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xl/tables/table1.xml" ContentType="application/vnd.openxmlformats-officedocument.spreadsheetml.table+xml"/>
  <Override PartName="/xl/comments1.xml" ContentType="application/vnd.openxmlformats-officedocument.spreadsheetml.comments+xml"/>
  <Override PartName="/xl/drawings/drawing2.xml" ContentType="application/vnd.openxmlformats-officedocument.drawing+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diagrams/data1.xml" ContentType="application/vnd.openxmlformats-officedocument.drawingml.diagramData+xml"/>
  <Override PartName="/xl/diagrams/layout1.xml" ContentType="application/vnd.openxmlformats-officedocument.drawingml.diagramLayout+xml"/>
  <Override PartName="/xl/diagrams/quickStyle1.xml" ContentType="application/vnd.openxmlformats-officedocument.drawingml.diagramStyle+xml"/>
  <Override PartName="/xl/diagrams/colors1.xml" ContentType="application/vnd.openxmlformats-officedocument.drawingml.diagramColors+xml"/>
  <Override PartName="/xl/diagrams/drawing1.xml" ContentType="application/vnd.ms-office.drawingml.diagramDrawing+xml"/>
  <Override PartName="/xl/drawings/drawing3.xml" ContentType="application/vnd.openxmlformats-officedocument.drawing+xml"/>
  <Override PartName="/xl/comments2.xml" ContentType="application/vnd.openxmlformats-officedocument.spreadsheetml.comments+xml"/>
  <Override PartName="/xl/drawings/drawing4.xml" ContentType="application/vnd.openxmlformats-officedocument.drawing+xml"/>
  <Override PartName="/xl/tables/table7.xml" ContentType="application/vnd.openxmlformats-officedocument.spreadsheetml.table+xml"/>
  <Override PartName="/xl/comments3.xml" ContentType="application/vnd.openxmlformats-officedocument.spreadsheetml.comments+xml"/>
  <Override PartName="/xl/pivotTables/pivotTable1.xml" ContentType="application/vnd.openxmlformats-officedocument.spreadsheetml.pivotTable+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pivotTables/pivotTable2.xml" ContentType="application/vnd.openxmlformats-officedocument.spreadsheetml.pivot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29"/>
  <workbookPr showInkAnnotation="0" codeName="ThisWorkbook" defaultThemeVersion="166925"/>
  <mc:AlternateContent xmlns:mc="http://schemas.openxmlformats.org/markup-compatibility/2006">
    <mc:Choice Requires="x15">
      <x15ac:absPath xmlns:x15ac="http://schemas.microsoft.com/office/spreadsheetml/2010/11/ac" url="\\172.30.80.129\Publica\1 - Oficina Asesora de Planeaciòn\2. Riesgos\2020\Seguimiento a Riesgos Junio 2020\"/>
    </mc:Choice>
  </mc:AlternateContent>
  <xr:revisionPtr revIDLastSave="0" documentId="8_{CB64C679-1773-456D-96B5-93DF27F14298}" xr6:coauthVersionLast="44" xr6:coauthVersionMax="44" xr10:uidLastSave="{00000000-0000-0000-0000-000000000000}"/>
  <bookViews>
    <workbookView xWindow="-120" yWindow="-120" windowWidth="29040" windowHeight="15840" firstSheet="5" activeTab="5" xr2:uid="{00000000-000D-0000-FFFF-FFFF00000000}"/>
  </bookViews>
  <sheets>
    <sheet name="Riesgos" sheetId="1" state="hidden" r:id="rId1"/>
    <sheet name="Tablas de calculos" sheetId="2" state="hidden" r:id="rId2"/>
    <sheet name="Valoración 2.0" sheetId="19" state="hidden" r:id="rId3"/>
    <sheet name="Control 2.0" sheetId="7" state="hidden" r:id="rId4"/>
    <sheet name="Promedio de Controles" sheetId="27" state="hidden" r:id="rId5"/>
    <sheet name="Mapa de riesgos corrupción 1.0" sheetId="21" r:id="rId6"/>
    <sheet name="Mapa de riesgos SD 1.0" sheetId="23" state="hidden" r:id="rId7"/>
    <sheet name="Mapa de riesgos operativos 1.0" sheetId="24" state="hidden" r:id="rId8"/>
    <sheet name="Matriz de riesgos" sheetId="25" r:id="rId9"/>
    <sheet name="validación de datos" sheetId="22" state="hidden" r:id="rId10"/>
    <sheet name="Homologación - R vs GTC40" sheetId="20" state="hidden" r:id="rId11"/>
  </sheets>
  <externalReferences>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s>
  <definedNames>
    <definedName name="_xlnm._FilterDatabase" localSheetId="3" hidden="1">'Control 2.0'!$I$2:$AA$2947</definedName>
    <definedName name="_xlnm._FilterDatabase" localSheetId="7" hidden="1">'Mapa de riesgos operativos 1.0'!$A$6:$AB$98</definedName>
    <definedName name="_xlnm._FilterDatabase" localSheetId="6" hidden="1">'Mapa de riesgos SD 1.0'!$A$1:$Z$18</definedName>
    <definedName name="_xlnm._FilterDatabase" localSheetId="8" hidden="1">'Matriz de riesgos'!$AT$96:$AT$324</definedName>
    <definedName name="_xlnm._FilterDatabase" localSheetId="2" hidden="1">'Valoración 2.0'!$A$1:$AQ$132</definedName>
    <definedName name="_xlnm.Print_Area" localSheetId="5">'Mapa de riesgos corrupción 1.0'!$A$1:$Y$19</definedName>
    <definedName name="_xlnm.Print_Area" localSheetId="7">'Mapa de riesgos operativos 1.0'!$A$1:$Y$98</definedName>
    <definedName name="_xlnm.Print_Area" localSheetId="6">'Mapa de riesgos SD 1.0'!$A$1:$Z$18</definedName>
    <definedName name="Clasi_Impacto">[1]Tablas!$A$5:$A$7</definedName>
    <definedName name="Impacto">[1]Tablas!$A$1:$A$2</definedName>
    <definedName name="Nuevo">[2]!Pro[Procesos]</definedName>
    <definedName name="Probabilidad" localSheetId="7">Proba[Descriptor]</definedName>
    <definedName name="Probabilidad" localSheetId="6">Proba[Descriptor]</definedName>
    <definedName name="Probabilidad" localSheetId="8">Proba[Descriptor]</definedName>
    <definedName name="Probabilidad">Proba[Descriptor]</definedName>
    <definedName name="Procesos" localSheetId="7">Pro[Procesos]</definedName>
    <definedName name="Procesos" localSheetId="6">Pro[Procesos]</definedName>
    <definedName name="Procesos" localSheetId="8">Pro[Procesos]</definedName>
    <definedName name="Procesos">Pro[Procesos]</definedName>
    <definedName name="Riesgos" localSheetId="7">Tipo_Riesgo[Tipo de Riesgos]</definedName>
    <definedName name="Riesgos" localSheetId="6">Tipo_Riesgo[Tipo de Riesgos]</definedName>
    <definedName name="Riesgos" localSheetId="8">Tipo_Riesgo[Tipo de Riesgos]</definedName>
    <definedName name="Riesgos">Tipo_Riesgo[Tipo de Riesgos]</definedName>
    <definedName name="Tip.Ctrl">[1]Tablas!$A$27:$A$29</definedName>
    <definedName name="Tipo" localSheetId="7">Tipo_Riesgo[Tipo de Riesgos]</definedName>
    <definedName name="Tipo" localSheetId="6">Tipo_Riesgo[Tipo de Riesgos]</definedName>
    <definedName name="Tipo" localSheetId="8">Tipo_Riesgo[Tipo de Riesgos]</definedName>
    <definedName name="Tipo">Tipo_Riesgo[Tipo de Riesgos]</definedName>
  </definedNames>
  <calcPr calcId="191029"/>
  <pivotCaches>
    <pivotCache cacheId="0" r:id="rId35"/>
    <pivotCache cacheId="1" r:id="rId36"/>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H98" i="24" l="1"/>
  <c r="P98" i="24" s="1"/>
  <c r="G98" i="24"/>
  <c r="F98" i="24"/>
  <c r="E98" i="24"/>
  <c r="D98" i="24"/>
  <c r="C98" i="24"/>
  <c r="B98" i="24"/>
  <c r="B47" i="24" l="1"/>
  <c r="Z3" i="7" l="1"/>
  <c r="AR65" i="25" l="1"/>
  <c r="BG65" i="25"/>
  <c r="BN14" i="25"/>
  <c r="BN13" i="25"/>
  <c r="BN12" i="25"/>
  <c r="BN11" i="25"/>
  <c r="BG59" i="25"/>
  <c r="BB65" i="25"/>
  <c r="AW65" i="25"/>
  <c r="AM65" i="25"/>
  <c r="BB59" i="25"/>
  <c r="AW59" i="25"/>
  <c r="AR59" i="25"/>
  <c r="AM59" i="25"/>
  <c r="BG53" i="25"/>
  <c r="BB53" i="25"/>
  <c r="AW53" i="25"/>
  <c r="AR53" i="25"/>
  <c r="AM53" i="25"/>
  <c r="BG47" i="25"/>
  <c r="BB47" i="25"/>
  <c r="AW47" i="25"/>
  <c r="AR47" i="25"/>
  <c r="AM47" i="25"/>
  <c r="BG41" i="25"/>
  <c r="BB41" i="25"/>
  <c r="AW41" i="25"/>
  <c r="AR41" i="25"/>
  <c r="AM41" i="25"/>
  <c r="BG29" i="25"/>
  <c r="BB29" i="25"/>
  <c r="AW29" i="25"/>
  <c r="AR29" i="25"/>
  <c r="AM29" i="25"/>
  <c r="BG23" i="25"/>
  <c r="BB23" i="25"/>
  <c r="AW23" i="25"/>
  <c r="AR23" i="25"/>
  <c r="AM23" i="25"/>
  <c r="BG17" i="25"/>
  <c r="BB17" i="25"/>
  <c r="AW11" i="25"/>
  <c r="AW17" i="25"/>
  <c r="AR17" i="25"/>
  <c r="AR11" i="25"/>
  <c r="AM11" i="25"/>
  <c r="AM17" i="25"/>
  <c r="BG11" i="25"/>
  <c r="BB11" i="25"/>
  <c r="BG5" i="25"/>
  <c r="BB5" i="25"/>
  <c r="AW5" i="25"/>
  <c r="AR5" i="25"/>
  <c r="AM5" i="25"/>
  <c r="BN48" i="25" l="1"/>
  <c r="BN46" i="25"/>
  <c r="BN47" i="25"/>
  <c r="BN49" i="25"/>
  <c r="C2705" i="7"/>
  <c r="D2705" i="7"/>
  <c r="E2705" i="7"/>
  <c r="C2706" i="7"/>
  <c r="D2706" i="7"/>
  <c r="E2706" i="7"/>
  <c r="C2707" i="7"/>
  <c r="D2707" i="7"/>
  <c r="E2707" i="7"/>
  <c r="C2708" i="7"/>
  <c r="D2708" i="7"/>
  <c r="E2708" i="7"/>
  <c r="C2709" i="7"/>
  <c r="D2709" i="7"/>
  <c r="E2709" i="7"/>
  <c r="C2710" i="7"/>
  <c r="D2710" i="7"/>
  <c r="E2710" i="7"/>
  <c r="C2711" i="7"/>
  <c r="D2711" i="7"/>
  <c r="E2711" i="7"/>
  <c r="C2712" i="7"/>
  <c r="D2712" i="7"/>
  <c r="E2712" i="7"/>
  <c r="BN50" i="25" l="1"/>
  <c r="P221" i="7"/>
  <c r="Q221" i="7" s="1"/>
  <c r="S221" i="7" s="1"/>
  <c r="T221" i="7" s="1"/>
  <c r="U221" i="7" s="1"/>
  <c r="X221" i="7" s="1"/>
  <c r="C221" i="7"/>
  <c r="D221" i="7"/>
  <c r="E221" i="7"/>
  <c r="Y221" i="7" l="1"/>
  <c r="Z221" i="7"/>
  <c r="S16" i="23"/>
  <c r="F97" i="24"/>
  <c r="E97" i="24"/>
  <c r="D97" i="24"/>
  <c r="C97" i="24"/>
  <c r="B97" i="24"/>
  <c r="F48" i="24"/>
  <c r="E48" i="24"/>
  <c r="D48" i="24"/>
  <c r="C48" i="24"/>
  <c r="B48" i="24"/>
  <c r="F13" i="23" l="1"/>
  <c r="E13" i="23"/>
  <c r="D13" i="23"/>
  <c r="C13" i="23"/>
  <c r="B13" i="23"/>
  <c r="P2947" i="7"/>
  <c r="Q2947" i="7" s="1"/>
  <c r="S2947" i="7" s="1"/>
  <c r="T2947" i="7" s="1"/>
  <c r="U2947" i="7" s="1"/>
  <c r="X2947" i="7" s="1"/>
  <c r="P2946" i="7"/>
  <c r="Q2946" i="7" s="1"/>
  <c r="S2946" i="7" s="1"/>
  <c r="T2946" i="7" s="1"/>
  <c r="U2946" i="7" s="1"/>
  <c r="X2946" i="7" s="1"/>
  <c r="P2945" i="7"/>
  <c r="Q2945" i="7" s="1"/>
  <c r="S2945" i="7" s="1"/>
  <c r="T2945" i="7" s="1"/>
  <c r="U2945" i="7" s="1"/>
  <c r="X2945" i="7" s="1"/>
  <c r="P2944" i="7"/>
  <c r="Q2944" i="7" s="1"/>
  <c r="S2944" i="7" s="1"/>
  <c r="T2944" i="7" s="1"/>
  <c r="U2944" i="7" s="1"/>
  <c r="X2944" i="7" s="1"/>
  <c r="P2943" i="7"/>
  <c r="Q2943" i="7" s="1"/>
  <c r="S2943" i="7" s="1"/>
  <c r="T2943" i="7" s="1"/>
  <c r="U2943" i="7" s="1"/>
  <c r="X2943" i="7" s="1"/>
  <c r="P2942" i="7"/>
  <c r="Q2942" i="7" s="1"/>
  <c r="S2942" i="7" s="1"/>
  <c r="T2942" i="7" s="1"/>
  <c r="U2942" i="7" s="1"/>
  <c r="X2942" i="7" s="1"/>
  <c r="P2941" i="7"/>
  <c r="Q2941" i="7" s="1"/>
  <c r="S2941" i="7" s="1"/>
  <c r="T2941" i="7" s="1"/>
  <c r="U2941" i="7" s="1"/>
  <c r="X2941" i="7" s="1"/>
  <c r="P2940" i="7"/>
  <c r="Q2940" i="7" s="1"/>
  <c r="S2940" i="7" s="1"/>
  <c r="T2940" i="7" s="1"/>
  <c r="U2940" i="7" s="1"/>
  <c r="X2940" i="7" s="1"/>
  <c r="P2939" i="7"/>
  <c r="Q2939" i="7" s="1"/>
  <c r="S2939" i="7" s="1"/>
  <c r="T2939" i="7" s="1"/>
  <c r="U2939" i="7" s="1"/>
  <c r="X2939" i="7" s="1"/>
  <c r="P2938" i="7"/>
  <c r="Q2938" i="7" s="1"/>
  <c r="S2938" i="7" s="1"/>
  <c r="T2938" i="7" s="1"/>
  <c r="U2938" i="7" s="1"/>
  <c r="X2938" i="7" s="1"/>
  <c r="P2937" i="7"/>
  <c r="Q2937" i="7" s="1"/>
  <c r="S2937" i="7" s="1"/>
  <c r="T2937" i="7" s="1"/>
  <c r="U2937" i="7" s="1"/>
  <c r="X2937" i="7" s="1"/>
  <c r="P2936" i="7"/>
  <c r="Q2936" i="7" s="1"/>
  <c r="S2936" i="7" s="1"/>
  <c r="T2936" i="7" s="1"/>
  <c r="U2936" i="7" s="1"/>
  <c r="X2936" i="7" s="1"/>
  <c r="P2935" i="7"/>
  <c r="Q2935" i="7" s="1"/>
  <c r="S2935" i="7" s="1"/>
  <c r="T2935" i="7" s="1"/>
  <c r="U2935" i="7" s="1"/>
  <c r="X2935" i="7" s="1"/>
  <c r="P2934" i="7"/>
  <c r="Q2934" i="7" s="1"/>
  <c r="S2934" i="7" s="1"/>
  <c r="T2934" i="7" s="1"/>
  <c r="U2934" i="7" s="1"/>
  <c r="X2934" i="7" s="1"/>
  <c r="P2933" i="7"/>
  <c r="Q2933" i="7" s="1"/>
  <c r="S2933" i="7" s="1"/>
  <c r="T2933" i="7" s="1"/>
  <c r="U2933" i="7" s="1"/>
  <c r="X2933" i="7" s="1"/>
  <c r="P2932" i="7"/>
  <c r="Q2932" i="7" s="1"/>
  <c r="S2932" i="7" s="1"/>
  <c r="T2932" i="7" s="1"/>
  <c r="U2932" i="7" s="1"/>
  <c r="X2932" i="7" s="1"/>
  <c r="P2931" i="7"/>
  <c r="Q2931" i="7" s="1"/>
  <c r="S2931" i="7" s="1"/>
  <c r="T2931" i="7" s="1"/>
  <c r="U2931" i="7" s="1"/>
  <c r="X2931" i="7" s="1"/>
  <c r="P2930" i="7"/>
  <c r="Q2930" i="7" s="1"/>
  <c r="S2930" i="7" s="1"/>
  <c r="T2930" i="7" s="1"/>
  <c r="U2930" i="7" s="1"/>
  <c r="X2930" i="7" s="1"/>
  <c r="P2929" i="7"/>
  <c r="Q2929" i="7" s="1"/>
  <c r="S2929" i="7" s="1"/>
  <c r="T2929" i="7" s="1"/>
  <c r="U2929" i="7" s="1"/>
  <c r="X2929" i="7" s="1"/>
  <c r="P2928" i="7"/>
  <c r="Q2928" i="7" s="1"/>
  <c r="S2928" i="7" s="1"/>
  <c r="T2928" i="7" s="1"/>
  <c r="U2928" i="7" s="1"/>
  <c r="X2928" i="7" s="1"/>
  <c r="P2927" i="7"/>
  <c r="Q2927" i="7" s="1"/>
  <c r="S2927" i="7" s="1"/>
  <c r="T2927" i="7" s="1"/>
  <c r="U2927" i="7" s="1"/>
  <c r="X2927" i="7" s="1"/>
  <c r="P2926" i="7"/>
  <c r="Q2926" i="7" s="1"/>
  <c r="S2926" i="7" s="1"/>
  <c r="T2926" i="7" s="1"/>
  <c r="U2926" i="7" s="1"/>
  <c r="X2926" i="7" s="1"/>
  <c r="P2925" i="7"/>
  <c r="Q2925" i="7" s="1"/>
  <c r="S2925" i="7" s="1"/>
  <c r="T2925" i="7" s="1"/>
  <c r="U2925" i="7" s="1"/>
  <c r="X2925" i="7" s="1"/>
  <c r="P2924" i="7"/>
  <c r="Q2924" i="7" s="1"/>
  <c r="S2924" i="7" s="1"/>
  <c r="T2924" i="7" s="1"/>
  <c r="U2924" i="7" s="1"/>
  <c r="X2924" i="7" s="1"/>
  <c r="P2923" i="7"/>
  <c r="Q2923" i="7" s="1"/>
  <c r="S2923" i="7" s="1"/>
  <c r="T2923" i="7" s="1"/>
  <c r="U2923" i="7" s="1"/>
  <c r="X2923" i="7" s="1"/>
  <c r="P2922" i="7"/>
  <c r="Q2922" i="7" s="1"/>
  <c r="S2922" i="7" s="1"/>
  <c r="T2922" i="7" s="1"/>
  <c r="U2922" i="7" s="1"/>
  <c r="X2922" i="7" s="1"/>
  <c r="P2921" i="7"/>
  <c r="Q2921" i="7" s="1"/>
  <c r="S2921" i="7" s="1"/>
  <c r="T2921" i="7" s="1"/>
  <c r="U2921" i="7" s="1"/>
  <c r="X2921" i="7" s="1"/>
  <c r="P2920" i="7"/>
  <c r="Q2920" i="7" s="1"/>
  <c r="S2920" i="7" s="1"/>
  <c r="T2920" i="7" s="1"/>
  <c r="U2920" i="7" s="1"/>
  <c r="X2920" i="7" s="1"/>
  <c r="P2919" i="7"/>
  <c r="Q2919" i="7" s="1"/>
  <c r="S2919" i="7" s="1"/>
  <c r="T2919" i="7" s="1"/>
  <c r="U2919" i="7" s="1"/>
  <c r="X2919" i="7" s="1"/>
  <c r="P2918" i="7"/>
  <c r="Q2918" i="7" s="1"/>
  <c r="S2918" i="7" s="1"/>
  <c r="T2918" i="7" s="1"/>
  <c r="U2918" i="7" s="1"/>
  <c r="X2918" i="7" s="1"/>
  <c r="P2917" i="7"/>
  <c r="Q2917" i="7" s="1"/>
  <c r="S2917" i="7" s="1"/>
  <c r="T2917" i="7" s="1"/>
  <c r="U2917" i="7" s="1"/>
  <c r="X2917" i="7" s="1"/>
  <c r="P2916" i="7"/>
  <c r="Q2916" i="7" s="1"/>
  <c r="S2916" i="7" s="1"/>
  <c r="T2916" i="7" s="1"/>
  <c r="U2916" i="7" s="1"/>
  <c r="X2916" i="7" s="1"/>
  <c r="P2915" i="7"/>
  <c r="Q2915" i="7" s="1"/>
  <c r="S2915" i="7" s="1"/>
  <c r="T2915" i="7" s="1"/>
  <c r="U2915" i="7" s="1"/>
  <c r="X2915" i="7" s="1"/>
  <c r="P2914" i="7"/>
  <c r="Q2914" i="7" s="1"/>
  <c r="S2914" i="7" s="1"/>
  <c r="T2914" i="7" s="1"/>
  <c r="U2914" i="7" s="1"/>
  <c r="X2914" i="7" s="1"/>
  <c r="P2913" i="7"/>
  <c r="Q2913" i="7" s="1"/>
  <c r="S2913" i="7" s="1"/>
  <c r="T2913" i="7" s="1"/>
  <c r="U2913" i="7" s="1"/>
  <c r="X2913" i="7" s="1"/>
  <c r="P2912" i="7"/>
  <c r="Q2912" i="7" s="1"/>
  <c r="S2912" i="7" s="1"/>
  <c r="T2912" i="7" s="1"/>
  <c r="U2912" i="7" s="1"/>
  <c r="X2912" i="7" s="1"/>
  <c r="P2911" i="7"/>
  <c r="Q2911" i="7" s="1"/>
  <c r="S2911" i="7" s="1"/>
  <c r="T2911" i="7" s="1"/>
  <c r="U2911" i="7" s="1"/>
  <c r="X2911" i="7" s="1"/>
  <c r="P2910" i="7"/>
  <c r="Q2910" i="7" s="1"/>
  <c r="S2910" i="7" s="1"/>
  <c r="T2910" i="7" s="1"/>
  <c r="U2910" i="7" s="1"/>
  <c r="X2910" i="7" s="1"/>
  <c r="P2909" i="7"/>
  <c r="Q2909" i="7" s="1"/>
  <c r="S2909" i="7" s="1"/>
  <c r="T2909" i="7" s="1"/>
  <c r="U2909" i="7" s="1"/>
  <c r="X2909" i="7" s="1"/>
  <c r="P2908" i="7"/>
  <c r="Q2908" i="7" s="1"/>
  <c r="S2908" i="7" s="1"/>
  <c r="T2908" i="7" s="1"/>
  <c r="U2908" i="7" s="1"/>
  <c r="X2908" i="7" s="1"/>
  <c r="P2907" i="7"/>
  <c r="Q2907" i="7" s="1"/>
  <c r="S2907" i="7" s="1"/>
  <c r="T2907" i="7" s="1"/>
  <c r="U2907" i="7" s="1"/>
  <c r="X2907" i="7" s="1"/>
  <c r="P2906" i="7"/>
  <c r="Q2906" i="7" s="1"/>
  <c r="S2906" i="7" s="1"/>
  <c r="T2906" i="7" s="1"/>
  <c r="U2906" i="7" s="1"/>
  <c r="X2906" i="7" s="1"/>
  <c r="P2905" i="7"/>
  <c r="Q2905" i="7" s="1"/>
  <c r="S2905" i="7" s="1"/>
  <c r="T2905" i="7" s="1"/>
  <c r="U2905" i="7" s="1"/>
  <c r="X2905" i="7" s="1"/>
  <c r="P2904" i="7"/>
  <c r="Q2904" i="7" s="1"/>
  <c r="S2904" i="7" s="1"/>
  <c r="T2904" i="7" s="1"/>
  <c r="U2904" i="7" s="1"/>
  <c r="X2904" i="7" s="1"/>
  <c r="P2903" i="7"/>
  <c r="Q2903" i="7" s="1"/>
  <c r="S2903" i="7" s="1"/>
  <c r="T2903" i="7" s="1"/>
  <c r="U2903" i="7" s="1"/>
  <c r="X2903" i="7" s="1"/>
  <c r="P2902" i="7"/>
  <c r="Q2902" i="7" s="1"/>
  <c r="S2902" i="7" s="1"/>
  <c r="T2902" i="7" s="1"/>
  <c r="U2902" i="7" s="1"/>
  <c r="X2902" i="7" s="1"/>
  <c r="P2901" i="7"/>
  <c r="Q2901" i="7" s="1"/>
  <c r="S2901" i="7" s="1"/>
  <c r="T2901" i="7" s="1"/>
  <c r="U2901" i="7" s="1"/>
  <c r="X2901" i="7" s="1"/>
  <c r="P2900" i="7"/>
  <c r="Q2900" i="7" s="1"/>
  <c r="S2900" i="7" s="1"/>
  <c r="T2900" i="7" s="1"/>
  <c r="U2900" i="7" s="1"/>
  <c r="X2900" i="7" s="1"/>
  <c r="P2899" i="7"/>
  <c r="Q2899" i="7" s="1"/>
  <c r="S2899" i="7" s="1"/>
  <c r="T2899" i="7" s="1"/>
  <c r="U2899" i="7" s="1"/>
  <c r="X2899" i="7" s="1"/>
  <c r="P2898" i="7"/>
  <c r="Q2898" i="7" s="1"/>
  <c r="S2898" i="7" s="1"/>
  <c r="T2898" i="7" s="1"/>
  <c r="U2898" i="7" s="1"/>
  <c r="X2898" i="7" s="1"/>
  <c r="P2897" i="7"/>
  <c r="Q2897" i="7" s="1"/>
  <c r="S2897" i="7" s="1"/>
  <c r="T2897" i="7" s="1"/>
  <c r="U2897" i="7" s="1"/>
  <c r="X2897" i="7" s="1"/>
  <c r="P2896" i="7"/>
  <c r="Q2896" i="7" s="1"/>
  <c r="S2896" i="7" s="1"/>
  <c r="T2896" i="7" s="1"/>
  <c r="U2896" i="7" s="1"/>
  <c r="X2896" i="7" s="1"/>
  <c r="P2895" i="7"/>
  <c r="Q2895" i="7" s="1"/>
  <c r="S2895" i="7" s="1"/>
  <c r="T2895" i="7" s="1"/>
  <c r="U2895" i="7" s="1"/>
  <c r="X2895" i="7" s="1"/>
  <c r="P2894" i="7"/>
  <c r="Q2894" i="7" s="1"/>
  <c r="S2894" i="7" s="1"/>
  <c r="T2894" i="7" s="1"/>
  <c r="U2894" i="7" s="1"/>
  <c r="X2894" i="7" s="1"/>
  <c r="P2893" i="7"/>
  <c r="Q2893" i="7" s="1"/>
  <c r="S2893" i="7" s="1"/>
  <c r="T2893" i="7" s="1"/>
  <c r="U2893" i="7" s="1"/>
  <c r="X2893" i="7" s="1"/>
  <c r="P2892" i="7"/>
  <c r="Q2892" i="7" s="1"/>
  <c r="S2892" i="7" s="1"/>
  <c r="T2892" i="7" s="1"/>
  <c r="U2892" i="7" s="1"/>
  <c r="X2892" i="7" s="1"/>
  <c r="P2891" i="7"/>
  <c r="Q2891" i="7" s="1"/>
  <c r="S2891" i="7" s="1"/>
  <c r="T2891" i="7" s="1"/>
  <c r="U2891" i="7" s="1"/>
  <c r="X2891" i="7" s="1"/>
  <c r="P2890" i="7"/>
  <c r="Q2890" i="7" s="1"/>
  <c r="S2890" i="7" s="1"/>
  <c r="T2890" i="7" s="1"/>
  <c r="U2890" i="7" s="1"/>
  <c r="X2890" i="7" s="1"/>
  <c r="P2889" i="7"/>
  <c r="Q2889" i="7" s="1"/>
  <c r="S2889" i="7" s="1"/>
  <c r="T2889" i="7" s="1"/>
  <c r="U2889" i="7" s="1"/>
  <c r="X2889" i="7" s="1"/>
  <c r="P2888" i="7"/>
  <c r="Q2888" i="7" s="1"/>
  <c r="S2888" i="7" s="1"/>
  <c r="T2888" i="7" s="1"/>
  <c r="U2888" i="7" s="1"/>
  <c r="X2888" i="7" s="1"/>
  <c r="P2887" i="7"/>
  <c r="Q2887" i="7" s="1"/>
  <c r="S2887" i="7" s="1"/>
  <c r="T2887" i="7" s="1"/>
  <c r="U2887" i="7" s="1"/>
  <c r="X2887" i="7" s="1"/>
  <c r="P2886" i="7"/>
  <c r="Q2886" i="7" s="1"/>
  <c r="S2886" i="7" s="1"/>
  <c r="T2886" i="7" s="1"/>
  <c r="U2886" i="7" s="1"/>
  <c r="X2886" i="7" s="1"/>
  <c r="P2885" i="7"/>
  <c r="Q2885" i="7" s="1"/>
  <c r="S2885" i="7" s="1"/>
  <c r="T2885" i="7" s="1"/>
  <c r="U2885" i="7" s="1"/>
  <c r="X2885" i="7" s="1"/>
  <c r="P2884" i="7"/>
  <c r="Q2884" i="7" s="1"/>
  <c r="S2884" i="7" s="1"/>
  <c r="T2884" i="7" s="1"/>
  <c r="U2884" i="7" s="1"/>
  <c r="X2884" i="7" s="1"/>
  <c r="P2883" i="7"/>
  <c r="Q2883" i="7" s="1"/>
  <c r="S2883" i="7" s="1"/>
  <c r="T2883" i="7" s="1"/>
  <c r="U2883" i="7" s="1"/>
  <c r="X2883" i="7" s="1"/>
  <c r="P2882" i="7"/>
  <c r="Q2882" i="7" s="1"/>
  <c r="S2882" i="7" s="1"/>
  <c r="T2882" i="7" s="1"/>
  <c r="U2882" i="7" s="1"/>
  <c r="X2882" i="7" s="1"/>
  <c r="P2881" i="7"/>
  <c r="Q2881" i="7" s="1"/>
  <c r="S2881" i="7" s="1"/>
  <c r="T2881" i="7" s="1"/>
  <c r="U2881" i="7" s="1"/>
  <c r="X2881" i="7" s="1"/>
  <c r="P2880" i="7"/>
  <c r="Q2880" i="7" s="1"/>
  <c r="S2880" i="7" s="1"/>
  <c r="T2880" i="7" s="1"/>
  <c r="U2880" i="7" s="1"/>
  <c r="X2880" i="7" s="1"/>
  <c r="P2879" i="7"/>
  <c r="Q2879" i="7" s="1"/>
  <c r="S2879" i="7" s="1"/>
  <c r="T2879" i="7" s="1"/>
  <c r="U2879" i="7" s="1"/>
  <c r="X2879" i="7" s="1"/>
  <c r="P2878" i="7"/>
  <c r="Q2878" i="7" s="1"/>
  <c r="S2878" i="7" s="1"/>
  <c r="T2878" i="7" s="1"/>
  <c r="U2878" i="7" s="1"/>
  <c r="X2878" i="7" s="1"/>
  <c r="P2877" i="7"/>
  <c r="Q2877" i="7" s="1"/>
  <c r="S2877" i="7" s="1"/>
  <c r="T2877" i="7" s="1"/>
  <c r="U2877" i="7" s="1"/>
  <c r="X2877" i="7" s="1"/>
  <c r="P2876" i="7"/>
  <c r="Q2876" i="7" s="1"/>
  <c r="S2876" i="7" s="1"/>
  <c r="T2876" i="7" s="1"/>
  <c r="U2876" i="7" s="1"/>
  <c r="X2876" i="7" s="1"/>
  <c r="P2875" i="7"/>
  <c r="Q2875" i="7" s="1"/>
  <c r="S2875" i="7" s="1"/>
  <c r="T2875" i="7" s="1"/>
  <c r="U2875" i="7" s="1"/>
  <c r="X2875" i="7" s="1"/>
  <c r="P2874" i="7"/>
  <c r="Q2874" i="7" s="1"/>
  <c r="S2874" i="7" s="1"/>
  <c r="T2874" i="7" s="1"/>
  <c r="U2874" i="7" s="1"/>
  <c r="X2874" i="7" s="1"/>
  <c r="P2873" i="7"/>
  <c r="Q2873" i="7" s="1"/>
  <c r="S2873" i="7" s="1"/>
  <c r="T2873" i="7" s="1"/>
  <c r="U2873" i="7" s="1"/>
  <c r="X2873" i="7" s="1"/>
  <c r="P2872" i="7"/>
  <c r="Q2872" i="7" s="1"/>
  <c r="S2872" i="7" s="1"/>
  <c r="T2872" i="7" s="1"/>
  <c r="U2872" i="7" s="1"/>
  <c r="X2872" i="7" s="1"/>
  <c r="P2871" i="7"/>
  <c r="Q2871" i="7" s="1"/>
  <c r="S2871" i="7" s="1"/>
  <c r="T2871" i="7" s="1"/>
  <c r="U2871" i="7" s="1"/>
  <c r="X2871" i="7" s="1"/>
  <c r="P2870" i="7"/>
  <c r="Q2870" i="7" s="1"/>
  <c r="S2870" i="7" s="1"/>
  <c r="T2870" i="7" s="1"/>
  <c r="U2870" i="7" s="1"/>
  <c r="X2870" i="7" s="1"/>
  <c r="P2869" i="7"/>
  <c r="Q2869" i="7" s="1"/>
  <c r="S2869" i="7" s="1"/>
  <c r="T2869" i="7" s="1"/>
  <c r="U2869" i="7" s="1"/>
  <c r="X2869" i="7" s="1"/>
  <c r="P2868" i="7"/>
  <c r="Q2868" i="7" s="1"/>
  <c r="S2868" i="7" s="1"/>
  <c r="T2868" i="7" s="1"/>
  <c r="U2868" i="7" s="1"/>
  <c r="X2868" i="7" s="1"/>
  <c r="P2867" i="7"/>
  <c r="Q2867" i="7" s="1"/>
  <c r="S2867" i="7" s="1"/>
  <c r="T2867" i="7" s="1"/>
  <c r="U2867" i="7" s="1"/>
  <c r="X2867" i="7" s="1"/>
  <c r="P2866" i="7"/>
  <c r="Q2866" i="7" s="1"/>
  <c r="S2866" i="7" s="1"/>
  <c r="T2866" i="7" s="1"/>
  <c r="U2866" i="7" s="1"/>
  <c r="X2866" i="7" s="1"/>
  <c r="P2865" i="7"/>
  <c r="Q2865" i="7" s="1"/>
  <c r="S2865" i="7" s="1"/>
  <c r="T2865" i="7" s="1"/>
  <c r="U2865" i="7" s="1"/>
  <c r="X2865" i="7" s="1"/>
  <c r="P2864" i="7"/>
  <c r="Q2864" i="7" s="1"/>
  <c r="S2864" i="7" s="1"/>
  <c r="T2864" i="7" s="1"/>
  <c r="U2864" i="7" s="1"/>
  <c r="X2864" i="7" s="1"/>
  <c r="P2863" i="7"/>
  <c r="Q2863" i="7" s="1"/>
  <c r="S2863" i="7" s="1"/>
  <c r="T2863" i="7" s="1"/>
  <c r="U2863" i="7" s="1"/>
  <c r="X2863" i="7" s="1"/>
  <c r="P2862" i="7"/>
  <c r="Q2862" i="7" s="1"/>
  <c r="S2862" i="7" s="1"/>
  <c r="T2862" i="7" s="1"/>
  <c r="U2862" i="7" s="1"/>
  <c r="X2862" i="7" s="1"/>
  <c r="P2861" i="7"/>
  <c r="Q2861" i="7" s="1"/>
  <c r="S2861" i="7" s="1"/>
  <c r="T2861" i="7" s="1"/>
  <c r="U2861" i="7" s="1"/>
  <c r="X2861" i="7" s="1"/>
  <c r="P2860" i="7"/>
  <c r="Q2860" i="7" s="1"/>
  <c r="S2860" i="7" s="1"/>
  <c r="T2860" i="7" s="1"/>
  <c r="U2860" i="7" s="1"/>
  <c r="X2860" i="7" s="1"/>
  <c r="P2859" i="7"/>
  <c r="Q2859" i="7" s="1"/>
  <c r="S2859" i="7" s="1"/>
  <c r="T2859" i="7" s="1"/>
  <c r="U2859" i="7" s="1"/>
  <c r="X2859" i="7" s="1"/>
  <c r="P2858" i="7"/>
  <c r="Q2858" i="7" s="1"/>
  <c r="S2858" i="7" s="1"/>
  <c r="T2858" i="7" s="1"/>
  <c r="U2858" i="7" s="1"/>
  <c r="X2858" i="7" s="1"/>
  <c r="P2857" i="7"/>
  <c r="Q2857" i="7" s="1"/>
  <c r="S2857" i="7" s="1"/>
  <c r="T2857" i="7" s="1"/>
  <c r="U2857" i="7" s="1"/>
  <c r="X2857" i="7" s="1"/>
  <c r="P2856" i="7"/>
  <c r="Q2856" i="7" s="1"/>
  <c r="S2856" i="7" s="1"/>
  <c r="T2856" i="7" s="1"/>
  <c r="U2856" i="7" s="1"/>
  <c r="X2856" i="7" s="1"/>
  <c r="P2855" i="7"/>
  <c r="Q2855" i="7" s="1"/>
  <c r="S2855" i="7" s="1"/>
  <c r="T2855" i="7" s="1"/>
  <c r="U2855" i="7" s="1"/>
  <c r="X2855" i="7" s="1"/>
  <c r="P2854" i="7"/>
  <c r="Q2854" i="7" s="1"/>
  <c r="S2854" i="7" s="1"/>
  <c r="T2854" i="7" s="1"/>
  <c r="U2854" i="7" s="1"/>
  <c r="X2854" i="7" s="1"/>
  <c r="P2853" i="7"/>
  <c r="Q2853" i="7" s="1"/>
  <c r="S2853" i="7" s="1"/>
  <c r="T2853" i="7" s="1"/>
  <c r="U2853" i="7" s="1"/>
  <c r="X2853" i="7" s="1"/>
  <c r="P2852" i="7"/>
  <c r="Q2852" i="7" s="1"/>
  <c r="S2852" i="7" s="1"/>
  <c r="T2852" i="7" s="1"/>
  <c r="U2852" i="7" s="1"/>
  <c r="X2852" i="7" s="1"/>
  <c r="P2851" i="7"/>
  <c r="Q2851" i="7" s="1"/>
  <c r="S2851" i="7" s="1"/>
  <c r="T2851" i="7" s="1"/>
  <c r="U2851" i="7" s="1"/>
  <c r="X2851" i="7" s="1"/>
  <c r="P2850" i="7"/>
  <c r="Q2850" i="7" s="1"/>
  <c r="S2850" i="7" s="1"/>
  <c r="T2850" i="7" s="1"/>
  <c r="U2850" i="7" s="1"/>
  <c r="X2850" i="7" s="1"/>
  <c r="P2849" i="7"/>
  <c r="Q2849" i="7" s="1"/>
  <c r="S2849" i="7" s="1"/>
  <c r="T2849" i="7" s="1"/>
  <c r="U2849" i="7" s="1"/>
  <c r="X2849" i="7" s="1"/>
  <c r="P2848" i="7"/>
  <c r="Q2848" i="7" s="1"/>
  <c r="S2848" i="7" s="1"/>
  <c r="T2848" i="7" s="1"/>
  <c r="U2848" i="7" s="1"/>
  <c r="X2848" i="7" s="1"/>
  <c r="P2847" i="7"/>
  <c r="Q2847" i="7" s="1"/>
  <c r="S2847" i="7" s="1"/>
  <c r="T2847" i="7" s="1"/>
  <c r="U2847" i="7" s="1"/>
  <c r="X2847" i="7" s="1"/>
  <c r="P2846" i="7"/>
  <c r="Q2846" i="7" s="1"/>
  <c r="S2846" i="7" s="1"/>
  <c r="T2846" i="7" s="1"/>
  <c r="U2846" i="7" s="1"/>
  <c r="X2846" i="7" s="1"/>
  <c r="P2845" i="7"/>
  <c r="Q2845" i="7" s="1"/>
  <c r="S2845" i="7" s="1"/>
  <c r="T2845" i="7" s="1"/>
  <c r="U2845" i="7" s="1"/>
  <c r="X2845" i="7" s="1"/>
  <c r="P2844" i="7"/>
  <c r="Q2844" i="7" s="1"/>
  <c r="S2844" i="7" s="1"/>
  <c r="T2844" i="7" s="1"/>
  <c r="U2844" i="7" s="1"/>
  <c r="X2844" i="7" s="1"/>
  <c r="P2843" i="7"/>
  <c r="Q2843" i="7" s="1"/>
  <c r="S2843" i="7" s="1"/>
  <c r="T2843" i="7" s="1"/>
  <c r="U2843" i="7" s="1"/>
  <c r="X2843" i="7" s="1"/>
  <c r="P2842" i="7"/>
  <c r="Q2842" i="7" s="1"/>
  <c r="S2842" i="7" s="1"/>
  <c r="T2842" i="7" s="1"/>
  <c r="U2842" i="7" s="1"/>
  <c r="X2842" i="7" s="1"/>
  <c r="P2841" i="7"/>
  <c r="Q2841" i="7" s="1"/>
  <c r="S2841" i="7" s="1"/>
  <c r="T2841" i="7" s="1"/>
  <c r="U2841" i="7" s="1"/>
  <c r="X2841" i="7" s="1"/>
  <c r="P2840" i="7"/>
  <c r="Q2840" i="7" s="1"/>
  <c r="S2840" i="7" s="1"/>
  <c r="T2840" i="7" s="1"/>
  <c r="U2840" i="7" s="1"/>
  <c r="X2840" i="7" s="1"/>
  <c r="P2839" i="7"/>
  <c r="Q2839" i="7" s="1"/>
  <c r="S2839" i="7" s="1"/>
  <c r="T2839" i="7" s="1"/>
  <c r="U2839" i="7" s="1"/>
  <c r="X2839" i="7" s="1"/>
  <c r="P2838" i="7"/>
  <c r="Q2838" i="7" s="1"/>
  <c r="S2838" i="7" s="1"/>
  <c r="T2838" i="7" s="1"/>
  <c r="U2838" i="7" s="1"/>
  <c r="X2838" i="7" s="1"/>
  <c r="P2837" i="7"/>
  <c r="Q2837" i="7" s="1"/>
  <c r="S2837" i="7" s="1"/>
  <c r="T2837" i="7" s="1"/>
  <c r="U2837" i="7" s="1"/>
  <c r="X2837" i="7" s="1"/>
  <c r="P2836" i="7"/>
  <c r="Q2836" i="7" s="1"/>
  <c r="S2836" i="7" s="1"/>
  <c r="T2836" i="7" s="1"/>
  <c r="U2836" i="7" s="1"/>
  <c r="X2836" i="7" s="1"/>
  <c r="P2835" i="7"/>
  <c r="Q2835" i="7" s="1"/>
  <c r="S2835" i="7" s="1"/>
  <c r="T2835" i="7" s="1"/>
  <c r="U2835" i="7" s="1"/>
  <c r="X2835" i="7" s="1"/>
  <c r="P2834" i="7"/>
  <c r="Q2834" i="7" s="1"/>
  <c r="S2834" i="7" s="1"/>
  <c r="T2834" i="7" s="1"/>
  <c r="U2834" i="7" s="1"/>
  <c r="X2834" i="7" s="1"/>
  <c r="P2833" i="7"/>
  <c r="Q2833" i="7" s="1"/>
  <c r="S2833" i="7" s="1"/>
  <c r="T2833" i="7" s="1"/>
  <c r="U2833" i="7" s="1"/>
  <c r="X2833" i="7" s="1"/>
  <c r="P2832" i="7"/>
  <c r="Q2832" i="7" s="1"/>
  <c r="S2832" i="7" s="1"/>
  <c r="T2832" i="7" s="1"/>
  <c r="U2832" i="7" s="1"/>
  <c r="X2832" i="7" s="1"/>
  <c r="P2831" i="7"/>
  <c r="Q2831" i="7" s="1"/>
  <c r="S2831" i="7" s="1"/>
  <c r="T2831" i="7" s="1"/>
  <c r="U2831" i="7" s="1"/>
  <c r="X2831" i="7" s="1"/>
  <c r="P2830" i="7"/>
  <c r="Q2830" i="7" s="1"/>
  <c r="S2830" i="7" s="1"/>
  <c r="T2830" i="7" s="1"/>
  <c r="U2830" i="7" s="1"/>
  <c r="X2830" i="7" s="1"/>
  <c r="P2829" i="7"/>
  <c r="Q2829" i="7" s="1"/>
  <c r="S2829" i="7" s="1"/>
  <c r="T2829" i="7" s="1"/>
  <c r="U2829" i="7" s="1"/>
  <c r="X2829" i="7" s="1"/>
  <c r="P2828" i="7"/>
  <c r="Q2828" i="7" s="1"/>
  <c r="S2828" i="7" s="1"/>
  <c r="T2828" i="7" s="1"/>
  <c r="U2828" i="7" s="1"/>
  <c r="X2828" i="7" s="1"/>
  <c r="P2827" i="7"/>
  <c r="Q2827" i="7" s="1"/>
  <c r="S2827" i="7" s="1"/>
  <c r="T2827" i="7" s="1"/>
  <c r="U2827" i="7" s="1"/>
  <c r="X2827" i="7" s="1"/>
  <c r="P2826" i="7"/>
  <c r="Q2826" i="7" s="1"/>
  <c r="S2826" i="7" s="1"/>
  <c r="T2826" i="7" s="1"/>
  <c r="U2826" i="7" s="1"/>
  <c r="X2826" i="7" s="1"/>
  <c r="P2825" i="7"/>
  <c r="Q2825" i="7" s="1"/>
  <c r="S2825" i="7" s="1"/>
  <c r="T2825" i="7" s="1"/>
  <c r="U2825" i="7" s="1"/>
  <c r="X2825" i="7" s="1"/>
  <c r="P2824" i="7"/>
  <c r="Q2824" i="7" s="1"/>
  <c r="S2824" i="7" s="1"/>
  <c r="T2824" i="7" s="1"/>
  <c r="U2824" i="7" s="1"/>
  <c r="X2824" i="7" s="1"/>
  <c r="P2823" i="7"/>
  <c r="Q2823" i="7" s="1"/>
  <c r="S2823" i="7" s="1"/>
  <c r="T2823" i="7" s="1"/>
  <c r="U2823" i="7" s="1"/>
  <c r="X2823" i="7" s="1"/>
  <c r="P2822" i="7"/>
  <c r="Q2822" i="7" s="1"/>
  <c r="S2822" i="7" s="1"/>
  <c r="T2822" i="7" s="1"/>
  <c r="U2822" i="7" s="1"/>
  <c r="X2822" i="7" s="1"/>
  <c r="P2821" i="7"/>
  <c r="Q2821" i="7" s="1"/>
  <c r="S2821" i="7" s="1"/>
  <c r="T2821" i="7" s="1"/>
  <c r="U2821" i="7" s="1"/>
  <c r="X2821" i="7" s="1"/>
  <c r="P2820" i="7"/>
  <c r="Q2820" i="7" s="1"/>
  <c r="S2820" i="7" s="1"/>
  <c r="T2820" i="7" s="1"/>
  <c r="U2820" i="7" s="1"/>
  <c r="X2820" i="7" s="1"/>
  <c r="P2819" i="7"/>
  <c r="Q2819" i="7" s="1"/>
  <c r="S2819" i="7" s="1"/>
  <c r="T2819" i="7" s="1"/>
  <c r="U2819" i="7" s="1"/>
  <c r="X2819" i="7" s="1"/>
  <c r="P2818" i="7"/>
  <c r="Q2818" i="7" s="1"/>
  <c r="S2818" i="7" s="1"/>
  <c r="T2818" i="7" s="1"/>
  <c r="U2818" i="7" s="1"/>
  <c r="X2818" i="7" s="1"/>
  <c r="P2817" i="7"/>
  <c r="Q2817" i="7" s="1"/>
  <c r="S2817" i="7" s="1"/>
  <c r="T2817" i="7" s="1"/>
  <c r="U2817" i="7" s="1"/>
  <c r="X2817" i="7" s="1"/>
  <c r="P2816" i="7"/>
  <c r="Q2816" i="7" s="1"/>
  <c r="S2816" i="7" s="1"/>
  <c r="T2816" i="7" s="1"/>
  <c r="U2816" i="7" s="1"/>
  <c r="X2816" i="7" s="1"/>
  <c r="P2815" i="7"/>
  <c r="Q2815" i="7" s="1"/>
  <c r="S2815" i="7" s="1"/>
  <c r="T2815" i="7" s="1"/>
  <c r="U2815" i="7" s="1"/>
  <c r="X2815" i="7" s="1"/>
  <c r="P2814" i="7"/>
  <c r="Q2814" i="7" s="1"/>
  <c r="S2814" i="7" s="1"/>
  <c r="T2814" i="7" s="1"/>
  <c r="U2814" i="7" s="1"/>
  <c r="X2814" i="7" s="1"/>
  <c r="P2813" i="7"/>
  <c r="Q2813" i="7" s="1"/>
  <c r="S2813" i="7" s="1"/>
  <c r="T2813" i="7" s="1"/>
  <c r="U2813" i="7" s="1"/>
  <c r="X2813" i="7" s="1"/>
  <c r="P2812" i="7"/>
  <c r="Q2812" i="7" s="1"/>
  <c r="S2812" i="7" s="1"/>
  <c r="T2812" i="7" s="1"/>
  <c r="U2812" i="7" s="1"/>
  <c r="X2812" i="7" s="1"/>
  <c r="P2811" i="7"/>
  <c r="Q2811" i="7" s="1"/>
  <c r="S2811" i="7" s="1"/>
  <c r="T2811" i="7" s="1"/>
  <c r="U2811" i="7" s="1"/>
  <c r="X2811" i="7" s="1"/>
  <c r="P2810" i="7"/>
  <c r="Q2810" i="7" s="1"/>
  <c r="S2810" i="7" s="1"/>
  <c r="T2810" i="7" s="1"/>
  <c r="U2810" i="7" s="1"/>
  <c r="X2810" i="7" s="1"/>
  <c r="P2809" i="7"/>
  <c r="Q2809" i="7" s="1"/>
  <c r="S2809" i="7" s="1"/>
  <c r="T2809" i="7" s="1"/>
  <c r="U2809" i="7" s="1"/>
  <c r="X2809" i="7" s="1"/>
  <c r="P2808" i="7"/>
  <c r="Q2808" i="7" s="1"/>
  <c r="S2808" i="7" s="1"/>
  <c r="T2808" i="7" s="1"/>
  <c r="U2808" i="7" s="1"/>
  <c r="X2808" i="7" s="1"/>
  <c r="P2807" i="7"/>
  <c r="Q2807" i="7" s="1"/>
  <c r="S2807" i="7" s="1"/>
  <c r="T2807" i="7" s="1"/>
  <c r="U2807" i="7" s="1"/>
  <c r="X2807" i="7" s="1"/>
  <c r="P2806" i="7"/>
  <c r="Q2806" i="7" s="1"/>
  <c r="S2806" i="7" s="1"/>
  <c r="T2806" i="7" s="1"/>
  <c r="U2806" i="7" s="1"/>
  <c r="X2806" i="7" s="1"/>
  <c r="P2805" i="7"/>
  <c r="Q2805" i="7" s="1"/>
  <c r="S2805" i="7" s="1"/>
  <c r="T2805" i="7" s="1"/>
  <c r="U2805" i="7" s="1"/>
  <c r="X2805" i="7" s="1"/>
  <c r="P2804" i="7"/>
  <c r="Q2804" i="7" s="1"/>
  <c r="S2804" i="7" s="1"/>
  <c r="T2804" i="7" s="1"/>
  <c r="U2804" i="7" s="1"/>
  <c r="X2804" i="7" s="1"/>
  <c r="P2803" i="7"/>
  <c r="Q2803" i="7" s="1"/>
  <c r="S2803" i="7" s="1"/>
  <c r="T2803" i="7" s="1"/>
  <c r="U2803" i="7" s="1"/>
  <c r="X2803" i="7" s="1"/>
  <c r="P2802" i="7"/>
  <c r="Q2802" i="7" s="1"/>
  <c r="S2802" i="7" s="1"/>
  <c r="T2802" i="7" s="1"/>
  <c r="U2802" i="7" s="1"/>
  <c r="X2802" i="7" s="1"/>
  <c r="P2801" i="7"/>
  <c r="Q2801" i="7" s="1"/>
  <c r="S2801" i="7" s="1"/>
  <c r="T2801" i="7" s="1"/>
  <c r="U2801" i="7" s="1"/>
  <c r="X2801" i="7" s="1"/>
  <c r="P2800" i="7"/>
  <c r="Q2800" i="7" s="1"/>
  <c r="S2800" i="7" s="1"/>
  <c r="T2800" i="7" s="1"/>
  <c r="U2800" i="7" s="1"/>
  <c r="X2800" i="7" s="1"/>
  <c r="P2799" i="7"/>
  <c r="Q2799" i="7" s="1"/>
  <c r="S2799" i="7" s="1"/>
  <c r="T2799" i="7" s="1"/>
  <c r="U2799" i="7" s="1"/>
  <c r="X2799" i="7" s="1"/>
  <c r="P2798" i="7"/>
  <c r="Q2798" i="7" s="1"/>
  <c r="S2798" i="7" s="1"/>
  <c r="T2798" i="7" s="1"/>
  <c r="U2798" i="7" s="1"/>
  <c r="X2798" i="7" s="1"/>
  <c r="P2797" i="7"/>
  <c r="Q2797" i="7" s="1"/>
  <c r="S2797" i="7" s="1"/>
  <c r="T2797" i="7" s="1"/>
  <c r="U2797" i="7" s="1"/>
  <c r="X2797" i="7" s="1"/>
  <c r="P2796" i="7"/>
  <c r="Q2796" i="7" s="1"/>
  <c r="S2796" i="7" s="1"/>
  <c r="T2796" i="7" s="1"/>
  <c r="U2796" i="7" s="1"/>
  <c r="X2796" i="7" s="1"/>
  <c r="P2795" i="7"/>
  <c r="Q2795" i="7" s="1"/>
  <c r="S2795" i="7" s="1"/>
  <c r="T2795" i="7" s="1"/>
  <c r="U2795" i="7" s="1"/>
  <c r="X2795" i="7" s="1"/>
  <c r="P2794" i="7"/>
  <c r="Q2794" i="7" s="1"/>
  <c r="S2794" i="7" s="1"/>
  <c r="T2794" i="7" s="1"/>
  <c r="U2794" i="7" s="1"/>
  <c r="X2794" i="7" s="1"/>
  <c r="P2793" i="7"/>
  <c r="Q2793" i="7" s="1"/>
  <c r="S2793" i="7" s="1"/>
  <c r="T2793" i="7" s="1"/>
  <c r="U2793" i="7" s="1"/>
  <c r="X2793" i="7" s="1"/>
  <c r="P2792" i="7"/>
  <c r="Q2792" i="7" s="1"/>
  <c r="S2792" i="7" s="1"/>
  <c r="T2792" i="7" s="1"/>
  <c r="U2792" i="7" s="1"/>
  <c r="X2792" i="7" s="1"/>
  <c r="P2791" i="7"/>
  <c r="Q2791" i="7" s="1"/>
  <c r="S2791" i="7" s="1"/>
  <c r="T2791" i="7" s="1"/>
  <c r="U2791" i="7" s="1"/>
  <c r="X2791" i="7" s="1"/>
  <c r="P2790" i="7"/>
  <c r="Q2790" i="7" s="1"/>
  <c r="S2790" i="7" s="1"/>
  <c r="T2790" i="7" s="1"/>
  <c r="U2790" i="7" s="1"/>
  <c r="X2790" i="7" s="1"/>
  <c r="P2789" i="7"/>
  <c r="Q2789" i="7" s="1"/>
  <c r="S2789" i="7" s="1"/>
  <c r="T2789" i="7" s="1"/>
  <c r="U2789" i="7" s="1"/>
  <c r="X2789" i="7" s="1"/>
  <c r="P2788" i="7"/>
  <c r="Q2788" i="7" s="1"/>
  <c r="S2788" i="7" s="1"/>
  <c r="T2788" i="7" s="1"/>
  <c r="U2788" i="7" s="1"/>
  <c r="X2788" i="7" s="1"/>
  <c r="P2787" i="7"/>
  <c r="Q2787" i="7" s="1"/>
  <c r="S2787" i="7" s="1"/>
  <c r="T2787" i="7" s="1"/>
  <c r="U2787" i="7" s="1"/>
  <c r="X2787" i="7" s="1"/>
  <c r="P2786" i="7"/>
  <c r="Q2786" i="7" s="1"/>
  <c r="S2786" i="7" s="1"/>
  <c r="T2786" i="7" s="1"/>
  <c r="U2786" i="7" s="1"/>
  <c r="X2786" i="7" s="1"/>
  <c r="P2785" i="7"/>
  <c r="Q2785" i="7" s="1"/>
  <c r="S2785" i="7" s="1"/>
  <c r="T2785" i="7" s="1"/>
  <c r="U2785" i="7" s="1"/>
  <c r="X2785" i="7" s="1"/>
  <c r="P2784" i="7"/>
  <c r="Q2784" i="7" s="1"/>
  <c r="S2784" i="7" s="1"/>
  <c r="T2784" i="7" s="1"/>
  <c r="U2784" i="7" s="1"/>
  <c r="X2784" i="7" s="1"/>
  <c r="P2783" i="7"/>
  <c r="Q2783" i="7" s="1"/>
  <c r="S2783" i="7" s="1"/>
  <c r="T2783" i="7" s="1"/>
  <c r="U2783" i="7" s="1"/>
  <c r="X2783" i="7" s="1"/>
  <c r="P2782" i="7"/>
  <c r="Q2782" i="7" s="1"/>
  <c r="S2782" i="7" s="1"/>
  <c r="T2782" i="7" s="1"/>
  <c r="U2782" i="7" s="1"/>
  <c r="X2782" i="7" s="1"/>
  <c r="P2781" i="7"/>
  <c r="Q2781" i="7" s="1"/>
  <c r="S2781" i="7" s="1"/>
  <c r="T2781" i="7" s="1"/>
  <c r="U2781" i="7" s="1"/>
  <c r="X2781" i="7" s="1"/>
  <c r="P2780" i="7"/>
  <c r="Q2780" i="7" s="1"/>
  <c r="S2780" i="7" s="1"/>
  <c r="T2780" i="7" s="1"/>
  <c r="U2780" i="7" s="1"/>
  <c r="X2780" i="7" s="1"/>
  <c r="P2779" i="7"/>
  <c r="Q2779" i="7" s="1"/>
  <c r="S2779" i="7" s="1"/>
  <c r="T2779" i="7" s="1"/>
  <c r="U2779" i="7" s="1"/>
  <c r="X2779" i="7" s="1"/>
  <c r="P2778" i="7"/>
  <c r="Q2778" i="7" s="1"/>
  <c r="S2778" i="7" s="1"/>
  <c r="T2778" i="7" s="1"/>
  <c r="U2778" i="7" s="1"/>
  <c r="X2778" i="7" s="1"/>
  <c r="P2777" i="7"/>
  <c r="Q2777" i="7" s="1"/>
  <c r="S2777" i="7" s="1"/>
  <c r="T2777" i="7" s="1"/>
  <c r="U2777" i="7" s="1"/>
  <c r="X2777" i="7" s="1"/>
  <c r="P2776" i="7"/>
  <c r="Q2776" i="7" s="1"/>
  <c r="S2776" i="7" s="1"/>
  <c r="T2776" i="7" s="1"/>
  <c r="U2776" i="7" s="1"/>
  <c r="X2776" i="7" s="1"/>
  <c r="P2775" i="7"/>
  <c r="Q2775" i="7" s="1"/>
  <c r="S2775" i="7" s="1"/>
  <c r="T2775" i="7" s="1"/>
  <c r="U2775" i="7" s="1"/>
  <c r="X2775" i="7" s="1"/>
  <c r="P2774" i="7"/>
  <c r="Q2774" i="7" s="1"/>
  <c r="S2774" i="7" s="1"/>
  <c r="T2774" i="7" s="1"/>
  <c r="U2774" i="7" s="1"/>
  <c r="X2774" i="7" s="1"/>
  <c r="P2773" i="7"/>
  <c r="Q2773" i="7" s="1"/>
  <c r="S2773" i="7" s="1"/>
  <c r="T2773" i="7" s="1"/>
  <c r="U2773" i="7" s="1"/>
  <c r="X2773" i="7" s="1"/>
  <c r="P2772" i="7"/>
  <c r="Q2772" i="7" s="1"/>
  <c r="S2772" i="7" s="1"/>
  <c r="T2772" i="7" s="1"/>
  <c r="U2772" i="7" s="1"/>
  <c r="X2772" i="7" s="1"/>
  <c r="P2771" i="7"/>
  <c r="Q2771" i="7" s="1"/>
  <c r="S2771" i="7" s="1"/>
  <c r="T2771" i="7" s="1"/>
  <c r="U2771" i="7" s="1"/>
  <c r="X2771" i="7" s="1"/>
  <c r="P2770" i="7"/>
  <c r="Q2770" i="7" s="1"/>
  <c r="S2770" i="7" s="1"/>
  <c r="T2770" i="7" s="1"/>
  <c r="U2770" i="7" s="1"/>
  <c r="X2770" i="7" s="1"/>
  <c r="P2769" i="7"/>
  <c r="Q2769" i="7" s="1"/>
  <c r="S2769" i="7" s="1"/>
  <c r="T2769" i="7" s="1"/>
  <c r="U2769" i="7" s="1"/>
  <c r="X2769" i="7" s="1"/>
  <c r="P2768" i="7"/>
  <c r="Q2768" i="7" s="1"/>
  <c r="S2768" i="7" s="1"/>
  <c r="T2768" i="7" s="1"/>
  <c r="U2768" i="7" s="1"/>
  <c r="X2768" i="7" s="1"/>
  <c r="P2767" i="7"/>
  <c r="Q2767" i="7" s="1"/>
  <c r="S2767" i="7" s="1"/>
  <c r="T2767" i="7" s="1"/>
  <c r="U2767" i="7" s="1"/>
  <c r="X2767" i="7" s="1"/>
  <c r="P2766" i="7"/>
  <c r="Q2766" i="7" s="1"/>
  <c r="S2766" i="7" s="1"/>
  <c r="T2766" i="7" s="1"/>
  <c r="U2766" i="7" s="1"/>
  <c r="X2766" i="7" s="1"/>
  <c r="P2765" i="7"/>
  <c r="Q2765" i="7" s="1"/>
  <c r="S2765" i="7" s="1"/>
  <c r="T2765" i="7" s="1"/>
  <c r="U2765" i="7" s="1"/>
  <c r="X2765" i="7" s="1"/>
  <c r="P2764" i="7"/>
  <c r="Q2764" i="7" s="1"/>
  <c r="S2764" i="7" s="1"/>
  <c r="T2764" i="7" s="1"/>
  <c r="U2764" i="7" s="1"/>
  <c r="X2764" i="7" s="1"/>
  <c r="P2763" i="7"/>
  <c r="Q2763" i="7" s="1"/>
  <c r="S2763" i="7" s="1"/>
  <c r="T2763" i="7" s="1"/>
  <c r="U2763" i="7" s="1"/>
  <c r="X2763" i="7" s="1"/>
  <c r="P2762" i="7"/>
  <c r="Q2762" i="7" s="1"/>
  <c r="S2762" i="7" s="1"/>
  <c r="T2762" i="7" s="1"/>
  <c r="U2762" i="7" s="1"/>
  <c r="X2762" i="7" s="1"/>
  <c r="P2761" i="7"/>
  <c r="Q2761" i="7" s="1"/>
  <c r="S2761" i="7" s="1"/>
  <c r="T2761" i="7" s="1"/>
  <c r="U2761" i="7" s="1"/>
  <c r="X2761" i="7" s="1"/>
  <c r="P2760" i="7"/>
  <c r="Q2760" i="7" s="1"/>
  <c r="S2760" i="7" s="1"/>
  <c r="T2760" i="7" s="1"/>
  <c r="U2760" i="7" s="1"/>
  <c r="X2760" i="7" s="1"/>
  <c r="P2759" i="7"/>
  <c r="Q2759" i="7" s="1"/>
  <c r="S2759" i="7" s="1"/>
  <c r="T2759" i="7" s="1"/>
  <c r="U2759" i="7" s="1"/>
  <c r="X2759" i="7" s="1"/>
  <c r="P2758" i="7"/>
  <c r="Q2758" i="7" s="1"/>
  <c r="S2758" i="7" s="1"/>
  <c r="T2758" i="7" s="1"/>
  <c r="U2758" i="7" s="1"/>
  <c r="X2758" i="7" s="1"/>
  <c r="P2757" i="7"/>
  <c r="Q2757" i="7" s="1"/>
  <c r="S2757" i="7" s="1"/>
  <c r="T2757" i="7" s="1"/>
  <c r="U2757" i="7" s="1"/>
  <c r="X2757" i="7" s="1"/>
  <c r="P2756" i="7"/>
  <c r="Q2756" i="7" s="1"/>
  <c r="S2756" i="7" s="1"/>
  <c r="T2756" i="7" s="1"/>
  <c r="U2756" i="7" s="1"/>
  <c r="X2756" i="7" s="1"/>
  <c r="P2755" i="7"/>
  <c r="Q2755" i="7" s="1"/>
  <c r="S2755" i="7" s="1"/>
  <c r="T2755" i="7" s="1"/>
  <c r="U2755" i="7" s="1"/>
  <c r="X2755" i="7" s="1"/>
  <c r="P2754" i="7"/>
  <c r="Q2754" i="7" s="1"/>
  <c r="S2754" i="7" s="1"/>
  <c r="T2754" i="7" s="1"/>
  <c r="U2754" i="7" s="1"/>
  <c r="X2754" i="7" s="1"/>
  <c r="P2753" i="7"/>
  <c r="Q2753" i="7" s="1"/>
  <c r="S2753" i="7" s="1"/>
  <c r="T2753" i="7" s="1"/>
  <c r="U2753" i="7" s="1"/>
  <c r="X2753" i="7" s="1"/>
  <c r="P2752" i="7"/>
  <c r="Q2752" i="7" s="1"/>
  <c r="S2752" i="7" s="1"/>
  <c r="T2752" i="7" s="1"/>
  <c r="U2752" i="7" s="1"/>
  <c r="X2752" i="7" s="1"/>
  <c r="P2751" i="7"/>
  <c r="Q2751" i="7" s="1"/>
  <c r="S2751" i="7" s="1"/>
  <c r="T2751" i="7" s="1"/>
  <c r="U2751" i="7" s="1"/>
  <c r="X2751" i="7" s="1"/>
  <c r="P2750" i="7"/>
  <c r="Q2750" i="7" s="1"/>
  <c r="S2750" i="7" s="1"/>
  <c r="T2750" i="7" s="1"/>
  <c r="U2750" i="7" s="1"/>
  <c r="X2750" i="7" s="1"/>
  <c r="P2749" i="7"/>
  <c r="Q2749" i="7" s="1"/>
  <c r="S2749" i="7" s="1"/>
  <c r="T2749" i="7" s="1"/>
  <c r="U2749" i="7" s="1"/>
  <c r="X2749" i="7" s="1"/>
  <c r="P2748" i="7"/>
  <c r="Q2748" i="7" s="1"/>
  <c r="S2748" i="7" s="1"/>
  <c r="T2748" i="7" s="1"/>
  <c r="U2748" i="7" s="1"/>
  <c r="X2748" i="7" s="1"/>
  <c r="P2747" i="7"/>
  <c r="Q2747" i="7" s="1"/>
  <c r="S2747" i="7" s="1"/>
  <c r="T2747" i="7" s="1"/>
  <c r="U2747" i="7" s="1"/>
  <c r="X2747" i="7" s="1"/>
  <c r="P2746" i="7"/>
  <c r="Q2746" i="7" s="1"/>
  <c r="S2746" i="7" s="1"/>
  <c r="T2746" i="7" s="1"/>
  <c r="U2746" i="7" s="1"/>
  <c r="X2746" i="7" s="1"/>
  <c r="P2745" i="7"/>
  <c r="Q2745" i="7" s="1"/>
  <c r="S2745" i="7" s="1"/>
  <c r="T2745" i="7" s="1"/>
  <c r="U2745" i="7" s="1"/>
  <c r="X2745" i="7" s="1"/>
  <c r="P2744" i="7"/>
  <c r="Q2744" i="7" s="1"/>
  <c r="S2744" i="7" s="1"/>
  <c r="T2744" i="7" s="1"/>
  <c r="U2744" i="7" s="1"/>
  <c r="X2744" i="7" s="1"/>
  <c r="P2743" i="7"/>
  <c r="Q2743" i="7" s="1"/>
  <c r="S2743" i="7" s="1"/>
  <c r="T2743" i="7" s="1"/>
  <c r="U2743" i="7" s="1"/>
  <c r="X2743" i="7" s="1"/>
  <c r="P2742" i="7"/>
  <c r="Q2742" i="7" s="1"/>
  <c r="S2742" i="7" s="1"/>
  <c r="T2742" i="7" s="1"/>
  <c r="U2742" i="7" s="1"/>
  <c r="X2742" i="7" s="1"/>
  <c r="P2741" i="7"/>
  <c r="Q2741" i="7" s="1"/>
  <c r="S2741" i="7" s="1"/>
  <c r="T2741" i="7" s="1"/>
  <c r="U2741" i="7" s="1"/>
  <c r="X2741" i="7" s="1"/>
  <c r="P2740" i="7"/>
  <c r="Q2740" i="7" s="1"/>
  <c r="S2740" i="7" s="1"/>
  <c r="T2740" i="7" s="1"/>
  <c r="U2740" i="7" s="1"/>
  <c r="X2740" i="7" s="1"/>
  <c r="P2739" i="7"/>
  <c r="Q2739" i="7" s="1"/>
  <c r="S2739" i="7" s="1"/>
  <c r="T2739" i="7" s="1"/>
  <c r="U2739" i="7" s="1"/>
  <c r="X2739" i="7" s="1"/>
  <c r="P2738" i="7"/>
  <c r="Q2738" i="7" s="1"/>
  <c r="S2738" i="7" s="1"/>
  <c r="T2738" i="7" s="1"/>
  <c r="U2738" i="7" s="1"/>
  <c r="X2738" i="7" s="1"/>
  <c r="P2737" i="7"/>
  <c r="Q2737" i="7" s="1"/>
  <c r="S2737" i="7" s="1"/>
  <c r="T2737" i="7" s="1"/>
  <c r="U2737" i="7" s="1"/>
  <c r="X2737" i="7" s="1"/>
  <c r="P2736" i="7"/>
  <c r="Q2736" i="7" s="1"/>
  <c r="S2736" i="7" s="1"/>
  <c r="T2736" i="7" s="1"/>
  <c r="U2736" i="7" s="1"/>
  <c r="X2736" i="7" s="1"/>
  <c r="P2735" i="7"/>
  <c r="Q2735" i="7" s="1"/>
  <c r="S2735" i="7" s="1"/>
  <c r="T2735" i="7" s="1"/>
  <c r="U2735" i="7" s="1"/>
  <c r="X2735" i="7" s="1"/>
  <c r="P2734" i="7"/>
  <c r="Q2734" i="7" s="1"/>
  <c r="S2734" i="7" s="1"/>
  <c r="T2734" i="7" s="1"/>
  <c r="U2734" i="7" s="1"/>
  <c r="X2734" i="7" s="1"/>
  <c r="P2733" i="7"/>
  <c r="Q2733" i="7" s="1"/>
  <c r="S2733" i="7" s="1"/>
  <c r="T2733" i="7" s="1"/>
  <c r="U2733" i="7" s="1"/>
  <c r="X2733" i="7" s="1"/>
  <c r="P2732" i="7"/>
  <c r="Q2732" i="7" s="1"/>
  <c r="S2732" i="7" s="1"/>
  <c r="T2732" i="7" s="1"/>
  <c r="U2732" i="7" s="1"/>
  <c r="X2732" i="7" s="1"/>
  <c r="P2731" i="7"/>
  <c r="Q2731" i="7" s="1"/>
  <c r="S2731" i="7" s="1"/>
  <c r="T2731" i="7" s="1"/>
  <c r="U2731" i="7" s="1"/>
  <c r="X2731" i="7" s="1"/>
  <c r="P2730" i="7"/>
  <c r="Q2730" i="7" s="1"/>
  <c r="S2730" i="7" s="1"/>
  <c r="T2730" i="7" s="1"/>
  <c r="U2730" i="7" s="1"/>
  <c r="X2730" i="7" s="1"/>
  <c r="P2729" i="7"/>
  <c r="Q2729" i="7" s="1"/>
  <c r="S2729" i="7" s="1"/>
  <c r="T2729" i="7" s="1"/>
  <c r="U2729" i="7" s="1"/>
  <c r="X2729" i="7" s="1"/>
  <c r="P2728" i="7"/>
  <c r="Q2728" i="7" s="1"/>
  <c r="S2728" i="7" s="1"/>
  <c r="T2728" i="7" s="1"/>
  <c r="U2728" i="7" s="1"/>
  <c r="X2728" i="7" s="1"/>
  <c r="P2727" i="7"/>
  <c r="Q2727" i="7" s="1"/>
  <c r="S2727" i="7" s="1"/>
  <c r="T2727" i="7" s="1"/>
  <c r="U2727" i="7" s="1"/>
  <c r="X2727" i="7" s="1"/>
  <c r="P2726" i="7"/>
  <c r="Q2726" i="7" s="1"/>
  <c r="S2726" i="7" s="1"/>
  <c r="T2726" i="7" s="1"/>
  <c r="U2726" i="7" s="1"/>
  <c r="X2726" i="7" s="1"/>
  <c r="P2725" i="7"/>
  <c r="Q2725" i="7" s="1"/>
  <c r="S2725" i="7" s="1"/>
  <c r="T2725" i="7" s="1"/>
  <c r="U2725" i="7" s="1"/>
  <c r="X2725" i="7" s="1"/>
  <c r="P2724" i="7"/>
  <c r="Q2724" i="7" s="1"/>
  <c r="S2724" i="7" s="1"/>
  <c r="T2724" i="7" s="1"/>
  <c r="U2724" i="7" s="1"/>
  <c r="X2724" i="7" s="1"/>
  <c r="P2723" i="7"/>
  <c r="Q2723" i="7" s="1"/>
  <c r="S2723" i="7" s="1"/>
  <c r="T2723" i="7" s="1"/>
  <c r="U2723" i="7" s="1"/>
  <c r="X2723" i="7" s="1"/>
  <c r="P2722" i="7"/>
  <c r="Q2722" i="7" s="1"/>
  <c r="S2722" i="7" s="1"/>
  <c r="T2722" i="7" s="1"/>
  <c r="U2722" i="7" s="1"/>
  <c r="X2722" i="7" s="1"/>
  <c r="P2721" i="7"/>
  <c r="Q2721" i="7" s="1"/>
  <c r="S2721" i="7" s="1"/>
  <c r="T2721" i="7" s="1"/>
  <c r="U2721" i="7" s="1"/>
  <c r="X2721" i="7" s="1"/>
  <c r="P2720" i="7"/>
  <c r="Q2720" i="7" s="1"/>
  <c r="S2720" i="7" s="1"/>
  <c r="T2720" i="7" s="1"/>
  <c r="U2720" i="7" s="1"/>
  <c r="X2720" i="7" s="1"/>
  <c r="P2719" i="7"/>
  <c r="Q2719" i="7" s="1"/>
  <c r="S2719" i="7" s="1"/>
  <c r="T2719" i="7" s="1"/>
  <c r="U2719" i="7" s="1"/>
  <c r="X2719" i="7" s="1"/>
  <c r="P2718" i="7"/>
  <c r="Q2718" i="7" s="1"/>
  <c r="S2718" i="7" s="1"/>
  <c r="T2718" i="7" s="1"/>
  <c r="U2718" i="7" s="1"/>
  <c r="X2718" i="7" s="1"/>
  <c r="P2717" i="7"/>
  <c r="Q2717" i="7" s="1"/>
  <c r="S2717" i="7" s="1"/>
  <c r="T2717" i="7" s="1"/>
  <c r="U2717" i="7" s="1"/>
  <c r="X2717" i="7" s="1"/>
  <c r="P2716" i="7"/>
  <c r="Q2716" i="7" s="1"/>
  <c r="S2716" i="7" s="1"/>
  <c r="T2716" i="7" s="1"/>
  <c r="U2716" i="7" s="1"/>
  <c r="X2716" i="7" s="1"/>
  <c r="P2715" i="7"/>
  <c r="Q2715" i="7" s="1"/>
  <c r="S2715" i="7" s="1"/>
  <c r="T2715" i="7" s="1"/>
  <c r="U2715" i="7" s="1"/>
  <c r="X2715" i="7" s="1"/>
  <c r="P2714" i="7"/>
  <c r="Q2714" i="7" s="1"/>
  <c r="S2714" i="7" s="1"/>
  <c r="T2714" i="7" s="1"/>
  <c r="U2714" i="7" s="1"/>
  <c r="X2714" i="7" s="1"/>
  <c r="P2713" i="7"/>
  <c r="Q2713" i="7" s="1"/>
  <c r="S2713" i="7" s="1"/>
  <c r="T2713" i="7" s="1"/>
  <c r="U2713" i="7" s="1"/>
  <c r="X2713" i="7" s="1"/>
  <c r="P2704" i="7"/>
  <c r="Q2704" i="7" s="1"/>
  <c r="S2704" i="7" s="1"/>
  <c r="T2704" i="7" s="1"/>
  <c r="U2704" i="7" s="1"/>
  <c r="X2704" i="7" s="1"/>
  <c r="P2703" i="7"/>
  <c r="Q2703" i="7" s="1"/>
  <c r="S2703" i="7" s="1"/>
  <c r="T2703" i="7" s="1"/>
  <c r="U2703" i="7" s="1"/>
  <c r="X2703" i="7" s="1"/>
  <c r="P2702" i="7"/>
  <c r="Q2702" i="7" s="1"/>
  <c r="S2702" i="7" s="1"/>
  <c r="T2702" i="7" s="1"/>
  <c r="U2702" i="7" s="1"/>
  <c r="X2702" i="7" s="1"/>
  <c r="P2701" i="7"/>
  <c r="Q2701" i="7" s="1"/>
  <c r="S2701" i="7" s="1"/>
  <c r="T2701" i="7" s="1"/>
  <c r="U2701" i="7" s="1"/>
  <c r="X2701" i="7" s="1"/>
  <c r="P2700" i="7"/>
  <c r="Q2700" i="7" s="1"/>
  <c r="S2700" i="7" s="1"/>
  <c r="T2700" i="7" s="1"/>
  <c r="U2700" i="7" s="1"/>
  <c r="X2700" i="7" s="1"/>
  <c r="P2699" i="7"/>
  <c r="Q2699" i="7" s="1"/>
  <c r="S2699" i="7" s="1"/>
  <c r="T2699" i="7" s="1"/>
  <c r="U2699" i="7" s="1"/>
  <c r="X2699" i="7" s="1"/>
  <c r="P2698" i="7"/>
  <c r="Q2698" i="7" s="1"/>
  <c r="S2698" i="7" s="1"/>
  <c r="T2698" i="7" s="1"/>
  <c r="U2698" i="7" s="1"/>
  <c r="X2698" i="7" s="1"/>
  <c r="P2697" i="7"/>
  <c r="Q2697" i="7" s="1"/>
  <c r="S2697" i="7" s="1"/>
  <c r="T2697" i="7" s="1"/>
  <c r="U2697" i="7" s="1"/>
  <c r="X2697" i="7" s="1"/>
  <c r="P2696" i="7"/>
  <c r="Q2696" i="7" s="1"/>
  <c r="S2696" i="7" s="1"/>
  <c r="T2696" i="7" s="1"/>
  <c r="U2696" i="7" s="1"/>
  <c r="X2696" i="7" s="1"/>
  <c r="P2695" i="7"/>
  <c r="Q2695" i="7" s="1"/>
  <c r="S2695" i="7" s="1"/>
  <c r="T2695" i="7" s="1"/>
  <c r="U2695" i="7" s="1"/>
  <c r="X2695" i="7" s="1"/>
  <c r="P2694" i="7"/>
  <c r="Q2694" i="7" s="1"/>
  <c r="S2694" i="7" s="1"/>
  <c r="T2694" i="7" s="1"/>
  <c r="U2694" i="7" s="1"/>
  <c r="X2694" i="7" s="1"/>
  <c r="P2693" i="7"/>
  <c r="Q2693" i="7" s="1"/>
  <c r="S2693" i="7" s="1"/>
  <c r="T2693" i="7" s="1"/>
  <c r="U2693" i="7" s="1"/>
  <c r="X2693" i="7" s="1"/>
  <c r="P2692" i="7"/>
  <c r="Q2692" i="7" s="1"/>
  <c r="S2692" i="7" s="1"/>
  <c r="T2692" i="7" s="1"/>
  <c r="U2692" i="7" s="1"/>
  <c r="X2692" i="7" s="1"/>
  <c r="P2691" i="7"/>
  <c r="Q2691" i="7" s="1"/>
  <c r="S2691" i="7" s="1"/>
  <c r="T2691" i="7" s="1"/>
  <c r="U2691" i="7" s="1"/>
  <c r="X2691" i="7" s="1"/>
  <c r="P2690" i="7"/>
  <c r="Q2690" i="7" s="1"/>
  <c r="S2690" i="7" s="1"/>
  <c r="T2690" i="7" s="1"/>
  <c r="U2690" i="7" s="1"/>
  <c r="X2690" i="7" s="1"/>
  <c r="P2689" i="7"/>
  <c r="Q2689" i="7" s="1"/>
  <c r="S2689" i="7" s="1"/>
  <c r="T2689" i="7" s="1"/>
  <c r="U2689" i="7" s="1"/>
  <c r="X2689" i="7" s="1"/>
  <c r="P2688" i="7"/>
  <c r="Q2688" i="7" s="1"/>
  <c r="S2688" i="7" s="1"/>
  <c r="T2688" i="7" s="1"/>
  <c r="U2688" i="7" s="1"/>
  <c r="X2688" i="7" s="1"/>
  <c r="P2687" i="7"/>
  <c r="Q2687" i="7" s="1"/>
  <c r="S2687" i="7" s="1"/>
  <c r="T2687" i="7" s="1"/>
  <c r="U2687" i="7" s="1"/>
  <c r="X2687" i="7" s="1"/>
  <c r="P2686" i="7"/>
  <c r="Q2686" i="7" s="1"/>
  <c r="S2686" i="7" s="1"/>
  <c r="T2686" i="7" s="1"/>
  <c r="U2686" i="7" s="1"/>
  <c r="X2686" i="7" s="1"/>
  <c r="P2685" i="7"/>
  <c r="Q2685" i="7" s="1"/>
  <c r="S2685" i="7" s="1"/>
  <c r="T2685" i="7" s="1"/>
  <c r="U2685" i="7" s="1"/>
  <c r="X2685" i="7" s="1"/>
  <c r="P2684" i="7"/>
  <c r="Q2684" i="7" s="1"/>
  <c r="S2684" i="7" s="1"/>
  <c r="T2684" i="7" s="1"/>
  <c r="U2684" i="7" s="1"/>
  <c r="X2684" i="7" s="1"/>
  <c r="P2683" i="7"/>
  <c r="Q2683" i="7" s="1"/>
  <c r="S2683" i="7" s="1"/>
  <c r="T2683" i="7" s="1"/>
  <c r="U2683" i="7" s="1"/>
  <c r="X2683" i="7" s="1"/>
  <c r="P2682" i="7"/>
  <c r="Q2682" i="7" s="1"/>
  <c r="S2682" i="7" s="1"/>
  <c r="T2682" i="7" s="1"/>
  <c r="U2682" i="7" s="1"/>
  <c r="X2682" i="7" s="1"/>
  <c r="P2681" i="7"/>
  <c r="Q2681" i="7" s="1"/>
  <c r="S2681" i="7" s="1"/>
  <c r="T2681" i="7" s="1"/>
  <c r="U2681" i="7" s="1"/>
  <c r="X2681" i="7" s="1"/>
  <c r="P2680" i="7"/>
  <c r="Q2680" i="7" s="1"/>
  <c r="S2680" i="7" s="1"/>
  <c r="T2680" i="7" s="1"/>
  <c r="U2680" i="7" s="1"/>
  <c r="X2680" i="7" s="1"/>
  <c r="P2679" i="7"/>
  <c r="Q2679" i="7" s="1"/>
  <c r="S2679" i="7" s="1"/>
  <c r="T2679" i="7" s="1"/>
  <c r="U2679" i="7" s="1"/>
  <c r="X2679" i="7" s="1"/>
  <c r="P2678" i="7"/>
  <c r="Q2678" i="7" s="1"/>
  <c r="S2678" i="7" s="1"/>
  <c r="T2678" i="7" s="1"/>
  <c r="U2678" i="7" s="1"/>
  <c r="X2678" i="7" s="1"/>
  <c r="P2677" i="7"/>
  <c r="Q2677" i="7" s="1"/>
  <c r="S2677" i="7" s="1"/>
  <c r="T2677" i="7" s="1"/>
  <c r="U2677" i="7" s="1"/>
  <c r="X2677" i="7" s="1"/>
  <c r="P2676" i="7"/>
  <c r="Q2676" i="7" s="1"/>
  <c r="S2676" i="7" s="1"/>
  <c r="T2676" i="7" s="1"/>
  <c r="U2676" i="7" s="1"/>
  <c r="X2676" i="7" s="1"/>
  <c r="P2675" i="7"/>
  <c r="Q2675" i="7" s="1"/>
  <c r="S2675" i="7" s="1"/>
  <c r="T2675" i="7" s="1"/>
  <c r="U2675" i="7" s="1"/>
  <c r="X2675" i="7" s="1"/>
  <c r="P2674" i="7"/>
  <c r="Q2674" i="7" s="1"/>
  <c r="S2674" i="7" s="1"/>
  <c r="T2674" i="7" s="1"/>
  <c r="U2674" i="7" s="1"/>
  <c r="X2674" i="7" s="1"/>
  <c r="P2673" i="7"/>
  <c r="Q2673" i="7" s="1"/>
  <c r="S2673" i="7" s="1"/>
  <c r="T2673" i="7" s="1"/>
  <c r="U2673" i="7" s="1"/>
  <c r="X2673" i="7" s="1"/>
  <c r="P2672" i="7"/>
  <c r="Q2672" i="7" s="1"/>
  <c r="S2672" i="7" s="1"/>
  <c r="T2672" i="7" s="1"/>
  <c r="U2672" i="7" s="1"/>
  <c r="X2672" i="7" s="1"/>
  <c r="P2671" i="7"/>
  <c r="Q2671" i="7" s="1"/>
  <c r="S2671" i="7" s="1"/>
  <c r="T2671" i="7" s="1"/>
  <c r="U2671" i="7" s="1"/>
  <c r="X2671" i="7" s="1"/>
  <c r="P2670" i="7"/>
  <c r="Q2670" i="7" s="1"/>
  <c r="S2670" i="7" s="1"/>
  <c r="T2670" i="7" s="1"/>
  <c r="U2670" i="7" s="1"/>
  <c r="X2670" i="7" s="1"/>
  <c r="P2669" i="7"/>
  <c r="Q2669" i="7" s="1"/>
  <c r="S2669" i="7" s="1"/>
  <c r="T2669" i="7" s="1"/>
  <c r="U2669" i="7" s="1"/>
  <c r="X2669" i="7" s="1"/>
  <c r="P2668" i="7"/>
  <c r="Q2668" i="7" s="1"/>
  <c r="S2668" i="7" s="1"/>
  <c r="T2668" i="7" s="1"/>
  <c r="U2668" i="7" s="1"/>
  <c r="X2668" i="7" s="1"/>
  <c r="P2667" i="7"/>
  <c r="Q2667" i="7" s="1"/>
  <c r="S2667" i="7" s="1"/>
  <c r="T2667" i="7" s="1"/>
  <c r="U2667" i="7" s="1"/>
  <c r="X2667" i="7" s="1"/>
  <c r="P2666" i="7"/>
  <c r="Q2666" i="7" s="1"/>
  <c r="S2666" i="7" s="1"/>
  <c r="T2666" i="7" s="1"/>
  <c r="U2666" i="7" s="1"/>
  <c r="X2666" i="7" s="1"/>
  <c r="P2665" i="7"/>
  <c r="Q2665" i="7" s="1"/>
  <c r="S2665" i="7" s="1"/>
  <c r="T2665" i="7" s="1"/>
  <c r="U2665" i="7" s="1"/>
  <c r="X2665" i="7" s="1"/>
  <c r="P2664" i="7"/>
  <c r="Q2664" i="7" s="1"/>
  <c r="S2664" i="7" s="1"/>
  <c r="T2664" i="7" s="1"/>
  <c r="U2664" i="7" s="1"/>
  <c r="X2664" i="7" s="1"/>
  <c r="P2663" i="7"/>
  <c r="Q2663" i="7" s="1"/>
  <c r="S2663" i="7" s="1"/>
  <c r="T2663" i="7" s="1"/>
  <c r="U2663" i="7" s="1"/>
  <c r="X2663" i="7" s="1"/>
  <c r="P2662" i="7"/>
  <c r="Q2662" i="7" s="1"/>
  <c r="S2662" i="7" s="1"/>
  <c r="T2662" i="7" s="1"/>
  <c r="U2662" i="7" s="1"/>
  <c r="X2662" i="7" s="1"/>
  <c r="P2661" i="7"/>
  <c r="Q2661" i="7" s="1"/>
  <c r="S2661" i="7" s="1"/>
  <c r="T2661" i="7" s="1"/>
  <c r="U2661" i="7" s="1"/>
  <c r="X2661" i="7" s="1"/>
  <c r="P2660" i="7"/>
  <c r="Q2660" i="7" s="1"/>
  <c r="S2660" i="7" s="1"/>
  <c r="T2660" i="7" s="1"/>
  <c r="U2660" i="7" s="1"/>
  <c r="X2660" i="7" s="1"/>
  <c r="P2659" i="7"/>
  <c r="Q2659" i="7" s="1"/>
  <c r="S2659" i="7" s="1"/>
  <c r="T2659" i="7" s="1"/>
  <c r="U2659" i="7" s="1"/>
  <c r="X2659" i="7" s="1"/>
  <c r="P2658" i="7"/>
  <c r="Q2658" i="7" s="1"/>
  <c r="S2658" i="7" s="1"/>
  <c r="T2658" i="7" s="1"/>
  <c r="U2658" i="7" s="1"/>
  <c r="X2658" i="7" s="1"/>
  <c r="P2657" i="7"/>
  <c r="Q2657" i="7" s="1"/>
  <c r="S2657" i="7" s="1"/>
  <c r="T2657" i="7" s="1"/>
  <c r="U2657" i="7" s="1"/>
  <c r="X2657" i="7" s="1"/>
  <c r="P2656" i="7"/>
  <c r="Q2656" i="7" s="1"/>
  <c r="S2656" i="7" s="1"/>
  <c r="T2656" i="7" s="1"/>
  <c r="U2656" i="7" s="1"/>
  <c r="X2656" i="7" s="1"/>
  <c r="P2655" i="7"/>
  <c r="Q2655" i="7" s="1"/>
  <c r="S2655" i="7" s="1"/>
  <c r="T2655" i="7" s="1"/>
  <c r="U2655" i="7" s="1"/>
  <c r="X2655" i="7" s="1"/>
  <c r="P2654" i="7"/>
  <c r="Q2654" i="7" s="1"/>
  <c r="S2654" i="7" s="1"/>
  <c r="T2654" i="7" s="1"/>
  <c r="U2654" i="7" s="1"/>
  <c r="X2654" i="7" s="1"/>
  <c r="P2653" i="7"/>
  <c r="Q2653" i="7" s="1"/>
  <c r="S2653" i="7" s="1"/>
  <c r="T2653" i="7" s="1"/>
  <c r="U2653" i="7" s="1"/>
  <c r="X2653" i="7" s="1"/>
  <c r="P2652" i="7"/>
  <c r="Q2652" i="7" s="1"/>
  <c r="S2652" i="7" s="1"/>
  <c r="T2652" i="7" s="1"/>
  <c r="U2652" i="7" s="1"/>
  <c r="X2652" i="7" s="1"/>
  <c r="P2651" i="7"/>
  <c r="Q2651" i="7" s="1"/>
  <c r="S2651" i="7" s="1"/>
  <c r="T2651" i="7" s="1"/>
  <c r="U2651" i="7" s="1"/>
  <c r="X2651" i="7" s="1"/>
  <c r="P2650" i="7"/>
  <c r="Q2650" i="7" s="1"/>
  <c r="S2650" i="7" s="1"/>
  <c r="T2650" i="7" s="1"/>
  <c r="U2650" i="7" s="1"/>
  <c r="X2650" i="7" s="1"/>
  <c r="P2649" i="7"/>
  <c r="Q2649" i="7" s="1"/>
  <c r="S2649" i="7" s="1"/>
  <c r="T2649" i="7" s="1"/>
  <c r="U2649" i="7" s="1"/>
  <c r="X2649" i="7" s="1"/>
  <c r="P2648" i="7"/>
  <c r="Q2648" i="7" s="1"/>
  <c r="S2648" i="7" s="1"/>
  <c r="T2648" i="7" s="1"/>
  <c r="U2648" i="7" s="1"/>
  <c r="X2648" i="7" s="1"/>
  <c r="P2647" i="7"/>
  <c r="Q2647" i="7" s="1"/>
  <c r="S2647" i="7" s="1"/>
  <c r="T2647" i="7" s="1"/>
  <c r="U2647" i="7" s="1"/>
  <c r="X2647" i="7" s="1"/>
  <c r="P2646" i="7"/>
  <c r="Q2646" i="7" s="1"/>
  <c r="S2646" i="7" s="1"/>
  <c r="T2646" i="7" s="1"/>
  <c r="U2646" i="7" s="1"/>
  <c r="X2646" i="7" s="1"/>
  <c r="P2645" i="7"/>
  <c r="Q2645" i="7" s="1"/>
  <c r="S2645" i="7" s="1"/>
  <c r="T2645" i="7" s="1"/>
  <c r="U2645" i="7" s="1"/>
  <c r="X2645" i="7" s="1"/>
  <c r="P2644" i="7"/>
  <c r="Q2644" i="7" s="1"/>
  <c r="S2644" i="7" s="1"/>
  <c r="T2644" i="7" s="1"/>
  <c r="U2644" i="7" s="1"/>
  <c r="X2644" i="7" s="1"/>
  <c r="P2643" i="7"/>
  <c r="Q2643" i="7" s="1"/>
  <c r="S2643" i="7" s="1"/>
  <c r="T2643" i="7" s="1"/>
  <c r="U2643" i="7" s="1"/>
  <c r="X2643" i="7" s="1"/>
  <c r="P2642" i="7"/>
  <c r="Q2642" i="7" s="1"/>
  <c r="S2642" i="7" s="1"/>
  <c r="T2642" i="7" s="1"/>
  <c r="U2642" i="7" s="1"/>
  <c r="X2642" i="7" s="1"/>
  <c r="P2641" i="7"/>
  <c r="Q2641" i="7" s="1"/>
  <c r="S2641" i="7" s="1"/>
  <c r="T2641" i="7" s="1"/>
  <c r="U2641" i="7" s="1"/>
  <c r="X2641" i="7" s="1"/>
  <c r="P2640" i="7"/>
  <c r="Q2640" i="7" s="1"/>
  <c r="S2640" i="7" s="1"/>
  <c r="T2640" i="7" s="1"/>
  <c r="U2640" i="7" s="1"/>
  <c r="X2640" i="7" s="1"/>
  <c r="P2639" i="7"/>
  <c r="Q2639" i="7" s="1"/>
  <c r="S2639" i="7" s="1"/>
  <c r="T2639" i="7" s="1"/>
  <c r="U2639" i="7" s="1"/>
  <c r="X2639" i="7" s="1"/>
  <c r="P2638" i="7"/>
  <c r="Q2638" i="7" s="1"/>
  <c r="S2638" i="7" s="1"/>
  <c r="T2638" i="7" s="1"/>
  <c r="U2638" i="7" s="1"/>
  <c r="X2638" i="7" s="1"/>
  <c r="P2637" i="7"/>
  <c r="Q2637" i="7" s="1"/>
  <c r="S2637" i="7" s="1"/>
  <c r="T2637" i="7" s="1"/>
  <c r="U2637" i="7" s="1"/>
  <c r="X2637" i="7" s="1"/>
  <c r="P2636" i="7"/>
  <c r="Q2636" i="7" s="1"/>
  <c r="S2636" i="7" s="1"/>
  <c r="T2636" i="7" s="1"/>
  <c r="U2636" i="7" s="1"/>
  <c r="X2636" i="7" s="1"/>
  <c r="P2635" i="7"/>
  <c r="Q2635" i="7" s="1"/>
  <c r="S2635" i="7" s="1"/>
  <c r="T2635" i="7" s="1"/>
  <c r="U2635" i="7" s="1"/>
  <c r="X2635" i="7" s="1"/>
  <c r="P2634" i="7"/>
  <c r="Q2634" i="7" s="1"/>
  <c r="S2634" i="7" s="1"/>
  <c r="T2634" i="7" s="1"/>
  <c r="U2634" i="7" s="1"/>
  <c r="X2634" i="7" s="1"/>
  <c r="P2633" i="7"/>
  <c r="Q2633" i="7" s="1"/>
  <c r="S2633" i="7" s="1"/>
  <c r="T2633" i="7" s="1"/>
  <c r="U2633" i="7" s="1"/>
  <c r="X2633" i="7" s="1"/>
  <c r="P2632" i="7"/>
  <c r="Q2632" i="7" s="1"/>
  <c r="S2632" i="7" s="1"/>
  <c r="T2632" i="7" s="1"/>
  <c r="U2632" i="7" s="1"/>
  <c r="X2632" i="7" s="1"/>
  <c r="P2631" i="7"/>
  <c r="Q2631" i="7" s="1"/>
  <c r="S2631" i="7" s="1"/>
  <c r="T2631" i="7" s="1"/>
  <c r="U2631" i="7" s="1"/>
  <c r="X2631" i="7" s="1"/>
  <c r="P2630" i="7"/>
  <c r="Q2630" i="7" s="1"/>
  <c r="S2630" i="7" s="1"/>
  <c r="T2630" i="7" s="1"/>
  <c r="U2630" i="7" s="1"/>
  <c r="X2630" i="7" s="1"/>
  <c r="P2629" i="7"/>
  <c r="Q2629" i="7" s="1"/>
  <c r="S2629" i="7" s="1"/>
  <c r="T2629" i="7" s="1"/>
  <c r="U2629" i="7" s="1"/>
  <c r="X2629" i="7" s="1"/>
  <c r="P2628" i="7"/>
  <c r="Q2628" i="7" s="1"/>
  <c r="S2628" i="7" s="1"/>
  <c r="T2628" i="7" s="1"/>
  <c r="U2628" i="7" s="1"/>
  <c r="X2628" i="7" s="1"/>
  <c r="P2627" i="7"/>
  <c r="Q2627" i="7" s="1"/>
  <c r="S2627" i="7" s="1"/>
  <c r="T2627" i="7" s="1"/>
  <c r="U2627" i="7" s="1"/>
  <c r="X2627" i="7" s="1"/>
  <c r="P2626" i="7"/>
  <c r="Q2626" i="7" s="1"/>
  <c r="S2626" i="7" s="1"/>
  <c r="T2626" i="7" s="1"/>
  <c r="U2626" i="7" s="1"/>
  <c r="X2626" i="7" s="1"/>
  <c r="P2625" i="7"/>
  <c r="Q2625" i="7" s="1"/>
  <c r="S2625" i="7" s="1"/>
  <c r="T2625" i="7" s="1"/>
  <c r="U2625" i="7" s="1"/>
  <c r="X2625" i="7" s="1"/>
  <c r="P2624" i="7"/>
  <c r="Q2624" i="7" s="1"/>
  <c r="S2624" i="7" s="1"/>
  <c r="T2624" i="7" s="1"/>
  <c r="U2624" i="7" s="1"/>
  <c r="X2624" i="7" s="1"/>
  <c r="P2623" i="7"/>
  <c r="Q2623" i="7" s="1"/>
  <c r="S2623" i="7" s="1"/>
  <c r="T2623" i="7" s="1"/>
  <c r="U2623" i="7" s="1"/>
  <c r="X2623" i="7" s="1"/>
  <c r="P2622" i="7"/>
  <c r="Q2622" i="7" s="1"/>
  <c r="S2622" i="7" s="1"/>
  <c r="T2622" i="7" s="1"/>
  <c r="U2622" i="7" s="1"/>
  <c r="X2622" i="7" s="1"/>
  <c r="P2621" i="7"/>
  <c r="Q2621" i="7" s="1"/>
  <c r="S2621" i="7" s="1"/>
  <c r="T2621" i="7" s="1"/>
  <c r="U2621" i="7" s="1"/>
  <c r="X2621" i="7" s="1"/>
  <c r="P2620" i="7"/>
  <c r="Q2620" i="7" s="1"/>
  <c r="S2620" i="7" s="1"/>
  <c r="T2620" i="7" s="1"/>
  <c r="U2620" i="7" s="1"/>
  <c r="X2620" i="7" s="1"/>
  <c r="P2619" i="7"/>
  <c r="Q2619" i="7" s="1"/>
  <c r="S2619" i="7" s="1"/>
  <c r="T2619" i="7" s="1"/>
  <c r="U2619" i="7" s="1"/>
  <c r="X2619" i="7" s="1"/>
  <c r="P2618" i="7"/>
  <c r="Q2618" i="7" s="1"/>
  <c r="S2618" i="7" s="1"/>
  <c r="T2618" i="7" s="1"/>
  <c r="U2618" i="7" s="1"/>
  <c r="X2618" i="7" s="1"/>
  <c r="P2617" i="7"/>
  <c r="Q2617" i="7" s="1"/>
  <c r="S2617" i="7" s="1"/>
  <c r="T2617" i="7" s="1"/>
  <c r="U2617" i="7" s="1"/>
  <c r="X2617" i="7" s="1"/>
  <c r="P2616" i="7"/>
  <c r="Q2616" i="7" s="1"/>
  <c r="S2616" i="7" s="1"/>
  <c r="T2616" i="7" s="1"/>
  <c r="U2616" i="7" s="1"/>
  <c r="X2616" i="7" s="1"/>
  <c r="P2615" i="7"/>
  <c r="Q2615" i="7" s="1"/>
  <c r="S2615" i="7" s="1"/>
  <c r="T2615" i="7" s="1"/>
  <c r="U2615" i="7" s="1"/>
  <c r="X2615" i="7" s="1"/>
  <c r="P2614" i="7"/>
  <c r="Q2614" i="7" s="1"/>
  <c r="S2614" i="7" s="1"/>
  <c r="T2614" i="7" s="1"/>
  <c r="U2614" i="7" s="1"/>
  <c r="X2614" i="7" s="1"/>
  <c r="P2613" i="7"/>
  <c r="Q2613" i="7" s="1"/>
  <c r="S2613" i="7" s="1"/>
  <c r="T2613" i="7" s="1"/>
  <c r="U2613" i="7" s="1"/>
  <c r="X2613" i="7" s="1"/>
  <c r="P2612" i="7"/>
  <c r="Q2612" i="7" s="1"/>
  <c r="S2612" i="7" s="1"/>
  <c r="T2612" i="7" s="1"/>
  <c r="U2612" i="7" s="1"/>
  <c r="X2612" i="7" s="1"/>
  <c r="P2611" i="7"/>
  <c r="Q2611" i="7" s="1"/>
  <c r="S2611" i="7" s="1"/>
  <c r="T2611" i="7" s="1"/>
  <c r="U2611" i="7" s="1"/>
  <c r="X2611" i="7" s="1"/>
  <c r="P2610" i="7"/>
  <c r="Q2610" i="7" s="1"/>
  <c r="S2610" i="7" s="1"/>
  <c r="T2610" i="7" s="1"/>
  <c r="U2610" i="7" s="1"/>
  <c r="X2610" i="7" s="1"/>
  <c r="P2609" i="7"/>
  <c r="Q2609" i="7" s="1"/>
  <c r="S2609" i="7" s="1"/>
  <c r="T2609" i="7" s="1"/>
  <c r="U2609" i="7" s="1"/>
  <c r="X2609" i="7" s="1"/>
  <c r="P2608" i="7"/>
  <c r="Q2608" i="7" s="1"/>
  <c r="S2608" i="7" s="1"/>
  <c r="T2608" i="7" s="1"/>
  <c r="U2608" i="7" s="1"/>
  <c r="X2608" i="7" s="1"/>
  <c r="P2607" i="7"/>
  <c r="Q2607" i="7" s="1"/>
  <c r="S2607" i="7" s="1"/>
  <c r="T2607" i="7" s="1"/>
  <c r="U2607" i="7" s="1"/>
  <c r="X2607" i="7" s="1"/>
  <c r="P2606" i="7"/>
  <c r="Q2606" i="7" s="1"/>
  <c r="S2606" i="7" s="1"/>
  <c r="T2606" i="7" s="1"/>
  <c r="U2606" i="7" s="1"/>
  <c r="X2606" i="7" s="1"/>
  <c r="P2605" i="7"/>
  <c r="Q2605" i="7" s="1"/>
  <c r="S2605" i="7" s="1"/>
  <c r="T2605" i="7" s="1"/>
  <c r="U2605" i="7" s="1"/>
  <c r="X2605" i="7" s="1"/>
  <c r="P2604" i="7"/>
  <c r="Q2604" i="7" s="1"/>
  <c r="S2604" i="7" s="1"/>
  <c r="T2604" i="7" s="1"/>
  <c r="U2604" i="7" s="1"/>
  <c r="X2604" i="7" s="1"/>
  <c r="P2603" i="7"/>
  <c r="Q2603" i="7" s="1"/>
  <c r="S2603" i="7" s="1"/>
  <c r="T2603" i="7" s="1"/>
  <c r="U2603" i="7" s="1"/>
  <c r="X2603" i="7" s="1"/>
  <c r="P2602" i="7"/>
  <c r="Q2602" i="7" s="1"/>
  <c r="S2602" i="7" s="1"/>
  <c r="T2602" i="7" s="1"/>
  <c r="U2602" i="7" s="1"/>
  <c r="X2602" i="7" s="1"/>
  <c r="P2601" i="7"/>
  <c r="Q2601" i="7" s="1"/>
  <c r="S2601" i="7" s="1"/>
  <c r="T2601" i="7" s="1"/>
  <c r="U2601" i="7" s="1"/>
  <c r="X2601" i="7" s="1"/>
  <c r="P2600" i="7"/>
  <c r="Q2600" i="7" s="1"/>
  <c r="S2600" i="7" s="1"/>
  <c r="T2600" i="7" s="1"/>
  <c r="U2600" i="7" s="1"/>
  <c r="X2600" i="7" s="1"/>
  <c r="P2599" i="7"/>
  <c r="Q2599" i="7" s="1"/>
  <c r="S2599" i="7" s="1"/>
  <c r="T2599" i="7" s="1"/>
  <c r="U2599" i="7" s="1"/>
  <c r="X2599" i="7" s="1"/>
  <c r="P2598" i="7"/>
  <c r="Q2598" i="7" s="1"/>
  <c r="S2598" i="7" s="1"/>
  <c r="T2598" i="7" s="1"/>
  <c r="U2598" i="7" s="1"/>
  <c r="X2598" i="7" s="1"/>
  <c r="P2597" i="7"/>
  <c r="Q2597" i="7" s="1"/>
  <c r="S2597" i="7" s="1"/>
  <c r="T2597" i="7" s="1"/>
  <c r="U2597" i="7" s="1"/>
  <c r="X2597" i="7" s="1"/>
  <c r="P2596" i="7"/>
  <c r="Q2596" i="7" s="1"/>
  <c r="S2596" i="7" s="1"/>
  <c r="T2596" i="7" s="1"/>
  <c r="U2596" i="7" s="1"/>
  <c r="X2596" i="7" s="1"/>
  <c r="P2595" i="7"/>
  <c r="Q2595" i="7" s="1"/>
  <c r="S2595" i="7" s="1"/>
  <c r="T2595" i="7" s="1"/>
  <c r="U2595" i="7" s="1"/>
  <c r="X2595" i="7" s="1"/>
  <c r="P2594" i="7"/>
  <c r="Q2594" i="7" s="1"/>
  <c r="S2594" i="7" s="1"/>
  <c r="T2594" i="7" s="1"/>
  <c r="U2594" i="7" s="1"/>
  <c r="X2594" i="7" s="1"/>
  <c r="P2593" i="7"/>
  <c r="Q2593" i="7" s="1"/>
  <c r="S2593" i="7" s="1"/>
  <c r="T2593" i="7" s="1"/>
  <c r="U2593" i="7" s="1"/>
  <c r="X2593" i="7" s="1"/>
  <c r="P2592" i="7"/>
  <c r="Q2592" i="7" s="1"/>
  <c r="S2592" i="7" s="1"/>
  <c r="T2592" i="7" s="1"/>
  <c r="U2592" i="7" s="1"/>
  <c r="X2592" i="7" s="1"/>
  <c r="P2591" i="7"/>
  <c r="Q2591" i="7" s="1"/>
  <c r="S2591" i="7" s="1"/>
  <c r="T2591" i="7" s="1"/>
  <c r="U2591" i="7" s="1"/>
  <c r="X2591" i="7" s="1"/>
  <c r="P2590" i="7"/>
  <c r="Q2590" i="7" s="1"/>
  <c r="S2590" i="7" s="1"/>
  <c r="T2590" i="7" s="1"/>
  <c r="U2590" i="7" s="1"/>
  <c r="X2590" i="7" s="1"/>
  <c r="P2589" i="7"/>
  <c r="Q2589" i="7" s="1"/>
  <c r="S2589" i="7" s="1"/>
  <c r="T2589" i="7" s="1"/>
  <c r="U2589" i="7" s="1"/>
  <c r="X2589" i="7" s="1"/>
  <c r="P2588" i="7"/>
  <c r="Q2588" i="7" s="1"/>
  <c r="S2588" i="7" s="1"/>
  <c r="T2588" i="7" s="1"/>
  <c r="U2588" i="7" s="1"/>
  <c r="X2588" i="7" s="1"/>
  <c r="P2587" i="7"/>
  <c r="Q2587" i="7" s="1"/>
  <c r="S2587" i="7" s="1"/>
  <c r="T2587" i="7" s="1"/>
  <c r="U2587" i="7" s="1"/>
  <c r="X2587" i="7" s="1"/>
  <c r="P2586" i="7"/>
  <c r="Q2586" i="7" s="1"/>
  <c r="S2586" i="7" s="1"/>
  <c r="T2586" i="7" s="1"/>
  <c r="U2586" i="7" s="1"/>
  <c r="X2586" i="7" s="1"/>
  <c r="P2585" i="7"/>
  <c r="Q2585" i="7" s="1"/>
  <c r="S2585" i="7" s="1"/>
  <c r="T2585" i="7" s="1"/>
  <c r="U2585" i="7" s="1"/>
  <c r="X2585" i="7" s="1"/>
  <c r="P2584" i="7"/>
  <c r="Q2584" i="7" s="1"/>
  <c r="S2584" i="7" s="1"/>
  <c r="T2584" i="7" s="1"/>
  <c r="U2584" i="7" s="1"/>
  <c r="X2584" i="7" s="1"/>
  <c r="P2583" i="7"/>
  <c r="Q2583" i="7" s="1"/>
  <c r="S2583" i="7" s="1"/>
  <c r="T2583" i="7" s="1"/>
  <c r="U2583" i="7" s="1"/>
  <c r="X2583" i="7" s="1"/>
  <c r="P2582" i="7"/>
  <c r="Q2582" i="7" s="1"/>
  <c r="S2582" i="7" s="1"/>
  <c r="T2582" i="7" s="1"/>
  <c r="U2582" i="7" s="1"/>
  <c r="X2582" i="7" s="1"/>
  <c r="P2581" i="7"/>
  <c r="Q2581" i="7" s="1"/>
  <c r="S2581" i="7" s="1"/>
  <c r="T2581" i="7" s="1"/>
  <c r="U2581" i="7" s="1"/>
  <c r="X2581" i="7" s="1"/>
  <c r="P2580" i="7"/>
  <c r="Q2580" i="7" s="1"/>
  <c r="S2580" i="7" s="1"/>
  <c r="T2580" i="7" s="1"/>
  <c r="U2580" i="7" s="1"/>
  <c r="X2580" i="7" s="1"/>
  <c r="P2579" i="7"/>
  <c r="Q2579" i="7" s="1"/>
  <c r="S2579" i="7" s="1"/>
  <c r="T2579" i="7" s="1"/>
  <c r="U2579" i="7" s="1"/>
  <c r="X2579" i="7" s="1"/>
  <c r="P2578" i="7"/>
  <c r="Q2578" i="7" s="1"/>
  <c r="S2578" i="7" s="1"/>
  <c r="T2578" i="7" s="1"/>
  <c r="U2578" i="7" s="1"/>
  <c r="X2578" i="7" s="1"/>
  <c r="P2577" i="7"/>
  <c r="Q2577" i="7" s="1"/>
  <c r="S2577" i="7" s="1"/>
  <c r="T2577" i="7" s="1"/>
  <c r="U2577" i="7" s="1"/>
  <c r="X2577" i="7" s="1"/>
  <c r="P2576" i="7"/>
  <c r="Q2576" i="7" s="1"/>
  <c r="S2576" i="7" s="1"/>
  <c r="T2576" i="7" s="1"/>
  <c r="U2576" i="7" s="1"/>
  <c r="X2576" i="7" s="1"/>
  <c r="P2575" i="7"/>
  <c r="Q2575" i="7" s="1"/>
  <c r="S2575" i="7" s="1"/>
  <c r="T2575" i="7" s="1"/>
  <c r="U2575" i="7" s="1"/>
  <c r="X2575" i="7" s="1"/>
  <c r="P2574" i="7"/>
  <c r="Q2574" i="7" s="1"/>
  <c r="S2574" i="7" s="1"/>
  <c r="T2574" i="7" s="1"/>
  <c r="U2574" i="7" s="1"/>
  <c r="X2574" i="7" s="1"/>
  <c r="P2573" i="7"/>
  <c r="Q2573" i="7" s="1"/>
  <c r="S2573" i="7" s="1"/>
  <c r="T2573" i="7" s="1"/>
  <c r="U2573" i="7" s="1"/>
  <c r="X2573" i="7" s="1"/>
  <c r="P2572" i="7"/>
  <c r="Q2572" i="7" s="1"/>
  <c r="S2572" i="7" s="1"/>
  <c r="T2572" i="7" s="1"/>
  <c r="U2572" i="7" s="1"/>
  <c r="X2572" i="7" s="1"/>
  <c r="P2571" i="7"/>
  <c r="Q2571" i="7" s="1"/>
  <c r="S2571" i="7" s="1"/>
  <c r="T2571" i="7" s="1"/>
  <c r="U2571" i="7" s="1"/>
  <c r="X2571" i="7" s="1"/>
  <c r="P2570" i="7"/>
  <c r="Q2570" i="7" s="1"/>
  <c r="S2570" i="7" s="1"/>
  <c r="T2570" i="7" s="1"/>
  <c r="U2570" i="7" s="1"/>
  <c r="X2570" i="7" s="1"/>
  <c r="P2569" i="7"/>
  <c r="Q2569" i="7" s="1"/>
  <c r="S2569" i="7" s="1"/>
  <c r="T2569" i="7" s="1"/>
  <c r="U2569" i="7" s="1"/>
  <c r="X2569" i="7" s="1"/>
  <c r="P2568" i="7"/>
  <c r="Q2568" i="7" s="1"/>
  <c r="S2568" i="7" s="1"/>
  <c r="T2568" i="7" s="1"/>
  <c r="U2568" i="7" s="1"/>
  <c r="X2568" i="7" s="1"/>
  <c r="P2567" i="7"/>
  <c r="Q2567" i="7" s="1"/>
  <c r="S2567" i="7" s="1"/>
  <c r="T2567" i="7" s="1"/>
  <c r="U2567" i="7" s="1"/>
  <c r="X2567" i="7" s="1"/>
  <c r="P2566" i="7"/>
  <c r="Q2566" i="7" s="1"/>
  <c r="S2566" i="7" s="1"/>
  <c r="T2566" i="7" s="1"/>
  <c r="U2566" i="7" s="1"/>
  <c r="X2566" i="7" s="1"/>
  <c r="P2565" i="7"/>
  <c r="Q2565" i="7" s="1"/>
  <c r="S2565" i="7" s="1"/>
  <c r="T2565" i="7" s="1"/>
  <c r="U2565" i="7" s="1"/>
  <c r="X2565" i="7" s="1"/>
  <c r="P2564" i="7"/>
  <c r="Q2564" i="7" s="1"/>
  <c r="S2564" i="7" s="1"/>
  <c r="T2564" i="7" s="1"/>
  <c r="U2564" i="7" s="1"/>
  <c r="X2564" i="7" s="1"/>
  <c r="P2563" i="7"/>
  <c r="Q2563" i="7" s="1"/>
  <c r="S2563" i="7" s="1"/>
  <c r="T2563" i="7" s="1"/>
  <c r="U2563" i="7" s="1"/>
  <c r="X2563" i="7" s="1"/>
  <c r="P2562" i="7"/>
  <c r="Q2562" i="7" s="1"/>
  <c r="S2562" i="7" s="1"/>
  <c r="T2562" i="7" s="1"/>
  <c r="U2562" i="7" s="1"/>
  <c r="X2562" i="7" s="1"/>
  <c r="P2561" i="7"/>
  <c r="Q2561" i="7" s="1"/>
  <c r="S2561" i="7" s="1"/>
  <c r="T2561" i="7" s="1"/>
  <c r="U2561" i="7" s="1"/>
  <c r="X2561" i="7" s="1"/>
  <c r="P2560" i="7"/>
  <c r="Q2560" i="7" s="1"/>
  <c r="S2560" i="7" s="1"/>
  <c r="T2560" i="7" s="1"/>
  <c r="U2560" i="7" s="1"/>
  <c r="X2560" i="7" s="1"/>
  <c r="P2559" i="7"/>
  <c r="Q2559" i="7" s="1"/>
  <c r="S2559" i="7" s="1"/>
  <c r="T2559" i="7" s="1"/>
  <c r="U2559" i="7" s="1"/>
  <c r="X2559" i="7" s="1"/>
  <c r="P2558" i="7"/>
  <c r="Q2558" i="7" s="1"/>
  <c r="S2558" i="7" s="1"/>
  <c r="T2558" i="7" s="1"/>
  <c r="U2558" i="7" s="1"/>
  <c r="X2558" i="7" s="1"/>
  <c r="P2557" i="7"/>
  <c r="Q2557" i="7" s="1"/>
  <c r="S2557" i="7" s="1"/>
  <c r="T2557" i="7" s="1"/>
  <c r="U2557" i="7" s="1"/>
  <c r="X2557" i="7" s="1"/>
  <c r="P2556" i="7"/>
  <c r="Q2556" i="7" s="1"/>
  <c r="S2556" i="7" s="1"/>
  <c r="T2556" i="7" s="1"/>
  <c r="U2556" i="7" s="1"/>
  <c r="X2556" i="7" s="1"/>
  <c r="P2555" i="7"/>
  <c r="Q2555" i="7" s="1"/>
  <c r="S2555" i="7" s="1"/>
  <c r="T2555" i="7" s="1"/>
  <c r="U2555" i="7" s="1"/>
  <c r="X2555" i="7" s="1"/>
  <c r="P2554" i="7"/>
  <c r="Q2554" i="7" s="1"/>
  <c r="S2554" i="7" s="1"/>
  <c r="T2554" i="7" s="1"/>
  <c r="U2554" i="7" s="1"/>
  <c r="X2554" i="7" s="1"/>
  <c r="P2553" i="7"/>
  <c r="Q2553" i="7" s="1"/>
  <c r="S2553" i="7" s="1"/>
  <c r="T2553" i="7" s="1"/>
  <c r="U2553" i="7" s="1"/>
  <c r="X2553" i="7" s="1"/>
  <c r="P2552" i="7"/>
  <c r="Q2552" i="7" s="1"/>
  <c r="S2552" i="7" s="1"/>
  <c r="T2552" i="7" s="1"/>
  <c r="U2552" i="7" s="1"/>
  <c r="X2552" i="7" s="1"/>
  <c r="P2551" i="7"/>
  <c r="Q2551" i="7" s="1"/>
  <c r="S2551" i="7" s="1"/>
  <c r="T2551" i="7" s="1"/>
  <c r="U2551" i="7" s="1"/>
  <c r="X2551" i="7" s="1"/>
  <c r="P2550" i="7"/>
  <c r="Q2550" i="7" s="1"/>
  <c r="S2550" i="7" s="1"/>
  <c r="T2550" i="7" s="1"/>
  <c r="U2550" i="7" s="1"/>
  <c r="X2550" i="7" s="1"/>
  <c r="P2549" i="7"/>
  <c r="Q2549" i="7" s="1"/>
  <c r="S2549" i="7" s="1"/>
  <c r="T2549" i="7" s="1"/>
  <c r="U2549" i="7" s="1"/>
  <c r="X2549" i="7" s="1"/>
  <c r="P2548" i="7"/>
  <c r="Q2548" i="7" s="1"/>
  <c r="S2548" i="7" s="1"/>
  <c r="T2548" i="7" s="1"/>
  <c r="U2548" i="7" s="1"/>
  <c r="X2548" i="7" s="1"/>
  <c r="P2547" i="7"/>
  <c r="Q2547" i="7" s="1"/>
  <c r="S2547" i="7" s="1"/>
  <c r="T2547" i="7" s="1"/>
  <c r="U2547" i="7" s="1"/>
  <c r="X2547" i="7" s="1"/>
  <c r="P2546" i="7"/>
  <c r="Q2546" i="7" s="1"/>
  <c r="S2546" i="7" s="1"/>
  <c r="T2546" i="7" s="1"/>
  <c r="U2546" i="7" s="1"/>
  <c r="X2546" i="7" s="1"/>
  <c r="P2545" i="7"/>
  <c r="Q2545" i="7" s="1"/>
  <c r="S2545" i="7" s="1"/>
  <c r="T2545" i="7" s="1"/>
  <c r="U2545" i="7" s="1"/>
  <c r="X2545" i="7" s="1"/>
  <c r="P2544" i="7"/>
  <c r="Q2544" i="7" s="1"/>
  <c r="S2544" i="7" s="1"/>
  <c r="T2544" i="7" s="1"/>
  <c r="U2544" i="7" s="1"/>
  <c r="X2544" i="7" s="1"/>
  <c r="P2543" i="7"/>
  <c r="Q2543" i="7" s="1"/>
  <c r="S2543" i="7" s="1"/>
  <c r="T2543" i="7" s="1"/>
  <c r="U2543" i="7" s="1"/>
  <c r="X2543" i="7" s="1"/>
  <c r="P2542" i="7"/>
  <c r="Q2542" i="7" s="1"/>
  <c r="S2542" i="7" s="1"/>
  <c r="T2542" i="7" s="1"/>
  <c r="U2542" i="7" s="1"/>
  <c r="X2542" i="7" s="1"/>
  <c r="P2541" i="7"/>
  <c r="Q2541" i="7" s="1"/>
  <c r="S2541" i="7" s="1"/>
  <c r="T2541" i="7" s="1"/>
  <c r="U2541" i="7" s="1"/>
  <c r="X2541" i="7" s="1"/>
  <c r="P2540" i="7"/>
  <c r="Q2540" i="7" s="1"/>
  <c r="S2540" i="7" s="1"/>
  <c r="T2540" i="7" s="1"/>
  <c r="U2540" i="7" s="1"/>
  <c r="X2540" i="7" s="1"/>
  <c r="P2539" i="7"/>
  <c r="Q2539" i="7" s="1"/>
  <c r="S2539" i="7" s="1"/>
  <c r="T2539" i="7" s="1"/>
  <c r="U2539" i="7" s="1"/>
  <c r="X2539" i="7" s="1"/>
  <c r="P2538" i="7"/>
  <c r="Q2538" i="7" s="1"/>
  <c r="S2538" i="7" s="1"/>
  <c r="T2538" i="7" s="1"/>
  <c r="U2538" i="7" s="1"/>
  <c r="X2538" i="7" s="1"/>
  <c r="P2537" i="7"/>
  <c r="Q2537" i="7" s="1"/>
  <c r="S2537" i="7" s="1"/>
  <c r="T2537" i="7" s="1"/>
  <c r="U2537" i="7" s="1"/>
  <c r="X2537" i="7" s="1"/>
  <c r="P2536" i="7"/>
  <c r="Q2536" i="7" s="1"/>
  <c r="S2536" i="7" s="1"/>
  <c r="T2536" i="7" s="1"/>
  <c r="U2536" i="7" s="1"/>
  <c r="X2536" i="7" s="1"/>
  <c r="P2535" i="7"/>
  <c r="Q2535" i="7" s="1"/>
  <c r="S2535" i="7" s="1"/>
  <c r="T2535" i="7" s="1"/>
  <c r="U2535" i="7" s="1"/>
  <c r="X2535" i="7" s="1"/>
  <c r="P2534" i="7"/>
  <c r="Q2534" i="7" s="1"/>
  <c r="S2534" i="7" s="1"/>
  <c r="T2534" i="7" s="1"/>
  <c r="U2534" i="7" s="1"/>
  <c r="X2534" i="7" s="1"/>
  <c r="P2533" i="7"/>
  <c r="Q2533" i="7" s="1"/>
  <c r="S2533" i="7" s="1"/>
  <c r="T2533" i="7" s="1"/>
  <c r="U2533" i="7" s="1"/>
  <c r="X2533" i="7" s="1"/>
  <c r="P2532" i="7"/>
  <c r="Q2532" i="7" s="1"/>
  <c r="S2532" i="7" s="1"/>
  <c r="T2532" i="7" s="1"/>
  <c r="U2532" i="7" s="1"/>
  <c r="X2532" i="7" s="1"/>
  <c r="P2531" i="7"/>
  <c r="Q2531" i="7" s="1"/>
  <c r="S2531" i="7" s="1"/>
  <c r="T2531" i="7" s="1"/>
  <c r="U2531" i="7" s="1"/>
  <c r="X2531" i="7" s="1"/>
  <c r="P2530" i="7"/>
  <c r="Q2530" i="7" s="1"/>
  <c r="S2530" i="7" s="1"/>
  <c r="T2530" i="7" s="1"/>
  <c r="U2530" i="7" s="1"/>
  <c r="X2530" i="7" s="1"/>
  <c r="P2529" i="7"/>
  <c r="Q2529" i="7" s="1"/>
  <c r="S2529" i="7" s="1"/>
  <c r="T2529" i="7" s="1"/>
  <c r="U2529" i="7" s="1"/>
  <c r="X2529" i="7" s="1"/>
  <c r="P2528" i="7"/>
  <c r="Q2528" i="7" s="1"/>
  <c r="S2528" i="7" s="1"/>
  <c r="T2528" i="7" s="1"/>
  <c r="U2528" i="7" s="1"/>
  <c r="X2528" i="7" s="1"/>
  <c r="P2527" i="7"/>
  <c r="Q2527" i="7" s="1"/>
  <c r="S2527" i="7" s="1"/>
  <c r="T2527" i="7" s="1"/>
  <c r="U2527" i="7" s="1"/>
  <c r="X2527" i="7" s="1"/>
  <c r="P2526" i="7"/>
  <c r="Q2526" i="7" s="1"/>
  <c r="S2526" i="7" s="1"/>
  <c r="T2526" i="7" s="1"/>
  <c r="U2526" i="7" s="1"/>
  <c r="X2526" i="7" s="1"/>
  <c r="P2525" i="7"/>
  <c r="Q2525" i="7" s="1"/>
  <c r="S2525" i="7" s="1"/>
  <c r="T2525" i="7" s="1"/>
  <c r="U2525" i="7" s="1"/>
  <c r="X2525" i="7" s="1"/>
  <c r="P2524" i="7"/>
  <c r="Q2524" i="7" s="1"/>
  <c r="S2524" i="7" s="1"/>
  <c r="T2524" i="7" s="1"/>
  <c r="U2524" i="7" s="1"/>
  <c r="X2524" i="7" s="1"/>
  <c r="P2523" i="7"/>
  <c r="Q2523" i="7" s="1"/>
  <c r="S2523" i="7" s="1"/>
  <c r="T2523" i="7" s="1"/>
  <c r="U2523" i="7" s="1"/>
  <c r="X2523" i="7" s="1"/>
  <c r="P2522" i="7"/>
  <c r="Q2522" i="7" s="1"/>
  <c r="S2522" i="7" s="1"/>
  <c r="T2522" i="7" s="1"/>
  <c r="U2522" i="7" s="1"/>
  <c r="X2522" i="7" s="1"/>
  <c r="P2521" i="7"/>
  <c r="Q2521" i="7" s="1"/>
  <c r="S2521" i="7" s="1"/>
  <c r="T2521" i="7" s="1"/>
  <c r="U2521" i="7" s="1"/>
  <c r="X2521" i="7" s="1"/>
  <c r="P2520" i="7"/>
  <c r="Q2520" i="7" s="1"/>
  <c r="S2520" i="7" s="1"/>
  <c r="T2520" i="7" s="1"/>
  <c r="U2520" i="7" s="1"/>
  <c r="X2520" i="7" s="1"/>
  <c r="P2519" i="7"/>
  <c r="Q2519" i="7" s="1"/>
  <c r="S2519" i="7" s="1"/>
  <c r="T2519" i="7" s="1"/>
  <c r="U2519" i="7" s="1"/>
  <c r="X2519" i="7" s="1"/>
  <c r="P2518" i="7"/>
  <c r="Q2518" i="7" s="1"/>
  <c r="S2518" i="7" s="1"/>
  <c r="T2518" i="7" s="1"/>
  <c r="U2518" i="7" s="1"/>
  <c r="X2518" i="7" s="1"/>
  <c r="P2517" i="7"/>
  <c r="Q2517" i="7" s="1"/>
  <c r="S2517" i="7" s="1"/>
  <c r="T2517" i="7" s="1"/>
  <c r="U2517" i="7" s="1"/>
  <c r="X2517" i="7" s="1"/>
  <c r="P2516" i="7"/>
  <c r="Q2516" i="7" s="1"/>
  <c r="S2516" i="7" s="1"/>
  <c r="T2516" i="7" s="1"/>
  <c r="U2516" i="7" s="1"/>
  <c r="X2516" i="7" s="1"/>
  <c r="P2515" i="7"/>
  <c r="Q2515" i="7" s="1"/>
  <c r="S2515" i="7" s="1"/>
  <c r="T2515" i="7" s="1"/>
  <c r="U2515" i="7" s="1"/>
  <c r="X2515" i="7" s="1"/>
  <c r="P2514" i="7"/>
  <c r="Q2514" i="7" s="1"/>
  <c r="S2514" i="7" s="1"/>
  <c r="T2514" i="7" s="1"/>
  <c r="U2514" i="7" s="1"/>
  <c r="X2514" i="7" s="1"/>
  <c r="P2513" i="7"/>
  <c r="Q2513" i="7" s="1"/>
  <c r="S2513" i="7" s="1"/>
  <c r="T2513" i="7" s="1"/>
  <c r="U2513" i="7" s="1"/>
  <c r="X2513" i="7" s="1"/>
  <c r="P2512" i="7"/>
  <c r="Q2512" i="7" s="1"/>
  <c r="S2512" i="7" s="1"/>
  <c r="T2512" i="7" s="1"/>
  <c r="U2512" i="7" s="1"/>
  <c r="X2512" i="7" s="1"/>
  <c r="P2511" i="7"/>
  <c r="Q2511" i="7" s="1"/>
  <c r="S2511" i="7" s="1"/>
  <c r="T2511" i="7" s="1"/>
  <c r="U2511" i="7" s="1"/>
  <c r="X2511" i="7" s="1"/>
  <c r="P2510" i="7"/>
  <c r="Q2510" i="7" s="1"/>
  <c r="S2510" i="7" s="1"/>
  <c r="T2510" i="7" s="1"/>
  <c r="U2510" i="7" s="1"/>
  <c r="X2510" i="7" s="1"/>
  <c r="P2509" i="7"/>
  <c r="Q2509" i="7" s="1"/>
  <c r="S2509" i="7" s="1"/>
  <c r="T2509" i="7" s="1"/>
  <c r="U2509" i="7" s="1"/>
  <c r="X2509" i="7" s="1"/>
  <c r="P2508" i="7"/>
  <c r="Q2508" i="7" s="1"/>
  <c r="S2508" i="7" s="1"/>
  <c r="T2508" i="7" s="1"/>
  <c r="U2508" i="7" s="1"/>
  <c r="X2508" i="7" s="1"/>
  <c r="P2507" i="7"/>
  <c r="Q2507" i="7" s="1"/>
  <c r="S2507" i="7" s="1"/>
  <c r="T2507" i="7" s="1"/>
  <c r="U2507" i="7" s="1"/>
  <c r="X2507" i="7" s="1"/>
  <c r="P2506" i="7"/>
  <c r="Q2506" i="7" s="1"/>
  <c r="S2506" i="7" s="1"/>
  <c r="T2506" i="7" s="1"/>
  <c r="U2506" i="7" s="1"/>
  <c r="X2506" i="7" s="1"/>
  <c r="P2505" i="7"/>
  <c r="Q2505" i="7" s="1"/>
  <c r="S2505" i="7" s="1"/>
  <c r="T2505" i="7" s="1"/>
  <c r="U2505" i="7" s="1"/>
  <c r="X2505" i="7" s="1"/>
  <c r="P2504" i="7"/>
  <c r="Q2504" i="7" s="1"/>
  <c r="S2504" i="7" s="1"/>
  <c r="T2504" i="7" s="1"/>
  <c r="U2504" i="7" s="1"/>
  <c r="X2504" i="7" s="1"/>
  <c r="P2503" i="7"/>
  <c r="Q2503" i="7" s="1"/>
  <c r="S2503" i="7" s="1"/>
  <c r="T2503" i="7" s="1"/>
  <c r="U2503" i="7" s="1"/>
  <c r="X2503" i="7" s="1"/>
  <c r="P2502" i="7"/>
  <c r="Q2502" i="7" s="1"/>
  <c r="S2502" i="7" s="1"/>
  <c r="T2502" i="7" s="1"/>
  <c r="U2502" i="7" s="1"/>
  <c r="X2502" i="7" s="1"/>
  <c r="P2501" i="7"/>
  <c r="Q2501" i="7" s="1"/>
  <c r="S2501" i="7" s="1"/>
  <c r="T2501" i="7" s="1"/>
  <c r="U2501" i="7" s="1"/>
  <c r="X2501" i="7" s="1"/>
  <c r="P2500" i="7"/>
  <c r="Q2500" i="7" s="1"/>
  <c r="S2500" i="7" s="1"/>
  <c r="T2500" i="7" s="1"/>
  <c r="U2500" i="7" s="1"/>
  <c r="X2500" i="7" s="1"/>
  <c r="P2499" i="7"/>
  <c r="Q2499" i="7" s="1"/>
  <c r="S2499" i="7" s="1"/>
  <c r="T2499" i="7" s="1"/>
  <c r="U2499" i="7" s="1"/>
  <c r="X2499" i="7" s="1"/>
  <c r="P2498" i="7"/>
  <c r="Q2498" i="7" s="1"/>
  <c r="S2498" i="7" s="1"/>
  <c r="T2498" i="7" s="1"/>
  <c r="U2498" i="7" s="1"/>
  <c r="X2498" i="7" s="1"/>
  <c r="P2497" i="7"/>
  <c r="Q2497" i="7" s="1"/>
  <c r="S2497" i="7" s="1"/>
  <c r="T2497" i="7" s="1"/>
  <c r="U2497" i="7" s="1"/>
  <c r="X2497" i="7" s="1"/>
  <c r="P2496" i="7"/>
  <c r="Q2496" i="7" s="1"/>
  <c r="S2496" i="7" s="1"/>
  <c r="T2496" i="7" s="1"/>
  <c r="U2496" i="7" s="1"/>
  <c r="X2496" i="7" s="1"/>
  <c r="P2495" i="7"/>
  <c r="Q2495" i="7" s="1"/>
  <c r="S2495" i="7" s="1"/>
  <c r="T2495" i="7" s="1"/>
  <c r="U2495" i="7" s="1"/>
  <c r="X2495" i="7" s="1"/>
  <c r="P2494" i="7"/>
  <c r="Q2494" i="7" s="1"/>
  <c r="S2494" i="7" s="1"/>
  <c r="T2494" i="7" s="1"/>
  <c r="U2494" i="7" s="1"/>
  <c r="X2494" i="7" s="1"/>
  <c r="P2493" i="7"/>
  <c r="Q2493" i="7" s="1"/>
  <c r="S2493" i="7" s="1"/>
  <c r="T2493" i="7" s="1"/>
  <c r="U2493" i="7" s="1"/>
  <c r="X2493" i="7" s="1"/>
  <c r="P2492" i="7"/>
  <c r="Q2492" i="7" s="1"/>
  <c r="S2492" i="7" s="1"/>
  <c r="T2492" i="7" s="1"/>
  <c r="U2492" i="7" s="1"/>
  <c r="X2492" i="7" s="1"/>
  <c r="P2491" i="7"/>
  <c r="Q2491" i="7" s="1"/>
  <c r="S2491" i="7" s="1"/>
  <c r="T2491" i="7" s="1"/>
  <c r="U2491" i="7" s="1"/>
  <c r="X2491" i="7" s="1"/>
  <c r="P2490" i="7"/>
  <c r="Q2490" i="7" s="1"/>
  <c r="S2490" i="7" s="1"/>
  <c r="T2490" i="7" s="1"/>
  <c r="U2490" i="7" s="1"/>
  <c r="X2490" i="7" s="1"/>
  <c r="P2489" i="7"/>
  <c r="Q2489" i="7" s="1"/>
  <c r="S2489" i="7" s="1"/>
  <c r="T2489" i="7" s="1"/>
  <c r="U2489" i="7" s="1"/>
  <c r="X2489" i="7" s="1"/>
  <c r="P2488" i="7"/>
  <c r="Q2488" i="7" s="1"/>
  <c r="S2488" i="7" s="1"/>
  <c r="T2488" i="7" s="1"/>
  <c r="U2488" i="7" s="1"/>
  <c r="X2488" i="7" s="1"/>
  <c r="P2487" i="7"/>
  <c r="Q2487" i="7" s="1"/>
  <c r="S2487" i="7" s="1"/>
  <c r="T2487" i="7" s="1"/>
  <c r="U2487" i="7" s="1"/>
  <c r="X2487" i="7" s="1"/>
  <c r="P2486" i="7"/>
  <c r="Q2486" i="7" s="1"/>
  <c r="S2486" i="7" s="1"/>
  <c r="T2486" i="7" s="1"/>
  <c r="U2486" i="7" s="1"/>
  <c r="X2486" i="7" s="1"/>
  <c r="P2485" i="7"/>
  <c r="Q2485" i="7" s="1"/>
  <c r="S2485" i="7" s="1"/>
  <c r="T2485" i="7" s="1"/>
  <c r="U2485" i="7" s="1"/>
  <c r="X2485" i="7" s="1"/>
  <c r="P2484" i="7"/>
  <c r="Q2484" i="7" s="1"/>
  <c r="S2484" i="7" s="1"/>
  <c r="T2484" i="7" s="1"/>
  <c r="U2484" i="7" s="1"/>
  <c r="X2484" i="7" s="1"/>
  <c r="P2483" i="7"/>
  <c r="Q2483" i="7" s="1"/>
  <c r="S2483" i="7" s="1"/>
  <c r="T2483" i="7" s="1"/>
  <c r="U2483" i="7" s="1"/>
  <c r="X2483" i="7" s="1"/>
  <c r="P2482" i="7"/>
  <c r="Q2482" i="7" s="1"/>
  <c r="S2482" i="7" s="1"/>
  <c r="T2482" i="7" s="1"/>
  <c r="U2482" i="7" s="1"/>
  <c r="X2482" i="7" s="1"/>
  <c r="P2481" i="7"/>
  <c r="Q2481" i="7" s="1"/>
  <c r="S2481" i="7" s="1"/>
  <c r="T2481" i="7" s="1"/>
  <c r="U2481" i="7" s="1"/>
  <c r="X2481" i="7" s="1"/>
  <c r="P2480" i="7"/>
  <c r="Q2480" i="7" s="1"/>
  <c r="S2480" i="7" s="1"/>
  <c r="T2480" i="7" s="1"/>
  <c r="U2480" i="7" s="1"/>
  <c r="X2480" i="7" s="1"/>
  <c r="P2479" i="7"/>
  <c r="Q2479" i="7" s="1"/>
  <c r="S2479" i="7" s="1"/>
  <c r="T2479" i="7" s="1"/>
  <c r="U2479" i="7" s="1"/>
  <c r="X2479" i="7" s="1"/>
  <c r="P2478" i="7"/>
  <c r="Q2478" i="7" s="1"/>
  <c r="S2478" i="7" s="1"/>
  <c r="T2478" i="7" s="1"/>
  <c r="U2478" i="7" s="1"/>
  <c r="X2478" i="7" s="1"/>
  <c r="P2477" i="7"/>
  <c r="Q2477" i="7" s="1"/>
  <c r="S2477" i="7" s="1"/>
  <c r="T2477" i="7" s="1"/>
  <c r="U2477" i="7" s="1"/>
  <c r="X2477" i="7" s="1"/>
  <c r="P2476" i="7"/>
  <c r="Q2476" i="7" s="1"/>
  <c r="S2476" i="7" s="1"/>
  <c r="T2476" i="7" s="1"/>
  <c r="U2476" i="7" s="1"/>
  <c r="X2476" i="7" s="1"/>
  <c r="P2475" i="7"/>
  <c r="Q2475" i="7" s="1"/>
  <c r="S2475" i="7" s="1"/>
  <c r="T2475" i="7" s="1"/>
  <c r="U2475" i="7" s="1"/>
  <c r="X2475" i="7" s="1"/>
  <c r="P2474" i="7"/>
  <c r="Q2474" i="7" s="1"/>
  <c r="S2474" i="7" s="1"/>
  <c r="T2474" i="7" s="1"/>
  <c r="U2474" i="7" s="1"/>
  <c r="X2474" i="7" s="1"/>
  <c r="P2473" i="7"/>
  <c r="Q2473" i="7" s="1"/>
  <c r="S2473" i="7" s="1"/>
  <c r="T2473" i="7" s="1"/>
  <c r="U2473" i="7" s="1"/>
  <c r="X2473" i="7" s="1"/>
  <c r="P2472" i="7"/>
  <c r="Q2472" i="7" s="1"/>
  <c r="S2472" i="7" s="1"/>
  <c r="T2472" i="7" s="1"/>
  <c r="U2472" i="7" s="1"/>
  <c r="X2472" i="7" s="1"/>
  <c r="P2471" i="7"/>
  <c r="Q2471" i="7" s="1"/>
  <c r="S2471" i="7" s="1"/>
  <c r="T2471" i="7" s="1"/>
  <c r="U2471" i="7" s="1"/>
  <c r="X2471" i="7" s="1"/>
  <c r="P2470" i="7"/>
  <c r="Q2470" i="7" s="1"/>
  <c r="S2470" i="7" s="1"/>
  <c r="T2470" i="7" s="1"/>
  <c r="U2470" i="7" s="1"/>
  <c r="X2470" i="7" s="1"/>
  <c r="P2469" i="7"/>
  <c r="Q2469" i="7" s="1"/>
  <c r="S2469" i="7" s="1"/>
  <c r="T2469" i="7" s="1"/>
  <c r="U2469" i="7" s="1"/>
  <c r="X2469" i="7" s="1"/>
  <c r="P2468" i="7"/>
  <c r="Q2468" i="7" s="1"/>
  <c r="S2468" i="7" s="1"/>
  <c r="T2468" i="7" s="1"/>
  <c r="U2468" i="7" s="1"/>
  <c r="X2468" i="7" s="1"/>
  <c r="P2467" i="7"/>
  <c r="Q2467" i="7" s="1"/>
  <c r="S2467" i="7" s="1"/>
  <c r="T2467" i="7" s="1"/>
  <c r="U2467" i="7" s="1"/>
  <c r="X2467" i="7" s="1"/>
  <c r="P2466" i="7"/>
  <c r="Q2466" i="7" s="1"/>
  <c r="S2466" i="7" s="1"/>
  <c r="T2466" i="7" s="1"/>
  <c r="U2466" i="7" s="1"/>
  <c r="X2466" i="7" s="1"/>
  <c r="P2465" i="7"/>
  <c r="Q2465" i="7" s="1"/>
  <c r="S2465" i="7" s="1"/>
  <c r="T2465" i="7" s="1"/>
  <c r="U2465" i="7" s="1"/>
  <c r="X2465" i="7" s="1"/>
  <c r="P2464" i="7"/>
  <c r="Q2464" i="7" s="1"/>
  <c r="S2464" i="7" s="1"/>
  <c r="T2464" i="7" s="1"/>
  <c r="U2464" i="7" s="1"/>
  <c r="X2464" i="7" s="1"/>
  <c r="P2463" i="7"/>
  <c r="Q2463" i="7" s="1"/>
  <c r="S2463" i="7" s="1"/>
  <c r="T2463" i="7" s="1"/>
  <c r="U2463" i="7" s="1"/>
  <c r="X2463" i="7" s="1"/>
  <c r="P2462" i="7"/>
  <c r="Q2462" i="7" s="1"/>
  <c r="S2462" i="7" s="1"/>
  <c r="T2462" i="7" s="1"/>
  <c r="U2462" i="7" s="1"/>
  <c r="X2462" i="7" s="1"/>
  <c r="P2461" i="7"/>
  <c r="Q2461" i="7" s="1"/>
  <c r="S2461" i="7" s="1"/>
  <c r="T2461" i="7" s="1"/>
  <c r="U2461" i="7" s="1"/>
  <c r="X2461" i="7" s="1"/>
  <c r="P2460" i="7"/>
  <c r="Q2460" i="7" s="1"/>
  <c r="S2460" i="7" s="1"/>
  <c r="T2460" i="7" s="1"/>
  <c r="U2460" i="7" s="1"/>
  <c r="X2460" i="7" s="1"/>
  <c r="P2459" i="7"/>
  <c r="Q2459" i="7" s="1"/>
  <c r="S2459" i="7" s="1"/>
  <c r="T2459" i="7" s="1"/>
  <c r="U2459" i="7" s="1"/>
  <c r="X2459" i="7" s="1"/>
  <c r="P2458" i="7"/>
  <c r="Q2458" i="7" s="1"/>
  <c r="S2458" i="7" s="1"/>
  <c r="T2458" i="7" s="1"/>
  <c r="U2458" i="7" s="1"/>
  <c r="X2458" i="7" s="1"/>
  <c r="P2457" i="7"/>
  <c r="Q2457" i="7" s="1"/>
  <c r="S2457" i="7" s="1"/>
  <c r="T2457" i="7" s="1"/>
  <c r="U2457" i="7" s="1"/>
  <c r="X2457" i="7" s="1"/>
  <c r="P2456" i="7"/>
  <c r="Q2456" i="7" s="1"/>
  <c r="S2456" i="7" s="1"/>
  <c r="T2456" i="7" s="1"/>
  <c r="U2456" i="7" s="1"/>
  <c r="X2456" i="7" s="1"/>
  <c r="P2455" i="7"/>
  <c r="Q2455" i="7" s="1"/>
  <c r="S2455" i="7" s="1"/>
  <c r="T2455" i="7" s="1"/>
  <c r="U2455" i="7" s="1"/>
  <c r="X2455" i="7" s="1"/>
  <c r="P2454" i="7"/>
  <c r="Q2454" i="7" s="1"/>
  <c r="S2454" i="7" s="1"/>
  <c r="T2454" i="7" s="1"/>
  <c r="U2454" i="7" s="1"/>
  <c r="X2454" i="7" s="1"/>
  <c r="P2453" i="7"/>
  <c r="Q2453" i="7" s="1"/>
  <c r="S2453" i="7" s="1"/>
  <c r="T2453" i="7" s="1"/>
  <c r="U2453" i="7" s="1"/>
  <c r="X2453" i="7" s="1"/>
  <c r="P2452" i="7"/>
  <c r="Q2452" i="7" s="1"/>
  <c r="S2452" i="7" s="1"/>
  <c r="T2452" i="7" s="1"/>
  <c r="U2452" i="7" s="1"/>
  <c r="X2452" i="7" s="1"/>
  <c r="P2451" i="7"/>
  <c r="Q2451" i="7" s="1"/>
  <c r="S2451" i="7" s="1"/>
  <c r="T2451" i="7" s="1"/>
  <c r="U2451" i="7" s="1"/>
  <c r="X2451" i="7" s="1"/>
  <c r="P2450" i="7"/>
  <c r="Q2450" i="7" s="1"/>
  <c r="S2450" i="7" s="1"/>
  <c r="T2450" i="7" s="1"/>
  <c r="U2450" i="7" s="1"/>
  <c r="X2450" i="7" s="1"/>
  <c r="P2449" i="7"/>
  <c r="Q2449" i="7" s="1"/>
  <c r="S2449" i="7" s="1"/>
  <c r="T2449" i="7" s="1"/>
  <c r="U2449" i="7" s="1"/>
  <c r="X2449" i="7" s="1"/>
  <c r="P2448" i="7"/>
  <c r="Q2448" i="7" s="1"/>
  <c r="S2448" i="7" s="1"/>
  <c r="T2448" i="7" s="1"/>
  <c r="U2448" i="7" s="1"/>
  <c r="X2448" i="7" s="1"/>
  <c r="P2447" i="7"/>
  <c r="Q2447" i="7" s="1"/>
  <c r="S2447" i="7" s="1"/>
  <c r="T2447" i="7" s="1"/>
  <c r="U2447" i="7" s="1"/>
  <c r="X2447" i="7" s="1"/>
  <c r="P2446" i="7"/>
  <c r="Q2446" i="7" s="1"/>
  <c r="S2446" i="7" s="1"/>
  <c r="T2446" i="7" s="1"/>
  <c r="U2446" i="7" s="1"/>
  <c r="X2446" i="7" s="1"/>
  <c r="P2445" i="7"/>
  <c r="Q2445" i="7" s="1"/>
  <c r="S2445" i="7" s="1"/>
  <c r="T2445" i="7" s="1"/>
  <c r="U2445" i="7" s="1"/>
  <c r="X2445" i="7" s="1"/>
  <c r="P2444" i="7"/>
  <c r="Q2444" i="7" s="1"/>
  <c r="S2444" i="7" s="1"/>
  <c r="T2444" i="7" s="1"/>
  <c r="U2444" i="7" s="1"/>
  <c r="X2444" i="7" s="1"/>
  <c r="P2443" i="7"/>
  <c r="Q2443" i="7" s="1"/>
  <c r="S2443" i="7" s="1"/>
  <c r="T2443" i="7" s="1"/>
  <c r="U2443" i="7" s="1"/>
  <c r="X2443" i="7" s="1"/>
  <c r="P2442" i="7"/>
  <c r="Q2442" i="7" s="1"/>
  <c r="S2442" i="7" s="1"/>
  <c r="T2442" i="7" s="1"/>
  <c r="U2442" i="7" s="1"/>
  <c r="X2442" i="7" s="1"/>
  <c r="P2441" i="7"/>
  <c r="Q2441" i="7" s="1"/>
  <c r="S2441" i="7" s="1"/>
  <c r="T2441" i="7" s="1"/>
  <c r="U2441" i="7" s="1"/>
  <c r="X2441" i="7" s="1"/>
  <c r="P2440" i="7"/>
  <c r="Q2440" i="7" s="1"/>
  <c r="S2440" i="7" s="1"/>
  <c r="T2440" i="7" s="1"/>
  <c r="U2440" i="7" s="1"/>
  <c r="X2440" i="7" s="1"/>
  <c r="P2439" i="7"/>
  <c r="Q2439" i="7" s="1"/>
  <c r="S2439" i="7" s="1"/>
  <c r="T2439" i="7" s="1"/>
  <c r="U2439" i="7" s="1"/>
  <c r="X2439" i="7" s="1"/>
  <c r="P2438" i="7"/>
  <c r="Q2438" i="7" s="1"/>
  <c r="S2438" i="7" s="1"/>
  <c r="T2438" i="7" s="1"/>
  <c r="U2438" i="7" s="1"/>
  <c r="X2438" i="7" s="1"/>
  <c r="P2437" i="7"/>
  <c r="Q2437" i="7" s="1"/>
  <c r="S2437" i="7" s="1"/>
  <c r="T2437" i="7" s="1"/>
  <c r="U2437" i="7" s="1"/>
  <c r="X2437" i="7" s="1"/>
  <c r="P2436" i="7"/>
  <c r="Q2436" i="7" s="1"/>
  <c r="S2436" i="7" s="1"/>
  <c r="T2436" i="7" s="1"/>
  <c r="U2436" i="7" s="1"/>
  <c r="X2436" i="7" s="1"/>
  <c r="P2435" i="7"/>
  <c r="Q2435" i="7" s="1"/>
  <c r="S2435" i="7" s="1"/>
  <c r="T2435" i="7" s="1"/>
  <c r="U2435" i="7" s="1"/>
  <c r="X2435" i="7" s="1"/>
  <c r="P2434" i="7"/>
  <c r="Q2434" i="7" s="1"/>
  <c r="S2434" i="7" s="1"/>
  <c r="T2434" i="7" s="1"/>
  <c r="U2434" i="7" s="1"/>
  <c r="X2434" i="7" s="1"/>
  <c r="P2433" i="7"/>
  <c r="Q2433" i="7" s="1"/>
  <c r="S2433" i="7" s="1"/>
  <c r="T2433" i="7" s="1"/>
  <c r="U2433" i="7" s="1"/>
  <c r="X2433" i="7" s="1"/>
  <c r="P2432" i="7"/>
  <c r="Q2432" i="7" s="1"/>
  <c r="S2432" i="7" s="1"/>
  <c r="T2432" i="7" s="1"/>
  <c r="U2432" i="7" s="1"/>
  <c r="X2432" i="7" s="1"/>
  <c r="P2431" i="7"/>
  <c r="Q2431" i="7" s="1"/>
  <c r="S2431" i="7" s="1"/>
  <c r="T2431" i="7" s="1"/>
  <c r="U2431" i="7" s="1"/>
  <c r="X2431" i="7" s="1"/>
  <c r="P2430" i="7"/>
  <c r="Q2430" i="7" s="1"/>
  <c r="S2430" i="7" s="1"/>
  <c r="T2430" i="7" s="1"/>
  <c r="U2430" i="7" s="1"/>
  <c r="X2430" i="7" s="1"/>
  <c r="P2429" i="7"/>
  <c r="Q2429" i="7" s="1"/>
  <c r="S2429" i="7" s="1"/>
  <c r="T2429" i="7" s="1"/>
  <c r="U2429" i="7" s="1"/>
  <c r="X2429" i="7" s="1"/>
  <c r="P2428" i="7"/>
  <c r="Q2428" i="7" s="1"/>
  <c r="S2428" i="7" s="1"/>
  <c r="T2428" i="7" s="1"/>
  <c r="U2428" i="7" s="1"/>
  <c r="X2428" i="7" s="1"/>
  <c r="P2427" i="7"/>
  <c r="Q2427" i="7" s="1"/>
  <c r="S2427" i="7" s="1"/>
  <c r="T2427" i="7" s="1"/>
  <c r="U2427" i="7" s="1"/>
  <c r="X2427" i="7" s="1"/>
  <c r="P2426" i="7"/>
  <c r="Q2426" i="7" s="1"/>
  <c r="S2426" i="7" s="1"/>
  <c r="T2426" i="7" s="1"/>
  <c r="U2426" i="7" s="1"/>
  <c r="X2426" i="7" s="1"/>
  <c r="P2425" i="7"/>
  <c r="Q2425" i="7" s="1"/>
  <c r="S2425" i="7" s="1"/>
  <c r="T2425" i="7" s="1"/>
  <c r="U2425" i="7" s="1"/>
  <c r="X2425" i="7" s="1"/>
  <c r="P2424" i="7"/>
  <c r="Q2424" i="7" s="1"/>
  <c r="S2424" i="7" s="1"/>
  <c r="T2424" i="7" s="1"/>
  <c r="U2424" i="7" s="1"/>
  <c r="X2424" i="7" s="1"/>
  <c r="P2423" i="7"/>
  <c r="Q2423" i="7" s="1"/>
  <c r="S2423" i="7" s="1"/>
  <c r="T2423" i="7" s="1"/>
  <c r="U2423" i="7" s="1"/>
  <c r="X2423" i="7" s="1"/>
  <c r="P2422" i="7"/>
  <c r="Q2422" i="7" s="1"/>
  <c r="S2422" i="7" s="1"/>
  <c r="T2422" i="7" s="1"/>
  <c r="U2422" i="7" s="1"/>
  <c r="X2422" i="7" s="1"/>
  <c r="P2421" i="7"/>
  <c r="Q2421" i="7" s="1"/>
  <c r="S2421" i="7" s="1"/>
  <c r="T2421" i="7" s="1"/>
  <c r="U2421" i="7" s="1"/>
  <c r="X2421" i="7" s="1"/>
  <c r="P2420" i="7"/>
  <c r="Q2420" i="7" s="1"/>
  <c r="S2420" i="7" s="1"/>
  <c r="T2420" i="7" s="1"/>
  <c r="U2420" i="7" s="1"/>
  <c r="X2420" i="7" s="1"/>
  <c r="P2419" i="7"/>
  <c r="Q2419" i="7" s="1"/>
  <c r="S2419" i="7" s="1"/>
  <c r="T2419" i="7" s="1"/>
  <c r="U2419" i="7" s="1"/>
  <c r="X2419" i="7" s="1"/>
  <c r="P2418" i="7"/>
  <c r="Q2418" i="7" s="1"/>
  <c r="S2418" i="7" s="1"/>
  <c r="T2418" i="7" s="1"/>
  <c r="U2418" i="7" s="1"/>
  <c r="X2418" i="7" s="1"/>
  <c r="P2417" i="7"/>
  <c r="Q2417" i="7" s="1"/>
  <c r="S2417" i="7" s="1"/>
  <c r="T2417" i="7" s="1"/>
  <c r="U2417" i="7" s="1"/>
  <c r="X2417" i="7" s="1"/>
  <c r="P2416" i="7"/>
  <c r="Q2416" i="7" s="1"/>
  <c r="S2416" i="7" s="1"/>
  <c r="T2416" i="7" s="1"/>
  <c r="U2416" i="7" s="1"/>
  <c r="X2416" i="7" s="1"/>
  <c r="P2415" i="7"/>
  <c r="Q2415" i="7" s="1"/>
  <c r="S2415" i="7" s="1"/>
  <c r="T2415" i="7" s="1"/>
  <c r="U2415" i="7" s="1"/>
  <c r="X2415" i="7" s="1"/>
  <c r="P2414" i="7"/>
  <c r="Q2414" i="7" s="1"/>
  <c r="S2414" i="7" s="1"/>
  <c r="T2414" i="7" s="1"/>
  <c r="U2414" i="7" s="1"/>
  <c r="X2414" i="7" s="1"/>
  <c r="P2413" i="7"/>
  <c r="Q2413" i="7" s="1"/>
  <c r="S2413" i="7" s="1"/>
  <c r="T2413" i="7" s="1"/>
  <c r="U2413" i="7" s="1"/>
  <c r="X2413" i="7" s="1"/>
  <c r="P2412" i="7"/>
  <c r="Q2412" i="7" s="1"/>
  <c r="S2412" i="7" s="1"/>
  <c r="T2412" i="7" s="1"/>
  <c r="U2412" i="7" s="1"/>
  <c r="X2412" i="7" s="1"/>
  <c r="P2411" i="7"/>
  <c r="Q2411" i="7" s="1"/>
  <c r="S2411" i="7" s="1"/>
  <c r="T2411" i="7" s="1"/>
  <c r="U2411" i="7" s="1"/>
  <c r="X2411" i="7" s="1"/>
  <c r="P2410" i="7"/>
  <c r="Q2410" i="7" s="1"/>
  <c r="S2410" i="7" s="1"/>
  <c r="T2410" i="7" s="1"/>
  <c r="U2410" i="7" s="1"/>
  <c r="X2410" i="7" s="1"/>
  <c r="P2409" i="7"/>
  <c r="Q2409" i="7" s="1"/>
  <c r="S2409" i="7" s="1"/>
  <c r="T2409" i="7" s="1"/>
  <c r="U2409" i="7" s="1"/>
  <c r="X2409" i="7" s="1"/>
  <c r="P2408" i="7"/>
  <c r="Q2408" i="7" s="1"/>
  <c r="S2408" i="7" s="1"/>
  <c r="T2408" i="7" s="1"/>
  <c r="U2408" i="7" s="1"/>
  <c r="X2408" i="7" s="1"/>
  <c r="P2407" i="7"/>
  <c r="Q2407" i="7" s="1"/>
  <c r="S2407" i="7" s="1"/>
  <c r="T2407" i="7" s="1"/>
  <c r="U2407" i="7" s="1"/>
  <c r="X2407" i="7" s="1"/>
  <c r="P2406" i="7"/>
  <c r="Q2406" i="7" s="1"/>
  <c r="S2406" i="7" s="1"/>
  <c r="T2406" i="7" s="1"/>
  <c r="U2406" i="7" s="1"/>
  <c r="X2406" i="7" s="1"/>
  <c r="P2405" i="7"/>
  <c r="Q2405" i="7" s="1"/>
  <c r="S2405" i="7" s="1"/>
  <c r="T2405" i="7" s="1"/>
  <c r="U2405" i="7" s="1"/>
  <c r="X2405" i="7" s="1"/>
  <c r="P2404" i="7"/>
  <c r="Q2404" i="7" s="1"/>
  <c r="S2404" i="7" s="1"/>
  <c r="T2404" i="7" s="1"/>
  <c r="U2404" i="7" s="1"/>
  <c r="X2404" i="7" s="1"/>
  <c r="P2403" i="7"/>
  <c r="Q2403" i="7" s="1"/>
  <c r="S2403" i="7" s="1"/>
  <c r="T2403" i="7" s="1"/>
  <c r="U2403" i="7" s="1"/>
  <c r="X2403" i="7" s="1"/>
  <c r="P2402" i="7"/>
  <c r="Q2402" i="7" s="1"/>
  <c r="S2402" i="7" s="1"/>
  <c r="T2402" i="7" s="1"/>
  <c r="U2402" i="7" s="1"/>
  <c r="X2402" i="7" s="1"/>
  <c r="P2401" i="7"/>
  <c r="Q2401" i="7" s="1"/>
  <c r="S2401" i="7" s="1"/>
  <c r="T2401" i="7" s="1"/>
  <c r="U2401" i="7" s="1"/>
  <c r="X2401" i="7" s="1"/>
  <c r="P2400" i="7"/>
  <c r="Q2400" i="7" s="1"/>
  <c r="S2400" i="7" s="1"/>
  <c r="T2400" i="7" s="1"/>
  <c r="U2400" i="7" s="1"/>
  <c r="X2400" i="7" s="1"/>
  <c r="P2399" i="7"/>
  <c r="Q2399" i="7" s="1"/>
  <c r="S2399" i="7" s="1"/>
  <c r="T2399" i="7" s="1"/>
  <c r="U2399" i="7" s="1"/>
  <c r="X2399" i="7" s="1"/>
  <c r="P2398" i="7"/>
  <c r="Q2398" i="7" s="1"/>
  <c r="S2398" i="7" s="1"/>
  <c r="T2398" i="7" s="1"/>
  <c r="U2398" i="7" s="1"/>
  <c r="X2398" i="7" s="1"/>
  <c r="P2397" i="7"/>
  <c r="Q2397" i="7" s="1"/>
  <c r="S2397" i="7" s="1"/>
  <c r="T2397" i="7" s="1"/>
  <c r="U2397" i="7" s="1"/>
  <c r="X2397" i="7" s="1"/>
  <c r="P2396" i="7"/>
  <c r="Q2396" i="7" s="1"/>
  <c r="S2396" i="7" s="1"/>
  <c r="T2396" i="7" s="1"/>
  <c r="U2396" i="7" s="1"/>
  <c r="X2396" i="7" s="1"/>
  <c r="P2395" i="7"/>
  <c r="Q2395" i="7" s="1"/>
  <c r="S2395" i="7" s="1"/>
  <c r="T2395" i="7" s="1"/>
  <c r="U2395" i="7" s="1"/>
  <c r="X2395" i="7" s="1"/>
  <c r="P2394" i="7"/>
  <c r="Q2394" i="7" s="1"/>
  <c r="S2394" i="7" s="1"/>
  <c r="T2394" i="7" s="1"/>
  <c r="U2394" i="7" s="1"/>
  <c r="X2394" i="7" s="1"/>
  <c r="P2393" i="7"/>
  <c r="Q2393" i="7" s="1"/>
  <c r="S2393" i="7" s="1"/>
  <c r="T2393" i="7" s="1"/>
  <c r="U2393" i="7" s="1"/>
  <c r="X2393" i="7" s="1"/>
  <c r="P2392" i="7"/>
  <c r="Q2392" i="7" s="1"/>
  <c r="S2392" i="7" s="1"/>
  <c r="T2392" i="7" s="1"/>
  <c r="U2392" i="7" s="1"/>
  <c r="X2392" i="7" s="1"/>
  <c r="P2391" i="7"/>
  <c r="Q2391" i="7" s="1"/>
  <c r="S2391" i="7" s="1"/>
  <c r="T2391" i="7" s="1"/>
  <c r="U2391" i="7" s="1"/>
  <c r="X2391" i="7" s="1"/>
  <c r="P2390" i="7"/>
  <c r="Q2390" i="7" s="1"/>
  <c r="S2390" i="7" s="1"/>
  <c r="T2390" i="7" s="1"/>
  <c r="U2390" i="7" s="1"/>
  <c r="X2390" i="7" s="1"/>
  <c r="P2389" i="7"/>
  <c r="Q2389" i="7" s="1"/>
  <c r="S2389" i="7" s="1"/>
  <c r="T2389" i="7" s="1"/>
  <c r="U2389" i="7" s="1"/>
  <c r="X2389" i="7" s="1"/>
  <c r="P2388" i="7"/>
  <c r="Q2388" i="7" s="1"/>
  <c r="S2388" i="7" s="1"/>
  <c r="T2388" i="7" s="1"/>
  <c r="U2388" i="7" s="1"/>
  <c r="X2388" i="7" s="1"/>
  <c r="P2387" i="7"/>
  <c r="Q2387" i="7" s="1"/>
  <c r="S2387" i="7" s="1"/>
  <c r="T2387" i="7" s="1"/>
  <c r="U2387" i="7" s="1"/>
  <c r="X2387" i="7" s="1"/>
  <c r="P2386" i="7"/>
  <c r="Q2386" i="7" s="1"/>
  <c r="S2386" i="7" s="1"/>
  <c r="T2386" i="7" s="1"/>
  <c r="U2386" i="7" s="1"/>
  <c r="X2386" i="7" s="1"/>
  <c r="P2385" i="7"/>
  <c r="Q2385" i="7" s="1"/>
  <c r="S2385" i="7" s="1"/>
  <c r="T2385" i="7" s="1"/>
  <c r="U2385" i="7" s="1"/>
  <c r="X2385" i="7" s="1"/>
  <c r="P2384" i="7"/>
  <c r="Q2384" i="7" s="1"/>
  <c r="S2384" i="7" s="1"/>
  <c r="T2384" i="7" s="1"/>
  <c r="U2384" i="7" s="1"/>
  <c r="X2384" i="7" s="1"/>
  <c r="P2383" i="7"/>
  <c r="Q2383" i="7" s="1"/>
  <c r="S2383" i="7" s="1"/>
  <c r="T2383" i="7" s="1"/>
  <c r="U2383" i="7" s="1"/>
  <c r="X2383" i="7" s="1"/>
  <c r="P2382" i="7"/>
  <c r="Q2382" i="7" s="1"/>
  <c r="S2382" i="7" s="1"/>
  <c r="T2382" i="7" s="1"/>
  <c r="U2382" i="7" s="1"/>
  <c r="X2382" i="7" s="1"/>
  <c r="P2381" i="7"/>
  <c r="Q2381" i="7" s="1"/>
  <c r="S2381" i="7" s="1"/>
  <c r="T2381" i="7" s="1"/>
  <c r="U2381" i="7" s="1"/>
  <c r="X2381" i="7" s="1"/>
  <c r="P2380" i="7"/>
  <c r="Q2380" i="7" s="1"/>
  <c r="S2380" i="7" s="1"/>
  <c r="T2380" i="7" s="1"/>
  <c r="U2380" i="7" s="1"/>
  <c r="X2380" i="7" s="1"/>
  <c r="P2379" i="7"/>
  <c r="Q2379" i="7" s="1"/>
  <c r="S2379" i="7" s="1"/>
  <c r="T2379" i="7" s="1"/>
  <c r="U2379" i="7" s="1"/>
  <c r="X2379" i="7" s="1"/>
  <c r="P2378" i="7"/>
  <c r="Q2378" i="7" s="1"/>
  <c r="S2378" i="7" s="1"/>
  <c r="T2378" i="7" s="1"/>
  <c r="U2378" i="7" s="1"/>
  <c r="X2378" i="7" s="1"/>
  <c r="P2377" i="7"/>
  <c r="Q2377" i="7" s="1"/>
  <c r="S2377" i="7" s="1"/>
  <c r="T2377" i="7" s="1"/>
  <c r="U2377" i="7" s="1"/>
  <c r="X2377" i="7" s="1"/>
  <c r="P2376" i="7"/>
  <c r="Q2376" i="7" s="1"/>
  <c r="S2376" i="7" s="1"/>
  <c r="T2376" i="7" s="1"/>
  <c r="U2376" i="7" s="1"/>
  <c r="X2376" i="7" s="1"/>
  <c r="P2375" i="7"/>
  <c r="Q2375" i="7" s="1"/>
  <c r="S2375" i="7" s="1"/>
  <c r="T2375" i="7" s="1"/>
  <c r="U2375" i="7" s="1"/>
  <c r="X2375" i="7" s="1"/>
  <c r="P2374" i="7"/>
  <c r="Q2374" i="7" s="1"/>
  <c r="S2374" i="7" s="1"/>
  <c r="T2374" i="7" s="1"/>
  <c r="U2374" i="7" s="1"/>
  <c r="X2374" i="7" s="1"/>
  <c r="P2373" i="7"/>
  <c r="Q2373" i="7" s="1"/>
  <c r="S2373" i="7" s="1"/>
  <c r="T2373" i="7" s="1"/>
  <c r="U2373" i="7" s="1"/>
  <c r="X2373" i="7" s="1"/>
  <c r="P2372" i="7"/>
  <c r="Q2372" i="7" s="1"/>
  <c r="S2372" i="7" s="1"/>
  <c r="T2372" i="7" s="1"/>
  <c r="U2372" i="7" s="1"/>
  <c r="X2372" i="7" s="1"/>
  <c r="P2371" i="7"/>
  <c r="Q2371" i="7" s="1"/>
  <c r="S2371" i="7" s="1"/>
  <c r="T2371" i="7" s="1"/>
  <c r="U2371" i="7" s="1"/>
  <c r="X2371" i="7" s="1"/>
  <c r="P2370" i="7"/>
  <c r="Q2370" i="7" s="1"/>
  <c r="S2370" i="7" s="1"/>
  <c r="T2370" i="7" s="1"/>
  <c r="U2370" i="7" s="1"/>
  <c r="X2370" i="7" s="1"/>
  <c r="P2369" i="7"/>
  <c r="Q2369" i="7" s="1"/>
  <c r="S2369" i="7" s="1"/>
  <c r="T2369" i="7" s="1"/>
  <c r="U2369" i="7" s="1"/>
  <c r="X2369" i="7" s="1"/>
  <c r="P2368" i="7"/>
  <c r="Q2368" i="7" s="1"/>
  <c r="S2368" i="7" s="1"/>
  <c r="T2368" i="7" s="1"/>
  <c r="U2368" i="7" s="1"/>
  <c r="X2368" i="7" s="1"/>
  <c r="P2367" i="7"/>
  <c r="Q2367" i="7" s="1"/>
  <c r="S2367" i="7" s="1"/>
  <c r="T2367" i="7" s="1"/>
  <c r="U2367" i="7" s="1"/>
  <c r="X2367" i="7" s="1"/>
  <c r="P2366" i="7"/>
  <c r="Q2366" i="7" s="1"/>
  <c r="S2366" i="7" s="1"/>
  <c r="T2366" i="7" s="1"/>
  <c r="U2366" i="7" s="1"/>
  <c r="X2366" i="7" s="1"/>
  <c r="P2365" i="7"/>
  <c r="Q2365" i="7" s="1"/>
  <c r="S2365" i="7" s="1"/>
  <c r="T2365" i="7" s="1"/>
  <c r="U2365" i="7" s="1"/>
  <c r="X2365" i="7" s="1"/>
  <c r="P2364" i="7"/>
  <c r="Q2364" i="7" s="1"/>
  <c r="S2364" i="7" s="1"/>
  <c r="T2364" i="7" s="1"/>
  <c r="U2364" i="7" s="1"/>
  <c r="X2364" i="7" s="1"/>
  <c r="P2363" i="7"/>
  <c r="Q2363" i="7" s="1"/>
  <c r="S2363" i="7" s="1"/>
  <c r="T2363" i="7" s="1"/>
  <c r="U2363" i="7" s="1"/>
  <c r="X2363" i="7" s="1"/>
  <c r="P2362" i="7"/>
  <c r="Q2362" i="7" s="1"/>
  <c r="S2362" i="7" s="1"/>
  <c r="T2362" i="7" s="1"/>
  <c r="U2362" i="7" s="1"/>
  <c r="X2362" i="7" s="1"/>
  <c r="P2361" i="7"/>
  <c r="Q2361" i="7" s="1"/>
  <c r="S2361" i="7" s="1"/>
  <c r="T2361" i="7" s="1"/>
  <c r="U2361" i="7" s="1"/>
  <c r="X2361" i="7" s="1"/>
  <c r="P2360" i="7"/>
  <c r="Q2360" i="7" s="1"/>
  <c r="S2360" i="7" s="1"/>
  <c r="T2360" i="7" s="1"/>
  <c r="U2360" i="7" s="1"/>
  <c r="X2360" i="7" s="1"/>
  <c r="P2359" i="7"/>
  <c r="Q2359" i="7" s="1"/>
  <c r="S2359" i="7" s="1"/>
  <c r="T2359" i="7" s="1"/>
  <c r="U2359" i="7" s="1"/>
  <c r="X2359" i="7" s="1"/>
  <c r="P2358" i="7"/>
  <c r="Q2358" i="7" s="1"/>
  <c r="S2358" i="7" s="1"/>
  <c r="T2358" i="7" s="1"/>
  <c r="U2358" i="7" s="1"/>
  <c r="X2358" i="7" s="1"/>
  <c r="P2357" i="7"/>
  <c r="Q2357" i="7" s="1"/>
  <c r="S2357" i="7" s="1"/>
  <c r="T2357" i="7" s="1"/>
  <c r="U2357" i="7" s="1"/>
  <c r="X2357" i="7" s="1"/>
  <c r="P2356" i="7"/>
  <c r="Q2356" i="7" s="1"/>
  <c r="S2356" i="7" s="1"/>
  <c r="T2356" i="7" s="1"/>
  <c r="U2356" i="7" s="1"/>
  <c r="X2356" i="7" s="1"/>
  <c r="P2355" i="7"/>
  <c r="Q2355" i="7" s="1"/>
  <c r="S2355" i="7" s="1"/>
  <c r="T2355" i="7" s="1"/>
  <c r="U2355" i="7" s="1"/>
  <c r="X2355" i="7" s="1"/>
  <c r="P2354" i="7"/>
  <c r="Q2354" i="7" s="1"/>
  <c r="S2354" i="7" s="1"/>
  <c r="T2354" i="7" s="1"/>
  <c r="U2354" i="7" s="1"/>
  <c r="X2354" i="7" s="1"/>
  <c r="P2353" i="7"/>
  <c r="Q2353" i="7" s="1"/>
  <c r="S2353" i="7" s="1"/>
  <c r="T2353" i="7" s="1"/>
  <c r="U2353" i="7" s="1"/>
  <c r="X2353" i="7" s="1"/>
  <c r="P2352" i="7"/>
  <c r="Q2352" i="7" s="1"/>
  <c r="S2352" i="7" s="1"/>
  <c r="T2352" i="7" s="1"/>
  <c r="U2352" i="7" s="1"/>
  <c r="X2352" i="7" s="1"/>
  <c r="P2351" i="7"/>
  <c r="Q2351" i="7" s="1"/>
  <c r="S2351" i="7" s="1"/>
  <c r="T2351" i="7" s="1"/>
  <c r="U2351" i="7" s="1"/>
  <c r="X2351" i="7" s="1"/>
  <c r="P2350" i="7"/>
  <c r="Q2350" i="7" s="1"/>
  <c r="S2350" i="7" s="1"/>
  <c r="T2350" i="7" s="1"/>
  <c r="U2350" i="7" s="1"/>
  <c r="X2350" i="7" s="1"/>
  <c r="P2349" i="7"/>
  <c r="Q2349" i="7" s="1"/>
  <c r="S2349" i="7" s="1"/>
  <c r="T2349" i="7" s="1"/>
  <c r="U2349" i="7" s="1"/>
  <c r="X2349" i="7" s="1"/>
  <c r="P2348" i="7"/>
  <c r="Q2348" i="7" s="1"/>
  <c r="S2348" i="7" s="1"/>
  <c r="T2348" i="7" s="1"/>
  <c r="U2348" i="7" s="1"/>
  <c r="X2348" i="7" s="1"/>
  <c r="P2347" i="7"/>
  <c r="Q2347" i="7" s="1"/>
  <c r="S2347" i="7" s="1"/>
  <c r="T2347" i="7" s="1"/>
  <c r="U2347" i="7" s="1"/>
  <c r="X2347" i="7" s="1"/>
  <c r="P2346" i="7"/>
  <c r="Q2346" i="7" s="1"/>
  <c r="S2346" i="7" s="1"/>
  <c r="T2346" i="7" s="1"/>
  <c r="U2346" i="7" s="1"/>
  <c r="X2346" i="7" s="1"/>
  <c r="P2345" i="7"/>
  <c r="Q2345" i="7" s="1"/>
  <c r="S2345" i="7" s="1"/>
  <c r="T2345" i="7" s="1"/>
  <c r="U2345" i="7" s="1"/>
  <c r="X2345" i="7" s="1"/>
  <c r="P2344" i="7"/>
  <c r="Q2344" i="7" s="1"/>
  <c r="S2344" i="7" s="1"/>
  <c r="T2344" i="7" s="1"/>
  <c r="U2344" i="7" s="1"/>
  <c r="X2344" i="7" s="1"/>
  <c r="P2343" i="7"/>
  <c r="Q2343" i="7" s="1"/>
  <c r="S2343" i="7" s="1"/>
  <c r="T2343" i="7" s="1"/>
  <c r="U2343" i="7" s="1"/>
  <c r="X2343" i="7" s="1"/>
  <c r="P2342" i="7"/>
  <c r="Q2342" i="7" s="1"/>
  <c r="S2342" i="7" s="1"/>
  <c r="T2342" i="7" s="1"/>
  <c r="U2342" i="7" s="1"/>
  <c r="X2342" i="7" s="1"/>
  <c r="P2341" i="7"/>
  <c r="Q2341" i="7" s="1"/>
  <c r="S2341" i="7" s="1"/>
  <c r="T2341" i="7" s="1"/>
  <c r="U2341" i="7" s="1"/>
  <c r="X2341" i="7" s="1"/>
  <c r="P2340" i="7"/>
  <c r="Q2340" i="7" s="1"/>
  <c r="S2340" i="7" s="1"/>
  <c r="T2340" i="7" s="1"/>
  <c r="U2340" i="7" s="1"/>
  <c r="X2340" i="7" s="1"/>
  <c r="P2339" i="7"/>
  <c r="Q2339" i="7" s="1"/>
  <c r="S2339" i="7" s="1"/>
  <c r="T2339" i="7" s="1"/>
  <c r="U2339" i="7" s="1"/>
  <c r="X2339" i="7" s="1"/>
  <c r="P2338" i="7"/>
  <c r="Q2338" i="7" s="1"/>
  <c r="S2338" i="7" s="1"/>
  <c r="T2338" i="7" s="1"/>
  <c r="U2338" i="7" s="1"/>
  <c r="X2338" i="7" s="1"/>
  <c r="P2337" i="7"/>
  <c r="Q2337" i="7" s="1"/>
  <c r="S2337" i="7" s="1"/>
  <c r="T2337" i="7" s="1"/>
  <c r="U2337" i="7" s="1"/>
  <c r="X2337" i="7" s="1"/>
  <c r="P2336" i="7"/>
  <c r="Q2336" i="7" s="1"/>
  <c r="S2336" i="7" s="1"/>
  <c r="T2336" i="7" s="1"/>
  <c r="U2336" i="7" s="1"/>
  <c r="X2336" i="7" s="1"/>
  <c r="P2335" i="7"/>
  <c r="Q2335" i="7" s="1"/>
  <c r="S2335" i="7" s="1"/>
  <c r="T2335" i="7" s="1"/>
  <c r="U2335" i="7" s="1"/>
  <c r="X2335" i="7" s="1"/>
  <c r="P2334" i="7"/>
  <c r="Q2334" i="7" s="1"/>
  <c r="S2334" i="7" s="1"/>
  <c r="T2334" i="7" s="1"/>
  <c r="U2334" i="7" s="1"/>
  <c r="X2334" i="7" s="1"/>
  <c r="P2333" i="7"/>
  <c r="Q2333" i="7" s="1"/>
  <c r="S2333" i="7" s="1"/>
  <c r="T2333" i="7" s="1"/>
  <c r="U2333" i="7" s="1"/>
  <c r="X2333" i="7" s="1"/>
  <c r="P2332" i="7"/>
  <c r="Q2332" i="7" s="1"/>
  <c r="S2332" i="7" s="1"/>
  <c r="T2332" i="7" s="1"/>
  <c r="U2332" i="7" s="1"/>
  <c r="X2332" i="7" s="1"/>
  <c r="P2331" i="7"/>
  <c r="Q2331" i="7" s="1"/>
  <c r="S2331" i="7" s="1"/>
  <c r="T2331" i="7" s="1"/>
  <c r="U2331" i="7" s="1"/>
  <c r="X2331" i="7" s="1"/>
  <c r="P2330" i="7"/>
  <c r="Q2330" i="7" s="1"/>
  <c r="S2330" i="7" s="1"/>
  <c r="T2330" i="7" s="1"/>
  <c r="U2330" i="7" s="1"/>
  <c r="X2330" i="7" s="1"/>
  <c r="P2329" i="7"/>
  <c r="Q2329" i="7" s="1"/>
  <c r="S2329" i="7" s="1"/>
  <c r="T2329" i="7" s="1"/>
  <c r="U2329" i="7" s="1"/>
  <c r="X2329" i="7" s="1"/>
  <c r="P2328" i="7"/>
  <c r="Q2328" i="7" s="1"/>
  <c r="S2328" i="7" s="1"/>
  <c r="T2328" i="7" s="1"/>
  <c r="U2328" i="7" s="1"/>
  <c r="X2328" i="7" s="1"/>
  <c r="P2327" i="7"/>
  <c r="Q2327" i="7" s="1"/>
  <c r="S2327" i="7" s="1"/>
  <c r="T2327" i="7" s="1"/>
  <c r="U2327" i="7" s="1"/>
  <c r="X2327" i="7" s="1"/>
  <c r="P2326" i="7"/>
  <c r="Q2326" i="7" s="1"/>
  <c r="S2326" i="7" s="1"/>
  <c r="T2326" i="7" s="1"/>
  <c r="U2326" i="7" s="1"/>
  <c r="X2326" i="7" s="1"/>
  <c r="P2325" i="7"/>
  <c r="Q2325" i="7" s="1"/>
  <c r="S2325" i="7" s="1"/>
  <c r="T2325" i="7" s="1"/>
  <c r="U2325" i="7" s="1"/>
  <c r="X2325" i="7" s="1"/>
  <c r="P2324" i="7"/>
  <c r="Q2324" i="7" s="1"/>
  <c r="S2324" i="7" s="1"/>
  <c r="T2324" i="7" s="1"/>
  <c r="U2324" i="7" s="1"/>
  <c r="X2324" i="7" s="1"/>
  <c r="P2323" i="7"/>
  <c r="Q2323" i="7" s="1"/>
  <c r="S2323" i="7" s="1"/>
  <c r="T2323" i="7" s="1"/>
  <c r="U2323" i="7" s="1"/>
  <c r="X2323" i="7" s="1"/>
  <c r="P2322" i="7"/>
  <c r="Q2322" i="7" s="1"/>
  <c r="S2322" i="7" s="1"/>
  <c r="T2322" i="7" s="1"/>
  <c r="U2322" i="7" s="1"/>
  <c r="X2322" i="7" s="1"/>
  <c r="P2321" i="7"/>
  <c r="Q2321" i="7" s="1"/>
  <c r="S2321" i="7" s="1"/>
  <c r="T2321" i="7" s="1"/>
  <c r="U2321" i="7" s="1"/>
  <c r="X2321" i="7" s="1"/>
  <c r="P2320" i="7"/>
  <c r="Q2320" i="7" s="1"/>
  <c r="S2320" i="7" s="1"/>
  <c r="T2320" i="7" s="1"/>
  <c r="U2320" i="7" s="1"/>
  <c r="X2320" i="7" s="1"/>
  <c r="P2319" i="7"/>
  <c r="Q2319" i="7" s="1"/>
  <c r="S2319" i="7" s="1"/>
  <c r="T2319" i="7" s="1"/>
  <c r="U2319" i="7" s="1"/>
  <c r="X2319" i="7" s="1"/>
  <c r="P2318" i="7"/>
  <c r="Q2318" i="7" s="1"/>
  <c r="S2318" i="7" s="1"/>
  <c r="T2318" i="7" s="1"/>
  <c r="U2318" i="7" s="1"/>
  <c r="X2318" i="7" s="1"/>
  <c r="P2317" i="7"/>
  <c r="Q2317" i="7" s="1"/>
  <c r="S2317" i="7" s="1"/>
  <c r="T2317" i="7" s="1"/>
  <c r="U2317" i="7" s="1"/>
  <c r="X2317" i="7" s="1"/>
  <c r="P2316" i="7"/>
  <c r="Q2316" i="7" s="1"/>
  <c r="S2316" i="7" s="1"/>
  <c r="T2316" i="7" s="1"/>
  <c r="U2316" i="7" s="1"/>
  <c r="X2316" i="7" s="1"/>
  <c r="P2315" i="7"/>
  <c r="Q2315" i="7" s="1"/>
  <c r="S2315" i="7" s="1"/>
  <c r="T2315" i="7" s="1"/>
  <c r="U2315" i="7" s="1"/>
  <c r="X2315" i="7" s="1"/>
  <c r="P2314" i="7"/>
  <c r="Q2314" i="7" s="1"/>
  <c r="S2314" i="7" s="1"/>
  <c r="T2314" i="7" s="1"/>
  <c r="U2314" i="7" s="1"/>
  <c r="X2314" i="7" s="1"/>
  <c r="P2313" i="7"/>
  <c r="Q2313" i="7" s="1"/>
  <c r="S2313" i="7" s="1"/>
  <c r="T2313" i="7" s="1"/>
  <c r="U2313" i="7" s="1"/>
  <c r="X2313" i="7" s="1"/>
  <c r="P2312" i="7"/>
  <c r="Q2312" i="7" s="1"/>
  <c r="S2312" i="7" s="1"/>
  <c r="T2312" i="7" s="1"/>
  <c r="U2312" i="7" s="1"/>
  <c r="X2312" i="7" s="1"/>
  <c r="P2311" i="7"/>
  <c r="Q2311" i="7" s="1"/>
  <c r="S2311" i="7" s="1"/>
  <c r="T2311" i="7" s="1"/>
  <c r="U2311" i="7" s="1"/>
  <c r="X2311" i="7" s="1"/>
  <c r="P2310" i="7"/>
  <c r="Q2310" i="7" s="1"/>
  <c r="S2310" i="7" s="1"/>
  <c r="T2310" i="7" s="1"/>
  <c r="U2310" i="7" s="1"/>
  <c r="X2310" i="7" s="1"/>
  <c r="P2309" i="7"/>
  <c r="Q2309" i="7" s="1"/>
  <c r="S2309" i="7" s="1"/>
  <c r="T2309" i="7" s="1"/>
  <c r="U2309" i="7" s="1"/>
  <c r="X2309" i="7" s="1"/>
  <c r="P2308" i="7"/>
  <c r="Q2308" i="7" s="1"/>
  <c r="S2308" i="7" s="1"/>
  <c r="T2308" i="7" s="1"/>
  <c r="U2308" i="7" s="1"/>
  <c r="X2308" i="7" s="1"/>
  <c r="P2307" i="7"/>
  <c r="Q2307" i="7" s="1"/>
  <c r="S2307" i="7" s="1"/>
  <c r="T2307" i="7" s="1"/>
  <c r="U2307" i="7" s="1"/>
  <c r="X2307" i="7" s="1"/>
  <c r="P2306" i="7"/>
  <c r="Q2306" i="7" s="1"/>
  <c r="S2306" i="7" s="1"/>
  <c r="T2306" i="7" s="1"/>
  <c r="U2306" i="7" s="1"/>
  <c r="X2306" i="7" s="1"/>
  <c r="P2305" i="7"/>
  <c r="Q2305" i="7" s="1"/>
  <c r="S2305" i="7" s="1"/>
  <c r="T2305" i="7" s="1"/>
  <c r="U2305" i="7" s="1"/>
  <c r="X2305" i="7" s="1"/>
  <c r="P2304" i="7"/>
  <c r="Q2304" i="7" s="1"/>
  <c r="S2304" i="7" s="1"/>
  <c r="T2304" i="7" s="1"/>
  <c r="U2304" i="7" s="1"/>
  <c r="X2304" i="7" s="1"/>
  <c r="P2303" i="7"/>
  <c r="Q2303" i="7" s="1"/>
  <c r="S2303" i="7" s="1"/>
  <c r="T2303" i="7" s="1"/>
  <c r="U2303" i="7" s="1"/>
  <c r="X2303" i="7" s="1"/>
  <c r="P2302" i="7"/>
  <c r="Q2302" i="7" s="1"/>
  <c r="S2302" i="7" s="1"/>
  <c r="T2302" i="7" s="1"/>
  <c r="U2302" i="7" s="1"/>
  <c r="X2302" i="7" s="1"/>
  <c r="P2301" i="7"/>
  <c r="Q2301" i="7" s="1"/>
  <c r="S2301" i="7" s="1"/>
  <c r="T2301" i="7" s="1"/>
  <c r="U2301" i="7" s="1"/>
  <c r="X2301" i="7" s="1"/>
  <c r="P2300" i="7"/>
  <c r="Q2300" i="7" s="1"/>
  <c r="S2300" i="7" s="1"/>
  <c r="T2300" i="7" s="1"/>
  <c r="U2300" i="7" s="1"/>
  <c r="X2300" i="7" s="1"/>
  <c r="P2299" i="7"/>
  <c r="Q2299" i="7" s="1"/>
  <c r="S2299" i="7" s="1"/>
  <c r="T2299" i="7" s="1"/>
  <c r="U2299" i="7" s="1"/>
  <c r="X2299" i="7" s="1"/>
  <c r="P2298" i="7"/>
  <c r="Q2298" i="7" s="1"/>
  <c r="S2298" i="7" s="1"/>
  <c r="T2298" i="7" s="1"/>
  <c r="U2298" i="7" s="1"/>
  <c r="X2298" i="7" s="1"/>
  <c r="P2297" i="7"/>
  <c r="Q2297" i="7" s="1"/>
  <c r="S2297" i="7" s="1"/>
  <c r="T2297" i="7" s="1"/>
  <c r="U2297" i="7" s="1"/>
  <c r="X2297" i="7" s="1"/>
  <c r="P2296" i="7"/>
  <c r="Q2296" i="7" s="1"/>
  <c r="S2296" i="7" s="1"/>
  <c r="T2296" i="7" s="1"/>
  <c r="U2296" i="7" s="1"/>
  <c r="X2296" i="7" s="1"/>
  <c r="P2295" i="7"/>
  <c r="Q2295" i="7" s="1"/>
  <c r="S2295" i="7" s="1"/>
  <c r="T2295" i="7" s="1"/>
  <c r="U2295" i="7" s="1"/>
  <c r="X2295" i="7" s="1"/>
  <c r="P2294" i="7"/>
  <c r="Q2294" i="7" s="1"/>
  <c r="S2294" i="7" s="1"/>
  <c r="T2294" i="7" s="1"/>
  <c r="U2294" i="7" s="1"/>
  <c r="X2294" i="7" s="1"/>
  <c r="P2293" i="7"/>
  <c r="Q2293" i="7" s="1"/>
  <c r="S2293" i="7" s="1"/>
  <c r="T2293" i="7" s="1"/>
  <c r="U2293" i="7" s="1"/>
  <c r="X2293" i="7" s="1"/>
  <c r="P2292" i="7"/>
  <c r="Q2292" i="7" s="1"/>
  <c r="S2292" i="7" s="1"/>
  <c r="T2292" i="7" s="1"/>
  <c r="U2292" i="7" s="1"/>
  <c r="X2292" i="7" s="1"/>
  <c r="P2291" i="7"/>
  <c r="Q2291" i="7" s="1"/>
  <c r="S2291" i="7" s="1"/>
  <c r="T2291" i="7" s="1"/>
  <c r="U2291" i="7" s="1"/>
  <c r="X2291" i="7" s="1"/>
  <c r="P2290" i="7"/>
  <c r="Q2290" i="7" s="1"/>
  <c r="S2290" i="7" s="1"/>
  <c r="T2290" i="7" s="1"/>
  <c r="U2290" i="7" s="1"/>
  <c r="X2290" i="7" s="1"/>
  <c r="P2289" i="7"/>
  <c r="Q2289" i="7" s="1"/>
  <c r="S2289" i="7" s="1"/>
  <c r="T2289" i="7" s="1"/>
  <c r="U2289" i="7" s="1"/>
  <c r="X2289" i="7" s="1"/>
  <c r="P2288" i="7"/>
  <c r="Q2288" i="7" s="1"/>
  <c r="S2288" i="7" s="1"/>
  <c r="T2288" i="7" s="1"/>
  <c r="U2288" i="7" s="1"/>
  <c r="X2288" i="7" s="1"/>
  <c r="P2287" i="7"/>
  <c r="Q2287" i="7" s="1"/>
  <c r="S2287" i="7" s="1"/>
  <c r="T2287" i="7" s="1"/>
  <c r="U2287" i="7" s="1"/>
  <c r="X2287" i="7" s="1"/>
  <c r="P2286" i="7"/>
  <c r="Q2286" i="7" s="1"/>
  <c r="S2286" i="7" s="1"/>
  <c r="T2286" i="7" s="1"/>
  <c r="U2286" i="7" s="1"/>
  <c r="X2286" i="7" s="1"/>
  <c r="P2285" i="7"/>
  <c r="Q2285" i="7" s="1"/>
  <c r="S2285" i="7" s="1"/>
  <c r="T2285" i="7" s="1"/>
  <c r="U2285" i="7" s="1"/>
  <c r="X2285" i="7" s="1"/>
  <c r="P2284" i="7"/>
  <c r="Q2284" i="7" s="1"/>
  <c r="S2284" i="7" s="1"/>
  <c r="T2284" i="7" s="1"/>
  <c r="U2284" i="7" s="1"/>
  <c r="X2284" i="7" s="1"/>
  <c r="P2283" i="7"/>
  <c r="Q2283" i="7" s="1"/>
  <c r="S2283" i="7" s="1"/>
  <c r="T2283" i="7" s="1"/>
  <c r="U2283" i="7" s="1"/>
  <c r="X2283" i="7" s="1"/>
  <c r="P2282" i="7"/>
  <c r="Q2282" i="7" s="1"/>
  <c r="S2282" i="7" s="1"/>
  <c r="T2282" i="7" s="1"/>
  <c r="U2282" i="7" s="1"/>
  <c r="X2282" i="7" s="1"/>
  <c r="P2281" i="7"/>
  <c r="Q2281" i="7" s="1"/>
  <c r="S2281" i="7" s="1"/>
  <c r="T2281" i="7" s="1"/>
  <c r="U2281" i="7" s="1"/>
  <c r="X2281" i="7" s="1"/>
  <c r="P2280" i="7"/>
  <c r="Q2280" i="7" s="1"/>
  <c r="S2280" i="7" s="1"/>
  <c r="T2280" i="7" s="1"/>
  <c r="U2280" i="7" s="1"/>
  <c r="X2280" i="7" s="1"/>
  <c r="P2279" i="7"/>
  <c r="Q2279" i="7" s="1"/>
  <c r="S2279" i="7" s="1"/>
  <c r="T2279" i="7" s="1"/>
  <c r="U2279" i="7" s="1"/>
  <c r="X2279" i="7" s="1"/>
  <c r="P2278" i="7"/>
  <c r="Q2278" i="7" s="1"/>
  <c r="S2278" i="7" s="1"/>
  <c r="T2278" i="7" s="1"/>
  <c r="U2278" i="7" s="1"/>
  <c r="X2278" i="7" s="1"/>
  <c r="P2277" i="7"/>
  <c r="Q2277" i="7" s="1"/>
  <c r="S2277" i="7" s="1"/>
  <c r="T2277" i="7" s="1"/>
  <c r="U2277" i="7" s="1"/>
  <c r="X2277" i="7" s="1"/>
  <c r="P2276" i="7"/>
  <c r="Q2276" i="7" s="1"/>
  <c r="S2276" i="7" s="1"/>
  <c r="T2276" i="7" s="1"/>
  <c r="U2276" i="7" s="1"/>
  <c r="X2276" i="7" s="1"/>
  <c r="P2275" i="7"/>
  <c r="Q2275" i="7" s="1"/>
  <c r="S2275" i="7" s="1"/>
  <c r="T2275" i="7" s="1"/>
  <c r="U2275" i="7" s="1"/>
  <c r="X2275" i="7" s="1"/>
  <c r="P2274" i="7"/>
  <c r="Q2274" i="7" s="1"/>
  <c r="S2274" i="7" s="1"/>
  <c r="T2274" i="7" s="1"/>
  <c r="U2274" i="7" s="1"/>
  <c r="X2274" i="7" s="1"/>
  <c r="P2273" i="7"/>
  <c r="Q2273" i="7" s="1"/>
  <c r="S2273" i="7" s="1"/>
  <c r="T2273" i="7" s="1"/>
  <c r="U2273" i="7" s="1"/>
  <c r="X2273" i="7" s="1"/>
  <c r="P2272" i="7"/>
  <c r="Q2272" i="7" s="1"/>
  <c r="S2272" i="7" s="1"/>
  <c r="T2272" i="7" s="1"/>
  <c r="U2272" i="7" s="1"/>
  <c r="X2272" i="7" s="1"/>
  <c r="P2271" i="7"/>
  <c r="Q2271" i="7" s="1"/>
  <c r="S2271" i="7" s="1"/>
  <c r="T2271" i="7" s="1"/>
  <c r="U2271" i="7" s="1"/>
  <c r="X2271" i="7" s="1"/>
  <c r="P2270" i="7"/>
  <c r="Q2270" i="7" s="1"/>
  <c r="S2270" i="7" s="1"/>
  <c r="T2270" i="7" s="1"/>
  <c r="U2270" i="7" s="1"/>
  <c r="X2270" i="7" s="1"/>
  <c r="P2269" i="7"/>
  <c r="Q2269" i="7" s="1"/>
  <c r="S2269" i="7" s="1"/>
  <c r="T2269" i="7" s="1"/>
  <c r="U2269" i="7" s="1"/>
  <c r="X2269" i="7" s="1"/>
  <c r="P2268" i="7"/>
  <c r="Q2268" i="7" s="1"/>
  <c r="S2268" i="7" s="1"/>
  <c r="T2268" i="7" s="1"/>
  <c r="U2268" i="7" s="1"/>
  <c r="X2268" i="7" s="1"/>
  <c r="P2267" i="7"/>
  <c r="Q2267" i="7" s="1"/>
  <c r="S2267" i="7" s="1"/>
  <c r="T2267" i="7" s="1"/>
  <c r="U2267" i="7" s="1"/>
  <c r="X2267" i="7" s="1"/>
  <c r="P2266" i="7"/>
  <c r="Q2266" i="7" s="1"/>
  <c r="S2266" i="7" s="1"/>
  <c r="T2266" i="7" s="1"/>
  <c r="U2266" i="7" s="1"/>
  <c r="X2266" i="7" s="1"/>
  <c r="P2265" i="7"/>
  <c r="Q2265" i="7" s="1"/>
  <c r="S2265" i="7" s="1"/>
  <c r="T2265" i="7" s="1"/>
  <c r="U2265" i="7" s="1"/>
  <c r="X2265" i="7" s="1"/>
  <c r="P2264" i="7"/>
  <c r="Q2264" i="7" s="1"/>
  <c r="S2264" i="7" s="1"/>
  <c r="T2264" i="7" s="1"/>
  <c r="U2264" i="7" s="1"/>
  <c r="X2264" i="7" s="1"/>
  <c r="P2263" i="7"/>
  <c r="Q2263" i="7" s="1"/>
  <c r="S2263" i="7" s="1"/>
  <c r="T2263" i="7" s="1"/>
  <c r="U2263" i="7" s="1"/>
  <c r="X2263" i="7" s="1"/>
  <c r="P2262" i="7"/>
  <c r="Q2262" i="7" s="1"/>
  <c r="S2262" i="7" s="1"/>
  <c r="T2262" i="7" s="1"/>
  <c r="U2262" i="7" s="1"/>
  <c r="X2262" i="7" s="1"/>
  <c r="P2261" i="7"/>
  <c r="Q2261" i="7" s="1"/>
  <c r="S2261" i="7" s="1"/>
  <c r="T2261" i="7" s="1"/>
  <c r="U2261" i="7" s="1"/>
  <c r="X2261" i="7" s="1"/>
  <c r="P2260" i="7"/>
  <c r="Q2260" i="7" s="1"/>
  <c r="S2260" i="7" s="1"/>
  <c r="T2260" i="7" s="1"/>
  <c r="U2260" i="7" s="1"/>
  <c r="X2260" i="7" s="1"/>
  <c r="P2259" i="7"/>
  <c r="Q2259" i="7" s="1"/>
  <c r="S2259" i="7" s="1"/>
  <c r="T2259" i="7" s="1"/>
  <c r="U2259" i="7" s="1"/>
  <c r="X2259" i="7" s="1"/>
  <c r="P2258" i="7"/>
  <c r="Q2258" i="7" s="1"/>
  <c r="S2258" i="7" s="1"/>
  <c r="T2258" i="7" s="1"/>
  <c r="U2258" i="7" s="1"/>
  <c r="X2258" i="7" s="1"/>
  <c r="P2257" i="7"/>
  <c r="Q2257" i="7" s="1"/>
  <c r="S2257" i="7" s="1"/>
  <c r="T2257" i="7" s="1"/>
  <c r="U2257" i="7" s="1"/>
  <c r="X2257" i="7" s="1"/>
  <c r="P2256" i="7"/>
  <c r="Q2256" i="7" s="1"/>
  <c r="S2256" i="7" s="1"/>
  <c r="T2256" i="7" s="1"/>
  <c r="U2256" i="7" s="1"/>
  <c r="X2256" i="7" s="1"/>
  <c r="P2255" i="7"/>
  <c r="Q2255" i="7" s="1"/>
  <c r="S2255" i="7" s="1"/>
  <c r="T2255" i="7" s="1"/>
  <c r="U2255" i="7" s="1"/>
  <c r="X2255" i="7" s="1"/>
  <c r="P2254" i="7"/>
  <c r="Q2254" i="7" s="1"/>
  <c r="S2254" i="7" s="1"/>
  <c r="T2254" i="7" s="1"/>
  <c r="U2254" i="7" s="1"/>
  <c r="X2254" i="7" s="1"/>
  <c r="P2253" i="7"/>
  <c r="Q2253" i="7" s="1"/>
  <c r="S2253" i="7" s="1"/>
  <c r="T2253" i="7" s="1"/>
  <c r="U2253" i="7" s="1"/>
  <c r="X2253" i="7" s="1"/>
  <c r="P2252" i="7"/>
  <c r="Q2252" i="7" s="1"/>
  <c r="S2252" i="7" s="1"/>
  <c r="T2252" i="7" s="1"/>
  <c r="U2252" i="7" s="1"/>
  <c r="X2252" i="7" s="1"/>
  <c r="P2251" i="7"/>
  <c r="Q2251" i="7" s="1"/>
  <c r="S2251" i="7" s="1"/>
  <c r="T2251" i="7" s="1"/>
  <c r="U2251" i="7" s="1"/>
  <c r="X2251" i="7" s="1"/>
  <c r="P2250" i="7"/>
  <c r="Q2250" i="7" s="1"/>
  <c r="S2250" i="7" s="1"/>
  <c r="T2250" i="7" s="1"/>
  <c r="U2250" i="7" s="1"/>
  <c r="X2250" i="7" s="1"/>
  <c r="P2249" i="7"/>
  <c r="Q2249" i="7" s="1"/>
  <c r="S2249" i="7" s="1"/>
  <c r="T2249" i="7" s="1"/>
  <c r="U2249" i="7" s="1"/>
  <c r="X2249" i="7" s="1"/>
  <c r="P2248" i="7"/>
  <c r="Q2248" i="7" s="1"/>
  <c r="S2248" i="7" s="1"/>
  <c r="T2248" i="7" s="1"/>
  <c r="U2248" i="7" s="1"/>
  <c r="X2248" i="7" s="1"/>
  <c r="P2247" i="7"/>
  <c r="Q2247" i="7" s="1"/>
  <c r="S2247" i="7" s="1"/>
  <c r="T2247" i="7" s="1"/>
  <c r="U2247" i="7" s="1"/>
  <c r="X2247" i="7" s="1"/>
  <c r="P2246" i="7"/>
  <c r="Q2246" i="7" s="1"/>
  <c r="S2246" i="7" s="1"/>
  <c r="T2246" i="7" s="1"/>
  <c r="U2246" i="7" s="1"/>
  <c r="X2246" i="7" s="1"/>
  <c r="P2245" i="7"/>
  <c r="Q2245" i="7" s="1"/>
  <c r="S2245" i="7" s="1"/>
  <c r="T2245" i="7" s="1"/>
  <c r="U2245" i="7" s="1"/>
  <c r="X2245" i="7" s="1"/>
  <c r="P2244" i="7"/>
  <c r="Q2244" i="7" s="1"/>
  <c r="S2244" i="7" s="1"/>
  <c r="T2244" i="7" s="1"/>
  <c r="U2244" i="7" s="1"/>
  <c r="X2244" i="7" s="1"/>
  <c r="P2243" i="7"/>
  <c r="Q2243" i="7" s="1"/>
  <c r="S2243" i="7" s="1"/>
  <c r="T2243" i="7" s="1"/>
  <c r="U2243" i="7" s="1"/>
  <c r="X2243" i="7" s="1"/>
  <c r="P2242" i="7"/>
  <c r="Q2242" i="7" s="1"/>
  <c r="S2242" i="7" s="1"/>
  <c r="T2242" i="7" s="1"/>
  <c r="U2242" i="7" s="1"/>
  <c r="X2242" i="7" s="1"/>
  <c r="P2241" i="7"/>
  <c r="Q2241" i="7" s="1"/>
  <c r="S2241" i="7" s="1"/>
  <c r="T2241" i="7" s="1"/>
  <c r="U2241" i="7" s="1"/>
  <c r="X2241" i="7" s="1"/>
  <c r="P2240" i="7"/>
  <c r="Q2240" i="7" s="1"/>
  <c r="S2240" i="7" s="1"/>
  <c r="T2240" i="7" s="1"/>
  <c r="U2240" i="7" s="1"/>
  <c r="X2240" i="7" s="1"/>
  <c r="P2239" i="7"/>
  <c r="Q2239" i="7" s="1"/>
  <c r="S2239" i="7" s="1"/>
  <c r="T2239" i="7" s="1"/>
  <c r="U2239" i="7" s="1"/>
  <c r="X2239" i="7" s="1"/>
  <c r="P2238" i="7"/>
  <c r="Q2238" i="7" s="1"/>
  <c r="S2238" i="7" s="1"/>
  <c r="T2238" i="7" s="1"/>
  <c r="U2238" i="7" s="1"/>
  <c r="X2238" i="7" s="1"/>
  <c r="P2237" i="7"/>
  <c r="Q2237" i="7" s="1"/>
  <c r="S2237" i="7" s="1"/>
  <c r="T2237" i="7" s="1"/>
  <c r="U2237" i="7" s="1"/>
  <c r="X2237" i="7" s="1"/>
  <c r="P2236" i="7"/>
  <c r="Q2236" i="7" s="1"/>
  <c r="S2236" i="7" s="1"/>
  <c r="T2236" i="7" s="1"/>
  <c r="U2236" i="7" s="1"/>
  <c r="X2236" i="7" s="1"/>
  <c r="P2235" i="7"/>
  <c r="Q2235" i="7" s="1"/>
  <c r="S2235" i="7" s="1"/>
  <c r="T2235" i="7" s="1"/>
  <c r="U2235" i="7" s="1"/>
  <c r="X2235" i="7" s="1"/>
  <c r="P2234" i="7"/>
  <c r="Q2234" i="7" s="1"/>
  <c r="S2234" i="7" s="1"/>
  <c r="T2234" i="7" s="1"/>
  <c r="U2234" i="7" s="1"/>
  <c r="X2234" i="7" s="1"/>
  <c r="P2233" i="7"/>
  <c r="Q2233" i="7" s="1"/>
  <c r="S2233" i="7" s="1"/>
  <c r="T2233" i="7" s="1"/>
  <c r="U2233" i="7" s="1"/>
  <c r="X2233" i="7" s="1"/>
  <c r="P2232" i="7"/>
  <c r="Q2232" i="7" s="1"/>
  <c r="S2232" i="7" s="1"/>
  <c r="T2232" i="7" s="1"/>
  <c r="U2232" i="7" s="1"/>
  <c r="X2232" i="7" s="1"/>
  <c r="P2231" i="7"/>
  <c r="Q2231" i="7" s="1"/>
  <c r="S2231" i="7" s="1"/>
  <c r="T2231" i="7" s="1"/>
  <c r="U2231" i="7" s="1"/>
  <c r="X2231" i="7" s="1"/>
  <c r="P2230" i="7"/>
  <c r="Q2230" i="7" s="1"/>
  <c r="S2230" i="7" s="1"/>
  <c r="T2230" i="7" s="1"/>
  <c r="U2230" i="7" s="1"/>
  <c r="X2230" i="7" s="1"/>
  <c r="P2229" i="7"/>
  <c r="Q2229" i="7" s="1"/>
  <c r="S2229" i="7" s="1"/>
  <c r="T2229" i="7" s="1"/>
  <c r="U2229" i="7" s="1"/>
  <c r="X2229" i="7" s="1"/>
  <c r="P2228" i="7"/>
  <c r="Q2228" i="7" s="1"/>
  <c r="S2228" i="7" s="1"/>
  <c r="T2228" i="7" s="1"/>
  <c r="U2228" i="7" s="1"/>
  <c r="X2228" i="7" s="1"/>
  <c r="P2227" i="7"/>
  <c r="Q2227" i="7" s="1"/>
  <c r="S2227" i="7" s="1"/>
  <c r="T2227" i="7" s="1"/>
  <c r="U2227" i="7" s="1"/>
  <c r="X2227" i="7" s="1"/>
  <c r="P2226" i="7"/>
  <c r="Q2226" i="7" s="1"/>
  <c r="S2226" i="7" s="1"/>
  <c r="T2226" i="7" s="1"/>
  <c r="U2226" i="7" s="1"/>
  <c r="X2226" i="7" s="1"/>
  <c r="P2225" i="7"/>
  <c r="Q2225" i="7" s="1"/>
  <c r="S2225" i="7" s="1"/>
  <c r="T2225" i="7" s="1"/>
  <c r="U2225" i="7" s="1"/>
  <c r="X2225" i="7" s="1"/>
  <c r="P2224" i="7"/>
  <c r="Q2224" i="7" s="1"/>
  <c r="S2224" i="7" s="1"/>
  <c r="T2224" i="7" s="1"/>
  <c r="U2224" i="7" s="1"/>
  <c r="X2224" i="7" s="1"/>
  <c r="P2223" i="7"/>
  <c r="Q2223" i="7" s="1"/>
  <c r="S2223" i="7" s="1"/>
  <c r="T2223" i="7" s="1"/>
  <c r="U2223" i="7" s="1"/>
  <c r="X2223" i="7" s="1"/>
  <c r="P2222" i="7"/>
  <c r="Q2222" i="7" s="1"/>
  <c r="S2222" i="7" s="1"/>
  <c r="T2222" i="7" s="1"/>
  <c r="U2222" i="7" s="1"/>
  <c r="X2222" i="7" s="1"/>
  <c r="P2221" i="7"/>
  <c r="Q2221" i="7" s="1"/>
  <c r="S2221" i="7" s="1"/>
  <c r="T2221" i="7" s="1"/>
  <c r="U2221" i="7" s="1"/>
  <c r="X2221" i="7" s="1"/>
  <c r="P2220" i="7"/>
  <c r="Q2220" i="7" s="1"/>
  <c r="S2220" i="7" s="1"/>
  <c r="T2220" i="7" s="1"/>
  <c r="U2220" i="7" s="1"/>
  <c r="X2220" i="7" s="1"/>
  <c r="P2219" i="7"/>
  <c r="Q2219" i="7" s="1"/>
  <c r="S2219" i="7" s="1"/>
  <c r="T2219" i="7" s="1"/>
  <c r="U2219" i="7" s="1"/>
  <c r="X2219" i="7" s="1"/>
  <c r="P2218" i="7"/>
  <c r="Q2218" i="7" s="1"/>
  <c r="S2218" i="7" s="1"/>
  <c r="T2218" i="7" s="1"/>
  <c r="U2218" i="7" s="1"/>
  <c r="X2218" i="7" s="1"/>
  <c r="P2217" i="7"/>
  <c r="Q2217" i="7" s="1"/>
  <c r="S2217" i="7" s="1"/>
  <c r="T2217" i="7" s="1"/>
  <c r="U2217" i="7" s="1"/>
  <c r="X2217" i="7" s="1"/>
  <c r="P2216" i="7"/>
  <c r="Q2216" i="7" s="1"/>
  <c r="S2216" i="7" s="1"/>
  <c r="T2216" i="7" s="1"/>
  <c r="U2216" i="7" s="1"/>
  <c r="X2216" i="7" s="1"/>
  <c r="P2215" i="7"/>
  <c r="Q2215" i="7" s="1"/>
  <c r="S2215" i="7" s="1"/>
  <c r="T2215" i="7" s="1"/>
  <c r="U2215" i="7" s="1"/>
  <c r="X2215" i="7" s="1"/>
  <c r="P2214" i="7"/>
  <c r="Q2214" i="7" s="1"/>
  <c r="S2214" i="7" s="1"/>
  <c r="T2214" i="7" s="1"/>
  <c r="U2214" i="7" s="1"/>
  <c r="X2214" i="7" s="1"/>
  <c r="P2213" i="7"/>
  <c r="Q2213" i="7" s="1"/>
  <c r="S2213" i="7" s="1"/>
  <c r="T2213" i="7" s="1"/>
  <c r="U2213" i="7" s="1"/>
  <c r="X2213" i="7" s="1"/>
  <c r="P2212" i="7"/>
  <c r="Q2212" i="7" s="1"/>
  <c r="S2212" i="7" s="1"/>
  <c r="T2212" i="7" s="1"/>
  <c r="U2212" i="7" s="1"/>
  <c r="X2212" i="7" s="1"/>
  <c r="P2211" i="7"/>
  <c r="Q2211" i="7" s="1"/>
  <c r="S2211" i="7" s="1"/>
  <c r="T2211" i="7" s="1"/>
  <c r="U2211" i="7" s="1"/>
  <c r="X2211" i="7" s="1"/>
  <c r="P2210" i="7"/>
  <c r="Q2210" i="7" s="1"/>
  <c r="S2210" i="7" s="1"/>
  <c r="T2210" i="7" s="1"/>
  <c r="U2210" i="7" s="1"/>
  <c r="X2210" i="7" s="1"/>
  <c r="P2209" i="7"/>
  <c r="Q2209" i="7" s="1"/>
  <c r="S2209" i="7" s="1"/>
  <c r="T2209" i="7" s="1"/>
  <c r="U2209" i="7" s="1"/>
  <c r="X2209" i="7" s="1"/>
  <c r="P2208" i="7"/>
  <c r="Q2208" i="7" s="1"/>
  <c r="S2208" i="7" s="1"/>
  <c r="T2208" i="7" s="1"/>
  <c r="U2208" i="7" s="1"/>
  <c r="X2208" i="7" s="1"/>
  <c r="P2207" i="7"/>
  <c r="Q2207" i="7" s="1"/>
  <c r="S2207" i="7" s="1"/>
  <c r="T2207" i="7" s="1"/>
  <c r="U2207" i="7" s="1"/>
  <c r="X2207" i="7" s="1"/>
  <c r="P2206" i="7"/>
  <c r="Q2206" i="7" s="1"/>
  <c r="S2206" i="7" s="1"/>
  <c r="T2206" i="7" s="1"/>
  <c r="U2206" i="7" s="1"/>
  <c r="X2206" i="7" s="1"/>
  <c r="P2205" i="7"/>
  <c r="Q2205" i="7" s="1"/>
  <c r="S2205" i="7" s="1"/>
  <c r="T2205" i="7" s="1"/>
  <c r="U2205" i="7" s="1"/>
  <c r="X2205" i="7" s="1"/>
  <c r="P2204" i="7"/>
  <c r="Q2204" i="7" s="1"/>
  <c r="S2204" i="7" s="1"/>
  <c r="T2204" i="7" s="1"/>
  <c r="U2204" i="7" s="1"/>
  <c r="X2204" i="7" s="1"/>
  <c r="P2203" i="7"/>
  <c r="Q2203" i="7" s="1"/>
  <c r="S2203" i="7" s="1"/>
  <c r="T2203" i="7" s="1"/>
  <c r="U2203" i="7" s="1"/>
  <c r="X2203" i="7" s="1"/>
  <c r="P2202" i="7"/>
  <c r="Q2202" i="7" s="1"/>
  <c r="S2202" i="7" s="1"/>
  <c r="T2202" i="7" s="1"/>
  <c r="U2202" i="7" s="1"/>
  <c r="X2202" i="7" s="1"/>
  <c r="P2201" i="7"/>
  <c r="Q2201" i="7" s="1"/>
  <c r="S2201" i="7" s="1"/>
  <c r="T2201" i="7" s="1"/>
  <c r="U2201" i="7" s="1"/>
  <c r="X2201" i="7" s="1"/>
  <c r="P2200" i="7"/>
  <c r="Q2200" i="7" s="1"/>
  <c r="S2200" i="7" s="1"/>
  <c r="T2200" i="7" s="1"/>
  <c r="U2200" i="7" s="1"/>
  <c r="X2200" i="7" s="1"/>
  <c r="P2199" i="7"/>
  <c r="Q2199" i="7" s="1"/>
  <c r="S2199" i="7" s="1"/>
  <c r="T2199" i="7" s="1"/>
  <c r="U2199" i="7" s="1"/>
  <c r="X2199" i="7" s="1"/>
  <c r="P2198" i="7"/>
  <c r="Q2198" i="7" s="1"/>
  <c r="S2198" i="7" s="1"/>
  <c r="T2198" i="7" s="1"/>
  <c r="U2198" i="7" s="1"/>
  <c r="X2198" i="7" s="1"/>
  <c r="P2197" i="7"/>
  <c r="Q2197" i="7" s="1"/>
  <c r="S2197" i="7" s="1"/>
  <c r="T2197" i="7" s="1"/>
  <c r="U2197" i="7" s="1"/>
  <c r="X2197" i="7" s="1"/>
  <c r="P2196" i="7"/>
  <c r="Q2196" i="7" s="1"/>
  <c r="S2196" i="7" s="1"/>
  <c r="T2196" i="7" s="1"/>
  <c r="U2196" i="7" s="1"/>
  <c r="X2196" i="7" s="1"/>
  <c r="P2195" i="7"/>
  <c r="Q2195" i="7" s="1"/>
  <c r="S2195" i="7" s="1"/>
  <c r="T2195" i="7" s="1"/>
  <c r="U2195" i="7" s="1"/>
  <c r="X2195" i="7" s="1"/>
  <c r="P2194" i="7"/>
  <c r="Q2194" i="7" s="1"/>
  <c r="S2194" i="7" s="1"/>
  <c r="T2194" i="7" s="1"/>
  <c r="U2194" i="7" s="1"/>
  <c r="X2194" i="7" s="1"/>
  <c r="P2193" i="7"/>
  <c r="Q2193" i="7" s="1"/>
  <c r="S2193" i="7" s="1"/>
  <c r="T2193" i="7" s="1"/>
  <c r="U2193" i="7" s="1"/>
  <c r="X2193" i="7" s="1"/>
  <c r="P2192" i="7"/>
  <c r="Q2192" i="7" s="1"/>
  <c r="S2192" i="7" s="1"/>
  <c r="T2192" i="7" s="1"/>
  <c r="U2192" i="7" s="1"/>
  <c r="X2192" i="7" s="1"/>
  <c r="P2191" i="7"/>
  <c r="Q2191" i="7" s="1"/>
  <c r="S2191" i="7" s="1"/>
  <c r="T2191" i="7" s="1"/>
  <c r="U2191" i="7" s="1"/>
  <c r="X2191" i="7" s="1"/>
  <c r="P2190" i="7"/>
  <c r="Q2190" i="7" s="1"/>
  <c r="S2190" i="7" s="1"/>
  <c r="T2190" i="7" s="1"/>
  <c r="U2190" i="7" s="1"/>
  <c r="X2190" i="7" s="1"/>
  <c r="P2189" i="7"/>
  <c r="Q2189" i="7" s="1"/>
  <c r="S2189" i="7" s="1"/>
  <c r="T2189" i="7" s="1"/>
  <c r="U2189" i="7" s="1"/>
  <c r="X2189" i="7" s="1"/>
  <c r="P2188" i="7"/>
  <c r="Q2188" i="7" s="1"/>
  <c r="S2188" i="7" s="1"/>
  <c r="T2188" i="7" s="1"/>
  <c r="U2188" i="7" s="1"/>
  <c r="X2188" i="7" s="1"/>
  <c r="P2187" i="7"/>
  <c r="Q2187" i="7" s="1"/>
  <c r="S2187" i="7" s="1"/>
  <c r="T2187" i="7" s="1"/>
  <c r="U2187" i="7" s="1"/>
  <c r="X2187" i="7" s="1"/>
  <c r="P2186" i="7"/>
  <c r="Q2186" i="7" s="1"/>
  <c r="S2186" i="7" s="1"/>
  <c r="T2186" i="7" s="1"/>
  <c r="U2186" i="7" s="1"/>
  <c r="X2186" i="7" s="1"/>
  <c r="P2185" i="7"/>
  <c r="Q2185" i="7" s="1"/>
  <c r="S2185" i="7" s="1"/>
  <c r="T2185" i="7" s="1"/>
  <c r="U2185" i="7" s="1"/>
  <c r="X2185" i="7" s="1"/>
  <c r="P2184" i="7"/>
  <c r="Q2184" i="7" s="1"/>
  <c r="S2184" i="7" s="1"/>
  <c r="T2184" i="7" s="1"/>
  <c r="U2184" i="7" s="1"/>
  <c r="X2184" i="7" s="1"/>
  <c r="P2183" i="7"/>
  <c r="Q2183" i="7" s="1"/>
  <c r="S2183" i="7" s="1"/>
  <c r="T2183" i="7" s="1"/>
  <c r="U2183" i="7" s="1"/>
  <c r="X2183" i="7" s="1"/>
  <c r="P2182" i="7"/>
  <c r="Q2182" i="7" s="1"/>
  <c r="S2182" i="7" s="1"/>
  <c r="T2182" i="7" s="1"/>
  <c r="U2182" i="7" s="1"/>
  <c r="X2182" i="7" s="1"/>
  <c r="P2181" i="7"/>
  <c r="Q2181" i="7" s="1"/>
  <c r="S2181" i="7" s="1"/>
  <c r="T2181" i="7" s="1"/>
  <c r="U2181" i="7" s="1"/>
  <c r="X2181" i="7" s="1"/>
  <c r="P2180" i="7"/>
  <c r="Q2180" i="7" s="1"/>
  <c r="S2180" i="7" s="1"/>
  <c r="T2180" i="7" s="1"/>
  <c r="U2180" i="7" s="1"/>
  <c r="X2180" i="7" s="1"/>
  <c r="P2179" i="7"/>
  <c r="Q2179" i="7" s="1"/>
  <c r="S2179" i="7" s="1"/>
  <c r="T2179" i="7" s="1"/>
  <c r="U2179" i="7" s="1"/>
  <c r="X2179" i="7" s="1"/>
  <c r="P2178" i="7"/>
  <c r="Q2178" i="7" s="1"/>
  <c r="S2178" i="7" s="1"/>
  <c r="T2178" i="7" s="1"/>
  <c r="U2178" i="7" s="1"/>
  <c r="X2178" i="7" s="1"/>
  <c r="P2177" i="7"/>
  <c r="Q2177" i="7" s="1"/>
  <c r="S2177" i="7" s="1"/>
  <c r="T2177" i="7" s="1"/>
  <c r="U2177" i="7" s="1"/>
  <c r="X2177" i="7" s="1"/>
  <c r="P2176" i="7"/>
  <c r="Q2176" i="7" s="1"/>
  <c r="S2176" i="7" s="1"/>
  <c r="T2176" i="7" s="1"/>
  <c r="U2176" i="7" s="1"/>
  <c r="X2176" i="7" s="1"/>
  <c r="P2175" i="7"/>
  <c r="Q2175" i="7" s="1"/>
  <c r="S2175" i="7" s="1"/>
  <c r="T2175" i="7" s="1"/>
  <c r="U2175" i="7" s="1"/>
  <c r="X2175" i="7" s="1"/>
  <c r="P2174" i="7"/>
  <c r="Q2174" i="7" s="1"/>
  <c r="S2174" i="7" s="1"/>
  <c r="T2174" i="7" s="1"/>
  <c r="U2174" i="7" s="1"/>
  <c r="X2174" i="7" s="1"/>
  <c r="P2173" i="7"/>
  <c r="Q2173" i="7" s="1"/>
  <c r="S2173" i="7" s="1"/>
  <c r="T2173" i="7" s="1"/>
  <c r="U2173" i="7" s="1"/>
  <c r="X2173" i="7" s="1"/>
  <c r="P2172" i="7"/>
  <c r="Q2172" i="7" s="1"/>
  <c r="S2172" i="7" s="1"/>
  <c r="T2172" i="7" s="1"/>
  <c r="U2172" i="7" s="1"/>
  <c r="X2172" i="7" s="1"/>
  <c r="P2171" i="7"/>
  <c r="Q2171" i="7" s="1"/>
  <c r="S2171" i="7" s="1"/>
  <c r="T2171" i="7" s="1"/>
  <c r="U2171" i="7" s="1"/>
  <c r="X2171" i="7" s="1"/>
  <c r="P2170" i="7"/>
  <c r="Q2170" i="7" s="1"/>
  <c r="S2170" i="7" s="1"/>
  <c r="T2170" i="7" s="1"/>
  <c r="U2170" i="7" s="1"/>
  <c r="X2170" i="7" s="1"/>
  <c r="P2169" i="7"/>
  <c r="Q2169" i="7" s="1"/>
  <c r="S2169" i="7" s="1"/>
  <c r="T2169" i="7" s="1"/>
  <c r="U2169" i="7" s="1"/>
  <c r="X2169" i="7" s="1"/>
  <c r="P2168" i="7"/>
  <c r="Q2168" i="7" s="1"/>
  <c r="S2168" i="7" s="1"/>
  <c r="T2168" i="7" s="1"/>
  <c r="U2168" i="7" s="1"/>
  <c r="X2168" i="7" s="1"/>
  <c r="P2167" i="7"/>
  <c r="Q2167" i="7" s="1"/>
  <c r="S2167" i="7" s="1"/>
  <c r="T2167" i="7" s="1"/>
  <c r="U2167" i="7" s="1"/>
  <c r="X2167" i="7" s="1"/>
  <c r="P2166" i="7"/>
  <c r="Q2166" i="7" s="1"/>
  <c r="S2166" i="7" s="1"/>
  <c r="T2166" i="7" s="1"/>
  <c r="U2166" i="7" s="1"/>
  <c r="X2166" i="7" s="1"/>
  <c r="P2165" i="7"/>
  <c r="Q2165" i="7" s="1"/>
  <c r="S2165" i="7" s="1"/>
  <c r="T2165" i="7" s="1"/>
  <c r="U2165" i="7" s="1"/>
  <c r="X2165" i="7" s="1"/>
  <c r="P2164" i="7"/>
  <c r="Q2164" i="7" s="1"/>
  <c r="S2164" i="7" s="1"/>
  <c r="T2164" i="7" s="1"/>
  <c r="U2164" i="7" s="1"/>
  <c r="X2164" i="7" s="1"/>
  <c r="P2163" i="7"/>
  <c r="Q2163" i="7" s="1"/>
  <c r="S2163" i="7" s="1"/>
  <c r="T2163" i="7" s="1"/>
  <c r="U2163" i="7" s="1"/>
  <c r="X2163" i="7" s="1"/>
  <c r="P2162" i="7"/>
  <c r="Q2162" i="7" s="1"/>
  <c r="S2162" i="7" s="1"/>
  <c r="T2162" i="7" s="1"/>
  <c r="U2162" i="7" s="1"/>
  <c r="X2162" i="7" s="1"/>
  <c r="P2161" i="7"/>
  <c r="Q2161" i="7" s="1"/>
  <c r="S2161" i="7" s="1"/>
  <c r="T2161" i="7" s="1"/>
  <c r="U2161" i="7" s="1"/>
  <c r="X2161" i="7" s="1"/>
  <c r="P2160" i="7"/>
  <c r="Q2160" i="7" s="1"/>
  <c r="S2160" i="7" s="1"/>
  <c r="T2160" i="7" s="1"/>
  <c r="U2160" i="7" s="1"/>
  <c r="X2160" i="7" s="1"/>
  <c r="P2159" i="7"/>
  <c r="Q2159" i="7" s="1"/>
  <c r="S2159" i="7" s="1"/>
  <c r="T2159" i="7" s="1"/>
  <c r="U2159" i="7" s="1"/>
  <c r="X2159" i="7" s="1"/>
  <c r="P2158" i="7"/>
  <c r="Q2158" i="7" s="1"/>
  <c r="S2158" i="7" s="1"/>
  <c r="T2158" i="7" s="1"/>
  <c r="U2158" i="7" s="1"/>
  <c r="X2158" i="7" s="1"/>
  <c r="P2157" i="7"/>
  <c r="Q2157" i="7" s="1"/>
  <c r="S2157" i="7" s="1"/>
  <c r="T2157" i="7" s="1"/>
  <c r="U2157" i="7" s="1"/>
  <c r="X2157" i="7" s="1"/>
  <c r="P2156" i="7"/>
  <c r="Q2156" i="7" s="1"/>
  <c r="S2156" i="7" s="1"/>
  <c r="T2156" i="7" s="1"/>
  <c r="U2156" i="7" s="1"/>
  <c r="X2156" i="7" s="1"/>
  <c r="P2155" i="7"/>
  <c r="Q2155" i="7" s="1"/>
  <c r="S2155" i="7" s="1"/>
  <c r="T2155" i="7" s="1"/>
  <c r="U2155" i="7" s="1"/>
  <c r="X2155" i="7" s="1"/>
  <c r="P2154" i="7"/>
  <c r="Q2154" i="7" s="1"/>
  <c r="S2154" i="7" s="1"/>
  <c r="T2154" i="7" s="1"/>
  <c r="U2154" i="7" s="1"/>
  <c r="X2154" i="7" s="1"/>
  <c r="P2153" i="7"/>
  <c r="Q2153" i="7" s="1"/>
  <c r="S2153" i="7" s="1"/>
  <c r="T2153" i="7" s="1"/>
  <c r="U2153" i="7" s="1"/>
  <c r="X2153" i="7" s="1"/>
  <c r="P2152" i="7"/>
  <c r="Q2152" i="7" s="1"/>
  <c r="S2152" i="7" s="1"/>
  <c r="T2152" i="7" s="1"/>
  <c r="U2152" i="7" s="1"/>
  <c r="X2152" i="7" s="1"/>
  <c r="P2151" i="7"/>
  <c r="Q2151" i="7" s="1"/>
  <c r="S2151" i="7" s="1"/>
  <c r="T2151" i="7" s="1"/>
  <c r="U2151" i="7" s="1"/>
  <c r="X2151" i="7" s="1"/>
  <c r="P2150" i="7"/>
  <c r="Q2150" i="7" s="1"/>
  <c r="S2150" i="7" s="1"/>
  <c r="T2150" i="7" s="1"/>
  <c r="U2150" i="7" s="1"/>
  <c r="X2150" i="7" s="1"/>
  <c r="P2149" i="7"/>
  <c r="Q2149" i="7" s="1"/>
  <c r="S2149" i="7" s="1"/>
  <c r="T2149" i="7" s="1"/>
  <c r="U2149" i="7" s="1"/>
  <c r="X2149" i="7" s="1"/>
  <c r="P2148" i="7"/>
  <c r="Q2148" i="7" s="1"/>
  <c r="S2148" i="7" s="1"/>
  <c r="T2148" i="7" s="1"/>
  <c r="U2148" i="7" s="1"/>
  <c r="X2148" i="7" s="1"/>
  <c r="P2147" i="7"/>
  <c r="Q2147" i="7" s="1"/>
  <c r="S2147" i="7" s="1"/>
  <c r="T2147" i="7" s="1"/>
  <c r="U2147" i="7" s="1"/>
  <c r="X2147" i="7" s="1"/>
  <c r="P2146" i="7"/>
  <c r="Q2146" i="7" s="1"/>
  <c r="S2146" i="7" s="1"/>
  <c r="T2146" i="7" s="1"/>
  <c r="U2146" i="7" s="1"/>
  <c r="X2146" i="7" s="1"/>
  <c r="P2145" i="7"/>
  <c r="Q2145" i="7" s="1"/>
  <c r="S2145" i="7" s="1"/>
  <c r="T2145" i="7" s="1"/>
  <c r="U2145" i="7" s="1"/>
  <c r="X2145" i="7" s="1"/>
  <c r="P2144" i="7"/>
  <c r="Q2144" i="7" s="1"/>
  <c r="S2144" i="7" s="1"/>
  <c r="T2144" i="7" s="1"/>
  <c r="U2144" i="7" s="1"/>
  <c r="X2144" i="7" s="1"/>
  <c r="P2143" i="7"/>
  <c r="Q2143" i="7" s="1"/>
  <c r="S2143" i="7" s="1"/>
  <c r="T2143" i="7" s="1"/>
  <c r="U2143" i="7" s="1"/>
  <c r="X2143" i="7" s="1"/>
  <c r="P2142" i="7"/>
  <c r="Q2142" i="7" s="1"/>
  <c r="S2142" i="7" s="1"/>
  <c r="T2142" i="7" s="1"/>
  <c r="U2142" i="7" s="1"/>
  <c r="X2142" i="7" s="1"/>
  <c r="P2141" i="7"/>
  <c r="Q2141" i="7" s="1"/>
  <c r="S2141" i="7" s="1"/>
  <c r="T2141" i="7" s="1"/>
  <c r="U2141" i="7" s="1"/>
  <c r="X2141" i="7" s="1"/>
  <c r="P2140" i="7"/>
  <c r="Q2140" i="7" s="1"/>
  <c r="S2140" i="7" s="1"/>
  <c r="T2140" i="7" s="1"/>
  <c r="U2140" i="7" s="1"/>
  <c r="X2140" i="7" s="1"/>
  <c r="P2139" i="7"/>
  <c r="Q2139" i="7" s="1"/>
  <c r="S2139" i="7" s="1"/>
  <c r="T2139" i="7" s="1"/>
  <c r="U2139" i="7" s="1"/>
  <c r="X2139" i="7" s="1"/>
  <c r="P2138" i="7"/>
  <c r="Q2138" i="7" s="1"/>
  <c r="S2138" i="7" s="1"/>
  <c r="T2138" i="7" s="1"/>
  <c r="U2138" i="7" s="1"/>
  <c r="X2138" i="7" s="1"/>
  <c r="P2137" i="7"/>
  <c r="Q2137" i="7" s="1"/>
  <c r="S2137" i="7" s="1"/>
  <c r="T2137" i="7" s="1"/>
  <c r="U2137" i="7" s="1"/>
  <c r="X2137" i="7" s="1"/>
  <c r="P2136" i="7"/>
  <c r="Q2136" i="7" s="1"/>
  <c r="S2136" i="7" s="1"/>
  <c r="T2136" i="7" s="1"/>
  <c r="U2136" i="7" s="1"/>
  <c r="X2136" i="7" s="1"/>
  <c r="P2135" i="7"/>
  <c r="Q2135" i="7" s="1"/>
  <c r="S2135" i="7" s="1"/>
  <c r="T2135" i="7" s="1"/>
  <c r="U2135" i="7" s="1"/>
  <c r="X2135" i="7" s="1"/>
  <c r="P2134" i="7"/>
  <c r="Q2134" i="7" s="1"/>
  <c r="S2134" i="7" s="1"/>
  <c r="T2134" i="7" s="1"/>
  <c r="U2134" i="7" s="1"/>
  <c r="X2134" i="7" s="1"/>
  <c r="P2133" i="7"/>
  <c r="Q2133" i="7" s="1"/>
  <c r="S2133" i="7" s="1"/>
  <c r="T2133" i="7" s="1"/>
  <c r="U2133" i="7" s="1"/>
  <c r="X2133" i="7" s="1"/>
  <c r="P2132" i="7"/>
  <c r="Q2132" i="7" s="1"/>
  <c r="S2132" i="7" s="1"/>
  <c r="T2132" i="7" s="1"/>
  <c r="U2132" i="7" s="1"/>
  <c r="X2132" i="7" s="1"/>
  <c r="P2131" i="7"/>
  <c r="Q2131" i="7" s="1"/>
  <c r="S2131" i="7" s="1"/>
  <c r="T2131" i="7" s="1"/>
  <c r="U2131" i="7" s="1"/>
  <c r="X2131" i="7" s="1"/>
  <c r="P2130" i="7"/>
  <c r="Q2130" i="7" s="1"/>
  <c r="S2130" i="7" s="1"/>
  <c r="T2130" i="7" s="1"/>
  <c r="U2130" i="7" s="1"/>
  <c r="X2130" i="7" s="1"/>
  <c r="P2129" i="7"/>
  <c r="Q2129" i="7" s="1"/>
  <c r="S2129" i="7" s="1"/>
  <c r="T2129" i="7" s="1"/>
  <c r="U2129" i="7" s="1"/>
  <c r="X2129" i="7" s="1"/>
  <c r="P2128" i="7"/>
  <c r="Q2128" i="7" s="1"/>
  <c r="S2128" i="7" s="1"/>
  <c r="T2128" i="7" s="1"/>
  <c r="U2128" i="7" s="1"/>
  <c r="X2128" i="7" s="1"/>
  <c r="P2127" i="7"/>
  <c r="Q2127" i="7" s="1"/>
  <c r="S2127" i="7" s="1"/>
  <c r="T2127" i="7" s="1"/>
  <c r="U2127" i="7" s="1"/>
  <c r="X2127" i="7" s="1"/>
  <c r="P2126" i="7"/>
  <c r="Q2126" i="7" s="1"/>
  <c r="S2126" i="7" s="1"/>
  <c r="T2126" i="7" s="1"/>
  <c r="U2126" i="7" s="1"/>
  <c r="X2126" i="7" s="1"/>
  <c r="P2125" i="7"/>
  <c r="Q2125" i="7" s="1"/>
  <c r="S2125" i="7" s="1"/>
  <c r="T2125" i="7" s="1"/>
  <c r="U2125" i="7" s="1"/>
  <c r="X2125" i="7" s="1"/>
  <c r="P2124" i="7"/>
  <c r="Q2124" i="7" s="1"/>
  <c r="S2124" i="7" s="1"/>
  <c r="T2124" i="7" s="1"/>
  <c r="U2124" i="7" s="1"/>
  <c r="X2124" i="7" s="1"/>
  <c r="P2123" i="7"/>
  <c r="Q2123" i="7" s="1"/>
  <c r="S2123" i="7" s="1"/>
  <c r="T2123" i="7" s="1"/>
  <c r="U2123" i="7" s="1"/>
  <c r="X2123" i="7" s="1"/>
  <c r="P2122" i="7"/>
  <c r="Q2122" i="7" s="1"/>
  <c r="S2122" i="7" s="1"/>
  <c r="T2122" i="7" s="1"/>
  <c r="U2122" i="7" s="1"/>
  <c r="X2122" i="7" s="1"/>
  <c r="P2121" i="7"/>
  <c r="Q2121" i="7" s="1"/>
  <c r="S2121" i="7" s="1"/>
  <c r="T2121" i="7" s="1"/>
  <c r="U2121" i="7" s="1"/>
  <c r="X2121" i="7" s="1"/>
  <c r="P2120" i="7"/>
  <c r="Q2120" i="7" s="1"/>
  <c r="S2120" i="7" s="1"/>
  <c r="T2120" i="7" s="1"/>
  <c r="U2120" i="7" s="1"/>
  <c r="X2120" i="7" s="1"/>
  <c r="P2119" i="7"/>
  <c r="Q2119" i="7" s="1"/>
  <c r="S2119" i="7" s="1"/>
  <c r="T2119" i="7" s="1"/>
  <c r="U2119" i="7" s="1"/>
  <c r="X2119" i="7" s="1"/>
  <c r="P2118" i="7"/>
  <c r="Q2118" i="7" s="1"/>
  <c r="S2118" i="7" s="1"/>
  <c r="T2118" i="7" s="1"/>
  <c r="U2118" i="7" s="1"/>
  <c r="X2118" i="7" s="1"/>
  <c r="P2117" i="7"/>
  <c r="Q2117" i="7" s="1"/>
  <c r="S2117" i="7" s="1"/>
  <c r="T2117" i="7" s="1"/>
  <c r="U2117" i="7" s="1"/>
  <c r="X2117" i="7" s="1"/>
  <c r="P2116" i="7"/>
  <c r="Q2116" i="7" s="1"/>
  <c r="S2116" i="7" s="1"/>
  <c r="T2116" i="7" s="1"/>
  <c r="U2116" i="7" s="1"/>
  <c r="X2116" i="7" s="1"/>
  <c r="P2115" i="7"/>
  <c r="Q2115" i="7" s="1"/>
  <c r="S2115" i="7" s="1"/>
  <c r="T2115" i="7" s="1"/>
  <c r="U2115" i="7" s="1"/>
  <c r="X2115" i="7" s="1"/>
  <c r="P2114" i="7"/>
  <c r="Q2114" i="7" s="1"/>
  <c r="S2114" i="7" s="1"/>
  <c r="T2114" i="7" s="1"/>
  <c r="U2114" i="7" s="1"/>
  <c r="X2114" i="7" s="1"/>
  <c r="P2113" i="7"/>
  <c r="Q2113" i="7" s="1"/>
  <c r="S2113" i="7" s="1"/>
  <c r="T2113" i="7" s="1"/>
  <c r="U2113" i="7" s="1"/>
  <c r="X2113" i="7" s="1"/>
  <c r="P2112" i="7"/>
  <c r="Q2112" i="7" s="1"/>
  <c r="S2112" i="7" s="1"/>
  <c r="T2112" i="7" s="1"/>
  <c r="U2112" i="7" s="1"/>
  <c r="X2112" i="7" s="1"/>
  <c r="P2111" i="7"/>
  <c r="Q2111" i="7" s="1"/>
  <c r="S2111" i="7" s="1"/>
  <c r="T2111" i="7" s="1"/>
  <c r="U2111" i="7" s="1"/>
  <c r="X2111" i="7" s="1"/>
  <c r="P2110" i="7"/>
  <c r="Q2110" i="7" s="1"/>
  <c r="S2110" i="7" s="1"/>
  <c r="T2110" i="7" s="1"/>
  <c r="U2110" i="7" s="1"/>
  <c r="X2110" i="7" s="1"/>
  <c r="P2109" i="7"/>
  <c r="Q2109" i="7" s="1"/>
  <c r="S2109" i="7" s="1"/>
  <c r="T2109" i="7" s="1"/>
  <c r="U2109" i="7" s="1"/>
  <c r="X2109" i="7" s="1"/>
  <c r="P2108" i="7"/>
  <c r="Q2108" i="7" s="1"/>
  <c r="S2108" i="7" s="1"/>
  <c r="T2108" i="7" s="1"/>
  <c r="U2108" i="7" s="1"/>
  <c r="X2108" i="7" s="1"/>
  <c r="P2107" i="7"/>
  <c r="Q2107" i="7" s="1"/>
  <c r="S2107" i="7" s="1"/>
  <c r="T2107" i="7" s="1"/>
  <c r="U2107" i="7" s="1"/>
  <c r="X2107" i="7" s="1"/>
  <c r="P2106" i="7"/>
  <c r="Q2106" i="7" s="1"/>
  <c r="S2106" i="7" s="1"/>
  <c r="T2106" i="7" s="1"/>
  <c r="U2106" i="7" s="1"/>
  <c r="X2106" i="7" s="1"/>
  <c r="P2105" i="7"/>
  <c r="Q2105" i="7" s="1"/>
  <c r="S2105" i="7" s="1"/>
  <c r="T2105" i="7" s="1"/>
  <c r="U2105" i="7" s="1"/>
  <c r="X2105" i="7" s="1"/>
  <c r="P2104" i="7"/>
  <c r="Q2104" i="7" s="1"/>
  <c r="S2104" i="7" s="1"/>
  <c r="T2104" i="7" s="1"/>
  <c r="U2104" i="7" s="1"/>
  <c r="X2104" i="7" s="1"/>
  <c r="P2103" i="7"/>
  <c r="Q2103" i="7" s="1"/>
  <c r="S2103" i="7" s="1"/>
  <c r="T2103" i="7" s="1"/>
  <c r="U2103" i="7" s="1"/>
  <c r="X2103" i="7" s="1"/>
  <c r="P2102" i="7"/>
  <c r="Q2102" i="7" s="1"/>
  <c r="S2102" i="7" s="1"/>
  <c r="T2102" i="7" s="1"/>
  <c r="U2102" i="7" s="1"/>
  <c r="X2102" i="7" s="1"/>
  <c r="P2101" i="7"/>
  <c r="Q2101" i="7" s="1"/>
  <c r="S2101" i="7" s="1"/>
  <c r="T2101" i="7" s="1"/>
  <c r="U2101" i="7" s="1"/>
  <c r="X2101" i="7" s="1"/>
  <c r="P2100" i="7"/>
  <c r="Q2100" i="7" s="1"/>
  <c r="S2100" i="7" s="1"/>
  <c r="T2100" i="7" s="1"/>
  <c r="U2100" i="7" s="1"/>
  <c r="X2100" i="7" s="1"/>
  <c r="P2099" i="7"/>
  <c r="Q2099" i="7" s="1"/>
  <c r="S2099" i="7" s="1"/>
  <c r="T2099" i="7" s="1"/>
  <c r="U2099" i="7" s="1"/>
  <c r="X2099" i="7" s="1"/>
  <c r="P2098" i="7"/>
  <c r="Q2098" i="7" s="1"/>
  <c r="S2098" i="7" s="1"/>
  <c r="T2098" i="7" s="1"/>
  <c r="U2098" i="7" s="1"/>
  <c r="X2098" i="7" s="1"/>
  <c r="P2097" i="7"/>
  <c r="Q2097" i="7" s="1"/>
  <c r="S2097" i="7" s="1"/>
  <c r="T2097" i="7" s="1"/>
  <c r="U2097" i="7" s="1"/>
  <c r="X2097" i="7" s="1"/>
  <c r="P2096" i="7"/>
  <c r="Q2096" i="7" s="1"/>
  <c r="S2096" i="7" s="1"/>
  <c r="T2096" i="7" s="1"/>
  <c r="U2096" i="7" s="1"/>
  <c r="X2096" i="7" s="1"/>
  <c r="P2095" i="7"/>
  <c r="Q2095" i="7" s="1"/>
  <c r="S2095" i="7" s="1"/>
  <c r="T2095" i="7" s="1"/>
  <c r="U2095" i="7" s="1"/>
  <c r="X2095" i="7" s="1"/>
  <c r="P2094" i="7"/>
  <c r="Q2094" i="7" s="1"/>
  <c r="S2094" i="7" s="1"/>
  <c r="T2094" i="7" s="1"/>
  <c r="U2094" i="7" s="1"/>
  <c r="X2094" i="7" s="1"/>
  <c r="P2093" i="7"/>
  <c r="Q2093" i="7" s="1"/>
  <c r="S2093" i="7" s="1"/>
  <c r="T2093" i="7" s="1"/>
  <c r="U2093" i="7" s="1"/>
  <c r="X2093" i="7" s="1"/>
  <c r="P2092" i="7"/>
  <c r="Q2092" i="7" s="1"/>
  <c r="S2092" i="7" s="1"/>
  <c r="T2092" i="7" s="1"/>
  <c r="U2092" i="7" s="1"/>
  <c r="X2092" i="7" s="1"/>
  <c r="P2091" i="7"/>
  <c r="Q2091" i="7" s="1"/>
  <c r="S2091" i="7" s="1"/>
  <c r="T2091" i="7" s="1"/>
  <c r="U2091" i="7" s="1"/>
  <c r="X2091" i="7" s="1"/>
  <c r="P2090" i="7"/>
  <c r="Q2090" i="7" s="1"/>
  <c r="S2090" i="7" s="1"/>
  <c r="T2090" i="7" s="1"/>
  <c r="U2090" i="7" s="1"/>
  <c r="X2090" i="7" s="1"/>
  <c r="P2089" i="7"/>
  <c r="Q2089" i="7" s="1"/>
  <c r="S2089" i="7" s="1"/>
  <c r="T2089" i="7" s="1"/>
  <c r="U2089" i="7" s="1"/>
  <c r="X2089" i="7" s="1"/>
  <c r="P2088" i="7"/>
  <c r="Q2088" i="7" s="1"/>
  <c r="S2088" i="7" s="1"/>
  <c r="T2088" i="7" s="1"/>
  <c r="U2088" i="7" s="1"/>
  <c r="X2088" i="7" s="1"/>
  <c r="P2087" i="7"/>
  <c r="Q2087" i="7" s="1"/>
  <c r="S2087" i="7" s="1"/>
  <c r="T2087" i="7" s="1"/>
  <c r="U2087" i="7" s="1"/>
  <c r="X2087" i="7" s="1"/>
  <c r="P2086" i="7"/>
  <c r="Q2086" i="7" s="1"/>
  <c r="S2086" i="7" s="1"/>
  <c r="T2086" i="7" s="1"/>
  <c r="U2086" i="7" s="1"/>
  <c r="X2086" i="7" s="1"/>
  <c r="P2085" i="7"/>
  <c r="Q2085" i="7" s="1"/>
  <c r="S2085" i="7" s="1"/>
  <c r="T2085" i="7" s="1"/>
  <c r="U2085" i="7" s="1"/>
  <c r="X2085" i="7" s="1"/>
  <c r="P2084" i="7"/>
  <c r="Q2084" i="7" s="1"/>
  <c r="S2084" i="7" s="1"/>
  <c r="T2084" i="7" s="1"/>
  <c r="U2084" i="7" s="1"/>
  <c r="X2084" i="7" s="1"/>
  <c r="P2083" i="7"/>
  <c r="Q2083" i="7" s="1"/>
  <c r="S2083" i="7" s="1"/>
  <c r="T2083" i="7" s="1"/>
  <c r="U2083" i="7" s="1"/>
  <c r="X2083" i="7" s="1"/>
  <c r="P2082" i="7"/>
  <c r="Q2082" i="7" s="1"/>
  <c r="S2082" i="7" s="1"/>
  <c r="T2082" i="7" s="1"/>
  <c r="U2082" i="7" s="1"/>
  <c r="X2082" i="7" s="1"/>
  <c r="P2081" i="7"/>
  <c r="Q2081" i="7" s="1"/>
  <c r="S2081" i="7" s="1"/>
  <c r="T2081" i="7" s="1"/>
  <c r="U2081" i="7" s="1"/>
  <c r="X2081" i="7" s="1"/>
  <c r="P2080" i="7"/>
  <c r="Q2080" i="7" s="1"/>
  <c r="S2080" i="7" s="1"/>
  <c r="T2080" i="7" s="1"/>
  <c r="U2080" i="7" s="1"/>
  <c r="X2080" i="7" s="1"/>
  <c r="P2079" i="7"/>
  <c r="Q2079" i="7" s="1"/>
  <c r="S2079" i="7" s="1"/>
  <c r="T2079" i="7" s="1"/>
  <c r="U2079" i="7" s="1"/>
  <c r="X2079" i="7" s="1"/>
  <c r="P2078" i="7"/>
  <c r="Q2078" i="7" s="1"/>
  <c r="S2078" i="7" s="1"/>
  <c r="T2078" i="7" s="1"/>
  <c r="U2078" i="7" s="1"/>
  <c r="X2078" i="7" s="1"/>
  <c r="P2077" i="7"/>
  <c r="Q2077" i="7" s="1"/>
  <c r="S2077" i="7" s="1"/>
  <c r="T2077" i="7" s="1"/>
  <c r="U2077" i="7" s="1"/>
  <c r="X2077" i="7" s="1"/>
  <c r="P2076" i="7"/>
  <c r="Q2076" i="7" s="1"/>
  <c r="S2076" i="7" s="1"/>
  <c r="T2076" i="7" s="1"/>
  <c r="U2076" i="7" s="1"/>
  <c r="X2076" i="7" s="1"/>
  <c r="P2075" i="7"/>
  <c r="Q2075" i="7" s="1"/>
  <c r="S2075" i="7" s="1"/>
  <c r="T2075" i="7" s="1"/>
  <c r="U2075" i="7" s="1"/>
  <c r="X2075" i="7" s="1"/>
  <c r="P2074" i="7"/>
  <c r="Q2074" i="7" s="1"/>
  <c r="S2074" i="7" s="1"/>
  <c r="T2074" i="7" s="1"/>
  <c r="U2074" i="7" s="1"/>
  <c r="X2074" i="7" s="1"/>
  <c r="P2073" i="7"/>
  <c r="Q2073" i="7" s="1"/>
  <c r="S2073" i="7" s="1"/>
  <c r="T2073" i="7" s="1"/>
  <c r="U2073" i="7" s="1"/>
  <c r="X2073" i="7" s="1"/>
  <c r="P2072" i="7"/>
  <c r="Q2072" i="7" s="1"/>
  <c r="S2072" i="7" s="1"/>
  <c r="T2072" i="7" s="1"/>
  <c r="U2072" i="7" s="1"/>
  <c r="X2072" i="7" s="1"/>
  <c r="P2071" i="7"/>
  <c r="Q2071" i="7" s="1"/>
  <c r="S2071" i="7" s="1"/>
  <c r="T2071" i="7" s="1"/>
  <c r="U2071" i="7" s="1"/>
  <c r="X2071" i="7" s="1"/>
  <c r="P2070" i="7"/>
  <c r="Q2070" i="7" s="1"/>
  <c r="S2070" i="7" s="1"/>
  <c r="T2070" i="7" s="1"/>
  <c r="U2070" i="7" s="1"/>
  <c r="X2070" i="7" s="1"/>
  <c r="P2069" i="7"/>
  <c r="Q2069" i="7" s="1"/>
  <c r="S2069" i="7" s="1"/>
  <c r="T2069" i="7" s="1"/>
  <c r="U2069" i="7" s="1"/>
  <c r="X2069" i="7" s="1"/>
  <c r="P2068" i="7"/>
  <c r="Q2068" i="7" s="1"/>
  <c r="S2068" i="7" s="1"/>
  <c r="T2068" i="7" s="1"/>
  <c r="U2068" i="7" s="1"/>
  <c r="X2068" i="7" s="1"/>
  <c r="P2067" i="7"/>
  <c r="Q2067" i="7" s="1"/>
  <c r="S2067" i="7" s="1"/>
  <c r="T2067" i="7" s="1"/>
  <c r="U2067" i="7" s="1"/>
  <c r="X2067" i="7" s="1"/>
  <c r="P2066" i="7"/>
  <c r="Q2066" i="7" s="1"/>
  <c r="S2066" i="7" s="1"/>
  <c r="T2066" i="7" s="1"/>
  <c r="U2066" i="7" s="1"/>
  <c r="X2066" i="7" s="1"/>
  <c r="P2065" i="7"/>
  <c r="Q2065" i="7" s="1"/>
  <c r="S2065" i="7" s="1"/>
  <c r="T2065" i="7" s="1"/>
  <c r="U2065" i="7" s="1"/>
  <c r="X2065" i="7" s="1"/>
  <c r="P2064" i="7"/>
  <c r="Q2064" i="7" s="1"/>
  <c r="S2064" i="7" s="1"/>
  <c r="T2064" i="7" s="1"/>
  <c r="U2064" i="7" s="1"/>
  <c r="X2064" i="7" s="1"/>
  <c r="P2063" i="7"/>
  <c r="Q2063" i="7" s="1"/>
  <c r="S2063" i="7" s="1"/>
  <c r="T2063" i="7" s="1"/>
  <c r="U2063" i="7" s="1"/>
  <c r="X2063" i="7" s="1"/>
  <c r="P2062" i="7"/>
  <c r="Q2062" i="7" s="1"/>
  <c r="S2062" i="7" s="1"/>
  <c r="T2062" i="7" s="1"/>
  <c r="U2062" i="7" s="1"/>
  <c r="X2062" i="7" s="1"/>
  <c r="P2061" i="7"/>
  <c r="Q2061" i="7" s="1"/>
  <c r="S2061" i="7" s="1"/>
  <c r="T2061" i="7" s="1"/>
  <c r="U2061" i="7" s="1"/>
  <c r="X2061" i="7" s="1"/>
  <c r="P2060" i="7"/>
  <c r="Q2060" i="7" s="1"/>
  <c r="S2060" i="7" s="1"/>
  <c r="T2060" i="7" s="1"/>
  <c r="U2060" i="7" s="1"/>
  <c r="X2060" i="7" s="1"/>
  <c r="P2059" i="7"/>
  <c r="Q2059" i="7" s="1"/>
  <c r="S2059" i="7" s="1"/>
  <c r="T2059" i="7" s="1"/>
  <c r="U2059" i="7" s="1"/>
  <c r="X2059" i="7" s="1"/>
  <c r="P2058" i="7"/>
  <c r="Q2058" i="7" s="1"/>
  <c r="S2058" i="7" s="1"/>
  <c r="T2058" i="7" s="1"/>
  <c r="U2058" i="7" s="1"/>
  <c r="X2058" i="7" s="1"/>
  <c r="P2057" i="7"/>
  <c r="Q2057" i="7" s="1"/>
  <c r="S2057" i="7" s="1"/>
  <c r="T2057" i="7" s="1"/>
  <c r="U2057" i="7" s="1"/>
  <c r="X2057" i="7" s="1"/>
  <c r="P2056" i="7"/>
  <c r="Q2056" i="7" s="1"/>
  <c r="S2056" i="7" s="1"/>
  <c r="T2056" i="7" s="1"/>
  <c r="U2056" i="7" s="1"/>
  <c r="X2056" i="7" s="1"/>
  <c r="P2055" i="7"/>
  <c r="Q2055" i="7" s="1"/>
  <c r="S2055" i="7" s="1"/>
  <c r="T2055" i="7" s="1"/>
  <c r="U2055" i="7" s="1"/>
  <c r="X2055" i="7" s="1"/>
  <c r="P2054" i="7"/>
  <c r="Q2054" i="7" s="1"/>
  <c r="S2054" i="7" s="1"/>
  <c r="T2054" i="7" s="1"/>
  <c r="U2054" i="7" s="1"/>
  <c r="X2054" i="7" s="1"/>
  <c r="P2053" i="7"/>
  <c r="Q2053" i="7" s="1"/>
  <c r="S2053" i="7" s="1"/>
  <c r="T2053" i="7" s="1"/>
  <c r="U2053" i="7" s="1"/>
  <c r="X2053" i="7" s="1"/>
  <c r="P2052" i="7"/>
  <c r="Q2052" i="7" s="1"/>
  <c r="S2052" i="7" s="1"/>
  <c r="T2052" i="7" s="1"/>
  <c r="U2052" i="7" s="1"/>
  <c r="X2052" i="7" s="1"/>
  <c r="P2051" i="7"/>
  <c r="Q2051" i="7" s="1"/>
  <c r="S2051" i="7" s="1"/>
  <c r="T2051" i="7" s="1"/>
  <c r="U2051" i="7" s="1"/>
  <c r="X2051" i="7" s="1"/>
  <c r="P2050" i="7"/>
  <c r="Q2050" i="7" s="1"/>
  <c r="S2050" i="7" s="1"/>
  <c r="T2050" i="7" s="1"/>
  <c r="U2050" i="7" s="1"/>
  <c r="X2050" i="7" s="1"/>
  <c r="P2049" i="7"/>
  <c r="Q2049" i="7" s="1"/>
  <c r="S2049" i="7" s="1"/>
  <c r="T2049" i="7" s="1"/>
  <c r="U2049" i="7" s="1"/>
  <c r="X2049" i="7" s="1"/>
  <c r="P2048" i="7"/>
  <c r="Q2048" i="7" s="1"/>
  <c r="S2048" i="7" s="1"/>
  <c r="T2048" i="7" s="1"/>
  <c r="U2048" i="7" s="1"/>
  <c r="X2048" i="7" s="1"/>
  <c r="P2047" i="7"/>
  <c r="Q2047" i="7" s="1"/>
  <c r="S2047" i="7" s="1"/>
  <c r="T2047" i="7" s="1"/>
  <c r="U2047" i="7" s="1"/>
  <c r="X2047" i="7" s="1"/>
  <c r="P2046" i="7"/>
  <c r="Q2046" i="7" s="1"/>
  <c r="S2046" i="7" s="1"/>
  <c r="T2046" i="7" s="1"/>
  <c r="U2046" i="7" s="1"/>
  <c r="X2046" i="7" s="1"/>
  <c r="P2045" i="7"/>
  <c r="Q2045" i="7" s="1"/>
  <c r="S2045" i="7" s="1"/>
  <c r="T2045" i="7" s="1"/>
  <c r="U2045" i="7" s="1"/>
  <c r="X2045" i="7" s="1"/>
  <c r="P2044" i="7"/>
  <c r="Q2044" i="7" s="1"/>
  <c r="S2044" i="7" s="1"/>
  <c r="T2044" i="7" s="1"/>
  <c r="U2044" i="7" s="1"/>
  <c r="X2044" i="7" s="1"/>
  <c r="P2043" i="7"/>
  <c r="Q2043" i="7" s="1"/>
  <c r="S2043" i="7" s="1"/>
  <c r="T2043" i="7" s="1"/>
  <c r="U2043" i="7" s="1"/>
  <c r="X2043" i="7" s="1"/>
  <c r="P2042" i="7"/>
  <c r="Q2042" i="7" s="1"/>
  <c r="S2042" i="7" s="1"/>
  <c r="T2042" i="7" s="1"/>
  <c r="U2042" i="7" s="1"/>
  <c r="X2042" i="7" s="1"/>
  <c r="P2041" i="7"/>
  <c r="Q2041" i="7" s="1"/>
  <c r="S2041" i="7" s="1"/>
  <c r="T2041" i="7" s="1"/>
  <c r="U2041" i="7" s="1"/>
  <c r="X2041" i="7" s="1"/>
  <c r="P2040" i="7"/>
  <c r="Q2040" i="7" s="1"/>
  <c r="S2040" i="7" s="1"/>
  <c r="T2040" i="7" s="1"/>
  <c r="U2040" i="7" s="1"/>
  <c r="X2040" i="7" s="1"/>
  <c r="P2039" i="7"/>
  <c r="Q2039" i="7" s="1"/>
  <c r="S2039" i="7" s="1"/>
  <c r="T2039" i="7" s="1"/>
  <c r="U2039" i="7" s="1"/>
  <c r="X2039" i="7" s="1"/>
  <c r="P2038" i="7"/>
  <c r="Q2038" i="7" s="1"/>
  <c r="S2038" i="7" s="1"/>
  <c r="T2038" i="7" s="1"/>
  <c r="U2038" i="7" s="1"/>
  <c r="X2038" i="7" s="1"/>
  <c r="P2037" i="7"/>
  <c r="Q2037" i="7" s="1"/>
  <c r="S2037" i="7" s="1"/>
  <c r="T2037" i="7" s="1"/>
  <c r="U2037" i="7" s="1"/>
  <c r="X2037" i="7" s="1"/>
  <c r="P2036" i="7"/>
  <c r="Q2036" i="7" s="1"/>
  <c r="S2036" i="7" s="1"/>
  <c r="T2036" i="7" s="1"/>
  <c r="U2036" i="7" s="1"/>
  <c r="X2036" i="7" s="1"/>
  <c r="P2035" i="7"/>
  <c r="Q2035" i="7" s="1"/>
  <c r="S2035" i="7" s="1"/>
  <c r="T2035" i="7" s="1"/>
  <c r="U2035" i="7" s="1"/>
  <c r="X2035" i="7" s="1"/>
  <c r="P2034" i="7"/>
  <c r="Q2034" i="7" s="1"/>
  <c r="S2034" i="7" s="1"/>
  <c r="T2034" i="7" s="1"/>
  <c r="U2034" i="7" s="1"/>
  <c r="X2034" i="7" s="1"/>
  <c r="P2033" i="7"/>
  <c r="Q2033" i="7" s="1"/>
  <c r="S2033" i="7" s="1"/>
  <c r="T2033" i="7" s="1"/>
  <c r="U2033" i="7" s="1"/>
  <c r="X2033" i="7" s="1"/>
  <c r="P2032" i="7"/>
  <c r="Q2032" i="7" s="1"/>
  <c r="S2032" i="7" s="1"/>
  <c r="T2032" i="7" s="1"/>
  <c r="U2032" i="7" s="1"/>
  <c r="X2032" i="7" s="1"/>
  <c r="P2031" i="7"/>
  <c r="Q2031" i="7" s="1"/>
  <c r="S2031" i="7" s="1"/>
  <c r="T2031" i="7" s="1"/>
  <c r="U2031" i="7" s="1"/>
  <c r="X2031" i="7" s="1"/>
  <c r="P2030" i="7"/>
  <c r="Q2030" i="7" s="1"/>
  <c r="S2030" i="7" s="1"/>
  <c r="T2030" i="7" s="1"/>
  <c r="U2030" i="7" s="1"/>
  <c r="X2030" i="7" s="1"/>
  <c r="P2029" i="7"/>
  <c r="Q2029" i="7" s="1"/>
  <c r="S2029" i="7" s="1"/>
  <c r="T2029" i="7" s="1"/>
  <c r="U2029" i="7" s="1"/>
  <c r="X2029" i="7" s="1"/>
  <c r="P2028" i="7"/>
  <c r="Q2028" i="7" s="1"/>
  <c r="S2028" i="7" s="1"/>
  <c r="T2028" i="7" s="1"/>
  <c r="U2028" i="7" s="1"/>
  <c r="X2028" i="7" s="1"/>
  <c r="P2027" i="7"/>
  <c r="Q2027" i="7" s="1"/>
  <c r="S2027" i="7" s="1"/>
  <c r="T2027" i="7" s="1"/>
  <c r="U2027" i="7" s="1"/>
  <c r="X2027" i="7" s="1"/>
  <c r="P2026" i="7"/>
  <c r="Q2026" i="7" s="1"/>
  <c r="S2026" i="7" s="1"/>
  <c r="T2026" i="7" s="1"/>
  <c r="U2026" i="7" s="1"/>
  <c r="X2026" i="7" s="1"/>
  <c r="P2025" i="7"/>
  <c r="Q2025" i="7" s="1"/>
  <c r="S2025" i="7" s="1"/>
  <c r="T2025" i="7" s="1"/>
  <c r="U2025" i="7" s="1"/>
  <c r="X2025" i="7" s="1"/>
  <c r="P2024" i="7"/>
  <c r="Q2024" i="7" s="1"/>
  <c r="S2024" i="7" s="1"/>
  <c r="T2024" i="7" s="1"/>
  <c r="U2024" i="7" s="1"/>
  <c r="X2024" i="7" s="1"/>
  <c r="P2023" i="7"/>
  <c r="Q2023" i="7" s="1"/>
  <c r="S2023" i="7" s="1"/>
  <c r="T2023" i="7" s="1"/>
  <c r="U2023" i="7" s="1"/>
  <c r="X2023" i="7" s="1"/>
  <c r="P2022" i="7"/>
  <c r="Q2022" i="7" s="1"/>
  <c r="S2022" i="7" s="1"/>
  <c r="T2022" i="7" s="1"/>
  <c r="U2022" i="7" s="1"/>
  <c r="X2022" i="7" s="1"/>
  <c r="P2021" i="7"/>
  <c r="Q2021" i="7" s="1"/>
  <c r="S2021" i="7" s="1"/>
  <c r="T2021" i="7" s="1"/>
  <c r="U2021" i="7" s="1"/>
  <c r="X2021" i="7" s="1"/>
  <c r="P2020" i="7"/>
  <c r="Q2020" i="7" s="1"/>
  <c r="S2020" i="7" s="1"/>
  <c r="T2020" i="7" s="1"/>
  <c r="U2020" i="7" s="1"/>
  <c r="X2020" i="7" s="1"/>
  <c r="P2019" i="7"/>
  <c r="Q2019" i="7" s="1"/>
  <c r="S2019" i="7" s="1"/>
  <c r="T2019" i="7" s="1"/>
  <c r="U2019" i="7" s="1"/>
  <c r="X2019" i="7" s="1"/>
  <c r="P2018" i="7"/>
  <c r="Q2018" i="7" s="1"/>
  <c r="S2018" i="7" s="1"/>
  <c r="T2018" i="7" s="1"/>
  <c r="U2018" i="7" s="1"/>
  <c r="X2018" i="7" s="1"/>
  <c r="P2017" i="7"/>
  <c r="Q2017" i="7" s="1"/>
  <c r="S2017" i="7" s="1"/>
  <c r="T2017" i="7" s="1"/>
  <c r="U2017" i="7" s="1"/>
  <c r="X2017" i="7" s="1"/>
  <c r="P2016" i="7"/>
  <c r="Q2016" i="7" s="1"/>
  <c r="S2016" i="7" s="1"/>
  <c r="T2016" i="7" s="1"/>
  <c r="U2016" i="7" s="1"/>
  <c r="X2016" i="7" s="1"/>
  <c r="P2015" i="7"/>
  <c r="Q2015" i="7" s="1"/>
  <c r="S2015" i="7" s="1"/>
  <c r="T2015" i="7" s="1"/>
  <c r="U2015" i="7" s="1"/>
  <c r="X2015" i="7" s="1"/>
  <c r="P2014" i="7"/>
  <c r="Q2014" i="7" s="1"/>
  <c r="S2014" i="7" s="1"/>
  <c r="T2014" i="7" s="1"/>
  <c r="U2014" i="7" s="1"/>
  <c r="X2014" i="7" s="1"/>
  <c r="P2013" i="7"/>
  <c r="Q2013" i="7" s="1"/>
  <c r="S2013" i="7" s="1"/>
  <c r="T2013" i="7" s="1"/>
  <c r="U2013" i="7" s="1"/>
  <c r="X2013" i="7" s="1"/>
  <c r="P2012" i="7"/>
  <c r="Q2012" i="7" s="1"/>
  <c r="S2012" i="7" s="1"/>
  <c r="T2012" i="7" s="1"/>
  <c r="U2012" i="7" s="1"/>
  <c r="X2012" i="7" s="1"/>
  <c r="P2011" i="7"/>
  <c r="Q2011" i="7" s="1"/>
  <c r="S2011" i="7" s="1"/>
  <c r="T2011" i="7" s="1"/>
  <c r="U2011" i="7" s="1"/>
  <c r="X2011" i="7" s="1"/>
  <c r="P2010" i="7"/>
  <c r="Q2010" i="7" s="1"/>
  <c r="S2010" i="7" s="1"/>
  <c r="T2010" i="7" s="1"/>
  <c r="U2010" i="7" s="1"/>
  <c r="X2010" i="7" s="1"/>
  <c r="P2009" i="7"/>
  <c r="Q2009" i="7" s="1"/>
  <c r="S2009" i="7" s="1"/>
  <c r="T2009" i="7" s="1"/>
  <c r="U2009" i="7" s="1"/>
  <c r="X2009" i="7" s="1"/>
  <c r="P2008" i="7"/>
  <c r="Q2008" i="7" s="1"/>
  <c r="S2008" i="7" s="1"/>
  <c r="T2008" i="7" s="1"/>
  <c r="U2008" i="7" s="1"/>
  <c r="X2008" i="7" s="1"/>
  <c r="P2007" i="7"/>
  <c r="Q2007" i="7" s="1"/>
  <c r="S2007" i="7" s="1"/>
  <c r="T2007" i="7" s="1"/>
  <c r="U2007" i="7" s="1"/>
  <c r="X2007" i="7" s="1"/>
  <c r="P2006" i="7"/>
  <c r="Q2006" i="7" s="1"/>
  <c r="S2006" i="7" s="1"/>
  <c r="T2006" i="7" s="1"/>
  <c r="U2006" i="7" s="1"/>
  <c r="X2006" i="7" s="1"/>
  <c r="P2005" i="7"/>
  <c r="Q2005" i="7" s="1"/>
  <c r="S2005" i="7" s="1"/>
  <c r="T2005" i="7" s="1"/>
  <c r="U2005" i="7" s="1"/>
  <c r="X2005" i="7" s="1"/>
  <c r="P2004" i="7"/>
  <c r="Q2004" i="7" s="1"/>
  <c r="S2004" i="7" s="1"/>
  <c r="T2004" i="7" s="1"/>
  <c r="U2004" i="7" s="1"/>
  <c r="X2004" i="7" s="1"/>
  <c r="P2003" i="7"/>
  <c r="Q2003" i="7" s="1"/>
  <c r="S2003" i="7" s="1"/>
  <c r="T2003" i="7" s="1"/>
  <c r="U2003" i="7" s="1"/>
  <c r="X2003" i="7" s="1"/>
  <c r="P2002" i="7"/>
  <c r="Q2002" i="7" s="1"/>
  <c r="S2002" i="7" s="1"/>
  <c r="T2002" i="7" s="1"/>
  <c r="U2002" i="7" s="1"/>
  <c r="X2002" i="7" s="1"/>
  <c r="P2001" i="7"/>
  <c r="Q2001" i="7" s="1"/>
  <c r="S2001" i="7" s="1"/>
  <c r="T2001" i="7" s="1"/>
  <c r="U2001" i="7" s="1"/>
  <c r="X2001" i="7" s="1"/>
  <c r="P2000" i="7"/>
  <c r="Q2000" i="7" s="1"/>
  <c r="S2000" i="7" s="1"/>
  <c r="T2000" i="7" s="1"/>
  <c r="U2000" i="7" s="1"/>
  <c r="X2000" i="7" s="1"/>
  <c r="P1999" i="7"/>
  <c r="Q1999" i="7" s="1"/>
  <c r="S1999" i="7" s="1"/>
  <c r="T1999" i="7" s="1"/>
  <c r="U1999" i="7" s="1"/>
  <c r="X1999" i="7" s="1"/>
  <c r="P1998" i="7"/>
  <c r="Q1998" i="7" s="1"/>
  <c r="S1998" i="7" s="1"/>
  <c r="T1998" i="7" s="1"/>
  <c r="U1998" i="7" s="1"/>
  <c r="X1998" i="7" s="1"/>
  <c r="P1997" i="7"/>
  <c r="Q1997" i="7" s="1"/>
  <c r="S1997" i="7" s="1"/>
  <c r="T1997" i="7" s="1"/>
  <c r="U1997" i="7" s="1"/>
  <c r="X1997" i="7" s="1"/>
  <c r="P1996" i="7"/>
  <c r="Q1996" i="7" s="1"/>
  <c r="S1996" i="7" s="1"/>
  <c r="T1996" i="7" s="1"/>
  <c r="U1996" i="7" s="1"/>
  <c r="X1996" i="7" s="1"/>
  <c r="P1995" i="7"/>
  <c r="Q1995" i="7" s="1"/>
  <c r="S1995" i="7" s="1"/>
  <c r="T1995" i="7" s="1"/>
  <c r="U1995" i="7" s="1"/>
  <c r="X1995" i="7" s="1"/>
  <c r="P1994" i="7"/>
  <c r="Q1994" i="7" s="1"/>
  <c r="S1994" i="7" s="1"/>
  <c r="T1994" i="7" s="1"/>
  <c r="U1994" i="7" s="1"/>
  <c r="X1994" i="7" s="1"/>
  <c r="P1993" i="7"/>
  <c r="Q1993" i="7" s="1"/>
  <c r="S1993" i="7" s="1"/>
  <c r="T1993" i="7" s="1"/>
  <c r="U1993" i="7" s="1"/>
  <c r="X1993" i="7" s="1"/>
  <c r="P1992" i="7"/>
  <c r="Q1992" i="7" s="1"/>
  <c r="S1992" i="7" s="1"/>
  <c r="T1992" i="7" s="1"/>
  <c r="U1992" i="7" s="1"/>
  <c r="X1992" i="7" s="1"/>
  <c r="P1991" i="7"/>
  <c r="Q1991" i="7" s="1"/>
  <c r="S1991" i="7" s="1"/>
  <c r="T1991" i="7" s="1"/>
  <c r="U1991" i="7" s="1"/>
  <c r="X1991" i="7" s="1"/>
  <c r="P1990" i="7"/>
  <c r="Q1990" i="7" s="1"/>
  <c r="S1990" i="7" s="1"/>
  <c r="T1990" i="7" s="1"/>
  <c r="U1990" i="7" s="1"/>
  <c r="X1990" i="7" s="1"/>
  <c r="P1989" i="7"/>
  <c r="Q1989" i="7" s="1"/>
  <c r="S1989" i="7" s="1"/>
  <c r="T1989" i="7" s="1"/>
  <c r="U1989" i="7" s="1"/>
  <c r="X1989" i="7" s="1"/>
  <c r="P1988" i="7"/>
  <c r="Q1988" i="7" s="1"/>
  <c r="S1988" i="7" s="1"/>
  <c r="T1988" i="7" s="1"/>
  <c r="U1988" i="7" s="1"/>
  <c r="X1988" i="7" s="1"/>
  <c r="P1987" i="7"/>
  <c r="Q1987" i="7" s="1"/>
  <c r="S1987" i="7" s="1"/>
  <c r="T1987" i="7" s="1"/>
  <c r="U1987" i="7" s="1"/>
  <c r="X1987" i="7" s="1"/>
  <c r="P1986" i="7"/>
  <c r="Q1986" i="7" s="1"/>
  <c r="S1986" i="7" s="1"/>
  <c r="T1986" i="7" s="1"/>
  <c r="U1986" i="7" s="1"/>
  <c r="X1986" i="7" s="1"/>
  <c r="P1985" i="7"/>
  <c r="Q1985" i="7" s="1"/>
  <c r="S1985" i="7" s="1"/>
  <c r="T1985" i="7" s="1"/>
  <c r="U1985" i="7" s="1"/>
  <c r="X1985" i="7" s="1"/>
  <c r="P1984" i="7"/>
  <c r="Q1984" i="7" s="1"/>
  <c r="S1984" i="7" s="1"/>
  <c r="T1984" i="7" s="1"/>
  <c r="U1984" i="7" s="1"/>
  <c r="X1984" i="7" s="1"/>
  <c r="P1983" i="7"/>
  <c r="Q1983" i="7" s="1"/>
  <c r="S1983" i="7" s="1"/>
  <c r="T1983" i="7" s="1"/>
  <c r="U1983" i="7" s="1"/>
  <c r="X1983" i="7" s="1"/>
  <c r="P1982" i="7"/>
  <c r="Q1982" i="7" s="1"/>
  <c r="S1982" i="7" s="1"/>
  <c r="T1982" i="7" s="1"/>
  <c r="U1982" i="7" s="1"/>
  <c r="X1982" i="7" s="1"/>
  <c r="P1981" i="7"/>
  <c r="Q1981" i="7" s="1"/>
  <c r="S1981" i="7" s="1"/>
  <c r="T1981" i="7" s="1"/>
  <c r="U1981" i="7" s="1"/>
  <c r="X1981" i="7" s="1"/>
  <c r="P1980" i="7"/>
  <c r="Q1980" i="7" s="1"/>
  <c r="S1980" i="7" s="1"/>
  <c r="T1980" i="7" s="1"/>
  <c r="U1980" i="7" s="1"/>
  <c r="X1980" i="7" s="1"/>
  <c r="P1979" i="7"/>
  <c r="Q1979" i="7" s="1"/>
  <c r="S1979" i="7" s="1"/>
  <c r="T1979" i="7" s="1"/>
  <c r="U1979" i="7" s="1"/>
  <c r="X1979" i="7" s="1"/>
  <c r="P1978" i="7"/>
  <c r="Q1978" i="7" s="1"/>
  <c r="S1978" i="7" s="1"/>
  <c r="T1978" i="7" s="1"/>
  <c r="U1978" i="7" s="1"/>
  <c r="X1978" i="7" s="1"/>
  <c r="P1977" i="7"/>
  <c r="Q1977" i="7" s="1"/>
  <c r="S1977" i="7" s="1"/>
  <c r="T1977" i="7" s="1"/>
  <c r="U1977" i="7" s="1"/>
  <c r="X1977" i="7" s="1"/>
  <c r="P1976" i="7"/>
  <c r="Q1976" i="7" s="1"/>
  <c r="S1976" i="7" s="1"/>
  <c r="T1976" i="7" s="1"/>
  <c r="U1976" i="7" s="1"/>
  <c r="X1976" i="7" s="1"/>
  <c r="P1975" i="7"/>
  <c r="Q1975" i="7" s="1"/>
  <c r="S1975" i="7" s="1"/>
  <c r="T1975" i="7" s="1"/>
  <c r="U1975" i="7" s="1"/>
  <c r="X1975" i="7" s="1"/>
  <c r="P1974" i="7"/>
  <c r="Q1974" i="7" s="1"/>
  <c r="S1974" i="7" s="1"/>
  <c r="T1974" i="7" s="1"/>
  <c r="U1974" i="7" s="1"/>
  <c r="X1974" i="7" s="1"/>
  <c r="P1973" i="7"/>
  <c r="Q1973" i="7" s="1"/>
  <c r="S1973" i="7" s="1"/>
  <c r="T1973" i="7" s="1"/>
  <c r="U1973" i="7" s="1"/>
  <c r="X1973" i="7" s="1"/>
  <c r="P1972" i="7"/>
  <c r="Q1972" i="7" s="1"/>
  <c r="S1972" i="7" s="1"/>
  <c r="T1972" i="7" s="1"/>
  <c r="U1972" i="7" s="1"/>
  <c r="X1972" i="7" s="1"/>
  <c r="P1971" i="7"/>
  <c r="Q1971" i="7" s="1"/>
  <c r="S1971" i="7" s="1"/>
  <c r="T1971" i="7" s="1"/>
  <c r="U1971" i="7" s="1"/>
  <c r="X1971" i="7" s="1"/>
  <c r="P1970" i="7"/>
  <c r="Q1970" i="7" s="1"/>
  <c r="S1970" i="7" s="1"/>
  <c r="T1970" i="7" s="1"/>
  <c r="U1970" i="7" s="1"/>
  <c r="X1970" i="7" s="1"/>
  <c r="P1969" i="7"/>
  <c r="Q1969" i="7" s="1"/>
  <c r="S1969" i="7" s="1"/>
  <c r="T1969" i="7" s="1"/>
  <c r="U1969" i="7" s="1"/>
  <c r="X1969" i="7" s="1"/>
  <c r="P1968" i="7"/>
  <c r="Q1968" i="7" s="1"/>
  <c r="S1968" i="7" s="1"/>
  <c r="T1968" i="7" s="1"/>
  <c r="U1968" i="7" s="1"/>
  <c r="X1968" i="7" s="1"/>
  <c r="P1967" i="7"/>
  <c r="Q1967" i="7" s="1"/>
  <c r="S1967" i="7" s="1"/>
  <c r="T1967" i="7" s="1"/>
  <c r="U1967" i="7" s="1"/>
  <c r="X1967" i="7" s="1"/>
  <c r="P1966" i="7"/>
  <c r="Q1966" i="7" s="1"/>
  <c r="S1966" i="7" s="1"/>
  <c r="T1966" i="7" s="1"/>
  <c r="U1966" i="7" s="1"/>
  <c r="X1966" i="7" s="1"/>
  <c r="P1965" i="7"/>
  <c r="Q1965" i="7" s="1"/>
  <c r="S1965" i="7" s="1"/>
  <c r="T1965" i="7" s="1"/>
  <c r="U1965" i="7" s="1"/>
  <c r="X1965" i="7" s="1"/>
  <c r="P1964" i="7"/>
  <c r="Q1964" i="7" s="1"/>
  <c r="S1964" i="7" s="1"/>
  <c r="T1964" i="7" s="1"/>
  <c r="U1964" i="7" s="1"/>
  <c r="X1964" i="7" s="1"/>
  <c r="P1963" i="7"/>
  <c r="Q1963" i="7" s="1"/>
  <c r="S1963" i="7" s="1"/>
  <c r="T1963" i="7" s="1"/>
  <c r="U1963" i="7" s="1"/>
  <c r="X1963" i="7" s="1"/>
  <c r="P1962" i="7"/>
  <c r="Q1962" i="7" s="1"/>
  <c r="S1962" i="7" s="1"/>
  <c r="T1962" i="7" s="1"/>
  <c r="U1962" i="7" s="1"/>
  <c r="X1962" i="7" s="1"/>
  <c r="P1961" i="7"/>
  <c r="Q1961" i="7" s="1"/>
  <c r="S1961" i="7" s="1"/>
  <c r="T1961" i="7" s="1"/>
  <c r="U1961" i="7" s="1"/>
  <c r="X1961" i="7" s="1"/>
  <c r="P1960" i="7"/>
  <c r="Q1960" i="7" s="1"/>
  <c r="S1960" i="7" s="1"/>
  <c r="T1960" i="7" s="1"/>
  <c r="U1960" i="7" s="1"/>
  <c r="X1960" i="7" s="1"/>
  <c r="P1959" i="7"/>
  <c r="Q1959" i="7" s="1"/>
  <c r="S1959" i="7" s="1"/>
  <c r="T1959" i="7" s="1"/>
  <c r="U1959" i="7" s="1"/>
  <c r="X1959" i="7" s="1"/>
  <c r="P1958" i="7"/>
  <c r="Q1958" i="7" s="1"/>
  <c r="S1958" i="7" s="1"/>
  <c r="T1958" i="7" s="1"/>
  <c r="U1958" i="7" s="1"/>
  <c r="X1958" i="7" s="1"/>
  <c r="P1957" i="7"/>
  <c r="Q1957" i="7" s="1"/>
  <c r="S1957" i="7" s="1"/>
  <c r="T1957" i="7" s="1"/>
  <c r="U1957" i="7" s="1"/>
  <c r="X1957" i="7" s="1"/>
  <c r="P1956" i="7"/>
  <c r="Q1956" i="7" s="1"/>
  <c r="S1956" i="7" s="1"/>
  <c r="T1956" i="7" s="1"/>
  <c r="U1956" i="7" s="1"/>
  <c r="X1956" i="7" s="1"/>
  <c r="P1955" i="7"/>
  <c r="Q1955" i="7" s="1"/>
  <c r="S1955" i="7" s="1"/>
  <c r="T1955" i="7" s="1"/>
  <c r="U1955" i="7" s="1"/>
  <c r="X1955" i="7" s="1"/>
  <c r="P1954" i="7"/>
  <c r="Q1954" i="7" s="1"/>
  <c r="S1954" i="7" s="1"/>
  <c r="T1954" i="7" s="1"/>
  <c r="U1954" i="7" s="1"/>
  <c r="X1954" i="7" s="1"/>
  <c r="P1953" i="7"/>
  <c r="Q1953" i="7" s="1"/>
  <c r="S1953" i="7" s="1"/>
  <c r="T1953" i="7" s="1"/>
  <c r="U1953" i="7" s="1"/>
  <c r="X1953" i="7" s="1"/>
  <c r="P1952" i="7"/>
  <c r="Q1952" i="7" s="1"/>
  <c r="S1952" i="7" s="1"/>
  <c r="T1952" i="7" s="1"/>
  <c r="U1952" i="7" s="1"/>
  <c r="X1952" i="7" s="1"/>
  <c r="P1951" i="7"/>
  <c r="Q1951" i="7" s="1"/>
  <c r="S1951" i="7" s="1"/>
  <c r="T1951" i="7" s="1"/>
  <c r="U1951" i="7" s="1"/>
  <c r="X1951" i="7" s="1"/>
  <c r="P1950" i="7"/>
  <c r="Q1950" i="7" s="1"/>
  <c r="S1950" i="7" s="1"/>
  <c r="T1950" i="7" s="1"/>
  <c r="U1950" i="7" s="1"/>
  <c r="X1950" i="7" s="1"/>
  <c r="P1949" i="7"/>
  <c r="Q1949" i="7" s="1"/>
  <c r="S1949" i="7" s="1"/>
  <c r="T1949" i="7" s="1"/>
  <c r="U1949" i="7" s="1"/>
  <c r="X1949" i="7" s="1"/>
  <c r="P1948" i="7"/>
  <c r="Q1948" i="7" s="1"/>
  <c r="S1948" i="7" s="1"/>
  <c r="T1948" i="7" s="1"/>
  <c r="U1948" i="7" s="1"/>
  <c r="X1948" i="7" s="1"/>
  <c r="P1947" i="7"/>
  <c r="Q1947" i="7" s="1"/>
  <c r="S1947" i="7" s="1"/>
  <c r="T1947" i="7" s="1"/>
  <c r="U1947" i="7" s="1"/>
  <c r="X1947" i="7" s="1"/>
  <c r="P1946" i="7"/>
  <c r="Q1946" i="7" s="1"/>
  <c r="S1946" i="7" s="1"/>
  <c r="T1946" i="7" s="1"/>
  <c r="U1946" i="7" s="1"/>
  <c r="X1946" i="7" s="1"/>
  <c r="P1945" i="7"/>
  <c r="Q1945" i="7" s="1"/>
  <c r="S1945" i="7" s="1"/>
  <c r="T1945" i="7" s="1"/>
  <c r="U1945" i="7" s="1"/>
  <c r="X1945" i="7" s="1"/>
  <c r="P1944" i="7"/>
  <c r="Q1944" i="7" s="1"/>
  <c r="S1944" i="7" s="1"/>
  <c r="T1944" i="7" s="1"/>
  <c r="U1944" i="7" s="1"/>
  <c r="X1944" i="7" s="1"/>
  <c r="P1943" i="7"/>
  <c r="Q1943" i="7" s="1"/>
  <c r="S1943" i="7" s="1"/>
  <c r="T1943" i="7" s="1"/>
  <c r="U1943" i="7" s="1"/>
  <c r="X1943" i="7" s="1"/>
  <c r="P1942" i="7"/>
  <c r="Q1942" i="7" s="1"/>
  <c r="S1942" i="7" s="1"/>
  <c r="T1942" i="7" s="1"/>
  <c r="U1942" i="7" s="1"/>
  <c r="X1942" i="7" s="1"/>
  <c r="P1941" i="7"/>
  <c r="Q1941" i="7" s="1"/>
  <c r="S1941" i="7" s="1"/>
  <c r="T1941" i="7" s="1"/>
  <c r="U1941" i="7" s="1"/>
  <c r="X1941" i="7" s="1"/>
  <c r="P1940" i="7"/>
  <c r="Q1940" i="7" s="1"/>
  <c r="S1940" i="7" s="1"/>
  <c r="T1940" i="7" s="1"/>
  <c r="U1940" i="7" s="1"/>
  <c r="X1940" i="7" s="1"/>
  <c r="P1939" i="7"/>
  <c r="Q1939" i="7" s="1"/>
  <c r="S1939" i="7" s="1"/>
  <c r="T1939" i="7" s="1"/>
  <c r="U1939" i="7" s="1"/>
  <c r="X1939" i="7" s="1"/>
  <c r="P1938" i="7"/>
  <c r="Q1938" i="7" s="1"/>
  <c r="S1938" i="7" s="1"/>
  <c r="T1938" i="7" s="1"/>
  <c r="U1938" i="7" s="1"/>
  <c r="X1938" i="7" s="1"/>
  <c r="P1937" i="7"/>
  <c r="Q1937" i="7" s="1"/>
  <c r="S1937" i="7" s="1"/>
  <c r="T1937" i="7" s="1"/>
  <c r="U1937" i="7" s="1"/>
  <c r="X1937" i="7" s="1"/>
  <c r="P1936" i="7"/>
  <c r="Q1936" i="7" s="1"/>
  <c r="S1936" i="7" s="1"/>
  <c r="T1936" i="7" s="1"/>
  <c r="U1936" i="7" s="1"/>
  <c r="X1936" i="7" s="1"/>
  <c r="P1935" i="7"/>
  <c r="Q1935" i="7" s="1"/>
  <c r="S1935" i="7" s="1"/>
  <c r="T1935" i="7" s="1"/>
  <c r="U1935" i="7" s="1"/>
  <c r="X1935" i="7" s="1"/>
  <c r="P1934" i="7"/>
  <c r="Q1934" i="7" s="1"/>
  <c r="S1934" i="7" s="1"/>
  <c r="T1934" i="7" s="1"/>
  <c r="U1934" i="7" s="1"/>
  <c r="X1934" i="7" s="1"/>
  <c r="P1933" i="7"/>
  <c r="Q1933" i="7" s="1"/>
  <c r="S1933" i="7" s="1"/>
  <c r="T1933" i="7" s="1"/>
  <c r="U1933" i="7" s="1"/>
  <c r="X1933" i="7" s="1"/>
  <c r="P1932" i="7"/>
  <c r="Q1932" i="7" s="1"/>
  <c r="S1932" i="7" s="1"/>
  <c r="T1932" i="7" s="1"/>
  <c r="U1932" i="7" s="1"/>
  <c r="X1932" i="7" s="1"/>
  <c r="P1931" i="7"/>
  <c r="Q1931" i="7" s="1"/>
  <c r="S1931" i="7" s="1"/>
  <c r="T1931" i="7" s="1"/>
  <c r="U1931" i="7" s="1"/>
  <c r="X1931" i="7" s="1"/>
  <c r="P1930" i="7"/>
  <c r="Q1930" i="7" s="1"/>
  <c r="S1930" i="7" s="1"/>
  <c r="T1930" i="7" s="1"/>
  <c r="U1930" i="7" s="1"/>
  <c r="X1930" i="7" s="1"/>
  <c r="P1929" i="7"/>
  <c r="Q1929" i="7" s="1"/>
  <c r="S1929" i="7" s="1"/>
  <c r="T1929" i="7" s="1"/>
  <c r="U1929" i="7" s="1"/>
  <c r="X1929" i="7" s="1"/>
  <c r="P1928" i="7"/>
  <c r="Q1928" i="7" s="1"/>
  <c r="S1928" i="7" s="1"/>
  <c r="T1928" i="7" s="1"/>
  <c r="U1928" i="7" s="1"/>
  <c r="X1928" i="7" s="1"/>
  <c r="P1927" i="7"/>
  <c r="Q1927" i="7" s="1"/>
  <c r="S1927" i="7" s="1"/>
  <c r="T1927" i="7" s="1"/>
  <c r="U1927" i="7" s="1"/>
  <c r="X1927" i="7" s="1"/>
  <c r="P1926" i="7"/>
  <c r="Q1926" i="7" s="1"/>
  <c r="S1926" i="7" s="1"/>
  <c r="T1926" i="7" s="1"/>
  <c r="U1926" i="7" s="1"/>
  <c r="X1926" i="7" s="1"/>
  <c r="P1925" i="7"/>
  <c r="Q1925" i="7" s="1"/>
  <c r="S1925" i="7" s="1"/>
  <c r="T1925" i="7" s="1"/>
  <c r="U1925" i="7" s="1"/>
  <c r="X1925" i="7" s="1"/>
  <c r="P1924" i="7"/>
  <c r="Q1924" i="7" s="1"/>
  <c r="S1924" i="7" s="1"/>
  <c r="T1924" i="7" s="1"/>
  <c r="U1924" i="7" s="1"/>
  <c r="X1924" i="7" s="1"/>
  <c r="P1923" i="7"/>
  <c r="Q1923" i="7" s="1"/>
  <c r="S1923" i="7" s="1"/>
  <c r="T1923" i="7" s="1"/>
  <c r="U1923" i="7" s="1"/>
  <c r="X1923" i="7" s="1"/>
  <c r="P1922" i="7"/>
  <c r="Q1922" i="7" s="1"/>
  <c r="S1922" i="7" s="1"/>
  <c r="T1922" i="7" s="1"/>
  <c r="U1922" i="7" s="1"/>
  <c r="X1922" i="7" s="1"/>
  <c r="P1921" i="7"/>
  <c r="Q1921" i="7" s="1"/>
  <c r="S1921" i="7" s="1"/>
  <c r="T1921" i="7" s="1"/>
  <c r="U1921" i="7" s="1"/>
  <c r="X1921" i="7" s="1"/>
  <c r="P1920" i="7"/>
  <c r="Q1920" i="7" s="1"/>
  <c r="S1920" i="7" s="1"/>
  <c r="T1920" i="7" s="1"/>
  <c r="U1920" i="7" s="1"/>
  <c r="X1920" i="7" s="1"/>
  <c r="P1919" i="7"/>
  <c r="Q1919" i="7" s="1"/>
  <c r="S1919" i="7" s="1"/>
  <c r="T1919" i="7" s="1"/>
  <c r="U1919" i="7" s="1"/>
  <c r="X1919" i="7" s="1"/>
  <c r="P1918" i="7"/>
  <c r="Q1918" i="7" s="1"/>
  <c r="S1918" i="7" s="1"/>
  <c r="T1918" i="7" s="1"/>
  <c r="U1918" i="7" s="1"/>
  <c r="X1918" i="7" s="1"/>
  <c r="P1917" i="7"/>
  <c r="Q1917" i="7" s="1"/>
  <c r="S1917" i="7" s="1"/>
  <c r="T1917" i="7" s="1"/>
  <c r="U1917" i="7" s="1"/>
  <c r="X1917" i="7" s="1"/>
  <c r="P1916" i="7"/>
  <c r="Q1916" i="7" s="1"/>
  <c r="S1916" i="7" s="1"/>
  <c r="T1916" i="7" s="1"/>
  <c r="U1916" i="7" s="1"/>
  <c r="X1916" i="7" s="1"/>
  <c r="P1915" i="7"/>
  <c r="Q1915" i="7" s="1"/>
  <c r="S1915" i="7" s="1"/>
  <c r="T1915" i="7" s="1"/>
  <c r="U1915" i="7" s="1"/>
  <c r="X1915" i="7" s="1"/>
  <c r="P1914" i="7"/>
  <c r="Q1914" i="7" s="1"/>
  <c r="S1914" i="7" s="1"/>
  <c r="T1914" i="7" s="1"/>
  <c r="U1914" i="7" s="1"/>
  <c r="X1914" i="7" s="1"/>
  <c r="P1913" i="7"/>
  <c r="Q1913" i="7" s="1"/>
  <c r="S1913" i="7" s="1"/>
  <c r="T1913" i="7" s="1"/>
  <c r="U1913" i="7" s="1"/>
  <c r="X1913" i="7" s="1"/>
  <c r="P1912" i="7"/>
  <c r="Q1912" i="7" s="1"/>
  <c r="S1912" i="7" s="1"/>
  <c r="T1912" i="7" s="1"/>
  <c r="U1912" i="7" s="1"/>
  <c r="X1912" i="7" s="1"/>
  <c r="P1911" i="7"/>
  <c r="Q1911" i="7" s="1"/>
  <c r="S1911" i="7" s="1"/>
  <c r="T1911" i="7" s="1"/>
  <c r="U1911" i="7" s="1"/>
  <c r="X1911" i="7" s="1"/>
  <c r="P1910" i="7"/>
  <c r="Q1910" i="7" s="1"/>
  <c r="S1910" i="7" s="1"/>
  <c r="T1910" i="7" s="1"/>
  <c r="U1910" i="7" s="1"/>
  <c r="X1910" i="7" s="1"/>
  <c r="P1909" i="7"/>
  <c r="Q1909" i="7" s="1"/>
  <c r="S1909" i="7" s="1"/>
  <c r="T1909" i="7" s="1"/>
  <c r="U1909" i="7" s="1"/>
  <c r="X1909" i="7" s="1"/>
  <c r="P1908" i="7"/>
  <c r="Q1908" i="7" s="1"/>
  <c r="S1908" i="7" s="1"/>
  <c r="T1908" i="7" s="1"/>
  <c r="U1908" i="7" s="1"/>
  <c r="X1908" i="7" s="1"/>
  <c r="P1907" i="7"/>
  <c r="Q1907" i="7" s="1"/>
  <c r="S1907" i="7" s="1"/>
  <c r="T1907" i="7" s="1"/>
  <c r="U1907" i="7" s="1"/>
  <c r="X1907" i="7" s="1"/>
  <c r="P1906" i="7"/>
  <c r="Q1906" i="7" s="1"/>
  <c r="S1906" i="7" s="1"/>
  <c r="T1906" i="7" s="1"/>
  <c r="U1906" i="7" s="1"/>
  <c r="X1906" i="7" s="1"/>
  <c r="P1905" i="7"/>
  <c r="Q1905" i="7" s="1"/>
  <c r="S1905" i="7" s="1"/>
  <c r="T1905" i="7" s="1"/>
  <c r="U1905" i="7" s="1"/>
  <c r="X1905" i="7" s="1"/>
  <c r="P1904" i="7"/>
  <c r="Q1904" i="7" s="1"/>
  <c r="S1904" i="7" s="1"/>
  <c r="T1904" i="7" s="1"/>
  <c r="U1904" i="7" s="1"/>
  <c r="X1904" i="7" s="1"/>
  <c r="P1903" i="7"/>
  <c r="Q1903" i="7" s="1"/>
  <c r="S1903" i="7" s="1"/>
  <c r="T1903" i="7" s="1"/>
  <c r="U1903" i="7" s="1"/>
  <c r="X1903" i="7" s="1"/>
  <c r="P1902" i="7"/>
  <c r="Q1902" i="7" s="1"/>
  <c r="S1902" i="7" s="1"/>
  <c r="T1902" i="7" s="1"/>
  <c r="U1902" i="7" s="1"/>
  <c r="X1902" i="7" s="1"/>
  <c r="P1901" i="7"/>
  <c r="Q1901" i="7" s="1"/>
  <c r="S1901" i="7" s="1"/>
  <c r="T1901" i="7" s="1"/>
  <c r="U1901" i="7" s="1"/>
  <c r="X1901" i="7" s="1"/>
  <c r="P1900" i="7"/>
  <c r="Q1900" i="7" s="1"/>
  <c r="S1900" i="7" s="1"/>
  <c r="T1900" i="7" s="1"/>
  <c r="U1900" i="7" s="1"/>
  <c r="X1900" i="7" s="1"/>
  <c r="P1899" i="7"/>
  <c r="Q1899" i="7" s="1"/>
  <c r="S1899" i="7" s="1"/>
  <c r="T1899" i="7" s="1"/>
  <c r="U1899" i="7" s="1"/>
  <c r="X1899" i="7" s="1"/>
  <c r="P1898" i="7"/>
  <c r="Q1898" i="7" s="1"/>
  <c r="S1898" i="7" s="1"/>
  <c r="T1898" i="7" s="1"/>
  <c r="U1898" i="7" s="1"/>
  <c r="X1898" i="7" s="1"/>
  <c r="P1897" i="7"/>
  <c r="Q1897" i="7" s="1"/>
  <c r="S1897" i="7" s="1"/>
  <c r="T1897" i="7" s="1"/>
  <c r="U1897" i="7" s="1"/>
  <c r="X1897" i="7" s="1"/>
  <c r="P1896" i="7"/>
  <c r="Q1896" i="7" s="1"/>
  <c r="S1896" i="7" s="1"/>
  <c r="T1896" i="7" s="1"/>
  <c r="U1896" i="7" s="1"/>
  <c r="X1896" i="7" s="1"/>
  <c r="P1895" i="7"/>
  <c r="Q1895" i="7" s="1"/>
  <c r="S1895" i="7" s="1"/>
  <c r="T1895" i="7" s="1"/>
  <c r="U1895" i="7" s="1"/>
  <c r="X1895" i="7" s="1"/>
  <c r="P1894" i="7"/>
  <c r="Q1894" i="7" s="1"/>
  <c r="S1894" i="7" s="1"/>
  <c r="T1894" i="7" s="1"/>
  <c r="U1894" i="7" s="1"/>
  <c r="X1894" i="7" s="1"/>
  <c r="P1893" i="7"/>
  <c r="Q1893" i="7" s="1"/>
  <c r="S1893" i="7" s="1"/>
  <c r="T1893" i="7" s="1"/>
  <c r="U1893" i="7" s="1"/>
  <c r="X1893" i="7" s="1"/>
  <c r="P1892" i="7"/>
  <c r="Q1892" i="7" s="1"/>
  <c r="S1892" i="7" s="1"/>
  <c r="T1892" i="7" s="1"/>
  <c r="U1892" i="7" s="1"/>
  <c r="X1892" i="7" s="1"/>
  <c r="P1891" i="7"/>
  <c r="Q1891" i="7" s="1"/>
  <c r="S1891" i="7" s="1"/>
  <c r="T1891" i="7" s="1"/>
  <c r="U1891" i="7" s="1"/>
  <c r="X1891" i="7" s="1"/>
  <c r="P1890" i="7"/>
  <c r="Q1890" i="7" s="1"/>
  <c r="S1890" i="7" s="1"/>
  <c r="T1890" i="7" s="1"/>
  <c r="U1890" i="7" s="1"/>
  <c r="X1890" i="7" s="1"/>
  <c r="P1889" i="7"/>
  <c r="Q1889" i="7" s="1"/>
  <c r="S1889" i="7" s="1"/>
  <c r="T1889" i="7" s="1"/>
  <c r="U1889" i="7" s="1"/>
  <c r="X1889" i="7" s="1"/>
  <c r="P1888" i="7"/>
  <c r="Q1888" i="7" s="1"/>
  <c r="S1888" i="7" s="1"/>
  <c r="T1888" i="7" s="1"/>
  <c r="U1888" i="7" s="1"/>
  <c r="X1888" i="7" s="1"/>
  <c r="P1887" i="7"/>
  <c r="Q1887" i="7" s="1"/>
  <c r="S1887" i="7" s="1"/>
  <c r="T1887" i="7" s="1"/>
  <c r="U1887" i="7" s="1"/>
  <c r="X1887" i="7" s="1"/>
  <c r="P1886" i="7"/>
  <c r="Q1886" i="7" s="1"/>
  <c r="S1886" i="7" s="1"/>
  <c r="T1886" i="7" s="1"/>
  <c r="U1886" i="7" s="1"/>
  <c r="X1886" i="7" s="1"/>
  <c r="P1885" i="7"/>
  <c r="Q1885" i="7" s="1"/>
  <c r="S1885" i="7" s="1"/>
  <c r="T1885" i="7" s="1"/>
  <c r="U1885" i="7" s="1"/>
  <c r="X1885" i="7" s="1"/>
  <c r="P1884" i="7"/>
  <c r="Q1884" i="7" s="1"/>
  <c r="S1884" i="7" s="1"/>
  <c r="T1884" i="7" s="1"/>
  <c r="U1884" i="7" s="1"/>
  <c r="X1884" i="7" s="1"/>
  <c r="P1883" i="7"/>
  <c r="Q1883" i="7" s="1"/>
  <c r="S1883" i="7" s="1"/>
  <c r="T1883" i="7" s="1"/>
  <c r="U1883" i="7" s="1"/>
  <c r="X1883" i="7" s="1"/>
  <c r="P1882" i="7"/>
  <c r="Q1882" i="7" s="1"/>
  <c r="S1882" i="7" s="1"/>
  <c r="T1882" i="7" s="1"/>
  <c r="U1882" i="7" s="1"/>
  <c r="X1882" i="7" s="1"/>
  <c r="P1881" i="7"/>
  <c r="Q1881" i="7" s="1"/>
  <c r="S1881" i="7" s="1"/>
  <c r="T1881" i="7" s="1"/>
  <c r="U1881" i="7" s="1"/>
  <c r="X1881" i="7" s="1"/>
  <c r="P1880" i="7"/>
  <c r="Q1880" i="7" s="1"/>
  <c r="S1880" i="7" s="1"/>
  <c r="T1880" i="7" s="1"/>
  <c r="U1880" i="7" s="1"/>
  <c r="X1880" i="7" s="1"/>
  <c r="P1879" i="7"/>
  <c r="Q1879" i="7" s="1"/>
  <c r="S1879" i="7" s="1"/>
  <c r="T1879" i="7" s="1"/>
  <c r="U1879" i="7" s="1"/>
  <c r="X1879" i="7" s="1"/>
  <c r="P1878" i="7"/>
  <c r="Q1878" i="7" s="1"/>
  <c r="S1878" i="7" s="1"/>
  <c r="T1878" i="7" s="1"/>
  <c r="U1878" i="7" s="1"/>
  <c r="X1878" i="7" s="1"/>
  <c r="P1877" i="7"/>
  <c r="Q1877" i="7" s="1"/>
  <c r="S1877" i="7" s="1"/>
  <c r="T1877" i="7" s="1"/>
  <c r="U1877" i="7" s="1"/>
  <c r="X1877" i="7" s="1"/>
  <c r="P1876" i="7"/>
  <c r="Q1876" i="7" s="1"/>
  <c r="S1876" i="7" s="1"/>
  <c r="T1876" i="7" s="1"/>
  <c r="U1876" i="7" s="1"/>
  <c r="X1876" i="7" s="1"/>
  <c r="P1875" i="7"/>
  <c r="Q1875" i="7" s="1"/>
  <c r="S1875" i="7" s="1"/>
  <c r="T1875" i="7" s="1"/>
  <c r="U1875" i="7" s="1"/>
  <c r="X1875" i="7" s="1"/>
  <c r="P1874" i="7"/>
  <c r="Q1874" i="7" s="1"/>
  <c r="S1874" i="7" s="1"/>
  <c r="T1874" i="7" s="1"/>
  <c r="U1874" i="7" s="1"/>
  <c r="X1874" i="7" s="1"/>
  <c r="P1873" i="7"/>
  <c r="Q1873" i="7" s="1"/>
  <c r="S1873" i="7" s="1"/>
  <c r="T1873" i="7" s="1"/>
  <c r="U1873" i="7" s="1"/>
  <c r="X1873" i="7" s="1"/>
  <c r="P1872" i="7"/>
  <c r="Q1872" i="7" s="1"/>
  <c r="S1872" i="7" s="1"/>
  <c r="T1872" i="7" s="1"/>
  <c r="U1872" i="7" s="1"/>
  <c r="X1872" i="7" s="1"/>
  <c r="P1871" i="7"/>
  <c r="Q1871" i="7" s="1"/>
  <c r="S1871" i="7" s="1"/>
  <c r="T1871" i="7" s="1"/>
  <c r="U1871" i="7" s="1"/>
  <c r="X1871" i="7" s="1"/>
  <c r="P1870" i="7"/>
  <c r="Q1870" i="7" s="1"/>
  <c r="S1870" i="7" s="1"/>
  <c r="T1870" i="7" s="1"/>
  <c r="U1870" i="7" s="1"/>
  <c r="X1870" i="7" s="1"/>
  <c r="P1869" i="7"/>
  <c r="Q1869" i="7" s="1"/>
  <c r="S1869" i="7" s="1"/>
  <c r="T1869" i="7" s="1"/>
  <c r="U1869" i="7" s="1"/>
  <c r="X1869" i="7" s="1"/>
  <c r="P1868" i="7"/>
  <c r="Q1868" i="7" s="1"/>
  <c r="S1868" i="7" s="1"/>
  <c r="T1868" i="7" s="1"/>
  <c r="U1868" i="7" s="1"/>
  <c r="X1868" i="7" s="1"/>
  <c r="P1867" i="7"/>
  <c r="Q1867" i="7" s="1"/>
  <c r="S1867" i="7" s="1"/>
  <c r="T1867" i="7" s="1"/>
  <c r="U1867" i="7" s="1"/>
  <c r="X1867" i="7" s="1"/>
  <c r="P1866" i="7"/>
  <c r="Q1866" i="7" s="1"/>
  <c r="S1866" i="7" s="1"/>
  <c r="T1866" i="7" s="1"/>
  <c r="U1866" i="7" s="1"/>
  <c r="X1866" i="7" s="1"/>
  <c r="P1865" i="7"/>
  <c r="Q1865" i="7" s="1"/>
  <c r="S1865" i="7" s="1"/>
  <c r="T1865" i="7" s="1"/>
  <c r="U1865" i="7" s="1"/>
  <c r="X1865" i="7" s="1"/>
  <c r="P1864" i="7"/>
  <c r="Q1864" i="7" s="1"/>
  <c r="S1864" i="7" s="1"/>
  <c r="T1864" i="7" s="1"/>
  <c r="U1864" i="7" s="1"/>
  <c r="X1864" i="7" s="1"/>
  <c r="P1863" i="7"/>
  <c r="Q1863" i="7" s="1"/>
  <c r="S1863" i="7" s="1"/>
  <c r="T1863" i="7" s="1"/>
  <c r="U1863" i="7" s="1"/>
  <c r="X1863" i="7" s="1"/>
  <c r="P1862" i="7"/>
  <c r="Q1862" i="7" s="1"/>
  <c r="S1862" i="7" s="1"/>
  <c r="T1862" i="7" s="1"/>
  <c r="U1862" i="7" s="1"/>
  <c r="X1862" i="7" s="1"/>
  <c r="P1861" i="7"/>
  <c r="Q1861" i="7" s="1"/>
  <c r="S1861" i="7" s="1"/>
  <c r="T1861" i="7" s="1"/>
  <c r="U1861" i="7" s="1"/>
  <c r="X1861" i="7" s="1"/>
  <c r="P1860" i="7"/>
  <c r="Q1860" i="7" s="1"/>
  <c r="S1860" i="7" s="1"/>
  <c r="T1860" i="7" s="1"/>
  <c r="U1860" i="7" s="1"/>
  <c r="X1860" i="7" s="1"/>
  <c r="P1859" i="7"/>
  <c r="Q1859" i="7" s="1"/>
  <c r="S1859" i="7" s="1"/>
  <c r="T1859" i="7" s="1"/>
  <c r="U1859" i="7" s="1"/>
  <c r="X1859" i="7" s="1"/>
  <c r="P1858" i="7"/>
  <c r="Q1858" i="7" s="1"/>
  <c r="S1858" i="7" s="1"/>
  <c r="T1858" i="7" s="1"/>
  <c r="U1858" i="7" s="1"/>
  <c r="X1858" i="7" s="1"/>
  <c r="P1857" i="7"/>
  <c r="Q1857" i="7" s="1"/>
  <c r="S1857" i="7" s="1"/>
  <c r="T1857" i="7" s="1"/>
  <c r="U1857" i="7" s="1"/>
  <c r="X1857" i="7" s="1"/>
  <c r="P1856" i="7"/>
  <c r="Q1856" i="7" s="1"/>
  <c r="S1856" i="7" s="1"/>
  <c r="T1856" i="7" s="1"/>
  <c r="U1856" i="7" s="1"/>
  <c r="X1856" i="7" s="1"/>
  <c r="P1855" i="7"/>
  <c r="Q1855" i="7" s="1"/>
  <c r="S1855" i="7" s="1"/>
  <c r="T1855" i="7" s="1"/>
  <c r="U1855" i="7" s="1"/>
  <c r="X1855" i="7" s="1"/>
  <c r="P1854" i="7"/>
  <c r="Q1854" i="7" s="1"/>
  <c r="S1854" i="7" s="1"/>
  <c r="T1854" i="7" s="1"/>
  <c r="U1854" i="7" s="1"/>
  <c r="X1854" i="7" s="1"/>
  <c r="P1853" i="7"/>
  <c r="Q1853" i="7" s="1"/>
  <c r="S1853" i="7" s="1"/>
  <c r="T1853" i="7" s="1"/>
  <c r="U1853" i="7" s="1"/>
  <c r="X1853" i="7" s="1"/>
  <c r="P1852" i="7"/>
  <c r="Q1852" i="7" s="1"/>
  <c r="S1852" i="7" s="1"/>
  <c r="T1852" i="7" s="1"/>
  <c r="U1852" i="7" s="1"/>
  <c r="X1852" i="7" s="1"/>
  <c r="P1851" i="7"/>
  <c r="Q1851" i="7" s="1"/>
  <c r="S1851" i="7" s="1"/>
  <c r="T1851" i="7" s="1"/>
  <c r="U1851" i="7" s="1"/>
  <c r="X1851" i="7" s="1"/>
  <c r="P1850" i="7"/>
  <c r="Q1850" i="7" s="1"/>
  <c r="S1850" i="7" s="1"/>
  <c r="T1850" i="7" s="1"/>
  <c r="U1850" i="7" s="1"/>
  <c r="X1850" i="7" s="1"/>
  <c r="P1849" i="7"/>
  <c r="Q1849" i="7" s="1"/>
  <c r="S1849" i="7" s="1"/>
  <c r="T1849" i="7" s="1"/>
  <c r="U1849" i="7" s="1"/>
  <c r="X1849" i="7" s="1"/>
  <c r="P1848" i="7"/>
  <c r="Q1848" i="7" s="1"/>
  <c r="S1848" i="7" s="1"/>
  <c r="T1848" i="7" s="1"/>
  <c r="U1848" i="7" s="1"/>
  <c r="X1848" i="7" s="1"/>
  <c r="P1847" i="7"/>
  <c r="Q1847" i="7" s="1"/>
  <c r="S1847" i="7" s="1"/>
  <c r="T1847" i="7" s="1"/>
  <c r="U1847" i="7" s="1"/>
  <c r="X1847" i="7" s="1"/>
  <c r="P1846" i="7"/>
  <c r="Q1846" i="7" s="1"/>
  <c r="S1846" i="7" s="1"/>
  <c r="T1846" i="7" s="1"/>
  <c r="U1846" i="7" s="1"/>
  <c r="X1846" i="7" s="1"/>
  <c r="P1845" i="7"/>
  <c r="Q1845" i="7" s="1"/>
  <c r="S1845" i="7" s="1"/>
  <c r="T1845" i="7" s="1"/>
  <c r="U1845" i="7" s="1"/>
  <c r="X1845" i="7" s="1"/>
  <c r="P1844" i="7"/>
  <c r="Q1844" i="7" s="1"/>
  <c r="S1844" i="7" s="1"/>
  <c r="T1844" i="7" s="1"/>
  <c r="U1844" i="7" s="1"/>
  <c r="X1844" i="7" s="1"/>
  <c r="P1843" i="7"/>
  <c r="Q1843" i="7" s="1"/>
  <c r="S1843" i="7" s="1"/>
  <c r="T1843" i="7" s="1"/>
  <c r="U1843" i="7" s="1"/>
  <c r="X1843" i="7" s="1"/>
  <c r="P1842" i="7"/>
  <c r="Q1842" i="7" s="1"/>
  <c r="S1842" i="7" s="1"/>
  <c r="T1842" i="7" s="1"/>
  <c r="U1842" i="7" s="1"/>
  <c r="X1842" i="7" s="1"/>
  <c r="P1841" i="7"/>
  <c r="Q1841" i="7" s="1"/>
  <c r="S1841" i="7" s="1"/>
  <c r="T1841" i="7" s="1"/>
  <c r="U1841" i="7" s="1"/>
  <c r="X1841" i="7" s="1"/>
  <c r="P1840" i="7"/>
  <c r="Q1840" i="7" s="1"/>
  <c r="S1840" i="7" s="1"/>
  <c r="T1840" i="7" s="1"/>
  <c r="U1840" i="7" s="1"/>
  <c r="X1840" i="7" s="1"/>
  <c r="P1839" i="7"/>
  <c r="Q1839" i="7" s="1"/>
  <c r="S1839" i="7" s="1"/>
  <c r="T1839" i="7" s="1"/>
  <c r="U1839" i="7" s="1"/>
  <c r="X1839" i="7" s="1"/>
  <c r="P1838" i="7"/>
  <c r="Q1838" i="7" s="1"/>
  <c r="S1838" i="7" s="1"/>
  <c r="T1838" i="7" s="1"/>
  <c r="U1838" i="7" s="1"/>
  <c r="X1838" i="7" s="1"/>
  <c r="P1837" i="7"/>
  <c r="Q1837" i="7" s="1"/>
  <c r="S1837" i="7" s="1"/>
  <c r="T1837" i="7" s="1"/>
  <c r="U1837" i="7" s="1"/>
  <c r="X1837" i="7" s="1"/>
  <c r="P1836" i="7"/>
  <c r="Q1836" i="7" s="1"/>
  <c r="S1836" i="7" s="1"/>
  <c r="T1836" i="7" s="1"/>
  <c r="U1836" i="7" s="1"/>
  <c r="X1836" i="7" s="1"/>
  <c r="P1835" i="7"/>
  <c r="Q1835" i="7" s="1"/>
  <c r="S1835" i="7" s="1"/>
  <c r="T1835" i="7" s="1"/>
  <c r="U1835" i="7" s="1"/>
  <c r="X1835" i="7" s="1"/>
  <c r="P1834" i="7"/>
  <c r="Q1834" i="7" s="1"/>
  <c r="S1834" i="7" s="1"/>
  <c r="T1834" i="7" s="1"/>
  <c r="U1834" i="7" s="1"/>
  <c r="X1834" i="7" s="1"/>
  <c r="P1833" i="7"/>
  <c r="Q1833" i="7" s="1"/>
  <c r="S1833" i="7" s="1"/>
  <c r="T1833" i="7" s="1"/>
  <c r="U1833" i="7" s="1"/>
  <c r="X1833" i="7" s="1"/>
  <c r="P1832" i="7"/>
  <c r="Q1832" i="7" s="1"/>
  <c r="S1832" i="7" s="1"/>
  <c r="T1832" i="7" s="1"/>
  <c r="U1832" i="7" s="1"/>
  <c r="X1832" i="7" s="1"/>
  <c r="P1831" i="7"/>
  <c r="Q1831" i="7" s="1"/>
  <c r="S1831" i="7" s="1"/>
  <c r="T1831" i="7" s="1"/>
  <c r="U1831" i="7" s="1"/>
  <c r="X1831" i="7" s="1"/>
  <c r="P1830" i="7"/>
  <c r="Q1830" i="7" s="1"/>
  <c r="S1830" i="7" s="1"/>
  <c r="T1830" i="7" s="1"/>
  <c r="U1830" i="7" s="1"/>
  <c r="X1830" i="7" s="1"/>
  <c r="P1829" i="7"/>
  <c r="Q1829" i="7" s="1"/>
  <c r="S1829" i="7" s="1"/>
  <c r="T1829" i="7" s="1"/>
  <c r="U1829" i="7" s="1"/>
  <c r="X1829" i="7" s="1"/>
  <c r="P1828" i="7"/>
  <c r="Q1828" i="7" s="1"/>
  <c r="S1828" i="7" s="1"/>
  <c r="T1828" i="7" s="1"/>
  <c r="U1828" i="7" s="1"/>
  <c r="X1828" i="7" s="1"/>
  <c r="P1827" i="7"/>
  <c r="Q1827" i="7" s="1"/>
  <c r="S1827" i="7" s="1"/>
  <c r="T1827" i="7" s="1"/>
  <c r="U1827" i="7" s="1"/>
  <c r="X1827" i="7" s="1"/>
  <c r="P1826" i="7"/>
  <c r="Q1826" i="7" s="1"/>
  <c r="S1826" i="7" s="1"/>
  <c r="T1826" i="7" s="1"/>
  <c r="U1826" i="7" s="1"/>
  <c r="X1826" i="7" s="1"/>
  <c r="P1825" i="7"/>
  <c r="Q1825" i="7" s="1"/>
  <c r="S1825" i="7" s="1"/>
  <c r="T1825" i="7" s="1"/>
  <c r="U1825" i="7" s="1"/>
  <c r="X1825" i="7" s="1"/>
  <c r="P1824" i="7"/>
  <c r="Q1824" i="7" s="1"/>
  <c r="S1824" i="7" s="1"/>
  <c r="T1824" i="7" s="1"/>
  <c r="U1824" i="7" s="1"/>
  <c r="X1824" i="7" s="1"/>
  <c r="P1823" i="7"/>
  <c r="Q1823" i="7" s="1"/>
  <c r="S1823" i="7" s="1"/>
  <c r="T1823" i="7" s="1"/>
  <c r="U1823" i="7" s="1"/>
  <c r="X1823" i="7" s="1"/>
  <c r="P1822" i="7"/>
  <c r="Q1822" i="7" s="1"/>
  <c r="S1822" i="7" s="1"/>
  <c r="T1822" i="7" s="1"/>
  <c r="U1822" i="7" s="1"/>
  <c r="X1822" i="7" s="1"/>
  <c r="P1821" i="7"/>
  <c r="Q1821" i="7" s="1"/>
  <c r="S1821" i="7" s="1"/>
  <c r="T1821" i="7" s="1"/>
  <c r="U1821" i="7" s="1"/>
  <c r="X1821" i="7" s="1"/>
  <c r="P1820" i="7"/>
  <c r="Q1820" i="7" s="1"/>
  <c r="S1820" i="7" s="1"/>
  <c r="T1820" i="7" s="1"/>
  <c r="U1820" i="7" s="1"/>
  <c r="X1820" i="7" s="1"/>
  <c r="P1819" i="7"/>
  <c r="Q1819" i="7" s="1"/>
  <c r="S1819" i="7" s="1"/>
  <c r="T1819" i="7" s="1"/>
  <c r="U1819" i="7" s="1"/>
  <c r="X1819" i="7" s="1"/>
  <c r="P1818" i="7"/>
  <c r="Q1818" i="7" s="1"/>
  <c r="S1818" i="7" s="1"/>
  <c r="T1818" i="7" s="1"/>
  <c r="U1818" i="7" s="1"/>
  <c r="X1818" i="7" s="1"/>
  <c r="P1817" i="7"/>
  <c r="Q1817" i="7" s="1"/>
  <c r="S1817" i="7" s="1"/>
  <c r="T1817" i="7" s="1"/>
  <c r="U1817" i="7" s="1"/>
  <c r="X1817" i="7" s="1"/>
  <c r="P1816" i="7"/>
  <c r="Q1816" i="7" s="1"/>
  <c r="S1816" i="7" s="1"/>
  <c r="T1816" i="7" s="1"/>
  <c r="U1816" i="7" s="1"/>
  <c r="X1816" i="7" s="1"/>
  <c r="P1815" i="7"/>
  <c r="Q1815" i="7" s="1"/>
  <c r="S1815" i="7" s="1"/>
  <c r="T1815" i="7" s="1"/>
  <c r="U1815" i="7" s="1"/>
  <c r="X1815" i="7" s="1"/>
  <c r="P1814" i="7"/>
  <c r="Q1814" i="7" s="1"/>
  <c r="S1814" i="7" s="1"/>
  <c r="T1814" i="7" s="1"/>
  <c r="U1814" i="7" s="1"/>
  <c r="X1814" i="7" s="1"/>
  <c r="P1813" i="7"/>
  <c r="Q1813" i="7" s="1"/>
  <c r="S1813" i="7" s="1"/>
  <c r="T1813" i="7" s="1"/>
  <c r="U1813" i="7" s="1"/>
  <c r="X1813" i="7" s="1"/>
  <c r="P1812" i="7"/>
  <c r="Q1812" i="7" s="1"/>
  <c r="S1812" i="7" s="1"/>
  <c r="T1812" i="7" s="1"/>
  <c r="U1812" i="7" s="1"/>
  <c r="X1812" i="7" s="1"/>
  <c r="P1811" i="7"/>
  <c r="Q1811" i="7" s="1"/>
  <c r="S1811" i="7" s="1"/>
  <c r="T1811" i="7" s="1"/>
  <c r="U1811" i="7" s="1"/>
  <c r="X1811" i="7" s="1"/>
  <c r="P1810" i="7"/>
  <c r="Q1810" i="7" s="1"/>
  <c r="S1810" i="7" s="1"/>
  <c r="T1810" i="7" s="1"/>
  <c r="U1810" i="7" s="1"/>
  <c r="X1810" i="7" s="1"/>
  <c r="P1809" i="7"/>
  <c r="Q1809" i="7" s="1"/>
  <c r="S1809" i="7" s="1"/>
  <c r="T1809" i="7" s="1"/>
  <c r="U1809" i="7" s="1"/>
  <c r="X1809" i="7" s="1"/>
  <c r="P1808" i="7"/>
  <c r="Q1808" i="7" s="1"/>
  <c r="S1808" i="7" s="1"/>
  <c r="T1808" i="7" s="1"/>
  <c r="U1808" i="7" s="1"/>
  <c r="X1808" i="7" s="1"/>
  <c r="P1807" i="7"/>
  <c r="Q1807" i="7" s="1"/>
  <c r="S1807" i="7" s="1"/>
  <c r="T1807" i="7" s="1"/>
  <c r="U1807" i="7" s="1"/>
  <c r="X1807" i="7" s="1"/>
  <c r="P1806" i="7"/>
  <c r="Q1806" i="7" s="1"/>
  <c r="S1806" i="7" s="1"/>
  <c r="T1806" i="7" s="1"/>
  <c r="U1806" i="7" s="1"/>
  <c r="X1806" i="7" s="1"/>
  <c r="P1805" i="7"/>
  <c r="Q1805" i="7" s="1"/>
  <c r="S1805" i="7" s="1"/>
  <c r="T1805" i="7" s="1"/>
  <c r="U1805" i="7" s="1"/>
  <c r="X1805" i="7" s="1"/>
  <c r="P1804" i="7"/>
  <c r="Q1804" i="7" s="1"/>
  <c r="S1804" i="7" s="1"/>
  <c r="T1804" i="7" s="1"/>
  <c r="U1804" i="7" s="1"/>
  <c r="X1804" i="7" s="1"/>
  <c r="P1803" i="7"/>
  <c r="Q1803" i="7" s="1"/>
  <c r="S1803" i="7" s="1"/>
  <c r="T1803" i="7" s="1"/>
  <c r="U1803" i="7" s="1"/>
  <c r="X1803" i="7" s="1"/>
  <c r="P1802" i="7"/>
  <c r="Q1802" i="7" s="1"/>
  <c r="S1802" i="7" s="1"/>
  <c r="T1802" i="7" s="1"/>
  <c r="U1802" i="7" s="1"/>
  <c r="X1802" i="7" s="1"/>
  <c r="P1801" i="7"/>
  <c r="Q1801" i="7" s="1"/>
  <c r="S1801" i="7" s="1"/>
  <c r="T1801" i="7" s="1"/>
  <c r="U1801" i="7" s="1"/>
  <c r="X1801" i="7" s="1"/>
  <c r="P1800" i="7"/>
  <c r="Q1800" i="7" s="1"/>
  <c r="S1800" i="7" s="1"/>
  <c r="T1800" i="7" s="1"/>
  <c r="U1800" i="7" s="1"/>
  <c r="X1800" i="7" s="1"/>
  <c r="P1799" i="7"/>
  <c r="Q1799" i="7" s="1"/>
  <c r="S1799" i="7" s="1"/>
  <c r="T1799" i="7" s="1"/>
  <c r="U1799" i="7" s="1"/>
  <c r="X1799" i="7" s="1"/>
  <c r="P1798" i="7"/>
  <c r="Q1798" i="7" s="1"/>
  <c r="S1798" i="7" s="1"/>
  <c r="T1798" i="7" s="1"/>
  <c r="U1798" i="7" s="1"/>
  <c r="X1798" i="7" s="1"/>
  <c r="P1797" i="7"/>
  <c r="Q1797" i="7" s="1"/>
  <c r="S1797" i="7" s="1"/>
  <c r="T1797" i="7" s="1"/>
  <c r="U1797" i="7" s="1"/>
  <c r="X1797" i="7" s="1"/>
  <c r="P1796" i="7"/>
  <c r="Q1796" i="7" s="1"/>
  <c r="S1796" i="7" s="1"/>
  <c r="T1796" i="7" s="1"/>
  <c r="U1796" i="7" s="1"/>
  <c r="X1796" i="7" s="1"/>
  <c r="P1795" i="7"/>
  <c r="Q1795" i="7" s="1"/>
  <c r="S1795" i="7" s="1"/>
  <c r="T1795" i="7" s="1"/>
  <c r="U1795" i="7" s="1"/>
  <c r="X1795" i="7" s="1"/>
  <c r="P1794" i="7"/>
  <c r="Q1794" i="7" s="1"/>
  <c r="S1794" i="7" s="1"/>
  <c r="T1794" i="7" s="1"/>
  <c r="U1794" i="7" s="1"/>
  <c r="X1794" i="7" s="1"/>
  <c r="P1793" i="7"/>
  <c r="Q1793" i="7" s="1"/>
  <c r="S1793" i="7" s="1"/>
  <c r="T1793" i="7" s="1"/>
  <c r="U1793" i="7" s="1"/>
  <c r="X1793" i="7" s="1"/>
  <c r="P1792" i="7"/>
  <c r="Q1792" i="7" s="1"/>
  <c r="S1792" i="7" s="1"/>
  <c r="T1792" i="7" s="1"/>
  <c r="U1792" i="7" s="1"/>
  <c r="X1792" i="7" s="1"/>
  <c r="P1791" i="7"/>
  <c r="Q1791" i="7" s="1"/>
  <c r="S1791" i="7" s="1"/>
  <c r="T1791" i="7" s="1"/>
  <c r="U1791" i="7" s="1"/>
  <c r="X1791" i="7" s="1"/>
  <c r="P1790" i="7"/>
  <c r="Q1790" i="7" s="1"/>
  <c r="S1790" i="7" s="1"/>
  <c r="T1790" i="7" s="1"/>
  <c r="U1790" i="7" s="1"/>
  <c r="X1790" i="7" s="1"/>
  <c r="P1789" i="7"/>
  <c r="Q1789" i="7" s="1"/>
  <c r="S1789" i="7" s="1"/>
  <c r="T1789" i="7" s="1"/>
  <c r="U1789" i="7" s="1"/>
  <c r="X1789" i="7" s="1"/>
  <c r="P1788" i="7"/>
  <c r="Q1788" i="7" s="1"/>
  <c r="S1788" i="7" s="1"/>
  <c r="T1788" i="7" s="1"/>
  <c r="U1788" i="7" s="1"/>
  <c r="X1788" i="7" s="1"/>
  <c r="P1787" i="7"/>
  <c r="Q1787" i="7" s="1"/>
  <c r="S1787" i="7" s="1"/>
  <c r="T1787" i="7" s="1"/>
  <c r="U1787" i="7" s="1"/>
  <c r="X1787" i="7" s="1"/>
  <c r="P1786" i="7"/>
  <c r="Q1786" i="7" s="1"/>
  <c r="S1786" i="7" s="1"/>
  <c r="T1786" i="7" s="1"/>
  <c r="U1786" i="7" s="1"/>
  <c r="X1786" i="7" s="1"/>
  <c r="P1785" i="7"/>
  <c r="Q1785" i="7" s="1"/>
  <c r="S1785" i="7" s="1"/>
  <c r="T1785" i="7" s="1"/>
  <c r="U1785" i="7" s="1"/>
  <c r="X1785" i="7" s="1"/>
  <c r="P1784" i="7"/>
  <c r="Q1784" i="7" s="1"/>
  <c r="S1784" i="7" s="1"/>
  <c r="T1784" i="7" s="1"/>
  <c r="U1784" i="7" s="1"/>
  <c r="X1784" i="7" s="1"/>
  <c r="P1783" i="7"/>
  <c r="Q1783" i="7" s="1"/>
  <c r="S1783" i="7" s="1"/>
  <c r="T1783" i="7" s="1"/>
  <c r="U1783" i="7" s="1"/>
  <c r="X1783" i="7" s="1"/>
  <c r="P1782" i="7"/>
  <c r="Q1782" i="7" s="1"/>
  <c r="S1782" i="7" s="1"/>
  <c r="T1782" i="7" s="1"/>
  <c r="U1782" i="7" s="1"/>
  <c r="X1782" i="7" s="1"/>
  <c r="P1781" i="7"/>
  <c r="Q1781" i="7" s="1"/>
  <c r="S1781" i="7" s="1"/>
  <c r="T1781" i="7" s="1"/>
  <c r="U1781" i="7" s="1"/>
  <c r="X1781" i="7" s="1"/>
  <c r="P1780" i="7"/>
  <c r="Q1780" i="7" s="1"/>
  <c r="S1780" i="7" s="1"/>
  <c r="T1780" i="7" s="1"/>
  <c r="U1780" i="7" s="1"/>
  <c r="X1780" i="7" s="1"/>
  <c r="P1779" i="7"/>
  <c r="Q1779" i="7" s="1"/>
  <c r="S1779" i="7" s="1"/>
  <c r="T1779" i="7" s="1"/>
  <c r="U1779" i="7" s="1"/>
  <c r="X1779" i="7" s="1"/>
  <c r="P1778" i="7"/>
  <c r="Q1778" i="7" s="1"/>
  <c r="S1778" i="7" s="1"/>
  <c r="T1778" i="7" s="1"/>
  <c r="U1778" i="7" s="1"/>
  <c r="X1778" i="7" s="1"/>
  <c r="P1777" i="7"/>
  <c r="Q1777" i="7" s="1"/>
  <c r="S1777" i="7" s="1"/>
  <c r="T1777" i="7" s="1"/>
  <c r="U1777" i="7" s="1"/>
  <c r="X1777" i="7" s="1"/>
  <c r="P1776" i="7"/>
  <c r="Q1776" i="7" s="1"/>
  <c r="S1776" i="7" s="1"/>
  <c r="T1776" i="7" s="1"/>
  <c r="U1776" i="7" s="1"/>
  <c r="X1776" i="7" s="1"/>
  <c r="P1775" i="7"/>
  <c r="Q1775" i="7" s="1"/>
  <c r="S1775" i="7" s="1"/>
  <c r="T1775" i="7" s="1"/>
  <c r="U1775" i="7" s="1"/>
  <c r="X1775" i="7" s="1"/>
  <c r="P1774" i="7"/>
  <c r="Q1774" i="7" s="1"/>
  <c r="S1774" i="7" s="1"/>
  <c r="T1774" i="7" s="1"/>
  <c r="U1774" i="7" s="1"/>
  <c r="X1774" i="7" s="1"/>
  <c r="P1773" i="7"/>
  <c r="Q1773" i="7" s="1"/>
  <c r="S1773" i="7" s="1"/>
  <c r="T1773" i="7" s="1"/>
  <c r="U1773" i="7" s="1"/>
  <c r="X1773" i="7" s="1"/>
  <c r="P1772" i="7"/>
  <c r="Q1772" i="7" s="1"/>
  <c r="S1772" i="7" s="1"/>
  <c r="T1772" i="7" s="1"/>
  <c r="U1772" i="7" s="1"/>
  <c r="X1772" i="7" s="1"/>
  <c r="P1771" i="7"/>
  <c r="Q1771" i="7" s="1"/>
  <c r="S1771" i="7" s="1"/>
  <c r="T1771" i="7" s="1"/>
  <c r="U1771" i="7" s="1"/>
  <c r="X1771" i="7" s="1"/>
  <c r="P1770" i="7"/>
  <c r="Q1770" i="7" s="1"/>
  <c r="S1770" i="7" s="1"/>
  <c r="T1770" i="7" s="1"/>
  <c r="U1770" i="7" s="1"/>
  <c r="X1770" i="7" s="1"/>
  <c r="P1769" i="7"/>
  <c r="Q1769" i="7" s="1"/>
  <c r="S1769" i="7" s="1"/>
  <c r="T1769" i="7" s="1"/>
  <c r="U1769" i="7" s="1"/>
  <c r="X1769" i="7" s="1"/>
  <c r="P1768" i="7"/>
  <c r="Q1768" i="7" s="1"/>
  <c r="S1768" i="7" s="1"/>
  <c r="T1768" i="7" s="1"/>
  <c r="U1768" i="7" s="1"/>
  <c r="X1768" i="7" s="1"/>
  <c r="P1767" i="7"/>
  <c r="Q1767" i="7" s="1"/>
  <c r="S1767" i="7" s="1"/>
  <c r="T1767" i="7" s="1"/>
  <c r="U1767" i="7" s="1"/>
  <c r="X1767" i="7" s="1"/>
  <c r="P1766" i="7"/>
  <c r="Q1766" i="7" s="1"/>
  <c r="S1766" i="7" s="1"/>
  <c r="T1766" i="7" s="1"/>
  <c r="U1766" i="7" s="1"/>
  <c r="X1766" i="7" s="1"/>
  <c r="P1765" i="7"/>
  <c r="Q1765" i="7" s="1"/>
  <c r="S1765" i="7" s="1"/>
  <c r="T1765" i="7" s="1"/>
  <c r="U1765" i="7" s="1"/>
  <c r="X1765" i="7" s="1"/>
  <c r="P1764" i="7"/>
  <c r="Q1764" i="7" s="1"/>
  <c r="S1764" i="7" s="1"/>
  <c r="T1764" i="7" s="1"/>
  <c r="U1764" i="7" s="1"/>
  <c r="X1764" i="7" s="1"/>
  <c r="P1763" i="7"/>
  <c r="Q1763" i="7" s="1"/>
  <c r="S1763" i="7" s="1"/>
  <c r="T1763" i="7" s="1"/>
  <c r="U1763" i="7" s="1"/>
  <c r="X1763" i="7" s="1"/>
  <c r="P1762" i="7"/>
  <c r="Q1762" i="7" s="1"/>
  <c r="S1762" i="7" s="1"/>
  <c r="T1762" i="7" s="1"/>
  <c r="U1762" i="7" s="1"/>
  <c r="X1762" i="7" s="1"/>
  <c r="P1761" i="7"/>
  <c r="Q1761" i="7" s="1"/>
  <c r="S1761" i="7" s="1"/>
  <c r="T1761" i="7" s="1"/>
  <c r="U1761" i="7" s="1"/>
  <c r="X1761" i="7" s="1"/>
  <c r="P1760" i="7"/>
  <c r="Q1760" i="7" s="1"/>
  <c r="S1760" i="7" s="1"/>
  <c r="T1760" i="7" s="1"/>
  <c r="U1760" i="7" s="1"/>
  <c r="X1760" i="7" s="1"/>
  <c r="P1759" i="7"/>
  <c r="Q1759" i="7" s="1"/>
  <c r="S1759" i="7" s="1"/>
  <c r="T1759" i="7" s="1"/>
  <c r="U1759" i="7" s="1"/>
  <c r="X1759" i="7" s="1"/>
  <c r="P1758" i="7"/>
  <c r="Q1758" i="7" s="1"/>
  <c r="S1758" i="7" s="1"/>
  <c r="T1758" i="7" s="1"/>
  <c r="U1758" i="7" s="1"/>
  <c r="X1758" i="7" s="1"/>
  <c r="P1757" i="7"/>
  <c r="Q1757" i="7" s="1"/>
  <c r="S1757" i="7" s="1"/>
  <c r="T1757" i="7" s="1"/>
  <c r="U1757" i="7" s="1"/>
  <c r="X1757" i="7" s="1"/>
  <c r="P1756" i="7"/>
  <c r="Q1756" i="7" s="1"/>
  <c r="S1756" i="7" s="1"/>
  <c r="T1756" i="7" s="1"/>
  <c r="U1756" i="7" s="1"/>
  <c r="X1756" i="7" s="1"/>
  <c r="P1755" i="7"/>
  <c r="Q1755" i="7" s="1"/>
  <c r="S1755" i="7" s="1"/>
  <c r="T1755" i="7" s="1"/>
  <c r="U1755" i="7" s="1"/>
  <c r="X1755" i="7" s="1"/>
  <c r="P1754" i="7"/>
  <c r="Q1754" i="7" s="1"/>
  <c r="S1754" i="7" s="1"/>
  <c r="T1754" i="7" s="1"/>
  <c r="U1754" i="7" s="1"/>
  <c r="X1754" i="7" s="1"/>
  <c r="P1753" i="7"/>
  <c r="Q1753" i="7" s="1"/>
  <c r="S1753" i="7" s="1"/>
  <c r="T1753" i="7" s="1"/>
  <c r="U1753" i="7" s="1"/>
  <c r="X1753" i="7" s="1"/>
  <c r="P1752" i="7"/>
  <c r="Q1752" i="7" s="1"/>
  <c r="S1752" i="7" s="1"/>
  <c r="T1752" i="7" s="1"/>
  <c r="U1752" i="7" s="1"/>
  <c r="X1752" i="7" s="1"/>
  <c r="P1751" i="7"/>
  <c r="Q1751" i="7" s="1"/>
  <c r="S1751" i="7" s="1"/>
  <c r="T1751" i="7" s="1"/>
  <c r="U1751" i="7" s="1"/>
  <c r="X1751" i="7" s="1"/>
  <c r="P1750" i="7"/>
  <c r="Q1750" i="7" s="1"/>
  <c r="S1750" i="7" s="1"/>
  <c r="T1750" i="7" s="1"/>
  <c r="U1750" i="7" s="1"/>
  <c r="X1750" i="7" s="1"/>
  <c r="P1749" i="7"/>
  <c r="Q1749" i="7" s="1"/>
  <c r="S1749" i="7" s="1"/>
  <c r="T1749" i="7" s="1"/>
  <c r="U1749" i="7" s="1"/>
  <c r="X1749" i="7" s="1"/>
  <c r="P1748" i="7"/>
  <c r="Q1748" i="7" s="1"/>
  <c r="S1748" i="7" s="1"/>
  <c r="T1748" i="7" s="1"/>
  <c r="U1748" i="7" s="1"/>
  <c r="X1748" i="7" s="1"/>
  <c r="P1747" i="7"/>
  <c r="Q1747" i="7" s="1"/>
  <c r="S1747" i="7" s="1"/>
  <c r="T1747" i="7" s="1"/>
  <c r="U1747" i="7" s="1"/>
  <c r="X1747" i="7" s="1"/>
  <c r="P1746" i="7"/>
  <c r="Q1746" i="7" s="1"/>
  <c r="S1746" i="7" s="1"/>
  <c r="T1746" i="7" s="1"/>
  <c r="U1746" i="7" s="1"/>
  <c r="X1746" i="7" s="1"/>
  <c r="P1745" i="7"/>
  <c r="Q1745" i="7" s="1"/>
  <c r="S1745" i="7" s="1"/>
  <c r="T1745" i="7" s="1"/>
  <c r="U1745" i="7" s="1"/>
  <c r="X1745" i="7" s="1"/>
  <c r="P1744" i="7"/>
  <c r="Q1744" i="7" s="1"/>
  <c r="S1744" i="7" s="1"/>
  <c r="T1744" i="7" s="1"/>
  <c r="U1744" i="7" s="1"/>
  <c r="X1744" i="7" s="1"/>
  <c r="P1743" i="7"/>
  <c r="Q1743" i="7" s="1"/>
  <c r="S1743" i="7" s="1"/>
  <c r="T1743" i="7" s="1"/>
  <c r="U1743" i="7" s="1"/>
  <c r="X1743" i="7" s="1"/>
  <c r="P1742" i="7"/>
  <c r="Q1742" i="7" s="1"/>
  <c r="S1742" i="7" s="1"/>
  <c r="T1742" i="7" s="1"/>
  <c r="U1742" i="7" s="1"/>
  <c r="X1742" i="7" s="1"/>
  <c r="P1741" i="7"/>
  <c r="Q1741" i="7" s="1"/>
  <c r="S1741" i="7" s="1"/>
  <c r="T1741" i="7" s="1"/>
  <c r="U1741" i="7" s="1"/>
  <c r="X1741" i="7" s="1"/>
  <c r="P1740" i="7"/>
  <c r="Q1740" i="7" s="1"/>
  <c r="S1740" i="7" s="1"/>
  <c r="T1740" i="7" s="1"/>
  <c r="U1740" i="7" s="1"/>
  <c r="X1740" i="7" s="1"/>
  <c r="P1739" i="7"/>
  <c r="Q1739" i="7" s="1"/>
  <c r="S1739" i="7" s="1"/>
  <c r="T1739" i="7" s="1"/>
  <c r="U1739" i="7" s="1"/>
  <c r="X1739" i="7" s="1"/>
  <c r="P1738" i="7"/>
  <c r="Q1738" i="7" s="1"/>
  <c r="S1738" i="7" s="1"/>
  <c r="T1738" i="7" s="1"/>
  <c r="U1738" i="7" s="1"/>
  <c r="X1738" i="7" s="1"/>
  <c r="P1737" i="7"/>
  <c r="Q1737" i="7" s="1"/>
  <c r="S1737" i="7" s="1"/>
  <c r="T1737" i="7" s="1"/>
  <c r="U1737" i="7" s="1"/>
  <c r="X1737" i="7" s="1"/>
  <c r="P1736" i="7"/>
  <c r="Q1736" i="7" s="1"/>
  <c r="S1736" i="7" s="1"/>
  <c r="T1736" i="7" s="1"/>
  <c r="U1736" i="7" s="1"/>
  <c r="X1736" i="7" s="1"/>
  <c r="P1735" i="7"/>
  <c r="Q1735" i="7" s="1"/>
  <c r="S1735" i="7" s="1"/>
  <c r="T1735" i="7" s="1"/>
  <c r="U1735" i="7" s="1"/>
  <c r="X1735" i="7" s="1"/>
  <c r="P1734" i="7"/>
  <c r="Q1734" i="7" s="1"/>
  <c r="S1734" i="7" s="1"/>
  <c r="T1734" i="7" s="1"/>
  <c r="U1734" i="7" s="1"/>
  <c r="X1734" i="7" s="1"/>
  <c r="P1733" i="7"/>
  <c r="Q1733" i="7" s="1"/>
  <c r="S1733" i="7" s="1"/>
  <c r="T1733" i="7" s="1"/>
  <c r="U1733" i="7" s="1"/>
  <c r="X1733" i="7" s="1"/>
  <c r="P1732" i="7"/>
  <c r="Q1732" i="7" s="1"/>
  <c r="S1732" i="7" s="1"/>
  <c r="T1732" i="7" s="1"/>
  <c r="U1732" i="7" s="1"/>
  <c r="X1732" i="7" s="1"/>
  <c r="P1731" i="7"/>
  <c r="Q1731" i="7" s="1"/>
  <c r="S1731" i="7" s="1"/>
  <c r="T1731" i="7" s="1"/>
  <c r="U1731" i="7" s="1"/>
  <c r="X1731" i="7" s="1"/>
  <c r="P1730" i="7"/>
  <c r="Q1730" i="7" s="1"/>
  <c r="S1730" i="7" s="1"/>
  <c r="T1730" i="7" s="1"/>
  <c r="U1730" i="7" s="1"/>
  <c r="X1730" i="7" s="1"/>
  <c r="P1729" i="7"/>
  <c r="Q1729" i="7" s="1"/>
  <c r="S1729" i="7" s="1"/>
  <c r="T1729" i="7" s="1"/>
  <c r="U1729" i="7" s="1"/>
  <c r="X1729" i="7" s="1"/>
  <c r="P1728" i="7"/>
  <c r="Q1728" i="7" s="1"/>
  <c r="S1728" i="7" s="1"/>
  <c r="T1728" i="7" s="1"/>
  <c r="U1728" i="7" s="1"/>
  <c r="X1728" i="7" s="1"/>
  <c r="P1727" i="7"/>
  <c r="Q1727" i="7" s="1"/>
  <c r="S1727" i="7" s="1"/>
  <c r="T1727" i="7" s="1"/>
  <c r="U1727" i="7" s="1"/>
  <c r="X1727" i="7" s="1"/>
  <c r="P1726" i="7"/>
  <c r="Q1726" i="7" s="1"/>
  <c r="S1726" i="7" s="1"/>
  <c r="T1726" i="7" s="1"/>
  <c r="U1726" i="7" s="1"/>
  <c r="X1726" i="7" s="1"/>
  <c r="P1725" i="7"/>
  <c r="Q1725" i="7" s="1"/>
  <c r="S1725" i="7" s="1"/>
  <c r="T1725" i="7" s="1"/>
  <c r="U1725" i="7" s="1"/>
  <c r="X1725" i="7" s="1"/>
  <c r="P1724" i="7"/>
  <c r="Q1724" i="7" s="1"/>
  <c r="S1724" i="7" s="1"/>
  <c r="T1724" i="7" s="1"/>
  <c r="U1724" i="7" s="1"/>
  <c r="X1724" i="7" s="1"/>
  <c r="P1723" i="7"/>
  <c r="Q1723" i="7" s="1"/>
  <c r="S1723" i="7" s="1"/>
  <c r="T1723" i="7" s="1"/>
  <c r="U1723" i="7" s="1"/>
  <c r="X1723" i="7" s="1"/>
  <c r="P1722" i="7"/>
  <c r="Q1722" i="7" s="1"/>
  <c r="S1722" i="7" s="1"/>
  <c r="T1722" i="7" s="1"/>
  <c r="U1722" i="7" s="1"/>
  <c r="X1722" i="7" s="1"/>
  <c r="P1721" i="7"/>
  <c r="Q1721" i="7" s="1"/>
  <c r="S1721" i="7" s="1"/>
  <c r="T1721" i="7" s="1"/>
  <c r="U1721" i="7" s="1"/>
  <c r="X1721" i="7" s="1"/>
  <c r="P1720" i="7"/>
  <c r="Q1720" i="7" s="1"/>
  <c r="S1720" i="7" s="1"/>
  <c r="T1720" i="7" s="1"/>
  <c r="U1720" i="7" s="1"/>
  <c r="X1720" i="7" s="1"/>
  <c r="P1719" i="7"/>
  <c r="Q1719" i="7" s="1"/>
  <c r="S1719" i="7" s="1"/>
  <c r="T1719" i="7" s="1"/>
  <c r="U1719" i="7" s="1"/>
  <c r="X1719" i="7" s="1"/>
  <c r="P1718" i="7"/>
  <c r="Q1718" i="7" s="1"/>
  <c r="S1718" i="7" s="1"/>
  <c r="T1718" i="7" s="1"/>
  <c r="U1718" i="7" s="1"/>
  <c r="X1718" i="7" s="1"/>
  <c r="P1717" i="7"/>
  <c r="Q1717" i="7" s="1"/>
  <c r="S1717" i="7" s="1"/>
  <c r="T1717" i="7" s="1"/>
  <c r="U1717" i="7" s="1"/>
  <c r="X1717" i="7" s="1"/>
  <c r="P1716" i="7"/>
  <c r="Q1716" i="7" s="1"/>
  <c r="S1716" i="7" s="1"/>
  <c r="T1716" i="7" s="1"/>
  <c r="U1716" i="7" s="1"/>
  <c r="X1716" i="7" s="1"/>
  <c r="P1715" i="7"/>
  <c r="Q1715" i="7" s="1"/>
  <c r="S1715" i="7" s="1"/>
  <c r="T1715" i="7" s="1"/>
  <c r="U1715" i="7" s="1"/>
  <c r="X1715" i="7" s="1"/>
  <c r="P1714" i="7"/>
  <c r="Q1714" i="7" s="1"/>
  <c r="S1714" i="7" s="1"/>
  <c r="T1714" i="7" s="1"/>
  <c r="U1714" i="7" s="1"/>
  <c r="X1714" i="7" s="1"/>
  <c r="P1713" i="7"/>
  <c r="Q1713" i="7" s="1"/>
  <c r="S1713" i="7" s="1"/>
  <c r="T1713" i="7" s="1"/>
  <c r="U1713" i="7" s="1"/>
  <c r="X1713" i="7" s="1"/>
  <c r="P1712" i="7"/>
  <c r="Q1712" i="7" s="1"/>
  <c r="S1712" i="7" s="1"/>
  <c r="T1712" i="7" s="1"/>
  <c r="U1712" i="7" s="1"/>
  <c r="X1712" i="7" s="1"/>
  <c r="P1711" i="7"/>
  <c r="Q1711" i="7" s="1"/>
  <c r="S1711" i="7" s="1"/>
  <c r="T1711" i="7" s="1"/>
  <c r="U1711" i="7" s="1"/>
  <c r="X1711" i="7" s="1"/>
  <c r="P1710" i="7"/>
  <c r="Q1710" i="7" s="1"/>
  <c r="S1710" i="7" s="1"/>
  <c r="T1710" i="7" s="1"/>
  <c r="U1710" i="7" s="1"/>
  <c r="X1710" i="7" s="1"/>
  <c r="P1709" i="7"/>
  <c r="Q1709" i="7" s="1"/>
  <c r="S1709" i="7" s="1"/>
  <c r="T1709" i="7" s="1"/>
  <c r="U1709" i="7" s="1"/>
  <c r="X1709" i="7" s="1"/>
  <c r="P1708" i="7"/>
  <c r="Q1708" i="7" s="1"/>
  <c r="S1708" i="7" s="1"/>
  <c r="T1708" i="7" s="1"/>
  <c r="U1708" i="7" s="1"/>
  <c r="X1708" i="7" s="1"/>
  <c r="P1707" i="7"/>
  <c r="Q1707" i="7" s="1"/>
  <c r="S1707" i="7" s="1"/>
  <c r="T1707" i="7" s="1"/>
  <c r="U1707" i="7" s="1"/>
  <c r="X1707" i="7" s="1"/>
  <c r="P1706" i="7"/>
  <c r="Q1706" i="7" s="1"/>
  <c r="S1706" i="7" s="1"/>
  <c r="T1706" i="7" s="1"/>
  <c r="U1706" i="7" s="1"/>
  <c r="X1706" i="7" s="1"/>
  <c r="P1705" i="7"/>
  <c r="Q1705" i="7" s="1"/>
  <c r="S1705" i="7" s="1"/>
  <c r="T1705" i="7" s="1"/>
  <c r="U1705" i="7" s="1"/>
  <c r="X1705" i="7" s="1"/>
  <c r="P1704" i="7"/>
  <c r="Q1704" i="7" s="1"/>
  <c r="S1704" i="7" s="1"/>
  <c r="T1704" i="7" s="1"/>
  <c r="U1704" i="7" s="1"/>
  <c r="X1704" i="7" s="1"/>
  <c r="P1703" i="7"/>
  <c r="Q1703" i="7" s="1"/>
  <c r="S1703" i="7" s="1"/>
  <c r="T1703" i="7" s="1"/>
  <c r="U1703" i="7" s="1"/>
  <c r="X1703" i="7" s="1"/>
  <c r="P1702" i="7"/>
  <c r="Q1702" i="7" s="1"/>
  <c r="S1702" i="7" s="1"/>
  <c r="T1702" i="7" s="1"/>
  <c r="U1702" i="7" s="1"/>
  <c r="X1702" i="7" s="1"/>
  <c r="P1701" i="7"/>
  <c r="Q1701" i="7" s="1"/>
  <c r="S1701" i="7" s="1"/>
  <c r="T1701" i="7" s="1"/>
  <c r="U1701" i="7" s="1"/>
  <c r="X1701" i="7" s="1"/>
  <c r="P1700" i="7"/>
  <c r="Q1700" i="7" s="1"/>
  <c r="S1700" i="7" s="1"/>
  <c r="T1700" i="7" s="1"/>
  <c r="U1700" i="7" s="1"/>
  <c r="X1700" i="7" s="1"/>
  <c r="P1699" i="7"/>
  <c r="Q1699" i="7" s="1"/>
  <c r="S1699" i="7" s="1"/>
  <c r="T1699" i="7" s="1"/>
  <c r="U1699" i="7" s="1"/>
  <c r="X1699" i="7" s="1"/>
  <c r="P1698" i="7"/>
  <c r="Q1698" i="7" s="1"/>
  <c r="S1698" i="7" s="1"/>
  <c r="T1698" i="7" s="1"/>
  <c r="U1698" i="7" s="1"/>
  <c r="X1698" i="7" s="1"/>
  <c r="P1697" i="7"/>
  <c r="Q1697" i="7" s="1"/>
  <c r="S1697" i="7" s="1"/>
  <c r="T1697" i="7" s="1"/>
  <c r="U1697" i="7" s="1"/>
  <c r="X1697" i="7" s="1"/>
  <c r="P1696" i="7"/>
  <c r="Q1696" i="7" s="1"/>
  <c r="S1696" i="7" s="1"/>
  <c r="T1696" i="7" s="1"/>
  <c r="U1696" i="7" s="1"/>
  <c r="X1696" i="7" s="1"/>
  <c r="P1695" i="7"/>
  <c r="Q1695" i="7" s="1"/>
  <c r="S1695" i="7" s="1"/>
  <c r="T1695" i="7" s="1"/>
  <c r="U1695" i="7" s="1"/>
  <c r="X1695" i="7" s="1"/>
  <c r="P1694" i="7"/>
  <c r="Q1694" i="7" s="1"/>
  <c r="S1694" i="7" s="1"/>
  <c r="T1694" i="7" s="1"/>
  <c r="U1694" i="7" s="1"/>
  <c r="X1694" i="7" s="1"/>
  <c r="P1693" i="7"/>
  <c r="Q1693" i="7" s="1"/>
  <c r="S1693" i="7" s="1"/>
  <c r="T1693" i="7" s="1"/>
  <c r="U1693" i="7" s="1"/>
  <c r="X1693" i="7" s="1"/>
  <c r="P1692" i="7"/>
  <c r="Q1692" i="7" s="1"/>
  <c r="S1692" i="7" s="1"/>
  <c r="T1692" i="7" s="1"/>
  <c r="U1692" i="7" s="1"/>
  <c r="X1692" i="7" s="1"/>
  <c r="P1691" i="7"/>
  <c r="Q1691" i="7" s="1"/>
  <c r="S1691" i="7" s="1"/>
  <c r="T1691" i="7" s="1"/>
  <c r="U1691" i="7" s="1"/>
  <c r="X1691" i="7" s="1"/>
  <c r="P1690" i="7"/>
  <c r="Q1690" i="7" s="1"/>
  <c r="S1690" i="7" s="1"/>
  <c r="T1690" i="7" s="1"/>
  <c r="U1690" i="7" s="1"/>
  <c r="X1690" i="7" s="1"/>
  <c r="P1689" i="7"/>
  <c r="Q1689" i="7" s="1"/>
  <c r="S1689" i="7" s="1"/>
  <c r="T1689" i="7" s="1"/>
  <c r="U1689" i="7" s="1"/>
  <c r="X1689" i="7" s="1"/>
  <c r="P1688" i="7"/>
  <c r="Q1688" i="7" s="1"/>
  <c r="S1688" i="7" s="1"/>
  <c r="T1688" i="7" s="1"/>
  <c r="U1688" i="7" s="1"/>
  <c r="X1688" i="7" s="1"/>
  <c r="P1687" i="7"/>
  <c r="Q1687" i="7" s="1"/>
  <c r="S1687" i="7" s="1"/>
  <c r="T1687" i="7" s="1"/>
  <c r="U1687" i="7" s="1"/>
  <c r="X1687" i="7" s="1"/>
  <c r="P1686" i="7"/>
  <c r="Q1686" i="7" s="1"/>
  <c r="S1686" i="7" s="1"/>
  <c r="T1686" i="7" s="1"/>
  <c r="U1686" i="7" s="1"/>
  <c r="X1686" i="7" s="1"/>
  <c r="P1685" i="7"/>
  <c r="Q1685" i="7" s="1"/>
  <c r="S1685" i="7" s="1"/>
  <c r="T1685" i="7" s="1"/>
  <c r="U1685" i="7" s="1"/>
  <c r="X1685" i="7" s="1"/>
  <c r="P1684" i="7"/>
  <c r="Q1684" i="7" s="1"/>
  <c r="S1684" i="7" s="1"/>
  <c r="T1684" i="7" s="1"/>
  <c r="U1684" i="7" s="1"/>
  <c r="X1684" i="7" s="1"/>
  <c r="P1683" i="7"/>
  <c r="Q1683" i="7" s="1"/>
  <c r="S1683" i="7" s="1"/>
  <c r="T1683" i="7" s="1"/>
  <c r="U1683" i="7" s="1"/>
  <c r="X1683" i="7" s="1"/>
  <c r="P1682" i="7"/>
  <c r="Q1682" i="7" s="1"/>
  <c r="S1682" i="7" s="1"/>
  <c r="T1682" i="7" s="1"/>
  <c r="U1682" i="7" s="1"/>
  <c r="X1682" i="7" s="1"/>
  <c r="P1681" i="7"/>
  <c r="Q1681" i="7" s="1"/>
  <c r="S1681" i="7" s="1"/>
  <c r="T1681" i="7" s="1"/>
  <c r="U1681" i="7" s="1"/>
  <c r="X1681" i="7" s="1"/>
  <c r="P1680" i="7"/>
  <c r="Q1680" i="7" s="1"/>
  <c r="S1680" i="7" s="1"/>
  <c r="T1680" i="7" s="1"/>
  <c r="U1680" i="7" s="1"/>
  <c r="X1680" i="7" s="1"/>
  <c r="P1679" i="7"/>
  <c r="Q1679" i="7" s="1"/>
  <c r="S1679" i="7" s="1"/>
  <c r="T1679" i="7" s="1"/>
  <c r="U1679" i="7" s="1"/>
  <c r="X1679" i="7" s="1"/>
  <c r="P1678" i="7"/>
  <c r="Q1678" i="7" s="1"/>
  <c r="S1678" i="7" s="1"/>
  <c r="T1678" i="7" s="1"/>
  <c r="U1678" i="7" s="1"/>
  <c r="X1678" i="7" s="1"/>
  <c r="P1677" i="7"/>
  <c r="Q1677" i="7" s="1"/>
  <c r="S1677" i="7" s="1"/>
  <c r="T1677" i="7" s="1"/>
  <c r="U1677" i="7" s="1"/>
  <c r="X1677" i="7" s="1"/>
  <c r="P1676" i="7"/>
  <c r="Q1676" i="7" s="1"/>
  <c r="S1676" i="7" s="1"/>
  <c r="T1676" i="7" s="1"/>
  <c r="U1676" i="7" s="1"/>
  <c r="X1676" i="7" s="1"/>
  <c r="P1675" i="7"/>
  <c r="Q1675" i="7" s="1"/>
  <c r="S1675" i="7" s="1"/>
  <c r="T1675" i="7" s="1"/>
  <c r="U1675" i="7" s="1"/>
  <c r="X1675" i="7" s="1"/>
  <c r="P1674" i="7"/>
  <c r="Q1674" i="7" s="1"/>
  <c r="S1674" i="7" s="1"/>
  <c r="T1674" i="7" s="1"/>
  <c r="U1674" i="7" s="1"/>
  <c r="X1674" i="7" s="1"/>
  <c r="P1673" i="7"/>
  <c r="Q1673" i="7" s="1"/>
  <c r="S1673" i="7" s="1"/>
  <c r="T1673" i="7" s="1"/>
  <c r="U1673" i="7" s="1"/>
  <c r="X1673" i="7" s="1"/>
  <c r="P1672" i="7"/>
  <c r="Q1672" i="7" s="1"/>
  <c r="S1672" i="7" s="1"/>
  <c r="T1672" i="7" s="1"/>
  <c r="U1672" i="7" s="1"/>
  <c r="X1672" i="7" s="1"/>
  <c r="P1671" i="7"/>
  <c r="Q1671" i="7" s="1"/>
  <c r="S1671" i="7" s="1"/>
  <c r="T1671" i="7" s="1"/>
  <c r="U1671" i="7" s="1"/>
  <c r="X1671" i="7" s="1"/>
  <c r="P1670" i="7"/>
  <c r="Q1670" i="7" s="1"/>
  <c r="S1670" i="7" s="1"/>
  <c r="T1670" i="7" s="1"/>
  <c r="U1670" i="7" s="1"/>
  <c r="X1670" i="7" s="1"/>
  <c r="P1669" i="7"/>
  <c r="Q1669" i="7" s="1"/>
  <c r="S1669" i="7" s="1"/>
  <c r="T1669" i="7" s="1"/>
  <c r="U1669" i="7" s="1"/>
  <c r="X1669" i="7" s="1"/>
  <c r="P1668" i="7"/>
  <c r="Q1668" i="7" s="1"/>
  <c r="S1668" i="7" s="1"/>
  <c r="T1668" i="7" s="1"/>
  <c r="U1668" i="7" s="1"/>
  <c r="X1668" i="7" s="1"/>
  <c r="P1667" i="7"/>
  <c r="Q1667" i="7" s="1"/>
  <c r="S1667" i="7" s="1"/>
  <c r="T1667" i="7" s="1"/>
  <c r="U1667" i="7" s="1"/>
  <c r="X1667" i="7" s="1"/>
  <c r="P1666" i="7"/>
  <c r="Q1666" i="7" s="1"/>
  <c r="S1666" i="7" s="1"/>
  <c r="T1666" i="7" s="1"/>
  <c r="U1666" i="7" s="1"/>
  <c r="X1666" i="7" s="1"/>
  <c r="P1665" i="7"/>
  <c r="Q1665" i="7" s="1"/>
  <c r="S1665" i="7" s="1"/>
  <c r="T1665" i="7" s="1"/>
  <c r="U1665" i="7" s="1"/>
  <c r="X1665" i="7" s="1"/>
  <c r="P1664" i="7"/>
  <c r="Q1664" i="7" s="1"/>
  <c r="S1664" i="7" s="1"/>
  <c r="T1664" i="7" s="1"/>
  <c r="U1664" i="7" s="1"/>
  <c r="X1664" i="7" s="1"/>
  <c r="P1663" i="7"/>
  <c r="Q1663" i="7" s="1"/>
  <c r="S1663" i="7" s="1"/>
  <c r="T1663" i="7" s="1"/>
  <c r="U1663" i="7" s="1"/>
  <c r="X1663" i="7" s="1"/>
  <c r="P1662" i="7"/>
  <c r="Q1662" i="7" s="1"/>
  <c r="S1662" i="7" s="1"/>
  <c r="T1662" i="7" s="1"/>
  <c r="U1662" i="7" s="1"/>
  <c r="X1662" i="7" s="1"/>
  <c r="P1661" i="7"/>
  <c r="Q1661" i="7" s="1"/>
  <c r="S1661" i="7" s="1"/>
  <c r="T1661" i="7" s="1"/>
  <c r="U1661" i="7" s="1"/>
  <c r="X1661" i="7" s="1"/>
  <c r="P1660" i="7"/>
  <c r="Q1660" i="7" s="1"/>
  <c r="S1660" i="7" s="1"/>
  <c r="T1660" i="7" s="1"/>
  <c r="U1660" i="7" s="1"/>
  <c r="X1660" i="7" s="1"/>
  <c r="P1659" i="7"/>
  <c r="Q1659" i="7" s="1"/>
  <c r="S1659" i="7" s="1"/>
  <c r="T1659" i="7" s="1"/>
  <c r="U1659" i="7" s="1"/>
  <c r="X1659" i="7" s="1"/>
  <c r="P1658" i="7"/>
  <c r="Q1658" i="7" s="1"/>
  <c r="S1658" i="7" s="1"/>
  <c r="T1658" i="7" s="1"/>
  <c r="U1658" i="7" s="1"/>
  <c r="X1658" i="7" s="1"/>
  <c r="P1657" i="7"/>
  <c r="Q1657" i="7" s="1"/>
  <c r="S1657" i="7" s="1"/>
  <c r="T1657" i="7" s="1"/>
  <c r="U1657" i="7" s="1"/>
  <c r="X1657" i="7" s="1"/>
  <c r="P1656" i="7"/>
  <c r="Q1656" i="7" s="1"/>
  <c r="S1656" i="7" s="1"/>
  <c r="T1656" i="7" s="1"/>
  <c r="U1656" i="7" s="1"/>
  <c r="X1656" i="7" s="1"/>
  <c r="P1655" i="7"/>
  <c r="Q1655" i="7" s="1"/>
  <c r="S1655" i="7" s="1"/>
  <c r="T1655" i="7" s="1"/>
  <c r="U1655" i="7" s="1"/>
  <c r="X1655" i="7" s="1"/>
  <c r="P1654" i="7"/>
  <c r="Q1654" i="7" s="1"/>
  <c r="S1654" i="7" s="1"/>
  <c r="T1654" i="7" s="1"/>
  <c r="U1654" i="7" s="1"/>
  <c r="X1654" i="7" s="1"/>
  <c r="P1653" i="7"/>
  <c r="Q1653" i="7" s="1"/>
  <c r="S1653" i="7" s="1"/>
  <c r="T1653" i="7" s="1"/>
  <c r="U1653" i="7" s="1"/>
  <c r="X1653" i="7" s="1"/>
  <c r="P1652" i="7"/>
  <c r="Q1652" i="7" s="1"/>
  <c r="S1652" i="7" s="1"/>
  <c r="T1652" i="7" s="1"/>
  <c r="U1652" i="7" s="1"/>
  <c r="X1652" i="7" s="1"/>
  <c r="P1651" i="7"/>
  <c r="Q1651" i="7" s="1"/>
  <c r="S1651" i="7" s="1"/>
  <c r="T1651" i="7" s="1"/>
  <c r="U1651" i="7" s="1"/>
  <c r="X1651" i="7" s="1"/>
  <c r="P1650" i="7"/>
  <c r="Q1650" i="7" s="1"/>
  <c r="S1650" i="7" s="1"/>
  <c r="T1650" i="7" s="1"/>
  <c r="U1650" i="7" s="1"/>
  <c r="X1650" i="7" s="1"/>
  <c r="P1649" i="7"/>
  <c r="Q1649" i="7" s="1"/>
  <c r="S1649" i="7" s="1"/>
  <c r="T1649" i="7" s="1"/>
  <c r="U1649" i="7" s="1"/>
  <c r="X1649" i="7" s="1"/>
  <c r="P1648" i="7"/>
  <c r="Q1648" i="7" s="1"/>
  <c r="S1648" i="7" s="1"/>
  <c r="T1648" i="7" s="1"/>
  <c r="U1648" i="7" s="1"/>
  <c r="X1648" i="7" s="1"/>
  <c r="P1647" i="7"/>
  <c r="Q1647" i="7" s="1"/>
  <c r="S1647" i="7" s="1"/>
  <c r="T1647" i="7" s="1"/>
  <c r="U1647" i="7" s="1"/>
  <c r="X1647" i="7" s="1"/>
  <c r="P1646" i="7"/>
  <c r="Q1646" i="7" s="1"/>
  <c r="S1646" i="7" s="1"/>
  <c r="T1646" i="7" s="1"/>
  <c r="U1646" i="7" s="1"/>
  <c r="X1646" i="7" s="1"/>
  <c r="P1645" i="7"/>
  <c r="Q1645" i="7" s="1"/>
  <c r="S1645" i="7" s="1"/>
  <c r="T1645" i="7" s="1"/>
  <c r="U1645" i="7" s="1"/>
  <c r="X1645" i="7" s="1"/>
  <c r="P1644" i="7"/>
  <c r="Q1644" i="7" s="1"/>
  <c r="S1644" i="7" s="1"/>
  <c r="T1644" i="7" s="1"/>
  <c r="U1644" i="7" s="1"/>
  <c r="X1644" i="7" s="1"/>
  <c r="P1643" i="7"/>
  <c r="Q1643" i="7" s="1"/>
  <c r="S1643" i="7" s="1"/>
  <c r="T1643" i="7" s="1"/>
  <c r="U1643" i="7" s="1"/>
  <c r="X1643" i="7" s="1"/>
  <c r="P1642" i="7"/>
  <c r="Q1642" i="7" s="1"/>
  <c r="S1642" i="7" s="1"/>
  <c r="T1642" i="7" s="1"/>
  <c r="U1642" i="7" s="1"/>
  <c r="X1642" i="7" s="1"/>
  <c r="P1641" i="7"/>
  <c r="Q1641" i="7" s="1"/>
  <c r="S1641" i="7" s="1"/>
  <c r="T1641" i="7" s="1"/>
  <c r="U1641" i="7" s="1"/>
  <c r="X1641" i="7" s="1"/>
  <c r="P1640" i="7"/>
  <c r="Q1640" i="7" s="1"/>
  <c r="S1640" i="7" s="1"/>
  <c r="T1640" i="7" s="1"/>
  <c r="U1640" i="7" s="1"/>
  <c r="X1640" i="7" s="1"/>
  <c r="P1639" i="7"/>
  <c r="Q1639" i="7" s="1"/>
  <c r="S1639" i="7" s="1"/>
  <c r="T1639" i="7" s="1"/>
  <c r="U1639" i="7" s="1"/>
  <c r="X1639" i="7" s="1"/>
  <c r="P1638" i="7"/>
  <c r="Q1638" i="7" s="1"/>
  <c r="S1638" i="7" s="1"/>
  <c r="T1638" i="7" s="1"/>
  <c r="U1638" i="7" s="1"/>
  <c r="X1638" i="7" s="1"/>
  <c r="P1637" i="7"/>
  <c r="Q1637" i="7" s="1"/>
  <c r="S1637" i="7" s="1"/>
  <c r="T1637" i="7" s="1"/>
  <c r="U1637" i="7" s="1"/>
  <c r="X1637" i="7" s="1"/>
  <c r="P1636" i="7"/>
  <c r="Q1636" i="7" s="1"/>
  <c r="S1636" i="7" s="1"/>
  <c r="T1636" i="7" s="1"/>
  <c r="U1636" i="7" s="1"/>
  <c r="X1636" i="7" s="1"/>
  <c r="P1635" i="7"/>
  <c r="Q1635" i="7" s="1"/>
  <c r="S1635" i="7" s="1"/>
  <c r="T1635" i="7" s="1"/>
  <c r="U1635" i="7" s="1"/>
  <c r="X1635" i="7" s="1"/>
  <c r="P1634" i="7"/>
  <c r="Q1634" i="7" s="1"/>
  <c r="S1634" i="7" s="1"/>
  <c r="T1634" i="7" s="1"/>
  <c r="U1634" i="7" s="1"/>
  <c r="X1634" i="7" s="1"/>
  <c r="P1633" i="7"/>
  <c r="Q1633" i="7" s="1"/>
  <c r="S1633" i="7" s="1"/>
  <c r="T1633" i="7" s="1"/>
  <c r="U1633" i="7" s="1"/>
  <c r="X1633" i="7" s="1"/>
  <c r="P1632" i="7"/>
  <c r="Q1632" i="7" s="1"/>
  <c r="S1632" i="7" s="1"/>
  <c r="T1632" i="7" s="1"/>
  <c r="U1632" i="7" s="1"/>
  <c r="X1632" i="7" s="1"/>
  <c r="P1631" i="7"/>
  <c r="Q1631" i="7" s="1"/>
  <c r="S1631" i="7" s="1"/>
  <c r="T1631" i="7" s="1"/>
  <c r="U1631" i="7" s="1"/>
  <c r="X1631" i="7" s="1"/>
  <c r="P1630" i="7"/>
  <c r="Q1630" i="7" s="1"/>
  <c r="S1630" i="7" s="1"/>
  <c r="T1630" i="7" s="1"/>
  <c r="U1630" i="7" s="1"/>
  <c r="X1630" i="7" s="1"/>
  <c r="P1629" i="7"/>
  <c r="Q1629" i="7" s="1"/>
  <c r="S1629" i="7" s="1"/>
  <c r="T1629" i="7" s="1"/>
  <c r="U1629" i="7" s="1"/>
  <c r="X1629" i="7" s="1"/>
  <c r="P1628" i="7"/>
  <c r="Q1628" i="7" s="1"/>
  <c r="S1628" i="7" s="1"/>
  <c r="T1628" i="7" s="1"/>
  <c r="U1628" i="7" s="1"/>
  <c r="X1628" i="7" s="1"/>
  <c r="P1627" i="7"/>
  <c r="Q1627" i="7" s="1"/>
  <c r="S1627" i="7" s="1"/>
  <c r="T1627" i="7" s="1"/>
  <c r="U1627" i="7" s="1"/>
  <c r="X1627" i="7" s="1"/>
  <c r="P1626" i="7"/>
  <c r="Q1626" i="7" s="1"/>
  <c r="S1626" i="7" s="1"/>
  <c r="T1626" i="7" s="1"/>
  <c r="U1626" i="7" s="1"/>
  <c r="X1626" i="7" s="1"/>
  <c r="P1625" i="7"/>
  <c r="Q1625" i="7" s="1"/>
  <c r="S1625" i="7" s="1"/>
  <c r="T1625" i="7" s="1"/>
  <c r="U1625" i="7" s="1"/>
  <c r="X1625" i="7" s="1"/>
  <c r="P1624" i="7"/>
  <c r="Q1624" i="7" s="1"/>
  <c r="S1624" i="7" s="1"/>
  <c r="T1624" i="7" s="1"/>
  <c r="U1624" i="7" s="1"/>
  <c r="X1624" i="7" s="1"/>
  <c r="P1623" i="7"/>
  <c r="Q1623" i="7" s="1"/>
  <c r="S1623" i="7" s="1"/>
  <c r="T1623" i="7" s="1"/>
  <c r="U1623" i="7" s="1"/>
  <c r="X1623" i="7" s="1"/>
  <c r="P1622" i="7"/>
  <c r="Q1622" i="7" s="1"/>
  <c r="S1622" i="7" s="1"/>
  <c r="T1622" i="7" s="1"/>
  <c r="U1622" i="7" s="1"/>
  <c r="X1622" i="7" s="1"/>
  <c r="P1621" i="7"/>
  <c r="Q1621" i="7" s="1"/>
  <c r="S1621" i="7" s="1"/>
  <c r="T1621" i="7" s="1"/>
  <c r="U1621" i="7" s="1"/>
  <c r="X1621" i="7" s="1"/>
  <c r="P1620" i="7"/>
  <c r="Q1620" i="7" s="1"/>
  <c r="S1620" i="7" s="1"/>
  <c r="T1620" i="7" s="1"/>
  <c r="U1620" i="7" s="1"/>
  <c r="X1620" i="7" s="1"/>
  <c r="P1619" i="7"/>
  <c r="Q1619" i="7" s="1"/>
  <c r="S1619" i="7" s="1"/>
  <c r="T1619" i="7" s="1"/>
  <c r="U1619" i="7" s="1"/>
  <c r="X1619" i="7" s="1"/>
  <c r="P1618" i="7"/>
  <c r="Q1618" i="7" s="1"/>
  <c r="S1618" i="7" s="1"/>
  <c r="T1618" i="7" s="1"/>
  <c r="U1618" i="7" s="1"/>
  <c r="X1618" i="7" s="1"/>
  <c r="P1617" i="7"/>
  <c r="Q1617" i="7" s="1"/>
  <c r="S1617" i="7" s="1"/>
  <c r="T1617" i="7" s="1"/>
  <c r="U1617" i="7" s="1"/>
  <c r="X1617" i="7" s="1"/>
  <c r="P1616" i="7"/>
  <c r="Q1616" i="7" s="1"/>
  <c r="S1616" i="7" s="1"/>
  <c r="T1616" i="7" s="1"/>
  <c r="U1616" i="7" s="1"/>
  <c r="X1616" i="7" s="1"/>
  <c r="P1615" i="7"/>
  <c r="Q1615" i="7" s="1"/>
  <c r="S1615" i="7" s="1"/>
  <c r="T1615" i="7" s="1"/>
  <c r="U1615" i="7" s="1"/>
  <c r="X1615" i="7" s="1"/>
  <c r="P1614" i="7"/>
  <c r="Q1614" i="7" s="1"/>
  <c r="S1614" i="7" s="1"/>
  <c r="T1614" i="7" s="1"/>
  <c r="U1614" i="7" s="1"/>
  <c r="X1614" i="7" s="1"/>
  <c r="P1613" i="7"/>
  <c r="Q1613" i="7" s="1"/>
  <c r="S1613" i="7" s="1"/>
  <c r="T1613" i="7" s="1"/>
  <c r="U1613" i="7" s="1"/>
  <c r="X1613" i="7" s="1"/>
  <c r="P1612" i="7"/>
  <c r="Q1612" i="7" s="1"/>
  <c r="S1612" i="7" s="1"/>
  <c r="T1612" i="7" s="1"/>
  <c r="U1612" i="7" s="1"/>
  <c r="X1612" i="7" s="1"/>
  <c r="P1611" i="7"/>
  <c r="Q1611" i="7" s="1"/>
  <c r="S1611" i="7" s="1"/>
  <c r="T1611" i="7" s="1"/>
  <c r="U1611" i="7" s="1"/>
  <c r="X1611" i="7" s="1"/>
  <c r="P1610" i="7"/>
  <c r="Q1610" i="7" s="1"/>
  <c r="S1610" i="7" s="1"/>
  <c r="T1610" i="7" s="1"/>
  <c r="U1610" i="7" s="1"/>
  <c r="X1610" i="7" s="1"/>
  <c r="P1609" i="7"/>
  <c r="Q1609" i="7" s="1"/>
  <c r="S1609" i="7" s="1"/>
  <c r="T1609" i="7" s="1"/>
  <c r="U1609" i="7" s="1"/>
  <c r="X1609" i="7" s="1"/>
  <c r="P1608" i="7"/>
  <c r="Q1608" i="7" s="1"/>
  <c r="S1608" i="7" s="1"/>
  <c r="T1608" i="7" s="1"/>
  <c r="U1608" i="7" s="1"/>
  <c r="X1608" i="7" s="1"/>
  <c r="P1607" i="7"/>
  <c r="Q1607" i="7" s="1"/>
  <c r="S1607" i="7" s="1"/>
  <c r="T1607" i="7" s="1"/>
  <c r="U1607" i="7" s="1"/>
  <c r="X1607" i="7" s="1"/>
  <c r="P1606" i="7"/>
  <c r="Q1606" i="7" s="1"/>
  <c r="S1606" i="7" s="1"/>
  <c r="T1606" i="7" s="1"/>
  <c r="U1606" i="7" s="1"/>
  <c r="X1606" i="7" s="1"/>
  <c r="P1605" i="7"/>
  <c r="Q1605" i="7" s="1"/>
  <c r="S1605" i="7" s="1"/>
  <c r="T1605" i="7" s="1"/>
  <c r="U1605" i="7" s="1"/>
  <c r="X1605" i="7" s="1"/>
  <c r="P1604" i="7"/>
  <c r="Q1604" i="7" s="1"/>
  <c r="S1604" i="7" s="1"/>
  <c r="T1604" i="7" s="1"/>
  <c r="U1604" i="7" s="1"/>
  <c r="X1604" i="7" s="1"/>
  <c r="P1603" i="7"/>
  <c r="Q1603" i="7" s="1"/>
  <c r="S1603" i="7" s="1"/>
  <c r="T1603" i="7" s="1"/>
  <c r="U1603" i="7" s="1"/>
  <c r="X1603" i="7" s="1"/>
  <c r="P1602" i="7"/>
  <c r="Q1602" i="7" s="1"/>
  <c r="S1602" i="7" s="1"/>
  <c r="T1602" i="7" s="1"/>
  <c r="U1602" i="7" s="1"/>
  <c r="X1602" i="7" s="1"/>
  <c r="P1601" i="7"/>
  <c r="Q1601" i="7" s="1"/>
  <c r="S1601" i="7" s="1"/>
  <c r="T1601" i="7" s="1"/>
  <c r="U1601" i="7" s="1"/>
  <c r="X1601" i="7" s="1"/>
  <c r="P1600" i="7"/>
  <c r="Q1600" i="7" s="1"/>
  <c r="S1600" i="7" s="1"/>
  <c r="T1600" i="7" s="1"/>
  <c r="U1600" i="7" s="1"/>
  <c r="X1600" i="7" s="1"/>
  <c r="P1599" i="7"/>
  <c r="Q1599" i="7" s="1"/>
  <c r="S1599" i="7" s="1"/>
  <c r="T1599" i="7" s="1"/>
  <c r="U1599" i="7" s="1"/>
  <c r="X1599" i="7" s="1"/>
  <c r="P1598" i="7"/>
  <c r="Q1598" i="7" s="1"/>
  <c r="S1598" i="7" s="1"/>
  <c r="T1598" i="7" s="1"/>
  <c r="U1598" i="7" s="1"/>
  <c r="X1598" i="7" s="1"/>
  <c r="P1597" i="7"/>
  <c r="Q1597" i="7" s="1"/>
  <c r="S1597" i="7" s="1"/>
  <c r="T1597" i="7" s="1"/>
  <c r="U1597" i="7" s="1"/>
  <c r="X1597" i="7" s="1"/>
  <c r="P1596" i="7"/>
  <c r="Q1596" i="7" s="1"/>
  <c r="S1596" i="7" s="1"/>
  <c r="T1596" i="7" s="1"/>
  <c r="U1596" i="7" s="1"/>
  <c r="X1596" i="7" s="1"/>
  <c r="P1595" i="7"/>
  <c r="Q1595" i="7" s="1"/>
  <c r="S1595" i="7" s="1"/>
  <c r="T1595" i="7" s="1"/>
  <c r="U1595" i="7" s="1"/>
  <c r="X1595" i="7" s="1"/>
  <c r="P1594" i="7"/>
  <c r="Q1594" i="7" s="1"/>
  <c r="S1594" i="7" s="1"/>
  <c r="T1594" i="7" s="1"/>
  <c r="U1594" i="7" s="1"/>
  <c r="X1594" i="7" s="1"/>
  <c r="P1593" i="7"/>
  <c r="Q1593" i="7" s="1"/>
  <c r="S1593" i="7" s="1"/>
  <c r="T1593" i="7" s="1"/>
  <c r="U1593" i="7" s="1"/>
  <c r="X1593" i="7" s="1"/>
  <c r="P1592" i="7"/>
  <c r="Q1592" i="7" s="1"/>
  <c r="S1592" i="7" s="1"/>
  <c r="T1592" i="7" s="1"/>
  <c r="U1592" i="7" s="1"/>
  <c r="X1592" i="7" s="1"/>
  <c r="P1591" i="7"/>
  <c r="Q1591" i="7" s="1"/>
  <c r="S1591" i="7" s="1"/>
  <c r="T1591" i="7" s="1"/>
  <c r="U1591" i="7" s="1"/>
  <c r="X1591" i="7" s="1"/>
  <c r="P1590" i="7"/>
  <c r="Q1590" i="7" s="1"/>
  <c r="S1590" i="7" s="1"/>
  <c r="T1590" i="7" s="1"/>
  <c r="U1590" i="7" s="1"/>
  <c r="X1590" i="7" s="1"/>
  <c r="P1589" i="7"/>
  <c r="Q1589" i="7" s="1"/>
  <c r="S1589" i="7" s="1"/>
  <c r="T1589" i="7" s="1"/>
  <c r="U1589" i="7" s="1"/>
  <c r="X1589" i="7" s="1"/>
  <c r="P1588" i="7"/>
  <c r="Q1588" i="7" s="1"/>
  <c r="S1588" i="7" s="1"/>
  <c r="T1588" i="7" s="1"/>
  <c r="U1588" i="7" s="1"/>
  <c r="X1588" i="7" s="1"/>
  <c r="P1587" i="7"/>
  <c r="Q1587" i="7" s="1"/>
  <c r="S1587" i="7" s="1"/>
  <c r="T1587" i="7" s="1"/>
  <c r="U1587" i="7" s="1"/>
  <c r="X1587" i="7" s="1"/>
  <c r="P1586" i="7"/>
  <c r="Q1586" i="7" s="1"/>
  <c r="S1586" i="7" s="1"/>
  <c r="T1586" i="7" s="1"/>
  <c r="U1586" i="7" s="1"/>
  <c r="X1586" i="7" s="1"/>
  <c r="P1585" i="7"/>
  <c r="Q1585" i="7" s="1"/>
  <c r="S1585" i="7" s="1"/>
  <c r="T1585" i="7" s="1"/>
  <c r="U1585" i="7" s="1"/>
  <c r="X1585" i="7" s="1"/>
  <c r="P1584" i="7"/>
  <c r="Q1584" i="7" s="1"/>
  <c r="S1584" i="7" s="1"/>
  <c r="T1584" i="7" s="1"/>
  <c r="U1584" i="7" s="1"/>
  <c r="X1584" i="7" s="1"/>
  <c r="P1583" i="7"/>
  <c r="Q1583" i="7" s="1"/>
  <c r="S1583" i="7" s="1"/>
  <c r="T1583" i="7" s="1"/>
  <c r="U1583" i="7" s="1"/>
  <c r="X1583" i="7" s="1"/>
  <c r="P1582" i="7"/>
  <c r="Q1582" i="7" s="1"/>
  <c r="S1582" i="7" s="1"/>
  <c r="T1582" i="7" s="1"/>
  <c r="U1582" i="7" s="1"/>
  <c r="X1582" i="7" s="1"/>
  <c r="P1581" i="7"/>
  <c r="Q1581" i="7" s="1"/>
  <c r="S1581" i="7" s="1"/>
  <c r="T1581" i="7" s="1"/>
  <c r="U1581" i="7" s="1"/>
  <c r="X1581" i="7" s="1"/>
  <c r="P1580" i="7"/>
  <c r="Q1580" i="7" s="1"/>
  <c r="S1580" i="7" s="1"/>
  <c r="T1580" i="7" s="1"/>
  <c r="U1580" i="7" s="1"/>
  <c r="X1580" i="7" s="1"/>
  <c r="P1579" i="7"/>
  <c r="Q1579" i="7" s="1"/>
  <c r="S1579" i="7" s="1"/>
  <c r="T1579" i="7" s="1"/>
  <c r="U1579" i="7" s="1"/>
  <c r="X1579" i="7" s="1"/>
  <c r="P1578" i="7"/>
  <c r="Q1578" i="7" s="1"/>
  <c r="S1578" i="7" s="1"/>
  <c r="T1578" i="7" s="1"/>
  <c r="U1578" i="7" s="1"/>
  <c r="X1578" i="7" s="1"/>
  <c r="P1577" i="7"/>
  <c r="Q1577" i="7" s="1"/>
  <c r="S1577" i="7" s="1"/>
  <c r="T1577" i="7" s="1"/>
  <c r="U1577" i="7" s="1"/>
  <c r="X1577" i="7" s="1"/>
  <c r="P1576" i="7"/>
  <c r="Q1576" i="7" s="1"/>
  <c r="S1576" i="7" s="1"/>
  <c r="T1576" i="7" s="1"/>
  <c r="U1576" i="7" s="1"/>
  <c r="X1576" i="7" s="1"/>
  <c r="P1575" i="7"/>
  <c r="Q1575" i="7" s="1"/>
  <c r="S1575" i="7" s="1"/>
  <c r="T1575" i="7" s="1"/>
  <c r="U1575" i="7" s="1"/>
  <c r="X1575" i="7" s="1"/>
  <c r="P1574" i="7"/>
  <c r="Q1574" i="7" s="1"/>
  <c r="S1574" i="7" s="1"/>
  <c r="T1574" i="7" s="1"/>
  <c r="U1574" i="7" s="1"/>
  <c r="X1574" i="7" s="1"/>
  <c r="P1573" i="7"/>
  <c r="Q1573" i="7" s="1"/>
  <c r="S1573" i="7" s="1"/>
  <c r="T1573" i="7" s="1"/>
  <c r="U1573" i="7" s="1"/>
  <c r="X1573" i="7" s="1"/>
  <c r="P1572" i="7"/>
  <c r="Q1572" i="7" s="1"/>
  <c r="S1572" i="7" s="1"/>
  <c r="T1572" i="7" s="1"/>
  <c r="U1572" i="7" s="1"/>
  <c r="X1572" i="7" s="1"/>
  <c r="P1571" i="7"/>
  <c r="Q1571" i="7" s="1"/>
  <c r="S1571" i="7" s="1"/>
  <c r="T1571" i="7" s="1"/>
  <c r="U1571" i="7" s="1"/>
  <c r="X1571" i="7" s="1"/>
  <c r="P1570" i="7"/>
  <c r="Q1570" i="7" s="1"/>
  <c r="S1570" i="7" s="1"/>
  <c r="T1570" i="7" s="1"/>
  <c r="U1570" i="7" s="1"/>
  <c r="X1570" i="7" s="1"/>
  <c r="P1569" i="7"/>
  <c r="Q1569" i="7" s="1"/>
  <c r="S1569" i="7" s="1"/>
  <c r="T1569" i="7" s="1"/>
  <c r="U1569" i="7" s="1"/>
  <c r="X1569" i="7" s="1"/>
  <c r="P1568" i="7"/>
  <c r="Q1568" i="7" s="1"/>
  <c r="S1568" i="7" s="1"/>
  <c r="T1568" i="7" s="1"/>
  <c r="U1568" i="7" s="1"/>
  <c r="X1568" i="7" s="1"/>
  <c r="P1567" i="7"/>
  <c r="Q1567" i="7" s="1"/>
  <c r="S1567" i="7" s="1"/>
  <c r="T1567" i="7" s="1"/>
  <c r="U1567" i="7" s="1"/>
  <c r="X1567" i="7" s="1"/>
  <c r="P1566" i="7"/>
  <c r="Q1566" i="7" s="1"/>
  <c r="S1566" i="7" s="1"/>
  <c r="T1566" i="7" s="1"/>
  <c r="U1566" i="7" s="1"/>
  <c r="X1566" i="7" s="1"/>
  <c r="P1565" i="7"/>
  <c r="Q1565" i="7" s="1"/>
  <c r="S1565" i="7" s="1"/>
  <c r="T1565" i="7" s="1"/>
  <c r="U1565" i="7" s="1"/>
  <c r="X1565" i="7" s="1"/>
  <c r="P1564" i="7"/>
  <c r="Q1564" i="7" s="1"/>
  <c r="S1564" i="7" s="1"/>
  <c r="T1564" i="7" s="1"/>
  <c r="U1564" i="7" s="1"/>
  <c r="X1564" i="7" s="1"/>
  <c r="P1563" i="7"/>
  <c r="Q1563" i="7" s="1"/>
  <c r="S1563" i="7" s="1"/>
  <c r="T1563" i="7" s="1"/>
  <c r="U1563" i="7" s="1"/>
  <c r="X1563" i="7" s="1"/>
  <c r="P1562" i="7"/>
  <c r="Q1562" i="7" s="1"/>
  <c r="S1562" i="7" s="1"/>
  <c r="T1562" i="7" s="1"/>
  <c r="U1562" i="7" s="1"/>
  <c r="X1562" i="7" s="1"/>
  <c r="P1561" i="7"/>
  <c r="Q1561" i="7" s="1"/>
  <c r="S1561" i="7" s="1"/>
  <c r="T1561" i="7" s="1"/>
  <c r="U1561" i="7" s="1"/>
  <c r="X1561" i="7" s="1"/>
  <c r="P1560" i="7"/>
  <c r="Q1560" i="7" s="1"/>
  <c r="S1560" i="7" s="1"/>
  <c r="T1560" i="7" s="1"/>
  <c r="U1560" i="7" s="1"/>
  <c r="X1560" i="7" s="1"/>
  <c r="P1559" i="7"/>
  <c r="Q1559" i="7" s="1"/>
  <c r="S1559" i="7" s="1"/>
  <c r="T1559" i="7" s="1"/>
  <c r="U1559" i="7" s="1"/>
  <c r="X1559" i="7" s="1"/>
  <c r="P1558" i="7"/>
  <c r="Q1558" i="7" s="1"/>
  <c r="S1558" i="7" s="1"/>
  <c r="T1558" i="7" s="1"/>
  <c r="U1558" i="7" s="1"/>
  <c r="X1558" i="7" s="1"/>
  <c r="P1557" i="7"/>
  <c r="Q1557" i="7" s="1"/>
  <c r="S1557" i="7" s="1"/>
  <c r="T1557" i="7" s="1"/>
  <c r="U1557" i="7" s="1"/>
  <c r="X1557" i="7" s="1"/>
  <c r="P1556" i="7"/>
  <c r="Q1556" i="7" s="1"/>
  <c r="S1556" i="7" s="1"/>
  <c r="T1556" i="7" s="1"/>
  <c r="U1556" i="7" s="1"/>
  <c r="X1556" i="7" s="1"/>
  <c r="P1555" i="7"/>
  <c r="Q1555" i="7" s="1"/>
  <c r="S1555" i="7" s="1"/>
  <c r="T1555" i="7" s="1"/>
  <c r="U1555" i="7" s="1"/>
  <c r="X1555" i="7" s="1"/>
  <c r="P1554" i="7"/>
  <c r="Q1554" i="7" s="1"/>
  <c r="S1554" i="7" s="1"/>
  <c r="T1554" i="7" s="1"/>
  <c r="U1554" i="7" s="1"/>
  <c r="X1554" i="7" s="1"/>
  <c r="P1553" i="7"/>
  <c r="Q1553" i="7" s="1"/>
  <c r="S1553" i="7" s="1"/>
  <c r="T1553" i="7" s="1"/>
  <c r="U1553" i="7" s="1"/>
  <c r="X1553" i="7" s="1"/>
  <c r="P1552" i="7"/>
  <c r="Q1552" i="7" s="1"/>
  <c r="S1552" i="7" s="1"/>
  <c r="T1552" i="7" s="1"/>
  <c r="U1552" i="7" s="1"/>
  <c r="X1552" i="7" s="1"/>
  <c r="P1551" i="7"/>
  <c r="Q1551" i="7" s="1"/>
  <c r="S1551" i="7" s="1"/>
  <c r="T1551" i="7" s="1"/>
  <c r="U1551" i="7" s="1"/>
  <c r="X1551" i="7" s="1"/>
  <c r="P1550" i="7"/>
  <c r="Q1550" i="7" s="1"/>
  <c r="S1550" i="7" s="1"/>
  <c r="T1550" i="7" s="1"/>
  <c r="U1550" i="7" s="1"/>
  <c r="X1550" i="7" s="1"/>
  <c r="P1549" i="7"/>
  <c r="Q1549" i="7" s="1"/>
  <c r="S1549" i="7" s="1"/>
  <c r="T1549" i="7" s="1"/>
  <c r="U1549" i="7" s="1"/>
  <c r="X1549" i="7" s="1"/>
  <c r="P1548" i="7"/>
  <c r="Q1548" i="7" s="1"/>
  <c r="S1548" i="7" s="1"/>
  <c r="T1548" i="7" s="1"/>
  <c r="U1548" i="7" s="1"/>
  <c r="X1548" i="7" s="1"/>
  <c r="P1547" i="7"/>
  <c r="Q1547" i="7" s="1"/>
  <c r="S1547" i="7" s="1"/>
  <c r="T1547" i="7" s="1"/>
  <c r="U1547" i="7" s="1"/>
  <c r="X1547" i="7" s="1"/>
  <c r="P1546" i="7"/>
  <c r="Q1546" i="7" s="1"/>
  <c r="S1546" i="7" s="1"/>
  <c r="T1546" i="7" s="1"/>
  <c r="U1546" i="7" s="1"/>
  <c r="X1546" i="7" s="1"/>
  <c r="P1545" i="7"/>
  <c r="Q1545" i="7" s="1"/>
  <c r="S1545" i="7" s="1"/>
  <c r="T1545" i="7" s="1"/>
  <c r="U1545" i="7" s="1"/>
  <c r="X1545" i="7" s="1"/>
  <c r="P1544" i="7"/>
  <c r="Q1544" i="7" s="1"/>
  <c r="S1544" i="7" s="1"/>
  <c r="T1544" i="7" s="1"/>
  <c r="U1544" i="7" s="1"/>
  <c r="X1544" i="7" s="1"/>
  <c r="P1543" i="7"/>
  <c r="Q1543" i="7" s="1"/>
  <c r="S1543" i="7" s="1"/>
  <c r="T1543" i="7" s="1"/>
  <c r="U1543" i="7" s="1"/>
  <c r="X1543" i="7" s="1"/>
  <c r="P1542" i="7"/>
  <c r="Q1542" i="7" s="1"/>
  <c r="S1542" i="7" s="1"/>
  <c r="T1542" i="7" s="1"/>
  <c r="U1542" i="7" s="1"/>
  <c r="X1542" i="7" s="1"/>
  <c r="P1541" i="7"/>
  <c r="Q1541" i="7" s="1"/>
  <c r="S1541" i="7" s="1"/>
  <c r="T1541" i="7" s="1"/>
  <c r="U1541" i="7" s="1"/>
  <c r="X1541" i="7" s="1"/>
  <c r="P1540" i="7"/>
  <c r="Q1540" i="7" s="1"/>
  <c r="S1540" i="7" s="1"/>
  <c r="T1540" i="7" s="1"/>
  <c r="U1540" i="7" s="1"/>
  <c r="X1540" i="7" s="1"/>
  <c r="P1539" i="7"/>
  <c r="Q1539" i="7" s="1"/>
  <c r="S1539" i="7" s="1"/>
  <c r="T1539" i="7" s="1"/>
  <c r="U1539" i="7" s="1"/>
  <c r="X1539" i="7" s="1"/>
  <c r="P1538" i="7"/>
  <c r="Q1538" i="7" s="1"/>
  <c r="S1538" i="7" s="1"/>
  <c r="T1538" i="7" s="1"/>
  <c r="U1538" i="7" s="1"/>
  <c r="X1538" i="7" s="1"/>
  <c r="P1537" i="7"/>
  <c r="Q1537" i="7" s="1"/>
  <c r="S1537" i="7" s="1"/>
  <c r="T1537" i="7" s="1"/>
  <c r="U1537" i="7" s="1"/>
  <c r="X1537" i="7" s="1"/>
  <c r="P1536" i="7"/>
  <c r="Q1536" i="7" s="1"/>
  <c r="S1536" i="7" s="1"/>
  <c r="T1536" i="7" s="1"/>
  <c r="U1536" i="7" s="1"/>
  <c r="X1536" i="7" s="1"/>
  <c r="P1535" i="7"/>
  <c r="Q1535" i="7" s="1"/>
  <c r="S1535" i="7" s="1"/>
  <c r="T1535" i="7" s="1"/>
  <c r="U1535" i="7" s="1"/>
  <c r="X1535" i="7" s="1"/>
  <c r="P1534" i="7"/>
  <c r="Q1534" i="7" s="1"/>
  <c r="S1534" i="7" s="1"/>
  <c r="T1534" i="7" s="1"/>
  <c r="U1534" i="7" s="1"/>
  <c r="X1534" i="7" s="1"/>
  <c r="P1533" i="7"/>
  <c r="Q1533" i="7" s="1"/>
  <c r="S1533" i="7" s="1"/>
  <c r="T1533" i="7" s="1"/>
  <c r="U1533" i="7" s="1"/>
  <c r="X1533" i="7" s="1"/>
  <c r="P1532" i="7"/>
  <c r="Q1532" i="7" s="1"/>
  <c r="S1532" i="7" s="1"/>
  <c r="T1532" i="7" s="1"/>
  <c r="U1532" i="7" s="1"/>
  <c r="X1532" i="7" s="1"/>
  <c r="P1531" i="7"/>
  <c r="Q1531" i="7" s="1"/>
  <c r="S1531" i="7" s="1"/>
  <c r="T1531" i="7" s="1"/>
  <c r="U1531" i="7" s="1"/>
  <c r="X1531" i="7" s="1"/>
  <c r="P1530" i="7"/>
  <c r="Q1530" i="7" s="1"/>
  <c r="S1530" i="7" s="1"/>
  <c r="T1530" i="7" s="1"/>
  <c r="U1530" i="7" s="1"/>
  <c r="X1530" i="7" s="1"/>
  <c r="P1529" i="7"/>
  <c r="Q1529" i="7" s="1"/>
  <c r="S1529" i="7" s="1"/>
  <c r="T1529" i="7" s="1"/>
  <c r="U1529" i="7" s="1"/>
  <c r="X1529" i="7" s="1"/>
  <c r="P1528" i="7"/>
  <c r="Q1528" i="7" s="1"/>
  <c r="S1528" i="7" s="1"/>
  <c r="T1528" i="7" s="1"/>
  <c r="U1528" i="7" s="1"/>
  <c r="X1528" i="7" s="1"/>
  <c r="P1527" i="7"/>
  <c r="Q1527" i="7" s="1"/>
  <c r="S1527" i="7" s="1"/>
  <c r="T1527" i="7" s="1"/>
  <c r="U1527" i="7" s="1"/>
  <c r="X1527" i="7" s="1"/>
  <c r="P1526" i="7"/>
  <c r="Q1526" i="7" s="1"/>
  <c r="S1526" i="7" s="1"/>
  <c r="T1526" i="7" s="1"/>
  <c r="U1526" i="7" s="1"/>
  <c r="X1526" i="7" s="1"/>
  <c r="P1525" i="7"/>
  <c r="Q1525" i="7" s="1"/>
  <c r="S1525" i="7" s="1"/>
  <c r="T1525" i="7" s="1"/>
  <c r="U1525" i="7" s="1"/>
  <c r="X1525" i="7" s="1"/>
  <c r="P1524" i="7"/>
  <c r="Q1524" i="7" s="1"/>
  <c r="S1524" i="7" s="1"/>
  <c r="T1524" i="7" s="1"/>
  <c r="U1524" i="7" s="1"/>
  <c r="X1524" i="7" s="1"/>
  <c r="P1523" i="7"/>
  <c r="Q1523" i="7" s="1"/>
  <c r="S1523" i="7" s="1"/>
  <c r="T1523" i="7" s="1"/>
  <c r="U1523" i="7" s="1"/>
  <c r="X1523" i="7" s="1"/>
  <c r="P1522" i="7"/>
  <c r="Q1522" i="7" s="1"/>
  <c r="S1522" i="7" s="1"/>
  <c r="T1522" i="7" s="1"/>
  <c r="U1522" i="7" s="1"/>
  <c r="X1522" i="7" s="1"/>
  <c r="P1521" i="7"/>
  <c r="Q1521" i="7" s="1"/>
  <c r="S1521" i="7" s="1"/>
  <c r="T1521" i="7" s="1"/>
  <c r="U1521" i="7" s="1"/>
  <c r="X1521" i="7" s="1"/>
  <c r="P1520" i="7"/>
  <c r="Q1520" i="7" s="1"/>
  <c r="S1520" i="7" s="1"/>
  <c r="T1520" i="7" s="1"/>
  <c r="U1520" i="7" s="1"/>
  <c r="X1520" i="7" s="1"/>
  <c r="P1519" i="7"/>
  <c r="Q1519" i="7" s="1"/>
  <c r="S1519" i="7" s="1"/>
  <c r="T1519" i="7" s="1"/>
  <c r="U1519" i="7" s="1"/>
  <c r="X1519" i="7" s="1"/>
  <c r="P1518" i="7"/>
  <c r="Q1518" i="7" s="1"/>
  <c r="S1518" i="7" s="1"/>
  <c r="T1518" i="7" s="1"/>
  <c r="U1518" i="7" s="1"/>
  <c r="X1518" i="7" s="1"/>
  <c r="P1517" i="7"/>
  <c r="Q1517" i="7" s="1"/>
  <c r="S1517" i="7" s="1"/>
  <c r="T1517" i="7" s="1"/>
  <c r="U1517" i="7" s="1"/>
  <c r="X1517" i="7" s="1"/>
  <c r="P1516" i="7"/>
  <c r="Q1516" i="7" s="1"/>
  <c r="S1516" i="7" s="1"/>
  <c r="T1516" i="7" s="1"/>
  <c r="U1516" i="7" s="1"/>
  <c r="X1516" i="7" s="1"/>
  <c r="P1515" i="7"/>
  <c r="Q1515" i="7" s="1"/>
  <c r="S1515" i="7" s="1"/>
  <c r="T1515" i="7" s="1"/>
  <c r="U1515" i="7" s="1"/>
  <c r="X1515" i="7" s="1"/>
  <c r="P1514" i="7"/>
  <c r="Q1514" i="7" s="1"/>
  <c r="S1514" i="7" s="1"/>
  <c r="T1514" i="7" s="1"/>
  <c r="U1514" i="7" s="1"/>
  <c r="X1514" i="7" s="1"/>
  <c r="P1513" i="7"/>
  <c r="Q1513" i="7" s="1"/>
  <c r="S1513" i="7" s="1"/>
  <c r="T1513" i="7" s="1"/>
  <c r="U1513" i="7" s="1"/>
  <c r="X1513" i="7" s="1"/>
  <c r="P1512" i="7"/>
  <c r="Q1512" i="7" s="1"/>
  <c r="S1512" i="7" s="1"/>
  <c r="T1512" i="7" s="1"/>
  <c r="U1512" i="7" s="1"/>
  <c r="X1512" i="7" s="1"/>
  <c r="P1511" i="7"/>
  <c r="Q1511" i="7" s="1"/>
  <c r="S1511" i="7" s="1"/>
  <c r="T1511" i="7" s="1"/>
  <c r="U1511" i="7" s="1"/>
  <c r="X1511" i="7" s="1"/>
  <c r="P1510" i="7"/>
  <c r="Q1510" i="7" s="1"/>
  <c r="S1510" i="7" s="1"/>
  <c r="T1510" i="7" s="1"/>
  <c r="U1510" i="7" s="1"/>
  <c r="X1510" i="7" s="1"/>
  <c r="P1509" i="7"/>
  <c r="Q1509" i="7" s="1"/>
  <c r="S1509" i="7" s="1"/>
  <c r="T1509" i="7" s="1"/>
  <c r="U1509" i="7" s="1"/>
  <c r="X1509" i="7" s="1"/>
  <c r="P1508" i="7"/>
  <c r="Q1508" i="7" s="1"/>
  <c r="S1508" i="7" s="1"/>
  <c r="T1508" i="7" s="1"/>
  <c r="U1508" i="7" s="1"/>
  <c r="X1508" i="7" s="1"/>
  <c r="P1507" i="7"/>
  <c r="Q1507" i="7" s="1"/>
  <c r="S1507" i="7" s="1"/>
  <c r="T1507" i="7" s="1"/>
  <c r="U1507" i="7" s="1"/>
  <c r="X1507" i="7" s="1"/>
  <c r="P1506" i="7"/>
  <c r="Q1506" i="7" s="1"/>
  <c r="S1506" i="7" s="1"/>
  <c r="T1506" i="7" s="1"/>
  <c r="U1506" i="7" s="1"/>
  <c r="X1506" i="7" s="1"/>
  <c r="P1505" i="7"/>
  <c r="Q1505" i="7" s="1"/>
  <c r="S1505" i="7" s="1"/>
  <c r="T1505" i="7" s="1"/>
  <c r="U1505" i="7" s="1"/>
  <c r="X1505" i="7" s="1"/>
  <c r="P1504" i="7"/>
  <c r="Q1504" i="7" s="1"/>
  <c r="S1504" i="7" s="1"/>
  <c r="T1504" i="7" s="1"/>
  <c r="U1504" i="7" s="1"/>
  <c r="X1504" i="7" s="1"/>
  <c r="P1503" i="7"/>
  <c r="Q1503" i="7" s="1"/>
  <c r="S1503" i="7" s="1"/>
  <c r="T1503" i="7" s="1"/>
  <c r="U1503" i="7" s="1"/>
  <c r="X1503" i="7" s="1"/>
  <c r="P1502" i="7"/>
  <c r="Q1502" i="7" s="1"/>
  <c r="S1502" i="7" s="1"/>
  <c r="T1502" i="7" s="1"/>
  <c r="U1502" i="7" s="1"/>
  <c r="X1502" i="7" s="1"/>
  <c r="P1501" i="7"/>
  <c r="Q1501" i="7" s="1"/>
  <c r="S1501" i="7" s="1"/>
  <c r="T1501" i="7" s="1"/>
  <c r="U1501" i="7" s="1"/>
  <c r="X1501" i="7" s="1"/>
  <c r="P1500" i="7"/>
  <c r="Q1500" i="7" s="1"/>
  <c r="S1500" i="7" s="1"/>
  <c r="T1500" i="7" s="1"/>
  <c r="U1500" i="7" s="1"/>
  <c r="X1500" i="7" s="1"/>
  <c r="P1499" i="7"/>
  <c r="Q1499" i="7" s="1"/>
  <c r="S1499" i="7" s="1"/>
  <c r="T1499" i="7" s="1"/>
  <c r="U1499" i="7" s="1"/>
  <c r="X1499" i="7" s="1"/>
  <c r="P1498" i="7"/>
  <c r="Q1498" i="7" s="1"/>
  <c r="S1498" i="7" s="1"/>
  <c r="T1498" i="7" s="1"/>
  <c r="U1498" i="7" s="1"/>
  <c r="X1498" i="7" s="1"/>
  <c r="P1497" i="7"/>
  <c r="Q1497" i="7" s="1"/>
  <c r="S1497" i="7" s="1"/>
  <c r="T1497" i="7" s="1"/>
  <c r="U1497" i="7" s="1"/>
  <c r="X1497" i="7" s="1"/>
  <c r="P1496" i="7"/>
  <c r="Q1496" i="7" s="1"/>
  <c r="S1496" i="7" s="1"/>
  <c r="T1496" i="7" s="1"/>
  <c r="U1496" i="7" s="1"/>
  <c r="X1496" i="7" s="1"/>
  <c r="P1495" i="7"/>
  <c r="Q1495" i="7" s="1"/>
  <c r="S1495" i="7" s="1"/>
  <c r="T1495" i="7" s="1"/>
  <c r="U1495" i="7" s="1"/>
  <c r="X1495" i="7" s="1"/>
  <c r="P1494" i="7"/>
  <c r="Q1494" i="7" s="1"/>
  <c r="S1494" i="7" s="1"/>
  <c r="T1494" i="7" s="1"/>
  <c r="U1494" i="7" s="1"/>
  <c r="X1494" i="7" s="1"/>
  <c r="P1493" i="7"/>
  <c r="Q1493" i="7" s="1"/>
  <c r="S1493" i="7" s="1"/>
  <c r="T1493" i="7" s="1"/>
  <c r="U1493" i="7" s="1"/>
  <c r="X1493" i="7" s="1"/>
  <c r="P1492" i="7"/>
  <c r="Q1492" i="7" s="1"/>
  <c r="S1492" i="7" s="1"/>
  <c r="T1492" i="7" s="1"/>
  <c r="U1492" i="7" s="1"/>
  <c r="X1492" i="7" s="1"/>
  <c r="P1491" i="7"/>
  <c r="Q1491" i="7" s="1"/>
  <c r="S1491" i="7" s="1"/>
  <c r="T1491" i="7" s="1"/>
  <c r="U1491" i="7" s="1"/>
  <c r="X1491" i="7" s="1"/>
  <c r="P1490" i="7"/>
  <c r="Q1490" i="7" s="1"/>
  <c r="S1490" i="7" s="1"/>
  <c r="T1490" i="7" s="1"/>
  <c r="U1490" i="7" s="1"/>
  <c r="X1490" i="7" s="1"/>
  <c r="P1489" i="7"/>
  <c r="Q1489" i="7" s="1"/>
  <c r="S1489" i="7" s="1"/>
  <c r="T1489" i="7" s="1"/>
  <c r="U1489" i="7" s="1"/>
  <c r="X1489" i="7" s="1"/>
  <c r="P1488" i="7"/>
  <c r="Q1488" i="7" s="1"/>
  <c r="S1488" i="7" s="1"/>
  <c r="T1488" i="7" s="1"/>
  <c r="U1488" i="7" s="1"/>
  <c r="X1488" i="7" s="1"/>
  <c r="P1487" i="7"/>
  <c r="Q1487" i="7" s="1"/>
  <c r="S1487" i="7" s="1"/>
  <c r="T1487" i="7" s="1"/>
  <c r="U1487" i="7" s="1"/>
  <c r="X1487" i="7" s="1"/>
  <c r="P1486" i="7"/>
  <c r="Q1486" i="7" s="1"/>
  <c r="S1486" i="7" s="1"/>
  <c r="T1486" i="7" s="1"/>
  <c r="U1486" i="7" s="1"/>
  <c r="X1486" i="7" s="1"/>
  <c r="P1485" i="7"/>
  <c r="Q1485" i="7" s="1"/>
  <c r="S1485" i="7" s="1"/>
  <c r="T1485" i="7" s="1"/>
  <c r="U1485" i="7" s="1"/>
  <c r="X1485" i="7" s="1"/>
  <c r="P1484" i="7"/>
  <c r="Q1484" i="7" s="1"/>
  <c r="S1484" i="7" s="1"/>
  <c r="T1484" i="7" s="1"/>
  <c r="U1484" i="7" s="1"/>
  <c r="X1484" i="7" s="1"/>
  <c r="P1483" i="7"/>
  <c r="Q1483" i="7" s="1"/>
  <c r="S1483" i="7" s="1"/>
  <c r="T1483" i="7" s="1"/>
  <c r="U1483" i="7" s="1"/>
  <c r="X1483" i="7" s="1"/>
  <c r="P1482" i="7"/>
  <c r="Q1482" i="7" s="1"/>
  <c r="S1482" i="7" s="1"/>
  <c r="T1482" i="7" s="1"/>
  <c r="U1482" i="7" s="1"/>
  <c r="X1482" i="7" s="1"/>
  <c r="P1481" i="7"/>
  <c r="Q1481" i="7" s="1"/>
  <c r="S1481" i="7" s="1"/>
  <c r="T1481" i="7" s="1"/>
  <c r="U1481" i="7" s="1"/>
  <c r="X1481" i="7" s="1"/>
  <c r="P1480" i="7"/>
  <c r="Q1480" i="7" s="1"/>
  <c r="S1480" i="7" s="1"/>
  <c r="T1480" i="7" s="1"/>
  <c r="U1480" i="7" s="1"/>
  <c r="X1480" i="7" s="1"/>
  <c r="P1479" i="7"/>
  <c r="Q1479" i="7" s="1"/>
  <c r="S1479" i="7" s="1"/>
  <c r="T1479" i="7" s="1"/>
  <c r="U1479" i="7" s="1"/>
  <c r="X1479" i="7" s="1"/>
  <c r="P1478" i="7"/>
  <c r="Q1478" i="7" s="1"/>
  <c r="S1478" i="7" s="1"/>
  <c r="T1478" i="7" s="1"/>
  <c r="U1478" i="7" s="1"/>
  <c r="X1478" i="7" s="1"/>
  <c r="P1477" i="7"/>
  <c r="Q1477" i="7" s="1"/>
  <c r="S1477" i="7" s="1"/>
  <c r="T1477" i="7" s="1"/>
  <c r="U1477" i="7" s="1"/>
  <c r="X1477" i="7" s="1"/>
  <c r="P1476" i="7"/>
  <c r="Q1476" i="7" s="1"/>
  <c r="S1476" i="7" s="1"/>
  <c r="T1476" i="7" s="1"/>
  <c r="U1476" i="7" s="1"/>
  <c r="X1476" i="7" s="1"/>
  <c r="P1475" i="7"/>
  <c r="Q1475" i="7" s="1"/>
  <c r="S1475" i="7" s="1"/>
  <c r="T1475" i="7" s="1"/>
  <c r="U1475" i="7" s="1"/>
  <c r="X1475" i="7" s="1"/>
  <c r="P1474" i="7"/>
  <c r="Q1474" i="7" s="1"/>
  <c r="S1474" i="7" s="1"/>
  <c r="T1474" i="7" s="1"/>
  <c r="U1474" i="7" s="1"/>
  <c r="X1474" i="7" s="1"/>
  <c r="P1473" i="7"/>
  <c r="Q1473" i="7" s="1"/>
  <c r="S1473" i="7" s="1"/>
  <c r="T1473" i="7" s="1"/>
  <c r="U1473" i="7" s="1"/>
  <c r="X1473" i="7" s="1"/>
  <c r="P1472" i="7"/>
  <c r="Q1472" i="7" s="1"/>
  <c r="S1472" i="7" s="1"/>
  <c r="T1472" i="7" s="1"/>
  <c r="U1472" i="7" s="1"/>
  <c r="X1472" i="7" s="1"/>
  <c r="P1471" i="7"/>
  <c r="Q1471" i="7" s="1"/>
  <c r="S1471" i="7" s="1"/>
  <c r="T1471" i="7" s="1"/>
  <c r="U1471" i="7" s="1"/>
  <c r="X1471" i="7" s="1"/>
  <c r="P1470" i="7"/>
  <c r="Q1470" i="7" s="1"/>
  <c r="S1470" i="7" s="1"/>
  <c r="T1470" i="7" s="1"/>
  <c r="U1470" i="7" s="1"/>
  <c r="X1470" i="7" s="1"/>
  <c r="P1469" i="7"/>
  <c r="Q1469" i="7" s="1"/>
  <c r="S1469" i="7" s="1"/>
  <c r="T1469" i="7" s="1"/>
  <c r="U1469" i="7" s="1"/>
  <c r="X1469" i="7" s="1"/>
  <c r="P1468" i="7"/>
  <c r="Q1468" i="7" s="1"/>
  <c r="S1468" i="7" s="1"/>
  <c r="T1468" i="7" s="1"/>
  <c r="U1468" i="7" s="1"/>
  <c r="X1468" i="7" s="1"/>
  <c r="P1467" i="7"/>
  <c r="Q1467" i="7" s="1"/>
  <c r="S1467" i="7" s="1"/>
  <c r="T1467" i="7" s="1"/>
  <c r="U1467" i="7" s="1"/>
  <c r="X1467" i="7" s="1"/>
  <c r="P1466" i="7"/>
  <c r="Q1466" i="7" s="1"/>
  <c r="S1466" i="7" s="1"/>
  <c r="T1466" i="7" s="1"/>
  <c r="U1466" i="7" s="1"/>
  <c r="X1466" i="7" s="1"/>
  <c r="P1465" i="7"/>
  <c r="Q1465" i="7" s="1"/>
  <c r="S1465" i="7" s="1"/>
  <c r="T1465" i="7" s="1"/>
  <c r="U1465" i="7" s="1"/>
  <c r="X1465" i="7" s="1"/>
  <c r="P1464" i="7"/>
  <c r="Q1464" i="7" s="1"/>
  <c r="S1464" i="7" s="1"/>
  <c r="T1464" i="7" s="1"/>
  <c r="U1464" i="7" s="1"/>
  <c r="X1464" i="7" s="1"/>
  <c r="P1463" i="7"/>
  <c r="Q1463" i="7" s="1"/>
  <c r="S1463" i="7" s="1"/>
  <c r="T1463" i="7" s="1"/>
  <c r="U1463" i="7" s="1"/>
  <c r="X1463" i="7" s="1"/>
  <c r="P1462" i="7"/>
  <c r="Q1462" i="7" s="1"/>
  <c r="S1462" i="7" s="1"/>
  <c r="T1462" i="7" s="1"/>
  <c r="U1462" i="7" s="1"/>
  <c r="X1462" i="7" s="1"/>
  <c r="P1461" i="7"/>
  <c r="Q1461" i="7" s="1"/>
  <c r="S1461" i="7" s="1"/>
  <c r="T1461" i="7" s="1"/>
  <c r="U1461" i="7" s="1"/>
  <c r="X1461" i="7" s="1"/>
  <c r="P1460" i="7"/>
  <c r="Q1460" i="7" s="1"/>
  <c r="S1460" i="7" s="1"/>
  <c r="T1460" i="7" s="1"/>
  <c r="U1460" i="7" s="1"/>
  <c r="X1460" i="7" s="1"/>
  <c r="P1459" i="7"/>
  <c r="Q1459" i="7" s="1"/>
  <c r="S1459" i="7" s="1"/>
  <c r="T1459" i="7" s="1"/>
  <c r="U1459" i="7" s="1"/>
  <c r="X1459" i="7" s="1"/>
  <c r="P1458" i="7"/>
  <c r="Q1458" i="7" s="1"/>
  <c r="S1458" i="7" s="1"/>
  <c r="T1458" i="7" s="1"/>
  <c r="U1458" i="7" s="1"/>
  <c r="X1458" i="7" s="1"/>
  <c r="P1457" i="7"/>
  <c r="Q1457" i="7" s="1"/>
  <c r="S1457" i="7" s="1"/>
  <c r="T1457" i="7" s="1"/>
  <c r="U1457" i="7" s="1"/>
  <c r="X1457" i="7" s="1"/>
  <c r="P1456" i="7"/>
  <c r="Q1456" i="7" s="1"/>
  <c r="S1456" i="7" s="1"/>
  <c r="T1456" i="7" s="1"/>
  <c r="U1456" i="7" s="1"/>
  <c r="X1456" i="7" s="1"/>
  <c r="P1455" i="7"/>
  <c r="Q1455" i="7" s="1"/>
  <c r="S1455" i="7" s="1"/>
  <c r="T1455" i="7" s="1"/>
  <c r="U1455" i="7" s="1"/>
  <c r="X1455" i="7" s="1"/>
  <c r="P1454" i="7"/>
  <c r="Q1454" i="7" s="1"/>
  <c r="S1454" i="7" s="1"/>
  <c r="T1454" i="7" s="1"/>
  <c r="U1454" i="7" s="1"/>
  <c r="X1454" i="7" s="1"/>
  <c r="P1453" i="7"/>
  <c r="Q1453" i="7" s="1"/>
  <c r="S1453" i="7" s="1"/>
  <c r="T1453" i="7" s="1"/>
  <c r="U1453" i="7" s="1"/>
  <c r="X1453" i="7" s="1"/>
  <c r="P1452" i="7"/>
  <c r="Q1452" i="7" s="1"/>
  <c r="S1452" i="7" s="1"/>
  <c r="T1452" i="7" s="1"/>
  <c r="U1452" i="7" s="1"/>
  <c r="X1452" i="7" s="1"/>
  <c r="P1451" i="7"/>
  <c r="Q1451" i="7" s="1"/>
  <c r="S1451" i="7" s="1"/>
  <c r="T1451" i="7" s="1"/>
  <c r="U1451" i="7" s="1"/>
  <c r="X1451" i="7" s="1"/>
  <c r="P1450" i="7"/>
  <c r="Q1450" i="7" s="1"/>
  <c r="S1450" i="7" s="1"/>
  <c r="T1450" i="7" s="1"/>
  <c r="U1450" i="7" s="1"/>
  <c r="X1450" i="7" s="1"/>
  <c r="P1449" i="7"/>
  <c r="Q1449" i="7" s="1"/>
  <c r="S1449" i="7" s="1"/>
  <c r="T1449" i="7" s="1"/>
  <c r="U1449" i="7" s="1"/>
  <c r="X1449" i="7" s="1"/>
  <c r="P1448" i="7"/>
  <c r="Q1448" i="7" s="1"/>
  <c r="S1448" i="7" s="1"/>
  <c r="T1448" i="7" s="1"/>
  <c r="U1448" i="7" s="1"/>
  <c r="X1448" i="7" s="1"/>
  <c r="P1447" i="7"/>
  <c r="Q1447" i="7" s="1"/>
  <c r="S1447" i="7" s="1"/>
  <c r="T1447" i="7" s="1"/>
  <c r="U1447" i="7" s="1"/>
  <c r="X1447" i="7" s="1"/>
  <c r="P1446" i="7"/>
  <c r="Q1446" i="7" s="1"/>
  <c r="S1446" i="7" s="1"/>
  <c r="T1446" i="7" s="1"/>
  <c r="U1446" i="7" s="1"/>
  <c r="X1446" i="7" s="1"/>
  <c r="P1445" i="7"/>
  <c r="Q1445" i="7" s="1"/>
  <c r="S1445" i="7" s="1"/>
  <c r="T1445" i="7" s="1"/>
  <c r="U1445" i="7" s="1"/>
  <c r="X1445" i="7" s="1"/>
  <c r="P1444" i="7"/>
  <c r="Q1444" i="7" s="1"/>
  <c r="S1444" i="7" s="1"/>
  <c r="T1444" i="7" s="1"/>
  <c r="U1444" i="7" s="1"/>
  <c r="X1444" i="7" s="1"/>
  <c r="P1443" i="7"/>
  <c r="Q1443" i="7" s="1"/>
  <c r="S1443" i="7" s="1"/>
  <c r="T1443" i="7" s="1"/>
  <c r="U1443" i="7" s="1"/>
  <c r="X1443" i="7" s="1"/>
  <c r="P1442" i="7"/>
  <c r="Q1442" i="7" s="1"/>
  <c r="S1442" i="7" s="1"/>
  <c r="T1442" i="7" s="1"/>
  <c r="U1442" i="7" s="1"/>
  <c r="X1442" i="7" s="1"/>
  <c r="P1441" i="7"/>
  <c r="Q1441" i="7" s="1"/>
  <c r="S1441" i="7" s="1"/>
  <c r="T1441" i="7" s="1"/>
  <c r="U1441" i="7" s="1"/>
  <c r="X1441" i="7" s="1"/>
  <c r="P1440" i="7"/>
  <c r="Q1440" i="7" s="1"/>
  <c r="S1440" i="7" s="1"/>
  <c r="T1440" i="7" s="1"/>
  <c r="U1440" i="7" s="1"/>
  <c r="X1440" i="7" s="1"/>
  <c r="P1439" i="7"/>
  <c r="Q1439" i="7" s="1"/>
  <c r="S1439" i="7" s="1"/>
  <c r="T1439" i="7" s="1"/>
  <c r="U1439" i="7" s="1"/>
  <c r="X1439" i="7" s="1"/>
  <c r="P1438" i="7"/>
  <c r="Q1438" i="7" s="1"/>
  <c r="S1438" i="7" s="1"/>
  <c r="T1438" i="7" s="1"/>
  <c r="U1438" i="7" s="1"/>
  <c r="X1438" i="7" s="1"/>
  <c r="P1437" i="7"/>
  <c r="Q1437" i="7" s="1"/>
  <c r="S1437" i="7" s="1"/>
  <c r="T1437" i="7" s="1"/>
  <c r="U1437" i="7" s="1"/>
  <c r="X1437" i="7" s="1"/>
  <c r="P1436" i="7"/>
  <c r="Q1436" i="7" s="1"/>
  <c r="S1436" i="7" s="1"/>
  <c r="T1436" i="7" s="1"/>
  <c r="U1436" i="7" s="1"/>
  <c r="X1436" i="7" s="1"/>
  <c r="P1435" i="7"/>
  <c r="Q1435" i="7" s="1"/>
  <c r="S1435" i="7" s="1"/>
  <c r="T1435" i="7" s="1"/>
  <c r="U1435" i="7" s="1"/>
  <c r="X1435" i="7" s="1"/>
  <c r="P1434" i="7"/>
  <c r="Q1434" i="7" s="1"/>
  <c r="S1434" i="7" s="1"/>
  <c r="T1434" i="7" s="1"/>
  <c r="U1434" i="7" s="1"/>
  <c r="X1434" i="7" s="1"/>
  <c r="P1433" i="7"/>
  <c r="Q1433" i="7" s="1"/>
  <c r="S1433" i="7" s="1"/>
  <c r="T1433" i="7" s="1"/>
  <c r="U1433" i="7" s="1"/>
  <c r="X1433" i="7" s="1"/>
  <c r="P1432" i="7"/>
  <c r="Q1432" i="7" s="1"/>
  <c r="S1432" i="7" s="1"/>
  <c r="T1432" i="7" s="1"/>
  <c r="U1432" i="7" s="1"/>
  <c r="X1432" i="7" s="1"/>
  <c r="P1431" i="7"/>
  <c r="Q1431" i="7" s="1"/>
  <c r="S1431" i="7" s="1"/>
  <c r="T1431" i="7" s="1"/>
  <c r="U1431" i="7" s="1"/>
  <c r="X1431" i="7" s="1"/>
  <c r="P1430" i="7"/>
  <c r="Q1430" i="7" s="1"/>
  <c r="S1430" i="7" s="1"/>
  <c r="T1430" i="7" s="1"/>
  <c r="U1430" i="7" s="1"/>
  <c r="X1430" i="7" s="1"/>
  <c r="P1429" i="7"/>
  <c r="Q1429" i="7" s="1"/>
  <c r="S1429" i="7" s="1"/>
  <c r="T1429" i="7" s="1"/>
  <c r="U1429" i="7" s="1"/>
  <c r="X1429" i="7" s="1"/>
  <c r="P1428" i="7"/>
  <c r="Q1428" i="7" s="1"/>
  <c r="S1428" i="7" s="1"/>
  <c r="T1428" i="7" s="1"/>
  <c r="U1428" i="7" s="1"/>
  <c r="X1428" i="7" s="1"/>
  <c r="P1427" i="7"/>
  <c r="Q1427" i="7" s="1"/>
  <c r="S1427" i="7" s="1"/>
  <c r="T1427" i="7" s="1"/>
  <c r="U1427" i="7" s="1"/>
  <c r="X1427" i="7" s="1"/>
  <c r="P1426" i="7"/>
  <c r="Q1426" i="7" s="1"/>
  <c r="S1426" i="7" s="1"/>
  <c r="T1426" i="7" s="1"/>
  <c r="U1426" i="7" s="1"/>
  <c r="X1426" i="7" s="1"/>
  <c r="P1425" i="7"/>
  <c r="Q1425" i="7" s="1"/>
  <c r="S1425" i="7" s="1"/>
  <c r="T1425" i="7" s="1"/>
  <c r="U1425" i="7" s="1"/>
  <c r="X1425" i="7" s="1"/>
  <c r="P1424" i="7"/>
  <c r="Q1424" i="7" s="1"/>
  <c r="S1424" i="7" s="1"/>
  <c r="T1424" i="7" s="1"/>
  <c r="U1424" i="7" s="1"/>
  <c r="X1424" i="7" s="1"/>
  <c r="P1423" i="7"/>
  <c r="Q1423" i="7" s="1"/>
  <c r="S1423" i="7" s="1"/>
  <c r="T1423" i="7" s="1"/>
  <c r="U1423" i="7" s="1"/>
  <c r="X1423" i="7" s="1"/>
  <c r="P1422" i="7"/>
  <c r="Q1422" i="7" s="1"/>
  <c r="S1422" i="7" s="1"/>
  <c r="T1422" i="7" s="1"/>
  <c r="U1422" i="7" s="1"/>
  <c r="X1422" i="7" s="1"/>
  <c r="P1421" i="7"/>
  <c r="Q1421" i="7" s="1"/>
  <c r="S1421" i="7" s="1"/>
  <c r="T1421" i="7" s="1"/>
  <c r="U1421" i="7" s="1"/>
  <c r="X1421" i="7" s="1"/>
  <c r="P1420" i="7"/>
  <c r="Q1420" i="7" s="1"/>
  <c r="S1420" i="7" s="1"/>
  <c r="T1420" i="7" s="1"/>
  <c r="U1420" i="7" s="1"/>
  <c r="X1420" i="7" s="1"/>
  <c r="P1419" i="7"/>
  <c r="Q1419" i="7" s="1"/>
  <c r="S1419" i="7" s="1"/>
  <c r="T1419" i="7" s="1"/>
  <c r="U1419" i="7" s="1"/>
  <c r="X1419" i="7" s="1"/>
  <c r="P1418" i="7"/>
  <c r="Q1418" i="7" s="1"/>
  <c r="S1418" i="7" s="1"/>
  <c r="T1418" i="7" s="1"/>
  <c r="U1418" i="7" s="1"/>
  <c r="X1418" i="7" s="1"/>
  <c r="P1417" i="7"/>
  <c r="Q1417" i="7" s="1"/>
  <c r="S1417" i="7" s="1"/>
  <c r="T1417" i="7" s="1"/>
  <c r="U1417" i="7" s="1"/>
  <c r="X1417" i="7" s="1"/>
  <c r="P1416" i="7"/>
  <c r="Q1416" i="7" s="1"/>
  <c r="S1416" i="7" s="1"/>
  <c r="T1416" i="7" s="1"/>
  <c r="U1416" i="7" s="1"/>
  <c r="X1416" i="7" s="1"/>
  <c r="P1415" i="7"/>
  <c r="Q1415" i="7" s="1"/>
  <c r="S1415" i="7" s="1"/>
  <c r="T1415" i="7" s="1"/>
  <c r="U1415" i="7" s="1"/>
  <c r="X1415" i="7" s="1"/>
  <c r="P1414" i="7"/>
  <c r="Q1414" i="7" s="1"/>
  <c r="S1414" i="7" s="1"/>
  <c r="T1414" i="7" s="1"/>
  <c r="U1414" i="7" s="1"/>
  <c r="X1414" i="7" s="1"/>
  <c r="P1413" i="7"/>
  <c r="Q1413" i="7" s="1"/>
  <c r="S1413" i="7" s="1"/>
  <c r="T1413" i="7" s="1"/>
  <c r="U1413" i="7" s="1"/>
  <c r="X1413" i="7" s="1"/>
  <c r="P1412" i="7"/>
  <c r="Q1412" i="7" s="1"/>
  <c r="S1412" i="7" s="1"/>
  <c r="T1412" i="7" s="1"/>
  <c r="U1412" i="7" s="1"/>
  <c r="X1412" i="7" s="1"/>
  <c r="P1411" i="7"/>
  <c r="Q1411" i="7" s="1"/>
  <c r="S1411" i="7" s="1"/>
  <c r="T1411" i="7" s="1"/>
  <c r="U1411" i="7" s="1"/>
  <c r="X1411" i="7" s="1"/>
  <c r="P1410" i="7"/>
  <c r="Q1410" i="7" s="1"/>
  <c r="S1410" i="7" s="1"/>
  <c r="T1410" i="7" s="1"/>
  <c r="U1410" i="7" s="1"/>
  <c r="X1410" i="7" s="1"/>
  <c r="P1409" i="7"/>
  <c r="Q1409" i="7" s="1"/>
  <c r="S1409" i="7" s="1"/>
  <c r="T1409" i="7" s="1"/>
  <c r="U1409" i="7" s="1"/>
  <c r="X1409" i="7" s="1"/>
  <c r="P1408" i="7"/>
  <c r="Q1408" i="7" s="1"/>
  <c r="S1408" i="7" s="1"/>
  <c r="T1408" i="7" s="1"/>
  <c r="U1408" i="7" s="1"/>
  <c r="X1408" i="7" s="1"/>
  <c r="P1407" i="7"/>
  <c r="Q1407" i="7" s="1"/>
  <c r="S1407" i="7" s="1"/>
  <c r="T1407" i="7" s="1"/>
  <c r="U1407" i="7" s="1"/>
  <c r="X1407" i="7" s="1"/>
  <c r="P1406" i="7"/>
  <c r="Q1406" i="7" s="1"/>
  <c r="S1406" i="7" s="1"/>
  <c r="T1406" i="7" s="1"/>
  <c r="U1406" i="7" s="1"/>
  <c r="X1406" i="7" s="1"/>
  <c r="P1405" i="7"/>
  <c r="Q1405" i="7" s="1"/>
  <c r="S1405" i="7" s="1"/>
  <c r="T1405" i="7" s="1"/>
  <c r="U1405" i="7" s="1"/>
  <c r="X1405" i="7" s="1"/>
  <c r="P1404" i="7"/>
  <c r="Q1404" i="7" s="1"/>
  <c r="S1404" i="7" s="1"/>
  <c r="T1404" i="7" s="1"/>
  <c r="U1404" i="7" s="1"/>
  <c r="X1404" i="7" s="1"/>
  <c r="P1403" i="7"/>
  <c r="Q1403" i="7" s="1"/>
  <c r="S1403" i="7" s="1"/>
  <c r="T1403" i="7" s="1"/>
  <c r="U1403" i="7" s="1"/>
  <c r="X1403" i="7" s="1"/>
  <c r="P1402" i="7"/>
  <c r="Q1402" i="7" s="1"/>
  <c r="S1402" i="7" s="1"/>
  <c r="T1402" i="7" s="1"/>
  <c r="U1402" i="7" s="1"/>
  <c r="X1402" i="7" s="1"/>
  <c r="P1401" i="7"/>
  <c r="Q1401" i="7" s="1"/>
  <c r="S1401" i="7" s="1"/>
  <c r="T1401" i="7" s="1"/>
  <c r="U1401" i="7" s="1"/>
  <c r="X1401" i="7" s="1"/>
  <c r="P1400" i="7"/>
  <c r="Q1400" i="7" s="1"/>
  <c r="S1400" i="7" s="1"/>
  <c r="T1400" i="7" s="1"/>
  <c r="U1400" i="7" s="1"/>
  <c r="X1400" i="7" s="1"/>
  <c r="P1399" i="7"/>
  <c r="Q1399" i="7" s="1"/>
  <c r="S1399" i="7" s="1"/>
  <c r="T1399" i="7" s="1"/>
  <c r="U1399" i="7" s="1"/>
  <c r="X1399" i="7" s="1"/>
  <c r="P1398" i="7"/>
  <c r="Q1398" i="7" s="1"/>
  <c r="S1398" i="7" s="1"/>
  <c r="T1398" i="7" s="1"/>
  <c r="U1398" i="7" s="1"/>
  <c r="X1398" i="7" s="1"/>
  <c r="P1397" i="7"/>
  <c r="Q1397" i="7" s="1"/>
  <c r="S1397" i="7" s="1"/>
  <c r="T1397" i="7" s="1"/>
  <c r="U1397" i="7" s="1"/>
  <c r="X1397" i="7" s="1"/>
  <c r="P1396" i="7"/>
  <c r="Q1396" i="7" s="1"/>
  <c r="S1396" i="7" s="1"/>
  <c r="T1396" i="7" s="1"/>
  <c r="U1396" i="7" s="1"/>
  <c r="X1396" i="7" s="1"/>
  <c r="P1395" i="7"/>
  <c r="Q1395" i="7" s="1"/>
  <c r="S1395" i="7" s="1"/>
  <c r="T1395" i="7" s="1"/>
  <c r="U1395" i="7" s="1"/>
  <c r="X1395" i="7" s="1"/>
  <c r="P1394" i="7"/>
  <c r="Q1394" i="7" s="1"/>
  <c r="S1394" i="7" s="1"/>
  <c r="T1394" i="7" s="1"/>
  <c r="U1394" i="7" s="1"/>
  <c r="X1394" i="7" s="1"/>
  <c r="P1393" i="7"/>
  <c r="Q1393" i="7" s="1"/>
  <c r="S1393" i="7" s="1"/>
  <c r="T1393" i="7" s="1"/>
  <c r="U1393" i="7" s="1"/>
  <c r="X1393" i="7" s="1"/>
  <c r="P1392" i="7"/>
  <c r="Q1392" i="7" s="1"/>
  <c r="S1392" i="7" s="1"/>
  <c r="T1392" i="7" s="1"/>
  <c r="U1392" i="7" s="1"/>
  <c r="X1392" i="7" s="1"/>
  <c r="P1391" i="7"/>
  <c r="Q1391" i="7" s="1"/>
  <c r="S1391" i="7" s="1"/>
  <c r="T1391" i="7" s="1"/>
  <c r="U1391" i="7" s="1"/>
  <c r="X1391" i="7" s="1"/>
  <c r="P1390" i="7"/>
  <c r="Q1390" i="7" s="1"/>
  <c r="S1390" i="7" s="1"/>
  <c r="T1390" i="7" s="1"/>
  <c r="U1390" i="7" s="1"/>
  <c r="X1390" i="7" s="1"/>
  <c r="P1389" i="7"/>
  <c r="Q1389" i="7" s="1"/>
  <c r="S1389" i="7" s="1"/>
  <c r="T1389" i="7" s="1"/>
  <c r="U1389" i="7" s="1"/>
  <c r="X1389" i="7" s="1"/>
  <c r="P1388" i="7"/>
  <c r="Q1388" i="7" s="1"/>
  <c r="S1388" i="7" s="1"/>
  <c r="T1388" i="7" s="1"/>
  <c r="U1388" i="7" s="1"/>
  <c r="X1388" i="7" s="1"/>
  <c r="P1387" i="7"/>
  <c r="Q1387" i="7" s="1"/>
  <c r="S1387" i="7" s="1"/>
  <c r="T1387" i="7" s="1"/>
  <c r="U1387" i="7" s="1"/>
  <c r="X1387" i="7" s="1"/>
  <c r="P1386" i="7"/>
  <c r="Q1386" i="7" s="1"/>
  <c r="S1386" i="7" s="1"/>
  <c r="T1386" i="7" s="1"/>
  <c r="U1386" i="7" s="1"/>
  <c r="X1386" i="7" s="1"/>
  <c r="P1385" i="7"/>
  <c r="Q1385" i="7" s="1"/>
  <c r="S1385" i="7" s="1"/>
  <c r="T1385" i="7" s="1"/>
  <c r="U1385" i="7" s="1"/>
  <c r="X1385" i="7" s="1"/>
  <c r="P1384" i="7"/>
  <c r="Q1384" i="7" s="1"/>
  <c r="S1384" i="7" s="1"/>
  <c r="T1384" i="7" s="1"/>
  <c r="U1384" i="7" s="1"/>
  <c r="X1384" i="7" s="1"/>
  <c r="P1383" i="7"/>
  <c r="Q1383" i="7" s="1"/>
  <c r="S1383" i="7" s="1"/>
  <c r="T1383" i="7" s="1"/>
  <c r="U1383" i="7" s="1"/>
  <c r="X1383" i="7" s="1"/>
  <c r="P1382" i="7"/>
  <c r="Q1382" i="7" s="1"/>
  <c r="S1382" i="7" s="1"/>
  <c r="T1382" i="7" s="1"/>
  <c r="U1382" i="7" s="1"/>
  <c r="X1382" i="7" s="1"/>
  <c r="P1381" i="7"/>
  <c r="Q1381" i="7" s="1"/>
  <c r="S1381" i="7" s="1"/>
  <c r="T1381" i="7" s="1"/>
  <c r="U1381" i="7" s="1"/>
  <c r="X1381" i="7" s="1"/>
  <c r="P1380" i="7"/>
  <c r="Q1380" i="7" s="1"/>
  <c r="S1380" i="7" s="1"/>
  <c r="T1380" i="7" s="1"/>
  <c r="U1380" i="7" s="1"/>
  <c r="X1380" i="7" s="1"/>
  <c r="P1379" i="7"/>
  <c r="Q1379" i="7" s="1"/>
  <c r="S1379" i="7" s="1"/>
  <c r="T1379" i="7" s="1"/>
  <c r="U1379" i="7" s="1"/>
  <c r="X1379" i="7" s="1"/>
  <c r="P1378" i="7"/>
  <c r="Q1378" i="7" s="1"/>
  <c r="S1378" i="7" s="1"/>
  <c r="T1378" i="7" s="1"/>
  <c r="U1378" i="7" s="1"/>
  <c r="X1378" i="7" s="1"/>
  <c r="P1377" i="7"/>
  <c r="Q1377" i="7" s="1"/>
  <c r="S1377" i="7" s="1"/>
  <c r="T1377" i="7" s="1"/>
  <c r="U1377" i="7" s="1"/>
  <c r="X1377" i="7" s="1"/>
  <c r="P1376" i="7"/>
  <c r="Q1376" i="7" s="1"/>
  <c r="S1376" i="7" s="1"/>
  <c r="T1376" i="7" s="1"/>
  <c r="U1376" i="7" s="1"/>
  <c r="X1376" i="7" s="1"/>
  <c r="P1375" i="7"/>
  <c r="Q1375" i="7" s="1"/>
  <c r="S1375" i="7" s="1"/>
  <c r="T1375" i="7" s="1"/>
  <c r="U1375" i="7" s="1"/>
  <c r="X1375" i="7" s="1"/>
  <c r="P1374" i="7"/>
  <c r="Q1374" i="7" s="1"/>
  <c r="S1374" i="7" s="1"/>
  <c r="T1374" i="7" s="1"/>
  <c r="U1374" i="7" s="1"/>
  <c r="X1374" i="7" s="1"/>
  <c r="P1373" i="7"/>
  <c r="Q1373" i="7" s="1"/>
  <c r="S1373" i="7" s="1"/>
  <c r="T1373" i="7" s="1"/>
  <c r="U1373" i="7" s="1"/>
  <c r="X1373" i="7" s="1"/>
  <c r="P1372" i="7"/>
  <c r="Q1372" i="7" s="1"/>
  <c r="S1372" i="7" s="1"/>
  <c r="T1372" i="7" s="1"/>
  <c r="U1372" i="7" s="1"/>
  <c r="X1372" i="7" s="1"/>
  <c r="P1371" i="7"/>
  <c r="Q1371" i="7" s="1"/>
  <c r="S1371" i="7" s="1"/>
  <c r="T1371" i="7" s="1"/>
  <c r="U1371" i="7" s="1"/>
  <c r="X1371" i="7" s="1"/>
  <c r="P1370" i="7"/>
  <c r="Q1370" i="7" s="1"/>
  <c r="S1370" i="7" s="1"/>
  <c r="T1370" i="7" s="1"/>
  <c r="U1370" i="7" s="1"/>
  <c r="X1370" i="7" s="1"/>
  <c r="P1369" i="7"/>
  <c r="Q1369" i="7" s="1"/>
  <c r="S1369" i="7" s="1"/>
  <c r="T1369" i="7" s="1"/>
  <c r="U1369" i="7" s="1"/>
  <c r="X1369" i="7" s="1"/>
  <c r="P1368" i="7"/>
  <c r="Q1368" i="7" s="1"/>
  <c r="S1368" i="7" s="1"/>
  <c r="T1368" i="7" s="1"/>
  <c r="U1368" i="7" s="1"/>
  <c r="X1368" i="7" s="1"/>
  <c r="P1367" i="7"/>
  <c r="Q1367" i="7" s="1"/>
  <c r="S1367" i="7" s="1"/>
  <c r="T1367" i="7" s="1"/>
  <c r="U1367" i="7" s="1"/>
  <c r="X1367" i="7" s="1"/>
  <c r="P1366" i="7"/>
  <c r="Q1366" i="7" s="1"/>
  <c r="S1366" i="7" s="1"/>
  <c r="T1366" i="7" s="1"/>
  <c r="U1366" i="7" s="1"/>
  <c r="X1366" i="7" s="1"/>
  <c r="P1365" i="7"/>
  <c r="Q1365" i="7" s="1"/>
  <c r="S1365" i="7" s="1"/>
  <c r="T1365" i="7" s="1"/>
  <c r="U1365" i="7" s="1"/>
  <c r="X1365" i="7" s="1"/>
  <c r="P1364" i="7"/>
  <c r="Q1364" i="7" s="1"/>
  <c r="S1364" i="7" s="1"/>
  <c r="T1364" i="7" s="1"/>
  <c r="U1364" i="7" s="1"/>
  <c r="X1364" i="7" s="1"/>
  <c r="P1363" i="7"/>
  <c r="Q1363" i="7" s="1"/>
  <c r="S1363" i="7" s="1"/>
  <c r="T1363" i="7" s="1"/>
  <c r="U1363" i="7" s="1"/>
  <c r="X1363" i="7" s="1"/>
  <c r="P1362" i="7"/>
  <c r="Q1362" i="7" s="1"/>
  <c r="S1362" i="7" s="1"/>
  <c r="T1362" i="7" s="1"/>
  <c r="U1362" i="7" s="1"/>
  <c r="X1362" i="7" s="1"/>
  <c r="P1361" i="7"/>
  <c r="Q1361" i="7" s="1"/>
  <c r="S1361" i="7" s="1"/>
  <c r="T1361" i="7" s="1"/>
  <c r="U1361" i="7" s="1"/>
  <c r="X1361" i="7" s="1"/>
  <c r="P1360" i="7"/>
  <c r="Q1360" i="7" s="1"/>
  <c r="S1360" i="7" s="1"/>
  <c r="T1360" i="7" s="1"/>
  <c r="U1360" i="7" s="1"/>
  <c r="X1360" i="7" s="1"/>
  <c r="P1359" i="7"/>
  <c r="Q1359" i="7" s="1"/>
  <c r="S1359" i="7" s="1"/>
  <c r="T1359" i="7" s="1"/>
  <c r="U1359" i="7" s="1"/>
  <c r="X1359" i="7" s="1"/>
  <c r="P1358" i="7"/>
  <c r="Q1358" i="7" s="1"/>
  <c r="S1358" i="7" s="1"/>
  <c r="T1358" i="7" s="1"/>
  <c r="U1358" i="7" s="1"/>
  <c r="X1358" i="7" s="1"/>
  <c r="P1357" i="7"/>
  <c r="Q1357" i="7" s="1"/>
  <c r="S1357" i="7" s="1"/>
  <c r="T1357" i="7" s="1"/>
  <c r="U1357" i="7" s="1"/>
  <c r="X1357" i="7" s="1"/>
  <c r="P1356" i="7"/>
  <c r="Q1356" i="7" s="1"/>
  <c r="S1356" i="7" s="1"/>
  <c r="T1356" i="7" s="1"/>
  <c r="U1356" i="7" s="1"/>
  <c r="X1356" i="7" s="1"/>
  <c r="P1355" i="7"/>
  <c r="Q1355" i="7" s="1"/>
  <c r="S1355" i="7" s="1"/>
  <c r="T1355" i="7" s="1"/>
  <c r="U1355" i="7" s="1"/>
  <c r="X1355" i="7" s="1"/>
  <c r="P1354" i="7"/>
  <c r="Q1354" i="7" s="1"/>
  <c r="S1354" i="7" s="1"/>
  <c r="T1354" i="7" s="1"/>
  <c r="U1354" i="7" s="1"/>
  <c r="X1354" i="7" s="1"/>
  <c r="P1353" i="7"/>
  <c r="Q1353" i="7" s="1"/>
  <c r="S1353" i="7" s="1"/>
  <c r="T1353" i="7" s="1"/>
  <c r="U1353" i="7" s="1"/>
  <c r="X1353" i="7" s="1"/>
  <c r="P1352" i="7"/>
  <c r="Q1352" i="7" s="1"/>
  <c r="S1352" i="7" s="1"/>
  <c r="T1352" i="7" s="1"/>
  <c r="U1352" i="7" s="1"/>
  <c r="X1352" i="7" s="1"/>
  <c r="P1351" i="7"/>
  <c r="Q1351" i="7" s="1"/>
  <c r="S1351" i="7" s="1"/>
  <c r="T1351" i="7" s="1"/>
  <c r="U1351" i="7" s="1"/>
  <c r="X1351" i="7" s="1"/>
  <c r="P1350" i="7"/>
  <c r="Q1350" i="7" s="1"/>
  <c r="S1350" i="7" s="1"/>
  <c r="T1350" i="7" s="1"/>
  <c r="U1350" i="7" s="1"/>
  <c r="X1350" i="7" s="1"/>
  <c r="P1349" i="7"/>
  <c r="Q1349" i="7" s="1"/>
  <c r="S1349" i="7" s="1"/>
  <c r="T1349" i="7" s="1"/>
  <c r="U1349" i="7" s="1"/>
  <c r="X1349" i="7" s="1"/>
  <c r="P1348" i="7"/>
  <c r="Q1348" i="7" s="1"/>
  <c r="S1348" i="7" s="1"/>
  <c r="T1348" i="7" s="1"/>
  <c r="U1348" i="7" s="1"/>
  <c r="X1348" i="7" s="1"/>
  <c r="P1347" i="7"/>
  <c r="Q1347" i="7" s="1"/>
  <c r="S1347" i="7" s="1"/>
  <c r="T1347" i="7" s="1"/>
  <c r="U1347" i="7" s="1"/>
  <c r="X1347" i="7" s="1"/>
  <c r="P1346" i="7"/>
  <c r="Q1346" i="7" s="1"/>
  <c r="S1346" i="7" s="1"/>
  <c r="T1346" i="7" s="1"/>
  <c r="U1346" i="7" s="1"/>
  <c r="X1346" i="7" s="1"/>
  <c r="P1345" i="7"/>
  <c r="Q1345" i="7" s="1"/>
  <c r="S1345" i="7" s="1"/>
  <c r="T1345" i="7" s="1"/>
  <c r="U1345" i="7" s="1"/>
  <c r="X1345" i="7" s="1"/>
  <c r="P1344" i="7"/>
  <c r="Q1344" i="7" s="1"/>
  <c r="S1344" i="7" s="1"/>
  <c r="T1344" i="7" s="1"/>
  <c r="U1344" i="7" s="1"/>
  <c r="X1344" i="7" s="1"/>
  <c r="P1343" i="7"/>
  <c r="Q1343" i="7" s="1"/>
  <c r="S1343" i="7" s="1"/>
  <c r="T1343" i="7" s="1"/>
  <c r="U1343" i="7" s="1"/>
  <c r="X1343" i="7" s="1"/>
  <c r="P1342" i="7"/>
  <c r="Q1342" i="7" s="1"/>
  <c r="S1342" i="7" s="1"/>
  <c r="T1342" i="7" s="1"/>
  <c r="U1342" i="7" s="1"/>
  <c r="X1342" i="7" s="1"/>
  <c r="P1341" i="7"/>
  <c r="Q1341" i="7" s="1"/>
  <c r="S1341" i="7" s="1"/>
  <c r="T1341" i="7" s="1"/>
  <c r="U1341" i="7" s="1"/>
  <c r="X1341" i="7" s="1"/>
  <c r="P1340" i="7"/>
  <c r="Q1340" i="7" s="1"/>
  <c r="S1340" i="7" s="1"/>
  <c r="T1340" i="7" s="1"/>
  <c r="U1340" i="7" s="1"/>
  <c r="X1340" i="7" s="1"/>
  <c r="P1339" i="7"/>
  <c r="Q1339" i="7" s="1"/>
  <c r="S1339" i="7" s="1"/>
  <c r="T1339" i="7" s="1"/>
  <c r="U1339" i="7" s="1"/>
  <c r="X1339" i="7" s="1"/>
  <c r="P1338" i="7"/>
  <c r="Q1338" i="7" s="1"/>
  <c r="S1338" i="7" s="1"/>
  <c r="T1338" i="7" s="1"/>
  <c r="U1338" i="7" s="1"/>
  <c r="X1338" i="7" s="1"/>
  <c r="P1337" i="7"/>
  <c r="Q1337" i="7" s="1"/>
  <c r="S1337" i="7" s="1"/>
  <c r="T1337" i="7" s="1"/>
  <c r="U1337" i="7" s="1"/>
  <c r="X1337" i="7" s="1"/>
  <c r="P1336" i="7"/>
  <c r="Q1336" i="7" s="1"/>
  <c r="S1336" i="7" s="1"/>
  <c r="T1336" i="7" s="1"/>
  <c r="U1336" i="7" s="1"/>
  <c r="X1336" i="7" s="1"/>
  <c r="P1335" i="7"/>
  <c r="Q1335" i="7" s="1"/>
  <c r="S1335" i="7" s="1"/>
  <c r="T1335" i="7" s="1"/>
  <c r="U1335" i="7" s="1"/>
  <c r="X1335" i="7" s="1"/>
  <c r="P1334" i="7"/>
  <c r="Q1334" i="7" s="1"/>
  <c r="S1334" i="7" s="1"/>
  <c r="T1334" i="7" s="1"/>
  <c r="U1334" i="7" s="1"/>
  <c r="X1334" i="7" s="1"/>
  <c r="P1333" i="7"/>
  <c r="Q1333" i="7" s="1"/>
  <c r="S1333" i="7" s="1"/>
  <c r="T1333" i="7" s="1"/>
  <c r="U1333" i="7" s="1"/>
  <c r="X1333" i="7" s="1"/>
  <c r="P1332" i="7"/>
  <c r="Q1332" i="7" s="1"/>
  <c r="S1332" i="7" s="1"/>
  <c r="T1332" i="7" s="1"/>
  <c r="U1332" i="7" s="1"/>
  <c r="X1332" i="7" s="1"/>
  <c r="P1331" i="7"/>
  <c r="Q1331" i="7" s="1"/>
  <c r="S1331" i="7" s="1"/>
  <c r="T1331" i="7" s="1"/>
  <c r="U1331" i="7" s="1"/>
  <c r="X1331" i="7" s="1"/>
  <c r="P1330" i="7"/>
  <c r="Q1330" i="7" s="1"/>
  <c r="S1330" i="7" s="1"/>
  <c r="T1330" i="7" s="1"/>
  <c r="U1330" i="7" s="1"/>
  <c r="X1330" i="7" s="1"/>
  <c r="P1329" i="7"/>
  <c r="Q1329" i="7" s="1"/>
  <c r="S1329" i="7" s="1"/>
  <c r="T1329" i="7" s="1"/>
  <c r="U1329" i="7" s="1"/>
  <c r="X1329" i="7" s="1"/>
  <c r="P1328" i="7"/>
  <c r="Q1328" i="7" s="1"/>
  <c r="S1328" i="7" s="1"/>
  <c r="T1328" i="7" s="1"/>
  <c r="U1328" i="7" s="1"/>
  <c r="X1328" i="7" s="1"/>
  <c r="P1327" i="7"/>
  <c r="Q1327" i="7" s="1"/>
  <c r="S1327" i="7" s="1"/>
  <c r="T1327" i="7" s="1"/>
  <c r="U1327" i="7" s="1"/>
  <c r="X1327" i="7" s="1"/>
  <c r="P1326" i="7"/>
  <c r="Q1326" i="7" s="1"/>
  <c r="S1326" i="7" s="1"/>
  <c r="T1326" i="7" s="1"/>
  <c r="U1326" i="7" s="1"/>
  <c r="X1326" i="7" s="1"/>
  <c r="P1325" i="7"/>
  <c r="Q1325" i="7" s="1"/>
  <c r="S1325" i="7" s="1"/>
  <c r="T1325" i="7" s="1"/>
  <c r="U1325" i="7" s="1"/>
  <c r="X1325" i="7" s="1"/>
  <c r="P1324" i="7"/>
  <c r="Q1324" i="7" s="1"/>
  <c r="S1324" i="7" s="1"/>
  <c r="T1324" i="7" s="1"/>
  <c r="U1324" i="7" s="1"/>
  <c r="X1324" i="7" s="1"/>
  <c r="P1323" i="7"/>
  <c r="Q1323" i="7" s="1"/>
  <c r="S1323" i="7" s="1"/>
  <c r="T1323" i="7" s="1"/>
  <c r="U1323" i="7" s="1"/>
  <c r="X1323" i="7" s="1"/>
  <c r="P1322" i="7"/>
  <c r="Q1322" i="7" s="1"/>
  <c r="S1322" i="7" s="1"/>
  <c r="T1322" i="7" s="1"/>
  <c r="U1322" i="7" s="1"/>
  <c r="X1322" i="7" s="1"/>
  <c r="P1321" i="7"/>
  <c r="Q1321" i="7" s="1"/>
  <c r="S1321" i="7" s="1"/>
  <c r="T1321" i="7" s="1"/>
  <c r="U1321" i="7" s="1"/>
  <c r="X1321" i="7" s="1"/>
  <c r="P1320" i="7"/>
  <c r="Q1320" i="7" s="1"/>
  <c r="S1320" i="7" s="1"/>
  <c r="T1320" i="7" s="1"/>
  <c r="U1320" i="7" s="1"/>
  <c r="X1320" i="7" s="1"/>
  <c r="P1319" i="7"/>
  <c r="Q1319" i="7" s="1"/>
  <c r="S1319" i="7" s="1"/>
  <c r="T1319" i="7" s="1"/>
  <c r="U1319" i="7" s="1"/>
  <c r="X1319" i="7" s="1"/>
  <c r="P1318" i="7"/>
  <c r="Q1318" i="7" s="1"/>
  <c r="S1318" i="7" s="1"/>
  <c r="T1318" i="7" s="1"/>
  <c r="U1318" i="7" s="1"/>
  <c r="X1318" i="7" s="1"/>
  <c r="P1317" i="7"/>
  <c r="Q1317" i="7" s="1"/>
  <c r="S1317" i="7" s="1"/>
  <c r="T1317" i="7" s="1"/>
  <c r="U1317" i="7" s="1"/>
  <c r="X1317" i="7" s="1"/>
  <c r="P1316" i="7"/>
  <c r="Q1316" i="7" s="1"/>
  <c r="S1316" i="7" s="1"/>
  <c r="T1316" i="7" s="1"/>
  <c r="U1316" i="7" s="1"/>
  <c r="X1316" i="7" s="1"/>
  <c r="P1315" i="7"/>
  <c r="Q1315" i="7" s="1"/>
  <c r="S1315" i="7" s="1"/>
  <c r="T1315" i="7" s="1"/>
  <c r="U1315" i="7" s="1"/>
  <c r="X1315" i="7" s="1"/>
  <c r="P1314" i="7"/>
  <c r="Q1314" i="7" s="1"/>
  <c r="S1314" i="7" s="1"/>
  <c r="T1314" i="7" s="1"/>
  <c r="U1314" i="7" s="1"/>
  <c r="X1314" i="7" s="1"/>
  <c r="P1313" i="7"/>
  <c r="Q1313" i="7" s="1"/>
  <c r="S1313" i="7" s="1"/>
  <c r="T1313" i="7" s="1"/>
  <c r="U1313" i="7" s="1"/>
  <c r="X1313" i="7" s="1"/>
  <c r="P1312" i="7"/>
  <c r="Q1312" i="7" s="1"/>
  <c r="S1312" i="7" s="1"/>
  <c r="T1312" i="7" s="1"/>
  <c r="U1312" i="7" s="1"/>
  <c r="X1312" i="7" s="1"/>
  <c r="P1311" i="7"/>
  <c r="Q1311" i="7" s="1"/>
  <c r="S1311" i="7" s="1"/>
  <c r="T1311" i="7" s="1"/>
  <c r="U1311" i="7" s="1"/>
  <c r="X1311" i="7" s="1"/>
  <c r="P1310" i="7"/>
  <c r="Q1310" i="7" s="1"/>
  <c r="S1310" i="7" s="1"/>
  <c r="T1310" i="7" s="1"/>
  <c r="U1310" i="7" s="1"/>
  <c r="X1310" i="7" s="1"/>
  <c r="P1309" i="7"/>
  <c r="Q1309" i="7" s="1"/>
  <c r="S1309" i="7" s="1"/>
  <c r="T1309" i="7" s="1"/>
  <c r="U1309" i="7" s="1"/>
  <c r="X1309" i="7" s="1"/>
  <c r="P1308" i="7"/>
  <c r="Q1308" i="7" s="1"/>
  <c r="S1308" i="7" s="1"/>
  <c r="T1308" i="7" s="1"/>
  <c r="U1308" i="7" s="1"/>
  <c r="X1308" i="7" s="1"/>
  <c r="P1307" i="7"/>
  <c r="Q1307" i="7" s="1"/>
  <c r="S1307" i="7" s="1"/>
  <c r="T1307" i="7" s="1"/>
  <c r="U1307" i="7" s="1"/>
  <c r="X1307" i="7" s="1"/>
  <c r="P1306" i="7"/>
  <c r="Q1306" i="7" s="1"/>
  <c r="S1306" i="7" s="1"/>
  <c r="T1306" i="7" s="1"/>
  <c r="U1306" i="7" s="1"/>
  <c r="X1306" i="7" s="1"/>
  <c r="P1305" i="7"/>
  <c r="Q1305" i="7" s="1"/>
  <c r="S1305" i="7" s="1"/>
  <c r="T1305" i="7" s="1"/>
  <c r="U1305" i="7" s="1"/>
  <c r="X1305" i="7" s="1"/>
  <c r="P1304" i="7"/>
  <c r="Q1304" i="7" s="1"/>
  <c r="S1304" i="7" s="1"/>
  <c r="T1304" i="7" s="1"/>
  <c r="U1304" i="7" s="1"/>
  <c r="X1304" i="7" s="1"/>
  <c r="P1303" i="7"/>
  <c r="Q1303" i="7" s="1"/>
  <c r="S1303" i="7" s="1"/>
  <c r="T1303" i="7" s="1"/>
  <c r="U1303" i="7" s="1"/>
  <c r="X1303" i="7" s="1"/>
  <c r="P1302" i="7"/>
  <c r="Q1302" i="7" s="1"/>
  <c r="S1302" i="7" s="1"/>
  <c r="T1302" i="7" s="1"/>
  <c r="U1302" i="7" s="1"/>
  <c r="X1302" i="7" s="1"/>
  <c r="P1301" i="7"/>
  <c r="Q1301" i="7" s="1"/>
  <c r="S1301" i="7" s="1"/>
  <c r="T1301" i="7" s="1"/>
  <c r="U1301" i="7" s="1"/>
  <c r="X1301" i="7" s="1"/>
  <c r="P1300" i="7"/>
  <c r="Q1300" i="7" s="1"/>
  <c r="S1300" i="7" s="1"/>
  <c r="T1300" i="7" s="1"/>
  <c r="U1300" i="7" s="1"/>
  <c r="X1300" i="7" s="1"/>
  <c r="P1299" i="7"/>
  <c r="Q1299" i="7" s="1"/>
  <c r="S1299" i="7" s="1"/>
  <c r="T1299" i="7" s="1"/>
  <c r="U1299" i="7" s="1"/>
  <c r="X1299" i="7" s="1"/>
  <c r="P1298" i="7"/>
  <c r="Q1298" i="7" s="1"/>
  <c r="S1298" i="7" s="1"/>
  <c r="T1298" i="7" s="1"/>
  <c r="U1298" i="7" s="1"/>
  <c r="X1298" i="7" s="1"/>
  <c r="P1297" i="7"/>
  <c r="Q1297" i="7" s="1"/>
  <c r="S1297" i="7" s="1"/>
  <c r="T1297" i="7" s="1"/>
  <c r="U1297" i="7" s="1"/>
  <c r="X1297" i="7" s="1"/>
  <c r="P1296" i="7"/>
  <c r="Q1296" i="7" s="1"/>
  <c r="S1296" i="7" s="1"/>
  <c r="T1296" i="7" s="1"/>
  <c r="U1296" i="7" s="1"/>
  <c r="X1296" i="7" s="1"/>
  <c r="P1295" i="7"/>
  <c r="Q1295" i="7" s="1"/>
  <c r="S1295" i="7" s="1"/>
  <c r="T1295" i="7" s="1"/>
  <c r="U1295" i="7" s="1"/>
  <c r="X1295" i="7" s="1"/>
  <c r="P1294" i="7"/>
  <c r="Q1294" i="7" s="1"/>
  <c r="S1294" i="7" s="1"/>
  <c r="T1294" i="7" s="1"/>
  <c r="U1294" i="7" s="1"/>
  <c r="X1294" i="7" s="1"/>
  <c r="P1293" i="7"/>
  <c r="Q1293" i="7" s="1"/>
  <c r="S1293" i="7" s="1"/>
  <c r="T1293" i="7" s="1"/>
  <c r="U1293" i="7" s="1"/>
  <c r="X1293" i="7" s="1"/>
  <c r="P1292" i="7"/>
  <c r="Q1292" i="7" s="1"/>
  <c r="S1292" i="7" s="1"/>
  <c r="T1292" i="7" s="1"/>
  <c r="U1292" i="7" s="1"/>
  <c r="X1292" i="7" s="1"/>
  <c r="P1291" i="7"/>
  <c r="Q1291" i="7" s="1"/>
  <c r="S1291" i="7" s="1"/>
  <c r="T1291" i="7" s="1"/>
  <c r="U1291" i="7" s="1"/>
  <c r="X1291" i="7" s="1"/>
  <c r="P1290" i="7"/>
  <c r="Q1290" i="7" s="1"/>
  <c r="S1290" i="7" s="1"/>
  <c r="T1290" i="7" s="1"/>
  <c r="U1290" i="7" s="1"/>
  <c r="X1290" i="7" s="1"/>
  <c r="P1289" i="7"/>
  <c r="Q1289" i="7" s="1"/>
  <c r="S1289" i="7" s="1"/>
  <c r="T1289" i="7" s="1"/>
  <c r="U1289" i="7" s="1"/>
  <c r="X1289" i="7" s="1"/>
  <c r="P1288" i="7"/>
  <c r="Q1288" i="7" s="1"/>
  <c r="S1288" i="7" s="1"/>
  <c r="T1288" i="7" s="1"/>
  <c r="U1288" i="7" s="1"/>
  <c r="X1288" i="7" s="1"/>
  <c r="P1287" i="7"/>
  <c r="Q1287" i="7" s="1"/>
  <c r="S1287" i="7" s="1"/>
  <c r="T1287" i="7" s="1"/>
  <c r="U1287" i="7" s="1"/>
  <c r="X1287" i="7" s="1"/>
  <c r="P1286" i="7"/>
  <c r="Q1286" i="7" s="1"/>
  <c r="S1286" i="7" s="1"/>
  <c r="T1286" i="7" s="1"/>
  <c r="U1286" i="7" s="1"/>
  <c r="X1286" i="7" s="1"/>
  <c r="P1285" i="7"/>
  <c r="Q1285" i="7" s="1"/>
  <c r="S1285" i="7" s="1"/>
  <c r="T1285" i="7" s="1"/>
  <c r="U1285" i="7" s="1"/>
  <c r="X1285" i="7" s="1"/>
  <c r="P1284" i="7"/>
  <c r="Q1284" i="7" s="1"/>
  <c r="S1284" i="7" s="1"/>
  <c r="T1284" i="7" s="1"/>
  <c r="U1284" i="7" s="1"/>
  <c r="X1284" i="7" s="1"/>
  <c r="P1283" i="7"/>
  <c r="Q1283" i="7" s="1"/>
  <c r="S1283" i="7" s="1"/>
  <c r="T1283" i="7" s="1"/>
  <c r="U1283" i="7" s="1"/>
  <c r="X1283" i="7" s="1"/>
  <c r="P1282" i="7"/>
  <c r="Q1282" i="7" s="1"/>
  <c r="S1282" i="7" s="1"/>
  <c r="T1282" i="7" s="1"/>
  <c r="U1282" i="7" s="1"/>
  <c r="X1282" i="7" s="1"/>
  <c r="P1281" i="7"/>
  <c r="Q1281" i="7" s="1"/>
  <c r="S1281" i="7" s="1"/>
  <c r="T1281" i="7" s="1"/>
  <c r="U1281" i="7" s="1"/>
  <c r="X1281" i="7" s="1"/>
  <c r="P1280" i="7"/>
  <c r="Q1280" i="7" s="1"/>
  <c r="S1280" i="7" s="1"/>
  <c r="T1280" i="7" s="1"/>
  <c r="U1280" i="7" s="1"/>
  <c r="X1280" i="7" s="1"/>
  <c r="P1279" i="7"/>
  <c r="Q1279" i="7" s="1"/>
  <c r="S1279" i="7" s="1"/>
  <c r="T1279" i="7" s="1"/>
  <c r="U1279" i="7" s="1"/>
  <c r="X1279" i="7" s="1"/>
  <c r="P1278" i="7"/>
  <c r="Q1278" i="7" s="1"/>
  <c r="S1278" i="7" s="1"/>
  <c r="T1278" i="7" s="1"/>
  <c r="U1278" i="7" s="1"/>
  <c r="X1278" i="7" s="1"/>
  <c r="P1277" i="7"/>
  <c r="Q1277" i="7" s="1"/>
  <c r="S1277" i="7" s="1"/>
  <c r="T1277" i="7" s="1"/>
  <c r="U1277" i="7" s="1"/>
  <c r="X1277" i="7" s="1"/>
  <c r="P1276" i="7"/>
  <c r="Q1276" i="7" s="1"/>
  <c r="S1276" i="7" s="1"/>
  <c r="T1276" i="7" s="1"/>
  <c r="U1276" i="7" s="1"/>
  <c r="X1276" i="7" s="1"/>
  <c r="P1275" i="7"/>
  <c r="Q1275" i="7" s="1"/>
  <c r="S1275" i="7" s="1"/>
  <c r="T1275" i="7" s="1"/>
  <c r="U1275" i="7" s="1"/>
  <c r="X1275" i="7" s="1"/>
  <c r="P1274" i="7"/>
  <c r="Q1274" i="7" s="1"/>
  <c r="S1274" i="7" s="1"/>
  <c r="T1274" i="7" s="1"/>
  <c r="U1274" i="7" s="1"/>
  <c r="X1274" i="7" s="1"/>
  <c r="P1273" i="7"/>
  <c r="Q1273" i="7" s="1"/>
  <c r="S1273" i="7" s="1"/>
  <c r="T1273" i="7" s="1"/>
  <c r="U1273" i="7" s="1"/>
  <c r="X1273" i="7" s="1"/>
  <c r="P1272" i="7"/>
  <c r="Q1272" i="7" s="1"/>
  <c r="S1272" i="7" s="1"/>
  <c r="T1272" i="7" s="1"/>
  <c r="U1272" i="7" s="1"/>
  <c r="X1272" i="7" s="1"/>
  <c r="P1271" i="7"/>
  <c r="Q1271" i="7" s="1"/>
  <c r="S1271" i="7" s="1"/>
  <c r="T1271" i="7" s="1"/>
  <c r="U1271" i="7" s="1"/>
  <c r="X1271" i="7" s="1"/>
  <c r="P1270" i="7"/>
  <c r="Q1270" i="7" s="1"/>
  <c r="S1270" i="7" s="1"/>
  <c r="T1270" i="7" s="1"/>
  <c r="U1270" i="7" s="1"/>
  <c r="X1270" i="7" s="1"/>
  <c r="P1269" i="7"/>
  <c r="Q1269" i="7" s="1"/>
  <c r="S1269" i="7" s="1"/>
  <c r="T1269" i="7" s="1"/>
  <c r="U1269" i="7" s="1"/>
  <c r="X1269" i="7" s="1"/>
  <c r="P1268" i="7"/>
  <c r="Q1268" i="7" s="1"/>
  <c r="S1268" i="7" s="1"/>
  <c r="T1268" i="7" s="1"/>
  <c r="U1268" i="7" s="1"/>
  <c r="X1268" i="7" s="1"/>
  <c r="P1267" i="7"/>
  <c r="Q1267" i="7" s="1"/>
  <c r="S1267" i="7" s="1"/>
  <c r="T1267" i="7" s="1"/>
  <c r="U1267" i="7" s="1"/>
  <c r="X1267" i="7" s="1"/>
  <c r="P1266" i="7"/>
  <c r="Q1266" i="7" s="1"/>
  <c r="S1266" i="7" s="1"/>
  <c r="T1266" i="7" s="1"/>
  <c r="U1266" i="7" s="1"/>
  <c r="X1266" i="7" s="1"/>
  <c r="P1265" i="7"/>
  <c r="Q1265" i="7" s="1"/>
  <c r="S1265" i="7" s="1"/>
  <c r="T1265" i="7" s="1"/>
  <c r="U1265" i="7" s="1"/>
  <c r="X1265" i="7" s="1"/>
  <c r="P1264" i="7"/>
  <c r="Q1264" i="7" s="1"/>
  <c r="S1264" i="7" s="1"/>
  <c r="T1264" i="7" s="1"/>
  <c r="U1264" i="7" s="1"/>
  <c r="X1264" i="7" s="1"/>
  <c r="P1263" i="7"/>
  <c r="Q1263" i="7" s="1"/>
  <c r="S1263" i="7" s="1"/>
  <c r="T1263" i="7" s="1"/>
  <c r="U1263" i="7" s="1"/>
  <c r="X1263" i="7" s="1"/>
  <c r="P1262" i="7"/>
  <c r="Q1262" i="7" s="1"/>
  <c r="S1262" i="7" s="1"/>
  <c r="T1262" i="7" s="1"/>
  <c r="U1262" i="7" s="1"/>
  <c r="X1262" i="7" s="1"/>
  <c r="P1261" i="7"/>
  <c r="Q1261" i="7" s="1"/>
  <c r="S1261" i="7" s="1"/>
  <c r="T1261" i="7" s="1"/>
  <c r="U1261" i="7" s="1"/>
  <c r="X1261" i="7" s="1"/>
  <c r="P1260" i="7"/>
  <c r="Q1260" i="7" s="1"/>
  <c r="S1260" i="7" s="1"/>
  <c r="T1260" i="7" s="1"/>
  <c r="U1260" i="7" s="1"/>
  <c r="X1260" i="7" s="1"/>
  <c r="P1259" i="7"/>
  <c r="Q1259" i="7" s="1"/>
  <c r="S1259" i="7" s="1"/>
  <c r="T1259" i="7" s="1"/>
  <c r="U1259" i="7" s="1"/>
  <c r="X1259" i="7" s="1"/>
  <c r="P1258" i="7"/>
  <c r="Q1258" i="7" s="1"/>
  <c r="S1258" i="7" s="1"/>
  <c r="T1258" i="7" s="1"/>
  <c r="U1258" i="7" s="1"/>
  <c r="X1258" i="7" s="1"/>
  <c r="P1257" i="7"/>
  <c r="Q1257" i="7" s="1"/>
  <c r="S1257" i="7" s="1"/>
  <c r="T1257" i="7" s="1"/>
  <c r="U1257" i="7" s="1"/>
  <c r="X1257" i="7" s="1"/>
  <c r="P1256" i="7"/>
  <c r="Q1256" i="7" s="1"/>
  <c r="S1256" i="7" s="1"/>
  <c r="T1256" i="7" s="1"/>
  <c r="U1256" i="7" s="1"/>
  <c r="X1256" i="7" s="1"/>
  <c r="P1255" i="7"/>
  <c r="Q1255" i="7" s="1"/>
  <c r="S1255" i="7" s="1"/>
  <c r="T1255" i="7" s="1"/>
  <c r="U1255" i="7" s="1"/>
  <c r="X1255" i="7" s="1"/>
  <c r="P1254" i="7"/>
  <c r="Q1254" i="7" s="1"/>
  <c r="S1254" i="7" s="1"/>
  <c r="T1254" i="7" s="1"/>
  <c r="U1254" i="7" s="1"/>
  <c r="X1254" i="7" s="1"/>
  <c r="P1253" i="7"/>
  <c r="Q1253" i="7" s="1"/>
  <c r="S1253" i="7" s="1"/>
  <c r="T1253" i="7" s="1"/>
  <c r="U1253" i="7" s="1"/>
  <c r="X1253" i="7" s="1"/>
  <c r="P1252" i="7"/>
  <c r="Q1252" i="7" s="1"/>
  <c r="S1252" i="7" s="1"/>
  <c r="T1252" i="7" s="1"/>
  <c r="U1252" i="7" s="1"/>
  <c r="X1252" i="7" s="1"/>
  <c r="P1251" i="7"/>
  <c r="Q1251" i="7" s="1"/>
  <c r="S1251" i="7" s="1"/>
  <c r="T1251" i="7" s="1"/>
  <c r="U1251" i="7" s="1"/>
  <c r="X1251" i="7" s="1"/>
  <c r="P1250" i="7"/>
  <c r="Q1250" i="7" s="1"/>
  <c r="S1250" i="7" s="1"/>
  <c r="T1250" i="7" s="1"/>
  <c r="U1250" i="7" s="1"/>
  <c r="X1250" i="7" s="1"/>
  <c r="P1249" i="7"/>
  <c r="Q1249" i="7" s="1"/>
  <c r="S1249" i="7" s="1"/>
  <c r="T1249" i="7" s="1"/>
  <c r="U1249" i="7" s="1"/>
  <c r="X1249" i="7" s="1"/>
  <c r="P1248" i="7"/>
  <c r="Q1248" i="7" s="1"/>
  <c r="S1248" i="7" s="1"/>
  <c r="T1248" i="7" s="1"/>
  <c r="U1248" i="7" s="1"/>
  <c r="X1248" i="7" s="1"/>
  <c r="P1247" i="7"/>
  <c r="Q1247" i="7" s="1"/>
  <c r="S1247" i="7" s="1"/>
  <c r="T1247" i="7" s="1"/>
  <c r="U1247" i="7" s="1"/>
  <c r="X1247" i="7" s="1"/>
  <c r="P1246" i="7"/>
  <c r="Q1246" i="7" s="1"/>
  <c r="S1246" i="7" s="1"/>
  <c r="T1246" i="7" s="1"/>
  <c r="U1246" i="7" s="1"/>
  <c r="X1246" i="7" s="1"/>
  <c r="P1245" i="7"/>
  <c r="Q1245" i="7" s="1"/>
  <c r="S1245" i="7" s="1"/>
  <c r="T1245" i="7" s="1"/>
  <c r="U1245" i="7" s="1"/>
  <c r="X1245" i="7" s="1"/>
  <c r="P1244" i="7"/>
  <c r="Q1244" i="7" s="1"/>
  <c r="S1244" i="7" s="1"/>
  <c r="T1244" i="7" s="1"/>
  <c r="U1244" i="7" s="1"/>
  <c r="X1244" i="7" s="1"/>
  <c r="P1243" i="7"/>
  <c r="Q1243" i="7" s="1"/>
  <c r="S1243" i="7" s="1"/>
  <c r="T1243" i="7" s="1"/>
  <c r="U1243" i="7" s="1"/>
  <c r="X1243" i="7" s="1"/>
  <c r="P1242" i="7"/>
  <c r="Q1242" i="7" s="1"/>
  <c r="S1242" i="7" s="1"/>
  <c r="T1242" i="7" s="1"/>
  <c r="U1242" i="7" s="1"/>
  <c r="X1242" i="7" s="1"/>
  <c r="P1241" i="7"/>
  <c r="Q1241" i="7" s="1"/>
  <c r="S1241" i="7" s="1"/>
  <c r="T1241" i="7" s="1"/>
  <c r="U1241" i="7" s="1"/>
  <c r="X1241" i="7" s="1"/>
  <c r="P1240" i="7"/>
  <c r="Q1240" i="7" s="1"/>
  <c r="S1240" i="7" s="1"/>
  <c r="T1240" i="7" s="1"/>
  <c r="U1240" i="7" s="1"/>
  <c r="X1240" i="7" s="1"/>
  <c r="P1239" i="7"/>
  <c r="Q1239" i="7" s="1"/>
  <c r="S1239" i="7" s="1"/>
  <c r="T1239" i="7" s="1"/>
  <c r="U1239" i="7" s="1"/>
  <c r="X1239" i="7" s="1"/>
  <c r="P1238" i="7"/>
  <c r="Q1238" i="7" s="1"/>
  <c r="S1238" i="7" s="1"/>
  <c r="T1238" i="7" s="1"/>
  <c r="U1238" i="7" s="1"/>
  <c r="X1238" i="7" s="1"/>
  <c r="P1237" i="7"/>
  <c r="Q1237" i="7" s="1"/>
  <c r="S1237" i="7" s="1"/>
  <c r="T1237" i="7" s="1"/>
  <c r="U1237" i="7" s="1"/>
  <c r="X1237" i="7" s="1"/>
  <c r="P1236" i="7"/>
  <c r="Q1236" i="7" s="1"/>
  <c r="S1236" i="7" s="1"/>
  <c r="T1236" i="7" s="1"/>
  <c r="U1236" i="7" s="1"/>
  <c r="X1236" i="7" s="1"/>
  <c r="P1235" i="7"/>
  <c r="Q1235" i="7" s="1"/>
  <c r="S1235" i="7" s="1"/>
  <c r="T1235" i="7" s="1"/>
  <c r="U1235" i="7" s="1"/>
  <c r="X1235" i="7" s="1"/>
  <c r="P1234" i="7"/>
  <c r="Q1234" i="7" s="1"/>
  <c r="S1234" i="7" s="1"/>
  <c r="T1234" i="7" s="1"/>
  <c r="U1234" i="7" s="1"/>
  <c r="X1234" i="7" s="1"/>
  <c r="P1233" i="7"/>
  <c r="Q1233" i="7" s="1"/>
  <c r="S1233" i="7" s="1"/>
  <c r="T1233" i="7" s="1"/>
  <c r="U1233" i="7" s="1"/>
  <c r="X1233" i="7" s="1"/>
  <c r="P1232" i="7"/>
  <c r="Q1232" i="7" s="1"/>
  <c r="S1232" i="7" s="1"/>
  <c r="T1232" i="7" s="1"/>
  <c r="U1232" i="7" s="1"/>
  <c r="X1232" i="7" s="1"/>
  <c r="P1231" i="7"/>
  <c r="Q1231" i="7" s="1"/>
  <c r="S1231" i="7" s="1"/>
  <c r="T1231" i="7" s="1"/>
  <c r="U1231" i="7" s="1"/>
  <c r="X1231" i="7" s="1"/>
  <c r="P1230" i="7"/>
  <c r="Q1230" i="7" s="1"/>
  <c r="S1230" i="7" s="1"/>
  <c r="T1230" i="7" s="1"/>
  <c r="U1230" i="7" s="1"/>
  <c r="X1230" i="7" s="1"/>
  <c r="P1229" i="7"/>
  <c r="Q1229" i="7" s="1"/>
  <c r="S1229" i="7" s="1"/>
  <c r="T1229" i="7" s="1"/>
  <c r="U1229" i="7" s="1"/>
  <c r="X1229" i="7" s="1"/>
  <c r="P1228" i="7"/>
  <c r="Q1228" i="7" s="1"/>
  <c r="S1228" i="7" s="1"/>
  <c r="T1228" i="7" s="1"/>
  <c r="U1228" i="7" s="1"/>
  <c r="X1228" i="7" s="1"/>
  <c r="P1227" i="7"/>
  <c r="Q1227" i="7" s="1"/>
  <c r="S1227" i="7" s="1"/>
  <c r="T1227" i="7" s="1"/>
  <c r="U1227" i="7" s="1"/>
  <c r="X1227" i="7" s="1"/>
  <c r="P1226" i="7"/>
  <c r="Q1226" i="7" s="1"/>
  <c r="S1226" i="7" s="1"/>
  <c r="T1226" i="7" s="1"/>
  <c r="U1226" i="7" s="1"/>
  <c r="X1226" i="7" s="1"/>
  <c r="P1225" i="7"/>
  <c r="Q1225" i="7" s="1"/>
  <c r="S1225" i="7" s="1"/>
  <c r="T1225" i="7" s="1"/>
  <c r="U1225" i="7" s="1"/>
  <c r="X1225" i="7" s="1"/>
  <c r="P1224" i="7"/>
  <c r="Q1224" i="7" s="1"/>
  <c r="S1224" i="7" s="1"/>
  <c r="T1224" i="7" s="1"/>
  <c r="U1224" i="7" s="1"/>
  <c r="X1224" i="7" s="1"/>
  <c r="P1223" i="7"/>
  <c r="Q1223" i="7" s="1"/>
  <c r="S1223" i="7" s="1"/>
  <c r="T1223" i="7" s="1"/>
  <c r="U1223" i="7" s="1"/>
  <c r="X1223" i="7" s="1"/>
  <c r="P1222" i="7"/>
  <c r="Q1222" i="7" s="1"/>
  <c r="S1222" i="7" s="1"/>
  <c r="T1222" i="7" s="1"/>
  <c r="U1222" i="7" s="1"/>
  <c r="X1222" i="7" s="1"/>
  <c r="P1221" i="7"/>
  <c r="Q1221" i="7" s="1"/>
  <c r="S1221" i="7" s="1"/>
  <c r="T1221" i="7" s="1"/>
  <c r="U1221" i="7" s="1"/>
  <c r="X1221" i="7" s="1"/>
  <c r="P1220" i="7"/>
  <c r="Q1220" i="7" s="1"/>
  <c r="S1220" i="7" s="1"/>
  <c r="T1220" i="7" s="1"/>
  <c r="U1220" i="7" s="1"/>
  <c r="X1220" i="7" s="1"/>
  <c r="P1219" i="7"/>
  <c r="Q1219" i="7" s="1"/>
  <c r="S1219" i="7" s="1"/>
  <c r="T1219" i="7" s="1"/>
  <c r="U1219" i="7" s="1"/>
  <c r="X1219" i="7" s="1"/>
  <c r="P1218" i="7"/>
  <c r="Q1218" i="7" s="1"/>
  <c r="S1218" i="7" s="1"/>
  <c r="T1218" i="7" s="1"/>
  <c r="U1218" i="7" s="1"/>
  <c r="X1218" i="7" s="1"/>
  <c r="P1217" i="7"/>
  <c r="Q1217" i="7" s="1"/>
  <c r="S1217" i="7" s="1"/>
  <c r="T1217" i="7" s="1"/>
  <c r="U1217" i="7" s="1"/>
  <c r="X1217" i="7" s="1"/>
  <c r="P1216" i="7"/>
  <c r="Q1216" i="7" s="1"/>
  <c r="S1216" i="7" s="1"/>
  <c r="T1216" i="7" s="1"/>
  <c r="U1216" i="7" s="1"/>
  <c r="X1216" i="7" s="1"/>
  <c r="P1215" i="7"/>
  <c r="Q1215" i="7" s="1"/>
  <c r="S1215" i="7" s="1"/>
  <c r="T1215" i="7" s="1"/>
  <c r="U1215" i="7" s="1"/>
  <c r="X1215" i="7" s="1"/>
  <c r="P1214" i="7"/>
  <c r="Q1214" i="7" s="1"/>
  <c r="S1214" i="7" s="1"/>
  <c r="T1214" i="7" s="1"/>
  <c r="U1214" i="7" s="1"/>
  <c r="X1214" i="7" s="1"/>
  <c r="P1213" i="7"/>
  <c r="Q1213" i="7" s="1"/>
  <c r="S1213" i="7" s="1"/>
  <c r="T1213" i="7" s="1"/>
  <c r="U1213" i="7" s="1"/>
  <c r="X1213" i="7" s="1"/>
  <c r="P1212" i="7"/>
  <c r="Q1212" i="7" s="1"/>
  <c r="S1212" i="7" s="1"/>
  <c r="T1212" i="7" s="1"/>
  <c r="U1212" i="7" s="1"/>
  <c r="X1212" i="7" s="1"/>
  <c r="P1211" i="7"/>
  <c r="Q1211" i="7" s="1"/>
  <c r="S1211" i="7" s="1"/>
  <c r="T1211" i="7" s="1"/>
  <c r="U1211" i="7" s="1"/>
  <c r="X1211" i="7" s="1"/>
  <c r="P1210" i="7"/>
  <c r="Q1210" i="7" s="1"/>
  <c r="S1210" i="7" s="1"/>
  <c r="T1210" i="7" s="1"/>
  <c r="U1210" i="7" s="1"/>
  <c r="X1210" i="7" s="1"/>
  <c r="P1209" i="7"/>
  <c r="Q1209" i="7" s="1"/>
  <c r="S1209" i="7" s="1"/>
  <c r="T1209" i="7" s="1"/>
  <c r="U1209" i="7" s="1"/>
  <c r="X1209" i="7" s="1"/>
  <c r="P1208" i="7"/>
  <c r="Q1208" i="7" s="1"/>
  <c r="S1208" i="7" s="1"/>
  <c r="T1208" i="7" s="1"/>
  <c r="U1208" i="7" s="1"/>
  <c r="X1208" i="7" s="1"/>
  <c r="P1207" i="7"/>
  <c r="Q1207" i="7" s="1"/>
  <c r="S1207" i="7" s="1"/>
  <c r="T1207" i="7" s="1"/>
  <c r="U1207" i="7" s="1"/>
  <c r="X1207" i="7" s="1"/>
  <c r="P1206" i="7"/>
  <c r="Q1206" i="7" s="1"/>
  <c r="S1206" i="7" s="1"/>
  <c r="T1206" i="7" s="1"/>
  <c r="U1206" i="7" s="1"/>
  <c r="X1206" i="7" s="1"/>
  <c r="P1205" i="7"/>
  <c r="Q1205" i="7" s="1"/>
  <c r="S1205" i="7" s="1"/>
  <c r="T1205" i="7" s="1"/>
  <c r="U1205" i="7" s="1"/>
  <c r="X1205" i="7" s="1"/>
  <c r="P1204" i="7"/>
  <c r="Q1204" i="7" s="1"/>
  <c r="S1204" i="7" s="1"/>
  <c r="T1204" i="7" s="1"/>
  <c r="U1204" i="7" s="1"/>
  <c r="X1204" i="7" s="1"/>
  <c r="P1203" i="7"/>
  <c r="Q1203" i="7" s="1"/>
  <c r="S1203" i="7" s="1"/>
  <c r="T1203" i="7" s="1"/>
  <c r="U1203" i="7" s="1"/>
  <c r="X1203" i="7" s="1"/>
  <c r="P1202" i="7"/>
  <c r="Q1202" i="7" s="1"/>
  <c r="S1202" i="7" s="1"/>
  <c r="T1202" i="7" s="1"/>
  <c r="U1202" i="7" s="1"/>
  <c r="X1202" i="7" s="1"/>
  <c r="P1201" i="7"/>
  <c r="Q1201" i="7" s="1"/>
  <c r="S1201" i="7" s="1"/>
  <c r="T1201" i="7" s="1"/>
  <c r="U1201" i="7" s="1"/>
  <c r="X1201" i="7" s="1"/>
  <c r="P1200" i="7"/>
  <c r="Q1200" i="7" s="1"/>
  <c r="S1200" i="7" s="1"/>
  <c r="T1200" i="7" s="1"/>
  <c r="U1200" i="7" s="1"/>
  <c r="X1200" i="7" s="1"/>
  <c r="P1199" i="7"/>
  <c r="Q1199" i="7" s="1"/>
  <c r="S1199" i="7" s="1"/>
  <c r="T1199" i="7" s="1"/>
  <c r="U1199" i="7" s="1"/>
  <c r="X1199" i="7" s="1"/>
  <c r="P1198" i="7"/>
  <c r="Q1198" i="7" s="1"/>
  <c r="S1198" i="7" s="1"/>
  <c r="T1198" i="7" s="1"/>
  <c r="U1198" i="7" s="1"/>
  <c r="X1198" i="7" s="1"/>
  <c r="P1197" i="7"/>
  <c r="Q1197" i="7" s="1"/>
  <c r="S1197" i="7" s="1"/>
  <c r="T1197" i="7" s="1"/>
  <c r="U1197" i="7" s="1"/>
  <c r="X1197" i="7" s="1"/>
  <c r="P1196" i="7"/>
  <c r="Q1196" i="7" s="1"/>
  <c r="S1196" i="7" s="1"/>
  <c r="T1196" i="7" s="1"/>
  <c r="U1196" i="7" s="1"/>
  <c r="X1196" i="7" s="1"/>
  <c r="P1195" i="7"/>
  <c r="Q1195" i="7" s="1"/>
  <c r="S1195" i="7" s="1"/>
  <c r="T1195" i="7" s="1"/>
  <c r="U1195" i="7" s="1"/>
  <c r="X1195" i="7" s="1"/>
  <c r="P1194" i="7"/>
  <c r="Q1194" i="7" s="1"/>
  <c r="S1194" i="7" s="1"/>
  <c r="T1194" i="7" s="1"/>
  <c r="U1194" i="7" s="1"/>
  <c r="X1194" i="7" s="1"/>
  <c r="P1193" i="7"/>
  <c r="Q1193" i="7" s="1"/>
  <c r="S1193" i="7" s="1"/>
  <c r="T1193" i="7" s="1"/>
  <c r="U1193" i="7" s="1"/>
  <c r="X1193" i="7" s="1"/>
  <c r="P1192" i="7"/>
  <c r="Q1192" i="7" s="1"/>
  <c r="S1192" i="7" s="1"/>
  <c r="T1192" i="7" s="1"/>
  <c r="U1192" i="7" s="1"/>
  <c r="X1192" i="7" s="1"/>
  <c r="P1191" i="7"/>
  <c r="Q1191" i="7" s="1"/>
  <c r="S1191" i="7" s="1"/>
  <c r="T1191" i="7" s="1"/>
  <c r="U1191" i="7" s="1"/>
  <c r="X1191" i="7" s="1"/>
  <c r="P1190" i="7"/>
  <c r="Q1190" i="7" s="1"/>
  <c r="S1190" i="7" s="1"/>
  <c r="T1190" i="7" s="1"/>
  <c r="U1190" i="7" s="1"/>
  <c r="X1190" i="7" s="1"/>
  <c r="P1189" i="7"/>
  <c r="Q1189" i="7" s="1"/>
  <c r="S1189" i="7" s="1"/>
  <c r="T1189" i="7" s="1"/>
  <c r="U1189" i="7" s="1"/>
  <c r="X1189" i="7" s="1"/>
  <c r="P1188" i="7"/>
  <c r="Q1188" i="7" s="1"/>
  <c r="S1188" i="7" s="1"/>
  <c r="T1188" i="7" s="1"/>
  <c r="U1188" i="7" s="1"/>
  <c r="X1188" i="7" s="1"/>
  <c r="P1187" i="7"/>
  <c r="Q1187" i="7" s="1"/>
  <c r="S1187" i="7" s="1"/>
  <c r="T1187" i="7" s="1"/>
  <c r="U1187" i="7" s="1"/>
  <c r="X1187" i="7" s="1"/>
  <c r="P1186" i="7"/>
  <c r="Q1186" i="7" s="1"/>
  <c r="S1186" i="7" s="1"/>
  <c r="T1186" i="7" s="1"/>
  <c r="U1186" i="7" s="1"/>
  <c r="X1186" i="7" s="1"/>
  <c r="P1185" i="7"/>
  <c r="Q1185" i="7" s="1"/>
  <c r="S1185" i="7" s="1"/>
  <c r="T1185" i="7" s="1"/>
  <c r="U1185" i="7" s="1"/>
  <c r="X1185" i="7" s="1"/>
  <c r="P1184" i="7"/>
  <c r="Q1184" i="7" s="1"/>
  <c r="S1184" i="7" s="1"/>
  <c r="T1184" i="7" s="1"/>
  <c r="U1184" i="7" s="1"/>
  <c r="X1184" i="7" s="1"/>
  <c r="P1183" i="7"/>
  <c r="Q1183" i="7" s="1"/>
  <c r="S1183" i="7" s="1"/>
  <c r="T1183" i="7" s="1"/>
  <c r="U1183" i="7" s="1"/>
  <c r="X1183" i="7" s="1"/>
  <c r="P1182" i="7"/>
  <c r="Q1182" i="7" s="1"/>
  <c r="S1182" i="7" s="1"/>
  <c r="T1182" i="7" s="1"/>
  <c r="U1182" i="7" s="1"/>
  <c r="X1182" i="7" s="1"/>
  <c r="P1181" i="7"/>
  <c r="Q1181" i="7" s="1"/>
  <c r="S1181" i="7" s="1"/>
  <c r="T1181" i="7" s="1"/>
  <c r="U1181" i="7" s="1"/>
  <c r="X1181" i="7" s="1"/>
  <c r="P1180" i="7"/>
  <c r="Q1180" i="7" s="1"/>
  <c r="S1180" i="7" s="1"/>
  <c r="T1180" i="7" s="1"/>
  <c r="U1180" i="7" s="1"/>
  <c r="X1180" i="7" s="1"/>
  <c r="P1179" i="7"/>
  <c r="Q1179" i="7" s="1"/>
  <c r="S1179" i="7" s="1"/>
  <c r="T1179" i="7" s="1"/>
  <c r="U1179" i="7" s="1"/>
  <c r="X1179" i="7" s="1"/>
  <c r="P1178" i="7"/>
  <c r="Q1178" i="7" s="1"/>
  <c r="S1178" i="7" s="1"/>
  <c r="T1178" i="7" s="1"/>
  <c r="U1178" i="7" s="1"/>
  <c r="X1178" i="7" s="1"/>
  <c r="P1177" i="7"/>
  <c r="Q1177" i="7" s="1"/>
  <c r="S1177" i="7" s="1"/>
  <c r="T1177" i="7" s="1"/>
  <c r="U1177" i="7" s="1"/>
  <c r="X1177" i="7" s="1"/>
  <c r="P1176" i="7"/>
  <c r="Q1176" i="7" s="1"/>
  <c r="S1176" i="7" s="1"/>
  <c r="T1176" i="7" s="1"/>
  <c r="U1176" i="7" s="1"/>
  <c r="X1176" i="7" s="1"/>
  <c r="P1175" i="7"/>
  <c r="Q1175" i="7" s="1"/>
  <c r="S1175" i="7" s="1"/>
  <c r="T1175" i="7" s="1"/>
  <c r="U1175" i="7" s="1"/>
  <c r="X1175" i="7" s="1"/>
  <c r="P1174" i="7"/>
  <c r="Q1174" i="7" s="1"/>
  <c r="S1174" i="7" s="1"/>
  <c r="T1174" i="7" s="1"/>
  <c r="U1174" i="7" s="1"/>
  <c r="X1174" i="7" s="1"/>
  <c r="P1173" i="7"/>
  <c r="Q1173" i="7" s="1"/>
  <c r="S1173" i="7" s="1"/>
  <c r="T1173" i="7" s="1"/>
  <c r="U1173" i="7" s="1"/>
  <c r="X1173" i="7" s="1"/>
  <c r="P1172" i="7"/>
  <c r="Q1172" i="7" s="1"/>
  <c r="S1172" i="7" s="1"/>
  <c r="T1172" i="7" s="1"/>
  <c r="U1172" i="7" s="1"/>
  <c r="X1172" i="7" s="1"/>
  <c r="P1171" i="7"/>
  <c r="Q1171" i="7" s="1"/>
  <c r="S1171" i="7" s="1"/>
  <c r="T1171" i="7" s="1"/>
  <c r="U1171" i="7" s="1"/>
  <c r="X1171" i="7" s="1"/>
  <c r="P1170" i="7"/>
  <c r="Q1170" i="7" s="1"/>
  <c r="S1170" i="7" s="1"/>
  <c r="T1170" i="7" s="1"/>
  <c r="U1170" i="7" s="1"/>
  <c r="X1170" i="7" s="1"/>
  <c r="P1169" i="7"/>
  <c r="Q1169" i="7" s="1"/>
  <c r="S1169" i="7" s="1"/>
  <c r="T1169" i="7" s="1"/>
  <c r="U1169" i="7" s="1"/>
  <c r="X1169" i="7" s="1"/>
  <c r="P1168" i="7"/>
  <c r="Q1168" i="7" s="1"/>
  <c r="S1168" i="7" s="1"/>
  <c r="T1168" i="7" s="1"/>
  <c r="U1168" i="7" s="1"/>
  <c r="X1168" i="7" s="1"/>
  <c r="P1167" i="7"/>
  <c r="Q1167" i="7" s="1"/>
  <c r="S1167" i="7" s="1"/>
  <c r="T1167" i="7" s="1"/>
  <c r="U1167" i="7" s="1"/>
  <c r="X1167" i="7" s="1"/>
  <c r="P1166" i="7"/>
  <c r="Q1166" i="7" s="1"/>
  <c r="S1166" i="7" s="1"/>
  <c r="T1166" i="7" s="1"/>
  <c r="U1166" i="7" s="1"/>
  <c r="X1166" i="7" s="1"/>
  <c r="P1165" i="7"/>
  <c r="Q1165" i="7" s="1"/>
  <c r="S1165" i="7" s="1"/>
  <c r="T1165" i="7" s="1"/>
  <c r="U1165" i="7" s="1"/>
  <c r="X1165" i="7" s="1"/>
  <c r="P1164" i="7"/>
  <c r="Q1164" i="7" s="1"/>
  <c r="S1164" i="7" s="1"/>
  <c r="T1164" i="7" s="1"/>
  <c r="U1164" i="7" s="1"/>
  <c r="X1164" i="7" s="1"/>
  <c r="P1163" i="7"/>
  <c r="Q1163" i="7" s="1"/>
  <c r="S1163" i="7" s="1"/>
  <c r="T1163" i="7" s="1"/>
  <c r="U1163" i="7" s="1"/>
  <c r="X1163" i="7" s="1"/>
  <c r="P1162" i="7"/>
  <c r="Q1162" i="7" s="1"/>
  <c r="S1162" i="7" s="1"/>
  <c r="T1162" i="7" s="1"/>
  <c r="U1162" i="7" s="1"/>
  <c r="X1162" i="7" s="1"/>
  <c r="P1161" i="7"/>
  <c r="Q1161" i="7" s="1"/>
  <c r="S1161" i="7" s="1"/>
  <c r="T1161" i="7" s="1"/>
  <c r="U1161" i="7" s="1"/>
  <c r="X1161" i="7" s="1"/>
  <c r="P1160" i="7"/>
  <c r="Q1160" i="7" s="1"/>
  <c r="S1160" i="7" s="1"/>
  <c r="T1160" i="7" s="1"/>
  <c r="U1160" i="7" s="1"/>
  <c r="X1160" i="7" s="1"/>
  <c r="P1159" i="7"/>
  <c r="Q1159" i="7" s="1"/>
  <c r="S1159" i="7" s="1"/>
  <c r="T1159" i="7" s="1"/>
  <c r="U1159" i="7" s="1"/>
  <c r="X1159" i="7" s="1"/>
  <c r="P1158" i="7"/>
  <c r="Q1158" i="7" s="1"/>
  <c r="S1158" i="7" s="1"/>
  <c r="T1158" i="7" s="1"/>
  <c r="U1158" i="7" s="1"/>
  <c r="X1158" i="7" s="1"/>
  <c r="P1157" i="7"/>
  <c r="Q1157" i="7" s="1"/>
  <c r="S1157" i="7" s="1"/>
  <c r="T1157" i="7" s="1"/>
  <c r="U1157" i="7" s="1"/>
  <c r="X1157" i="7" s="1"/>
  <c r="P1156" i="7"/>
  <c r="Q1156" i="7" s="1"/>
  <c r="S1156" i="7" s="1"/>
  <c r="T1156" i="7" s="1"/>
  <c r="U1156" i="7" s="1"/>
  <c r="X1156" i="7" s="1"/>
  <c r="P1155" i="7"/>
  <c r="Q1155" i="7" s="1"/>
  <c r="S1155" i="7" s="1"/>
  <c r="T1155" i="7" s="1"/>
  <c r="U1155" i="7" s="1"/>
  <c r="X1155" i="7" s="1"/>
  <c r="P1154" i="7"/>
  <c r="Q1154" i="7" s="1"/>
  <c r="S1154" i="7" s="1"/>
  <c r="T1154" i="7" s="1"/>
  <c r="U1154" i="7" s="1"/>
  <c r="X1154" i="7" s="1"/>
  <c r="P1153" i="7"/>
  <c r="Q1153" i="7" s="1"/>
  <c r="S1153" i="7" s="1"/>
  <c r="T1153" i="7" s="1"/>
  <c r="U1153" i="7" s="1"/>
  <c r="X1153" i="7" s="1"/>
  <c r="P1152" i="7"/>
  <c r="Q1152" i="7" s="1"/>
  <c r="S1152" i="7" s="1"/>
  <c r="T1152" i="7" s="1"/>
  <c r="U1152" i="7" s="1"/>
  <c r="X1152" i="7" s="1"/>
  <c r="P1151" i="7"/>
  <c r="Q1151" i="7" s="1"/>
  <c r="S1151" i="7" s="1"/>
  <c r="T1151" i="7" s="1"/>
  <c r="U1151" i="7" s="1"/>
  <c r="X1151" i="7" s="1"/>
  <c r="P1150" i="7"/>
  <c r="Q1150" i="7" s="1"/>
  <c r="S1150" i="7" s="1"/>
  <c r="T1150" i="7" s="1"/>
  <c r="U1150" i="7" s="1"/>
  <c r="X1150" i="7" s="1"/>
  <c r="P1149" i="7"/>
  <c r="Q1149" i="7" s="1"/>
  <c r="S1149" i="7" s="1"/>
  <c r="T1149" i="7" s="1"/>
  <c r="U1149" i="7" s="1"/>
  <c r="X1149" i="7" s="1"/>
  <c r="P1148" i="7"/>
  <c r="Q1148" i="7" s="1"/>
  <c r="S1148" i="7" s="1"/>
  <c r="T1148" i="7" s="1"/>
  <c r="U1148" i="7" s="1"/>
  <c r="X1148" i="7" s="1"/>
  <c r="P1147" i="7"/>
  <c r="Q1147" i="7" s="1"/>
  <c r="S1147" i="7" s="1"/>
  <c r="T1147" i="7" s="1"/>
  <c r="U1147" i="7" s="1"/>
  <c r="X1147" i="7" s="1"/>
  <c r="P1146" i="7"/>
  <c r="Q1146" i="7" s="1"/>
  <c r="S1146" i="7" s="1"/>
  <c r="T1146" i="7" s="1"/>
  <c r="U1146" i="7" s="1"/>
  <c r="X1146" i="7" s="1"/>
  <c r="P1145" i="7"/>
  <c r="Q1145" i="7" s="1"/>
  <c r="S1145" i="7" s="1"/>
  <c r="T1145" i="7" s="1"/>
  <c r="U1145" i="7" s="1"/>
  <c r="X1145" i="7" s="1"/>
  <c r="P1144" i="7"/>
  <c r="Q1144" i="7" s="1"/>
  <c r="S1144" i="7" s="1"/>
  <c r="T1144" i="7" s="1"/>
  <c r="U1144" i="7" s="1"/>
  <c r="X1144" i="7" s="1"/>
  <c r="P1143" i="7"/>
  <c r="Q1143" i="7" s="1"/>
  <c r="S1143" i="7" s="1"/>
  <c r="T1143" i="7" s="1"/>
  <c r="U1143" i="7" s="1"/>
  <c r="X1143" i="7" s="1"/>
  <c r="P1142" i="7"/>
  <c r="Q1142" i="7" s="1"/>
  <c r="S1142" i="7" s="1"/>
  <c r="T1142" i="7" s="1"/>
  <c r="U1142" i="7" s="1"/>
  <c r="X1142" i="7" s="1"/>
  <c r="P1141" i="7"/>
  <c r="Q1141" i="7" s="1"/>
  <c r="S1141" i="7" s="1"/>
  <c r="T1141" i="7" s="1"/>
  <c r="U1141" i="7" s="1"/>
  <c r="X1141" i="7" s="1"/>
  <c r="P1140" i="7"/>
  <c r="Q1140" i="7" s="1"/>
  <c r="S1140" i="7" s="1"/>
  <c r="T1140" i="7" s="1"/>
  <c r="U1140" i="7" s="1"/>
  <c r="X1140" i="7" s="1"/>
  <c r="P1139" i="7"/>
  <c r="Q1139" i="7" s="1"/>
  <c r="S1139" i="7" s="1"/>
  <c r="T1139" i="7" s="1"/>
  <c r="U1139" i="7" s="1"/>
  <c r="X1139" i="7" s="1"/>
  <c r="P1138" i="7"/>
  <c r="Q1138" i="7" s="1"/>
  <c r="S1138" i="7" s="1"/>
  <c r="T1138" i="7" s="1"/>
  <c r="U1138" i="7" s="1"/>
  <c r="X1138" i="7" s="1"/>
  <c r="P1137" i="7"/>
  <c r="Q1137" i="7" s="1"/>
  <c r="S1137" i="7" s="1"/>
  <c r="T1137" i="7" s="1"/>
  <c r="U1137" i="7" s="1"/>
  <c r="X1137" i="7" s="1"/>
  <c r="P1136" i="7"/>
  <c r="Q1136" i="7" s="1"/>
  <c r="S1136" i="7" s="1"/>
  <c r="T1136" i="7" s="1"/>
  <c r="U1136" i="7" s="1"/>
  <c r="X1136" i="7" s="1"/>
  <c r="P1135" i="7"/>
  <c r="Q1135" i="7" s="1"/>
  <c r="S1135" i="7" s="1"/>
  <c r="T1135" i="7" s="1"/>
  <c r="U1135" i="7" s="1"/>
  <c r="X1135" i="7" s="1"/>
  <c r="P1134" i="7"/>
  <c r="Q1134" i="7" s="1"/>
  <c r="S1134" i="7" s="1"/>
  <c r="T1134" i="7" s="1"/>
  <c r="U1134" i="7" s="1"/>
  <c r="X1134" i="7" s="1"/>
  <c r="P1133" i="7"/>
  <c r="Q1133" i="7" s="1"/>
  <c r="S1133" i="7" s="1"/>
  <c r="T1133" i="7" s="1"/>
  <c r="U1133" i="7" s="1"/>
  <c r="X1133" i="7" s="1"/>
  <c r="P1132" i="7"/>
  <c r="Q1132" i="7" s="1"/>
  <c r="S1132" i="7" s="1"/>
  <c r="T1132" i="7" s="1"/>
  <c r="U1132" i="7" s="1"/>
  <c r="X1132" i="7" s="1"/>
  <c r="P1131" i="7"/>
  <c r="Q1131" i="7" s="1"/>
  <c r="S1131" i="7" s="1"/>
  <c r="T1131" i="7" s="1"/>
  <c r="U1131" i="7" s="1"/>
  <c r="X1131" i="7" s="1"/>
  <c r="P1130" i="7"/>
  <c r="Q1130" i="7" s="1"/>
  <c r="S1130" i="7" s="1"/>
  <c r="T1130" i="7" s="1"/>
  <c r="U1130" i="7" s="1"/>
  <c r="X1130" i="7" s="1"/>
  <c r="P1129" i="7"/>
  <c r="Q1129" i="7" s="1"/>
  <c r="S1129" i="7" s="1"/>
  <c r="T1129" i="7" s="1"/>
  <c r="U1129" i="7" s="1"/>
  <c r="X1129" i="7" s="1"/>
  <c r="P1128" i="7"/>
  <c r="Q1128" i="7" s="1"/>
  <c r="S1128" i="7" s="1"/>
  <c r="T1128" i="7" s="1"/>
  <c r="U1128" i="7" s="1"/>
  <c r="X1128" i="7" s="1"/>
  <c r="P1127" i="7"/>
  <c r="Q1127" i="7" s="1"/>
  <c r="S1127" i="7" s="1"/>
  <c r="T1127" i="7" s="1"/>
  <c r="U1127" i="7" s="1"/>
  <c r="X1127" i="7" s="1"/>
  <c r="P1126" i="7"/>
  <c r="Q1126" i="7" s="1"/>
  <c r="S1126" i="7" s="1"/>
  <c r="T1126" i="7" s="1"/>
  <c r="U1126" i="7" s="1"/>
  <c r="X1126" i="7" s="1"/>
  <c r="P1125" i="7"/>
  <c r="Q1125" i="7" s="1"/>
  <c r="S1125" i="7" s="1"/>
  <c r="T1125" i="7" s="1"/>
  <c r="U1125" i="7" s="1"/>
  <c r="X1125" i="7" s="1"/>
  <c r="P1124" i="7"/>
  <c r="Q1124" i="7" s="1"/>
  <c r="S1124" i="7" s="1"/>
  <c r="T1124" i="7" s="1"/>
  <c r="U1124" i="7" s="1"/>
  <c r="X1124" i="7" s="1"/>
  <c r="P1123" i="7"/>
  <c r="Q1123" i="7" s="1"/>
  <c r="S1123" i="7" s="1"/>
  <c r="T1123" i="7" s="1"/>
  <c r="U1123" i="7" s="1"/>
  <c r="X1123" i="7" s="1"/>
  <c r="P1122" i="7"/>
  <c r="Q1122" i="7" s="1"/>
  <c r="S1122" i="7" s="1"/>
  <c r="T1122" i="7" s="1"/>
  <c r="U1122" i="7" s="1"/>
  <c r="X1122" i="7" s="1"/>
  <c r="P1121" i="7"/>
  <c r="Q1121" i="7" s="1"/>
  <c r="S1121" i="7" s="1"/>
  <c r="T1121" i="7" s="1"/>
  <c r="U1121" i="7" s="1"/>
  <c r="X1121" i="7" s="1"/>
  <c r="P1120" i="7"/>
  <c r="Q1120" i="7" s="1"/>
  <c r="S1120" i="7" s="1"/>
  <c r="T1120" i="7" s="1"/>
  <c r="U1120" i="7" s="1"/>
  <c r="X1120" i="7" s="1"/>
  <c r="P1119" i="7"/>
  <c r="Q1119" i="7" s="1"/>
  <c r="S1119" i="7" s="1"/>
  <c r="T1119" i="7" s="1"/>
  <c r="U1119" i="7" s="1"/>
  <c r="X1119" i="7" s="1"/>
  <c r="P1118" i="7"/>
  <c r="Q1118" i="7" s="1"/>
  <c r="S1118" i="7" s="1"/>
  <c r="T1118" i="7" s="1"/>
  <c r="U1118" i="7" s="1"/>
  <c r="X1118" i="7" s="1"/>
  <c r="P1117" i="7"/>
  <c r="Q1117" i="7" s="1"/>
  <c r="S1117" i="7" s="1"/>
  <c r="T1117" i="7" s="1"/>
  <c r="U1117" i="7" s="1"/>
  <c r="X1117" i="7" s="1"/>
  <c r="P1116" i="7"/>
  <c r="Q1116" i="7" s="1"/>
  <c r="S1116" i="7" s="1"/>
  <c r="T1116" i="7" s="1"/>
  <c r="U1116" i="7" s="1"/>
  <c r="X1116" i="7" s="1"/>
  <c r="P1115" i="7"/>
  <c r="Q1115" i="7" s="1"/>
  <c r="S1115" i="7" s="1"/>
  <c r="T1115" i="7" s="1"/>
  <c r="U1115" i="7" s="1"/>
  <c r="X1115" i="7" s="1"/>
  <c r="P1114" i="7"/>
  <c r="Q1114" i="7" s="1"/>
  <c r="S1114" i="7" s="1"/>
  <c r="T1114" i="7" s="1"/>
  <c r="U1114" i="7" s="1"/>
  <c r="X1114" i="7" s="1"/>
  <c r="P1113" i="7"/>
  <c r="Q1113" i="7" s="1"/>
  <c r="S1113" i="7" s="1"/>
  <c r="T1113" i="7" s="1"/>
  <c r="U1113" i="7" s="1"/>
  <c r="X1113" i="7" s="1"/>
  <c r="P1112" i="7"/>
  <c r="Q1112" i="7" s="1"/>
  <c r="S1112" i="7" s="1"/>
  <c r="T1112" i="7" s="1"/>
  <c r="U1112" i="7" s="1"/>
  <c r="X1112" i="7" s="1"/>
  <c r="P1111" i="7"/>
  <c r="Q1111" i="7" s="1"/>
  <c r="S1111" i="7" s="1"/>
  <c r="T1111" i="7" s="1"/>
  <c r="U1111" i="7" s="1"/>
  <c r="X1111" i="7" s="1"/>
  <c r="P1110" i="7"/>
  <c r="Q1110" i="7" s="1"/>
  <c r="S1110" i="7" s="1"/>
  <c r="T1110" i="7" s="1"/>
  <c r="U1110" i="7" s="1"/>
  <c r="X1110" i="7" s="1"/>
  <c r="P1109" i="7"/>
  <c r="Q1109" i="7" s="1"/>
  <c r="S1109" i="7" s="1"/>
  <c r="T1109" i="7" s="1"/>
  <c r="U1109" i="7" s="1"/>
  <c r="X1109" i="7" s="1"/>
  <c r="P1108" i="7"/>
  <c r="Q1108" i="7" s="1"/>
  <c r="S1108" i="7" s="1"/>
  <c r="T1108" i="7" s="1"/>
  <c r="U1108" i="7" s="1"/>
  <c r="X1108" i="7" s="1"/>
  <c r="P1107" i="7"/>
  <c r="Q1107" i="7" s="1"/>
  <c r="S1107" i="7" s="1"/>
  <c r="T1107" i="7" s="1"/>
  <c r="U1107" i="7" s="1"/>
  <c r="X1107" i="7" s="1"/>
  <c r="P1106" i="7"/>
  <c r="Q1106" i="7" s="1"/>
  <c r="S1106" i="7" s="1"/>
  <c r="T1106" i="7" s="1"/>
  <c r="U1106" i="7" s="1"/>
  <c r="X1106" i="7" s="1"/>
  <c r="P1105" i="7"/>
  <c r="Q1105" i="7" s="1"/>
  <c r="S1105" i="7" s="1"/>
  <c r="T1105" i="7" s="1"/>
  <c r="U1105" i="7" s="1"/>
  <c r="X1105" i="7" s="1"/>
  <c r="P1104" i="7"/>
  <c r="Q1104" i="7" s="1"/>
  <c r="S1104" i="7" s="1"/>
  <c r="T1104" i="7" s="1"/>
  <c r="U1104" i="7" s="1"/>
  <c r="X1104" i="7" s="1"/>
  <c r="P1103" i="7"/>
  <c r="Q1103" i="7" s="1"/>
  <c r="S1103" i="7" s="1"/>
  <c r="T1103" i="7" s="1"/>
  <c r="U1103" i="7" s="1"/>
  <c r="X1103" i="7" s="1"/>
  <c r="P1102" i="7"/>
  <c r="Q1102" i="7" s="1"/>
  <c r="S1102" i="7" s="1"/>
  <c r="T1102" i="7" s="1"/>
  <c r="U1102" i="7" s="1"/>
  <c r="X1102" i="7" s="1"/>
  <c r="P1101" i="7"/>
  <c r="Q1101" i="7" s="1"/>
  <c r="S1101" i="7" s="1"/>
  <c r="T1101" i="7" s="1"/>
  <c r="U1101" i="7" s="1"/>
  <c r="X1101" i="7" s="1"/>
  <c r="P1100" i="7"/>
  <c r="Q1100" i="7" s="1"/>
  <c r="S1100" i="7" s="1"/>
  <c r="T1100" i="7" s="1"/>
  <c r="U1100" i="7" s="1"/>
  <c r="X1100" i="7" s="1"/>
  <c r="P1099" i="7"/>
  <c r="Q1099" i="7" s="1"/>
  <c r="S1099" i="7" s="1"/>
  <c r="T1099" i="7" s="1"/>
  <c r="U1099" i="7" s="1"/>
  <c r="X1099" i="7" s="1"/>
  <c r="P1098" i="7"/>
  <c r="Q1098" i="7" s="1"/>
  <c r="S1098" i="7" s="1"/>
  <c r="T1098" i="7" s="1"/>
  <c r="U1098" i="7" s="1"/>
  <c r="X1098" i="7" s="1"/>
  <c r="P1097" i="7"/>
  <c r="Q1097" i="7" s="1"/>
  <c r="S1097" i="7" s="1"/>
  <c r="T1097" i="7" s="1"/>
  <c r="U1097" i="7" s="1"/>
  <c r="X1097" i="7" s="1"/>
  <c r="P1096" i="7"/>
  <c r="Q1096" i="7" s="1"/>
  <c r="S1096" i="7" s="1"/>
  <c r="T1096" i="7" s="1"/>
  <c r="U1096" i="7" s="1"/>
  <c r="X1096" i="7" s="1"/>
  <c r="P1095" i="7"/>
  <c r="Q1095" i="7" s="1"/>
  <c r="S1095" i="7" s="1"/>
  <c r="T1095" i="7" s="1"/>
  <c r="U1095" i="7" s="1"/>
  <c r="X1095" i="7" s="1"/>
  <c r="P1094" i="7"/>
  <c r="Q1094" i="7" s="1"/>
  <c r="S1094" i="7" s="1"/>
  <c r="T1094" i="7" s="1"/>
  <c r="U1094" i="7" s="1"/>
  <c r="X1094" i="7" s="1"/>
  <c r="P1093" i="7"/>
  <c r="Q1093" i="7" s="1"/>
  <c r="S1093" i="7" s="1"/>
  <c r="T1093" i="7" s="1"/>
  <c r="U1093" i="7" s="1"/>
  <c r="X1093" i="7" s="1"/>
  <c r="P1092" i="7"/>
  <c r="Q1092" i="7" s="1"/>
  <c r="S1092" i="7" s="1"/>
  <c r="T1092" i="7" s="1"/>
  <c r="U1092" i="7" s="1"/>
  <c r="X1092" i="7" s="1"/>
  <c r="P1091" i="7"/>
  <c r="Q1091" i="7" s="1"/>
  <c r="S1091" i="7" s="1"/>
  <c r="T1091" i="7" s="1"/>
  <c r="U1091" i="7" s="1"/>
  <c r="X1091" i="7" s="1"/>
  <c r="P1090" i="7"/>
  <c r="Q1090" i="7" s="1"/>
  <c r="S1090" i="7" s="1"/>
  <c r="T1090" i="7" s="1"/>
  <c r="U1090" i="7" s="1"/>
  <c r="X1090" i="7" s="1"/>
  <c r="P1089" i="7"/>
  <c r="Q1089" i="7" s="1"/>
  <c r="S1089" i="7" s="1"/>
  <c r="T1089" i="7" s="1"/>
  <c r="U1089" i="7" s="1"/>
  <c r="X1089" i="7" s="1"/>
  <c r="P1088" i="7"/>
  <c r="Q1088" i="7" s="1"/>
  <c r="S1088" i="7" s="1"/>
  <c r="T1088" i="7" s="1"/>
  <c r="U1088" i="7" s="1"/>
  <c r="X1088" i="7" s="1"/>
  <c r="P1087" i="7"/>
  <c r="Q1087" i="7" s="1"/>
  <c r="S1087" i="7" s="1"/>
  <c r="T1087" i="7" s="1"/>
  <c r="U1087" i="7" s="1"/>
  <c r="X1087" i="7" s="1"/>
  <c r="P1086" i="7"/>
  <c r="Q1086" i="7" s="1"/>
  <c r="S1086" i="7" s="1"/>
  <c r="T1086" i="7" s="1"/>
  <c r="U1086" i="7" s="1"/>
  <c r="X1086" i="7" s="1"/>
  <c r="P1085" i="7"/>
  <c r="Q1085" i="7" s="1"/>
  <c r="S1085" i="7" s="1"/>
  <c r="T1085" i="7" s="1"/>
  <c r="U1085" i="7" s="1"/>
  <c r="X1085" i="7" s="1"/>
  <c r="P1084" i="7"/>
  <c r="Q1084" i="7" s="1"/>
  <c r="S1084" i="7" s="1"/>
  <c r="T1084" i="7" s="1"/>
  <c r="U1084" i="7" s="1"/>
  <c r="X1084" i="7" s="1"/>
  <c r="P1083" i="7"/>
  <c r="Q1083" i="7" s="1"/>
  <c r="S1083" i="7" s="1"/>
  <c r="T1083" i="7" s="1"/>
  <c r="U1083" i="7" s="1"/>
  <c r="X1083" i="7" s="1"/>
  <c r="P1082" i="7"/>
  <c r="Q1082" i="7" s="1"/>
  <c r="S1082" i="7" s="1"/>
  <c r="T1082" i="7" s="1"/>
  <c r="U1082" i="7" s="1"/>
  <c r="X1082" i="7" s="1"/>
  <c r="P1081" i="7"/>
  <c r="Q1081" i="7" s="1"/>
  <c r="S1081" i="7" s="1"/>
  <c r="T1081" i="7" s="1"/>
  <c r="U1081" i="7" s="1"/>
  <c r="X1081" i="7" s="1"/>
  <c r="P1080" i="7"/>
  <c r="Q1080" i="7" s="1"/>
  <c r="S1080" i="7" s="1"/>
  <c r="T1080" i="7" s="1"/>
  <c r="U1080" i="7" s="1"/>
  <c r="X1080" i="7" s="1"/>
  <c r="P1079" i="7"/>
  <c r="Q1079" i="7" s="1"/>
  <c r="S1079" i="7" s="1"/>
  <c r="T1079" i="7" s="1"/>
  <c r="U1079" i="7" s="1"/>
  <c r="X1079" i="7" s="1"/>
  <c r="P1078" i="7"/>
  <c r="Q1078" i="7" s="1"/>
  <c r="S1078" i="7" s="1"/>
  <c r="T1078" i="7" s="1"/>
  <c r="U1078" i="7" s="1"/>
  <c r="X1078" i="7" s="1"/>
  <c r="P1077" i="7"/>
  <c r="Q1077" i="7" s="1"/>
  <c r="S1077" i="7" s="1"/>
  <c r="T1077" i="7" s="1"/>
  <c r="U1077" i="7" s="1"/>
  <c r="X1077" i="7" s="1"/>
  <c r="P1076" i="7"/>
  <c r="Q1076" i="7" s="1"/>
  <c r="S1076" i="7" s="1"/>
  <c r="T1076" i="7" s="1"/>
  <c r="U1076" i="7" s="1"/>
  <c r="X1076" i="7" s="1"/>
  <c r="P1075" i="7"/>
  <c r="Q1075" i="7" s="1"/>
  <c r="S1075" i="7" s="1"/>
  <c r="T1075" i="7" s="1"/>
  <c r="U1075" i="7" s="1"/>
  <c r="X1075" i="7" s="1"/>
  <c r="P1074" i="7"/>
  <c r="Q1074" i="7" s="1"/>
  <c r="S1074" i="7" s="1"/>
  <c r="T1074" i="7" s="1"/>
  <c r="U1074" i="7" s="1"/>
  <c r="X1074" i="7" s="1"/>
  <c r="P1073" i="7"/>
  <c r="Q1073" i="7" s="1"/>
  <c r="S1073" i="7" s="1"/>
  <c r="T1073" i="7" s="1"/>
  <c r="U1073" i="7" s="1"/>
  <c r="X1073" i="7" s="1"/>
  <c r="P1072" i="7"/>
  <c r="Q1072" i="7" s="1"/>
  <c r="S1072" i="7" s="1"/>
  <c r="T1072" i="7" s="1"/>
  <c r="U1072" i="7" s="1"/>
  <c r="X1072" i="7" s="1"/>
  <c r="P1071" i="7"/>
  <c r="Q1071" i="7" s="1"/>
  <c r="S1071" i="7" s="1"/>
  <c r="T1071" i="7" s="1"/>
  <c r="U1071" i="7" s="1"/>
  <c r="X1071" i="7" s="1"/>
  <c r="P1070" i="7"/>
  <c r="Q1070" i="7" s="1"/>
  <c r="S1070" i="7" s="1"/>
  <c r="T1070" i="7" s="1"/>
  <c r="U1070" i="7" s="1"/>
  <c r="X1070" i="7" s="1"/>
  <c r="P1069" i="7"/>
  <c r="Q1069" i="7" s="1"/>
  <c r="S1069" i="7" s="1"/>
  <c r="T1069" i="7" s="1"/>
  <c r="U1069" i="7" s="1"/>
  <c r="X1069" i="7" s="1"/>
  <c r="P1068" i="7"/>
  <c r="Q1068" i="7" s="1"/>
  <c r="S1068" i="7" s="1"/>
  <c r="T1068" i="7" s="1"/>
  <c r="U1068" i="7" s="1"/>
  <c r="X1068" i="7" s="1"/>
  <c r="P1067" i="7"/>
  <c r="Q1067" i="7" s="1"/>
  <c r="S1067" i="7" s="1"/>
  <c r="T1067" i="7" s="1"/>
  <c r="U1067" i="7" s="1"/>
  <c r="X1067" i="7" s="1"/>
  <c r="P1066" i="7"/>
  <c r="Q1066" i="7" s="1"/>
  <c r="S1066" i="7" s="1"/>
  <c r="T1066" i="7" s="1"/>
  <c r="U1066" i="7" s="1"/>
  <c r="X1066" i="7" s="1"/>
  <c r="P1065" i="7"/>
  <c r="Q1065" i="7" s="1"/>
  <c r="S1065" i="7" s="1"/>
  <c r="T1065" i="7" s="1"/>
  <c r="U1065" i="7" s="1"/>
  <c r="X1065" i="7" s="1"/>
  <c r="P1064" i="7"/>
  <c r="Q1064" i="7" s="1"/>
  <c r="S1064" i="7" s="1"/>
  <c r="T1064" i="7" s="1"/>
  <c r="U1064" i="7" s="1"/>
  <c r="X1064" i="7" s="1"/>
  <c r="P1063" i="7"/>
  <c r="Q1063" i="7" s="1"/>
  <c r="S1063" i="7" s="1"/>
  <c r="T1063" i="7" s="1"/>
  <c r="U1063" i="7" s="1"/>
  <c r="X1063" i="7" s="1"/>
  <c r="P1062" i="7"/>
  <c r="Q1062" i="7" s="1"/>
  <c r="S1062" i="7" s="1"/>
  <c r="T1062" i="7" s="1"/>
  <c r="U1062" i="7" s="1"/>
  <c r="X1062" i="7" s="1"/>
  <c r="P1061" i="7"/>
  <c r="Q1061" i="7" s="1"/>
  <c r="S1061" i="7" s="1"/>
  <c r="T1061" i="7" s="1"/>
  <c r="U1061" i="7" s="1"/>
  <c r="X1061" i="7" s="1"/>
  <c r="P1060" i="7"/>
  <c r="Q1060" i="7" s="1"/>
  <c r="S1060" i="7" s="1"/>
  <c r="T1060" i="7" s="1"/>
  <c r="U1060" i="7" s="1"/>
  <c r="X1060" i="7" s="1"/>
  <c r="P1059" i="7"/>
  <c r="Q1059" i="7" s="1"/>
  <c r="S1059" i="7" s="1"/>
  <c r="T1059" i="7" s="1"/>
  <c r="U1059" i="7" s="1"/>
  <c r="X1059" i="7" s="1"/>
  <c r="P1058" i="7"/>
  <c r="Q1058" i="7" s="1"/>
  <c r="S1058" i="7" s="1"/>
  <c r="T1058" i="7" s="1"/>
  <c r="U1058" i="7" s="1"/>
  <c r="X1058" i="7" s="1"/>
  <c r="P1057" i="7"/>
  <c r="Q1057" i="7" s="1"/>
  <c r="S1057" i="7" s="1"/>
  <c r="T1057" i="7" s="1"/>
  <c r="U1057" i="7" s="1"/>
  <c r="X1057" i="7" s="1"/>
  <c r="P1056" i="7"/>
  <c r="Q1056" i="7" s="1"/>
  <c r="S1056" i="7" s="1"/>
  <c r="T1056" i="7" s="1"/>
  <c r="U1056" i="7" s="1"/>
  <c r="X1056" i="7" s="1"/>
  <c r="P1055" i="7"/>
  <c r="Q1055" i="7" s="1"/>
  <c r="S1055" i="7" s="1"/>
  <c r="T1055" i="7" s="1"/>
  <c r="U1055" i="7" s="1"/>
  <c r="X1055" i="7" s="1"/>
  <c r="P1054" i="7"/>
  <c r="Q1054" i="7" s="1"/>
  <c r="S1054" i="7" s="1"/>
  <c r="T1054" i="7" s="1"/>
  <c r="U1054" i="7" s="1"/>
  <c r="X1054" i="7" s="1"/>
  <c r="P1053" i="7"/>
  <c r="Q1053" i="7" s="1"/>
  <c r="S1053" i="7" s="1"/>
  <c r="T1053" i="7" s="1"/>
  <c r="U1053" i="7" s="1"/>
  <c r="X1053" i="7" s="1"/>
  <c r="P1052" i="7"/>
  <c r="Q1052" i="7" s="1"/>
  <c r="S1052" i="7" s="1"/>
  <c r="T1052" i="7" s="1"/>
  <c r="U1052" i="7" s="1"/>
  <c r="X1052" i="7" s="1"/>
  <c r="P1051" i="7"/>
  <c r="Q1051" i="7" s="1"/>
  <c r="S1051" i="7" s="1"/>
  <c r="T1051" i="7" s="1"/>
  <c r="U1051" i="7" s="1"/>
  <c r="X1051" i="7" s="1"/>
  <c r="P1050" i="7"/>
  <c r="Q1050" i="7" s="1"/>
  <c r="S1050" i="7" s="1"/>
  <c r="T1050" i="7" s="1"/>
  <c r="U1050" i="7" s="1"/>
  <c r="X1050" i="7" s="1"/>
  <c r="P1049" i="7"/>
  <c r="Q1049" i="7" s="1"/>
  <c r="S1049" i="7" s="1"/>
  <c r="T1049" i="7" s="1"/>
  <c r="U1049" i="7" s="1"/>
  <c r="X1049" i="7" s="1"/>
  <c r="P1048" i="7"/>
  <c r="Q1048" i="7" s="1"/>
  <c r="S1048" i="7" s="1"/>
  <c r="T1048" i="7" s="1"/>
  <c r="U1048" i="7" s="1"/>
  <c r="X1048" i="7" s="1"/>
  <c r="P1047" i="7"/>
  <c r="Q1047" i="7" s="1"/>
  <c r="S1047" i="7" s="1"/>
  <c r="T1047" i="7" s="1"/>
  <c r="U1047" i="7" s="1"/>
  <c r="X1047" i="7" s="1"/>
  <c r="P1046" i="7"/>
  <c r="Q1046" i="7" s="1"/>
  <c r="S1046" i="7" s="1"/>
  <c r="T1046" i="7" s="1"/>
  <c r="U1046" i="7" s="1"/>
  <c r="X1046" i="7" s="1"/>
  <c r="P1045" i="7"/>
  <c r="Q1045" i="7" s="1"/>
  <c r="S1045" i="7" s="1"/>
  <c r="T1045" i="7" s="1"/>
  <c r="U1045" i="7" s="1"/>
  <c r="X1045" i="7" s="1"/>
  <c r="P1044" i="7"/>
  <c r="Q1044" i="7" s="1"/>
  <c r="S1044" i="7" s="1"/>
  <c r="T1044" i="7" s="1"/>
  <c r="U1044" i="7" s="1"/>
  <c r="X1044" i="7" s="1"/>
  <c r="P1043" i="7"/>
  <c r="Q1043" i="7" s="1"/>
  <c r="S1043" i="7" s="1"/>
  <c r="T1043" i="7" s="1"/>
  <c r="U1043" i="7" s="1"/>
  <c r="X1043" i="7" s="1"/>
  <c r="P1042" i="7"/>
  <c r="Q1042" i="7" s="1"/>
  <c r="S1042" i="7" s="1"/>
  <c r="T1042" i="7" s="1"/>
  <c r="U1042" i="7" s="1"/>
  <c r="X1042" i="7" s="1"/>
  <c r="P1041" i="7"/>
  <c r="Q1041" i="7" s="1"/>
  <c r="S1041" i="7" s="1"/>
  <c r="T1041" i="7" s="1"/>
  <c r="U1041" i="7" s="1"/>
  <c r="X1041" i="7" s="1"/>
  <c r="P1040" i="7"/>
  <c r="Q1040" i="7" s="1"/>
  <c r="S1040" i="7" s="1"/>
  <c r="T1040" i="7" s="1"/>
  <c r="U1040" i="7" s="1"/>
  <c r="X1040" i="7" s="1"/>
  <c r="P1039" i="7"/>
  <c r="Q1039" i="7" s="1"/>
  <c r="S1039" i="7" s="1"/>
  <c r="T1039" i="7" s="1"/>
  <c r="U1039" i="7" s="1"/>
  <c r="X1039" i="7" s="1"/>
  <c r="P1038" i="7"/>
  <c r="Q1038" i="7" s="1"/>
  <c r="S1038" i="7" s="1"/>
  <c r="T1038" i="7" s="1"/>
  <c r="U1038" i="7" s="1"/>
  <c r="X1038" i="7" s="1"/>
  <c r="P1037" i="7"/>
  <c r="Q1037" i="7" s="1"/>
  <c r="S1037" i="7" s="1"/>
  <c r="T1037" i="7" s="1"/>
  <c r="U1037" i="7" s="1"/>
  <c r="X1037" i="7" s="1"/>
  <c r="P1036" i="7"/>
  <c r="Q1036" i="7" s="1"/>
  <c r="S1036" i="7" s="1"/>
  <c r="T1036" i="7" s="1"/>
  <c r="U1036" i="7" s="1"/>
  <c r="X1036" i="7" s="1"/>
  <c r="P1035" i="7"/>
  <c r="Q1035" i="7" s="1"/>
  <c r="S1035" i="7" s="1"/>
  <c r="T1035" i="7" s="1"/>
  <c r="U1035" i="7" s="1"/>
  <c r="X1035" i="7" s="1"/>
  <c r="P1034" i="7"/>
  <c r="Q1034" i="7" s="1"/>
  <c r="S1034" i="7" s="1"/>
  <c r="T1034" i="7" s="1"/>
  <c r="U1034" i="7" s="1"/>
  <c r="X1034" i="7" s="1"/>
  <c r="P1033" i="7"/>
  <c r="Q1033" i="7" s="1"/>
  <c r="S1033" i="7" s="1"/>
  <c r="T1033" i="7" s="1"/>
  <c r="U1033" i="7" s="1"/>
  <c r="X1033" i="7" s="1"/>
  <c r="P1032" i="7"/>
  <c r="Q1032" i="7" s="1"/>
  <c r="S1032" i="7" s="1"/>
  <c r="T1032" i="7" s="1"/>
  <c r="U1032" i="7" s="1"/>
  <c r="X1032" i="7" s="1"/>
  <c r="P1031" i="7"/>
  <c r="Q1031" i="7" s="1"/>
  <c r="S1031" i="7" s="1"/>
  <c r="T1031" i="7" s="1"/>
  <c r="U1031" i="7" s="1"/>
  <c r="X1031" i="7" s="1"/>
  <c r="P1030" i="7"/>
  <c r="Q1030" i="7" s="1"/>
  <c r="S1030" i="7" s="1"/>
  <c r="T1030" i="7" s="1"/>
  <c r="U1030" i="7" s="1"/>
  <c r="X1030" i="7" s="1"/>
  <c r="P1029" i="7"/>
  <c r="Q1029" i="7" s="1"/>
  <c r="S1029" i="7" s="1"/>
  <c r="T1029" i="7" s="1"/>
  <c r="U1029" i="7" s="1"/>
  <c r="X1029" i="7" s="1"/>
  <c r="P1028" i="7"/>
  <c r="Q1028" i="7" s="1"/>
  <c r="S1028" i="7" s="1"/>
  <c r="T1028" i="7" s="1"/>
  <c r="U1028" i="7" s="1"/>
  <c r="X1028" i="7" s="1"/>
  <c r="P1027" i="7"/>
  <c r="Q1027" i="7" s="1"/>
  <c r="S1027" i="7" s="1"/>
  <c r="T1027" i="7" s="1"/>
  <c r="U1027" i="7" s="1"/>
  <c r="X1027" i="7" s="1"/>
  <c r="P1026" i="7"/>
  <c r="Q1026" i="7" s="1"/>
  <c r="S1026" i="7" s="1"/>
  <c r="T1026" i="7" s="1"/>
  <c r="U1026" i="7" s="1"/>
  <c r="X1026" i="7" s="1"/>
  <c r="P1025" i="7"/>
  <c r="Q1025" i="7" s="1"/>
  <c r="S1025" i="7" s="1"/>
  <c r="T1025" i="7" s="1"/>
  <c r="U1025" i="7" s="1"/>
  <c r="X1025" i="7" s="1"/>
  <c r="P1024" i="7"/>
  <c r="Q1024" i="7" s="1"/>
  <c r="S1024" i="7" s="1"/>
  <c r="T1024" i="7" s="1"/>
  <c r="U1024" i="7" s="1"/>
  <c r="X1024" i="7" s="1"/>
  <c r="P1023" i="7"/>
  <c r="Q1023" i="7" s="1"/>
  <c r="S1023" i="7" s="1"/>
  <c r="T1023" i="7" s="1"/>
  <c r="U1023" i="7" s="1"/>
  <c r="X1023" i="7" s="1"/>
  <c r="P1022" i="7"/>
  <c r="Q1022" i="7" s="1"/>
  <c r="S1022" i="7" s="1"/>
  <c r="T1022" i="7" s="1"/>
  <c r="U1022" i="7" s="1"/>
  <c r="X1022" i="7" s="1"/>
  <c r="P1021" i="7"/>
  <c r="Q1021" i="7" s="1"/>
  <c r="S1021" i="7" s="1"/>
  <c r="T1021" i="7" s="1"/>
  <c r="U1021" i="7" s="1"/>
  <c r="X1021" i="7" s="1"/>
  <c r="P1020" i="7"/>
  <c r="Q1020" i="7" s="1"/>
  <c r="S1020" i="7" s="1"/>
  <c r="T1020" i="7" s="1"/>
  <c r="U1020" i="7" s="1"/>
  <c r="X1020" i="7" s="1"/>
  <c r="P1019" i="7"/>
  <c r="Q1019" i="7" s="1"/>
  <c r="S1019" i="7" s="1"/>
  <c r="T1019" i="7" s="1"/>
  <c r="U1019" i="7" s="1"/>
  <c r="X1019" i="7" s="1"/>
  <c r="P1018" i="7"/>
  <c r="Q1018" i="7" s="1"/>
  <c r="S1018" i="7" s="1"/>
  <c r="T1018" i="7" s="1"/>
  <c r="U1018" i="7" s="1"/>
  <c r="X1018" i="7" s="1"/>
  <c r="P1017" i="7"/>
  <c r="Q1017" i="7" s="1"/>
  <c r="S1017" i="7" s="1"/>
  <c r="T1017" i="7" s="1"/>
  <c r="U1017" i="7" s="1"/>
  <c r="X1017" i="7" s="1"/>
  <c r="P1016" i="7"/>
  <c r="Q1016" i="7" s="1"/>
  <c r="S1016" i="7" s="1"/>
  <c r="T1016" i="7" s="1"/>
  <c r="U1016" i="7" s="1"/>
  <c r="X1016" i="7" s="1"/>
  <c r="P1015" i="7"/>
  <c r="Q1015" i="7" s="1"/>
  <c r="S1015" i="7" s="1"/>
  <c r="T1015" i="7" s="1"/>
  <c r="U1015" i="7" s="1"/>
  <c r="X1015" i="7" s="1"/>
  <c r="P1014" i="7"/>
  <c r="Q1014" i="7" s="1"/>
  <c r="S1014" i="7" s="1"/>
  <c r="T1014" i="7" s="1"/>
  <c r="U1014" i="7" s="1"/>
  <c r="X1014" i="7" s="1"/>
  <c r="P1013" i="7"/>
  <c r="Q1013" i="7" s="1"/>
  <c r="S1013" i="7" s="1"/>
  <c r="T1013" i="7" s="1"/>
  <c r="U1013" i="7" s="1"/>
  <c r="X1013" i="7" s="1"/>
  <c r="P1012" i="7"/>
  <c r="Q1012" i="7" s="1"/>
  <c r="S1012" i="7" s="1"/>
  <c r="T1012" i="7" s="1"/>
  <c r="U1012" i="7" s="1"/>
  <c r="X1012" i="7" s="1"/>
  <c r="P1011" i="7"/>
  <c r="Q1011" i="7" s="1"/>
  <c r="S1011" i="7" s="1"/>
  <c r="T1011" i="7" s="1"/>
  <c r="U1011" i="7" s="1"/>
  <c r="X1011" i="7" s="1"/>
  <c r="P1010" i="7"/>
  <c r="Q1010" i="7" s="1"/>
  <c r="S1010" i="7" s="1"/>
  <c r="T1010" i="7" s="1"/>
  <c r="U1010" i="7" s="1"/>
  <c r="X1010" i="7" s="1"/>
  <c r="P1009" i="7"/>
  <c r="Q1009" i="7" s="1"/>
  <c r="S1009" i="7" s="1"/>
  <c r="T1009" i="7" s="1"/>
  <c r="U1009" i="7" s="1"/>
  <c r="X1009" i="7" s="1"/>
  <c r="P1008" i="7"/>
  <c r="Q1008" i="7" s="1"/>
  <c r="S1008" i="7" s="1"/>
  <c r="T1008" i="7" s="1"/>
  <c r="U1008" i="7" s="1"/>
  <c r="X1008" i="7" s="1"/>
  <c r="P1007" i="7"/>
  <c r="Q1007" i="7" s="1"/>
  <c r="S1007" i="7" s="1"/>
  <c r="T1007" i="7" s="1"/>
  <c r="U1007" i="7" s="1"/>
  <c r="X1007" i="7" s="1"/>
  <c r="P1006" i="7"/>
  <c r="Q1006" i="7" s="1"/>
  <c r="S1006" i="7" s="1"/>
  <c r="T1006" i="7" s="1"/>
  <c r="U1006" i="7" s="1"/>
  <c r="X1006" i="7" s="1"/>
  <c r="P1005" i="7"/>
  <c r="Q1005" i="7" s="1"/>
  <c r="S1005" i="7" s="1"/>
  <c r="T1005" i="7" s="1"/>
  <c r="U1005" i="7" s="1"/>
  <c r="X1005" i="7" s="1"/>
  <c r="P1004" i="7"/>
  <c r="Q1004" i="7" s="1"/>
  <c r="S1004" i="7" s="1"/>
  <c r="T1004" i="7" s="1"/>
  <c r="U1004" i="7" s="1"/>
  <c r="X1004" i="7" s="1"/>
  <c r="P1003" i="7"/>
  <c r="Q1003" i="7" s="1"/>
  <c r="S1003" i="7" s="1"/>
  <c r="T1003" i="7" s="1"/>
  <c r="U1003" i="7" s="1"/>
  <c r="X1003" i="7" s="1"/>
  <c r="P1002" i="7"/>
  <c r="Q1002" i="7" s="1"/>
  <c r="S1002" i="7" s="1"/>
  <c r="T1002" i="7" s="1"/>
  <c r="U1002" i="7" s="1"/>
  <c r="X1002" i="7" s="1"/>
  <c r="P1001" i="7"/>
  <c r="Q1001" i="7" s="1"/>
  <c r="S1001" i="7" s="1"/>
  <c r="T1001" i="7" s="1"/>
  <c r="U1001" i="7" s="1"/>
  <c r="X1001" i="7" s="1"/>
  <c r="P1000" i="7"/>
  <c r="Q1000" i="7" s="1"/>
  <c r="S1000" i="7" s="1"/>
  <c r="T1000" i="7" s="1"/>
  <c r="U1000" i="7" s="1"/>
  <c r="X1000" i="7" s="1"/>
  <c r="P999" i="7"/>
  <c r="Q999" i="7" s="1"/>
  <c r="S999" i="7" s="1"/>
  <c r="T999" i="7" s="1"/>
  <c r="U999" i="7" s="1"/>
  <c r="X999" i="7" s="1"/>
  <c r="P998" i="7"/>
  <c r="Q998" i="7" s="1"/>
  <c r="S998" i="7" s="1"/>
  <c r="T998" i="7" s="1"/>
  <c r="U998" i="7" s="1"/>
  <c r="X998" i="7" s="1"/>
  <c r="P997" i="7"/>
  <c r="Q997" i="7" s="1"/>
  <c r="S997" i="7" s="1"/>
  <c r="T997" i="7" s="1"/>
  <c r="U997" i="7" s="1"/>
  <c r="X997" i="7" s="1"/>
  <c r="P996" i="7"/>
  <c r="Q996" i="7" s="1"/>
  <c r="S996" i="7" s="1"/>
  <c r="T996" i="7" s="1"/>
  <c r="U996" i="7" s="1"/>
  <c r="X996" i="7" s="1"/>
  <c r="P995" i="7"/>
  <c r="Q995" i="7" s="1"/>
  <c r="S995" i="7" s="1"/>
  <c r="T995" i="7" s="1"/>
  <c r="U995" i="7" s="1"/>
  <c r="X995" i="7" s="1"/>
  <c r="P994" i="7"/>
  <c r="Q994" i="7" s="1"/>
  <c r="S994" i="7" s="1"/>
  <c r="T994" i="7" s="1"/>
  <c r="U994" i="7" s="1"/>
  <c r="X994" i="7" s="1"/>
  <c r="P993" i="7"/>
  <c r="Q993" i="7" s="1"/>
  <c r="S993" i="7" s="1"/>
  <c r="T993" i="7" s="1"/>
  <c r="U993" i="7" s="1"/>
  <c r="X993" i="7" s="1"/>
  <c r="P992" i="7"/>
  <c r="Q992" i="7" s="1"/>
  <c r="S992" i="7" s="1"/>
  <c r="T992" i="7" s="1"/>
  <c r="U992" i="7" s="1"/>
  <c r="X992" i="7" s="1"/>
  <c r="P991" i="7"/>
  <c r="Q991" i="7" s="1"/>
  <c r="S991" i="7" s="1"/>
  <c r="T991" i="7" s="1"/>
  <c r="U991" i="7" s="1"/>
  <c r="X991" i="7" s="1"/>
  <c r="P990" i="7"/>
  <c r="Q990" i="7" s="1"/>
  <c r="S990" i="7" s="1"/>
  <c r="T990" i="7" s="1"/>
  <c r="U990" i="7" s="1"/>
  <c r="X990" i="7" s="1"/>
  <c r="P989" i="7"/>
  <c r="Q989" i="7" s="1"/>
  <c r="S989" i="7" s="1"/>
  <c r="T989" i="7" s="1"/>
  <c r="U989" i="7" s="1"/>
  <c r="X989" i="7" s="1"/>
  <c r="P988" i="7"/>
  <c r="Q988" i="7" s="1"/>
  <c r="S988" i="7" s="1"/>
  <c r="T988" i="7" s="1"/>
  <c r="U988" i="7" s="1"/>
  <c r="X988" i="7" s="1"/>
  <c r="P987" i="7"/>
  <c r="Q987" i="7" s="1"/>
  <c r="S987" i="7" s="1"/>
  <c r="T987" i="7" s="1"/>
  <c r="U987" i="7" s="1"/>
  <c r="X987" i="7" s="1"/>
  <c r="P986" i="7"/>
  <c r="Q986" i="7" s="1"/>
  <c r="S986" i="7" s="1"/>
  <c r="T986" i="7" s="1"/>
  <c r="U986" i="7" s="1"/>
  <c r="X986" i="7" s="1"/>
  <c r="P985" i="7"/>
  <c r="Q985" i="7" s="1"/>
  <c r="S985" i="7" s="1"/>
  <c r="T985" i="7" s="1"/>
  <c r="U985" i="7" s="1"/>
  <c r="X985" i="7" s="1"/>
  <c r="P984" i="7"/>
  <c r="Q984" i="7" s="1"/>
  <c r="S984" i="7" s="1"/>
  <c r="T984" i="7" s="1"/>
  <c r="U984" i="7" s="1"/>
  <c r="X984" i="7" s="1"/>
  <c r="P983" i="7"/>
  <c r="Q983" i="7" s="1"/>
  <c r="S983" i="7" s="1"/>
  <c r="T983" i="7" s="1"/>
  <c r="U983" i="7" s="1"/>
  <c r="X983" i="7" s="1"/>
  <c r="P982" i="7"/>
  <c r="Q982" i="7" s="1"/>
  <c r="S982" i="7" s="1"/>
  <c r="T982" i="7" s="1"/>
  <c r="U982" i="7" s="1"/>
  <c r="X982" i="7" s="1"/>
  <c r="P981" i="7"/>
  <c r="Q981" i="7" s="1"/>
  <c r="S981" i="7" s="1"/>
  <c r="T981" i="7" s="1"/>
  <c r="U981" i="7" s="1"/>
  <c r="X981" i="7" s="1"/>
  <c r="P980" i="7"/>
  <c r="Q980" i="7" s="1"/>
  <c r="S980" i="7" s="1"/>
  <c r="T980" i="7" s="1"/>
  <c r="U980" i="7" s="1"/>
  <c r="X980" i="7" s="1"/>
  <c r="P979" i="7"/>
  <c r="Q979" i="7" s="1"/>
  <c r="S979" i="7" s="1"/>
  <c r="T979" i="7" s="1"/>
  <c r="U979" i="7" s="1"/>
  <c r="X979" i="7" s="1"/>
  <c r="P978" i="7"/>
  <c r="Q978" i="7" s="1"/>
  <c r="S978" i="7" s="1"/>
  <c r="T978" i="7" s="1"/>
  <c r="U978" i="7" s="1"/>
  <c r="X978" i="7" s="1"/>
  <c r="P977" i="7"/>
  <c r="Q977" i="7" s="1"/>
  <c r="S977" i="7" s="1"/>
  <c r="T977" i="7" s="1"/>
  <c r="U977" i="7" s="1"/>
  <c r="X977" i="7" s="1"/>
  <c r="P976" i="7"/>
  <c r="Q976" i="7" s="1"/>
  <c r="S976" i="7" s="1"/>
  <c r="T976" i="7" s="1"/>
  <c r="U976" i="7" s="1"/>
  <c r="X976" i="7" s="1"/>
  <c r="P975" i="7"/>
  <c r="Q975" i="7" s="1"/>
  <c r="S975" i="7" s="1"/>
  <c r="T975" i="7" s="1"/>
  <c r="U975" i="7" s="1"/>
  <c r="X975" i="7" s="1"/>
  <c r="P974" i="7"/>
  <c r="Q974" i="7" s="1"/>
  <c r="S974" i="7" s="1"/>
  <c r="T974" i="7" s="1"/>
  <c r="U974" i="7" s="1"/>
  <c r="X974" i="7" s="1"/>
  <c r="P973" i="7"/>
  <c r="Q973" i="7" s="1"/>
  <c r="S973" i="7" s="1"/>
  <c r="T973" i="7" s="1"/>
  <c r="U973" i="7" s="1"/>
  <c r="X973" i="7" s="1"/>
  <c r="P972" i="7"/>
  <c r="Q972" i="7" s="1"/>
  <c r="S972" i="7" s="1"/>
  <c r="T972" i="7" s="1"/>
  <c r="U972" i="7" s="1"/>
  <c r="X972" i="7" s="1"/>
  <c r="P971" i="7"/>
  <c r="Q971" i="7" s="1"/>
  <c r="S971" i="7" s="1"/>
  <c r="T971" i="7" s="1"/>
  <c r="U971" i="7" s="1"/>
  <c r="X971" i="7" s="1"/>
  <c r="P970" i="7"/>
  <c r="Q970" i="7" s="1"/>
  <c r="S970" i="7" s="1"/>
  <c r="T970" i="7" s="1"/>
  <c r="U970" i="7" s="1"/>
  <c r="X970" i="7" s="1"/>
  <c r="P969" i="7"/>
  <c r="Q969" i="7" s="1"/>
  <c r="S969" i="7" s="1"/>
  <c r="T969" i="7" s="1"/>
  <c r="U969" i="7" s="1"/>
  <c r="X969" i="7" s="1"/>
  <c r="P968" i="7"/>
  <c r="Q968" i="7" s="1"/>
  <c r="S968" i="7" s="1"/>
  <c r="T968" i="7" s="1"/>
  <c r="U968" i="7" s="1"/>
  <c r="X968" i="7" s="1"/>
  <c r="P967" i="7"/>
  <c r="Q967" i="7" s="1"/>
  <c r="S967" i="7" s="1"/>
  <c r="T967" i="7" s="1"/>
  <c r="U967" i="7" s="1"/>
  <c r="X967" i="7" s="1"/>
  <c r="P966" i="7"/>
  <c r="Q966" i="7" s="1"/>
  <c r="S966" i="7" s="1"/>
  <c r="T966" i="7" s="1"/>
  <c r="U966" i="7" s="1"/>
  <c r="X966" i="7" s="1"/>
  <c r="P965" i="7"/>
  <c r="Q965" i="7" s="1"/>
  <c r="S965" i="7" s="1"/>
  <c r="T965" i="7" s="1"/>
  <c r="U965" i="7" s="1"/>
  <c r="X965" i="7" s="1"/>
  <c r="P964" i="7"/>
  <c r="Q964" i="7" s="1"/>
  <c r="S964" i="7" s="1"/>
  <c r="T964" i="7" s="1"/>
  <c r="U964" i="7" s="1"/>
  <c r="X964" i="7" s="1"/>
  <c r="P963" i="7"/>
  <c r="Q963" i="7" s="1"/>
  <c r="S963" i="7" s="1"/>
  <c r="T963" i="7" s="1"/>
  <c r="U963" i="7" s="1"/>
  <c r="X963" i="7" s="1"/>
  <c r="P962" i="7"/>
  <c r="Q962" i="7" s="1"/>
  <c r="S962" i="7" s="1"/>
  <c r="T962" i="7" s="1"/>
  <c r="U962" i="7" s="1"/>
  <c r="X962" i="7" s="1"/>
  <c r="P961" i="7"/>
  <c r="Q961" i="7" s="1"/>
  <c r="S961" i="7" s="1"/>
  <c r="T961" i="7" s="1"/>
  <c r="U961" i="7" s="1"/>
  <c r="X961" i="7" s="1"/>
  <c r="P960" i="7"/>
  <c r="Q960" i="7" s="1"/>
  <c r="S960" i="7" s="1"/>
  <c r="T960" i="7" s="1"/>
  <c r="U960" i="7" s="1"/>
  <c r="X960" i="7" s="1"/>
  <c r="P959" i="7"/>
  <c r="Q959" i="7" s="1"/>
  <c r="S959" i="7" s="1"/>
  <c r="T959" i="7" s="1"/>
  <c r="U959" i="7" s="1"/>
  <c r="X959" i="7" s="1"/>
  <c r="P958" i="7"/>
  <c r="Q958" i="7" s="1"/>
  <c r="S958" i="7" s="1"/>
  <c r="T958" i="7" s="1"/>
  <c r="U958" i="7" s="1"/>
  <c r="X958" i="7" s="1"/>
  <c r="P957" i="7"/>
  <c r="Q957" i="7" s="1"/>
  <c r="S957" i="7" s="1"/>
  <c r="T957" i="7" s="1"/>
  <c r="U957" i="7" s="1"/>
  <c r="X957" i="7" s="1"/>
  <c r="P956" i="7"/>
  <c r="Q956" i="7" s="1"/>
  <c r="S956" i="7" s="1"/>
  <c r="T956" i="7" s="1"/>
  <c r="U956" i="7" s="1"/>
  <c r="X956" i="7" s="1"/>
  <c r="P955" i="7"/>
  <c r="Q955" i="7" s="1"/>
  <c r="S955" i="7" s="1"/>
  <c r="T955" i="7" s="1"/>
  <c r="U955" i="7" s="1"/>
  <c r="X955" i="7" s="1"/>
  <c r="P954" i="7"/>
  <c r="Q954" i="7" s="1"/>
  <c r="S954" i="7" s="1"/>
  <c r="T954" i="7" s="1"/>
  <c r="U954" i="7" s="1"/>
  <c r="X954" i="7" s="1"/>
  <c r="P953" i="7"/>
  <c r="Q953" i="7" s="1"/>
  <c r="S953" i="7" s="1"/>
  <c r="T953" i="7" s="1"/>
  <c r="U953" i="7" s="1"/>
  <c r="X953" i="7" s="1"/>
  <c r="P952" i="7"/>
  <c r="Q952" i="7" s="1"/>
  <c r="S952" i="7" s="1"/>
  <c r="T952" i="7" s="1"/>
  <c r="U952" i="7" s="1"/>
  <c r="X952" i="7" s="1"/>
  <c r="P951" i="7"/>
  <c r="Q951" i="7" s="1"/>
  <c r="S951" i="7" s="1"/>
  <c r="T951" i="7" s="1"/>
  <c r="U951" i="7" s="1"/>
  <c r="X951" i="7" s="1"/>
  <c r="P950" i="7"/>
  <c r="Q950" i="7" s="1"/>
  <c r="S950" i="7" s="1"/>
  <c r="T950" i="7" s="1"/>
  <c r="U950" i="7" s="1"/>
  <c r="X950" i="7" s="1"/>
  <c r="P949" i="7"/>
  <c r="Q949" i="7" s="1"/>
  <c r="S949" i="7" s="1"/>
  <c r="T949" i="7" s="1"/>
  <c r="U949" i="7" s="1"/>
  <c r="X949" i="7" s="1"/>
  <c r="P948" i="7"/>
  <c r="Q948" i="7" s="1"/>
  <c r="S948" i="7" s="1"/>
  <c r="T948" i="7" s="1"/>
  <c r="U948" i="7" s="1"/>
  <c r="X948" i="7" s="1"/>
  <c r="P947" i="7"/>
  <c r="Q947" i="7" s="1"/>
  <c r="S947" i="7" s="1"/>
  <c r="T947" i="7" s="1"/>
  <c r="U947" i="7" s="1"/>
  <c r="X947" i="7" s="1"/>
  <c r="P946" i="7"/>
  <c r="Q946" i="7" s="1"/>
  <c r="S946" i="7" s="1"/>
  <c r="T946" i="7" s="1"/>
  <c r="U946" i="7" s="1"/>
  <c r="X946" i="7" s="1"/>
  <c r="P945" i="7"/>
  <c r="Q945" i="7" s="1"/>
  <c r="S945" i="7" s="1"/>
  <c r="T945" i="7" s="1"/>
  <c r="U945" i="7" s="1"/>
  <c r="X945" i="7" s="1"/>
  <c r="P944" i="7"/>
  <c r="Q944" i="7" s="1"/>
  <c r="S944" i="7" s="1"/>
  <c r="T944" i="7" s="1"/>
  <c r="U944" i="7" s="1"/>
  <c r="X944" i="7" s="1"/>
  <c r="P943" i="7"/>
  <c r="Q943" i="7" s="1"/>
  <c r="S943" i="7" s="1"/>
  <c r="T943" i="7" s="1"/>
  <c r="U943" i="7" s="1"/>
  <c r="X943" i="7" s="1"/>
  <c r="P942" i="7"/>
  <c r="Q942" i="7" s="1"/>
  <c r="S942" i="7" s="1"/>
  <c r="T942" i="7" s="1"/>
  <c r="U942" i="7" s="1"/>
  <c r="X942" i="7" s="1"/>
  <c r="P941" i="7"/>
  <c r="Q941" i="7" s="1"/>
  <c r="S941" i="7" s="1"/>
  <c r="T941" i="7" s="1"/>
  <c r="U941" i="7" s="1"/>
  <c r="X941" i="7" s="1"/>
  <c r="P940" i="7"/>
  <c r="Q940" i="7" s="1"/>
  <c r="S940" i="7" s="1"/>
  <c r="T940" i="7" s="1"/>
  <c r="U940" i="7" s="1"/>
  <c r="X940" i="7" s="1"/>
  <c r="P939" i="7"/>
  <c r="Q939" i="7" s="1"/>
  <c r="S939" i="7" s="1"/>
  <c r="T939" i="7" s="1"/>
  <c r="U939" i="7" s="1"/>
  <c r="X939" i="7" s="1"/>
  <c r="P938" i="7"/>
  <c r="Q938" i="7" s="1"/>
  <c r="S938" i="7" s="1"/>
  <c r="T938" i="7" s="1"/>
  <c r="U938" i="7" s="1"/>
  <c r="X938" i="7" s="1"/>
  <c r="P937" i="7"/>
  <c r="Q937" i="7" s="1"/>
  <c r="S937" i="7" s="1"/>
  <c r="T937" i="7" s="1"/>
  <c r="U937" i="7" s="1"/>
  <c r="X937" i="7" s="1"/>
  <c r="P936" i="7"/>
  <c r="Q936" i="7" s="1"/>
  <c r="S936" i="7" s="1"/>
  <c r="T936" i="7" s="1"/>
  <c r="U936" i="7" s="1"/>
  <c r="X936" i="7" s="1"/>
  <c r="P935" i="7"/>
  <c r="Q935" i="7" s="1"/>
  <c r="S935" i="7" s="1"/>
  <c r="T935" i="7" s="1"/>
  <c r="U935" i="7" s="1"/>
  <c r="X935" i="7" s="1"/>
  <c r="P934" i="7"/>
  <c r="Q934" i="7" s="1"/>
  <c r="S934" i="7" s="1"/>
  <c r="T934" i="7" s="1"/>
  <c r="U934" i="7" s="1"/>
  <c r="X934" i="7" s="1"/>
  <c r="P933" i="7"/>
  <c r="Q933" i="7" s="1"/>
  <c r="S933" i="7" s="1"/>
  <c r="T933" i="7" s="1"/>
  <c r="U933" i="7" s="1"/>
  <c r="X933" i="7" s="1"/>
  <c r="P932" i="7"/>
  <c r="Q932" i="7" s="1"/>
  <c r="S932" i="7" s="1"/>
  <c r="T932" i="7" s="1"/>
  <c r="U932" i="7" s="1"/>
  <c r="X932" i="7" s="1"/>
  <c r="P931" i="7"/>
  <c r="Q931" i="7" s="1"/>
  <c r="S931" i="7" s="1"/>
  <c r="T931" i="7" s="1"/>
  <c r="U931" i="7" s="1"/>
  <c r="X931" i="7" s="1"/>
  <c r="P930" i="7"/>
  <c r="Q930" i="7" s="1"/>
  <c r="S930" i="7" s="1"/>
  <c r="T930" i="7" s="1"/>
  <c r="U930" i="7" s="1"/>
  <c r="X930" i="7" s="1"/>
  <c r="P929" i="7"/>
  <c r="Q929" i="7" s="1"/>
  <c r="S929" i="7" s="1"/>
  <c r="T929" i="7" s="1"/>
  <c r="U929" i="7" s="1"/>
  <c r="X929" i="7" s="1"/>
  <c r="P928" i="7"/>
  <c r="Q928" i="7" s="1"/>
  <c r="S928" i="7" s="1"/>
  <c r="T928" i="7" s="1"/>
  <c r="U928" i="7" s="1"/>
  <c r="X928" i="7" s="1"/>
  <c r="P927" i="7"/>
  <c r="Q927" i="7" s="1"/>
  <c r="S927" i="7" s="1"/>
  <c r="T927" i="7" s="1"/>
  <c r="U927" i="7" s="1"/>
  <c r="X927" i="7" s="1"/>
  <c r="P926" i="7"/>
  <c r="Q926" i="7" s="1"/>
  <c r="S926" i="7" s="1"/>
  <c r="T926" i="7" s="1"/>
  <c r="U926" i="7" s="1"/>
  <c r="X926" i="7" s="1"/>
  <c r="P925" i="7"/>
  <c r="Q925" i="7" s="1"/>
  <c r="S925" i="7" s="1"/>
  <c r="T925" i="7" s="1"/>
  <c r="U925" i="7" s="1"/>
  <c r="X925" i="7" s="1"/>
  <c r="P924" i="7"/>
  <c r="Q924" i="7" s="1"/>
  <c r="S924" i="7" s="1"/>
  <c r="T924" i="7" s="1"/>
  <c r="U924" i="7" s="1"/>
  <c r="X924" i="7" s="1"/>
  <c r="P923" i="7"/>
  <c r="Q923" i="7" s="1"/>
  <c r="S923" i="7" s="1"/>
  <c r="T923" i="7" s="1"/>
  <c r="U923" i="7" s="1"/>
  <c r="X923" i="7" s="1"/>
  <c r="P922" i="7"/>
  <c r="Q922" i="7" s="1"/>
  <c r="S922" i="7" s="1"/>
  <c r="T922" i="7" s="1"/>
  <c r="U922" i="7" s="1"/>
  <c r="X922" i="7" s="1"/>
  <c r="P921" i="7"/>
  <c r="Q921" i="7" s="1"/>
  <c r="S921" i="7" s="1"/>
  <c r="T921" i="7" s="1"/>
  <c r="U921" i="7" s="1"/>
  <c r="X921" i="7" s="1"/>
  <c r="P920" i="7"/>
  <c r="Q920" i="7" s="1"/>
  <c r="S920" i="7" s="1"/>
  <c r="T920" i="7" s="1"/>
  <c r="U920" i="7" s="1"/>
  <c r="X920" i="7" s="1"/>
  <c r="P919" i="7"/>
  <c r="Q919" i="7" s="1"/>
  <c r="S919" i="7" s="1"/>
  <c r="T919" i="7" s="1"/>
  <c r="U919" i="7" s="1"/>
  <c r="X919" i="7" s="1"/>
  <c r="P918" i="7"/>
  <c r="Q918" i="7" s="1"/>
  <c r="S918" i="7" s="1"/>
  <c r="T918" i="7" s="1"/>
  <c r="U918" i="7" s="1"/>
  <c r="X918" i="7" s="1"/>
  <c r="P917" i="7"/>
  <c r="Q917" i="7" s="1"/>
  <c r="S917" i="7" s="1"/>
  <c r="T917" i="7" s="1"/>
  <c r="U917" i="7" s="1"/>
  <c r="X917" i="7" s="1"/>
  <c r="P916" i="7"/>
  <c r="Q916" i="7" s="1"/>
  <c r="S916" i="7" s="1"/>
  <c r="T916" i="7" s="1"/>
  <c r="U916" i="7" s="1"/>
  <c r="X916" i="7" s="1"/>
  <c r="P915" i="7"/>
  <c r="Q915" i="7" s="1"/>
  <c r="S915" i="7" s="1"/>
  <c r="T915" i="7" s="1"/>
  <c r="U915" i="7" s="1"/>
  <c r="X915" i="7" s="1"/>
  <c r="P914" i="7"/>
  <c r="Q914" i="7" s="1"/>
  <c r="S914" i="7" s="1"/>
  <c r="T914" i="7" s="1"/>
  <c r="U914" i="7" s="1"/>
  <c r="X914" i="7" s="1"/>
  <c r="P913" i="7"/>
  <c r="Q913" i="7" s="1"/>
  <c r="S913" i="7" s="1"/>
  <c r="T913" i="7" s="1"/>
  <c r="U913" i="7" s="1"/>
  <c r="X913" i="7" s="1"/>
  <c r="P912" i="7"/>
  <c r="Q912" i="7" s="1"/>
  <c r="S912" i="7" s="1"/>
  <c r="T912" i="7" s="1"/>
  <c r="U912" i="7" s="1"/>
  <c r="X912" i="7" s="1"/>
  <c r="P911" i="7"/>
  <c r="Q911" i="7" s="1"/>
  <c r="S911" i="7" s="1"/>
  <c r="T911" i="7" s="1"/>
  <c r="U911" i="7" s="1"/>
  <c r="X911" i="7" s="1"/>
  <c r="P910" i="7"/>
  <c r="Q910" i="7" s="1"/>
  <c r="S910" i="7" s="1"/>
  <c r="T910" i="7" s="1"/>
  <c r="U910" i="7" s="1"/>
  <c r="X910" i="7" s="1"/>
  <c r="P909" i="7"/>
  <c r="Q909" i="7" s="1"/>
  <c r="S909" i="7" s="1"/>
  <c r="T909" i="7" s="1"/>
  <c r="U909" i="7" s="1"/>
  <c r="X909" i="7" s="1"/>
  <c r="P908" i="7"/>
  <c r="Q908" i="7" s="1"/>
  <c r="S908" i="7" s="1"/>
  <c r="T908" i="7" s="1"/>
  <c r="U908" i="7" s="1"/>
  <c r="X908" i="7" s="1"/>
  <c r="P907" i="7"/>
  <c r="Q907" i="7" s="1"/>
  <c r="S907" i="7" s="1"/>
  <c r="T907" i="7" s="1"/>
  <c r="U907" i="7" s="1"/>
  <c r="X907" i="7" s="1"/>
  <c r="P906" i="7"/>
  <c r="Q906" i="7" s="1"/>
  <c r="S906" i="7" s="1"/>
  <c r="T906" i="7" s="1"/>
  <c r="U906" i="7" s="1"/>
  <c r="X906" i="7" s="1"/>
  <c r="P905" i="7"/>
  <c r="Q905" i="7" s="1"/>
  <c r="S905" i="7" s="1"/>
  <c r="T905" i="7" s="1"/>
  <c r="U905" i="7" s="1"/>
  <c r="X905" i="7" s="1"/>
  <c r="P904" i="7"/>
  <c r="Q904" i="7" s="1"/>
  <c r="S904" i="7" s="1"/>
  <c r="T904" i="7" s="1"/>
  <c r="U904" i="7" s="1"/>
  <c r="X904" i="7" s="1"/>
  <c r="P903" i="7"/>
  <c r="Q903" i="7" s="1"/>
  <c r="S903" i="7" s="1"/>
  <c r="T903" i="7" s="1"/>
  <c r="U903" i="7" s="1"/>
  <c r="X903" i="7" s="1"/>
  <c r="P902" i="7"/>
  <c r="Q902" i="7" s="1"/>
  <c r="S902" i="7" s="1"/>
  <c r="T902" i="7" s="1"/>
  <c r="U902" i="7" s="1"/>
  <c r="X902" i="7" s="1"/>
  <c r="P901" i="7"/>
  <c r="Q901" i="7" s="1"/>
  <c r="S901" i="7" s="1"/>
  <c r="T901" i="7" s="1"/>
  <c r="U901" i="7" s="1"/>
  <c r="X901" i="7" s="1"/>
  <c r="P900" i="7"/>
  <c r="Q900" i="7" s="1"/>
  <c r="S900" i="7" s="1"/>
  <c r="T900" i="7" s="1"/>
  <c r="U900" i="7" s="1"/>
  <c r="X900" i="7" s="1"/>
  <c r="P899" i="7"/>
  <c r="Q899" i="7" s="1"/>
  <c r="S899" i="7" s="1"/>
  <c r="T899" i="7" s="1"/>
  <c r="U899" i="7" s="1"/>
  <c r="X899" i="7" s="1"/>
  <c r="P898" i="7"/>
  <c r="Q898" i="7" s="1"/>
  <c r="S898" i="7" s="1"/>
  <c r="T898" i="7" s="1"/>
  <c r="U898" i="7" s="1"/>
  <c r="X898" i="7" s="1"/>
  <c r="P897" i="7"/>
  <c r="Q897" i="7" s="1"/>
  <c r="S897" i="7" s="1"/>
  <c r="T897" i="7" s="1"/>
  <c r="U897" i="7" s="1"/>
  <c r="X897" i="7" s="1"/>
  <c r="P896" i="7"/>
  <c r="Q896" i="7" s="1"/>
  <c r="S896" i="7" s="1"/>
  <c r="T896" i="7" s="1"/>
  <c r="U896" i="7" s="1"/>
  <c r="X896" i="7" s="1"/>
  <c r="P895" i="7"/>
  <c r="Q895" i="7" s="1"/>
  <c r="S895" i="7" s="1"/>
  <c r="T895" i="7" s="1"/>
  <c r="U895" i="7" s="1"/>
  <c r="X895" i="7" s="1"/>
  <c r="P894" i="7"/>
  <c r="Q894" i="7" s="1"/>
  <c r="S894" i="7" s="1"/>
  <c r="T894" i="7" s="1"/>
  <c r="U894" i="7" s="1"/>
  <c r="X894" i="7" s="1"/>
  <c r="P893" i="7"/>
  <c r="Q893" i="7" s="1"/>
  <c r="S893" i="7" s="1"/>
  <c r="T893" i="7" s="1"/>
  <c r="U893" i="7" s="1"/>
  <c r="X893" i="7" s="1"/>
  <c r="P892" i="7"/>
  <c r="Q892" i="7" s="1"/>
  <c r="S892" i="7" s="1"/>
  <c r="T892" i="7" s="1"/>
  <c r="U892" i="7" s="1"/>
  <c r="X892" i="7" s="1"/>
  <c r="P891" i="7"/>
  <c r="Q891" i="7" s="1"/>
  <c r="S891" i="7" s="1"/>
  <c r="T891" i="7" s="1"/>
  <c r="U891" i="7" s="1"/>
  <c r="X891" i="7" s="1"/>
  <c r="P890" i="7"/>
  <c r="Q890" i="7" s="1"/>
  <c r="S890" i="7" s="1"/>
  <c r="T890" i="7" s="1"/>
  <c r="U890" i="7" s="1"/>
  <c r="X890" i="7" s="1"/>
  <c r="P889" i="7"/>
  <c r="Q889" i="7" s="1"/>
  <c r="S889" i="7" s="1"/>
  <c r="T889" i="7" s="1"/>
  <c r="U889" i="7" s="1"/>
  <c r="X889" i="7" s="1"/>
  <c r="P888" i="7"/>
  <c r="Q888" i="7" s="1"/>
  <c r="S888" i="7" s="1"/>
  <c r="T888" i="7" s="1"/>
  <c r="U888" i="7" s="1"/>
  <c r="X888" i="7" s="1"/>
  <c r="P887" i="7"/>
  <c r="Q887" i="7" s="1"/>
  <c r="S887" i="7" s="1"/>
  <c r="T887" i="7" s="1"/>
  <c r="U887" i="7" s="1"/>
  <c r="X887" i="7" s="1"/>
  <c r="P886" i="7"/>
  <c r="Q886" i="7" s="1"/>
  <c r="S886" i="7" s="1"/>
  <c r="T886" i="7" s="1"/>
  <c r="U886" i="7" s="1"/>
  <c r="X886" i="7" s="1"/>
  <c r="P885" i="7"/>
  <c r="Q885" i="7" s="1"/>
  <c r="S885" i="7" s="1"/>
  <c r="T885" i="7" s="1"/>
  <c r="U885" i="7" s="1"/>
  <c r="X885" i="7" s="1"/>
  <c r="P884" i="7"/>
  <c r="Q884" i="7" s="1"/>
  <c r="S884" i="7" s="1"/>
  <c r="T884" i="7" s="1"/>
  <c r="U884" i="7" s="1"/>
  <c r="X884" i="7" s="1"/>
  <c r="P883" i="7"/>
  <c r="Q883" i="7" s="1"/>
  <c r="S883" i="7" s="1"/>
  <c r="T883" i="7" s="1"/>
  <c r="U883" i="7" s="1"/>
  <c r="X883" i="7" s="1"/>
  <c r="P882" i="7"/>
  <c r="Q882" i="7" s="1"/>
  <c r="S882" i="7" s="1"/>
  <c r="T882" i="7" s="1"/>
  <c r="U882" i="7" s="1"/>
  <c r="X882" i="7" s="1"/>
  <c r="P881" i="7"/>
  <c r="Q881" i="7" s="1"/>
  <c r="S881" i="7" s="1"/>
  <c r="T881" i="7" s="1"/>
  <c r="U881" i="7" s="1"/>
  <c r="X881" i="7" s="1"/>
  <c r="P880" i="7"/>
  <c r="Q880" i="7" s="1"/>
  <c r="S880" i="7" s="1"/>
  <c r="T880" i="7" s="1"/>
  <c r="U880" i="7" s="1"/>
  <c r="X880" i="7" s="1"/>
  <c r="P879" i="7"/>
  <c r="Q879" i="7" s="1"/>
  <c r="S879" i="7" s="1"/>
  <c r="T879" i="7" s="1"/>
  <c r="U879" i="7" s="1"/>
  <c r="X879" i="7" s="1"/>
  <c r="P878" i="7"/>
  <c r="Q878" i="7" s="1"/>
  <c r="S878" i="7" s="1"/>
  <c r="T878" i="7" s="1"/>
  <c r="U878" i="7" s="1"/>
  <c r="X878" i="7" s="1"/>
  <c r="P877" i="7"/>
  <c r="Q877" i="7" s="1"/>
  <c r="S877" i="7" s="1"/>
  <c r="T877" i="7" s="1"/>
  <c r="U877" i="7" s="1"/>
  <c r="X877" i="7" s="1"/>
  <c r="P876" i="7"/>
  <c r="Q876" i="7" s="1"/>
  <c r="S876" i="7" s="1"/>
  <c r="T876" i="7" s="1"/>
  <c r="U876" i="7" s="1"/>
  <c r="X876" i="7" s="1"/>
  <c r="P875" i="7"/>
  <c r="Q875" i="7" s="1"/>
  <c r="S875" i="7" s="1"/>
  <c r="T875" i="7" s="1"/>
  <c r="U875" i="7" s="1"/>
  <c r="X875" i="7" s="1"/>
  <c r="P874" i="7"/>
  <c r="Q874" i="7" s="1"/>
  <c r="S874" i="7" s="1"/>
  <c r="T874" i="7" s="1"/>
  <c r="U874" i="7" s="1"/>
  <c r="X874" i="7" s="1"/>
  <c r="P873" i="7"/>
  <c r="Q873" i="7" s="1"/>
  <c r="S873" i="7" s="1"/>
  <c r="T873" i="7" s="1"/>
  <c r="U873" i="7" s="1"/>
  <c r="X873" i="7" s="1"/>
  <c r="P872" i="7"/>
  <c r="Q872" i="7" s="1"/>
  <c r="S872" i="7" s="1"/>
  <c r="T872" i="7" s="1"/>
  <c r="U872" i="7" s="1"/>
  <c r="X872" i="7" s="1"/>
  <c r="P871" i="7"/>
  <c r="Q871" i="7" s="1"/>
  <c r="S871" i="7" s="1"/>
  <c r="T871" i="7" s="1"/>
  <c r="U871" i="7" s="1"/>
  <c r="X871" i="7" s="1"/>
  <c r="P870" i="7"/>
  <c r="Q870" i="7" s="1"/>
  <c r="S870" i="7" s="1"/>
  <c r="T870" i="7" s="1"/>
  <c r="U870" i="7" s="1"/>
  <c r="X870" i="7" s="1"/>
  <c r="P869" i="7"/>
  <c r="Q869" i="7" s="1"/>
  <c r="S869" i="7" s="1"/>
  <c r="T869" i="7" s="1"/>
  <c r="U869" i="7" s="1"/>
  <c r="X869" i="7" s="1"/>
  <c r="P868" i="7"/>
  <c r="Q868" i="7" s="1"/>
  <c r="S868" i="7" s="1"/>
  <c r="T868" i="7" s="1"/>
  <c r="U868" i="7" s="1"/>
  <c r="X868" i="7" s="1"/>
  <c r="P867" i="7"/>
  <c r="Q867" i="7" s="1"/>
  <c r="S867" i="7" s="1"/>
  <c r="T867" i="7" s="1"/>
  <c r="U867" i="7" s="1"/>
  <c r="X867" i="7" s="1"/>
  <c r="P866" i="7"/>
  <c r="Q866" i="7" s="1"/>
  <c r="S866" i="7" s="1"/>
  <c r="T866" i="7" s="1"/>
  <c r="U866" i="7" s="1"/>
  <c r="X866" i="7" s="1"/>
  <c r="P865" i="7"/>
  <c r="Q865" i="7" s="1"/>
  <c r="S865" i="7" s="1"/>
  <c r="T865" i="7" s="1"/>
  <c r="U865" i="7" s="1"/>
  <c r="X865" i="7" s="1"/>
  <c r="P864" i="7"/>
  <c r="Q864" i="7" s="1"/>
  <c r="S864" i="7" s="1"/>
  <c r="T864" i="7" s="1"/>
  <c r="U864" i="7" s="1"/>
  <c r="X864" i="7" s="1"/>
  <c r="P863" i="7"/>
  <c r="Q863" i="7" s="1"/>
  <c r="S863" i="7" s="1"/>
  <c r="T863" i="7" s="1"/>
  <c r="U863" i="7" s="1"/>
  <c r="X863" i="7" s="1"/>
  <c r="P862" i="7"/>
  <c r="Q862" i="7" s="1"/>
  <c r="S862" i="7" s="1"/>
  <c r="T862" i="7" s="1"/>
  <c r="U862" i="7" s="1"/>
  <c r="X862" i="7" s="1"/>
  <c r="P861" i="7"/>
  <c r="Q861" i="7" s="1"/>
  <c r="S861" i="7" s="1"/>
  <c r="T861" i="7" s="1"/>
  <c r="U861" i="7" s="1"/>
  <c r="X861" i="7" s="1"/>
  <c r="P860" i="7"/>
  <c r="Q860" i="7" s="1"/>
  <c r="S860" i="7" s="1"/>
  <c r="T860" i="7" s="1"/>
  <c r="U860" i="7" s="1"/>
  <c r="X860" i="7" s="1"/>
  <c r="P859" i="7"/>
  <c r="Q859" i="7" s="1"/>
  <c r="S859" i="7" s="1"/>
  <c r="T859" i="7" s="1"/>
  <c r="U859" i="7" s="1"/>
  <c r="X859" i="7" s="1"/>
  <c r="P858" i="7"/>
  <c r="Q858" i="7" s="1"/>
  <c r="S858" i="7" s="1"/>
  <c r="T858" i="7" s="1"/>
  <c r="U858" i="7" s="1"/>
  <c r="X858" i="7" s="1"/>
  <c r="P857" i="7"/>
  <c r="Q857" i="7" s="1"/>
  <c r="S857" i="7" s="1"/>
  <c r="T857" i="7" s="1"/>
  <c r="U857" i="7" s="1"/>
  <c r="X857" i="7" s="1"/>
  <c r="P856" i="7"/>
  <c r="Q856" i="7" s="1"/>
  <c r="S856" i="7" s="1"/>
  <c r="T856" i="7" s="1"/>
  <c r="U856" i="7" s="1"/>
  <c r="X856" i="7" s="1"/>
  <c r="P855" i="7"/>
  <c r="Q855" i="7" s="1"/>
  <c r="S855" i="7" s="1"/>
  <c r="T855" i="7" s="1"/>
  <c r="U855" i="7" s="1"/>
  <c r="X855" i="7" s="1"/>
  <c r="P854" i="7"/>
  <c r="Q854" i="7" s="1"/>
  <c r="S854" i="7" s="1"/>
  <c r="T854" i="7" s="1"/>
  <c r="U854" i="7" s="1"/>
  <c r="X854" i="7" s="1"/>
  <c r="P853" i="7"/>
  <c r="Q853" i="7" s="1"/>
  <c r="S853" i="7" s="1"/>
  <c r="T853" i="7" s="1"/>
  <c r="U853" i="7" s="1"/>
  <c r="X853" i="7" s="1"/>
  <c r="P852" i="7"/>
  <c r="Q852" i="7" s="1"/>
  <c r="S852" i="7" s="1"/>
  <c r="T852" i="7" s="1"/>
  <c r="U852" i="7" s="1"/>
  <c r="X852" i="7" s="1"/>
  <c r="P851" i="7"/>
  <c r="Q851" i="7" s="1"/>
  <c r="S851" i="7" s="1"/>
  <c r="T851" i="7" s="1"/>
  <c r="U851" i="7" s="1"/>
  <c r="X851" i="7" s="1"/>
  <c r="P850" i="7"/>
  <c r="Q850" i="7" s="1"/>
  <c r="S850" i="7" s="1"/>
  <c r="T850" i="7" s="1"/>
  <c r="U850" i="7" s="1"/>
  <c r="X850" i="7" s="1"/>
  <c r="P849" i="7"/>
  <c r="Q849" i="7" s="1"/>
  <c r="S849" i="7" s="1"/>
  <c r="T849" i="7" s="1"/>
  <c r="U849" i="7" s="1"/>
  <c r="X849" i="7" s="1"/>
  <c r="P848" i="7"/>
  <c r="Q848" i="7" s="1"/>
  <c r="S848" i="7" s="1"/>
  <c r="T848" i="7" s="1"/>
  <c r="U848" i="7" s="1"/>
  <c r="X848" i="7" s="1"/>
  <c r="P847" i="7"/>
  <c r="Q847" i="7" s="1"/>
  <c r="S847" i="7" s="1"/>
  <c r="T847" i="7" s="1"/>
  <c r="U847" i="7" s="1"/>
  <c r="X847" i="7" s="1"/>
  <c r="P846" i="7"/>
  <c r="Q846" i="7" s="1"/>
  <c r="S846" i="7" s="1"/>
  <c r="T846" i="7" s="1"/>
  <c r="U846" i="7" s="1"/>
  <c r="X846" i="7" s="1"/>
  <c r="P845" i="7"/>
  <c r="Q845" i="7" s="1"/>
  <c r="S845" i="7" s="1"/>
  <c r="T845" i="7" s="1"/>
  <c r="U845" i="7" s="1"/>
  <c r="X845" i="7" s="1"/>
  <c r="P844" i="7"/>
  <c r="Q844" i="7" s="1"/>
  <c r="S844" i="7" s="1"/>
  <c r="T844" i="7" s="1"/>
  <c r="U844" i="7" s="1"/>
  <c r="X844" i="7" s="1"/>
  <c r="P843" i="7"/>
  <c r="Q843" i="7" s="1"/>
  <c r="S843" i="7" s="1"/>
  <c r="T843" i="7" s="1"/>
  <c r="U843" i="7" s="1"/>
  <c r="X843" i="7" s="1"/>
  <c r="P842" i="7"/>
  <c r="Q842" i="7" s="1"/>
  <c r="S842" i="7" s="1"/>
  <c r="T842" i="7" s="1"/>
  <c r="U842" i="7" s="1"/>
  <c r="X842" i="7" s="1"/>
  <c r="P841" i="7"/>
  <c r="Q841" i="7" s="1"/>
  <c r="S841" i="7" s="1"/>
  <c r="T841" i="7" s="1"/>
  <c r="U841" i="7" s="1"/>
  <c r="X841" i="7" s="1"/>
  <c r="P840" i="7"/>
  <c r="Q840" i="7" s="1"/>
  <c r="S840" i="7" s="1"/>
  <c r="T840" i="7" s="1"/>
  <c r="U840" i="7" s="1"/>
  <c r="X840" i="7" s="1"/>
  <c r="P839" i="7"/>
  <c r="Q839" i="7" s="1"/>
  <c r="S839" i="7" s="1"/>
  <c r="T839" i="7" s="1"/>
  <c r="U839" i="7" s="1"/>
  <c r="X839" i="7" s="1"/>
  <c r="P838" i="7"/>
  <c r="Q838" i="7" s="1"/>
  <c r="S838" i="7" s="1"/>
  <c r="T838" i="7" s="1"/>
  <c r="U838" i="7" s="1"/>
  <c r="X838" i="7" s="1"/>
  <c r="P837" i="7"/>
  <c r="Q837" i="7" s="1"/>
  <c r="S837" i="7" s="1"/>
  <c r="T837" i="7" s="1"/>
  <c r="U837" i="7" s="1"/>
  <c r="X837" i="7" s="1"/>
  <c r="P836" i="7"/>
  <c r="Q836" i="7" s="1"/>
  <c r="S836" i="7" s="1"/>
  <c r="T836" i="7" s="1"/>
  <c r="U836" i="7" s="1"/>
  <c r="X836" i="7" s="1"/>
  <c r="P835" i="7"/>
  <c r="Q835" i="7" s="1"/>
  <c r="S835" i="7" s="1"/>
  <c r="T835" i="7" s="1"/>
  <c r="U835" i="7" s="1"/>
  <c r="X835" i="7" s="1"/>
  <c r="P834" i="7"/>
  <c r="Q834" i="7" s="1"/>
  <c r="S834" i="7" s="1"/>
  <c r="T834" i="7" s="1"/>
  <c r="U834" i="7" s="1"/>
  <c r="X834" i="7" s="1"/>
  <c r="P833" i="7"/>
  <c r="Q833" i="7" s="1"/>
  <c r="S833" i="7" s="1"/>
  <c r="T833" i="7" s="1"/>
  <c r="U833" i="7" s="1"/>
  <c r="X833" i="7" s="1"/>
  <c r="P832" i="7"/>
  <c r="Q832" i="7" s="1"/>
  <c r="S832" i="7" s="1"/>
  <c r="T832" i="7" s="1"/>
  <c r="U832" i="7" s="1"/>
  <c r="X832" i="7" s="1"/>
  <c r="P831" i="7"/>
  <c r="Q831" i="7" s="1"/>
  <c r="S831" i="7" s="1"/>
  <c r="T831" i="7" s="1"/>
  <c r="U831" i="7" s="1"/>
  <c r="X831" i="7" s="1"/>
  <c r="P830" i="7"/>
  <c r="Q830" i="7" s="1"/>
  <c r="S830" i="7" s="1"/>
  <c r="T830" i="7" s="1"/>
  <c r="U830" i="7" s="1"/>
  <c r="X830" i="7" s="1"/>
  <c r="P829" i="7"/>
  <c r="Q829" i="7" s="1"/>
  <c r="S829" i="7" s="1"/>
  <c r="T829" i="7" s="1"/>
  <c r="U829" i="7" s="1"/>
  <c r="X829" i="7" s="1"/>
  <c r="P828" i="7"/>
  <c r="Q828" i="7" s="1"/>
  <c r="S828" i="7" s="1"/>
  <c r="T828" i="7" s="1"/>
  <c r="U828" i="7" s="1"/>
  <c r="X828" i="7" s="1"/>
  <c r="P827" i="7"/>
  <c r="Q827" i="7" s="1"/>
  <c r="S827" i="7" s="1"/>
  <c r="T827" i="7" s="1"/>
  <c r="U827" i="7" s="1"/>
  <c r="X827" i="7" s="1"/>
  <c r="P826" i="7"/>
  <c r="Q826" i="7" s="1"/>
  <c r="S826" i="7" s="1"/>
  <c r="T826" i="7" s="1"/>
  <c r="U826" i="7" s="1"/>
  <c r="X826" i="7" s="1"/>
  <c r="P825" i="7"/>
  <c r="Q825" i="7" s="1"/>
  <c r="S825" i="7" s="1"/>
  <c r="T825" i="7" s="1"/>
  <c r="U825" i="7" s="1"/>
  <c r="X825" i="7" s="1"/>
  <c r="P824" i="7"/>
  <c r="Q824" i="7" s="1"/>
  <c r="S824" i="7" s="1"/>
  <c r="T824" i="7" s="1"/>
  <c r="U824" i="7" s="1"/>
  <c r="X824" i="7" s="1"/>
  <c r="P823" i="7"/>
  <c r="Q823" i="7" s="1"/>
  <c r="S823" i="7" s="1"/>
  <c r="T823" i="7" s="1"/>
  <c r="U823" i="7" s="1"/>
  <c r="X823" i="7" s="1"/>
  <c r="P822" i="7"/>
  <c r="Q822" i="7" s="1"/>
  <c r="S822" i="7" s="1"/>
  <c r="T822" i="7" s="1"/>
  <c r="U822" i="7" s="1"/>
  <c r="X822" i="7" s="1"/>
  <c r="P821" i="7"/>
  <c r="Q821" i="7" s="1"/>
  <c r="S821" i="7" s="1"/>
  <c r="T821" i="7" s="1"/>
  <c r="U821" i="7" s="1"/>
  <c r="X821" i="7" s="1"/>
  <c r="P820" i="7"/>
  <c r="Q820" i="7" s="1"/>
  <c r="S820" i="7" s="1"/>
  <c r="T820" i="7" s="1"/>
  <c r="U820" i="7" s="1"/>
  <c r="X820" i="7" s="1"/>
  <c r="P819" i="7"/>
  <c r="Q819" i="7" s="1"/>
  <c r="S819" i="7" s="1"/>
  <c r="T819" i="7" s="1"/>
  <c r="U819" i="7" s="1"/>
  <c r="X819" i="7" s="1"/>
  <c r="P818" i="7"/>
  <c r="Q818" i="7" s="1"/>
  <c r="S818" i="7" s="1"/>
  <c r="T818" i="7" s="1"/>
  <c r="U818" i="7" s="1"/>
  <c r="X818" i="7" s="1"/>
  <c r="P817" i="7"/>
  <c r="Q817" i="7" s="1"/>
  <c r="S817" i="7" s="1"/>
  <c r="T817" i="7" s="1"/>
  <c r="U817" i="7" s="1"/>
  <c r="X817" i="7" s="1"/>
  <c r="P816" i="7"/>
  <c r="Q816" i="7" s="1"/>
  <c r="S816" i="7" s="1"/>
  <c r="T816" i="7" s="1"/>
  <c r="U816" i="7" s="1"/>
  <c r="X816" i="7" s="1"/>
  <c r="P815" i="7"/>
  <c r="Q815" i="7" s="1"/>
  <c r="S815" i="7" s="1"/>
  <c r="T815" i="7" s="1"/>
  <c r="U815" i="7" s="1"/>
  <c r="X815" i="7" s="1"/>
  <c r="P814" i="7"/>
  <c r="Q814" i="7" s="1"/>
  <c r="S814" i="7" s="1"/>
  <c r="T814" i="7" s="1"/>
  <c r="U814" i="7" s="1"/>
  <c r="X814" i="7" s="1"/>
  <c r="P813" i="7"/>
  <c r="Q813" i="7" s="1"/>
  <c r="S813" i="7" s="1"/>
  <c r="T813" i="7" s="1"/>
  <c r="U813" i="7" s="1"/>
  <c r="X813" i="7" s="1"/>
  <c r="P812" i="7"/>
  <c r="Q812" i="7" s="1"/>
  <c r="S812" i="7" s="1"/>
  <c r="T812" i="7" s="1"/>
  <c r="U812" i="7" s="1"/>
  <c r="X812" i="7" s="1"/>
  <c r="P811" i="7"/>
  <c r="Q811" i="7" s="1"/>
  <c r="S811" i="7" s="1"/>
  <c r="T811" i="7" s="1"/>
  <c r="U811" i="7" s="1"/>
  <c r="X811" i="7" s="1"/>
  <c r="P810" i="7"/>
  <c r="Q810" i="7" s="1"/>
  <c r="S810" i="7" s="1"/>
  <c r="T810" i="7" s="1"/>
  <c r="U810" i="7" s="1"/>
  <c r="X810" i="7" s="1"/>
  <c r="P809" i="7"/>
  <c r="Q809" i="7" s="1"/>
  <c r="S809" i="7" s="1"/>
  <c r="T809" i="7" s="1"/>
  <c r="U809" i="7" s="1"/>
  <c r="X809" i="7" s="1"/>
  <c r="P808" i="7"/>
  <c r="Q808" i="7" s="1"/>
  <c r="S808" i="7" s="1"/>
  <c r="T808" i="7" s="1"/>
  <c r="U808" i="7" s="1"/>
  <c r="X808" i="7" s="1"/>
  <c r="P807" i="7"/>
  <c r="Q807" i="7" s="1"/>
  <c r="S807" i="7" s="1"/>
  <c r="T807" i="7" s="1"/>
  <c r="U807" i="7" s="1"/>
  <c r="X807" i="7" s="1"/>
  <c r="P806" i="7"/>
  <c r="Q806" i="7" s="1"/>
  <c r="S806" i="7" s="1"/>
  <c r="T806" i="7" s="1"/>
  <c r="U806" i="7" s="1"/>
  <c r="X806" i="7" s="1"/>
  <c r="P805" i="7"/>
  <c r="Q805" i="7" s="1"/>
  <c r="S805" i="7" s="1"/>
  <c r="T805" i="7" s="1"/>
  <c r="U805" i="7" s="1"/>
  <c r="X805" i="7" s="1"/>
  <c r="P804" i="7"/>
  <c r="Q804" i="7" s="1"/>
  <c r="S804" i="7" s="1"/>
  <c r="T804" i="7" s="1"/>
  <c r="U804" i="7" s="1"/>
  <c r="X804" i="7" s="1"/>
  <c r="P803" i="7"/>
  <c r="Q803" i="7" s="1"/>
  <c r="S803" i="7" s="1"/>
  <c r="T803" i="7" s="1"/>
  <c r="U803" i="7" s="1"/>
  <c r="X803" i="7" s="1"/>
  <c r="P802" i="7"/>
  <c r="Q802" i="7" s="1"/>
  <c r="S802" i="7" s="1"/>
  <c r="T802" i="7" s="1"/>
  <c r="U802" i="7" s="1"/>
  <c r="X802" i="7" s="1"/>
  <c r="P801" i="7"/>
  <c r="Q801" i="7" s="1"/>
  <c r="S801" i="7" s="1"/>
  <c r="T801" i="7" s="1"/>
  <c r="U801" i="7" s="1"/>
  <c r="X801" i="7" s="1"/>
  <c r="P800" i="7"/>
  <c r="Q800" i="7" s="1"/>
  <c r="S800" i="7" s="1"/>
  <c r="T800" i="7" s="1"/>
  <c r="U800" i="7" s="1"/>
  <c r="X800" i="7" s="1"/>
  <c r="P799" i="7"/>
  <c r="Q799" i="7" s="1"/>
  <c r="S799" i="7" s="1"/>
  <c r="T799" i="7" s="1"/>
  <c r="U799" i="7" s="1"/>
  <c r="X799" i="7" s="1"/>
  <c r="P798" i="7"/>
  <c r="Q798" i="7" s="1"/>
  <c r="S798" i="7" s="1"/>
  <c r="T798" i="7" s="1"/>
  <c r="U798" i="7" s="1"/>
  <c r="X798" i="7" s="1"/>
  <c r="P797" i="7"/>
  <c r="Q797" i="7" s="1"/>
  <c r="S797" i="7" s="1"/>
  <c r="T797" i="7" s="1"/>
  <c r="U797" i="7" s="1"/>
  <c r="X797" i="7" s="1"/>
  <c r="P796" i="7"/>
  <c r="Q796" i="7" s="1"/>
  <c r="S796" i="7" s="1"/>
  <c r="T796" i="7" s="1"/>
  <c r="U796" i="7" s="1"/>
  <c r="X796" i="7" s="1"/>
  <c r="P795" i="7"/>
  <c r="Q795" i="7" s="1"/>
  <c r="S795" i="7" s="1"/>
  <c r="T795" i="7" s="1"/>
  <c r="U795" i="7" s="1"/>
  <c r="X795" i="7" s="1"/>
  <c r="P794" i="7"/>
  <c r="Q794" i="7" s="1"/>
  <c r="S794" i="7" s="1"/>
  <c r="T794" i="7" s="1"/>
  <c r="U794" i="7" s="1"/>
  <c r="X794" i="7" s="1"/>
  <c r="P793" i="7"/>
  <c r="Q793" i="7" s="1"/>
  <c r="S793" i="7" s="1"/>
  <c r="T793" i="7" s="1"/>
  <c r="U793" i="7" s="1"/>
  <c r="X793" i="7" s="1"/>
  <c r="P792" i="7"/>
  <c r="Q792" i="7" s="1"/>
  <c r="S792" i="7" s="1"/>
  <c r="T792" i="7" s="1"/>
  <c r="U792" i="7" s="1"/>
  <c r="X792" i="7" s="1"/>
  <c r="P791" i="7"/>
  <c r="Q791" i="7" s="1"/>
  <c r="S791" i="7" s="1"/>
  <c r="T791" i="7" s="1"/>
  <c r="U791" i="7" s="1"/>
  <c r="X791" i="7" s="1"/>
  <c r="P790" i="7"/>
  <c r="Q790" i="7" s="1"/>
  <c r="S790" i="7" s="1"/>
  <c r="T790" i="7" s="1"/>
  <c r="U790" i="7" s="1"/>
  <c r="X790" i="7" s="1"/>
  <c r="P789" i="7"/>
  <c r="Q789" i="7" s="1"/>
  <c r="S789" i="7" s="1"/>
  <c r="T789" i="7" s="1"/>
  <c r="U789" i="7" s="1"/>
  <c r="X789" i="7" s="1"/>
  <c r="P788" i="7"/>
  <c r="Q788" i="7" s="1"/>
  <c r="S788" i="7" s="1"/>
  <c r="T788" i="7" s="1"/>
  <c r="U788" i="7" s="1"/>
  <c r="X788" i="7" s="1"/>
  <c r="P787" i="7"/>
  <c r="Q787" i="7" s="1"/>
  <c r="S787" i="7" s="1"/>
  <c r="T787" i="7" s="1"/>
  <c r="U787" i="7" s="1"/>
  <c r="X787" i="7" s="1"/>
  <c r="P786" i="7"/>
  <c r="Q786" i="7" s="1"/>
  <c r="S786" i="7" s="1"/>
  <c r="T786" i="7" s="1"/>
  <c r="U786" i="7" s="1"/>
  <c r="X786" i="7" s="1"/>
  <c r="P785" i="7"/>
  <c r="Q785" i="7" s="1"/>
  <c r="S785" i="7" s="1"/>
  <c r="T785" i="7" s="1"/>
  <c r="U785" i="7" s="1"/>
  <c r="X785" i="7" s="1"/>
  <c r="P784" i="7"/>
  <c r="Q784" i="7" s="1"/>
  <c r="S784" i="7" s="1"/>
  <c r="T784" i="7" s="1"/>
  <c r="U784" i="7" s="1"/>
  <c r="X784" i="7" s="1"/>
  <c r="P783" i="7"/>
  <c r="Q783" i="7" s="1"/>
  <c r="S783" i="7" s="1"/>
  <c r="T783" i="7" s="1"/>
  <c r="U783" i="7" s="1"/>
  <c r="X783" i="7" s="1"/>
  <c r="P782" i="7"/>
  <c r="Q782" i="7" s="1"/>
  <c r="S782" i="7" s="1"/>
  <c r="T782" i="7" s="1"/>
  <c r="U782" i="7" s="1"/>
  <c r="X782" i="7" s="1"/>
  <c r="P781" i="7"/>
  <c r="Q781" i="7" s="1"/>
  <c r="S781" i="7" s="1"/>
  <c r="T781" i="7" s="1"/>
  <c r="U781" i="7" s="1"/>
  <c r="X781" i="7" s="1"/>
  <c r="P780" i="7"/>
  <c r="Q780" i="7" s="1"/>
  <c r="S780" i="7" s="1"/>
  <c r="T780" i="7" s="1"/>
  <c r="U780" i="7" s="1"/>
  <c r="X780" i="7" s="1"/>
  <c r="P779" i="7"/>
  <c r="Q779" i="7" s="1"/>
  <c r="S779" i="7" s="1"/>
  <c r="T779" i="7" s="1"/>
  <c r="U779" i="7" s="1"/>
  <c r="X779" i="7" s="1"/>
  <c r="P778" i="7"/>
  <c r="Q778" i="7" s="1"/>
  <c r="S778" i="7" s="1"/>
  <c r="T778" i="7" s="1"/>
  <c r="U778" i="7" s="1"/>
  <c r="X778" i="7" s="1"/>
  <c r="P777" i="7"/>
  <c r="Q777" i="7" s="1"/>
  <c r="S777" i="7" s="1"/>
  <c r="T777" i="7" s="1"/>
  <c r="U777" i="7" s="1"/>
  <c r="X777" i="7" s="1"/>
  <c r="P776" i="7"/>
  <c r="Q776" i="7" s="1"/>
  <c r="S776" i="7" s="1"/>
  <c r="T776" i="7" s="1"/>
  <c r="U776" i="7" s="1"/>
  <c r="X776" i="7" s="1"/>
  <c r="P775" i="7"/>
  <c r="Q775" i="7" s="1"/>
  <c r="S775" i="7" s="1"/>
  <c r="T775" i="7" s="1"/>
  <c r="U775" i="7" s="1"/>
  <c r="X775" i="7" s="1"/>
  <c r="P774" i="7"/>
  <c r="Q774" i="7" s="1"/>
  <c r="S774" i="7" s="1"/>
  <c r="T774" i="7" s="1"/>
  <c r="U774" i="7" s="1"/>
  <c r="X774" i="7" s="1"/>
  <c r="P773" i="7"/>
  <c r="Q773" i="7" s="1"/>
  <c r="S773" i="7" s="1"/>
  <c r="T773" i="7" s="1"/>
  <c r="U773" i="7" s="1"/>
  <c r="X773" i="7" s="1"/>
  <c r="P772" i="7"/>
  <c r="Q772" i="7" s="1"/>
  <c r="S772" i="7" s="1"/>
  <c r="T772" i="7" s="1"/>
  <c r="U772" i="7" s="1"/>
  <c r="X772" i="7" s="1"/>
  <c r="P771" i="7"/>
  <c r="Q771" i="7" s="1"/>
  <c r="S771" i="7" s="1"/>
  <c r="T771" i="7" s="1"/>
  <c r="U771" i="7" s="1"/>
  <c r="X771" i="7" s="1"/>
  <c r="P770" i="7"/>
  <c r="Q770" i="7" s="1"/>
  <c r="S770" i="7" s="1"/>
  <c r="T770" i="7" s="1"/>
  <c r="U770" i="7" s="1"/>
  <c r="X770" i="7" s="1"/>
  <c r="P769" i="7"/>
  <c r="Q769" i="7" s="1"/>
  <c r="S769" i="7" s="1"/>
  <c r="T769" i="7" s="1"/>
  <c r="U769" i="7" s="1"/>
  <c r="X769" i="7" s="1"/>
  <c r="P768" i="7"/>
  <c r="Q768" i="7" s="1"/>
  <c r="S768" i="7" s="1"/>
  <c r="T768" i="7" s="1"/>
  <c r="U768" i="7" s="1"/>
  <c r="X768" i="7" s="1"/>
  <c r="P767" i="7"/>
  <c r="Q767" i="7" s="1"/>
  <c r="S767" i="7" s="1"/>
  <c r="T767" i="7" s="1"/>
  <c r="U767" i="7" s="1"/>
  <c r="X767" i="7" s="1"/>
  <c r="P766" i="7"/>
  <c r="Q766" i="7" s="1"/>
  <c r="S766" i="7" s="1"/>
  <c r="T766" i="7" s="1"/>
  <c r="U766" i="7" s="1"/>
  <c r="X766" i="7" s="1"/>
  <c r="P765" i="7"/>
  <c r="Q765" i="7" s="1"/>
  <c r="S765" i="7" s="1"/>
  <c r="T765" i="7" s="1"/>
  <c r="U765" i="7" s="1"/>
  <c r="X765" i="7" s="1"/>
  <c r="P764" i="7"/>
  <c r="Q764" i="7" s="1"/>
  <c r="S764" i="7" s="1"/>
  <c r="T764" i="7" s="1"/>
  <c r="U764" i="7" s="1"/>
  <c r="X764" i="7" s="1"/>
  <c r="P763" i="7"/>
  <c r="Q763" i="7" s="1"/>
  <c r="S763" i="7" s="1"/>
  <c r="T763" i="7" s="1"/>
  <c r="U763" i="7" s="1"/>
  <c r="X763" i="7" s="1"/>
  <c r="P762" i="7"/>
  <c r="Q762" i="7" s="1"/>
  <c r="S762" i="7" s="1"/>
  <c r="T762" i="7" s="1"/>
  <c r="U762" i="7" s="1"/>
  <c r="X762" i="7" s="1"/>
  <c r="P761" i="7"/>
  <c r="Q761" i="7" s="1"/>
  <c r="S761" i="7" s="1"/>
  <c r="T761" i="7" s="1"/>
  <c r="U761" i="7" s="1"/>
  <c r="X761" i="7" s="1"/>
  <c r="P760" i="7"/>
  <c r="Q760" i="7" s="1"/>
  <c r="S760" i="7" s="1"/>
  <c r="T760" i="7" s="1"/>
  <c r="U760" i="7" s="1"/>
  <c r="X760" i="7" s="1"/>
  <c r="P759" i="7"/>
  <c r="Q759" i="7" s="1"/>
  <c r="S759" i="7" s="1"/>
  <c r="T759" i="7" s="1"/>
  <c r="U759" i="7" s="1"/>
  <c r="X759" i="7" s="1"/>
  <c r="P758" i="7"/>
  <c r="Q758" i="7" s="1"/>
  <c r="S758" i="7" s="1"/>
  <c r="T758" i="7" s="1"/>
  <c r="U758" i="7" s="1"/>
  <c r="X758" i="7" s="1"/>
  <c r="P757" i="7"/>
  <c r="Q757" i="7" s="1"/>
  <c r="S757" i="7" s="1"/>
  <c r="T757" i="7" s="1"/>
  <c r="U757" i="7" s="1"/>
  <c r="X757" i="7" s="1"/>
  <c r="P756" i="7"/>
  <c r="Q756" i="7" s="1"/>
  <c r="S756" i="7" s="1"/>
  <c r="T756" i="7" s="1"/>
  <c r="U756" i="7" s="1"/>
  <c r="X756" i="7" s="1"/>
  <c r="P755" i="7"/>
  <c r="Q755" i="7" s="1"/>
  <c r="S755" i="7" s="1"/>
  <c r="T755" i="7" s="1"/>
  <c r="U755" i="7" s="1"/>
  <c r="X755" i="7" s="1"/>
  <c r="P754" i="7"/>
  <c r="Q754" i="7" s="1"/>
  <c r="S754" i="7" s="1"/>
  <c r="T754" i="7" s="1"/>
  <c r="U754" i="7" s="1"/>
  <c r="X754" i="7" s="1"/>
  <c r="P753" i="7"/>
  <c r="Q753" i="7" s="1"/>
  <c r="S753" i="7" s="1"/>
  <c r="T753" i="7" s="1"/>
  <c r="U753" i="7" s="1"/>
  <c r="X753" i="7" s="1"/>
  <c r="P752" i="7"/>
  <c r="Q752" i="7" s="1"/>
  <c r="S752" i="7" s="1"/>
  <c r="T752" i="7" s="1"/>
  <c r="U752" i="7" s="1"/>
  <c r="X752" i="7" s="1"/>
  <c r="P751" i="7"/>
  <c r="Q751" i="7" s="1"/>
  <c r="S751" i="7" s="1"/>
  <c r="T751" i="7" s="1"/>
  <c r="U751" i="7" s="1"/>
  <c r="X751" i="7" s="1"/>
  <c r="P750" i="7"/>
  <c r="Q750" i="7" s="1"/>
  <c r="S750" i="7" s="1"/>
  <c r="T750" i="7" s="1"/>
  <c r="U750" i="7" s="1"/>
  <c r="X750" i="7" s="1"/>
  <c r="P749" i="7"/>
  <c r="Q749" i="7" s="1"/>
  <c r="S749" i="7" s="1"/>
  <c r="T749" i="7" s="1"/>
  <c r="U749" i="7" s="1"/>
  <c r="X749" i="7" s="1"/>
  <c r="P748" i="7"/>
  <c r="Q748" i="7" s="1"/>
  <c r="S748" i="7" s="1"/>
  <c r="T748" i="7" s="1"/>
  <c r="U748" i="7" s="1"/>
  <c r="X748" i="7" s="1"/>
  <c r="P747" i="7"/>
  <c r="Q747" i="7" s="1"/>
  <c r="S747" i="7" s="1"/>
  <c r="T747" i="7" s="1"/>
  <c r="U747" i="7" s="1"/>
  <c r="X747" i="7" s="1"/>
  <c r="P746" i="7"/>
  <c r="Q746" i="7" s="1"/>
  <c r="S746" i="7" s="1"/>
  <c r="T746" i="7" s="1"/>
  <c r="U746" i="7" s="1"/>
  <c r="X746" i="7" s="1"/>
  <c r="P745" i="7"/>
  <c r="Q745" i="7" s="1"/>
  <c r="S745" i="7" s="1"/>
  <c r="T745" i="7" s="1"/>
  <c r="U745" i="7" s="1"/>
  <c r="X745" i="7" s="1"/>
  <c r="P744" i="7"/>
  <c r="Q744" i="7" s="1"/>
  <c r="S744" i="7" s="1"/>
  <c r="T744" i="7" s="1"/>
  <c r="U744" i="7" s="1"/>
  <c r="X744" i="7" s="1"/>
  <c r="P743" i="7"/>
  <c r="Q743" i="7" s="1"/>
  <c r="S743" i="7" s="1"/>
  <c r="T743" i="7" s="1"/>
  <c r="U743" i="7" s="1"/>
  <c r="X743" i="7" s="1"/>
  <c r="P742" i="7"/>
  <c r="Q742" i="7" s="1"/>
  <c r="S742" i="7" s="1"/>
  <c r="T742" i="7" s="1"/>
  <c r="U742" i="7" s="1"/>
  <c r="X742" i="7" s="1"/>
  <c r="P741" i="7"/>
  <c r="Q741" i="7" s="1"/>
  <c r="S741" i="7" s="1"/>
  <c r="T741" i="7" s="1"/>
  <c r="U741" i="7" s="1"/>
  <c r="X741" i="7" s="1"/>
  <c r="P740" i="7"/>
  <c r="Q740" i="7" s="1"/>
  <c r="S740" i="7" s="1"/>
  <c r="T740" i="7" s="1"/>
  <c r="U740" i="7" s="1"/>
  <c r="X740" i="7" s="1"/>
  <c r="P739" i="7"/>
  <c r="Q739" i="7" s="1"/>
  <c r="S739" i="7" s="1"/>
  <c r="T739" i="7" s="1"/>
  <c r="U739" i="7" s="1"/>
  <c r="X739" i="7" s="1"/>
  <c r="P738" i="7"/>
  <c r="Q738" i="7" s="1"/>
  <c r="S738" i="7" s="1"/>
  <c r="T738" i="7" s="1"/>
  <c r="U738" i="7" s="1"/>
  <c r="X738" i="7" s="1"/>
  <c r="P737" i="7"/>
  <c r="Q737" i="7" s="1"/>
  <c r="S737" i="7" s="1"/>
  <c r="T737" i="7" s="1"/>
  <c r="U737" i="7" s="1"/>
  <c r="X737" i="7" s="1"/>
  <c r="P736" i="7"/>
  <c r="Q736" i="7" s="1"/>
  <c r="S736" i="7" s="1"/>
  <c r="T736" i="7" s="1"/>
  <c r="U736" i="7" s="1"/>
  <c r="X736" i="7" s="1"/>
  <c r="P735" i="7"/>
  <c r="Q735" i="7" s="1"/>
  <c r="S735" i="7" s="1"/>
  <c r="T735" i="7" s="1"/>
  <c r="U735" i="7" s="1"/>
  <c r="X735" i="7" s="1"/>
  <c r="P734" i="7"/>
  <c r="Q734" i="7" s="1"/>
  <c r="S734" i="7" s="1"/>
  <c r="T734" i="7" s="1"/>
  <c r="U734" i="7" s="1"/>
  <c r="X734" i="7" s="1"/>
  <c r="P733" i="7"/>
  <c r="Q733" i="7" s="1"/>
  <c r="S733" i="7" s="1"/>
  <c r="T733" i="7" s="1"/>
  <c r="U733" i="7" s="1"/>
  <c r="X733" i="7" s="1"/>
  <c r="P732" i="7"/>
  <c r="Q732" i="7" s="1"/>
  <c r="S732" i="7" s="1"/>
  <c r="T732" i="7" s="1"/>
  <c r="U732" i="7" s="1"/>
  <c r="X732" i="7" s="1"/>
  <c r="P731" i="7"/>
  <c r="Q731" i="7" s="1"/>
  <c r="S731" i="7" s="1"/>
  <c r="T731" i="7" s="1"/>
  <c r="U731" i="7" s="1"/>
  <c r="X731" i="7" s="1"/>
  <c r="P730" i="7"/>
  <c r="Q730" i="7" s="1"/>
  <c r="S730" i="7" s="1"/>
  <c r="T730" i="7" s="1"/>
  <c r="U730" i="7" s="1"/>
  <c r="X730" i="7" s="1"/>
  <c r="P729" i="7"/>
  <c r="Q729" i="7" s="1"/>
  <c r="S729" i="7" s="1"/>
  <c r="T729" i="7" s="1"/>
  <c r="U729" i="7" s="1"/>
  <c r="X729" i="7" s="1"/>
  <c r="P728" i="7"/>
  <c r="Q728" i="7" s="1"/>
  <c r="S728" i="7" s="1"/>
  <c r="T728" i="7" s="1"/>
  <c r="U728" i="7" s="1"/>
  <c r="X728" i="7" s="1"/>
  <c r="P727" i="7"/>
  <c r="Q727" i="7" s="1"/>
  <c r="S727" i="7" s="1"/>
  <c r="T727" i="7" s="1"/>
  <c r="U727" i="7" s="1"/>
  <c r="X727" i="7" s="1"/>
  <c r="P726" i="7"/>
  <c r="Q726" i="7" s="1"/>
  <c r="S726" i="7" s="1"/>
  <c r="T726" i="7" s="1"/>
  <c r="U726" i="7" s="1"/>
  <c r="X726" i="7" s="1"/>
  <c r="P725" i="7"/>
  <c r="Q725" i="7" s="1"/>
  <c r="S725" i="7" s="1"/>
  <c r="T725" i="7" s="1"/>
  <c r="U725" i="7" s="1"/>
  <c r="X725" i="7" s="1"/>
  <c r="P724" i="7"/>
  <c r="Q724" i="7" s="1"/>
  <c r="S724" i="7" s="1"/>
  <c r="T724" i="7" s="1"/>
  <c r="U724" i="7" s="1"/>
  <c r="X724" i="7" s="1"/>
  <c r="P723" i="7"/>
  <c r="Q723" i="7" s="1"/>
  <c r="S723" i="7" s="1"/>
  <c r="T723" i="7" s="1"/>
  <c r="U723" i="7" s="1"/>
  <c r="X723" i="7" s="1"/>
  <c r="P722" i="7"/>
  <c r="Q722" i="7" s="1"/>
  <c r="S722" i="7" s="1"/>
  <c r="T722" i="7" s="1"/>
  <c r="U722" i="7" s="1"/>
  <c r="X722" i="7" s="1"/>
  <c r="P721" i="7"/>
  <c r="Q721" i="7" s="1"/>
  <c r="S721" i="7" s="1"/>
  <c r="T721" i="7" s="1"/>
  <c r="U721" i="7" s="1"/>
  <c r="X721" i="7" s="1"/>
  <c r="P720" i="7"/>
  <c r="Q720" i="7" s="1"/>
  <c r="S720" i="7" s="1"/>
  <c r="T720" i="7" s="1"/>
  <c r="U720" i="7" s="1"/>
  <c r="X720" i="7" s="1"/>
  <c r="P719" i="7"/>
  <c r="Q719" i="7" s="1"/>
  <c r="S719" i="7" s="1"/>
  <c r="T719" i="7" s="1"/>
  <c r="U719" i="7" s="1"/>
  <c r="X719" i="7" s="1"/>
  <c r="P718" i="7"/>
  <c r="Q718" i="7" s="1"/>
  <c r="S718" i="7" s="1"/>
  <c r="T718" i="7" s="1"/>
  <c r="U718" i="7" s="1"/>
  <c r="X718" i="7" s="1"/>
  <c r="P717" i="7"/>
  <c r="Q717" i="7" s="1"/>
  <c r="S717" i="7" s="1"/>
  <c r="T717" i="7" s="1"/>
  <c r="U717" i="7" s="1"/>
  <c r="X717" i="7" s="1"/>
  <c r="P716" i="7"/>
  <c r="Q716" i="7" s="1"/>
  <c r="S716" i="7" s="1"/>
  <c r="T716" i="7" s="1"/>
  <c r="U716" i="7" s="1"/>
  <c r="X716" i="7" s="1"/>
  <c r="P715" i="7"/>
  <c r="Q715" i="7" s="1"/>
  <c r="S715" i="7" s="1"/>
  <c r="T715" i="7" s="1"/>
  <c r="U715" i="7" s="1"/>
  <c r="X715" i="7" s="1"/>
  <c r="P714" i="7"/>
  <c r="Q714" i="7" s="1"/>
  <c r="S714" i="7" s="1"/>
  <c r="T714" i="7" s="1"/>
  <c r="U714" i="7" s="1"/>
  <c r="X714" i="7" s="1"/>
  <c r="P713" i="7"/>
  <c r="Q713" i="7" s="1"/>
  <c r="S713" i="7" s="1"/>
  <c r="T713" i="7" s="1"/>
  <c r="U713" i="7" s="1"/>
  <c r="X713" i="7" s="1"/>
  <c r="P712" i="7"/>
  <c r="Q712" i="7" s="1"/>
  <c r="S712" i="7" s="1"/>
  <c r="T712" i="7" s="1"/>
  <c r="U712" i="7" s="1"/>
  <c r="X712" i="7" s="1"/>
  <c r="P711" i="7"/>
  <c r="Q711" i="7" s="1"/>
  <c r="S711" i="7" s="1"/>
  <c r="T711" i="7" s="1"/>
  <c r="U711" i="7" s="1"/>
  <c r="X711" i="7" s="1"/>
  <c r="P710" i="7"/>
  <c r="Q710" i="7" s="1"/>
  <c r="S710" i="7" s="1"/>
  <c r="T710" i="7" s="1"/>
  <c r="U710" i="7" s="1"/>
  <c r="X710" i="7" s="1"/>
  <c r="P709" i="7"/>
  <c r="Q709" i="7" s="1"/>
  <c r="S709" i="7" s="1"/>
  <c r="T709" i="7" s="1"/>
  <c r="U709" i="7" s="1"/>
  <c r="X709" i="7" s="1"/>
  <c r="P708" i="7"/>
  <c r="Q708" i="7" s="1"/>
  <c r="S708" i="7" s="1"/>
  <c r="T708" i="7" s="1"/>
  <c r="U708" i="7" s="1"/>
  <c r="X708" i="7" s="1"/>
  <c r="P707" i="7"/>
  <c r="Q707" i="7" s="1"/>
  <c r="S707" i="7" s="1"/>
  <c r="T707" i="7" s="1"/>
  <c r="U707" i="7" s="1"/>
  <c r="X707" i="7" s="1"/>
  <c r="P706" i="7"/>
  <c r="Q706" i="7" s="1"/>
  <c r="S706" i="7" s="1"/>
  <c r="T706" i="7" s="1"/>
  <c r="U706" i="7" s="1"/>
  <c r="X706" i="7" s="1"/>
  <c r="P705" i="7"/>
  <c r="Q705" i="7" s="1"/>
  <c r="S705" i="7" s="1"/>
  <c r="T705" i="7" s="1"/>
  <c r="U705" i="7" s="1"/>
  <c r="X705" i="7" s="1"/>
  <c r="P704" i="7"/>
  <c r="Q704" i="7" s="1"/>
  <c r="S704" i="7" s="1"/>
  <c r="T704" i="7" s="1"/>
  <c r="U704" i="7" s="1"/>
  <c r="X704" i="7" s="1"/>
  <c r="P703" i="7"/>
  <c r="Q703" i="7" s="1"/>
  <c r="S703" i="7" s="1"/>
  <c r="T703" i="7" s="1"/>
  <c r="U703" i="7" s="1"/>
  <c r="X703" i="7" s="1"/>
  <c r="P702" i="7"/>
  <c r="Q702" i="7" s="1"/>
  <c r="S702" i="7" s="1"/>
  <c r="T702" i="7" s="1"/>
  <c r="U702" i="7" s="1"/>
  <c r="X702" i="7" s="1"/>
  <c r="P701" i="7"/>
  <c r="Q701" i="7" s="1"/>
  <c r="S701" i="7" s="1"/>
  <c r="T701" i="7" s="1"/>
  <c r="U701" i="7" s="1"/>
  <c r="X701" i="7" s="1"/>
  <c r="P700" i="7"/>
  <c r="Q700" i="7" s="1"/>
  <c r="S700" i="7" s="1"/>
  <c r="T700" i="7" s="1"/>
  <c r="U700" i="7" s="1"/>
  <c r="X700" i="7" s="1"/>
  <c r="P699" i="7"/>
  <c r="Q699" i="7" s="1"/>
  <c r="S699" i="7" s="1"/>
  <c r="T699" i="7" s="1"/>
  <c r="U699" i="7" s="1"/>
  <c r="X699" i="7" s="1"/>
  <c r="P698" i="7"/>
  <c r="Q698" i="7" s="1"/>
  <c r="S698" i="7" s="1"/>
  <c r="T698" i="7" s="1"/>
  <c r="U698" i="7" s="1"/>
  <c r="X698" i="7" s="1"/>
  <c r="P697" i="7"/>
  <c r="Q697" i="7" s="1"/>
  <c r="S697" i="7" s="1"/>
  <c r="T697" i="7" s="1"/>
  <c r="U697" i="7" s="1"/>
  <c r="X697" i="7" s="1"/>
  <c r="P696" i="7"/>
  <c r="Q696" i="7" s="1"/>
  <c r="S696" i="7" s="1"/>
  <c r="T696" i="7" s="1"/>
  <c r="U696" i="7" s="1"/>
  <c r="X696" i="7" s="1"/>
  <c r="P695" i="7"/>
  <c r="Q695" i="7" s="1"/>
  <c r="S695" i="7" s="1"/>
  <c r="T695" i="7" s="1"/>
  <c r="U695" i="7" s="1"/>
  <c r="X695" i="7" s="1"/>
  <c r="P694" i="7"/>
  <c r="Q694" i="7" s="1"/>
  <c r="S694" i="7" s="1"/>
  <c r="T694" i="7" s="1"/>
  <c r="U694" i="7" s="1"/>
  <c r="X694" i="7" s="1"/>
  <c r="P693" i="7"/>
  <c r="Q693" i="7" s="1"/>
  <c r="S693" i="7" s="1"/>
  <c r="T693" i="7" s="1"/>
  <c r="U693" i="7" s="1"/>
  <c r="X693" i="7" s="1"/>
  <c r="P692" i="7"/>
  <c r="Q692" i="7" s="1"/>
  <c r="S692" i="7" s="1"/>
  <c r="T692" i="7" s="1"/>
  <c r="U692" i="7" s="1"/>
  <c r="X692" i="7" s="1"/>
  <c r="P691" i="7"/>
  <c r="Q691" i="7" s="1"/>
  <c r="S691" i="7" s="1"/>
  <c r="T691" i="7" s="1"/>
  <c r="U691" i="7" s="1"/>
  <c r="X691" i="7" s="1"/>
  <c r="P690" i="7"/>
  <c r="Q690" i="7" s="1"/>
  <c r="S690" i="7" s="1"/>
  <c r="T690" i="7" s="1"/>
  <c r="U690" i="7" s="1"/>
  <c r="X690" i="7" s="1"/>
  <c r="P689" i="7"/>
  <c r="Q689" i="7" s="1"/>
  <c r="S689" i="7" s="1"/>
  <c r="T689" i="7" s="1"/>
  <c r="U689" i="7" s="1"/>
  <c r="X689" i="7" s="1"/>
  <c r="P688" i="7"/>
  <c r="Q688" i="7" s="1"/>
  <c r="S688" i="7" s="1"/>
  <c r="T688" i="7" s="1"/>
  <c r="U688" i="7" s="1"/>
  <c r="X688" i="7" s="1"/>
  <c r="P687" i="7"/>
  <c r="Q687" i="7" s="1"/>
  <c r="S687" i="7" s="1"/>
  <c r="T687" i="7" s="1"/>
  <c r="U687" i="7" s="1"/>
  <c r="X687" i="7" s="1"/>
  <c r="P686" i="7"/>
  <c r="Q686" i="7" s="1"/>
  <c r="S686" i="7" s="1"/>
  <c r="T686" i="7" s="1"/>
  <c r="U686" i="7" s="1"/>
  <c r="X686" i="7" s="1"/>
  <c r="P685" i="7"/>
  <c r="Q685" i="7" s="1"/>
  <c r="S685" i="7" s="1"/>
  <c r="T685" i="7" s="1"/>
  <c r="U685" i="7" s="1"/>
  <c r="X685" i="7" s="1"/>
  <c r="P684" i="7"/>
  <c r="Q684" i="7" s="1"/>
  <c r="S684" i="7" s="1"/>
  <c r="T684" i="7" s="1"/>
  <c r="U684" i="7" s="1"/>
  <c r="X684" i="7" s="1"/>
  <c r="P683" i="7"/>
  <c r="Q683" i="7" s="1"/>
  <c r="S683" i="7" s="1"/>
  <c r="T683" i="7" s="1"/>
  <c r="U683" i="7" s="1"/>
  <c r="X683" i="7" s="1"/>
  <c r="P682" i="7"/>
  <c r="Q682" i="7" s="1"/>
  <c r="S682" i="7" s="1"/>
  <c r="T682" i="7" s="1"/>
  <c r="U682" i="7" s="1"/>
  <c r="X682" i="7" s="1"/>
  <c r="P681" i="7"/>
  <c r="Q681" i="7" s="1"/>
  <c r="S681" i="7" s="1"/>
  <c r="T681" i="7" s="1"/>
  <c r="U681" i="7" s="1"/>
  <c r="X681" i="7" s="1"/>
  <c r="P680" i="7"/>
  <c r="Q680" i="7" s="1"/>
  <c r="S680" i="7" s="1"/>
  <c r="T680" i="7" s="1"/>
  <c r="U680" i="7" s="1"/>
  <c r="X680" i="7" s="1"/>
  <c r="P679" i="7"/>
  <c r="Q679" i="7" s="1"/>
  <c r="S679" i="7" s="1"/>
  <c r="T679" i="7" s="1"/>
  <c r="U679" i="7" s="1"/>
  <c r="X679" i="7" s="1"/>
  <c r="P678" i="7"/>
  <c r="Q678" i="7" s="1"/>
  <c r="S678" i="7" s="1"/>
  <c r="T678" i="7" s="1"/>
  <c r="U678" i="7" s="1"/>
  <c r="X678" i="7" s="1"/>
  <c r="P677" i="7"/>
  <c r="Q677" i="7" s="1"/>
  <c r="S677" i="7" s="1"/>
  <c r="T677" i="7" s="1"/>
  <c r="U677" i="7" s="1"/>
  <c r="X677" i="7" s="1"/>
  <c r="P676" i="7"/>
  <c r="Q676" i="7" s="1"/>
  <c r="S676" i="7" s="1"/>
  <c r="T676" i="7" s="1"/>
  <c r="U676" i="7" s="1"/>
  <c r="X676" i="7" s="1"/>
  <c r="P675" i="7"/>
  <c r="Q675" i="7" s="1"/>
  <c r="S675" i="7" s="1"/>
  <c r="T675" i="7" s="1"/>
  <c r="U675" i="7" s="1"/>
  <c r="X675" i="7" s="1"/>
  <c r="P674" i="7"/>
  <c r="Q674" i="7" s="1"/>
  <c r="S674" i="7" s="1"/>
  <c r="T674" i="7" s="1"/>
  <c r="U674" i="7" s="1"/>
  <c r="X674" i="7" s="1"/>
  <c r="P673" i="7"/>
  <c r="Q673" i="7" s="1"/>
  <c r="S673" i="7" s="1"/>
  <c r="T673" i="7" s="1"/>
  <c r="U673" i="7" s="1"/>
  <c r="X673" i="7" s="1"/>
  <c r="P672" i="7"/>
  <c r="Q672" i="7" s="1"/>
  <c r="S672" i="7" s="1"/>
  <c r="T672" i="7" s="1"/>
  <c r="U672" i="7" s="1"/>
  <c r="X672" i="7" s="1"/>
  <c r="P671" i="7"/>
  <c r="Q671" i="7" s="1"/>
  <c r="S671" i="7" s="1"/>
  <c r="T671" i="7" s="1"/>
  <c r="U671" i="7" s="1"/>
  <c r="X671" i="7" s="1"/>
  <c r="P670" i="7"/>
  <c r="Q670" i="7" s="1"/>
  <c r="S670" i="7" s="1"/>
  <c r="T670" i="7" s="1"/>
  <c r="U670" i="7" s="1"/>
  <c r="X670" i="7" s="1"/>
  <c r="P669" i="7"/>
  <c r="Q669" i="7" s="1"/>
  <c r="S669" i="7" s="1"/>
  <c r="T669" i="7" s="1"/>
  <c r="U669" i="7" s="1"/>
  <c r="X669" i="7" s="1"/>
  <c r="P668" i="7"/>
  <c r="Q668" i="7" s="1"/>
  <c r="S668" i="7" s="1"/>
  <c r="T668" i="7" s="1"/>
  <c r="U668" i="7" s="1"/>
  <c r="X668" i="7" s="1"/>
  <c r="P667" i="7"/>
  <c r="Q667" i="7" s="1"/>
  <c r="S667" i="7" s="1"/>
  <c r="T667" i="7" s="1"/>
  <c r="U667" i="7" s="1"/>
  <c r="X667" i="7" s="1"/>
  <c r="P666" i="7"/>
  <c r="Q666" i="7" s="1"/>
  <c r="S666" i="7" s="1"/>
  <c r="T666" i="7" s="1"/>
  <c r="U666" i="7" s="1"/>
  <c r="X666" i="7" s="1"/>
  <c r="P665" i="7"/>
  <c r="Q665" i="7" s="1"/>
  <c r="S665" i="7" s="1"/>
  <c r="T665" i="7" s="1"/>
  <c r="U665" i="7" s="1"/>
  <c r="X665" i="7" s="1"/>
  <c r="P664" i="7"/>
  <c r="Q664" i="7" s="1"/>
  <c r="S664" i="7" s="1"/>
  <c r="T664" i="7" s="1"/>
  <c r="U664" i="7" s="1"/>
  <c r="X664" i="7" s="1"/>
  <c r="P663" i="7"/>
  <c r="Q663" i="7" s="1"/>
  <c r="S663" i="7" s="1"/>
  <c r="T663" i="7" s="1"/>
  <c r="U663" i="7" s="1"/>
  <c r="X663" i="7" s="1"/>
  <c r="P662" i="7"/>
  <c r="Q662" i="7" s="1"/>
  <c r="S662" i="7" s="1"/>
  <c r="T662" i="7" s="1"/>
  <c r="U662" i="7" s="1"/>
  <c r="X662" i="7" s="1"/>
  <c r="P661" i="7"/>
  <c r="Q661" i="7" s="1"/>
  <c r="S661" i="7" s="1"/>
  <c r="T661" i="7" s="1"/>
  <c r="U661" i="7" s="1"/>
  <c r="X661" i="7" s="1"/>
  <c r="P660" i="7"/>
  <c r="Q660" i="7" s="1"/>
  <c r="S660" i="7" s="1"/>
  <c r="T660" i="7" s="1"/>
  <c r="U660" i="7" s="1"/>
  <c r="X660" i="7" s="1"/>
  <c r="P659" i="7"/>
  <c r="Q659" i="7" s="1"/>
  <c r="S659" i="7" s="1"/>
  <c r="T659" i="7" s="1"/>
  <c r="U659" i="7" s="1"/>
  <c r="X659" i="7" s="1"/>
  <c r="P658" i="7"/>
  <c r="Q658" i="7" s="1"/>
  <c r="S658" i="7" s="1"/>
  <c r="T658" i="7" s="1"/>
  <c r="U658" i="7" s="1"/>
  <c r="X658" i="7" s="1"/>
  <c r="P657" i="7"/>
  <c r="Q657" i="7" s="1"/>
  <c r="S657" i="7" s="1"/>
  <c r="T657" i="7" s="1"/>
  <c r="U657" i="7" s="1"/>
  <c r="X657" i="7" s="1"/>
  <c r="P656" i="7"/>
  <c r="Q656" i="7" s="1"/>
  <c r="S656" i="7" s="1"/>
  <c r="T656" i="7" s="1"/>
  <c r="U656" i="7" s="1"/>
  <c r="X656" i="7" s="1"/>
  <c r="P655" i="7"/>
  <c r="Q655" i="7" s="1"/>
  <c r="S655" i="7" s="1"/>
  <c r="T655" i="7" s="1"/>
  <c r="U655" i="7" s="1"/>
  <c r="X655" i="7" s="1"/>
  <c r="P654" i="7"/>
  <c r="Q654" i="7" s="1"/>
  <c r="S654" i="7" s="1"/>
  <c r="T654" i="7" s="1"/>
  <c r="U654" i="7" s="1"/>
  <c r="X654" i="7" s="1"/>
  <c r="P653" i="7"/>
  <c r="Q653" i="7" s="1"/>
  <c r="S653" i="7" s="1"/>
  <c r="T653" i="7" s="1"/>
  <c r="U653" i="7" s="1"/>
  <c r="X653" i="7" s="1"/>
  <c r="P652" i="7"/>
  <c r="Q652" i="7" s="1"/>
  <c r="S652" i="7" s="1"/>
  <c r="T652" i="7" s="1"/>
  <c r="U652" i="7" s="1"/>
  <c r="X652" i="7" s="1"/>
  <c r="P651" i="7"/>
  <c r="Q651" i="7" s="1"/>
  <c r="S651" i="7" s="1"/>
  <c r="T651" i="7" s="1"/>
  <c r="U651" i="7" s="1"/>
  <c r="X651" i="7" s="1"/>
  <c r="P650" i="7"/>
  <c r="Q650" i="7" s="1"/>
  <c r="S650" i="7" s="1"/>
  <c r="T650" i="7" s="1"/>
  <c r="U650" i="7" s="1"/>
  <c r="X650" i="7" s="1"/>
  <c r="P649" i="7"/>
  <c r="Q649" i="7" s="1"/>
  <c r="S649" i="7" s="1"/>
  <c r="T649" i="7" s="1"/>
  <c r="U649" i="7" s="1"/>
  <c r="X649" i="7" s="1"/>
  <c r="P648" i="7"/>
  <c r="Q648" i="7" s="1"/>
  <c r="S648" i="7" s="1"/>
  <c r="T648" i="7" s="1"/>
  <c r="U648" i="7" s="1"/>
  <c r="X648" i="7" s="1"/>
  <c r="P647" i="7"/>
  <c r="Q647" i="7" s="1"/>
  <c r="S647" i="7" s="1"/>
  <c r="T647" i="7" s="1"/>
  <c r="U647" i="7" s="1"/>
  <c r="X647" i="7" s="1"/>
  <c r="P646" i="7"/>
  <c r="Q646" i="7" s="1"/>
  <c r="S646" i="7" s="1"/>
  <c r="T646" i="7" s="1"/>
  <c r="U646" i="7" s="1"/>
  <c r="X646" i="7" s="1"/>
  <c r="P645" i="7"/>
  <c r="Q645" i="7" s="1"/>
  <c r="S645" i="7" s="1"/>
  <c r="T645" i="7" s="1"/>
  <c r="U645" i="7" s="1"/>
  <c r="X645" i="7" s="1"/>
  <c r="P644" i="7"/>
  <c r="Q644" i="7" s="1"/>
  <c r="S644" i="7" s="1"/>
  <c r="T644" i="7" s="1"/>
  <c r="U644" i="7" s="1"/>
  <c r="X644" i="7" s="1"/>
  <c r="P643" i="7"/>
  <c r="Q643" i="7" s="1"/>
  <c r="S643" i="7" s="1"/>
  <c r="T643" i="7" s="1"/>
  <c r="U643" i="7" s="1"/>
  <c r="X643" i="7" s="1"/>
  <c r="P642" i="7"/>
  <c r="Q642" i="7" s="1"/>
  <c r="S642" i="7" s="1"/>
  <c r="T642" i="7" s="1"/>
  <c r="U642" i="7" s="1"/>
  <c r="X642" i="7" s="1"/>
  <c r="P641" i="7"/>
  <c r="Q641" i="7" s="1"/>
  <c r="S641" i="7" s="1"/>
  <c r="T641" i="7" s="1"/>
  <c r="U641" i="7" s="1"/>
  <c r="X641" i="7" s="1"/>
  <c r="P640" i="7"/>
  <c r="Q640" i="7" s="1"/>
  <c r="S640" i="7" s="1"/>
  <c r="T640" i="7" s="1"/>
  <c r="U640" i="7" s="1"/>
  <c r="X640" i="7" s="1"/>
  <c r="P639" i="7"/>
  <c r="Q639" i="7" s="1"/>
  <c r="S639" i="7" s="1"/>
  <c r="T639" i="7" s="1"/>
  <c r="U639" i="7" s="1"/>
  <c r="X639" i="7" s="1"/>
  <c r="P638" i="7"/>
  <c r="Q638" i="7" s="1"/>
  <c r="S638" i="7" s="1"/>
  <c r="T638" i="7" s="1"/>
  <c r="U638" i="7" s="1"/>
  <c r="X638" i="7" s="1"/>
  <c r="P637" i="7"/>
  <c r="Q637" i="7" s="1"/>
  <c r="S637" i="7" s="1"/>
  <c r="T637" i="7" s="1"/>
  <c r="U637" i="7" s="1"/>
  <c r="X637" i="7" s="1"/>
  <c r="P636" i="7"/>
  <c r="Q636" i="7" s="1"/>
  <c r="S636" i="7" s="1"/>
  <c r="T636" i="7" s="1"/>
  <c r="U636" i="7" s="1"/>
  <c r="X636" i="7" s="1"/>
  <c r="P635" i="7"/>
  <c r="Q635" i="7" s="1"/>
  <c r="S635" i="7" s="1"/>
  <c r="T635" i="7" s="1"/>
  <c r="U635" i="7" s="1"/>
  <c r="X635" i="7" s="1"/>
  <c r="P634" i="7"/>
  <c r="Q634" i="7" s="1"/>
  <c r="S634" i="7" s="1"/>
  <c r="T634" i="7" s="1"/>
  <c r="U634" i="7" s="1"/>
  <c r="X634" i="7" s="1"/>
  <c r="P633" i="7"/>
  <c r="Q633" i="7" s="1"/>
  <c r="S633" i="7" s="1"/>
  <c r="T633" i="7" s="1"/>
  <c r="U633" i="7" s="1"/>
  <c r="X633" i="7" s="1"/>
  <c r="P632" i="7"/>
  <c r="Q632" i="7" s="1"/>
  <c r="S632" i="7" s="1"/>
  <c r="T632" i="7" s="1"/>
  <c r="U632" i="7" s="1"/>
  <c r="X632" i="7" s="1"/>
  <c r="P631" i="7"/>
  <c r="Q631" i="7" s="1"/>
  <c r="S631" i="7" s="1"/>
  <c r="T631" i="7" s="1"/>
  <c r="U631" i="7" s="1"/>
  <c r="X631" i="7" s="1"/>
  <c r="P630" i="7"/>
  <c r="Q630" i="7" s="1"/>
  <c r="S630" i="7" s="1"/>
  <c r="T630" i="7" s="1"/>
  <c r="U630" i="7" s="1"/>
  <c r="X630" i="7" s="1"/>
  <c r="P629" i="7"/>
  <c r="Q629" i="7" s="1"/>
  <c r="S629" i="7" s="1"/>
  <c r="T629" i="7" s="1"/>
  <c r="U629" i="7" s="1"/>
  <c r="X629" i="7" s="1"/>
  <c r="P628" i="7"/>
  <c r="Q628" i="7" s="1"/>
  <c r="S628" i="7" s="1"/>
  <c r="T628" i="7" s="1"/>
  <c r="U628" i="7" s="1"/>
  <c r="X628" i="7" s="1"/>
  <c r="P627" i="7"/>
  <c r="Q627" i="7" s="1"/>
  <c r="S627" i="7" s="1"/>
  <c r="T627" i="7" s="1"/>
  <c r="U627" i="7" s="1"/>
  <c r="X627" i="7" s="1"/>
  <c r="P626" i="7"/>
  <c r="Q626" i="7" s="1"/>
  <c r="S626" i="7" s="1"/>
  <c r="T626" i="7" s="1"/>
  <c r="U626" i="7" s="1"/>
  <c r="X626" i="7" s="1"/>
  <c r="P625" i="7"/>
  <c r="Q625" i="7" s="1"/>
  <c r="S625" i="7" s="1"/>
  <c r="T625" i="7" s="1"/>
  <c r="U625" i="7" s="1"/>
  <c r="X625" i="7" s="1"/>
  <c r="P624" i="7"/>
  <c r="Q624" i="7" s="1"/>
  <c r="S624" i="7" s="1"/>
  <c r="T624" i="7" s="1"/>
  <c r="U624" i="7" s="1"/>
  <c r="X624" i="7" s="1"/>
  <c r="P623" i="7"/>
  <c r="Q623" i="7" s="1"/>
  <c r="S623" i="7" s="1"/>
  <c r="T623" i="7" s="1"/>
  <c r="U623" i="7" s="1"/>
  <c r="X623" i="7" s="1"/>
  <c r="P622" i="7"/>
  <c r="Q622" i="7" s="1"/>
  <c r="S622" i="7" s="1"/>
  <c r="T622" i="7" s="1"/>
  <c r="U622" i="7" s="1"/>
  <c r="X622" i="7" s="1"/>
  <c r="P621" i="7"/>
  <c r="Q621" i="7" s="1"/>
  <c r="S621" i="7" s="1"/>
  <c r="T621" i="7" s="1"/>
  <c r="U621" i="7" s="1"/>
  <c r="X621" i="7" s="1"/>
  <c r="P620" i="7"/>
  <c r="Q620" i="7" s="1"/>
  <c r="S620" i="7" s="1"/>
  <c r="T620" i="7" s="1"/>
  <c r="U620" i="7" s="1"/>
  <c r="X620" i="7" s="1"/>
  <c r="P619" i="7"/>
  <c r="Q619" i="7" s="1"/>
  <c r="S619" i="7" s="1"/>
  <c r="T619" i="7" s="1"/>
  <c r="U619" i="7" s="1"/>
  <c r="X619" i="7" s="1"/>
  <c r="P618" i="7"/>
  <c r="Q618" i="7" s="1"/>
  <c r="S618" i="7" s="1"/>
  <c r="T618" i="7" s="1"/>
  <c r="U618" i="7" s="1"/>
  <c r="X618" i="7" s="1"/>
  <c r="P617" i="7"/>
  <c r="Q617" i="7" s="1"/>
  <c r="S617" i="7" s="1"/>
  <c r="T617" i="7" s="1"/>
  <c r="U617" i="7" s="1"/>
  <c r="X617" i="7" s="1"/>
  <c r="P616" i="7"/>
  <c r="Q616" i="7" s="1"/>
  <c r="S616" i="7" s="1"/>
  <c r="T616" i="7" s="1"/>
  <c r="U616" i="7" s="1"/>
  <c r="X616" i="7" s="1"/>
  <c r="P615" i="7"/>
  <c r="Q615" i="7" s="1"/>
  <c r="S615" i="7" s="1"/>
  <c r="T615" i="7" s="1"/>
  <c r="U615" i="7" s="1"/>
  <c r="X615" i="7" s="1"/>
  <c r="P614" i="7"/>
  <c r="Q614" i="7" s="1"/>
  <c r="S614" i="7" s="1"/>
  <c r="T614" i="7" s="1"/>
  <c r="U614" i="7" s="1"/>
  <c r="X614" i="7" s="1"/>
  <c r="P613" i="7"/>
  <c r="Q613" i="7" s="1"/>
  <c r="S613" i="7" s="1"/>
  <c r="T613" i="7" s="1"/>
  <c r="U613" i="7" s="1"/>
  <c r="X613" i="7" s="1"/>
  <c r="P612" i="7"/>
  <c r="Q612" i="7" s="1"/>
  <c r="S612" i="7" s="1"/>
  <c r="T612" i="7" s="1"/>
  <c r="U612" i="7" s="1"/>
  <c r="X612" i="7" s="1"/>
  <c r="P611" i="7"/>
  <c r="Q611" i="7" s="1"/>
  <c r="S611" i="7" s="1"/>
  <c r="T611" i="7" s="1"/>
  <c r="U611" i="7" s="1"/>
  <c r="X611" i="7" s="1"/>
  <c r="P610" i="7"/>
  <c r="Q610" i="7" s="1"/>
  <c r="S610" i="7" s="1"/>
  <c r="T610" i="7" s="1"/>
  <c r="U610" i="7" s="1"/>
  <c r="X610" i="7" s="1"/>
  <c r="P609" i="7"/>
  <c r="Q609" i="7" s="1"/>
  <c r="S609" i="7" s="1"/>
  <c r="T609" i="7" s="1"/>
  <c r="U609" i="7" s="1"/>
  <c r="X609" i="7" s="1"/>
  <c r="P608" i="7"/>
  <c r="Q608" i="7" s="1"/>
  <c r="S608" i="7" s="1"/>
  <c r="T608" i="7" s="1"/>
  <c r="U608" i="7" s="1"/>
  <c r="X608" i="7" s="1"/>
  <c r="P607" i="7"/>
  <c r="Q607" i="7" s="1"/>
  <c r="S607" i="7" s="1"/>
  <c r="T607" i="7" s="1"/>
  <c r="U607" i="7" s="1"/>
  <c r="X607" i="7" s="1"/>
  <c r="P606" i="7"/>
  <c r="Q606" i="7" s="1"/>
  <c r="S606" i="7" s="1"/>
  <c r="T606" i="7" s="1"/>
  <c r="U606" i="7" s="1"/>
  <c r="X606" i="7" s="1"/>
  <c r="P605" i="7"/>
  <c r="Q605" i="7" s="1"/>
  <c r="S605" i="7" s="1"/>
  <c r="T605" i="7" s="1"/>
  <c r="U605" i="7" s="1"/>
  <c r="X605" i="7" s="1"/>
  <c r="P604" i="7"/>
  <c r="Q604" i="7" s="1"/>
  <c r="S604" i="7" s="1"/>
  <c r="T604" i="7" s="1"/>
  <c r="U604" i="7" s="1"/>
  <c r="X604" i="7" s="1"/>
  <c r="P603" i="7"/>
  <c r="Q603" i="7" s="1"/>
  <c r="S603" i="7" s="1"/>
  <c r="T603" i="7" s="1"/>
  <c r="U603" i="7" s="1"/>
  <c r="X603" i="7" s="1"/>
  <c r="P602" i="7"/>
  <c r="Q602" i="7" s="1"/>
  <c r="S602" i="7" s="1"/>
  <c r="T602" i="7" s="1"/>
  <c r="U602" i="7" s="1"/>
  <c r="X602" i="7" s="1"/>
  <c r="P601" i="7"/>
  <c r="Q601" i="7" s="1"/>
  <c r="S601" i="7" s="1"/>
  <c r="T601" i="7" s="1"/>
  <c r="U601" i="7" s="1"/>
  <c r="X601" i="7" s="1"/>
  <c r="P600" i="7"/>
  <c r="Q600" i="7" s="1"/>
  <c r="S600" i="7" s="1"/>
  <c r="T600" i="7" s="1"/>
  <c r="U600" i="7" s="1"/>
  <c r="X600" i="7" s="1"/>
  <c r="P599" i="7"/>
  <c r="Q599" i="7" s="1"/>
  <c r="S599" i="7" s="1"/>
  <c r="T599" i="7" s="1"/>
  <c r="U599" i="7" s="1"/>
  <c r="X599" i="7" s="1"/>
  <c r="P598" i="7"/>
  <c r="Q598" i="7" s="1"/>
  <c r="S598" i="7" s="1"/>
  <c r="T598" i="7" s="1"/>
  <c r="U598" i="7" s="1"/>
  <c r="X598" i="7" s="1"/>
  <c r="P597" i="7"/>
  <c r="Q597" i="7" s="1"/>
  <c r="S597" i="7" s="1"/>
  <c r="T597" i="7" s="1"/>
  <c r="U597" i="7" s="1"/>
  <c r="X597" i="7" s="1"/>
  <c r="P596" i="7"/>
  <c r="Q596" i="7" s="1"/>
  <c r="S596" i="7" s="1"/>
  <c r="T596" i="7" s="1"/>
  <c r="U596" i="7" s="1"/>
  <c r="X596" i="7" s="1"/>
  <c r="P595" i="7"/>
  <c r="Q595" i="7" s="1"/>
  <c r="S595" i="7" s="1"/>
  <c r="T595" i="7" s="1"/>
  <c r="U595" i="7" s="1"/>
  <c r="X595" i="7" s="1"/>
  <c r="P594" i="7"/>
  <c r="Q594" i="7" s="1"/>
  <c r="S594" i="7" s="1"/>
  <c r="T594" i="7" s="1"/>
  <c r="U594" i="7" s="1"/>
  <c r="X594" i="7" s="1"/>
  <c r="P593" i="7"/>
  <c r="Q593" i="7" s="1"/>
  <c r="S593" i="7" s="1"/>
  <c r="T593" i="7" s="1"/>
  <c r="U593" i="7" s="1"/>
  <c r="X593" i="7" s="1"/>
  <c r="P592" i="7"/>
  <c r="Q592" i="7" s="1"/>
  <c r="S592" i="7" s="1"/>
  <c r="T592" i="7" s="1"/>
  <c r="U592" i="7" s="1"/>
  <c r="X592" i="7" s="1"/>
  <c r="P591" i="7"/>
  <c r="Q591" i="7" s="1"/>
  <c r="S591" i="7" s="1"/>
  <c r="T591" i="7" s="1"/>
  <c r="U591" i="7" s="1"/>
  <c r="X591" i="7" s="1"/>
  <c r="P590" i="7"/>
  <c r="Q590" i="7" s="1"/>
  <c r="S590" i="7" s="1"/>
  <c r="T590" i="7" s="1"/>
  <c r="U590" i="7" s="1"/>
  <c r="X590" i="7" s="1"/>
  <c r="P589" i="7"/>
  <c r="Q589" i="7" s="1"/>
  <c r="S589" i="7" s="1"/>
  <c r="T589" i="7" s="1"/>
  <c r="U589" i="7" s="1"/>
  <c r="X589" i="7" s="1"/>
  <c r="P588" i="7"/>
  <c r="Q588" i="7" s="1"/>
  <c r="S588" i="7" s="1"/>
  <c r="T588" i="7" s="1"/>
  <c r="U588" i="7" s="1"/>
  <c r="X588" i="7" s="1"/>
  <c r="P587" i="7"/>
  <c r="Q587" i="7" s="1"/>
  <c r="S587" i="7" s="1"/>
  <c r="T587" i="7" s="1"/>
  <c r="U587" i="7" s="1"/>
  <c r="X587" i="7" s="1"/>
  <c r="P586" i="7"/>
  <c r="Q586" i="7" s="1"/>
  <c r="S586" i="7" s="1"/>
  <c r="T586" i="7" s="1"/>
  <c r="U586" i="7" s="1"/>
  <c r="X586" i="7" s="1"/>
  <c r="P585" i="7"/>
  <c r="Q585" i="7" s="1"/>
  <c r="S585" i="7" s="1"/>
  <c r="T585" i="7" s="1"/>
  <c r="U585" i="7" s="1"/>
  <c r="X585" i="7" s="1"/>
  <c r="P584" i="7"/>
  <c r="Q584" i="7" s="1"/>
  <c r="S584" i="7" s="1"/>
  <c r="T584" i="7" s="1"/>
  <c r="U584" i="7" s="1"/>
  <c r="X584" i="7" s="1"/>
  <c r="P583" i="7"/>
  <c r="Q583" i="7" s="1"/>
  <c r="S583" i="7" s="1"/>
  <c r="T583" i="7" s="1"/>
  <c r="U583" i="7" s="1"/>
  <c r="X583" i="7" s="1"/>
  <c r="P582" i="7"/>
  <c r="Q582" i="7" s="1"/>
  <c r="S582" i="7" s="1"/>
  <c r="T582" i="7" s="1"/>
  <c r="U582" i="7" s="1"/>
  <c r="X582" i="7" s="1"/>
  <c r="P581" i="7"/>
  <c r="Q581" i="7" s="1"/>
  <c r="S581" i="7" s="1"/>
  <c r="T581" i="7" s="1"/>
  <c r="U581" i="7" s="1"/>
  <c r="X581" i="7" s="1"/>
  <c r="P580" i="7"/>
  <c r="Q580" i="7" s="1"/>
  <c r="S580" i="7" s="1"/>
  <c r="T580" i="7" s="1"/>
  <c r="U580" i="7" s="1"/>
  <c r="X580" i="7" s="1"/>
  <c r="P579" i="7"/>
  <c r="Q579" i="7" s="1"/>
  <c r="S579" i="7" s="1"/>
  <c r="T579" i="7" s="1"/>
  <c r="U579" i="7" s="1"/>
  <c r="X579" i="7" s="1"/>
  <c r="P578" i="7"/>
  <c r="Q578" i="7" s="1"/>
  <c r="S578" i="7" s="1"/>
  <c r="T578" i="7" s="1"/>
  <c r="U578" i="7" s="1"/>
  <c r="X578" i="7" s="1"/>
  <c r="P577" i="7"/>
  <c r="Q577" i="7" s="1"/>
  <c r="S577" i="7" s="1"/>
  <c r="T577" i="7" s="1"/>
  <c r="U577" i="7" s="1"/>
  <c r="X577" i="7" s="1"/>
  <c r="P576" i="7"/>
  <c r="Q576" i="7" s="1"/>
  <c r="S576" i="7" s="1"/>
  <c r="T576" i="7" s="1"/>
  <c r="U576" i="7" s="1"/>
  <c r="X576" i="7" s="1"/>
  <c r="P575" i="7"/>
  <c r="Q575" i="7" s="1"/>
  <c r="S575" i="7" s="1"/>
  <c r="T575" i="7" s="1"/>
  <c r="U575" i="7" s="1"/>
  <c r="X575" i="7" s="1"/>
  <c r="P574" i="7"/>
  <c r="Q574" i="7" s="1"/>
  <c r="S574" i="7" s="1"/>
  <c r="T574" i="7" s="1"/>
  <c r="U574" i="7" s="1"/>
  <c r="X574" i="7" s="1"/>
  <c r="P573" i="7"/>
  <c r="Q573" i="7" s="1"/>
  <c r="S573" i="7" s="1"/>
  <c r="T573" i="7" s="1"/>
  <c r="U573" i="7" s="1"/>
  <c r="X573" i="7" s="1"/>
  <c r="P572" i="7"/>
  <c r="Q572" i="7" s="1"/>
  <c r="S572" i="7" s="1"/>
  <c r="T572" i="7" s="1"/>
  <c r="U572" i="7" s="1"/>
  <c r="X572" i="7" s="1"/>
  <c r="P571" i="7"/>
  <c r="Q571" i="7" s="1"/>
  <c r="S571" i="7" s="1"/>
  <c r="T571" i="7" s="1"/>
  <c r="U571" i="7" s="1"/>
  <c r="X571" i="7" s="1"/>
  <c r="P570" i="7"/>
  <c r="Q570" i="7" s="1"/>
  <c r="S570" i="7" s="1"/>
  <c r="T570" i="7" s="1"/>
  <c r="U570" i="7" s="1"/>
  <c r="X570" i="7" s="1"/>
  <c r="P569" i="7"/>
  <c r="Q569" i="7" s="1"/>
  <c r="S569" i="7" s="1"/>
  <c r="T569" i="7" s="1"/>
  <c r="U569" i="7" s="1"/>
  <c r="X569" i="7" s="1"/>
  <c r="P568" i="7"/>
  <c r="Q568" i="7" s="1"/>
  <c r="S568" i="7" s="1"/>
  <c r="T568" i="7" s="1"/>
  <c r="U568" i="7" s="1"/>
  <c r="X568" i="7" s="1"/>
  <c r="P567" i="7"/>
  <c r="Q567" i="7" s="1"/>
  <c r="S567" i="7" s="1"/>
  <c r="T567" i="7" s="1"/>
  <c r="U567" i="7" s="1"/>
  <c r="X567" i="7" s="1"/>
  <c r="P566" i="7"/>
  <c r="Q566" i="7" s="1"/>
  <c r="S566" i="7" s="1"/>
  <c r="T566" i="7" s="1"/>
  <c r="U566" i="7" s="1"/>
  <c r="X566" i="7" s="1"/>
  <c r="P565" i="7"/>
  <c r="Q565" i="7" s="1"/>
  <c r="S565" i="7" s="1"/>
  <c r="T565" i="7" s="1"/>
  <c r="U565" i="7" s="1"/>
  <c r="X565" i="7" s="1"/>
  <c r="P564" i="7"/>
  <c r="Q564" i="7" s="1"/>
  <c r="S564" i="7" s="1"/>
  <c r="T564" i="7" s="1"/>
  <c r="U564" i="7" s="1"/>
  <c r="X564" i="7" s="1"/>
  <c r="P563" i="7"/>
  <c r="Q563" i="7" s="1"/>
  <c r="S563" i="7" s="1"/>
  <c r="T563" i="7" s="1"/>
  <c r="U563" i="7" s="1"/>
  <c r="X563" i="7" s="1"/>
  <c r="P562" i="7"/>
  <c r="Q562" i="7" s="1"/>
  <c r="S562" i="7" s="1"/>
  <c r="T562" i="7" s="1"/>
  <c r="U562" i="7" s="1"/>
  <c r="X562" i="7" s="1"/>
  <c r="P561" i="7"/>
  <c r="Q561" i="7" s="1"/>
  <c r="S561" i="7" s="1"/>
  <c r="T561" i="7" s="1"/>
  <c r="U561" i="7" s="1"/>
  <c r="X561" i="7" s="1"/>
  <c r="P560" i="7"/>
  <c r="Q560" i="7" s="1"/>
  <c r="S560" i="7" s="1"/>
  <c r="T560" i="7" s="1"/>
  <c r="U560" i="7" s="1"/>
  <c r="X560" i="7" s="1"/>
  <c r="P559" i="7"/>
  <c r="Q559" i="7" s="1"/>
  <c r="S559" i="7" s="1"/>
  <c r="T559" i="7" s="1"/>
  <c r="U559" i="7" s="1"/>
  <c r="X559" i="7" s="1"/>
  <c r="P558" i="7"/>
  <c r="Q558" i="7" s="1"/>
  <c r="S558" i="7" s="1"/>
  <c r="T558" i="7" s="1"/>
  <c r="U558" i="7" s="1"/>
  <c r="X558" i="7" s="1"/>
  <c r="P557" i="7"/>
  <c r="Q557" i="7" s="1"/>
  <c r="S557" i="7" s="1"/>
  <c r="T557" i="7" s="1"/>
  <c r="U557" i="7" s="1"/>
  <c r="X557" i="7" s="1"/>
  <c r="P556" i="7"/>
  <c r="Q556" i="7" s="1"/>
  <c r="S556" i="7" s="1"/>
  <c r="T556" i="7" s="1"/>
  <c r="U556" i="7" s="1"/>
  <c r="X556" i="7" s="1"/>
  <c r="P555" i="7"/>
  <c r="Q555" i="7" s="1"/>
  <c r="S555" i="7" s="1"/>
  <c r="T555" i="7" s="1"/>
  <c r="U555" i="7" s="1"/>
  <c r="X555" i="7" s="1"/>
  <c r="P554" i="7"/>
  <c r="Q554" i="7" s="1"/>
  <c r="S554" i="7" s="1"/>
  <c r="T554" i="7" s="1"/>
  <c r="U554" i="7" s="1"/>
  <c r="X554" i="7" s="1"/>
  <c r="P553" i="7"/>
  <c r="Q553" i="7" s="1"/>
  <c r="S553" i="7" s="1"/>
  <c r="T553" i="7" s="1"/>
  <c r="U553" i="7" s="1"/>
  <c r="X553" i="7" s="1"/>
  <c r="P552" i="7"/>
  <c r="Q552" i="7" s="1"/>
  <c r="S552" i="7" s="1"/>
  <c r="T552" i="7" s="1"/>
  <c r="U552" i="7" s="1"/>
  <c r="X552" i="7" s="1"/>
  <c r="P551" i="7"/>
  <c r="Q551" i="7" s="1"/>
  <c r="S551" i="7" s="1"/>
  <c r="T551" i="7" s="1"/>
  <c r="U551" i="7" s="1"/>
  <c r="X551" i="7" s="1"/>
  <c r="P550" i="7"/>
  <c r="Q550" i="7" s="1"/>
  <c r="S550" i="7" s="1"/>
  <c r="T550" i="7" s="1"/>
  <c r="U550" i="7" s="1"/>
  <c r="X550" i="7" s="1"/>
  <c r="P549" i="7"/>
  <c r="Q549" i="7" s="1"/>
  <c r="S549" i="7" s="1"/>
  <c r="T549" i="7" s="1"/>
  <c r="U549" i="7" s="1"/>
  <c r="X549" i="7" s="1"/>
  <c r="P548" i="7"/>
  <c r="Q548" i="7" s="1"/>
  <c r="S548" i="7" s="1"/>
  <c r="T548" i="7" s="1"/>
  <c r="U548" i="7" s="1"/>
  <c r="X548" i="7" s="1"/>
  <c r="P547" i="7"/>
  <c r="Q547" i="7" s="1"/>
  <c r="S547" i="7" s="1"/>
  <c r="T547" i="7" s="1"/>
  <c r="U547" i="7" s="1"/>
  <c r="X547" i="7" s="1"/>
  <c r="P546" i="7"/>
  <c r="Q546" i="7" s="1"/>
  <c r="S546" i="7" s="1"/>
  <c r="T546" i="7" s="1"/>
  <c r="U546" i="7" s="1"/>
  <c r="X546" i="7" s="1"/>
  <c r="P545" i="7"/>
  <c r="Q545" i="7" s="1"/>
  <c r="S545" i="7" s="1"/>
  <c r="T545" i="7" s="1"/>
  <c r="U545" i="7" s="1"/>
  <c r="X545" i="7" s="1"/>
  <c r="P544" i="7"/>
  <c r="Q544" i="7" s="1"/>
  <c r="S544" i="7" s="1"/>
  <c r="T544" i="7" s="1"/>
  <c r="U544" i="7" s="1"/>
  <c r="X544" i="7" s="1"/>
  <c r="P543" i="7"/>
  <c r="Q543" i="7" s="1"/>
  <c r="S543" i="7" s="1"/>
  <c r="T543" i="7" s="1"/>
  <c r="U543" i="7" s="1"/>
  <c r="X543" i="7" s="1"/>
  <c r="P542" i="7"/>
  <c r="Q542" i="7" s="1"/>
  <c r="S542" i="7" s="1"/>
  <c r="T542" i="7" s="1"/>
  <c r="U542" i="7" s="1"/>
  <c r="X542" i="7" s="1"/>
  <c r="P541" i="7"/>
  <c r="Q541" i="7" s="1"/>
  <c r="S541" i="7" s="1"/>
  <c r="T541" i="7" s="1"/>
  <c r="U541" i="7" s="1"/>
  <c r="X541" i="7" s="1"/>
  <c r="P540" i="7"/>
  <c r="Q540" i="7" s="1"/>
  <c r="S540" i="7" s="1"/>
  <c r="T540" i="7" s="1"/>
  <c r="U540" i="7" s="1"/>
  <c r="X540" i="7" s="1"/>
  <c r="P539" i="7"/>
  <c r="Q539" i="7" s="1"/>
  <c r="S539" i="7" s="1"/>
  <c r="T539" i="7" s="1"/>
  <c r="U539" i="7" s="1"/>
  <c r="X539" i="7" s="1"/>
  <c r="P538" i="7"/>
  <c r="Q538" i="7" s="1"/>
  <c r="S538" i="7" s="1"/>
  <c r="T538" i="7" s="1"/>
  <c r="U538" i="7" s="1"/>
  <c r="X538" i="7" s="1"/>
  <c r="P537" i="7"/>
  <c r="Q537" i="7" s="1"/>
  <c r="S537" i="7" s="1"/>
  <c r="T537" i="7" s="1"/>
  <c r="U537" i="7" s="1"/>
  <c r="X537" i="7" s="1"/>
  <c r="P536" i="7"/>
  <c r="Q536" i="7" s="1"/>
  <c r="S536" i="7" s="1"/>
  <c r="T536" i="7" s="1"/>
  <c r="U536" i="7" s="1"/>
  <c r="X536" i="7" s="1"/>
  <c r="P535" i="7"/>
  <c r="Q535" i="7" s="1"/>
  <c r="S535" i="7" s="1"/>
  <c r="T535" i="7" s="1"/>
  <c r="U535" i="7" s="1"/>
  <c r="X535" i="7" s="1"/>
  <c r="P534" i="7"/>
  <c r="Q534" i="7" s="1"/>
  <c r="S534" i="7" s="1"/>
  <c r="T534" i="7" s="1"/>
  <c r="U534" i="7" s="1"/>
  <c r="X534" i="7" s="1"/>
  <c r="P533" i="7"/>
  <c r="Q533" i="7" s="1"/>
  <c r="S533" i="7" s="1"/>
  <c r="T533" i="7" s="1"/>
  <c r="U533" i="7" s="1"/>
  <c r="X533" i="7" s="1"/>
  <c r="P532" i="7"/>
  <c r="Q532" i="7" s="1"/>
  <c r="S532" i="7" s="1"/>
  <c r="T532" i="7" s="1"/>
  <c r="U532" i="7" s="1"/>
  <c r="X532" i="7" s="1"/>
  <c r="P531" i="7"/>
  <c r="Q531" i="7" s="1"/>
  <c r="S531" i="7" s="1"/>
  <c r="T531" i="7" s="1"/>
  <c r="U531" i="7" s="1"/>
  <c r="X531" i="7" s="1"/>
  <c r="P530" i="7"/>
  <c r="Q530" i="7" s="1"/>
  <c r="S530" i="7" s="1"/>
  <c r="T530" i="7" s="1"/>
  <c r="U530" i="7" s="1"/>
  <c r="X530" i="7" s="1"/>
  <c r="P529" i="7"/>
  <c r="Q529" i="7" s="1"/>
  <c r="S529" i="7" s="1"/>
  <c r="T529" i="7" s="1"/>
  <c r="U529" i="7" s="1"/>
  <c r="X529" i="7" s="1"/>
  <c r="P528" i="7"/>
  <c r="Q528" i="7" s="1"/>
  <c r="S528" i="7" s="1"/>
  <c r="T528" i="7" s="1"/>
  <c r="U528" i="7" s="1"/>
  <c r="X528" i="7" s="1"/>
  <c r="P527" i="7"/>
  <c r="Q527" i="7" s="1"/>
  <c r="S527" i="7" s="1"/>
  <c r="T527" i="7" s="1"/>
  <c r="U527" i="7" s="1"/>
  <c r="X527" i="7" s="1"/>
  <c r="P526" i="7"/>
  <c r="Q526" i="7" s="1"/>
  <c r="S526" i="7" s="1"/>
  <c r="T526" i="7" s="1"/>
  <c r="U526" i="7" s="1"/>
  <c r="X526" i="7" s="1"/>
  <c r="P525" i="7"/>
  <c r="Q525" i="7" s="1"/>
  <c r="S525" i="7" s="1"/>
  <c r="T525" i="7" s="1"/>
  <c r="U525" i="7" s="1"/>
  <c r="X525" i="7" s="1"/>
  <c r="P524" i="7"/>
  <c r="Q524" i="7" s="1"/>
  <c r="S524" i="7" s="1"/>
  <c r="T524" i="7" s="1"/>
  <c r="U524" i="7" s="1"/>
  <c r="X524" i="7" s="1"/>
  <c r="P523" i="7"/>
  <c r="Q523" i="7" s="1"/>
  <c r="S523" i="7" s="1"/>
  <c r="T523" i="7" s="1"/>
  <c r="U523" i="7" s="1"/>
  <c r="X523" i="7" s="1"/>
  <c r="P522" i="7"/>
  <c r="Q522" i="7" s="1"/>
  <c r="S522" i="7" s="1"/>
  <c r="T522" i="7" s="1"/>
  <c r="U522" i="7" s="1"/>
  <c r="X522" i="7" s="1"/>
  <c r="P521" i="7"/>
  <c r="Q521" i="7" s="1"/>
  <c r="S521" i="7" s="1"/>
  <c r="T521" i="7" s="1"/>
  <c r="U521" i="7" s="1"/>
  <c r="X521" i="7" s="1"/>
  <c r="P520" i="7"/>
  <c r="Q520" i="7" s="1"/>
  <c r="S520" i="7" s="1"/>
  <c r="T520" i="7" s="1"/>
  <c r="U520" i="7" s="1"/>
  <c r="X520" i="7" s="1"/>
  <c r="P519" i="7"/>
  <c r="Q519" i="7" s="1"/>
  <c r="S519" i="7" s="1"/>
  <c r="T519" i="7" s="1"/>
  <c r="U519" i="7" s="1"/>
  <c r="X519" i="7" s="1"/>
  <c r="P518" i="7"/>
  <c r="Q518" i="7" s="1"/>
  <c r="S518" i="7" s="1"/>
  <c r="T518" i="7" s="1"/>
  <c r="U518" i="7" s="1"/>
  <c r="X518" i="7" s="1"/>
  <c r="P517" i="7"/>
  <c r="Q517" i="7" s="1"/>
  <c r="S517" i="7" s="1"/>
  <c r="T517" i="7" s="1"/>
  <c r="U517" i="7" s="1"/>
  <c r="X517" i="7" s="1"/>
  <c r="P516" i="7"/>
  <c r="Q516" i="7" s="1"/>
  <c r="S516" i="7" s="1"/>
  <c r="T516" i="7" s="1"/>
  <c r="U516" i="7" s="1"/>
  <c r="X516" i="7" s="1"/>
  <c r="P515" i="7"/>
  <c r="Q515" i="7" s="1"/>
  <c r="S515" i="7" s="1"/>
  <c r="T515" i="7" s="1"/>
  <c r="U515" i="7" s="1"/>
  <c r="X515" i="7" s="1"/>
  <c r="P514" i="7"/>
  <c r="Q514" i="7" s="1"/>
  <c r="S514" i="7" s="1"/>
  <c r="T514" i="7" s="1"/>
  <c r="U514" i="7" s="1"/>
  <c r="X514" i="7" s="1"/>
  <c r="P513" i="7"/>
  <c r="Q513" i="7" s="1"/>
  <c r="S513" i="7" s="1"/>
  <c r="T513" i="7" s="1"/>
  <c r="U513" i="7" s="1"/>
  <c r="X513" i="7" s="1"/>
  <c r="P512" i="7"/>
  <c r="Q512" i="7" s="1"/>
  <c r="S512" i="7" s="1"/>
  <c r="T512" i="7" s="1"/>
  <c r="U512" i="7" s="1"/>
  <c r="X512" i="7" s="1"/>
  <c r="P511" i="7"/>
  <c r="Q511" i="7" s="1"/>
  <c r="S511" i="7" s="1"/>
  <c r="T511" i="7" s="1"/>
  <c r="U511" i="7" s="1"/>
  <c r="X511" i="7" s="1"/>
  <c r="P510" i="7"/>
  <c r="Q510" i="7" s="1"/>
  <c r="S510" i="7" s="1"/>
  <c r="T510" i="7" s="1"/>
  <c r="U510" i="7" s="1"/>
  <c r="X510" i="7" s="1"/>
  <c r="P509" i="7"/>
  <c r="Q509" i="7" s="1"/>
  <c r="S509" i="7" s="1"/>
  <c r="T509" i="7" s="1"/>
  <c r="U509" i="7" s="1"/>
  <c r="X509" i="7" s="1"/>
  <c r="P508" i="7"/>
  <c r="Q508" i="7" s="1"/>
  <c r="S508" i="7" s="1"/>
  <c r="T508" i="7" s="1"/>
  <c r="U508" i="7" s="1"/>
  <c r="X508" i="7" s="1"/>
  <c r="P507" i="7"/>
  <c r="Q507" i="7" s="1"/>
  <c r="S507" i="7" s="1"/>
  <c r="T507" i="7" s="1"/>
  <c r="U507" i="7" s="1"/>
  <c r="X507" i="7" s="1"/>
  <c r="P506" i="7"/>
  <c r="Q506" i="7" s="1"/>
  <c r="S506" i="7" s="1"/>
  <c r="T506" i="7" s="1"/>
  <c r="U506" i="7" s="1"/>
  <c r="X506" i="7" s="1"/>
  <c r="P505" i="7"/>
  <c r="Q505" i="7" s="1"/>
  <c r="S505" i="7" s="1"/>
  <c r="T505" i="7" s="1"/>
  <c r="U505" i="7" s="1"/>
  <c r="X505" i="7" s="1"/>
  <c r="P504" i="7"/>
  <c r="Q504" i="7" s="1"/>
  <c r="S504" i="7" s="1"/>
  <c r="T504" i="7" s="1"/>
  <c r="U504" i="7" s="1"/>
  <c r="X504" i="7" s="1"/>
  <c r="P503" i="7"/>
  <c r="Q503" i="7" s="1"/>
  <c r="S503" i="7" s="1"/>
  <c r="T503" i="7" s="1"/>
  <c r="U503" i="7" s="1"/>
  <c r="X503" i="7" s="1"/>
  <c r="P502" i="7"/>
  <c r="Q502" i="7" s="1"/>
  <c r="S502" i="7" s="1"/>
  <c r="T502" i="7" s="1"/>
  <c r="U502" i="7" s="1"/>
  <c r="X502" i="7" s="1"/>
  <c r="P501" i="7"/>
  <c r="Q501" i="7" s="1"/>
  <c r="S501" i="7" s="1"/>
  <c r="T501" i="7" s="1"/>
  <c r="U501" i="7" s="1"/>
  <c r="X501" i="7" s="1"/>
  <c r="P500" i="7"/>
  <c r="Q500" i="7" s="1"/>
  <c r="S500" i="7" s="1"/>
  <c r="T500" i="7" s="1"/>
  <c r="U500" i="7" s="1"/>
  <c r="X500" i="7" s="1"/>
  <c r="P499" i="7"/>
  <c r="Q499" i="7" s="1"/>
  <c r="S499" i="7" s="1"/>
  <c r="T499" i="7" s="1"/>
  <c r="U499" i="7" s="1"/>
  <c r="X499" i="7" s="1"/>
  <c r="P498" i="7"/>
  <c r="Q498" i="7" s="1"/>
  <c r="S498" i="7" s="1"/>
  <c r="T498" i="7" s="1"/>
  <c r="U498" i="7" s="1"/>
  <c r="X498" i="7" s="1"/>
  <c r="P497" i="7"/>
  <c r="Q497" i="7" s="1"/>
  <c r="S497" i="7" s="1"/>
  <c r="T497" i="7" s="1"/>
  <c r="U497" i="7" s="1"/>
  <c r="X497" i="7" s="1"/>
  <c r="P496" i="7"/>
  <c r="Q496" i="7" s="1"/>
  <c r="S496" i="7" s="1"/>
  <c r="T496" i="7" s="1"/>
  <c r="U496" i="7" s="1"/>
  <c r="X496" i="7" s="1"/>
  <c r="P495" i="7"/>
  <c r="Q495" i="7" s="1"/>
  <c r="S495" i="7" s="1"/>
  <c r="T495" i="7" s="1"/>
  <c r="U495" i="7" s="1"/>
  <c r="X495" i="7" s="1"/>
  <c r="P494" i="7"/>
  <c r="Q494" i="7" s="1"/>
  <c r="S494" i="7" s="1"/>
  <c r="T494" i="7" s="1"/>
  <c r="U494" i="7" s="1"/>
  <c r="X494" i="7" s="1"/>
  <c r="P493" i="7"/>
  <c r="Q493" i="7" s="1"/>
  <c r="S493" i="7" s="1"/>
  <c r="T493" i="7" s="1"/>
  <c r="U493" i="7" s="1"/>
  <c r="X493" i="7" s="1"/>
  <c r="P492" i="7"/>
  <c r="Q492" i="7" s="1"/>
  <c r="S492" i="7" s="1"/>
  <c r="T492" i="7" s="1"/>
  <c r="U492" i="7" s="1"/>
  <c r="X492" i="7" s="1"/>
  <c r="P491" i="7"/>
  <c r="Q491" i="7" s="1"/>
  <c r="S491" i="7" s="1"/>
  <c r="T491" i="7" s="1"/>
  <c r="U491" i="7" s="1"/>
  <c r="X491" i="7" s="1"/>
  <c r="P490" i="7"/>
  <c r="Q490" i="7" s="1"/>
  <c r="S490" i="7" s="1"/>
  <c r="T490" i="7" s="1"/>
  <c r="U490" i="7" s="1"/>
  <c r="X490" i="7" s="1"/>
  <c r="P489" i="7"/>
  <c r="Q489" i="7" s="1"/>
  <c r="S489" i="7" s="1"/>
  <c r="T489" i="7" s="1"/>
  <c r="U489" i="7" s="1"/>
  <c r="X489" i="7" s="1"/>
  <c r="P488" i="7"/>
  <c r="Q488" i="7" s="1"/>
  <c r="S488" i="7" s="1"/>
  <c r="T488" i="7" s="1"/>
  <c r="U488" i="7" s="1"/>
  <c r="X488" i="7" s="1"/>
  <c r="P487" i="7"/>
  <c r="Q487" i="7" s="1"/>
  <c r="S487" i="7" s="1"/>
  <c r="T487" i="7" s="1"/>
  <c r="U487" i="7" s="1"/>
  <c r="X487" i="7" s="1"/>
  <c r="P486" i="7"/>
  <c r="Q486" i="7" s="1"/>
  <c r="S486" i="7" s="1"/>
  <c r="T486" i="7" s="1"/>
  <c r="U486" i="7" s="1"/>
  <c r="X486" i="7" s="1"/>
  <c r="P485" i="7"/>
  <c r="Q485" i="7" s="1"/>
  <c r="S485" i="7" s="1"/>
  <c r="T485" i="7" s="1"/>
  <c r="U485" i="7" s="1"/>
  <c r="X485" i="7" s="1"/>
  <c r="P484" i="7"/>
  <c r="Q484" i="7" s="1"/>
  <c r="S484" i="7" s="1"/>
  <c r="T484" i="7" s="1"/>
  <c r="U484" i="7" s="1"/>
  <c r="X484" i="7" s="1"/>
  <c r="P483" i="7"/>
  <c r="Q483" i="7" s="1"/>
  <c r="S483" i="7" s="1"/>
  <c r="T483" i="7" s="1"/>
  <c r="U483" i="7" s="1"/>
  <c r="X483" i="7" s="1"/>
  <c r="P482" i="7"/>
  <c r="Q482" i="7" s="1"/>
  <c r="S482" i="7" s="1"/>
  <c r="T482" i="7" s="1"/>
  <c r="U482" i="7" s="1"/>
  <c r="X482" i="7" s="1"/>
  <c r="P481" i="7"/>
  <c r="Q481" i="7" s="1"/>
  <c r="S481" i="7" s="1"/>
  <c r="T481" i="7" s="1"/>
  <c r="U481" i="7" s="1"/>
  <c r="X481" i="7" s="1"/>
  <c r="P480" i="7"/>
  <c r="Q480" i="7" s="1"/>
  <c r="S480" i="7" s="1"/>
  <c r="T480" i="7" s="1"/>
  <c r="U480" i="7" s="1"/>
  <c r="X480" i="7" s="1"/>
  <c r="P479" i="7"/>
  <c r="Q479" i="7" s="1"/>
  <c r="S479" i="7" s="1"/>
  <c r="T479" i="7" s="1"/>
  <c r="U479" i="7" s="1"/>
  <c r="X479" i="7" s="1"/>
  <c r="P478" i="7"/>
  <c r="Q478" i="7" s="1"/>
  <c r="S478" i="7" s="1"/>
  <c r="T478" i="7" s="1"/>
  <c r="U478" i="7" s="1"/>
  <c r="X478" i="7" s="1"/>
  <c r="P477" i="7"/>
  <c r="Q477" i="7" s="1"/>
  <c r="S477" i="7" s="1"/>
  <c r="T477" i="7" s="1"/>
  <c r="U477" i="7" s="1"/>
  <c r="X477" i="7" s="1"/>
  <c r="P476" i="7"/>
  <c r="Q476" i="7" s="1"/>
  <c r="S476" i="7" s="1"/>
  <c r="T476" i="7" s="1"/>
  <c r="U476" i="7" s="1"/>
  <c r="X476" i="7" s="1"/>
  <c r="P475" i="7"/>
  <c r="Q475" i="7" s="1"/>
  <c r="S475" i="7" s="1"/>
  <c r="T475" i="7" s="1"/>
  <c r="U475" i="7" s="1"/>
  <c r="X475" i="7" s="1"/>
  <c r="P474" i="7"/>
  <c r="Q474" i="7" s="1"/>
  <c r="S474" i="7" s="1"/>
  <c r="T474" i="7" s="1"/>
  <c r="U474" i="7" s="1"/>
  <c r="X474" i="7" s="1"/>
  <c r="P473" i="7"/>
  <c r="Q473" i="7" s="1"/>
  <c r="S473" i="7" s="1"/>
  <c r="T473" i="7" s="1"/>
  <c r="U473" i="7" s="1"/>
  <c r="X473" i="7" s="1"/>
  <c r="P472" i="7"/>
  <c r="Q472" i="7" s="1"/>
  <c r="S472" i="7" s="1"/>
  <c r="T472" i="7" s="1"/>
  <c r="U472" i="7" s="1"/>
  <c r="X472" i="7" s="1"/>
  <c r="P471" i="7"/>
  <c r="Q471" i="7" s="1"/>
  <c r="S471" i="7" s="1"/>
  <c r="T471" i="7" s="1"/>
  <c r="U471" i="7" s="1"/>
  <c r="X471" i="7" s="1"/>
  <c r="P470" i="7"/>
  <c r="Q470" i="7" s="1"/>
  <c r="S470" i="7" s="1"/>
  <c r="T470" i="7" s="1"/>
  <c r="U470" i="7" s="1"/>
  <c r="X470" i="7" s="1"/>
  <c r="P469" i="7"/>
  <c r="Q469" i="7" s="1"/>
  <c r="S469" i="7" s="1"/>
  <c r="T469" i="7" s="1"/>
  <c r="U469" i="7" s="1"/>
  <c r="X469" i="7" s="1"/>
  <c r="P468" i="7"/>
  <c r="Q468" i="7" s="1"/>
  <c r="S468" i="7" s="1"/>
  <c r="T468" i="7" s="1"/>
  <c r="U468" i="7" s="1"/>
  <c r="X468" i="7" s="1"/>
  <c r="P467" i="7"/>
  <c r="Q467" i="7" s="1"/>
  <c r="S467" i="7" s="1"/>
  <c r="T467" i="7" s="1"/>
  <c r="U467" i="7" s="1"/>
  <c r="X467" i="7" s="1"/>
  <c r="P466" i="7"/>
  <c r="Q466" i="7" s="1"/>
  <c r="S466" i="7" s="1"/>
  <c r="T466" i="7" s="1"/>
  <c r="U466" i="7" s="1"/>
  <c r="X466" i="7" s="1"/>
  <c r="P465" i="7"/>
  <c r="Q465" i="7" s="1"/>
  <c r="S465" i="7" s="1"/>
  <c r="T465" i="7" s="1"/>
  <c r="U465" i="7" s="1"/>
  <c r="X465" i="7" s="1"/>
  <c r="P464" i="7"/>
  <c r="Q464" i="7" s="1"/>
  <c r="S464" i="7" s="1"/>
  <c r="T464" i="7" s="1"/>
  <c r="U464" i="7" s="1"/>
  <c r="X464" i="7" s="1"/>
  <c r="P463" i="7"/>
  <c r="Q463" i="7" s="1"/>
  <c r="S463" i="7" s="1"/>
  <c r="T463" i="7" s="1"/>
  <c r="U463" i="7" s="1"/>
  <c r="X463" i="7" s="1"/>
  <c r="P462" i="7"/>
  <c r="Q462" i="7" s="1"/>
  <c r="S462" i="7" s="1"/>
  <c r="T462" i="7" s="1"/>
  <c r="U462" i="7" s="1"/>
  <c r="X462" i="7" s="1"/>
  <c r="P461" i="7"/>
  <c r="Q461" i="7" s="1"/>
  <c r="S461" i="7" s="1"/>
  <c r="T461" i="7" s="1"/>
  <c r="U461" i="7" s="1"/>
  <c r="X461" i="7" s="1"/>
  <c r="P460" i="7"/>
  <c r="Q460" i="7" s="1"/>
  <c r="S460" i="7" s="1"/>
  <c r="T460" i="7" s="1"/>
  <c r="U460" i="7" s="1"/>
  <c r="X460" i="7" s="1"/>
  <c r="P459" i="7"/>
  <c r="Q459" i="7" s="1"/>
  <c r="S459" i="7" s="1"/>
  <c r="T459" i="7" s="1"/>
  <c r="U459" i="7" s="1"/>
  <c r="X459" i="7" s="1"/>
  <c r="P458" i="7"/>
  <c r="Q458" i="7" s="1"/>
  <c r="S458" i="7" s="1"/>
  <c r="T458" i="7" s="1"/>
  <c r="U458" i="7" s="1"/>
  <c r="X458" i="7" s="1"/>
  <c r="P457" i="7"/>
  <c r="Q457" i="7" s="1"/>
  <c r="S457" i="7" s="1"/>
  <c r="T457" i="7" s="1"/>
  <c r="U457" i="7" s="1"/>
  <c r="X457" i="7" s="1"/>
  <c r="P456" i="7"/>
  <c r="Q456" i="7" s="1"/>
  <c r="S456" i="7" s="1"/>
  <c r="T456" i="7" s="1"/>
  <c r="U456" i="7" s="1"/>
  <c r="X456" i="7" s="1"/>
  <c r="P455" i="7"/>
  <c r="Q455" i="7" s="1"/>
  <c r="S455" i="7" s="1"/>
  <c r="T455" i="7" s="1"/>
  <c r="U455" i="7" s="1"/>
  <c r="X455" i="7" s="1"/>
  <c r="P454" i="7"/>
  <c r="Q454" i="7" s="1"/>
  <c r="S454" i="7" s="1"/>
  <c r="T454" i="7" s="1"/>
  <c r="U454" i="7" s="1"/>
  <c r="X454" i="7" s="1"/>
  <c r="P453" i="7"/>
  <c r="Q453" i="7" s="1"/>
  <c r="S453" i="7" s="1"/>
  <c r="T453" i="7" s="1"/>
  <c r="U453" i="7" s="1"/>
  <c r="X453" i="7" s="1"/>
  <c r="P452" i="7"/>
  <c r="Q452" i="7" s="1"/>
  <c r="S452" i="7" s="1"/>
  <c r="T452" i="7" s="1"/>
  <c r="U452" i="7" s="1"/>
  <c r="X452" i="7" s="1"/>
  <c r="P451" i="7"/>
  <c r="Q451" i="7" s="1"/>
  <c r="S451" i="7" s="1"/>
  <c r="T451" i="7" s="1"/>
  <c r="U451" i="7" s="1"/>
  <c r="X451" i="7" s="1"/>
  <c r="P450" i="7"/>
  <c r="Q450" i="7" s="1"/>
  <c r="S450" i="7" s="1"/>
  <c r="T450" i="7" s="1"/>
  <c r="U450" i="7" s="1"/>
  <c r="X450" i="7" s="1"/>
  <c r="P449" i="7"/>
  <c r="Q449" i="7" s="1"/>
  <c r="S449" i="7" s="1"/>
  <c r="T449" i="7" s="1"/>
  <c r="U449" i="7" s="1"/>
  <c r="X449" i="7" s="1"/>
  <c r="P448" i="7"/>
  <c r="Q448" i="7" s="1"/>
  <c r="S448" i="7" s="1"/>
  <c r="T448" i="7" s="1"/>
  <c r="U448" i="7" s="1"/>
  <c r="X448" i="7" s="1"/>
  <c r="P447" i="7"/>
  <c r="Q447" i="7" s="1"/>
  <c r="S447" i="7" s="1"/>
  <c r="T447" i="7" s="1"/>
  <c r="U447" i="7" s="1"/>
  <c r="X447" i="7" s="1"/>
  <c r="P446" i="7"/>
  <c r="Q446" i="7" s="1"/>
  <c r="S446" i="7" s="1"/>
  <c r="T446" i="7" s="1"/>
  <c r="U446" i="7" s="1"/>
  <c r="X446" i="7" s="1"/>
  <c r="P445" i="7"/>
  <c r="Q445" i="7" s="1"/>
  <c r="S445" i="7" s="1"/>
  <c r="T445" i="7" s="1"/>
  <c r="U445" i="7" s="1"/>
  <c r="X445" i="7" s="1"/>
  <c r="P444" i="7"/>
  <c r="Q444" i="7" s="1"/>
  <c r="S444" i="7" s="1"/>
  <c r="T444" i="7" s="1"/>
  <c r="U444" i="7" s="1"/>
  <c r="X444" i="7" s="1"/>
  <c r="P443" i="7"/>
  <c r="Q443" i="7" s="1"/>
  <c r="S443" i="7" s="1"/>
  <c r="T443" i="7" s="1"/>
  <c r="U443" i="7" s="1"/>
  <c r="X443" i="7" s="1"/>
  <c r="P442" i="7"/>
  <c r="Q442" i="7" s="1"/>
  <c r="S442" i="7" s="1"/>
  <c r="T442" i="7" s="1"/>
  <c r="U442" i="7" s="1"/>
  <c r="X442" i="7" s="1"/>
  <c r="P441" i="7"/>
  <c r="Q441" i="7" s="1"/>
  <c r="S441" i="7" s="1"/>
  <c r="T441" i="7" s="1"/>
  <c r="U441" i="7" s="1"/>
  <c r="X441" i="7" s="1"/>
  <c r="P440" i="7"/>
  <c r="Q440" i="7" s="1"/>
  <c r="S440" i="7" s="1"/>
  <c r="T440" i="7" s="1"/>
  <c r="U440" i="7" s="1"/>
  <c r="X440" i="7" s="1"/>
  <c r="P439" i="7"/>
  <c r="Q439" i="7" s="1"/>
  <c r="S439" i="7" s="1"/>
  <c r="T439" i="7" s="1"/>
  <c r="U439" i="7" s="1"/>
  <c r="X439" i="7" s="1"/>
  <c r="P438" i="7"/>
  <c r="Q438" i="7" s="1"/>
  <c r="S438" i="7" s="1"/>
  <c r="T438" i="7" s="1"/>
  <c r="U438" i="7" s="1"/>
  <c r="X438" i="7" s="1"/>
  <c r="P437" i="7"/>
  <c r="Q437" i="7" s="1"/>
  <c r="S437" i="7" s="1"/>
  <c r="T437" i="7" s="1"/>
  <c r="U437" i="7" s="1"/>
  <c r="X437" i="7" s="1"/>
  <c r="P436" i="7"/>
  <c r="Q436" i="7" s="1"/>
  <c r="S436" i="7" s="1"/>
  <c r="T436" i="7" s="1"/>
  <c r="U436" i="7" s="1"/>
  <c r="X436" i="7" s="1"/>
  <c r="P435" i="7"/>
  <c r="Q435" i="7" s="1"/>
  <c r="S435" i="7" s="1"/>
  <c r="T435" i="7" s="1"/>
  <c r="U435" i="7" s="1"/>
  <c r="X435" i="7" s="1"/>
  <c r="P434" i="7"/>
  <c r="Q434" i="7" s="1"/>
  <c r="S434" i="7" s="1"/>
  <c r="T434" i="7" s="1"/>
  <c r="U434" i="7" s="1"/>
  <c r="X434" i="7" s="1"/>
  <c r="P433" i="7"/>
  <c r="Q433" i="7" s="1"/>
  <c r="S433" i="7" s="1"/>
  <c r="T433" i="7" s="1"/>
  <c r="U433" i="7" s="1"/>
  <c r="X433" i="7" s="1"/>
  <c r="P432" i="7"/>
  <c r="Q432" i="7" s="1"/>
  <c r="S432" i="7" s="1"/>
  <c r="T432" i="7" s="1"/>
  <c r="U432" i="7" s="1"/>
  <c r="X432" i="7" s="1"/>
  <c r="P431" i="7"/>
  <c r="Q431" i="7" s="1"/>
  <c r="S431" i="7" s="1"/>
  <c r="T431" i="7" s="1"/>
  <c r="U431" i="7" s="1"/>
  <c r="X431" i="7" s="1"/>
  <c r="P430" i="7"/>
  <c r="Q430" i="7" s="1"/>
  <c r="S430" i="7" s="1"/>
  <c r="T430" i="7" s="1"/>
  <c r="U430" i="7" s="1"/>
  <c r="X430" i="7" s="1"/>
  <c r="P429" i="7"/>
  <c r="Q429" i="7" s="1"/>
  <c r="S429" i="7" s="1"/>
  <c r="T429" i="7" s="1"/>
  <c r="U429" i="7" s="1"/>
  <c r="X429" i="7" s="1"/>
  <c r="P428" i="7"/>
  <c r="Q428" i="7" s="1"/>
  <c r="S428" i="7" s="1"/>
  <c r="T428" i="7" s="1"/>
  <c r="U428" i="7" s="1"/>
  <c r="X428" i="7" s="1"/>
  <c r="P427" i="7"/>
  <c r="Q427" i="7" s="1"/>
  <c r="S427" i="7" s="1"/>
  <c r="T427" i="7" s="1"/>
  <c r="U427" i="7" s="1"/>
  <c r="X427" i="7" s="1"/>
  <c r="P426" i="7"/>
  <c r="Q426" i="7" s="1"/>
  <c r="S426" i="7" s="1"/>
  <c r="T426" i="7" s="1"/>
  <c r="U426" i="7" s="1"/>
  <c r="X426" i="7" s="1"/>
  <c r="P425" i="7"/>
  <c r="Q425" i="7" s="1"/>
  <c r="S425" i="7" s="1"/>
  <c r="T425" i="7" s="1"/>
  <c r="U425" i="7" s="1"/>
  <c r="X425" i="7" s="1"/>
  <c r="P424" i="7"/>
  <c r="Q424" i="7" s="1"/>
  <c r="S424" i="7" s="1"/>
  <c r="T424" i="7" s="1"/>
  <c r="U424" i="7" s="1"/>
  <c r="X424" i="7" s="1"/>
  <c r="P423" i="7"/>
  <c r="Q423" i="7" s="1"/>
  <c r="S423" i="7" s="1"/>
  <c r="T423" i="7" s="1"/>
  <c r="U423" i="7" s="1"/>
  <c r="X423" i="7" s="1"/>
  <c r="P422" i="7"/>
  <c r="Q422" i="7" s="1"/>
  <c r="S422" i="7" s="1"/>
  <c r="T422" i="7" s="1"/>
  <c r="U422" i="7" s="1"/>
  <c r="X422" i="7" s="1"/>
  <c r="P421" i="7"/>
  <c r="Q421" i="7" s="1"/>
  <c r="S421" i="7" s="1"/>
  <c r="T421" i="7" s="1"/>
  <c r="U421" i="7" s="1"/>
  <c r="X421" i="7" s="1"/>
  <c r="P420" i="7"/>
  <c r="Q420" i="7" s="1"/>
  <c r="S420" i="7" s="1"/>
  <c r="T420" i="7" s="1"/>
  <c r="U420" i="7" s="1"/>
  <c r="X420" i="7" s="1"/>
  <c r="P419" i="7"/>
  <c r="Q419" i="7" s="1"/>
  <c r="S419" i="7" s="1"/>
  <c r="T419" i="7" s="1"/>
  <c r="U419" i="7" s="1"/>
  <c r="X419" i="7" s="1"/>
  <c r="P418" i="7"/>
  <c r="Q418" i="7" s="1"/>
  <c r="S418" i="7" s="1"/>
  <c r="T418" i="7" s="1"/>
  <c r="U418" i="7" s="1"/>
  <c r="X418" i="7" s="1"/>
  <c r="P417" i="7"/>
  <c r="Q417" i="7" s="1"/>
  <c r="S417" i="7" s="1"/>
  <c r="T417" i="7" s="1"/>
  <c r="U417" i="7" s="1"/>
  <c r="X417" i="7" s="1"/>
  <c r="P416" i="7"/>
  <c r="Q416" i="7" s="1"/>
  <c r="S416" i="7" s="1"/>
  <c r="T416" i="7" s="1"/>
  <c r="U416" i="7" s="1"/>
  <c r="X416" i="7" s="1"/>
  <c r="P415" i="7"/>
  <c r="Q415" i="7" s="1"/>
  <c r="S415" i="7" s="1"/>
  <c r="T415" i="7" s="1"/>
  <c r="U415" i="7" s="1"/>
  <c r="X415" i="7" s="1"/>
  <c r="P414" i="7"/>
  <c r="Q414" i="7" s="1"/>
  <c r="S414" i="7" s="1"/>
  <c r="T414" i="7" s="1"/>
  <c r="U414" i="7" s="1"/>
  <c r="X414" i="7" s="1"/>
  <c r="P413" i="7"/>
  <c r="Q413" i="7" s="1"/>
  <c r="S413" i="7" s="1"/>
  <c r="T413" i="7" s="1"/>
  <c r="U413" i="7" s="1"/>
  <c r="X413" i="7" s="1"/>
  <c r="P412" i="7"/>
  <c r="Q412" i="7" s="1"/>
  <c r="S412" i="7" s="1"/>
  <c r="T412" i="7" s="1"/>
  <c r="U412" i="7" s="1"/>
  <c r="X412" i="7" s="1"/>
  <c r="P411" i="7"/>
  <c r="Q411" i="7" s="1"/>
  <c r="S411" i="7" s="1"/>
  <c r="T411" i="7" s="1"/>
  <c r="U411" i="7" s="1"/>
  <c r="X411" i="7" s="1"/>
  <c r="P410" i="7"/>
  <c r="Q410" i="7" s="1"/>
  <c r="S410" i="7" s="1"/>
  <c r="T410" i="7" s="1"/>
  <c r="U410" i="7" s="1"/>
  <c r="X410" i="7" s="1"/>
  <c r="P409" i="7"/>
  <c r="Q409" i="7" s="1"/>
  <c r="S409" i="7" s="1"/>
  <c r="T409" i="7" s="1"/>
  <c r="U409" i="7" s="1"/>
  <c r="X409" i="7" s="1"/>
  <c r="P408" i="7"/>
  <c r="Q408" i="7" s="1"/>
  <c r="S408" i="7" s="1"/>
  <c r="T408" i="7" s="1"/>
  <c r="U408" i="7" s="1"/>
  <c r="X408" i="7" s="1"/>
  <c r="P407" i="7"/>
  <c r="Q407" i="7" s="1"/>
  <c r="S407" i="7" s="1"/>
  <c r="T407" i="7" s="1"/>
  <c r="U407" i="7" s="1"/>
  <c r="X407" i="7" s="1"/>
  <c r="P406" i="7"/>
  <c r="Q406" i="7" s="1"/>
  <c r="S406" i="7" s="1"/>
  <c r="T406" i="7" s="1"/>
  <c r="U406" i="7" s="1"/>
  <c r="X406" i="7" s="1"/>
  <c r="P405" i="7"/>
  <c r="Q405" i="7" s="1"/>
  <c r="S405" i="7" s="1"/>
  <c r="T405" i="7" s="1"/>
  <c r="U405" i="7" s="1"/>
  <c r="X405" i="7" s="1"/>
  <c r="P404" i="7"/>
  <c r="Q404" i="7" s="1"/>
  <c r="S404" i="7" s="1"/>
  <c r="T404" i="7" s="1"/>
  <c r="U404" i="7" s="1"/>
  <c r="X404" i="7" s="1"/>
  <c r="P403" i="7"/>
  <c r="Q403" i="7" s="1"/>
  <c r="S403" i="7" s="1"/>
  <c r="T403" i="7" s="1"/>
  <c r="U403" i="7" s="1"/>
  <c r="X403" i="7" s="1"/>
  <c r="P402" i="7"/>
  <c r="Q402" i="7" s="1"/>
  <c r="S402" i="7" s="1"/>
  <c r="T402" i="7" s="1"/>
  <c r="U402" i="7" s="1"/>
  <c r="X402" i="7" s="1"/>
  <c r="P401" i="7"/>
  <c r="Q401" i="7" s="1"/>
  <c r="S401" i="7" s="1"/>
  <c r="T401" i="7" s="1"/>
  <c r="U401" i="7" s="1"/>
  <c r="X401" i="7" s="1"/>
  <c r="P400" i="7"/>
  <c r="Q400" i="7" s="1"/>
  <c r="S400" i="7" s="1"/>
  <c r="T400" i="7" s="1"/>
  <c r="U400" i="7" s="1"/>
  <c r="X400" i="7" s="1"/>
  <c r="P399" i="7"/>
  <c r="Q399" i="7" s="1"/>
  <c r="S399" i="7" s="1"/>
  <c r="T399" i="7" s="1"/>
  <c r="U399" i="7" s="1"/>
  <c r="X399" i="7" s="1"/>
  <c r="P398" i="7"/>
  <c r="Q398" i="7" s="1"/>
  <c r="S398" i="7" s="1"/>
  <c r="T398" i="7" s="1"/>
  <c r="U398" i="7" s="1"/>
  <c r="X398" i="7" s="1"/>
  <c r="P397" i="7"/>
  <c r="Q397" i="7" s="1"/>
  <c r="S397" i="7" s="1"/>
  <c r="T397" i="7" s="1"/>
  <c r="U397" i="7" s="1"/>
  <c r="X397" i="7" s="1"/>
  <c r="P396" i="7"/>
  <c r="Q396" i="7" s="1"/>
  <c r="S396" i="7" s="1"/>
  <c r="T396" i="7" s="1"/>
  <c r="U396" i="7" s="1"/>
  <c r="X396" i="7" s="1"/>
  <c r="P395" i="7"/>
  <c r="Q395" i="7" s="1"/>
  <c r="S395" i="7" s="1"/>
  <c r="T395" i="7" s="1"/>
  <c r="U395" i="7" s="1"/>
  <c r="X395" i="7" s="1"/>
  <c r="P394" i="7"/>
  <c r="Q394" i="7" s="1"/>
  <c r="S394" i="7" s="1"/>
  <c r="T394" i="7" s="1"/>
  <c r="U394" i="7" s="1"/>
  <c r="X394" i="7" s="1"/>
  <c r="P393" i="7"/>
  <c r="Q393" i="7" s="1"/>
  <c r="S393" i="7" s="1"/>
  <c r="T393" i="7" s="1"/>
  <c r="U393" i="7" s="1"/>
  <c r="X393" i="7" s="1"/>
  <c r="P392" i="7"/>
  <c r="Q392" i="7" s="1"/>
  <c r="S392" i="7" s="1"/>
  <c r="T392" i="7" s="1"/>
  <c r="U392" i="7" s="1"/>
  <c r="X392" i="7" s="1"/>
  <c r="P391" i="7"/>
  <c r="Q391" i="7" s="1"/>
  <c r="S391" i="7" s="1"/>
  <c r="T391" i="7" s="1"/>
  <c r="U391" i="7" s="1"/>
  <c r="X391" i="7" s="1"/>
  <c r="P390" i="7"/>
  <c r="Q390" i="7" s="1"/>
  <c r="S390" i="7" s="1"/>
  <c r="T390" i="7" s="1"/>
  <c r="U390" i="7" s="1"/>
  <c r="X390" i="7" s="1"/>
  <c r="P389" i="7"/>
  <c r="Q389" i="7" s="1"/>
  <c r="S389" i="7" s="1"/>
  <c r="T389" i="7" s="1"/>
  <c r="U389" i="7" s="1"/>
  <c r="X389" i="7" s="1"/>
  <c r="P388" i="7"/>
  <c r="Q388" i="7" s="1"/>
  <c r="S388" i="7" s="1"/>
  <c r="T388" i="7" s="1"/>
  <c r="U388" i="7" s="1"/>
  <c r="X388" i="7" s="1"/>
  <c r="P387" i="7"/>
  <c r="Q387" i="7" s="1"/>
  <c r="S387" i="7" s="1"/>
  <c r="T387" i="7" s="1"/>
  <c r="U387" i="7" s="1"/>
  <c r="X387" i="7" s="1"/>
  <c r="P386" i="7"/>
  <c r="Q386" i="7" s="1"/>
  <c r="S386" i="7" s="1"/>
  <c r="T386" i="7" s="1"/>
  <c r="U386" i="7" s="1"/>
  <c r="X386" i="7" s="1"/>
  <c r="P385" i="7"/>
  <c r="Q385" i="7" s="1"/>
  <c r="S385" i="7" s="1"/>
  <c r="T385" i="7" s="1"/>
  <c r="U385" i="7" s="1"/>
  <c r="X385" i="7" s="1"/>
  <c r="P384" i="7"/>
  <c r="Q384" i="7" s="1"/>
  <c r="S384" i="7" s="1"/>
  <c r="T384" i="7" s="1"/>
  <c r="U384" i="7" s="1"/>
  <c r="X384" i="7" s="1"/>
  <c r="P383" i="7"/>
  <c r="Q383" i="7" s="1"/>
  <c r="S383" i="7" s="1"/>
  <c r="T383" i="7" s="1"/>
  <c r="U383" i="7" s="1"/>
  <c r="X383" i="7" s="1"/>
  <c r="P382" i="7"/>
  <c r="Q382" i="7" s="1"/>
  <c r="S382" i="7" s="1"/>
  <c r="T382" i="7" s="1"/>
  <c r="U382" i="7" s="1"/>
  <c r="X382" i="7" s="1"/>
  <c r="P381" i="7"/>
  <c r="Q381" i="7" s="1"/>
  <c r="S381" i="7" s="1"/>
  <c r="T381" i="7" s="1"/>
  <c r="U381" i="7" s="1"/>
  <c r="X381" i="7" s="1"/>
  <c r="P380" i="7"/>
  <c r="Q380" i="7" s="1"/>
  <c r="S380" i="7" s="1"/>
  <c r="T380" i="7" s="1"/>
  <c r="U380" i="7" s="1"/>
  <c r="X380" i="7" s="1"/>
  <c r="P379" i="7"/>
  <c r="Q379" i="7" s="1"/>
  <c r="S379" i="7" s="1"/>
  <c r="T379" i="7" s="1"/>
  <c r="U379" i="7" s="1"/>
  <c r="X379" i="7" s="1"/>
  <c r="P378" i="7"/>
  <c r="Q378" i="7" s="1"/>
  <c r="S378" i="7" s="1"/>
  <c r="T378" i="7" s="1"/>
  <c r="U378" i="7" s="1"/>
  <c r="X378" i="7" s="1"/>
  <c r="P377" i="7"/>
  <c r="Q377" i="7" s="1"/>
  <c r="S377" i="7" s="1"/>
  <c r="T377" i="7" s="1"/>
  <c r="U377" i="7" s="1"/>
  <c r="X377" i="7" s="1"/>
  <c r="P376" i="7"/>
  <c r="Q376" i="7" s="1"/>
  <c r="S376" i="7" s="1"/>
  <c r="T376" i="7" s="1"/>
  <c r="U376" i="7" s="1"/>
  <c r="X376" i="7" s="1"/>
  <c r="P375" i="7"/>
  <c r="Q375" i="7" s="1"/>
  <c r="S375" i="7" s="1"/>
  <c r="T375" i="7" s="1"/>
  <c r="U375" i="7" s="1"/>
  <c r="X375" i="7" s="1"/>
  <c r="P374" i="7"/>
  <c r="Q374" i="7" s="1"/>
  <c r="S374" i="7" s="1"/>
  <c r="T374" i="7" s="1"/>
  <c r="U374" i="7" s="1"/>
  <c r="X374" i="7" s="1"/>
  <c r="P373" i="7"/>
  <c r="Q373" i="7" s="1"/>
  <c r="S373" i="7" s="1"/>
  <c r="T373" i="7" s="1"/>
  <c r="U373" i="7" s="1"/>
  <c r="X373" i="7" s="1"/>
  <c r="P372" i="7"/>
  <c r="Q372" i="7" s="1"/>
  <c r="S372" i="7" s="1"/>
  <c r="T372" i="7" s="1"/>
  <c r="U372" i="7" s="1"/>
  <c r="X372" i="7" s="1"/>
  <c r="P371" i="7"/>
  <c r="Q371" i="7" s="1"/>
  <c r="S371" i="7" s="1"/>
  <c r="T371" i="7" s="1"/>
  <c r="U371" i="7" s="1"/>
  <c r="X371" i="7" s="1"/>
  <c r="P370" i="7"/>
  <c r="Q370" i="7" s="1"/>
  <c r="S370" i="7" s="1"/>
  <c r="T370" i="7" s="1"/>
  <c r="U370" i="7" s="1"/>
  <c r="X370" i="7" s="1"/>
  <c r="P369" i="7"/>
  <c r="Q369" i="7" s="1"/>
  <c r="S369" i="7" s="1"/>
  <c r="T369" i="7" s="1"/>
  <c r="U369" i="7" s="1"/>
  <c r="X369" i="7" s="1"/>
  <c r="P368" i="7"/>
  <c r="Q368" i="7" s="1"/>
  <c r="S368" i="7" s="1"/>
  <c r="T368" i="7" s="1"/>
  <c r="U368" i="7" s="1"/>
  <c r="X368" i="7" s="1"/>
  <c r="P367" i="7"/>
  <c r="Q367" i="7" s="1"/>
  <c r="S367" i="7" s="1"/>
  <c r="T367" i="7" s="1"/>
  <c r="U367" i="7" s="1"/>
  <c r="X367" i="7" s="1"/>
  <c r="P366" i="7"/>
  <c r="Q366" i="7" s="1"/>
  <c r="S366" i="7" s="1"/>
  <c r="T366" i="7" s="1"/>
  <c r="U366" i="7" s="1"/>
  <c r="X366" i="7" s="1"/>
  <c r="P365" i="7"/>
  <c r="Q365" i="7" s="1"/>
  <c r="S365" i="7" s="1"/>
  <c r="T365" i="7" s="1"/>
  <c r="U365" i="7" s="1"/>
  <c r="X365" i="7" s="1"/>
  <c r="P364" i="7"/>
  <c r="Q364" i="7" s="1"/>
  <c r="S364" i="7" s="1"/>
  <c r="T364" i="7" s="1"/>
  <c r="U364" i="7" s="1"/>
  <c r="X364" i="7" s="1"/>
  <c r="P363" i="7"/>
  <c r="Q363" i="7" s="1"/>
  <c r="S363" i="7" s="1"/>
  <c r="T363" i="7" s="1"/>
  <c r="U363" i="7" s="1"/>
  <c r="X363" i="7" s="1"/>
  <c r="P362" i="7"/>
  <c r="Q362" i="7" s="1"/>
  <c r="S362" i="7" s="1"/>
  <c r="T362" i="7" s="1"/>
  <c r="U362" i="7" s="1"/>
  <c r="X362" i="7" s="1"/>
  <c r="P361" i="7"/>
  <c r="Q361" i="7" s="1"/>
  <c r="S361" i="7" s="1"/>
  <c r="T361" i="7" s="1"/>
  <c r="U361" i="7" s="1"/>
  <c r="X361" i="7" s="1"/>
  <c r="P360" i="7"/>
  <c r="Q360" i="7" s="1"/>
  <c r="S360" i="7" s="1"/>
  <c r="T360" i="7" s="1"/>
  <c r="U360" i="7" s="1"/>
  <c r="X360" i="7" s="1"/>
  <c r="P359" i="7"/>
  <c r="Q359" i="7" s="1"/>
  <c r="S359" i="7" s="1"/>
  <c r="T359" i="7" s="1"/>
  <c r="U359" i="7" s="1"/>
  <c r="X359" i="7" s="1"/>
  <c r="P358" i="7"/>
  <c r="Q358" i="7" s="1"/>
  <c r="S358" i="7" s="1"/>
  <c r="T358" i="7" s="1"/>
  <c r="U358" i="7" s="1"/>
  <c r="X358" i="7" s="1"/>
  <c r="P357" i="7"/>
  <c r="Q357" i="7" s="1"/>
  <c r="S357" i="7" s="1"/>
  <c r="T357" i="7" s="1"/>
  <c r="U357" i="7" s="1"/>
  <c r="X357" i="7" s="1"/>
  <c r="P356" i="7"/>
  <c r="Q356" i="7" s="1"/>
  <c r="S356" i="7" s="1"/>
  <c r="T356" i="7" s="1"/>
  <c r="U356" i="7" s="1"/>
  <c r="X356" i="7" s="1"/>
  <c r="P355" i="7"/>
  <c r="Q355" i="7" s="1"/>
  <c r="S355" i="7" s="1"/>
  <c r="T355" i="7" s="1"/>
  <c r="U355" i="7" s="1"/>
  <c r="X355" i="7" s="1"/>
  <c r="P354" i="7"/>
  <c r="Q354" i="7" s="1"/>
  <c r="S354" i="7" s="1"/>
  <c r="T354" i="7" s="1"/>
  <c r="U354" i="7" s="1"/>
  <c r="X354" i="7" s="1"/>
  <c r="P353" i="7"/>
  <c r="Q353" i="7" s="1"/>
  <c r="S353" i="7" s="1"/>
  <c r="T353" i="7" s="1"/>
  <c r="U353" i="7" s="1"/>
  <c r="X353" i="7" s="1"/>
  <c r="P352" i="7"/>
  <c r="Q352" i="7" s="1"/>
  <c r="S352" i="7" s="1"/>
  <c r="T352" i="7" s="1"/>
  <c r="U352" i="7" s="1"/>
  <c r="X352" i="7" s="1"/>
  <c r="P351" i="7"/>
  <c r="Q351" i="7" s="1"/>
  <c r="S351" i="7" s="1"/>
  <c r="T351" i="7" s="1"/>
  <c r="U351" i="7" s="1"/>
  <c r="X351" i="7" s="1"/>
  <c r="P350" i="7"/>
  <c r="Q350" i="7" s="1"/>
  <c r="S350" i="7" s="1"/>
  <c r="T350" i="7" s="1"/>
  <c r="U350" i="7" s="1"/>
  <c r="X350" i="7" s="1"/>
  <c r="P349" i="7"/>
  <c r="Q349" i="7" s="1"/>
  <c r="S349" i="7" s="1"/>
  <c r="T349" i="7" s="1"/>
  <c r="U349" i="7" s="1"/>
  <c r="X349" i="7" s="1"/>
  <c r="P348" i="7"/>
  <c r="Q348" i="7" s="1"/>
  <c r="S348" i="7" s="1"/>
  <c r="T348" i="7" s="1"/>
  <c r="U348" i="7" s="1"/>
  <c r="X348" i="7" s="1"/>
  <c r="P347" i="7"/>
  <c r="Q347" i="7" s="1"/>
  <c r="S347" i="7" s="1"/>
  <c r="T347" i="7" s="1"/>
  <c r="U347" i="7" s="1"/>
  <c r="X347" i="7" s="1"/>
  <c r="P346" i="7"/>
  <c r="Q346" i="7" s="1"/>
  <c r="S346" i="7" s="1"/>
  <c r="T346" i="7" s="1"/>
  <c r="U346" i="7" s="1"/>
  <c r="X346" i="7" s="1"/>
  <c r="P345" i="7"/>
  <c r="Q345" i="7" s="1"/>
  <c r="S345" i="7" s="1"/>
  <c r="T345" i="7" s="1"/>
  <c r="U345" i="7" s="1"/>
  <c r="X345" i="7" s="1"/>
  <c r="P344" i="7"/>
  <c r="Q344" i="7" s="1"/>
  <c r="S344" i="7" s="1"/>
  <c r="T344" i="7" s="1"/>
  <c r="U344" i="7" s="1"/>
  <c r="X344" i="7" s="1"/>
  <c r="P343" i="7"/>
  <c r="Q343" i="7" s="1"/>
  <c r="S343" i="7" s="1"/>
  <c r="T343" i="7" s="1"/>
  <c r="U343" i="7" s="1"/>
  <c r="X343" i="7" s="1"/>
  <c r="P342" i="7"/>
  <c r="Q342" i="7" s="1"/>
  <c r="S342" i="7" s="1"/>
  <c r="T342" i="7" s="1"/>
  <c r="U342" i="7" s="1"/>
  <c r="X342" i="7" s="1"/>
  <c r="P341" i="7"/>
  <c r="Q341" i="7" s="1"/>
  <c r="S341" i="7" s="1"/>
  <c r="T341" i="7" s="1"/>
  <c r="U341" i="7" s="1"/>
  <c r="X341" i="7" s="1"/>
  <c r="P340" i="7"/>
  <c r="Q340" i="7" s="1"/>
  <c r="S340" i="7" s="1"/>
  <c r="T340" i="7" s="1"/>
  <c r="U340" i="7" s="1"/>
  <c r="X340" i="7" s="1"/>
  <c r="P339" i="7"/>
  <c r="Q339" i="7" s="1"/>
  <c r="S339" i="7" s="1"/>
  <c r="T339" i="7" s="1"/>
  <c r="U339" i="7" s="1"/>
  <c r="X339" i="7" s="1"/>
  <c r="P338" i="7"/>
  <c r="Q338" i="7" s="1"/>
  <c r="S338" i="7" s="1"/>
  <c r="T338" i="7" s="1"/>
  <c r="U338" i="7" s="1"/>
  <c r="X338" i="7" s="1"/>
  <c r="P337" i="7"/>
  <c r="Q337" i="7" s="1"/>
  <c r="S337" i="7" s="1"/>
  <c r="T337" i="7" s="1"/>
  <c r="U337" i="7" s="1"/>
  <c r="X337" i="7" s="1"/>
  <c r="P336" i="7"/>
  <c r="Q336" i="7" s="1"/>
  <c r="S336" i="7" s="1"/>
  <c r="T336" i="7" s="1"/>
  <c r="U336" i="7" s="1"/>
  <c r="X336" i="7" s="1"/>
  <c r="P335" i="7"/>
  <c r="Q335" i="7" s="1"/>
  <c r="S335" i="7" s="1"/>
  <c r="T335" i="7" s="1"/>
  <c r="U335" i="7" s="1"/>
  <c r="X335" i="7" s="1"/>
  <c r="P334" i="7"/>
  <c r="Q334" i="7" s="1"/>
  <c r="S334" i="7" s="1"/>
  <c r="T334" i="7" s="1"/>
  <c r="U334" i="7" s="1"/>
  <c r="X334" i="7" s="1"/>
  <c r="P333" i="7"/>
  <c r="Q333" i="7" s="1"/>
  <c r="S333" i="7" s="1"/>
  <c r="T333" i="7" s="1"/>
  <c r="U333" i="7" s="1"/>
  <c r="X333" i="7" s="1"/>
  <c r="P332" i="7"/>
  <c r="Q332" i="7" s="1"/>
  <c r="S332" i="7" s="1"/>
  <c r="T332" i="7" s="1"/>
  <c r="U332" i="7" s="1"/>
  <c r="X332" i="7" s="1"/>
  <c r="P331" i="7"/>
  <c r="Q331" i="7" s="1"/>
  <c r="S331" i="7" s="1"/>
  <c r="T331" i="7" s="1"/>
  <c r="U331" i="7" s="1"/>
  <c r="X331" i="7" s="1"/>
  <c r="P330" i="7"/>
  <c r="Q330" i="7" s="1"/>
  <c r="S330" i="7" s="1"/>
  <c r="T330" i="7" s="1"/>
  <c r="U330" i="7" s="1"/>
  <c r="X330" i="7" s="1"/>
  <c r="P329" i="7"/>
  <c r="Q329" i="7" s="1"/>
  <c r="S329" i="7" s="1"/>
  <c r="T329" i="7" s="1"/>
  <c r="U329" i="7" s="1"/>
  <c r="X329" i="7" s="1"/>
  <c r="P328" i="7"/>
  <c r="Q328" i="7" s="1"/>
  <c r="S328" i="7" s="1"/>
  <c r="T328" i="7" s="1"/>
  <c r="U328" i="7" s="1"/>
  <c r="X328" i="7" s="1"/>
  <c r="P327" i="7"/>
  <c r="Q327" i="7" s="1"/>
  <c r="S327" i="7" s="1"/>
  <c r="T327" i="7" s="1"/>
  <c r="U327" i="7" s="1"/>
  <c r="X327" i="7" s="1"/>
  <c r="P326" i="7"/>
  <c r="Q326" i="7" s="1"/>
  <c r="S326" i="7" s="1"/>
  <c r="T326" i="7" s="1"/>
  <c r="U326" i="7" s="1"/>
  <c r="X326" i="7" s="1"/>
  <c r="P325" i="7"/>
  <c r="Q325" i="7" s="1"/>
  <c r="S325" i="7" s="1"/>
  <c r="T325" i="7" s="1"/>
  <c r="U325" i="7" s="1"/>
  <c r="X325" i="7" s="1"/>
  <c r="P324" i="7"/>
  <c r="Q324" i="7" s="1"/>
  <c r="S324" i="7" s="1"/>
  <c r="T324" i="7" s="1"/>
  <c r="U324" i="7" s="1"/>
  <c r="X324" i="7" s="1"/>
  <c r="P323" i="7"/>
  <c r="Q323" i="7" s="1"/>
  <c r="S323" i="7" s="1"/>
  <c r="T323" i="7" s="1"/>
  <c r="U323" i="7" s="1"/>
  <c r="X323" i="7" s="1"/>
  <c r="P322" i="7"/>
  <c r="Q322" i="7" s="1"/>
  <c r="S322" i="7" s="1"/>
  <c r="T322" i="7" s="1"/>
  <c r="U322" i="7" s="1"/>
  <c r="X322" i="7" s="1"/>
  <c r="P321" i="7"/>
  <c r="Q321" i="7" s="1"/>
  <c r="S321" i="7" s="1"/>
  <c r="T321" i="7" s="1"/>
  <c r="U321" i="7" s="1"/>
  <c r="X321" i="7" s="1"/>
  <c r="P320" i="7"/>
  <c r="Q320" i="7" s="1"/>
  <c r="S320" i="7" s="1"/>
  <c r="T320" i="7" s="1"/>
  <c r="U320" i="7" s="1"/>
  <c r="X320" i="7" s="1"/>
  <c r="P319" i="7"/>
  <c r="Q319" i="7" s="1"/>
  <c r="S319" i="7" s="1"/>
  <c r="T319" i="7" s="1"/>
  <c r="U319" i="7" s="1"/>
  <c r="X319" i="7" s="1"/>
  <c r="P318" i="7"/>
  <c r="Q318" i="7" s="1"/>
  <c r="S318" i="7" s="1"/>
  <c r="T318" i="7" s="1"/>
  <c r="U318" i="7" s="1"/>
  <c r="X318" i="7" s="1"/>
  <c r="P317" i="7"/>
  <c r="Q317" i="7" s="1"/>
  <c r="S317" i="7" s="1"/>
  <c r="T317" i="7" s="1"/>
  <c r="U317" i="7" s="1"/>
  <c r="X317" i="7" s="1"/>
  <c r="P316" i="7"/>
  <c r="Q316" i="7" s="1"/>
  <c r="S316" i="7" s="1"/>
  <c r="T316" i="7" s="1"/>
  <c r="U316" i="7" s="1"/>
  <c r="X316" i="7" s="1"/>
  <c r="P315" i="7"/>
  <c r="Q315" i="7" s="1"/>
  <c r="S315" i="7" s="1"/>
  <c r="T315" i="7" s="1"/>
  <c r="U315" i="7" s="1"/>
  <c r="X315" i="7" s="1"/>
  <c r="P314" i="7"/>
  <c r="Q314" i="7" s="1"/>
  <c r="S314" i="7" s="1"/>
  <c r="T314" i="7" s="1"/>
  <c r="U314" i="7" s="1"/>
  <c r="X314" i="7" s="1"/>
  <c r="P313" i="7"/>
  <c r="Q313" i="7" s="1"/>
  <c r="S313" i="7" s="1"/>
  <c r="T313" i="7" s="1"/>
  <c r="U313" i="7" s="1"/>
  <c r="X313" i="7" s="1"/>
  <c r="P312" i="7"/>
  <c r="Q312" i="7" s="1"/>
  <c r="S312" i="7" s="1"/>
  <c r="T312" i="7" s="1"/>
  <c r="U312" i="7" s="1"/>
  <c r="X312" i="7" s="1"/>
  <c r="P311" i="7"/>
  <c r="Q311" i="7" s="1"/>
  <c r="S311" i="7" s="1"/>
  <c r="T311" i="7" s="1"/>
  <c r="U311" i="7" s="1"/>
  <c r="X311" i="7" s="1"/>
  <c r="P310" i="7"/>
  <c r="Q310" i="7" s="1"/>
  <c r="S310" i="7" s="1"/>
  <c r="T310" i="7" s="1"/>
  <c r="U310" i="7" s="1"/>
  <c r="X310" i="7" s="1"/>
  <c r="P309" i="7"/>
  <c r="Q309" i="7" s="1"/>
  <c r="S309" i="7" s="1"/>
  <c r="T309" i="7" s="1"/>
  <c r="U309" i="7" s="1"/>
  <c r="X309" i="7" s="1"/>
  <c r="P308" i="7"/>
  <c r="Q308" i="7" s="1"/>
  <c r="S308" i="7" s="1"/>
  <c r="T308" i="7" s="1"/>
  <c r="U308" i="7" s="1"/>
  <c r="X308" i="7" s="1"/>
  <c r="P307" i="7"/>
  <c r="Q307" i="7" s="1"/>
  <c r="S307" i="7" s="1"/>
  <c r="T307" i="7" s="1"/>
  <c r="U307" i="7" s="1"/>
  <c r="X307" i="7" s="1"/>
  <c r="P306" i="7"/>
  <c r="Q306" i="7" s="1"/>
  <c r="S306" i="7" s="1"/>
  <c r="T306" i="7" s="1"/>
  <c r="U306" i="7" s="1"/>
  <c r="X306" i="7" s="1"/>
  <c r="P305" i="7"/>
  <c r="Q305" i="7" s="1"/>
  <c r="S305" i="7" s="1"/>
  <c r="T305" i="7" s="1"/>
  <c r="U305" i="7" s="1"/>
  <c r="X305" i="7" s="1"/>
  <c r="P304" i="7"/>
  <c r="Q304" i="7" s="1"/>
  <c r="S304" i="7" s="1"/>
  <c r="T304" i="7" s="1"/>
  <c r="U304" i="7" s="1"/>
  <c r="X304" i="7" s="1"/>
  <c r="P303" i="7"/>
  <c r="Q303" i="7" s="1"/>
  <c r="S303" i="7" s="1"/>
  <c r="T303" i="7" s="1"/>
  <c r="U303" i="7" s="1"/>
  <c r="X303" i="7" s="1"/>
  <c r="P302" i="7"/>
  <c r="Q302" i="7" s="1"/>
  <c r="S302" i="7" s="1"/>
  <c r="T302" i="7" s="1"/>
  <c r="U302" i="7" s="1"/>
  <c r="X302" i="7" s="1"/>
  <c r="P301" i="7"/>
  <c r="Q301" i="7" s="1"/>
  <c r="S301" i="7" s="1"/>
  <c r="T301" i="7" s="1"/>
  <c r="U301" i="7" s="1"/>
  <c r="X301" i="7" s="1"/>
  <c r="P300" i="7"/>
  <c r="Q300" i="7" s="1"/>
  <c r="S300" i="7" s="1"/>
  <c r="T300" i="7" s="1"/>
  <c r="U300" i="7" s="1"/>
  <c r="X300" i="7" s="1"/>
  <c r="P299" i="7"/>
  <c r="Q299" i="7" s="1"/>
  <c r="S299" i="7" s="1"/>
  <c r="T299" i="7" s="1"/>
  <c r="U299" i="7" s="1"/>
  <c r="X299" i="7" s="1"/>
  <c r="P298" i="7"/>
  <c r="Q298" i="7" s="1"/>
  <c r="S298" i="7" s="1"/>
  <c r="T298" i="7" s="1"/>
  <c r="U298" i="7" s="1"/>
  <c r="X298" i="7" s="1"/>
  <c r="P297" i="7"/>
  <c r="Q297" i="7" s="1"/>
  <c r="S297" i="7" s="1"/>
  <c r="T297" i="7" s="1"/>
  <c r="U297" i="7" s="1"/>
  <c r="X297" i="7" s="1"/>
  <c r="P296" i="7"/>
  <c r="Q296" i="7" s="1"/>
  <c r="S296" i="7" s="1"/>
  <c r="T296" i="7" s="1"/>
  <c r="U296" i="7" s="1"/>
  <c r="X296" i="7" s="1"/>
  <c r="P295" i="7"/>
  <c r="Q295" i="7" s="1"/>
  <c r="S295" i="7" s="1"/>
  <c r="T295" i="7" s="1"/>
  <c r="U295" i="7" s="1"/>
  <c r="X295" i="7" s="1"/>
  <c r="P294" i="7"/>
  <c r="Q294" i="7" s="1"/>
  <c r="S294" i="7" s="1"/>
  <c r="T294" i="7" s="1"/>
  <c r="U294" i="7" s="1"/>
  <c r="X294" i="7" s="1"/>
  <c r="P293" i="7"/>
  <c r="Q293" i="7" s="1"/>
  <c r="S293" i="7" s="1"/>
  <c r="T293" i="7" s="1"/>
  <c r="U293" i="7" s="1"/>
  <c r="X293" i="7" s="1"/>
  <c r="P292" i="7"/>
  <c r="Q292" i="7" s="1"/>
  <c r="S292" i="7" s="1"/>
  <c r="T292" i="7" s="1"/>
  <c r="U292" i="7" s="1"/>
  <c r="X292" i="7" s="1"/>
  <c r="P291" i="7"/>
  <c r="Q291" i="7" s="1"/>
  <c r="S291" i="7" s="1"/>
  <c r="T291" i="7" s="1"/>
  <c r="U291" i="7" s="1"/>
  <c r="X291" i="7" s="1"/>
  <c r="P290" i="7"/>
  <c r="Q290" i="7" s="1"/>
  <c r="S290" i="7" s="1"/>
  <c r="T290" i="7" s="1"/>
  <c r="U290" i="7" s="1"/>
  <c r="X290" i="7" s="1"/>
  <c r="P289" i="7"/>
  <c r="Q289" i="7" s="1"/>
  <c r="S289" i="7" s="1"/>
  <c r="T289" i="7" s="1"/>
  <c r="U289" i="7" s="1"/>
  <c r="X289" i="7" s="1"/>
  <c r="P288" i="7"/>
  <c r="Q288" i="7" s="1"/>
  <c r="S288" i="7" s="1"/>
  <c r="T288" i="7" s="1"/>
  <c r="U288" i="7" s="1"/>
  <c r="X288" i="7" s="1"/>
  <c r="P287" i="7"/>
  <c r="Q287" i="7" s="1"/>
  <c r="S287" i="7" s="1"/>
  <c r="T287" i="7" s="1"/>
  <c r="U287" i="7" s="1"/>
  <c r="X287" i="7" s="1"/>
  <c r="P286" i="7"/>
  <c r="Q286" i="7" s="1"/>
  <c r="S286" i="7" s="1"/>
  <c r="T286" i="7" s="1"/>
  <c r="U286" i="7" s="1"/>
  <c r="X286" i="7" s="1"/>
  <c r="P285" i="7"/>
  <c r="Q285" i="7" s="1"/>
  <c r="S285" i="7" s="1"/>
  <c r="T285" i="7" s="1"/>
  <c r="U285" i="7" s="1"/>
  <c r="X285" i="7" s="1"/>
  <c r="P284" i="7"/>
  <c r="Q284" i="7" s="1"/>
  <c r="S284" i="7" s="1"/>
  <c r="T284" i="7" s="1"/>
  <c r="U284" i="7" s="1"/>
  <c r="X284" i="7" s="1"/>
  <c r="P283" i="7"/>
  <c r="Q283" i="7" s="1"/>
  <c r="S283" i="7" s="1"/>
  <c r="T283" i="7" s="1"/>
  <c r="U283" i="7" s="1"/>
  <c r="X283" i="7" s="1"/>
  <c r="P282" i="7"/>
  <c r="Q282" i="7" s="1"/>
  <c r="S282" i="7" s="1"/>
  <c r="T282" i="7" s="1"/>
  <c r="U282" i="7" s="1"/>
  <c r="X282" i="7" s="1"/>
  <c r="P281" i="7"/>
  <c r="Q281" i="7" s="1"/>
  <c r="S281" i="7" s="1"/>
  <c r="T281" i="7" s="1"/>
  <c r="U281" i="7" s="1"/>
  <c r="X281" i="7" s="1"/>
  <c r="P280" i="7"/>
  <c r="Q280" i="7" s="1"/>
  <c r="S280" i="7" s="1"/>
  <c r="T280" i="7" s="1"/>
  <c r="U280" i="7" s="1"/>
  <c r="X280" i="7" s="1"/>
  <c r="P279" i="7"/>
  <c r="Q279" i="7" s="1"/>
  <c r="S279" i="7" s="1"/>
  <c r="T279" i="7" s="1"/>
  <c r="U279" i="7" s="1"/>
  <c r="X279" i="7" s="1"/>
  <c r="P278" i="7"/>
  <c r="Q278" i="7" s="1"/>
  <c r="S278" i="7" s="1"/>
  <c r="T278" i="7" s="1"/>
  <c r="U278" i="7" s="1"/>
  <c r="X278" i="7" s="1"/>
  <c r="P277" i="7"/>
  <c r="Q277" i="7" s="1"/>
  <c r="S277" i="7" s="1"/>
  <c r="T277" i="7" s="1"/>
  <c r="U277" i="7" s="1"/>
  <c r="X277" i="7" s="1"/>
  <c r="P276" i="7"/>
  <c r="Q276" i="7" s="1"/>
  <c r="S276" i="7" s="1"/>
  <c r="T276" i="7" s="1"/>
  <c r="U276" i="7" s="1"/>
  <c r="X276" i="7" s="1"/>
  <c r="P275" i="7"/>
  <c r="Q275" i="7" s="1"/>
  <c r="S275" i="7" s="1"/>
  <c r="T275" i="7" s="1"/>
  <c r="U275" i="7" s="1"/>
  <c r="X275" i="7" s="1"/>
  <c r="P274" i="7"/>
  <c r="Q274" i="7" s="1"/>
  <c r="S274" i="7" s="1"/>
  <c r="T274" i="7" s="1"/>
  <c r="U274" i="7" s="1"/>
  <c r="X274" i="7" s="1"/>
  <c r="P273" i="7"/>
  <c r="Q273" i="7" s="1"/>
  <c r="S273" i="7" s="1"/>
  <c r="T273" i="7" s="1"/>
  <c r="U273" i="7" s="1"/>
  <c r="X273" i="7" s="1"/>
  <c r="P272" i="7"/>
  <c r="Q272" i="7" s="1"/>
  <c r="S272" i="7" s="1"/>
  <c r="T272" i="7" s="1"/>
  <c r="U272" i="7" s="1"/>
  <c r="X272" i="7" s="1"/>
  <c r="P271" i="7"/>
  <c r="Q271" i="7" s="1"/>
  <c r="S271" i="7" s="1"/>
  <c r="T271" i="7" s="1"/>
  <c r="U271" i="7" s="1"/>
  <c r="X271" i="7" s="1"/>
  <c r="P270" i="7"/>
  <c r="Q270" i="7" s="1"/>
  <c r="S270" i="7" s="1"/>
  <c r="T270" i="7" s="1"/>
  <c r="U270" i="7" s="1"/>
  <c r="X270" i="7" s="1"/>
  <c r="P269" i="7"/>
  <c r="Q269" i="7" s="1"/>
  <c r="S269" i="7" s="1"/>
  <c r="T269" i="7" s="1"/>
  <c r="U269" i="7" s="1"/>
  <c r="X269" i="7" s="1"/>
  <c r="P268" i="7"/>
  <c r="Q268" i="7" s="1"/>
  <c r="S268" i="7" s="1"/>
  <c r="T268" i="7" s="1"/>
  <c r="U268" i="7" s="1"/>
  <c r="X268" i="7" s="1"/>
  <c r="P267" i="7"/>
  <c r="Q267" i="7" s="1"/>
  <c r="S267" i="7" s="1"/>
  <c r="T267" i="7" s="1"/>
  <c r="U267" i="7" s="1"/>
  <c r="X267" i="7" s="1"/>
  <c r="P266" i="7"/>
  <c r="Q266" i="7" s="1"/>
  <c r="S266" i="7" s="1"/>
  <c r="T266" i="7" s="1"/>
  <c r="U266" i="7" s="1"/>
  <c r="X266" i="7" s="1"/>
  <c r="P265" i="7"/>
  <c r="Q265" i="7" s="1"/>
  <c r="S265" i="7" s="1"/>
  <c r="T265" i="7" s="1"/>
  <c r="U265" i="7" s="1"/>
  <c r="X265" i="7" s="1"/>
  <c r="P264" i="7"/>
  <c r="Q264" i="7" s="1"/>
  <c r="S264" i="7" s="1"/>
  <c r="T264" i="7" s="1"/>
  <c r="U264" i="7" s="1"/>
  <c r="X264" i="7" s="1"/>
  <c r="P263" i="7"/>
  <c r="Q263" i="7" s="1"/>
  <c r="S263" i="7" s="1"/>
  <c r="T263" i="7" s="1"/>
  <c r="U263" i="7" s="1"/>
  <c r="X263" i="7" s="1"/>
  <c r="P262" i="7"/>
  <c r="Q262" i="7" s="1"/>
  <c r="S262" i="7" s="1"/>
  <c r="T262" i="7" s="1"/>
  <c r="U262" i="7" s="1"/>
  <c r="X262" i="7" s="1"/>
  <c r="P261" i="7"/>
  <c r="Q261" i="7" s="1"/>
  <c r="S261" i="7" s="1"/>
  <c r="T261" i="7" s="1"/>
  <c r="U261" i="7" s="1"/>
  <c r="X261" i="7" s="1"/>
  <c r="P260" i="7"/>
  <c r="Q260" i="7" s="1"/>
  <c r="S260" i="7" s="1"/>
  <c r="T260" i="7" s="1"/>
  <c r="U260" i="7" s="1"/>
  <c r="X260" i="7" s="1"/>
  <c r="P259" i="7"/>
  <c r="Q259" i="7" s="1"/>
  <c r="S259" i="7" s="1"/>
  <c r="T259" i="7" s="1"/>
  <c r="U259" i="7" s="1"/>
  <c r="X259" i="7" s="1"/>
  <c r="P258" i="7"/>
  <c r="Q258" i="7" s="1"/>
  <c r="S258" i="7" s="1"/>
  <c r="T258" i="7" s="1"/>
  <c r="U258" i="7" s="1"/>
  <c r="X258" i="7" s="1"/>
  <c r="P257" i="7"/>
  <c r="Q257" i="7" s="1"/>
  <c r="S257" i="7" s="1"/>
  <c r="T257" i="7" s="1"/>
  <c r="U257" i="7" s="1"/>
  <c r="X257" i="7" s="1"/>
  <c r="P256" i="7"/>
  <c r="Q256" i="7" s="1"/>
  <c r="S256" i="7" s="1"/>
  <c r="T256" i="7" s="1"/>
  <c r="U256" i="7" s="1"/>
  <c r="X256" i="7" s="1"/>
  <c r="P255" i="7"/>
  <c r="Q255" i="7" s="1"/>
  <c r="S255" i="7" s="1"/>
  <c r="T255" i="7" s="1"/>
  <c r="U255" i="7" s="1"/>
  <c r="X255" i="7" s="1"/>
  <c r="P254" i="7"/>
  <c r="Q254" i="7" s="1"/>
  <c r="S254" i="7" s="1"/>
  <c r="T254" i="7" s="1"/>
  <c r="U254" i="7" s="1"/>
  <c r="X254" i="7" s="1"/>
  <c r="P253" i="7"/>
  <c r="Q253" i="7" s="1"/>
  <c r="S253" i="7" s="1"/>
  <c r="T253" i="7" s="1"/>
  <c r="U253" i="7" s="1"/>
  <c r="X253" i="7" s="1"/>
  <c r="P252" i="7"/>
  <c r="Q252" i="7" s="1"/>
  <c r="S252" i="7" s="1"/>
  <c r="T252" i="7" s="1"/>
  <c r="U252" i="7" s="1"/>
  <c r="X252" i="7" s="1"/>
  <c r="P251" i="7"/>
  <c r="Q251" i="7" s="1"/>
  <c r="S251" i="7" s="1"/>
  <c r="T251" i="7" s="1"/>
  <c r="U251" i="7" s="1"/>
  <c r="X251" i="7" s="1"/>
  <c r="P250" i="7"/>
  <c r="Q250" i="7" s="1"/>
  <c r="S250" i="7" s="1"/>
  <c r="T250" i="7" s="1"/>
  <c r="U250" i="7" s="1"/>
  <c r="X250" i="7" s="1"/>
  <c r="P249" i="7"/>
  <c r="Q249" i="7" s="1"/>
  <c r="S249" i="7" s="1"/>
  <c r="T249" i="7" s="1"/>
  <c r="U249" i="7" s="1"/>
  <c r="X249" i="7" s="1"/>
  <c r="P248" i="7"/>
  <c r="Q248" i="7" s="1"/>
  <c r="S248" i="7" s="1"/>
  <c r="T248" i="7" s="1"/>
  <c r="U248" i="7" s="1"/>
  <c r="X248" i="7" s="1"/>
  <c r="P247" i="7"/>
  <c r="Q247" i="7" s="1"/>
  <c r="S247" i="7" s="1"/>
  <c r="T247" i="7" s="1"/>
  <c r="U247" i="7" s="1"/>
  <c r="X247" i="7" s="1"/>
  <c r="P246" i="7"/>
  <c r="Q246" i="7" s="1"/>
  <c r="S246" i="7" s="1"/>
  <c r="T246" i="7" s="1"/>
  <c r="U246" i="7" s="1"/>
  <c r="X246" i="7" s="1"/>
  <c r="P245" i="7"/>
  <c r="Q245" i="7" s="1"/>
  <c r="S245" i="7" s="1"/>
  <c r="T245" i="7" s="1"/>
  <c r="U245" i="7" s="1"/>
  <c r="X245" i="7" s="1"/>
  <c r="P244" i="7"/>
  <c r="Q244" i="7" s="1"/>
  <c r="S244" i="7" s="1"/>
  <c r="T244" i="7" s="1"/>
  <c r="U244" i="7" s="1"/>
  <c r="X244" i="7" s="1"/>
  <c r="P243" i="7"/>
  <c r="Q243" i="7" s="1"/>
  <c r="S243" i="7" s="1"/>
  <c r="T243" i="7" s="1"/>
  <c r="U243" i="7" s="1"/>
  <c r="X243" i="7" s="1"/>
  <c r="P242" i="7"/>
  <c r="Q242" i="7" s="1"/>
  <c r="S242" i="7" s="1"/>
  <c r="T242" i="7" s="1"/>
  <c r="U242" i="7" s="1"/>
  <c r="X242" i="7" s="1"/>
  <c r="P241" i="7"/>
  <c r="Q241" i="7" s="1"/>
  <c r="S241" i="7" s="1"/>
  <c r="T241" i="7" s="1"/>
  <c r="U241" i="7" s="1"/>
  <c r="X241" i="7" s="1"/>
  <c r="P240" i="7"/>
  <c r="Q240" i="7" s="1"/>
  <c r="S240" i="7" s="1"/>
  <c r="T240" i="7" s="1"/>
  <c r="U240" i="7" s="1"/>
  <c r="X240" i="7" s="1"/>
  <c r="P239" i="7"/>
  <c r="Q239" i="7" s="1"/>
  <c r="S239" i="7" s="1"/>
  <c r="T239" i="7" s="1"/>
  <c r="U239" i="7" s="1"/>
  <c r="X239" i="7" s="1"/>
  <c r="P238" i="7"/>
  <c r="Q238" i="7" s="1"/>
  <c r="S238" i="7" s="1"/>
  <c r="T238" i="7" s="1"/>
  <c r="U238" i="7" s="1"/>
  <c r="X238" i="7" s="1"/>
  <c r="P237" i="7"/>
  <c r="Q237" i="7" s="1"/>
  <c r="S237" i="7" s="1"/>
  <c r="T237" i="7" s="1"/>
  <c r="U237" i="7" s="1"/>
  <c r="X237" i="7" s="1"/>
  <c r="P236" i="7"/>
  <c r="Q236" i="7" s="1"/>
  <c r="S236" i="7" s="1"/>
  <c r="T236" i="7" s="1"/>
  <c r="U236" i="7" s="1"/>
  <c r="X236" i="7" s="1"/>
  <c r="P235" i="7"/>
  <c r="Q235" i="7" s="1"/>
  <c r="S235" i="7" s="1"/>
  <c r="T235" i="7" s="1"/>
  <c r="U235" i="7" s="1"/>
  <c r="X235" i="7" s="1"/>
  <c r="P234" i="7"/>
  <c r="Q234" i="7" s="1"/>
  <c r="S234" i="7" s="1"/>
  <c r="T234" i="7" s="1"/>
  <c r="U234" i="7" s="1"/>
  <c r="X234" i="7" s="1"/>
  <c r="P233" i="7"/>
  <c r="Q233" i="7" s="1"/>
  <c r="S233" i="7" s="1"/>
  <c r="T233" i="7" s="1"/>
  <c r="U233" i="7" s="1"/>
  <c r="X233" i="7" s="1"/>
  <c r="P232" i="7"/>
  <c r="Q232" i="7" s="1"/>
  <c r="S232" i="7" s="1"/>
  <c r="T232" i="7" s="1"/>
  <c r="U232" i="7" s="1"/>
  <c r="X232" i="7" s="1"/>
  <c r="P231" i="7"/>
  <c r="Q231" i="7" s="1"/>
  <c r="S231" i="7" s="1"/>
  <c r="T231" i="7" s="1"/>
  <c r="U231" i="7" s="1"/>
  <c r="X231" i="7" s="1"/>
  <c r="P230" i="7"/>
  <c r="Q230" i="7" s="1"/>
  <c r="S230" i="7" s="1"/>
  <c r="T230" i="7" s="1"/>
  <c r="U230" i="7" s="1"/>
  <c r="X230" i="7" s="1"/>
  <c r="P229" i="7"/>
  <c r="Q229" i="7" s="1"/>
  <c r="S229" i="7" s="1"/>
  <c r="T229" i="7" s="1"/>
  <c r="U229" i="7" s="1"/>
  <c r="X229" i="7" s="1"/>
  <c r="P228" i="7"/>
  <c r="Q228" i="7" s="1"/>
  <c r="S228" i="7" s="1"/>
  <c r="T228" i="7" s="1"/>
  <c r="U228" i="7" s="1"/>
  <c r="X228" i="7" s="1"/>
  <c r="P227" i="7"/>
  <c r="Q227" i="7" s="1"/>
  <c r="S227" i="7" s="1"/>
  <c r="T227" i="7" s="1"/>
  <c r="U227" i="7" s="1"/>
  <c r="X227" i="7" s="1"/>
  <c r="P226" i="7"/>
  <c r="Q226" i="7" s="1"/>
  <c r="S226" i="7" s="1"/>
  <c r="T226" i="7" s="1"/>
  <c r="U226" i="7" s="1"/>
  <c r="X226" i="7" s="1"/>
  <c r="P225" i="7"/>
  <c r="Q225" i="7" s="1"/>
  <c r="S225" i="7" s="1"/>
  <c r="T225" i="7" s="1"/>
  <c r="U225" i="7" s="1"/>
  <c r="X225" i="7" s="1"/>
  <c r="P224" i="7"/>
  <c r="Q224" i="7" s="1"/>
  <c r="S224" i="7" s="1"/>
  <c r="T224" i="7" s="1"/>
  <c r="U224" i="7" s="1"/>
  <c r="X224" i="7" s="1"/>
  <c r="P223" i="7"/>
  <c r="Q223" i="7" s="1"/>
  <c r="S223" i="7" s="1"/>
  <c r="T223" i="7" s="1"/>
  <c r="U223" i="7" s="1"/>
  <c r="X223" i="7" s="1"/>
  <c r="P222" i="7"/>
  <c r="Q222" i="7" s="1"/>
  <c r="S222" i="7" s="1"/>
  <c r="T222" i="7" s="1"/>
  <c r="U222" i="7" s="1"/>
  <c r="X222" i="7" s="1"/>
  <c r="P220" i="7"/>
  <c r="Q220" i="7" s="1"/>
  <c r="S220" i="7" s="1"/>
  <c r="T220" i="7" s="1"/>
  <c r="U220" i="7" s="1"/>
  <c r="X220" i="7" s="1"/>
  <c r="P219" i="7"/>
  <c r="Q219" i="7" s="1"/>
  <c r="S219" i="7" s="1"/>
  <c r="T219" i="7" s="1"/>
  <c r="U219" i="7" s="1"/>
  <c r="X219" i="7" s="1"/>
  <c r="P218" i="7"/>
  <c r="Q218" i="7" s="1"/>
  <c r="S218" i="7" s="1"/>
  <c r="T218" i="7" s="1"/>
  <c r="U218" i="7" s="1"/>
  <c r="X218" i="7" s="1"/>
  <c r="P217" i="7"/>
  <c r="Q217" i="7" s="1"/>
  <c r="S217" i="7" s="1"/>
  <c r="T217" i="7" s="1"/>
  <c r="U217" i="7" s="1"/>
  <c r="X217" i="7" s="1"/>
  <c r="P216" i="7"/>
  <c r="Q216" i="7" s="1"/>
  <c r="S216" i="7" s="1"/>
  <c r="T216" i="7" s="1"/>
  <c r="U216" i="7" s="1"/>
  <c r="X216" i="7" s="1"/>
  <c r="P215" i="7"/>
  <c r="Q215" i="7" s="1"/>
  <c r="S215" i="7" s="1"/>
  <c r="T215" i="7" s="1"/>
  <c r="U215" i="7" s="1"/>
  <c r="X215" i="7" s="1"/>
  <c r="P214" i="7"/>
  <c r="Q214" i="7" s="1"/>
  <c r="S214" i="7" s="1"/>
  <c r="T214" i="7" s="1"/>
  <c r="U214" i="7" s="1"/>
  <c r="X214" i="7" s="1"/>
  <c r="P213" i="7"/>
  <c r="Q213" i="7" s="1"/>
  <c r="S213" i="7" s="1"/>
  <c r="T213" i="7" s="1"/>
  <c r="U213" i="7" s="1"/>
  <c r="X213" i="7" s="1"/>
  <c r="P212" i="7"/>
  <c r="Q212" i="7" s="1"/>
  <c r="S212" i="7" s="1"/>
  <c r="T212" i="7" s="1"/>
  <c r="U212" i="7" s="1"/>
  <c r="X212" i="7" s="1"/>
  <c r="P211" i="7"/>
  <c r="Q211" i="7" s="1"/>
  <c r="S211" i="7" s="1"/>
  <c r="T211" i="7" s="1"/>
  <c r="U211" i="7" s="1"/>
  <c r="X211" i="7" s="1"/>
  <c r="P210" i="7"/>
  <c r="Q210" i="7" s="1"/>
  <c r="S210" i="7" s="1"/>
  <c r="T210" i="7" s="1"/>
  <c r="U210" i="7" s="1"/>
  <c r="X210" i="7" s="1"/>
  <c r="P209" i="7"/>
  <c r="Q209" i="7" s="1"/>
  <c r="S209" i="7" s="1"/>
  <c r="T209" i="7" s="1"/>
  <c r="U209" i="7" s="1"/>
  <c r="X209" i="7" s="1"/>
  <c r="P208" i="7"/>
  <c r="Q208" i="7" s="1"/>
  <c r="S208" i="7" s="1"/>
  <c r="T208" i="7" s="1"/>
  <c r="U208" i="7" s="1"/>
  <c r="X208" i="7" s="1"/>
  <c r="P207" i="7"/>
  <c r="Q207" i="7" s="1"/>
  <c r="S207" i="7" s="1"/>
  <c r="T207" i="7" s="1"/>
  <c r="U207" i="7" s="1"/>
  <c r="X207" i="7" s="1"/>
  <c r="P206" i="7"/>
  <c r="Q206" i="7" s="1"/>
  <c r="S206" i="7" s="1"/>
  <c r="T206" i="7" s="1"/>
  <c r="U206" i="7" s="1"/>
  <c r="X206" i="7" s="1"/>
  <c r="P205" i="7"/>
  <c r="Q205" i="7" s="1"/>
  <c r="S205" i="7" s="1"/>
  <c r="T205" i="7" s="1"/>
  <c r="U205" i="7" s="1"/>
  <c r="X205" i="7" s="1"/>
  <c r="P204" i="7"/>
  <c r="Q204" i="7" s="1"/>
  <c r="S204" i="7" s="1"/>
  <c r="T204" i="7" s="1"/>
  <c r="U204" i="7" s="1"/>
  <c r="X204" i="7" s="1"/>
  <c r="P203" i="7"/>
  <c r="Q203" i="7" s="1"/>
  <c r="S203" i="7" s="1"/>
  <c r="T203" i="7" s="1"/>
  <c r="U203" i="7" s="1"/>
  <c r="X203" i="7" s="1"/>
  <c r="P202" i="7"/>
  <c r="Q202" i="7" s="1"/>
  <c r="S202" i="7" s="1"/>
  <c r="T202" i="7" s="1"/>
  <c r="U202" i="7" s="1"/>
  <c r="X202" i="7" s="1"/>
  <c r="P201" i="7"/>
  <c r="Q201" i="7" s="1"/>
  <c r="S201" i="7" s="1"/>
  <c r="T201" i="7" s="1"/>
  <c r="U201" i="7" s="1"/>
  <c r="X201" i="7" s="1"/>
  <c r="P200" i="7"/>
  <c r="Q200" i="7" s="1"/>
  <c r="S200" i="7" s="1"/>
  <c r="T200" i="7" s="1"/>
  <c r="U200" i="7" s="1"/>
  <c r="X200" i="7" s="1"/>
  <c r="P199" i="7"/>
  <c r="Q199" i="7" s="1"/>
  <c r="S199" i="7" s="1"/>
  <c r="T199" i="7" s="1"/>
  <c r="U199" i="7" s="1"/>
  <c r="X199" i="7" s="1"/>
  <c r="P198" i="7"/>
  <c r="Q198" i="7" s="1"/>
  <c r="S198" i="7" s="1"/>
  <c r="T198" i="7" s="1"/>
  <c r="U198" i="7" s="1"/>
  <c r="X198" i="7" s="1"/>
  <c r="P197" i="7"/>
  <c r="Q197" i="7" s="1"/>
  <c r="S197" i="7" s="1"/>
  <c r="T197" i="7" s="1"/>
  <c r="U197" i="7" s="1"/>
  <c r="X197" i="7" s="1"/>
  <c r="P196" i="7"/>
  <c r="Q196" i="7" s="1"/>
  <c r="S196" i="7" s="1"/>
  <c r="T196" i="7" s="1"/>
  <c r="U196" i="7" s="1"/>
  <c r="X196" i="7" s="1"/>
  <c r="P195" i="7"/>
  <c r="Q195" i="7" s="1"/>
  <c r="S195" i="7" s="1"/>
  <c r="T195" i="7" s="1"/>
  <c r="U195" i="7" s="1"/>
  <c r="X195" i="7" s="1"/>
  <c r="P194" i="7"/>
  <c r="Q194" i="7" s="1"/>
  <c r="S194" i="7" s="1"/>
  <c r="T194" i="7" s="1"/>
  <c r="U194" i="7" s="1"/>
  <c r="X194" i="7" s="1"/>
  <c r="P193" i="7"/>
  <c r="Q193" i="7" s="1"/>
  <c r="S193" i="7" s="1"/>
  <c r="T193" i="7" s="1"/>
  <c r="U193" i="7" s="1"/>
  <c r="X193" i="7" s="1"/>
  <c r="P192" i="7"/>
  <c r="Q192" i="7" s="1"/>
  <c r="S192" i="7" s="1"/>
  <c r="T192" i="7" s="1"/>
  <c r="U192" i="7" s="1"/>
  <c r="X192" i="7" s="1"/>
  <c r="P191" i="7"/>
  <c r="Q191" i="7" s="1"/>
  <c r="S191" i="7" s="1"/>
  <c r="T191" i="7" s="1"/>
  <c r="U191" i="7" s="1"/>
  <c r="X191" i="7" s="1"/>
  <c r="P190" i="7"/>
  <c r="Q190" i="7" s="1"/>
  <c r="S190" i="7" s="1"/>
  <c r="T190" i="7" s="1"/>
  <c r="U190" i="7" s="1"/>
  <c r="X190" i="7" s="1"/>
  <c r="P189" i="7"/>
  <c r="Q189" i="7" s="1"/>
  <c r="S189" i="7" s="1"/>
  <c r="T189" i="7" s="1"/>
  <c r="U189" i="7" s="1"/>
  <c r="X189" i="7" s="1"/>
  <c r="P188" i="7"/>
  <c r="Q188" i="7" s="1"/>
  <c r="S188" i="7" s="1"/>
  <c r="T188" i="7" s="1"/>
  <c r="U188" i="7" s="1"/>
  <c r="X188" i="7" s="1"/>
  <c r="P187" i="7"/>
  <c r="Q187" i="7" s="1"/>
  <c r="S187" i="7" s="1"/>
  <c r="T187" i="7" s="1"/>
  <c r="U187" i="7" s="1"/>
  <c r="X187" i="7" s="1"/>
  <c r="P186" i="7"/>
  <c r="Q186" i="7" s="1"/>
  <c r="S186" i="7" s="1"/>
  <c r="T186" i="7" s="1"/>
  <c r="U186" i="7" s="1"/>
  <c r="X186" i="7" s="1"/>
  <c r="P185" i="7"/>
  <c r="Q185" i="7" s="1"/>
  <c r="S185" i="7" s="1"/>
  <c r="T185" i="7" s="1"/>
  <c r="U185" i="7" s="1"/>
  <c r="X185" i="7" s="1"/>
  <c r="P184" i="7"/>
  <c r="Q184" i="7" s="1"/>
  <c r="S184" i="7" s="1"/>
  <c r="T184" i="7" s="1"/>
  <c r="U184" i="7" s="1"/>
  <c r="X184" i="7" s="1"/>
  <c r="P183" i="7"/>
  <c r="Q183" i="7" s="1"/>
  <c r="S183" i="7" s="1"/>
  <c r="T183" i="7" s="1"/>
  <c r="U183" i="7" s="1"/>
  <c r="X183" i="7" s="1"/>
  <c r="P182" i="7"/>
  <c r="Q182" i="7" s="1"/>
  <c r="S182" i="7" s="1"/>
  <c r="T182" i="7" s="1"/>
  <c r="U182" i="7" s="1"/>
  <c r="X182" i="7" s="1"/>
  <c r="P181" i="7"/>
  <c r="Q181" i="7" s="1"/>
  <c r="S181" i="7" s="1"/>
  <c r="T181" i="7" s="1"/>
  <c r="U181" i="7" s="1"/>
  <c r="X181" i="7" s="1"/>
  <c r="P180" i="7"/>
  <c r="Q180" i="7" s="1"/>
  <c r="S180" i="7" s="1"/>
  <c r="T180" i="7" s="1"/>
  <c r="U180" i="7" s="1"/>
  <c r="X180" i="7" s="1"/>
  <c r="P179" i="7"/>
  <c r="Q179" i="7" s="1"/>
  <c r="S179" i="7" s="1"/>
  <c r="T179" i="7" s="1"/>
  <c r="U179" i="7" s="1"/>
  <c r="X179" i="7" s="1"/>
  <c r="P178" i="7"/>
  <c r="Q178" i="7" s="1"/>
  <c r="S178" i="7" s="1"/>
  <c r="T178" i="7" s="1"/>
  <c r="U178" i="7" s="1"/>
  <c r="X178" i="7" s="1"/>
  <c r="P177" i="7"/>
  <c r="Q177" i="7" s="1"/>
  <c r="S177" i="7" s="1"/>
  <c r="T177" i="7" s="1"/>
  <c r="U177" i="7" s="1"/>
  <c r="X177" i="7" s="1"/>
  <c r="P176" i="7"/>
  <c r="Q176" i="7" s="1"/>
  <c r="S176" i="7" s="1"/>
  <c r="T176" i="7" s="1"/>
  <c r="U176" i="7" s="1"/>
  <c r="X176" i="7" s="1"/>
  <c r="P175" i="7"/>
  <c r="Q175" i="7" s="1"/>
  <c r="S175" i="7" s="1"/>
  <c r="T175" i="7" s="1"/>
  <c r="U175" i="7" s="1"/>
  <c r="X175" i="7" s="1"/>
  <c r="P174" i="7"/>
  <c r="Q174" i="7" s="1"/>
  <c r="S174" i="7" s="1"/>
  <c r="T174" i="7" s="1"/>
  <c r="U174" i="7" s="1"/>
  <c r="X174" i="7" s="1"/>
  <c r="P173" i="7"/>
  <c r="Q173" i="7" s="1"/>
  <c r="S173" i="7" s="1"/>
  <c r="T173" i="7" s="1"/>
  <c r="U173" i="7" s="1"/>
  <c r="X173" i="7" s="1"/>
  <c r="P172" i="7"/>
  <c r="Q172" i="7" s="1"/>
  <c r="S172" i="7" s="1"/>
  <c r="T172" i="7" s="1"/>
  <c r="U172" i="7" s="1"/>
  <c r="X172" i="7" s="1"/>
  <c r="P171" i="7"/>
  <c r="Q171" i="7" s="1"/>
  <c r="S171" i="7" s="1"/>
  <c r="T171" i="7" s="1"/>
  <c r="U171" i="7" s="1"/>
  <c r="X171" i="7" s="1"/>
  <c r="P170" i="7"/>
  <c r="Q170" i="7" s="1"/>
  <c r="S170" i="7" s="1"/>
  <c r="T170" i="7" s="1"/>
  <c r="U170" i="7" s="1"/>
  <c r="X170" i="7" s="1"/>
  <c r="P169" i="7"/>
  <c r="Q169" i="7" s="1"/>
  <c r="S169" i="7" s="1"/>
  <c r="T169" i="7" s="1"/>
  <c r="U169" i="7" s="1"/>
  <c r="X169" i="7" s="1"/>
  <c r="P168" i="7"/>
  <c r="Q168" i="7" s="1"/>
  <c r="S168" i="7" s="1"/>
  <c r="T168" i="7" s="1"/>
  <c r="U168" i="7" s="1"/>
  <c r="X168" i="7" s="1"/>
  <c r="P167" i="7"/>
  <c r="Q167" i="7" s="1"/>
  <c r="S167" i="7" s="1"/>
  <c r="T167" i="7" s="1"/>
  <c r="U167" i="7" s="1"/>
  <c r="X167" i="7" s="1"/>
  <c r="P166" i="7"/>
  <c r="Q166" i="7" s="1"/>
  <c r="S166" i="7" s="1"/>
  <c r="T166" i="7" s="1"/>
  <c r="U166" i="7" s="1"/>
  <c r="X166" i="7" s="1"/>
  <c r="P165" i="7"/>
  <c r="Q165" i="7" s="1"/>
  <c r="S165" i="7" s="1"/>
  <c r="T165" i="7" s="1"/>
  <c r="U165" i="7" s="1"/>
  <c r="X165" i="7" s="1"/>
  <c r="P164" i="7"/>
  <c r="Q164" i="7" s="1"/>
  <c r="S164" i="7" s="1"/>
  <c r="T164" i="7" s="1"/>
  <c r="U164" i="7" s="1"/>
  <c r="X164" i="7" s="1"/>
  <c r="P163" i="7"/>
  <c r="Q163" i="7" s="1"/>
  <c r="S163" i="7" s="1"/>
  <c r="T163" i="7" s="1"/>
  <c r="U163" i="7" s="1"/>
  <c r="X163" i="7" s="1"/>
  <c r="P162" i="7"/>
  <c r="Q162" i="7" s="1"/>
  <c r="S162" i="7" s="1"/>
  <c r="T162" i="7" s="1"/>
  <c r="U162" i="7" s="1"/>
  <c r="X162" i="7" s="1"/>
  <c r="P161" i="7"/>
  <c r="Q161" i="7" s="1"/>
  <c r="S161" i="7" s="1"/>
  <c r="T161" i="7" s="1"/>
  <c r="U161" i="7" s="1"/>
  <c r="X161" i="7" s="1"/>
  <c r="P160" i="7"/>
  <c r="Q160" i="7" s="1"/>
  <c r="S160" i="7" s="1"/>
  <c r="T160" i="7" s="1"/>
  <c r="U160" i="7" s="1"/>
  <c r="X160" i="7" s="1"/>
  <c r="P159" i="7"/>
  <c r="Q159" i="7" s="1"/>
  <c r="S159" i="7" s="1"/>
  <c r="T159" i="7" s="1"/>
  <c r="U159" i="7" s="1"/>
  <c r="X159" i="7" s="1"/>
  <c r="P158" i="7"/>
  <c r="Q158" i="7" s="1"/>
  <c r="S158" i="7" s="1"/>
  <c r="T158" i="7" s="1"/>
  <c r="U158" i="7" s="1"/>
  <c r="X158" i="7" s="1"/>
  <c r="P157" i="7"/>
  <c r="Q157" i="7" s="1"/>
  <c r="S157" i="7" s="1"/>
  <c r="T157" i="7" s="1"/>
  <c r="U157" i="7" s="1"/>
  <c r="X157" i="7" s="1"/>
  <c r="P156" i="7"/>
  <c r="Q156" i="7" s="1"/>
  <c r="S156" i="7" s="1"/>
  <c r="T156" i="7" s="1"/>
  <c r="U156" i="7" s="1"/>
  <c r="X156" i="7" s="1"/>
  <c r="P155" i="7"/>
  <c r="Q155" i="7" s="1"/>
  <c r="S155" i="7" s="1"/>
  <c r="T155" i="7" s="1"/>
  <c r="U155" i="7" s="1"/>
  <c r="X155" i="7" s="1"/>
  <c r="P154" i="7"/>
  <c r="Q154" i="7" s="1"/>
  <c r="S154" i="7" s="1"/>
  <c r="T154" i="7" s="1"/>
  <c r="U154" i="7" s="1"/>
  <c r="X154" i="7" s="1"/>
  <c r="P153" i="7"/>
  <c r="Q153" i="7" s="1"/>
  <c r="S153" i="7" s="1"/>
  <c r="T153" i="7" s="1"/>
  <c r="U153" i="7" s="1"/>
  <c r="X153" i="7" s="1"/>
  <c r="P152" i="7"/>
  <c r="Q152" i="7" s="1"/>
  <c r="S152" i="7" s="1"/>
  <c r="T152" i="7" s="1"/>
  <c r="U152" i="7" s="1"/>
  <c r="X152" i="7" s="1"/>
  <c r="P151" i="7"/>
  <c r="Q151" i="7" s="1"/>
  <c r="S151" i="7" s="1"/>
  <c r="T151" i="7" s="1"/>
  <c r="U151" i="7" s="1"/>
  <c r="X151" i="7" s="1"/>
  <c r="P150" i="7"/>
  <c r="Q150" i="7" s="1"/>
  <c r="S150" i="7" s="1"/>
  <c r="T150" i="7" s="1"/>
  <c r="U150" i="7" s="1"/>
  <c r="X150" i="7" s="1"/>
  <c r="P149" i="7"/>
  <c r="Q149" i="7" s="1"/>
  <c r="S149" i="7" s="1"/>
  <c r="T149" i="7" s="1"/>
  <c r="U149" i="7" s="1"/>
  <c r="X149" i="7" s="1"/>
  <c r="P148" i="7"/>
  <c r="Q148" i="7" s="1"/>
  <c r="S148" i="7" s="1"/>
  <c r="T148" i="7" s="1"/>
  <c r="U148" i="7" s="1"/>
  <c r="X148" i="7" s="1"/>
  <c r="P147" i="7"/>
  <c r="Q147" i="7" s="1"/>
  <c r="S147" i="7" s="1"/>
  <c r="T147" i="7" s="1"/>
  <c r="U147" i="7" s="1"/>
  <c r="X147" i="7" s="1"/>
  <c r="P146" i="7"/>
  <c r="Q146" i="7" s="1"/>
  <c r="S146" i="7" s="1"/>
  <c r="T146" i="7" s="1"/>
  <c r="U146" i="7" s="1"/>
  <c r="X146" i="7" s="1"/>
  <c r="P145" i="7"/>
  <c r="Q145" i="7" s="1"/>
  <c r="S145" i="7" s="1"/>
  <c r="T145" i="7" s="1"/>
  <c r="U145" i="7" s="1"/>
  <c r="X145" i="7" s="1"/>
  <c r="P144" i="7"/>
  <c r="Q144" i="7" s="1"/>
  <c r="S144" i="7" s="1"/>
  <c r="T144" i="7" s="1"/>
  <c r="U144" i="7" s="1"/>
  <c r="X144" i="7" s="1"/>
  <c r="P143" i="7"/>
  <c r="Q143" i="7" s="1"/>
  <c r="S143" i="7" s="1"/>
  <c r="T143" i="7" s="1"/>
  <c r="U143" i="7" s="1"/>
  <c r="X143" i="7" s="1"/>
  <c r="P142" i="7"/>
  <c r="Q142" i="7" s="1"/>
  <c r="S142" i="7" s="1"/>
  <c r="T142" i="7" s="1"/>
  <c r="U142" i="7" s="1"/>
  <c r="X142" i="7" s="1"/>
  <c r="P141" i="7"/>
  <c r="Q141" i="7" s="1"/>
  <c r="S141" i="7" s="1"/>
  <c r="T141" i="7" s="1"/>
  <c r="U141" i="7" s="1"/>
  <c r="X141" i="7" s="1"/>
  <c r="P140" i="7"/>
  <c r="Q140" i="7" s="1"/>
  <c r="S140" i="7" s="1"/>
  <c r="T140" i="7" s="1"/>
  <c r="U140" i="7" s="1"/>
  <c r="X140" i="7" s="1"/>
  <c r="P139" i="7"/>
  <c r="Q139" i="7" s="1"/>
  <c r="S139" i="7" s="1"/>
  <c r="T139" i="7" s="1"/>
  <c r="U139" i="7" s="1"/>
  <c r="X139" i="7" s="1"/>
  <c r="P138" i="7"/>
  <c r="Q138" i="7" s="1"/>
  <c r="S138" i="7" s="1"/>
  <c r="T138" i="7" s="1"/>
  <c r="U138" i="7" s="1"/>
  <c r="X138" i="7" s="1"/>
  <c r="P137" i="7"/>
  <c r="Q137" i="7" s="1"/>
  <c r="S137" i="7" s="1"/>
  <c r="T137" i="7" s="1"/>
  <c r="U137" i="7" s="1"/>
  <c r="X137" i="7" s="1"/>
  <c r="P136" i="7"/>
  <c r="Q136" i="7" s="1"/>
  <c r="S136" i="7" s="1"/>
  <c r="T136" i="7" s="1"/>
  <c r="U136" i="7" s="1"/>
  <c r="X136" i="7" s="1"/>
  <c r="P135" i="7"/>
  <c r="Q135" i="7" s="1"/>
  <c r="S135" i="7" s="1"/>
  <c r="T135" i="7" s="1"/>
  <c r="U135" i="7" s="1"/>
  <c r="X135" i="7" s="1"/>
  <c r="P134" i="7"/>
  <c r="Q134" i="7" s="1"/>
  <c r="S134" i="7" s="1"/>
  <c r="T134" i="7" s="1"/>
  <c r="U134" i="7" s="1"/>
  <c r="X134" i="7" s="1"/>
  <c r="P133" i="7"/>
  <c r="Q133" i="7" s="1"/>
  <c r="S133" i="7" s="1"/>
  <c r="T133" i="7" s="1"/>
  <c r="U133" i="7" s="1"/>
  <c r="X133" i="7" s="1"/>
  <c r="P132" i="7"/>
  <c r="Q132" i="7" s="1"/>
  <c r="S132" i="7" s="1"/>
  <c r="T132" i="7" s="1"/>
  <c r="U132" i="7" s="1"/>
  <c r="X132" i="7" s="1"/>
  <c r="P131" i="7"/>
  <c r="Q131" i="7" s="1"/>
  <c r="S131" i="7" s="1"/>
  <c r="T131" i="7" s="1"/>
  <c r="U131" i="7" s="1"/>
  <c r="X131" i="7" s="1"/>
  <c r="P130" i="7"/>
  <c r="Q130" i="7" s="1"/>
  <c r="S130" i="7" s="1"/>
  <c r="T130" i="7" s="1"/>
  <c r="U130" i="7" s="1"/>
  <c r="X130" i="7" s="1"/>
  <c r="P129" i="7"/>
  <c r="Q129" i="7" s="1"/>
  <c r="S129" i="7" s="1"/>
  <c r="T129" i="7" s="1"/>
  <c r="U129" i="7" s="1"/>
  <c r="X129" i="7" s="1"/>
  <c r="P128" i="7"/>
  <c r="Q128" i="7" s="1"/>
  <c r="S128" i="7" s="1"/>
  <c r="T128" i="7" s="1"/>
  <c r="U128" i="7" s="1"/>
  <c r="X128" i="7" s="1"/>
  <c r="P127" i="7"/>
  <c r="Q127" i="7" s="1"/>
  <c r="S127" i="7" s="1"/>
  <c r="T127" i="7" s="1"/>
  <c r="U127" i="7" s="1"/>
  <c r="X127" i="7" s="1"/>
  <c r="P126" i="7"/>
  <c r="Q126" i="7" s="1"/>
  <c r="S126" i="7" s="1"/>
  <c r="T126" i="7" s="1"/>
  <c r="U126" i="7" s="1"/>
  <c r="X126" i="7" s="1"/>
  <c r="P125" i="7"/>
  <c r="Q125" i="7" s="1"/>
  <c r="S125" i="7" s="1"/>
  <c r="T125" i="7" s="1"/>
  <c r="U125" i="7" s="1"/>
  <c r="X125" i="7" s="1"/>
  <c r="P124" i="7"/>
  <c r="Q124" i="7" s="1"/>
  <c r="S124" i="7" s="1"/>
  <c r="T124" i="7" s="1"/>
  <c r="U124" i="7" s="1"/>
  <c r="X124" i="7" s="1"/>
  <c r="P123" i="7"/>
  <c r="Q123" i="7" s="1"/>
  <c r="S123" i="7" s="1"/>
  <c r="T123" i="7" s="1"/>
  <c r="U123" i="7" s="1"/>
  <c r="X123" i="7" s="1"/>
  <c r="P122" i="7"/>
  <c r="Q122" i="7" s="1"/>
  <c r="S122" i="7" s="1"/>
  <c r="T122" i="7" s="1"/>
  <c r="U122" i="7" s="1"/>
  <c r="X122" i="7" s="1"/>
  <c r="P121" i="7"/>
  <c r="Q121" i="7" s="1"/>
  <c r="S121" i="7" s="1"/>
  <c r="T121" i="7" s="1"/>
  <c r="U121" i="7" s="1"/>
  <c r="X121" i="7" s="1"/>
  <c r="P120" i="7"/>
  <c r="Q120" i="7" s="1"/>
  <c r="S120" i="7" s="1"/>
  <c r="T120" i="7" s="1"/>
  <c r="U120" i="7" s="1"/>
  <c r="X120" i="7" s="1"/>
  <c r="P119" i="7"/>
  <c r="Q119" i="7" s="1"/>
  <c r="S119" i="7" s="1"/>
  <c r="T119" i="7" s="1"/>
  <c r="U119" i="7" s="1"/>
  <c r="X119" i="7" s="1"/>
  <c r="P118" i="7"/>
  <c r="Q118" i="7" s="1"/>
  <c r="S118" i="7" s="1"/>
  <c r="T118" i="7" s="1"/>
  <c r="U118" i="7" s="1"/>
  <c r="X118" i="7" s="1"/>
  <c r="P117" i="7"/>
  <c r="Q117" i="7" s="1"/>
  <c r="S117" i="7" s="1"/>
  <c r="T117" i="7" s="1"/>
  <c r="U117" i="7" s="1"/>
  <c r="X117" i="7" s="1"/>
  <c r="P116" i="7"/>
  <c r="Q116" i="7" s="1"/>
  <c r="S116" i="7" s="1"/>
  <c r="T116" i="7" s="1"/>
  <c r="U116" i="7" s="1"/>
  <c r="X116" i="7" s="1"/>
  <c r="P115" i="7"/>
  <c r="Q115" i="7" s="1"/>
  <c r="S115" i="7" s="1"/>
  <c r="T115" i="7" s="1"/>
  <c r="U115" i="7" s="1"/>
  <c r="X115" i="7" s="1"/>
  <c r="P114" i="7"/>
  <c r="Q114" i="7" s="1"/>
  <c r="S114" i="7" s="1"/>
  <c r="T114" i="7" s="1"/>
  <c r="U114" i="7" s="1"/>
  <c r="X114" i="7" s="1"/>
  <c r="P113" i="7"/>
  <c r="Q113" i="7" s="1"/>
  <c r="S113" i="7" s="1"/>
  <c r="T113" i="7" s="1"/>
  <c r="U113" i="7" s="1"/>
  <c r="X113" i="7" s="1"/>
  <c r="P112" i="7"/>
  <c r="Q112" i="7" s="1"/>
  <c r="S112" i="7" s="1"/>
  <c r="T112" i="7" s="1"/>
  <c r="U112" i="7" s="1"/>
  <c r="X112" i="7" s="1"/>
  <c r="P111" i="7"/>
  <c r="Q111" i="7" s="1"/>
  <c r="S111" i="7" s="1"/>
  <c r="T111" i="7" s="1"/>
  <c r="U111" i="7" s="1"/>
  <c r="X111" i="7" s="1"/>
  <c r="P110" i="7"/>
  <c r="Q110" i="7" s="1"/>
  <c r="S110" i="7" s="1"/>
  <c r="T110" i="7" s="1"/>
  <c r="U110" i="7" s="1"/>
  <c r="X110" i="7" s="1"/>
  <c r="P109" i="7"/>
  <c r="Q109" i="7" s="1"/>
  <c r="S109" i="7" s="1"/>
  <c r="T109" i="7" s="1"/>
  <c r="U109" i="7" s="1"/>
  <c r="X109" i="7" s="1"/>
  <c r="P108" i="7"/>
  <c r="Q108" i="7" s="1"/>
  <c r="S108" i="7" s="1"/>
  <c r="T108" i="7" s="1"/>
  <c r="U108" i="7" s="1"/>
  <c r="X108" i="7" s="1"/>
  <c r="P107" i="7"/>
  <c r="Q107" i="7" s="1"/>
  <c r="S107" i="7" s="1"/>
  <c r="T107" i="7" s="1"/>
  <c r="U107" i="7" s="1"/>
  <c r="X107" i="7" s="1"/>
  <c r="P106" i="7"/>
  <c r="Q106" i="7" s="1"/>
  <c r="S106" i="7" s="1"/>
  <c r="T106" i="7" s="1"/>
  <c r="U106" i="7" s="1"/>
  <c r="X106" i="7" s="1"/>
  <c r="P105" i="7"/>
  <c r="Q105" i="7" s="1"/>
  <c r="S105" i="7" s="1"/>
  <c r="T105" i="7" s="1"/>
  <c r="U105" i="7" s="1"/>
  <c r="X105" i="7" s="1"/>
  <c r="P104" i="7"/>
  <c r="Q104" i="7" s="1"/>
  <c r="S104" i="7" s="1"/>
  <c r="T104" i="7" s="1"/>
  <c r="U104" i="7" s="1"/>
  <c r="X104" i="7" s="1"/>
  <c r="P103" i="7"/>
  <c r="Q103" i="7" s="1"/>
  <c r="S103" i="7" s="1"/>
  <c r="T103" i="7" s="1"/>
  <c r="U103" i="7" s="1"/>
  <c r="X103" i="7" s="1"/>
  <c r="P102" i="7"/>
  <c r="Q102" i="7" s="1"/>
  <c r="S102" i="7" s="1"/>
  <c r="T102" i="7" s="1"/>
  <c r="U102" i="7" s="1"/>
  <c r="X102" i="7" s="1"/>
  <c r="P101" i="7"/>
  <c r="Q101" i="7" s="1"/>
  <c r="S101" i="7" s="1"/>
  <c r="T101" i="7" s="1"/>
  <c r="U101" i="7" s="1"/>
  <c r="X101" i="7" s="1"/>
  <c r="P100" i="7"/>
  <c r="Q100" i="7" s="1"/>
  <c r="S100" i="7" s="1"/>
  <c r="T100" i="7" s="1"/>
  <c r="U100" i="7" s="1"/>
  <c r="X100" i="7" s="1"/>
  <c r="P99" i="7"/>
  <c r="Q99" i="7" s="1"/>
  <c r="S99" i="7" s="1"/>
  <c r="T99" i="7" s="1"/>
  <c r="U99" i="7" s="1"/>
  <c r="X99" i="7" s="1"/>
  <c r="P98" i="7"/>
  <c r="Q98" i="7" s="1"/>
  <c r="S98" i="7" s="1"/>
  <c r="T98" i="7" s="1"/>
  <c r="U98" i="7" s="1"/>
  <c r="X98" i="7" s="1"/>
  <c r="P97" i="7"/>
  <c r="Q97" i="7" s="1"/>
  <c r="S97" i="7" s="1"/>
  <c r="T97" i="7" s="1"/>
  <c r="U97" i="7" s="1"/>
  <c r="X97" i="7" s="1"/>
  <c r="P96" i="7"/>
  <c r="Q96" i="7" s="1"/>
  <c r="S96" i="7" s="1"/>
  <c r="T96" i="7" s="1"/>
  <c r="U96" i="7" s="1"/>
  <c r="X96" i="7" s="1"/>
  <c r="P95" i="7"/>
  <c r="Q95" i="7" s="1"/>
  <c r="S95" i="7" s="1"/>
  <c r="T95" i="7" s="1"/>
  <c r="U95" i="7" s="1"/>
  <c r="X95" i="7" s="1"/>
  <c r="P94" i="7"/>
  <c r="Q94" i="7" s="1"/>
  <c r="S94" i="7" s="1"/>
  <c r="T94" i="7" s="1"/>
  <c r="U94" i="7" s="1"/>
  <c r="X94" i="7" s="1"/>
  <c r="P93" i="7"/>
  <c r="Q93" i="7" s="1"/>
  <c r="S93" i="7" s="1"/>
  <c r="T93" i="7" s="1"/>
  <c r="U93" i="7" s="1"/>
  <c r="X93" i="7" s="1"/>
  <c r="P92" i="7"/>
  <c r="Q92" i="7" s="1"/>
  <c r="S92" i="7" s="1"/>
  <c r="T92" i="7" s="1"/>
  <c r="U92" i="7" s="1"/>
  <c r="X92" i="7" s="1"/>
  <c r="P91" i="7"/>
  <c r="Q91" i="7" s="1"/>
  <c r="S91" i="7" s="1"/>
  <c r="T91" i="7" s="1"/>
  <c r="U91" i="7" s="1"/>
  <c r="X91" i="7" s="1"/>
  <c r="P90" i="7"/>
  <c r="Q90" i="7" s="1"/>
  <c r="S90" i="7" s="1"/>
  <c r="T90" i="7" s="1"/>
  <c r="U90" i="7" s="1"/>
  <c r="X90" i="7" s="1"/>
  <c r="P89" i="7"/>
  <c r="Q89" i="7" s="1"/>
  <c r="S89" i="7" s="1"/>
  <c r="T89" i="7" s="1"/>
  <c r="U89" i="7" s="1"/>
  <c r="X89" i="7" s="1"/>
  <c r="P88" i="7"/>
  <c r="Q88" i="7" s="1"/>
  <c r="S88" i="7" s="1"/>
  <c r="T88" i="7" s="1"/>
  <c r="U88" i="7" s="1"/>
  <c r="X88" i="7" s="1"/>
  <c r="P87" i="7"/>
  <c r="Q87" i="7" s="1"/>
  <c r="S87" i="7" s="1"/>
  <c r="T87" i="7" s="1"/>
  <c r="U87" i="7" s="1"/>
  <c r="X87" i="7" s="1"/>
  <c r="P86" i="7"/>
  <c r="Q86" i="7" s="1"/>
  <c r="S86" i="7" s="1"/>
  <c r="T86" i="7" s="1"/>
  <c r="U86" i="7" s="1"/>
  <c r="X86" i="7" s="1"/>
  <c r="P85" i="7"/>
  <c r="Q85" i="7" s="1"/>
  <c r="S85" i="7" s="1"/>
  <c r="T85" i="7" s="1"/>
  <c r="U85" i="7" s="1"/>
  <c r="X85" i="7" s="1"/>
  <c r="P84" i="7"/>
  <c r="Q84" i="7" s="1"/>
  <c r="S84" i="7" s="1"/>
  <c r="T84" i="7" s="1"/>
  <c r="U84" i="7" s="1"/>
  <c r="X84" i="7" s="1"/>
  <c r="P83" i="7"/>
  <c r="Q83" i="7" s="1"/>
  <c r="S83" i="7" s="1"/>
  <c r="T83" i="7" s="1"/>
  <c r="U83" i="7" s="1"/>
  <c r="X83" i="7" s="1"/>
  <c r="P82" i="7"/>
  <c r="Q82" i="7" s="1"/>
  <c r="S82" i="7" s="1"/>
  <c r="T82" i="7" s="1"/>
  <c r="U82" i="7" s="1"/>
  <c r="X82" i="7" s="1"/>
  <c r="P81" i="7"/>
  <c r="Q81" i="7" s="1"/>
  <c r="S81" i="7" s="1"/>
  <c r="T81" i="7" s="1"/>
  <c r="U81" i="7" s="1"/>
  <c r="X81" i="7" s="1"/>
  <c r="P80" i="7"/>
  <c r="Q80" i="7" s="1"/>
  <c r="S80" i="7" s="1"/>
  <c r="T80" i="7" s="1"/>
  <c r="U80" i="7" s="1"/>
  <c r="X80" i="7" s="1"/>
  <c r="P79" i="7"/>
  <c r="Q79" i="7" s="1"/>
  <c r="S79" i="7" s="1"/>
  <c r="T79" i="7" s="1"/>
  <c r="U79" i="7" s="1"/>
  <c r="X79" i="7" s="1"/>
  <c r="P78" i="7"/>
  <c r="Q78" i="7" s="1"/>
  <c r="S78" i="7" s="1"/>
  <c r="T78" i="7" s="1"/>
  <c r="U78" i="7" s="1"/>
  <c r="X78" i="7" s="1"/>
  <c r="P77" i="7"/>
  <c r="Q77" i="7" s="1"/>
  <c r="S77" i="7" s="1"/>
  <c r="T77" i="7" s="1"/>
  <c r="U77" i="7" s="1"/>
  <c r="X77" i="7" s="1"/>
  <c r="P76" i="7"/>
  <c r="Q76" i="7" s="1"/>
  <c r="S76" i="7" s="1"/>
  <c r="T76" i="7" s="1"/>
  <c r="U76" i="7" s="1"/>
  <c r="X76" i="7" s="1"/>
  <c r="P75" i="7"/>
  <c r="Q75" i="7" s="1"/>
  <c r="S75" i="7" s="1"/>
  <c r="T75" i="7" s="1"/>
  <c r="U75" i="7" s="1"/>
  <c r="X75" i="7" s="1"/>
  <c r="P74" i="7"/>
  <c r="Q74" i="7" s="1"/>
  <c r="S74" i="7" s="1"/>
  <c r="T74" i="7" s="1"/>
  <c r="U74" i="7" s="1"/>
  <c r="X74" i="7" s="1"/>
  <c r="P73" i="7"/>
  <c r="Q73" i="7" s="1"/>
  <c r="S73" i="7" s="1"/>
  <c r="T73" i="7" s="1"/>
  <c r="U73" i="7" s="1"/>
  <c r="X73" i="7" s="1"/>
  <c r="P72" i="7"/>
  <c r="Q72" i="7" s="1"/>
  <c r="S72" i="7" s="1"/>
  <c r="T72" i="7" s="1"/>
  <c r="U72" i="7" s="1"/>
  <c r="X72" i="7" s="1"/>
  <c r="P71" i="7"/>
  <c r="Q71" i="7" s="1"/>
  <c r="S71" i="7" s="1"/>
  <c r="T71" i="7" s="1"/>
  <c r="U71" i="7" s="1"/>
  <c r="X71" i="7" s="1"/>
  <c r="P70" i="7"/>
  <c r="Q70" i="7" s="1"/>
  <c r="S70" i="7" s="1"/>
  <c r="T70" i="7" s="1"/>
  <c r="U70" i="7" s="1"/>
  <c r="X70" i="7" s="1"/>
  <c r="P69" i="7"/>
  <c r="Q69" i="7" s="1"/>
  <c r="S69" i="7" s="1"/>
  <c r="T69" i="7" s="1"/>
  <c r="U69" i="7" s="1"/>
  <c r="X69" i="7" s="1"/>
  <c r="P68" i="7"/>
  <c r="Q68" i="7" s="1"/>
  <c r="S68" i="7" s="1"/>
  <c r="T68" i="7" s="1"/>
  <c r="U68" i="7" s="1"/>
  <c r="X68" i="7" s="1"/>
  <c r="P67" i="7"/>
  <c r="Q67" i="7" s="1"/>
  <c r="S67" i="7" s="1"/>
  <c r="T67" i="7" s="1"/>
  <c r="U67" i="7" s="1"/>
  <c r="X67" i="7" s="1"/>
  <c r="P66" i="7"/>
  <c r="Q66" i="7" s="1"/>
  <c r="S66" i="7" s="1"/>
  <c r="T66" i="7" s="1"/>
  <c r="U66" i="7" s="1"/>
  <c r="X66" i="7" s="1"/>
  <c r="P65" i="7"/>
  <c r="Q65" i="7" s="1"/>
  <c r="S65" i="7" s="1"/>
  <c r="T65" i="7" s="1"/>
  <c r="U65" i="7" s="1"/>
  <c r="X65" i="7" s="1"/>
  <c r="P64" i="7"/>
  <c r="Q64" i="7" s="1"/>
  <c r="S64" i="7" s="1"/>
  <c r="T64" i="7" s="1"/>
  <c r="U64" i="7" s="1"/>
  <c r="X64" i="7" s="1"/>
  <c r="P63" i="7"/>
  <c r="Q63" i="7" s="1"/>
  <c r="S63" i="7" s="1"/>
  <c r="T63" i="7" s="1"/>
  <c r="U63" i="7" s="1"/>
  <c r="X63" i="7" s="1"/>
  <c r="P62" i="7"/>
  <c r="Q62" i="7" s="1"/>
  <c r="S62" i="7" s="1"/>
  <c r="T62" i="7" s="1"/>
  <c r="U62" i="7" s="1"/>
  <c r="X62" i="7" s="1"/>
  <c r="P61" i="7"/>
  <c r="Q61" i="7" s="1"/>
  <c r="S61" i="7" s="1"/>
  <c r="T61" i="7" s="1"/>
  <c r="U61" i="7" s="1"/>
  <c r="X61" i="7" s="1"/>
  <c r="P60" i="7"/>
  <c r="Q60" i="7" s="1"/>
  <c r="S60" i="7" s="1"/>
  <c r="T60" i="7" s="1"/>
  <c r="U60" i="7" s="1"/>
  <c r="X60" i="7" s="1"/>
  <c r="P59" i="7"/>
  <c r="Q59" i="7" s="1"/>
  <c r="S59" i="7" s="1"/>
  <c r="T59" i="7" s="1"/>
  <c r="U59" i="7" s="1"/>
  <c r="X59" i="7" s="1"/>
  <c r="P58" i="7"/>
  <c r="Q58" i="7" s="1"/>
  <c r="S58" i="7" s="1"/>
  <c r="T58" i="7" s="1"/>
  <c r="U58" i="7" s="1"/>
  <c r="X58" i="7" s="1"/>
  <c r="P57" i="7"/>
  <c r="Q57" i="7" s="1"/>
  <c r="S57" i="7" s="1"/>
  <c r="T57" i="7" s="1"/>
  <c r="U57" i="7" s="1"/>
  <c r="X57" i="7" s="1"/>
  <c r="P56" i="7"/>
  <c r="Q56" i="7" s="1"/>
  <c r="S56" i="7" s="1"/>
  <c r="T56" i="7" s="1"/>
  <c r="U56" i="7" s="1"/>
  <c r="X56" i="7" s="1"/>
  <c r="P55" i="7"/>
  <c r="Q55" i="7" s="1"/>
  <c r="S55" i="7" s="1"/>
  <c r="T55" i="7" s="1"/>
  <c r="U55" i="7" s="1"/>
  <c r="X55" i="7" s="1"/>
  <c r="P54" i="7"/>
  <c r="Q54" i="7" s="1"/>
  <c r="S54" i="7" s="1"/>
  <c r="T54" i="7" s="1"/>
  <c r="U54" i="7" s="1"/>
  <c r="X54" i="7" s="1"/>
  <c r="P53" i="7"/>
  <c r="Q53" i="7" s="1"/>
  <c r="S53" i="7" s="1"/>
  <c r="T53" i="7" s="1"/>
  <c r="U53" i="7" s="1"/>
  <c r="X53" i="7" s="1"/>
  <c r="P52" i="7"/>
  <c r="Q52" i="7" s="1"/>
  <c r="S52" i="7" s="1"/>
  <c r="T52" i="7" s="1"/>
  <c r="U52" i="7" s="1"/>
  <c r="X52" i="7" s="1"/>
  <c r="P51" i="7"/>
  <c r="Q51" i="7" s="1"/>
  <c r="S51" i="7" s="1"/>
  <c r="T51" i="7" s="1"/>
  <c r="U51" i="7" s="1"/>
  <c r="X51" i="7" s="1"/>
  <c r="P50" i="7"/>
  <c r="Q50" i="7" s="1"/>
  <c r="S50" i="7" s="1"/>
  <c r="T50" i="7" s="1"/>
  <c r="U50" i="7" s="1"/>
  <c r="X50" i="7" s="1"/>
  <c r="P49" i="7"/>
  <c r="Q49" i="7" s="1"/>
  <c r="S49" i="7" s="1"/>
  <c r="T49" i="7" s="1"/>
  <c r="U49" i="7" s="1"/>
  <c r="X49" i="7" s="1"/>
  <c r="P48" i="7"/>
  <c r="Q48" i="7" s="1"/>
  <c r="S48" i="7" s="1"/>
  <c r="T48" i="7" s="1"/>
  <c r="U48" i="7" s="1"/>
  <c r="X48" i="7" s="1"/>
  <c r="P47" i="7"/>
  <c r="Q47" i="7" s="1"/>
  <c r="S47" i="7" s="1"/>
  <c r="T47" i="7" s="1"/>
  <c r="U47" i="7" s="1"/>
  <c r="X47" i="7" s="1"/>
  <c r="P46" i="7"/>
  <c r="Q46" i="7" s="1"/>
  <c r="S46" i="7" s="1"/>
  <c r="T46" i="7" s="1"/>
  <c r="U46" i="7" s="1"/>
  <c r="X46" i="7" s="1"/>
  <c r="P45" i="7"/>
  <c r="Q45" i="7" s="1"/>
  <c r="S45" i="7" s="1"/>
  <c r="T45" i="7" s="1"/>
  <c r="U45" i="7" s="1"/>
  <c r="X45" i="7" s="1"/>
  <c r="P44" i="7"/>
  <c r="Q44" i="7" s="1"/>
  <c r="S44" i="7" s="1"/>
  <c r="T44" i="7" s="1"/>
  <c r="U44" i="7" s="1"/>
  <c r="X44" i="7" s="1"/>
  <c r="P43" i="7"/>
  <c r="Q43" i="7" s="1"/>
  <c r="S43" i="7" s="1"/>
  <c r="T43" i="7" s="1"/>
  <c r="U43" i="7" s="1"/>
  <c r="X43" i="7" s="1"/>
  <c r="P42" i="7"/>
  <c r="Q42" i="7" s="1"/>
  <c r="S42" i="7" s="1"/>
  <c r="T42" i="7" s="1"/>
  <c r="U42" i="7" s="1"/>
  <c r="X42" i="7" s="1"/>
  <c r="P41" i="7"/>
  <c r="Q41" i="7" s="1"/>
  <c r="S41" i="7" s="1"/>
  <c r="T41" i="7" s="1"/>
  <c r="U41" i="7" s="1"/>
  <c r="X41" i="7" s="1"/>
  <c r="P40" i="7"/>
  <c r="Q40" i="7" s="1"/>
  <c r="S40" i="7" s="1"/>
  <c r="T40" i="7" s="1"/>
  <c r="U40" i="7" s="1"/>
  <c r="X40" i="7" s="1"/>
  <c r="P39" i="7"/>
  <c r="Q39" i="7" s="1"/>
  <c r="S39" i="7" s="1"/>
  <c r="T39" i="7" s="1"/>
  <c r="U39" i="7" s="1"/>
  <c r="X39" i="7" s="1"/>
  <c r="P38" i="7"/>
  <c r="Q38" i="7" s="1"/>
  <c r="S38" i="7" s="1"/>
  <c r="T38" i="7" s="1"/>
  <c r="U38" i="7" s="1"/>
  <c r="X38" i="7" s="1"/>
  <c r="P37" i="7"/>
  <c r="Q37" i="7" s="1"/>
  <c r="S37" i="7" s="1"/>
  <c r="T37" i="7" s="1"/>
  <c r="U37" i="7" s="1"/>
  <c r="X37" i="7" s="1"/>
  <c r="P36" i="7"/>
  <c r="Q36" i="7" s="1"/>
  <c r="S36" i="7" s="1"/>
  <c r="T36" i="7" s="1"/>
  <c r="U36" i="7" s="1"/>
  <c r="X36" i="7" s="1"/>
  <c r="P35" i="7"/>
  <c r="Q35" i="7" s="1"/>
  <c r="S35" i="7" s="1"/>
  <c r="T35" i="7" s="1"/>
  <c r="U35" i="7" s="1"/>
  <c r="X35" i="7" s="1"/>
  <c r="P34" i="7"/>
  <c r="Q34" i="7" s="1"/>
  <c r="S34" i="7" s="1"/>
  <c r="T34" i="7" s="1"/>
  <c r="U34" i="7" s="1"/>
  <c r="X34" i="7" s="1"/>
  <c r="P33" i="7"/>
  <c r="Q33" i="7" s="1"/>
  <c r="S33" i="7" s="1"/>
  <c r="T33" i="7" s="1"/>
  <c r="U33" i="7" s="1"/>
  <c r="X33" i="7" s="1"/>
  <c r="P32" i="7"/>
  <c r="Q32" i="7" s="1"/>
  <c r="S32" i="7" s="1"/>
  <c r="T32" i="7" s="1"/>
  <c r="U32" i="7" s="1"/>
  <c r="X32" i="7" s="1"/>
  <c r="P31" i="7"/>
  <c r="Q31" i="7" s="1"/>
  <c r="S31" i="7" s="1"/>
  <c r="T31" i="7" s="1"/>
  <c r="U31" i="7" s="1"/>
  <c r="X31" i="7" s="1"/>
  <c r="P30" i="7"/>
  <c r="Q30" i="7" s="1"/>
  <c r="S30" i="7" s="1"/>
  <c r="T30" i="7" s="1"/>
  <c r="U30" i="7" s="1"/>
  <c r="X30" i="7" s="1"/>
  <c r="P29" i="7"/>
  <c r="Q29" i="7" s="1"/>
  <c r="S29" i="7" s="1"/>
  <c r="T29" i="7" s="1"/>
  <c r="U29" i="7" s="1"/>
  <c r="X29" i="7" s="1"/>
  <c r="P28" i="7"/>
  <c r="Q28" i="7" s="1"/>
  <c r="S28" i="7" s="1"/>
  <c r="T28" i="7" s="1"/>
  <c r="U28" i="7" s="1"/>
  <c r="X28" i="7" s="1"/>
  <c r="P27" i="7"/>
  <c r="Q27" i="7" s="1"/>
  <c r="S27" i="7" s="1"/>
  <c r="T27" i="7" s="1"/>
  <c r="U27" i="7" s="1"/>
  <c r="X27" i="7" s="1"/>
  <c r="P26" i="7"/>
  <c r="Q26" i="7" s="1"/>
  <c r="S26" i="7" s="1"/>
  <c r="T26" i="7" s="1"/>
  <c r="U26" i="7" s="1"/>
  <c r="X26" i="7" s="1"/>
  <c r="P25" i="7"/>
  <c r="Q25" i="7" s="1"/>
  <c r="S25" i="7" s="1"/>
  <c r="T25" i="7" s="1"/>
  <c r="U25" i="7" s="1"/>
  <c r="X25" i="7" s="1"/>
  <c r="P24" i="7"/>
  <c r="Q24" i="7" s="1"/>
  <c r="S24" i="7" s="1"/>
  <c r="T24" i="7" s="1"/>
  <c r="U24" i="7" s="1"/>
  <c r="X24" i="7" s="1"/>
  <c r="P23" i="7"/>
  <c r="Q23" i="7" s="1"/>
  <c r="S23" i="7" s="1"/>
  <c r="T23" i="7" s="1"/>
  <c r="U23" i="7" s="1"/>
  <c r="X23" i="7" s="1"/>
  <c r="P22" i="7"/>
  <c r="Q22" i="7" s="1"/>
  <c r="S22" i="7" s="1"/>
  <c r="T22" i="7" s="1"/>
  <c r="U22" i="7" s="1"/>
  <c r="X22" i="7" s="1"/>
  <c r="P21" i="7"/>
  <c r="Q21" i="7" s="1"/>
  <c r="S21" i="7" s="1"/>
  <c r="T21" i="7" s="1"/>
  <c r="U21" i="7" s="1"/>
  <c r="X21" i="7" s="1"/>
  <c r="P20" i="7"/>
  <c r="Q20" i="7" s="1"/>
  <c r="S20" i="7" s="1"/>
  <c r="T20" i="7" s="1"/>
  <c r="U20" i="7" s="1"/>
  <c r="X20" i="7" s="1"/>
  <c r="P19" i="7"/>
  <c r="Q19" i="7" s="1"/>
  <c r="S19" i="7" s="1"/>
  <c r="T19" i="7" s="1"/>
  <c r="U19" i="7" s="1"/>
  <c r="X19" i="7" s="1"/>
  <c r="P18" i="7"/>
  <c r="Q18" i="7" s="1"/>
  <c r="S18" i="7" s="1"/>
  <c r="T18" i="7" s="1"/>
  <c r="U18" i="7" s="1"/>
  <c r="X18" i="7" s="1"/>
  <c r="P17" i="7"/>
  <c r="Q17" i="7" s="1"/>
  <c r="S17" i="7" s="1"/>
  <c r="T17" i="7" s="1"/>
  <c r="U17" i="7" s="1"/>
  <c r="X17" i="7" s="1"/>
  <c r="P16" i="7"/>
  <c r="Q16" i="7" s="1"/>
  <c r="S16" i="7" s="1"/>
  <c r="T16" i="7" s="1"/>
  <c r="U16" i="7" s="1"/>
  <c r="X16" i="7" s="1"/>
  <c r="P15" i="7"/>
  <c r="Q15" i="7" s="1"/>
  <c r="S15" i="7" s="1"/>
  <c r="T15" i="7" s="1"/>
  <c r="U15" i="7" s="1"/>
  <c r="X15" i="7" s="1"/>
  <c r="P14" i="7"/>
  <c r="Q14" i="7" s="1"/>
  <c r="S14" i="7" s="1"/>
  <c r="T14" i="7" s="1"/>
  <c r="U14" i="7" s="1"/>
  <c r="X14" i="7" s="1"/>
  <c r="P13" i="7"/>
  <c r="Q13" i="7" s="1"/>
  <c r="S13" i="7" s="1"/>
  <c r="T13" i="7" s="1"/>
  <c r="U13" i="7" s="1"/>
  <c r="X13" i="7" s="1"/>
  <c r="P12" i="7"/>
  <c r="Q12" i="7" s="1"/>
  <c r="S12" i="7" s="1"/>
  <c r="T12" i="7" s="1"/>
  <c r="U12" i="7" s="1"/>
  <c r="X12" i="7" s="1"/>
  <c r="P11" i="7"/>
  <c r="Q11" i="7" s="1"/>
  <c r="S11" i="7" s="1"/>
  <c r="T11" i="7" s="1"/>
  <c r="U11" i="7" s="1"/>
  <c r="X11" i="7" s="1"/>
  <c r="P10" i="7"/>
  <c r="Q10" i="7" s="1"/>
  <c r="S10" i="7" s="1"/>
  <c r="T10" i="7" s="1"/>
  <c r="U10" i="7" s="1"/>
  <c r="X10" i="7" s="1"/>
  <c r="P9" i="7"/>
  <c r="Q9" i="7" s="1"/>
  <c r="S9" i="7" s="1"/>
  <c r="T9" i="7" s="1"/>
  <c r="U9" i="7" s="1"/>
  <c r="X9" i="7" s="1"/>
  <c r="P8" i="7"/>
  <c r="Q8" i="7" s="1"/>
  <c r="S8" i="7" s="1"/>
  <c r="T8" i="7" s="1"/>
  <c r="U8" i="7" s="1"/>
  <c r="X8" i="7" s="1"/>
  <c r="P7" i="7"/>
  <c r="Q7" i="7" s="1"/>
  <c r="S7" i="7" s="1"/>
  <c r="T7" i="7" s="1"/>
  <c r="U7" i="7" s="1"/>
  <c r="X7" i="7" s="1"/>
  <c r="P6" i="7"/>
  <c r="Q6" i="7" s="1"/>
  <c r="S6" i="7" s="1"/>
  <c r="T6" i="7" s="1"/>
  <c r="U6" i="7" s="1"/>
  <c r="X6" i="7" s="1"/>
  <c r="P5" i="7"/>
  <c r="Q5" i="7" s="1"/>
  <c r="S5" i="7" s="1"/>
  <c r="T5" i="7" s="1"/>
  <c r="U5" i="7" s="1"/>
  <c r="X5" i="7" s="1"/>
  <c r="P4" i="7"/>
  <c r="Q4" i="7" s="1"/>
  <c r="S4" i="7" s="1"/>
  <c r="T4" i="7" s="1"/>
  <c r="U4" i="7" s="1"/>
  <c r="X4" i="7" s="1"/>
  <c r="Y4" i="7" l="1"/>
  <c r="Z4" i="7"/>
  <c r="Y6" i="7"/>
  <c r="Z6" i="7"/>
  <c r="Y8" i="7"/>
  <c r="Z8" i="7"/>
  <c r="Y10" i="7"/>
  <c r="Z10" i="7"/>
  <c r="Y12" i="7"/>
  <c r="Z12" i="7"/>
  <c r="Y14" i="7"/>
  <c r="Z14" i="7"/>
  <c r="Y16" i="7"/>
  <c r="Z16" i="7"/>
  <c r="Y18" i="7"/>
  <c r="Z18" i="7"/>
  <c r="Y20" i="7"/>
  <c r="Z20" i="7"/>
  <c r="Y22" i="7"/>
  <c r="Z22" i="7"/>
  <c r="Y24" i="7"/>
  <c r="Z24" i="7"/>
  <c r="Y26" i="7"/>
  <c r="Z26" i="7"/>
  <c r="Y28" i="7"/>
  <c r="Z28" i="7"/>
  <c r="Y30" i="7"/>
  <c r="Z30" i="7"/>
  <c r="Y32" i="7"/>
  <c r="Z32" i="7"/>
  <c r="Y34" i="7"/>
  <c r="Z34" i="7"/>
  <c r="Y36" i="7"/>
  <c r="Z36" i="7"/>
  <c r="Y38" i="7"/>
  <c r="Z38" i="7"/>
  <c r="Y40" i="7"/>
  <c r="Z40" i="7"/>
  <c r="Y42" i="7"/>
  <c r="Z42" i="7"/>
  <c r="Y44" i="7"/>
  <c r="Z44" i="7"/>
  <c r="Y46" i="7"/>
  <c r="Z46" i="7"/>
  <c r="Y48" i="7"/>
  <c r="Z48" i="7"/>
  <c r="Y50" i="7"/>
  <c r="Z50" i="7"/>
  <c r="Y52" i="7"/>
  <c r="Z52" i="7"/>
  <c r="Y54" i="7"/>
  <c r="Z54" i="7"/>
  <c r="Y56" i="7"/>
  <c r="Z56" i="7"/>
  <c r="Y58" i="7"/>
  <c r="Z58" i="7"/>
  <c r="Y60" i="7"/>
  <c r="Z60" i="7"/>
  <c r="Y62" i="7"/>
  <c r="Z62" i="7"/>
  <c r="Y64" i="7"/>
  <c r="Z64" i="7"/>
  <c r="Y66" i="7"/>
  <c r="Z66" i="7"/>
  <c r="Y68" i="7"/>
  <c r="Z68" i="7"/>
  <c r="Y70" i="7"/>
  <c r="Z70" i="7"/>
  <c r="Y72" i="7"/>
  <c r="Z72" i="7"/>
  <c r="Y74" i="7"/>
  <c r="Z74" i="7"/>
  <c r="Y76" i="7"/>
  <c r="Z76" i="7"/>
  <c r="Y78" i="7"/>
  <c r="Z78" i="7"/>
  <c r="Y80" i="7"/>
  <c r="Z80" i="7"/>
  <c r="Y82" i="7"/>
  <c r="Z82" i="7"/>
  <c r="Y84" i="7"/>
  <c r="Z84" i="7"/>
  <c r="Y86" i="7"/>
  <c r="Z86" i="7"/>
  <c r="Y88" i="7"/>
  <c r="Z88" i="7"/>
  <c r="Y90" i="7"/>
  <c r="Z90" i="7"/>
  <c r="Y92" i="7"/>
  <c r="Z92" i="7"/>
  <c r="Y94" i="7"/>
  <c r="Z94" i="7"/>
  <c r="Y96" i="7"/>
  <c r="Z96" i="7"/>
  <c r="Y98" i="7"/>
  <c r="Z98" i="7"/>
  <c r="Y100" i="7"/>
  <c r="Z100" i="7"/>
  <c r="Y102" i="7"/>
  <c r="Z102" i="7"/>
  <c r="Y104" i="7"/>
  <c r="Z104" i="7"/>
  <c r="Y106" i="7"/>
  <c r="Z106" i="7"/>
  <c r="Y108" i="7"/>
  <c r="Z108" i="7"/>
  <c r="Y110" i="7"/>
  <c r="Z110" i="7"/>
  <c r="Y112" i="7"/>
  <c r="Z112" i="7"/>
  <c r="Y114" i="7"/>
  <c r="Z114" i="7"/>
  <c r="Y116" i="7"/>
  <c r="Z116" i="7"/>
  <c r="Y118" i="7"/>
  <c r="Z118" i="7"/>
  <c r="Y120" i="7"/>
  <c r="Z120" i="7"/>
  <c r="Y122" i="7"/>
  <c r="Z122" i="7"/>
  <c r="Y124" i="7"/>
  <c r="Z124" i="7"/>
  <c r="Y126" i="7"/>
  <c r="Z126" i="7"/>
  <c r="Y128" i="7"/>
  <c r="Z128" i="7"/>
  <c r="Y130" i="7"/>
  <c r="Z130" i="7"/>
  <c r="Y132" i="7"/>
  <c r="Z132" i="7"/>
  <c r="Y134" i="7"/>
  <c r="Z134" i="7"/>
  <c r="Y136" i="7"/>
  <c r="Z136" i="7"/>
  <c r="Y138" i="7"/>
  <c r="Z138" i="7"/>
  <c r="Y140" i="7"/>
  <c r="Z140" i="7"/>
  <c r="Y142" i="7"/>
  <c r="Z142" i="7"/>
  <c r="Y144" i="7"/>
  <c r="Z144" i="7"/>
  <c r="Y146" i="7"/>
  <c r="Z146" i="7"/>
  <c r="Y148" i="7"/>
  <c r="Z148" i="7"/>
  <c r="Y150" i="7"/>
  <c r="Z150" i="7"/>
  <c r="Y152" i="7"/>
  <c r="Z152" i="7"/>
  <c r="Y154" i="7"/>
  <c r="Z154" i="7"/>
  <c r="Y156" i="7"/>
  <c r="Z156" i="7"/>
  <c r="Y158" i="7"/>
  <c r="Z158" i="7"/>
  <c r="Y160" i="7"/>
  <c r="Z160" i="7"/>
  <c r="Y162" i="7"/>
  <c r="Z162" i="7"/>
  <c r="Y164" i="7"/>
  <c r="Z164" i="7"/>
  <c r="Y166" i="7"/>
  <c r="Z166" i="7"/>
  <c r="Y168" i="7"/>
  <c r="Z168" i="7"/>
  <c r="Y170" i="7"/>
  <c r="Z170" i="7"/>
  <c r="Y172" i="7"/>
  <c r="Z172" i="7"/>
  <c r="Y174" i="7"/>
  <c r="Z174" i="7"/>
  <c r="Y176" i="7"/>
  <c r="Z176" i="7"/>
  <c r="Y178" i="7"/>
  <c r="Z178" i="7"/>
  <c r="Y180" i="7"/>
  <c r="Z180" i="7"/>
  <c r="Y182" i="7"/>
  <c r="Z182" i="7"/>
  <c r="Y184" i="7"/>
  <c r="Z184" i="7"/>
  <c r="Y186" i="7"/>
  <c r="Z186" i="7"/>
  <c r="Y188" i="7"/>
  <c r="Z188" i="7"/>
  <c r="Y190" i="7"/>
  <c r="Z190" i="7"/>
  <c r="Y192" i="7"/>
  <c r="Z192" i="7"/>
  <c r="Y194" i="7"/>
  <c r="Z194" i="7"/>
  <c r="Y196" i="7"/>
  <c r="Z196" i="7"/>
  <c r="Y198" i="7"/>
  <c r="Z198" i="7"/>
  <c r="Y200" i="7"/>
  <c r="Z200" i="7"/>
  <c r="Y202" i="7"/>
  <c r="Z202" i="7"/>
  <c r="Y204" i="7"/>
  <c r="Z204" i="7"/>
  <c r="Y206" i="7"/>
  <c r="Z206" i="7"/>
  <c r="Y208" i="7"/>
  <c r="Z208" i="7"/>
  <c r="Y210" i="7"/>
  <c r="Z210" i="7"/>
  <c r="Y212" i="7"/>
  <c r="Z212" i="7"/>
  <c r="Y214" i="7"/>
  <c r="Z214" i="7"/>
  <c r="Y216" i="7"/>
  <c r="Z216" i="7"/>
  <c r="Y218" i="7"/>
  <c r="Z218" i="7"/>
  <c r="Y220" i="7"/>
  <c r="Z220" i="7"/>
  <c r="Y223" i="7"/>
  <c r="Z223" i="7"/>
  <c r="Y225" i="7"/>
  <c r="Z225" i="7"/>
  <c r="Y227" i="7"/>
  <c r="Z227" i="7"/>
  <c r="Y229" i="7"/>
  <c r="Z229" i="7"/>
  <c r="Y231" i="7"/>
  <c r="Z231" i="7"/>
  <c r="Y233" i="7"/>
  <c r="Z233" i="7"/>
  <c r="Y235" i="7"/>
  <c r="Z235" i="7"/>
  <c r="Y237" i="7"/>
  <c r="Z237" i="7"/>
  <c r="Y239" i="7"/>
  <c r="Z239" i="7"/>
  <c r="Y241" i="7"/>
  <c r="Z241" i="7"/>
  <c r="Y243" i="7"/>
  <c r="Z243" i="7"/>
  <c r="Y245" i="7"/>
  <c r="Z245" i="7"/>
  <c r="Y247" i="7"/>
  <c r="Z247" i="7"/>
  <c r="Y249" i="7"/>
  <c r="Z249" i="7"/>
  <c r="Y251" i="7"/>
  <c r="Z251" i="7"/>
  <c r="Y253" i="7"/>
  <c r="Z253" i="7"/>
  <c r="Y255" i="7"/>
  <c r="Z255" i="7"/>
  <c r="Y257" i="7"/>
  <c r="Z257" i="7"/>
  <c r="Y259" i="7"/>
  <c r="Z259" i="7"/>
  <c r="Y261" i="7"/>
  <c r="Z261" i="7"/>
  <c r="Y263" i="7"/>
  <c r="Z263" i="7"/>
  <c r="Y265" i="7"/>
  <c r="Z265" i="7"/>
  <c r="Y267" i="7"/>
  <c r="Z267" i="7"/>
  <c r="Y269" i="7"/>
  <c r="Z269" i="7"/>
  <c r="Y271" i="7"/>
  <c r="Z271" i="7"/>
  <c r="Y273" i="7"/>
  <c r="Z273" i="7"/>
  <c r="Y275" i="7"/>
  <c r="Z275" i="7"/>
  <c r="Y277" i="7"/>
  <c r="Z277" i="7"/>
  <c r="Y279" i="7"/>
  <c r="Z279" i="7"/>
  <c r="Y281" i="7"/>
  <c r="Z281" i="7"/>
  <c r="Y283" i="7"/>
  <c r="Z283" i="7"/>
  <c r="Y285" i="7"/>
  <c r="Z285" i="7"/>
  <c r="Y287" i="7"/>
  <c r="Z287" i="7"/>
  <c r="Y289" i="7"/>
  <c r="Z289" i="7"/>
  <c r="Y291" i="7"/>
  <c r="Z291" i="7"/>
  <c r="Y293" i="7"/>
  <c r="Z293" i="7"/>
  <c r="Y295" i="7"/>
  <c r="Z295" i="7"/>
  <c r="Y297" i="7"/>
  <c r="Z297" i="7"/>
  <c r="Y299" i="7"/>
  <c r="Z299" i="7"/>
  <c r="Y301" i="7"/>
  <c r="Z301" i="7"/>
  <c r="Y303" i="7"/>
  <c r="Z303" i="7"/>
  <c r="Y305" i="7"/>
  <c r="Z305" i="7"/>
  <c r="Y307" i="7"/>
  <c r="Z307" i="7"/>
  <c r="Y309" i="7"/>
  <c r="Z309" i="7"/>
  <c r="Y311" i="7"/>
  <c r="Z311" i="7"/>
  <c r="Y313" i="7"/>
  <c r="Z313" i="7"/>
  <c r="Y315" i="7"/>
  <c r="Z315" i="7"/>
  <c r="Y317" i="7"/>
  <c r="Z317" i="7"/>
  <c r="Y319" i="7"/>
  <c r="Z319" i="7"/>
  <c r="Y321" i="7"/>
  <c r="Z321" i="7"/>
  <c r="Y323" i="7"/>
  <c r="Z323" i="7"/>
  <c r="Y325" i="7"/>
  <c r="Z325" i="7"/>
  <c r="Y327" i="7"/>
  <c r="Z327" i="7"/>
  <c r="Y329" i="7"/>
  <c r="Z329" i="7"/>
  <c r="Y331" i="7"/>
  <c r="Z331" i="7"/>
  <c r="Y333" i="7"/>
  <c r="Z333" i="7"/>
  <c r="Y335" i="7"/>
  <c r="Z335" i="7"/>
  <c r="Y337" i="7"/>
  <c r="Z337" i="7"/>
  <c r="Y339" i="7"/>
  <c r="Z339" i="7"/>
  <c r="Y341" i="7"/>
  <c r="Z341" i="7"/>
  <c r="Y343" i="7"/>
  <c r="Z343" i="7"/>
  <c r="Y345" i="7"/>
  <c r="Z345" i="7"/>
  <c r="Y347" i="7"/>
  <c r="Z347" i="7"/>
  <c r="Y349" i="7"/>
  <c r="Z349" i="7"/>
  <c r="Y351" i="7"/>
  <c r="Z351" i="7"/>
  <c r="Y353" i="7"/>
  <c r="Z353" i="7"/>
  <c r="Y355" i="7"/>
  <c r="Z355" i="7"/>
  <c r="Y357" i="7"/>
  <c r="Z357" i="7"/>
  <c r="Y359" i="7"/>
  <c r="Z359" i="7"/>
  <c r="Y361" i="7"/>
  <c r="Z361" i="7"/>
  <c r="Y363" i="7"/>
  <c r="Z363" i="7"/>
  <c r="Y365" i="7"/>
  <c r="Z365" i="7"/>
  <c r="Y367" i="7"/>
  <c r="Z367" i="7"/>
  <c r="Y369" i="7"/>
  <c r="Z369" i="7"/>
  <c r="Y371" i="7"/>
  <c r="Z371" i="7"/>
  <c r="Y373" i="7"/>
  <c r="Z373" i="7"/>
  <c r="Y375" i="7"/>
  <c r="Z375" i="7"/>
  <c r="Y377" i="7"/>
  <c r="Z377" i="7"/>
  <c r="Y379" i="7"/>
  <c r="Z379" i="7"/>
  <c r="Y381" i="7"/>
  <c r="Z381" i="7"/>
  <c r="Y383" i="7"/>
  <c r="Z383" i="7"/>
  <c r="Y385" i="7"/>
  <c r="Z385" i="7"/>
  <c r="Y387" i="7"/>
  <c r="Z387" i="7"/>
  <c r="Y389" i="7"/>
  <c r="Z389" i="7"/>
  <c r="Y391" i="7"/>
  <c r="Z391" i="7"/>
  <c r="Y393" i="7"/>
  <c r="Z393" i="7"/>
  <c r="Y395" i="7"/>
  <c r="Z395" i="7"/>
  <c r="Y397" i="7"/>
  <c r="Z397" i="7"/>
  <c r="Y399" i="7"/>
  <c r="Z399" i="7"/>
  <c r="Y401" i="7"/>
  <c r="Z401" i="7"/>
  <c r="Y403" i="7"/>
  <c r="Z403" i="7"/>
  <c r="Y405" i="7"/>
  <c r="Z405" i="7"/>
  <c r="Y407" i="7"/>
  <c r="Z407" i="7"/>
  <c r="Y409" i="7"/>
  <c r="Z409" i="7"/>
  <c r="Y411" i="7"/>
  <c r="Z411" i="7"/>
  <c r="Y413" i="7"/>
  <c r="Z413" i="7"/>
  <c r="Y415" i="7"/>
  <c r="Z415" i="7"/>
  <c r="Y417" i="7"/>
  <c r="Z417" i="7"/>
  <c r="Y419" i="7"/>
  <c r="Z419" i="7"/>
  <c r="Y421" i="7"/>
  <c r="Z421" i="7"/>
  <c r="Y423" i="7"/>
  <c r="Z423" i="7"/>
  <c r="Y425" i="7"/>
  <c r="Z425" i="7"/>
  <c r="Y427" i="7"/>
  <c r="Z427" i="7"/>
  <c r="Y429" i="7"/>
  <c r="Z429" i="7"/>
  <c r="Y431" i="7"/>
  <c r="Z431" i="7"/>
  <c r="Y433" i="7"/>
  <c r="Z433" i="7"/>
  <c r="Y435" i="7"/>
  <c r="Z435" i="7"/>
  <c r="Y437" i="7"/>
  <c r="Z437" i="7"/>
  <c r="Y439" i="7"/>
  <c r="Z439" i="7"/>
  <c r="Y441" i="7"/>
  <c r="Z441" i="7"/>
  <c r="Y443" i="7"/>
  <c r="Z443" i="7"/>
  <c r="Y445" i="7"/>
  <c r="Z445" i="7"/>
  <c r="Y447" i="7"/>
  <c r="Z447" i="7"/>
  <c r="Y449" i="7"/>
  <c r="Z449" i="7"/>
  <c r="Y451" i="7"/>
  <c r="Z451" i="7"/>
  <c r="Y453" i="7"/>
  <c r="Z453" i="7"/>
  <c r="Y455" i="7"/>
  <c r="Z455" i="7"/>
  <c r="Y457" i="7"/>
  <c r="Z457" i="7"/>
  <c r="Y459" i="7"/>
  <c r="Z459" i="7"/>
  <c r="Y461" i="7"/>
  <c r="Z461" i="7"/>
  <c r="Y463" i="7"/>
  <c r="Z463" i="7"/>
  <c r="Y465" i="7"/>
  <c r="Z465" i="7"/>
  <c r="Y467" i="7"/>
  <c r="Z467" i="7"/>
  <c r="Y469" i="7"/>
  <c r="Z469" i="7"/>
  <c r="Y471" i="7"/>
  <c r="Z471" i="7"/>
  <c r="Y473" i="7"/>
  <c r="Z473" i="7"/>
  <c r="Y475" i="7"/>
  <c r="Z475" i="7"/>
  <c r="Y477" i="7"/>
  <c r="Z477" i="7"/>
  <c r="Y479" i="7"/>
  <c r="Z479" i="7"/>
  <c r="Y481" i="7"/>
  <c r="Z481" i="7"/>
  <c r="Y483" i="7"/>
  <c r="Z483" i="7"/>
  <c r="Y485" i="7"/>
  <c r="Z485" i="7"/>
  <c r="Y487" i="7"/>
  <c r="Z487" i="7"/>
  <c r="Y489" i="7"/>
  <c r="Z489" i="7"/>
  <c r="Y491" i="7"/>
  <c r="Z491" i="7"/>
  <c r="Y493" i="7"/>
  <c r="Z493" i="7"/>
  <c r="Y495" i="7"/>
  <c r="Z495" i="7"/>
  <c r="Y497" i="7"/>
  <c r="Z497" i="7"/>
  <c r="Y499" i="7"/>
  <c r="Z499" i="7"/>
  <c r="Y501" i="7"/>
  <c r="Z501" i="7"/>
  <c r="Y503" i="7"/>
  <c r="Z503" i="7"/>
  <c r="Y505" i="7"/>
  <c r="Z505" i="7"/>
  <c r="Y507" i="7"/>
  <c r="Z507" i="7"/>
  <c r="Y509" i="7"/>
  <c r="Z509" i="7"/>
  <c r="Y511" i="7"/>
  <c r="Z511" i="7"/>
  <c r="Y513" i="7"/>
  <c r="Z513" i="7"/>
  <c r="Y515" i="7"/>
  <c r="Z515" i="7"/>
  <c r="Y517" i="7"/>
  <c r="Z517" i="7"/>
  <c r="Y519" i="7"/>
  <c r="Z519" i="7"/>
  <c r="Y521" i="7"/>
  <c r="Z521" i="7"/>
  <c r="Y523" i="7"/>
  <c r="Z523" i="7"/>
  <c r="Y525" i="7"/>
  <c r="Z525" i="7"/>
  <c r="Y527" i="7"/>
  <c r="Z527" i="7"/>
  <c r="Y529" i="7"/>
  <c r="Z529" i="7"/>
  <c r="Y531" i="7"/>
  <c r="Z531" i="7"/>
  <c r="Y533" i="7"/>
  <c r="Z533" i="7"/>
  <c r="Y535" i="7"/>
  <c r="Z535" i="7"/>
  <c r="Y537" i="7"/>
  <c r="Z537" i="7"/>
  <c r="Y539" i="7"/>
  <c r="Z539" i="7"/>
  <c r="Y541" i="7"/>
  <c r="Z541" i="7"/>
  <c r="Y543" i="7"/>
  <c r="Z543" i="7"/>
  <c r="Y545" i="7"/>
  <c r="Z545" i="7"/>
  <c r="Y547" i="7"/>
  <c r="Z547" i="7"/>
  <c r="Y549" i="7"/>
  <c r="Z549" i="7"/>
  <c r="Y551" i="7"/>
  <c r="Z551" i="7"/>
  <c r="Y553" i="7"/>
  <c r="Z553" i="7"/>
  <c r="Y555" i="7"/>
  <c r="Z555" i="7"/>
  <c r="Y557" i="7"/>
  <c r="Z557" i="7"/>
  <c r="Y559" i="7"/>
  <c r="Z559" i="7"/>
  <c r="Y561" i="7"/>
  <c r="Z561" i="7"/>
  <c r="Y563" i="7"/>
  <c r="Z563" i="7"/>
  <c r="Y565" i="7"/>
  <c r="Z565" i="7"/>
  <c r="Y567" i="7"/>
  <c r="Z567" i="7"/>
  <c r="Y569" i="7"/>
  <c r="Z569" i="7"/>
  <c r="Y571" i="7"/>
  <c r="Z571" i="7"/>
  <c r="Y573" i="7"/>
  <c r="Z573" i="7"/>
  <c r="Y575" i="7"/>
  <c r="Z575" i="7"/>
  <c r="Y577" i="7"/>
  <c r="Z577" i="7"/>
  <c r="Y579" i="7"/>
  <c r="Z579" i="7"/>
  <c r="Y581" i="7"/>
  <c r="Z581" i="7"/>
  <c r="Y583" i="7"/>
  <c r="Z583" i="7"/>
  <c r="Y585" i="7"/>
  <c r="Z585" i="7"/>
  <c r="Y587" i="7"/>
  <c r="Z587" i="7"/>
  <c r="Y589" i="7"/>
  <c r="Z589" i="7"/>
  <c r="Y591" i="7"/>
  <c r="Z591" i="7"/>
  <c r="Y593" i="7"/>
  <c r="Z593" i="7"/>
  <c r="Y595" i="7"/>
  <c r="Z595" i="7"/>
  <c r="Y597" i="7"/>
  <c r="Z597" i="7"/>
  <c r="Y599" i="7"/>
  <c r="Z599" i="7"/>
  <c r="Y601" i="7"/>
  <c r="Z601" i="7"/>
  <c r="Y603" i="7"/>
  <c r="Z603" i="7"/>
  <c r="Y605" i="7"/>
  <c r="Z605" i="7"/>
  <c r="Y607" i="7"/>
  <c r="Z607" i="7"/>
  <c r="Y609" i="7"/>
  <c r="Z609" i="7"/>
  <c r="Y611" i="7"/>
  <c r="Z611" i="7"/>
  <c r="Y613" i="7"/>
  <c r="Z613" i="7"/>
  <c r="Y615" i="7"/>
  <c r="Z615" i="7"/>
  <c r="Y617" i="7"/>
  <c r="Z617" i="7"/>
  <c r="Y619" i="7"/>
  <c r="Z619" i="7"/>
  <c r="Y621" i="7"/>
  <c r="Z621" i="7"/>
  <c r="Y623" i="7"/>
  <c r="Z623" i="7"/>
  <c r="Y625" i="7"/>
  <c r="Z625" i="7"/>
  <c r="Y627" i="7"/>
  <c r="Z627" i="7"/>
  <c r="Y629" i="7"/>
  <c r="Z629" i="7"/>
  <c r="Y631" i="7"/>
  <c r="Z631" i="7"/>
  <c r="Y633" i="7"/>
  <c r="Z633" i="7"/>
  <c r="Y635" i="7"/>
  <c r="Z635" i="7"/>
  <c r="Y637" i="7"/>
  <c r="Z637" i="7"/>
  <c r="Z639" i="7"/>
  <c r="Y639" i="7"/>
  <c r="Z641" i="7"/>
  <c r="Y641" i="7"/>
  <c r="Z643" i="7"/>
  <c r="Y643" i="7"/>
  <c r="Z645" i="7"/>
  <c r="Y645" i="7"/>
  <c r="Z647" i="7"/>
  <c r="Y647" i="7"/>
  <c r="Z649" i="7"/>
  <c r="Y649" i="7"/>
  <c r="Z651" i="7"/>
  <c r="Y651" i="7"/>
  <c r="Z653" i="7"/>
  <c r="Y653" i="7"/>
  <c r="Z655" i="7"/>
  <c r="Y655" i="7"/>
  <c r="Z657" i="7"/>
  <c r="Y657" i="7"/>
  <c r="Z659" i="7"/>
  <c r="Y659" i="7"/>
  <c r="Z661" i="7"/>
  <c r="Y661" i="7"/>
  <c r="Z663" i="7"/>
  <c r="Y663" i="7"/>
  <c r="Z665" i="7"/>
  <c r="Y665" i="7"/>
  <c r="Z667" i="7"/>
  <c r="Y667" i="7"/>
  <c r="Z669" i="7"/>
  <c r="Y669" i="7"/>
  <c r="Z671" i="7"/>
  <c r="Y671" i="7"/>
  <c r="Z673" i="7"/>
  <c r="Y673" i="7"/>
  <c r="Z675" i="7"/>
  <c r="Y675" i="7"/>
  <c r="Z677" i="7"/>
  <c r="Y677" i="7"/>
  <c r="Z679" i="7"/>
  <c r="Y679" i="7"/>
  <c r="Z681" i="7"/>
  <c r="Y681" i="7"/>
  <c r="Z683" i="7"/>
  <c r="Y683" i="7"/>
  <c r="Z685" i="7"/>
  <c r="Y685" i="7"/>
  <c r="Z687" i="7"/>
  <c r="Y687" i="7"/>
  <c r="Z689" i="7"/>
  <c r="Y689" i="7"/>
  <c r="Z691" i="7"/>
  <c r="Y691" i="7"/>
  <c r="Z693" i="7"/>
  <c r="Y693" i="7"/>
  <c r="Z695" i="7"/>
  <c r="Y695" i="7"/>
  <c r="Z697" i="7"/>
  <c r="Y697" i="7"/>
  <c r="Z699" i="7"/>
  <c r="Y699" i="7"/>
  <c r="Z701" i="7"/>
  <c r="Y701" i="7"/>
  <c r="Z703" i="7"/>
  <c r="Y703" i="7"/>
  <c r="Z705" i="7"/>
  <c r="Y705" i="7"/>
  <c r="Z707" i="7"/>
  <c r="Y707" i="7"/>
  <c r="Z709" i="7"/>
  <c r="Y709" i="7"/>
  <c r="Z711" i="7"/>
  <c r="Y711" i="7"/>
  <c r="Z713" i="7"/>
  <c r="Y713" i="7"/>
  <c r="Z715" i="7"/>
  <c r="Y715" i="7"/>
  <c r="Z717" i="7"/>
  <c r="Y717" i="7"/>
  <c r="Z719" i="7"/>
  <c r="Y719" i="7"/>
  <c r="Z721" i="7"/>
  <c r="Y721" i="7"/>
  <c r="Z723" i="7"/>
  <c r="Y723" i="7"/>
  <c r="Z725" i="7"/>
  <c r="Y725" i="7"/>
  <c r="Z727" i="7"/>
  <c r="Y727" i="7"/>
  <c r="Z729" i="7"/>
  <c r="Y729" i="7"/>
  <c r="Z731" i="7"/>
  <c r="Y731" i="7"/>
  <c r="Z733" i="7"/>
  <c r="Y733" i="7"/>
  <c r="Z735" i="7"/>
  <c r="Y735" i="7"/>
  <c r="Z737" i="7"/>
  <c r="Y737" i="7"/>
  <c r="Z739" i="7"/>
  <c r="Y739" i="7"/>
  <c r="Z741" i="7"/>
  <c r="Y741" i="7"/>
  <c r="Z743" i="7"/>
  <c r="Y743" i="7"/>
  <c r="Z745" i="7"/>
  <c r="Y745" i="7"/>
  <c r="Z747" i="7"/>
  <c r="Y747" i="7"/>
  <c r="Z749" i="7"/>
  <c r="Y749" i="7"/>
  <c r="Z751" i="7"/>
  <c r="Y751" i="7"/>
  <c r="Z753" i="7"/>
  <c r="Y753" i="7"/>
  <c r="Z755" i="7"/>
  <c r="Y755" i="7"/>
  <c r="Z757" i="7"/>
  <c r="Y757" i="7"/>
  <c r="Z759" i="7"/>
  <c r="Y759" i="7"/>
  <c r="Z761" i="7"/>
  <c r="Y761" i="7"/>
  <c r="Z763" i="7"/>
  <c r="Y763" i="7"/>
  <c r="Z765" i="7"/>
  <c r="Y765" i="7"/>
  <c r="Z767" i="7"/>
  <c r="Y767" i="7"/>
  <c r="Z769" i="7"/>
  <c r="Y769" i="7"/>
  <c r="Z771" i="7"/>
  <c r="Y771" i="7"/>
  <c r="Z773" i="7"/>
  <c r="Y773" i="7"/>
  <c r="Z775" i="7"/>
  <c r="Y775" i="7"/>
  <c r="Z777" i="7"/>
  <c r="Y777" i="7"/>
  <c r="Z779" i="7"/>
  <c r="Y779" i="7"/>
  <c r="Z781" i="7"/>
  <c r="Y781" i="7"/>
  <c r="Z783" i="7"/>
  <c r="Y783" i="7"/>
  <c r="Z785" i="7"/>
  <c r="Y785" i="7"/>
  <c r="Z787" i="7"/>
  <c r="Y787" i="7"/>
  <c r="Z789" i="7"/>
  <c r="Y789" i="7"/>
  <c r="Z791" i="7"/>
  <c r="Y791" i="7"/>
  <c r="Z793" i="7"/>
  <c r="Y793" i="7"/>
  <c r="Z795" i="7"/>
  <c r="Y795" i="7"/>
  <c r="Z797" i="7"/>
  <c r="Y797" i="7"/>
  <c r="Z799" i="7"/>
  <c r="Y799" i="7"/>
  <c r="Z801" i="7"/>
  <c r="Y801" i="7"/>
  <c r="Z803" i="7"/>
  <c r="Y803" i="7"/>
  <c r="Z805" i="7"/>
  <c r="Y805" i="7"/>
  <c r="Z807" i="7"/>
  <c r="Y807" i="7"/>
  <c r="Z809" i="7"/>
  <c r="Y809" i="7"/>
  <c r="Z811" i="7"/>
  <c r="Y811" i="7"/>
  <c r="Z813" i="7"/>
  <c r="Y813" i="7"/>
  <c r="Z815" i="7"/>
  <c r="Y815" i="7"/>
  <c r="Z817" i="7"/>
  <c r="Y817" i="7"/>
  <c r="Z819" i="7"/>
  <c r="Y819" i="7"/>
  <c r="Z821" i="7"/>
  <c r="Y821" i="7"/>
  <c r="Z823" i="7"/>
  <c r="Y823" i="7"/>
  <c r="Z825" i="7"/>
  <c r="Y825" i="7"/>
  <c r="Z827" i="7"/>
  <c r="Y827" i="7"/>
  <c r="Z829" i="7"/>
  <c r="Y829" i="7"/>
  <c r="Z831" i="7"/>
  <c r="Y831" i="7"/>
  <c r="Z833" i="7"/>
  <c r="Y833" i="7"/>
  <c r="Z835" i="7"/>
  <c r="Y835" i="7"/>
  <c r="Z837" i="7"/>
  <c r="Y837" i="7"/>
  <c r="Z839" i="7"/>
  <c r="Y839" i="7"/>
  <c r="Z841" i="7"/>
  <c r="Y841" i="7"/>
  <c r="Z843" i="7"/>
  <c r="Y843" i="7"/>
  <c r="Z845" i="7"/>
  <c r="Y845" i="7"/>
  <c r="Z847" i="7"/>
  <c r="Y847" i="7"/>
  <c r="Z849" i="7"/>
  <c r="Y849" i="7"/>
  <c r="Z851" i="7"/>
  <c r="Y851" i="7"/>
  <c r="Z853" i="7"/>
  <c r="Y853" i="7"/>
  <c r="Z855" i="7"/>
  <c r="Y855" i="7"/>
  <c r="Z857" i="7"/>
  <c r="Y857" i="7"/>
  <c r="Z859" i="7"/>
  <c r="Y859" i="7"/>
  <c r="Z861" i="7"/>
  <c r="Y861" i="7"/>
  <c r="Z863" i="7"/>
  <c r="Y863" i="7"/>
  <c r="Z865" i="7"/>
  <c r="Y865" i="7"/>
  <c r="Z867" i="7"/>
  <c r="Y867" i="7"/>
  <c r="Z869" i="7"/>
  <c r="Y869" i="7"/>
  <c r="Z871" i="7"/>
  <c r="Y871" i="7"/>
  <c r="Z873" i="7"/>
  <c r="Y873" i="7"/>
  <c r="Z875" i="7"/>
  <c r="Y875" i="7"/>
  <c r="Z877" i="7"/>
  <c r="Y877" i="7"/>
  <c r="Z879" i="7"/>
  <c r="Y879" i="7"/>
  <c r="Z881" i="7"/>
  <c r="Y881" i="7"/>
  <c r="Z883" i="7"/>
  <c r="Y883" i="7"/>
  <c r="Z885" i="7"/>
  <c r="Y885" i="7"/>
  <c r="Z887" i="7"/>
  <c r="Y887" i="7"/>
  <c r="Z889" i="7"/>
  <c r="Y889" i="7"/>
  <c r="Z891" i="7"/>
  <c r="Y891" i="7"/>
  <c r="Z893" i="7"/>
  <c r="Y893" i="7"/>
  <c r="Z895" i="7"/>
  <c r="Y895" i="7"/>
  <c r="Z897" i="7"/>
  <c r="Y897" i="7"/>
  <c r="Z899" i="7"/>
  <c r="Y899" i="7"/>
  <c r="Z901" i="7"/>
  <c r="Y901" i="7"/>
  <c r="Z903" i="7"/>
  <c r="Y903" i="7"/>
  <c r="Z905" i="7"/>
  <c r="Y905" i="7"/>
  <c r="Z907" i="7"/>
  <c r="Y907" i="7"/>
  <c r="Z909" i="7"/>
  <c r="Y909" i="7"/>
  <c r="Z911" i="7"/>
  <c r="Y911" i="7"/>
  <c r="Z913" i="7"/>
  <c r="Y913" i="7"/>
  <c r="Z915" i="7"/>
  <c r="Y915" i="7"/>
  <c r="Z917" i="7"/>
  <c r="Y917" i="7"/>
  <c r="Z919" i="7"/>
  <c r="Y919" i="7"/>
  <c r="Z921" i="7"/>
  <c r="Y921" i="7"/>
  <c r="Z923" i="7"/>
  <c r="Y923" i="7"/>
  <c r="Z925" i="7"/>
  <c r="Y925" i="7"/>
  <c r="Z927" i="7"/>
  <c r="Y927" i="7"/>
  <c r="Z929" i="7"/>
  <c r="Y929" i="7"/>
  <c r="Z931" i="7"/>
  <c r="Y931" i="7"/>
  <c r="Z933" i="7"/>
  <c r="Y933" i="7"/>
  <c r="Z935" i="7"/>
  <c r="Y935" i="7"/>
  <c r="Z937" i="7"/>
  <c r="Y937" i="7"/>
  <c r="Z939" i="7"/>
  <c r="Y939" i="7"/>
  <c r="Z941" i="7"/>
  <c r="Y941" i="7"/>
  <c r="Z943" i="7"/>
  <c r="Y943" i="7"/>
  <c r="Z945" i="7"/>
  <c r="Y945" i="7"/>
  <c r="Z947" i="7"/>
  <c r="Y947" i="7"/>
  <c r="Z949" i="7"/>
  <c r="Y949" i="7"/>
  <c r="Z951" i="7"/>
  <c r="Y951" i="7"/>
  <c r="Z953" i="7"/>
  <c r="Y953" i="7"/>
  <c r="Z955" i="7"/>
  <c r="Y955" i="7"/>
  <c r="Z957" i="7"/>
  <c r="Y957" i="7"/>
  <c r="Z959" i="7"/>
  <c r="Y959" i="7"/>
  <c r="Z961" i="7"/>
  <c r="Y961" i="7"/>
  <c r="Z963" i="7"/>
  <c r="Y963" i="7"/>
  <c r="Z965" i="7"/>
  <c r="Y965" i="7"/>
  <c r="Z967" i="7"/>
  <c r="Y967" i="7"/>
  <c r="Z969" i="7"/>
  <c r="Y969" i="7"/>
  <c r="Z971" i="7"/>
  <c r="Y971" i="7"/>
  <c r="Z973" i="7"/>
  <c r="Y973" i="7"/>
  <c r="Z975" i="7"/>
  <c r="Y975" i="7"/>
  <c r="Z977" i="7"/>
  <c r="Y977" i="7"/>
  <c r="Z979" i="7"/>
  <c r="Y979" i="7"/>
  <c r="Z981" i="7"/>
  <c r="Y981" i="7"/>
  <c r="Z983" i="7"/>
  <c r="Y983" i="7"/>
  <c r="Z985" i="7"/>
  <c r="Y985" i="7"/>
  <c r="Z987" i="7"/>
  <c r="Y987" i="7"/>
  <c r="Z989" i="7"/>
  <c r="Y989" i="7"/>
  <c r="Z991" i="7"/>
  <c r="Y991" i="7"/>
  <c r="Z993" i="7"/>
  <c r="Y993" i="7"/>
  <c r="Z995" i="7"/>
  <c r="Y995" i="7"/>
  <c r="Z997" i="7"/>
  <c r="Y997" i="7"/>
  <c r="Z999" i="7"/>
  <c r="Y999" i="7"/>
  <c r="Z1001" i="7"/>
  <c r="Y1001" i="7"/>
  <c r="Z1003" i="7"/>
  <c r="Y1003" i="7"/>
  <c r="Z1005" i="7"/>
  <c r="Y1005" i="7"/>
  <c r="Z1007" i="7"/>
  <c r="Y1007" i="7"/>
  <c r="Z1009" i="7"/>
  <c r="Y1009" i="7"/>
  <c r="Z1011" i="7"/>
  <c r="Y1011" i="7"/>
  <c r="Z1013" i="7"/>
  <c r="Y1013" i="7"/>
  <c r="Z1015" i="7"/>
  <c r="Y1015" i="7"/>
  <c r="Z1017" i="7"/>
  <c r="Y1017" i="7"/>
  <c r="Z1019" i="7"/>
  <c r="Y1019" i="7"/>
  <c r="Z1021" i="7"/>
  <c r="Y1021" i="7"/>
  <c r="Z1023" i="7"/>
  <c r="Y1023" i="7"/>
  <c r="Z1025" i="7"/>
  <c r="Y1025" i="7"/>
  <c r="Z1027" i="7"/>
  <c r="Y1027" i="7"/>
  <c r="Z1029" i="7"/>
  <c r="Y1029" i="7"/>
  <c r="Z1031" i="7"/>
  <c r="Y1031" i="7"/>
  <c r="Z1033" i="7"/>
  <c r="Y1033" i="7"/>
  <c r="Z1035" i="7"/>
  <c r="Y1035" i="7"/>
  <c r="Z1037" i="7"/>
  <c r="Y1037" i="7"/>
  <c r="Z1039" i="7"/>
  <c r="Y1039" i="7"/>
  <c r="Z1041" i="7"/>
  <c r="Y1041" i="7"/>
  <c r="Z1043" i="7"/>
  <c r="Y1043" i="7"/>
  <c r="Z1045" i="7"/>
  <c r="Y1045" i="7"/>
  <c r="Z1047" i="7"/>
  <c r="Y1047" i="7"/>
  <c r="Z1049" i="7"/>
  <c r="Y1049" i="7"/>
  <c r="Z1051" i="7"/>
  <c r="Y1051" i="7"/>
  <c r="Z1053" i="7"/>
  <c r="Y1053" i="7"/>
  <c r="Z1055" i="7"/>
  <c r="Y1055" i="7"/>
  <c r="Z1057" i="7"/>
  <c r="Y1057" i="7"/>
  <c r="Z1059" i="7"/>
  <c r="Y1059" i="7"/>
  <c r="Z1061" i="7"/>
  <c r="Y1061" i="7"/>
  <c r="Z1063" i="7"/>
  <c r="Y1063" i="7"/>
  <c r="Z1065" i="7"/>
  <c r="Y1065" i="7"/>
  <c r="Z1067" i="7"/>
  <c r="Y1067" i="7"/>
  <c r="Z1069" i="7"/>
  <c r="Y1069" i="7"/>
  <c r="Z1071" i="7"/>
  <c r="Y1071" i="7"/>
  <c r="Z1073" i="7"/>
  <c r="Y1073" i="7"/>
  <c r="Z1075" i="7"/>
  <c r="Y1075" i="7"/>
  <c r="Z1077" i="7"/>
  <c r="Y1077" i="7"/>
  <c r="Z1079" i="7"/>
  <c r="Y1079" i="7"/>
  <c r="Z1081" i="7"/>
  <c r="Y1081" i="7"/>
  <c r="Z1083" i="7"/>
  <c r="Y1083" i="7"/>
  <c r="Z1085" i="7"/>
  <c r="Y1085" i="7"/>
  <c r="Z1087" i="7"/>
  <c r="Y1087" i="7"/>
  <c r="Z1089" i="7"/>
  <c r="Y1089" i="7"/>
  <c r="Z1091" i="7"/>
  <c r="Y1091" i="7"/>
  <c r="Z1093" i="7"/>
  <c r="Y1093" i="7"/>
  <c r="Z1095" i="7"/>
  <c r="Y1095" i="7"/>
  <c r="Z1097" i="7"/>
  <c r="Y1097" i="7"/>
  <c r="Z1099" i="7"/>
  <c r="Y1099" i="7"/>
  <c r="Z1101" i="7"/>
  <c r="Y1101" i="7"/>
  <c r="Z1103" i="7"/>
  <c r="Y1103" i="7"/>
  <c r="Z1105" i="7"/>
  <c r="Y1105" i="7"/>
  <c r="Z1107" i="7"/>
  <c r="Y1107" i="7"/>
  <c r="Z1109" i="7"/>
  <c r="Y1109" i="7"/>
  <c r="Z1111" i="7"/>
  <c r="Y1111" i="7"/>
  <c r="Z1113" i="7"/>
  <c r="Y1113" i="7"/>
  <c r="Z1115" i="7"/>
  <c r="Y1115" i="7"/>
  <c r="Z1117" i="7"/>
  <c r="Y1117" i="7"/>
  <c r="Z1119" i="7"/>
  <c r="Y1119" i="7"/>
  <c r="Z1121" i="7"/>
  <c r="Y1121" i="7"/>
  <c r="Z1123" i="7"/>
  <c r="Y1123" i="7"/>
  <c r="Z1125" i="7"/>
  <c r="Y1125" i="7"/>
  <c r="Z1127" i="7"/>
  <c r="Y1127" i="7"/>
  <c r="Z1129" i="7"/>
  <c r="Y1129" i="7"/>
  <c r="Z1131" i="7"/>
  <c r="Y1131" i="7"/>
  <c r="Z1133" i="7"/>
  <c r="Y1133" i="7"/>
  <c r="Z1135" i="7"/>
  <c r="Y1135" i="7"/>
  <c r="Z1137" i="7"/>
  <c r="Y1137" i="7"/>
  <c r="Z1139" i="7"/>
  <c r="Y1139" i="7"/>
  <c r="Z1141" i="7"/>
  <c r="Y1141" i="7"/>
  <c r="Z1143" i="7"/>
  <c r="Y1143" i="7"/>
  <c r="Z1145" i="7"/>
  <c r="Y1145" i="7"/>
  <c r="Z1147" i="7"/>
  <c r="Y1147" i="7"/>
  <c r="Z1149" i="7"/>
  <c r="Y1149" i="7"/>
  <c r="Z1151" i="7"/>
  <c r="Y1151" i="7"/>
  <c r="Z1153" i="7"/>
  <c r="Y1153" i="7"/>
  <c r="Z1155" i="7"/>
  <c r="Y1155" i="7"/>
  <c r="Z1157" i="7"/>
  <c r="Y1157" i="7"/>
  <c r="Z1159" i="7"/>
  <c r="Y1159" i="7"/>
  <c r="Z1161" i="7"/>
  <c r="Y1161" i="7"/>
  <c r="Z1163" i="7"/>
  <c r="Y1163" i="7"/>
  <c r="Z1165" i="7"/>
  <c r="Y1165" i="7"/>
  <c r="Z1167" i="7"/>
  <c r="Y1167" i="7"/>
  <c r="Z1169" i="7"/>
  <c r="Y1169" i="7"/>
  <c r="Z1171" i="7"/>
  <c r="Y1171" i="7"/>
  <c r="Z1173" i="7"/>
  <c r="Y1173" i="7"/>
  <c r="Z1175" i="7"/>
  <c r="Y1175" i="7"/>
  <c r="Z1177" i="7"/>
  <c r="Y1177" i="7"/>
  <c r="Z1179" i="7"/>
  <c r="Y1179" i="7"/>
  <c r="Z1181" i="7"/>
  <c r="Y1181" i="7"/>
  <c r="Z1183" i="7"/>
  <c r="Y1183" i="7"/>
  <c r="Z1185" i="7"/>
  <c r="Y1185" i="7"/>
  <c r="Z1187" i="7"/>
  <c r="Y1187" i="7"/>
  <c r="Z1189" i="7"/>
  <c r="Y1189" i="7"/>
  <c r="Z1191" i="7"/>
  <c r="Y1191" i="7"/>
  <c r="Z1193" i="7"/>
  <c r="Y1193" i="7"/>
  <c r="Z1195" i="7"/>
  <c r="Y1195" i="7"/>
  <c r="Z1197" i="7"/>
  <c r="Y1197" i="7"/>
  <c r="Z1199" i="7"/>
  <c r="Y1199" i="7"/>
  <c r="Z1201" i="7"/>
  <c r="Y1201" i="7"/>
  <c r="Z1203" i="7"/>
  <c r="Y1203" i="7"/>
  <c r="Z1205" i="7"/>
  <c r="Y1205" i="7"/>
  <c r="Z1207" i="7"/>
  <c r="Y1207" i="7"/>
  <c r="Z1209" i="7"/>
  <c r="Y1209" i="7"/>
  <c r="Z1211" i="7"/>
  <c r="Y1211" i="7"/>
  <c r="Z1213" i="7"/>
  <c r="Y1213" i="7"/>
  <c r="Z1215" i="7"/>
  <c r="Y1215" i="7"/>
  <c r="Z1217" i="7"/>
  <c r="Y1217" i="7"/>
  <c r="Z1219" i="7"/>
  <c r="Y1219" i="7"/>
  <c r="Z1221" i="7"/>
  <c r="Y1221" i="7"/>
  <c r="Z1223" i="7"/>
  <c r="Y1223" i="7"/>
  <c r="Z1225" i="7"/>
  <c r="Y1225" i="7"/>
  <c r="Z1227" i="7"/>
  <c r="Y1227" i="7"/>
  <c r="Z1229" i="7"/>
  <c r="Y1229" i="7"/>
  <c r="Z1231" i="7"/>
  <c r="Y1231" i="7"/>
  <c r="Z1233" i="7"/>
  <c r="Y1233" i="7"/>
  <c r="Z1235" i="7"/>
  <c r="Y1235" i="7"/>
  <c r="Z1237" i="7"/>
  <c r="Y1237" i="7"/>
  <c r="Z1239" i="7"/>
  <c r="Y1239" i="7"/>
  <c r="Z1241" i="7"/>
  <c r="Y1241" i="7"/>
  <c r="Z1243" i="7"/>
  <c r="Y1243" i="7"/>
  <c r="Z1245" i="7"/>
  <c r="Y1245" i="7"/>
  <c r="Z1247" i="7"/>
  <c r="Y1247" i="7"/>
  <c r="Z1249" i="7"/>
  <c r="Y1249" i="7"/>
  <c r="Z1251" i="7"/>
  <c r="Y1251" i="7"/>
  <c r="Z1253" i="7"/>
  <c r="Y1253" i="7"/>
  <c r="Z1255" i="7"/>
  <c r="Y1255" i="7"/>
  <c r="Z1257" i="7"/>
  <c r="Y1257" i="7"/>
  <c r="Z1259" i="7"/>
  <c r="Y1259" i="7"/>
  <c r="Z1261" i="7"/>
  <c r="Y1261" i="7"/>
  <c r="Z1263" i="7"/>
  <c r="Y1263" i="7"/>
  <c r="Z1265" i="7"/>
  <c r="Y1265" i="7"/>
  <c r="Z1267" i="7"/>
  <c r="Y1267" i="7"/>
  <c r="Z1269" i="7"/>
  <c r="Y1269" i="7"/>
  <c r="Z1271" i="7"/>
  <c r="Y1271" i="7"/>
  <c r="Z1273" i="7"/>
  <c r="Y1273" i="7"/>
  <c r="Z1275" i="7"/>
  <c r="Y1275" i="7"/>
  <c r="Z1277" i="7"/>
  <c r="Y1277" i="7"/>
  <c r="Z1279" i="7"/>
  <c r="Y1279" i="7"/>
  <c r="Z1281" i="7"/>
  <c r="Y1281" i="7"/>
  <c r="Z1283" i="7"/>
  <c r="Y1283" i="7"/>
  <c r="Z1285" i="7"/>
  <c r="Y1285" i="7"/>
  <c r="Z1287" i="7"/>
  <c r="Y1287" i="7"/>
  <c r="Z1289" i="7"/>
  <c r="Y1289" i="7"/>
  <c r="Z1291" i="7"/>
  <c r="Y1291" i="7"/>
  <c r="Z1293" i="7"/>
  <c r="Y1293" i="7"/>
  <c r="Z1295" i="7"/>
  <c r="Y1295" i="7"/>
  <c r="Z1297" i="7"/>
  <c r="Y1297" i="7"/>
  <c r="Z1299" i="7"/>
  <c r="Y1299" i="7"/>
  <c r="Z1301" i="7"/>
  <c r="Y1301" i="7"/>
  <c r="Z1303" i="7"/>
  <c r="Y1303" i="7"/>
  <c r="Z1305" i="7"/>
  <c r="Y1305" i="7"/>
  <c r="Z1307" i="7"/>
  <c r="Y1307" i="7"/>
  <c r="Z1309" i="7"/>
  <c r="Y1309" i="7"/>
  <c r="Z1311" i="7"/>
  <c r="Y1311" i="7"/>
  <c r="Z1313" i="7"/>
  <c r="Y1313" i="7"/>
  <c r="Z1315" i="7"/>
  <c r="Y1315" i="7"/>
  <c r="Z1317" i="7"/>
  <c r="Y1317" i="7"/>
  <c r="Z1319" i="7"/>
  <c r="Y1319" i="7"/>
  <c r="Z1321" i="7"/>
  <c r="Y1321" i="7"/>
  <c r="Z1323" i="7"/>
  <c r="Y1323" i="7"/>
  <c r="Z1325" i="7"/>
  <c r="Y1325" i="7"/>
  <c r="Z1327" i="7"/>
  <c r="Y1327" i="7"/>
  <c r="Z1329" i="7"/>
  <c r="Y1329" i="7"/>
  <c r="Z1331" i="7"/>
  <c r="Y1331" i="7"/>
  <c r="Z1333" i="7"/>
  <c r="Y1333" i="7"/>
  <c r="Z1335" i="7"/>
  <c r="Y1335" i="7"/>
  <c r="Z1337" i="7"/>
  <c r="Y1337" i="7"/>
  <c r="Z1339" i="7"/>
  <c r="Y1339" i="7"/>
  <c r="Z1341" i="7"/>
  <c r="Y1341" i="7"/>
  <c r="Z1343" i="7"/>
  <c r="Y1343" i="7"/>
  <c r="Z1345" i="7"/>
  <c r="Y1345" i="7"/>
  <c r="Z1347" i="7"/>
  <c r="Y1347" i="7"/>
  <c r="Z1349" i="7"/>
  <c r="Y1349" i="7"/>
  <c r="Z1351" i="7"/>
  <c r="Y1351" i="7"/>
  <c r="Z1353" i="7"/>
  <c r="Y1353" i="7"/>
  <c r="Z1355" i="7"/>
  <c r="Y1355" i="7"/>
  <c r="Z1357" i="7"/>
  <c r="Y1357" i="7"/>
  <c r="Z1359" i="7"/>
  <c r="Y1359" i="7"/>
  <c r="Z1361" i="7"/>
  <c r="Y1361" i="7"/>
  <c r="Z1363" i="7"/>
  <c r="Y1363" i="7"/>
  <c r="Z1365" i="7"/>
  <c r="Y1365" i="7"/>
  <c r="Z1367" i="7"/>
  <c r="Y1367" i="7"/>
  <c r="Z1369" i="7"/>
  <c r="Y1369" i="7"/>
  <c r="Z1371" i="7"/>
  <c r="Y1371" i="7"/>
  <c r="Z1373" i="7"/>
  <c r="Y1373" i="7"/>
  <c r="Z1375" i="7"/>
  <c r="Y1375" i="7"/>
  <c r="Z1377" i="7"/>
  <c r="Y1377" i="7"/>
  <c r="Z1379" i="7"/>
  <c r="Y1379" i="7"/>
  <c r="Z1381" i="7"/>
  <c r="Y1381" i="7"/>
  <c r="Z1383" i="7"/>
  <c r="Y1383" i="7"/>
  <c r="Z1385" i="7"/>
  <c r="Y1385" i="7"/>
  <c r="Z1387" i="7"/>
  <c r="Y1387" i="7"/>
  <c r="Z1389" i="7"/>
  <c r="Y1389" i="7"/>
  <c r="Z1391" i="7"/>
  <c r="Y1391" i="7"/>
  <c r="Z1393" i="7"/>
  <c r="Y1393" i="7"/>
  <c r="Z1395" i="7"/>
  <c r="Y1395" i="7"/>
  <c r="Z1397" i="7"/>
  <c r="Y1397" i="7"/>
  <c r="Z1399" i="7"/>
  <c r="Y1399" i="7"/>
  <c r="Z1401" i="7"/>
  <c r="Y1401" i="7"/>
  <c r="Z1403" i="7"/>
  <c r="Y1403" i="7"/>
  <c r="Z1405" i="7"/>
  <c r="Y1405" i="7"/>
  <c r="Z1407" i="7"/>
  <c r="Y1407" i="7"/>
  <c r="Z1409" i="7"/>
  <c r="Y1409" i="7"/>
  <c r="Z1411" i="7"/>
  <c r="Y1411" i="7"/>
  <c r="Z1413" i="7"/>
  <c r="Y1413" i="7"/>
  <c r="Z1415" i="7"/>
  <c r="Y1415" i="7"/>
  <c r="Z1417" i="7"/>
  <c r="Y1417" i="7"/>
  <c r="Z1419" i="7"/>
  <c r="Y1419" i="7"/>
  <c r="Z1421" i="7"/>
  <c r="Y1421" i="7"/>
  <c r="Z1423" i="7"/>
  <c r="Y1423" i="7"/>
  <c r="Z1425" i="7"/>
  <c r="Y1425" i="7"/>
  <c r="Z1427" i="7"/>
  <c r="Y1427" i="7"/>
  <c r="Z1429" i="7"/>
  <c r="Y1429" i="7"/>
  <c r="Z1431" i="7"/>
  <c r="Y1431" i="7"/>
  <c r="Z1433" i="7"/>
  <c r="Y1433" i="7"/>
  <c r="Z1435" i="7"/>
  <c r="Y1435" i="7"/>
  <c r="Z1437" i="7"/>
  <c r="Y1437" i="7"/>
  <c r="Z1439" i="7"/>
  <c r="Y1439" i="7"/>
  <c r="Z1441" i="7"/>
  <c r="Y1441" i="7"/>
  <c r="Z1443" i="7"/>
  <c r="Y1443" i="7"/>
  <c r="Z1445" i="7"/>
  <c r="Y1445" i="7"/>
  <c r="Z1447" i="7"/>
  <c r="Y1447" i="7"/>
  <c r="Z1449" i="7"/>
  <c r="Y1449" i="7"/>
  <c r="Z1451" i="7"/>
  <c r="Y1451" i="7"/>
  <c r="Z1453" i="7"/>
  <c r="Y1453" i="7"/>
  <c r="Z1455" i="7"/>
  <c r="Y1455" i="7"/>
  <c r="Z1457" i="7"/>
  <c r="Y1457" i="7"/>
  <c r="Z1459" i="7"/>
  <c r="Y1459" i="7"/>
  <c r="Z1461" i="7"/>
  <c r="Y1461" i="7"/>
  <c r="Z1463" i="7"/>
  <c r="Y1463" i="7"/>
  <c r="Z1465" i="7"/>
  <c r="Y1465" i="7"/>
  <c r="Z1467" i="7"/>
  <c r="Y1467" i="7"/>
  <c r="Z1469" i="7"/>
  <c r="Y1469" i="7"/>
  <c r="Z1471" i="7"/>
  <c r="Y1471" i="7"/>
  <c r="Z1473" i="7"/>
  <c r="Y1473" i="7"/>
  <c r="Z1475" i="7"/>
  <c r="Y1475" i="7"/>
  <c r="Z1477" i="7"/>
  <c r="Y1477" i="7"/>
  <c r="Z1479" i="7"/>
  <c r="Y1479" i="7"/>
  <c r="Z1481" i="7"/>
  <c r="Y1481" i="7"/>
  <c r="Z1483" i="7"/>
  <c r="Y1483" i="7"/>
  <c r="Z1485" i="7"/>
  <c r="Y1485" i="7"/>
  <c r="Z1487" i="7"/>
  <c r="Y1487" i="7"/>
  <c r="Z1489" i="7"/>
  <c r="Y1489" i="7"/>
  <c r="Z1491" i="7"/>
  <c r="Y1491" i="7"/>
  <c r="Z1493" i="7"/>
  <c r="Y1493" i="7"/>
  <c r="Z1495" i="7"/>
  <c r="Y1495" i="7"/>
  <c r="Z1497" i="7"/>
  <c r="Y1497" i="7"/>
  <c r="Z1499" i="7"/>
  <c r="Y1499" i="7"/>
  <c r="Z1501" i="7"/>
  <c r="Y1501" i="7"/>
  <c r="Z1503" i="7"/>
  <c r="Y1503" i="7"/>
  <c r="Z1505" i="7"/>
  <c r="Y1505" i="7"/>
  <c r="Z1507" i="7"/>
  <c r="Y1507" i="7"/>
  <c r="Z1509" i="7"/>
  <c r="Y1509" i="7"/>
  <c r="Z1511" i="7"/>
  <c r="Y1511" i="7"/>
  <c r="Z1513" i="7"/>
  <c r="Y1513" i="7"/>
  <c r="Z1515" i="7"/>
  <c r="Y1515" i="7"/>
  <c r="Z1517" i="7"/>
  <c r="Y1517" i="7"/>
  <c r="Z1519" i="7"/>
  <c r="Y1519" i="7"/>
  <c r="Z1521" i="7"/>
  <c r="Y1521" i="7"/>
  <c r="Z1523" i="7"/>
  <c r="Y1523" i="7"/>
  <c r="Z1525" i="7"/>
  <c r="Y1525" i="7"/>
  <c r="Z1527" i="7"/>
  <c r="Y1527" i="7"/>
  <c r="Z1529" i="7"/>
  <c r="Y1529" i="7"/>
  <c r="Z1531" i="7"/>
  <c r="Y1531" i="7"/>
  <c r="Z1533" i="7"/>
  <c r="Y1533" i="7"/>
  <c r="Z1535" i="7"/>
  <c r="Y1535" i="7"/>
  <c r="Z1537" i="7"/>
  <c r="Y1537" i="7"/>
  <c r="Z1539" i="7"/>
  <c r="Y1539" i="7"/>
  <c r="Z1541" i="7"/>
  <c r="Y1541" i="7"/>
  <c r="Z1543" i="7"/>
  <c r="Y1543" i="7"/>
  <c r="Z1545" i="7"/>
  <c r="Y1545" i="7"/>
  <c r="Z1547" i="7"/>
  <c r="Y1547" i="7"/>
  <c r="Z1549" i="7"/>
  <c r="Y1549" i="7"/>
  <c r="Z1551" i="7"/>
  <c r="Y1551" i="7"/>
  <c r="Z1553" i="7"/>
  <c r="Y1553" i="7"/>
  <c r="Z1555" i="7"/>
  <c r="Y1555" i="7"/>
  <c r="Z1557" i="7"/>
  <c r="Y1557" i="7"/>
  <c r="Z1559" i="7"/>
  <c r="Y1559" i="7"/>
  <c r="Z1561" i="7"/>
  <c r="Y1561" i="7"/>
  <c r="Z1563" i="7"/>
  <c r="Y1563" i="7"/>
  <c r="Z1565" i="7"/>
  <c r="Y1565" i="7"/>
  <c r="Z1567" i="7"/>
  <c r="Y1567" i="7"/>
  <c r="Z1569" i="7"/>
  <c r="Y1569" i="7"/>
  <c r="Z1571" i="7"/>
  <c r="Y1571" i="7"/>
  <c r="Z1573" i="7"/>
  <c r="Y1573" i="7"/>
  <c r="Z1575" i="7"/>
  <c r="Y1575" i="7"/>
  <c r="Z1577" i="7"/>
  <c r="Y1577" i="7"/>
  <c r="Z1579" i="7"/>
  <c r="Y1579" i="7"/>
  <c r="Z1581" i="7"/>
  <c r="Y1581" i="7"/>
  <c r="Z1583" i="7"/>
  <c r="Y1583" i="7"/>
  <c r="Z1585" i="7"/>
  <c r="Y1585" i="7"/>
  <c r="Z1587" i="7"/>
  <c r="Y1587" i="7"/>
  <c r="Z1589" i="7"/>
  <c r="Y1589" i="7"/>
  <c r="Z1591" i="7"/>
  <c r="Y1591" i="7"/>
  <c r="Z1593" i="7"/>
  <c r="Y1593" i="7"/>
  <c r="Z1595" i="7"/>
  <c r="Y1595" i="7"/>
  <c r="Z1597" i="7"/>
  <c r="Y1597" i="7"/>
  <c r="Z1599" i="7"/>
  <c r="Y1599" i="7"/>
  <c r="Z1601" i="7"/>
  <c r="Y1601" i="7"/>
  <c r="Z1603" i="7"/>
  <c r="Y1603" i="7"/>
  <c r="Z1605" i="7"/>
  <c r="Y1605" i="7"/>
  <c r="Z1607" i="7"/>
  <c r="Y1607" i="7"/>
  <c r="Z1609" i="7"/>
  <c r="Y1609" i="7"/>
  <c r="Z1611" i="7"/>
  <c r="Y1611" i="7"/>
  <c r="Z1613" i="7"/>
  <c r="Y1613" i="7"/>
  <c r="Z1615" i="7"/>
  <c r="Y1615" i="7"/>
  <c r="Z1617" i="7"/>
  <c r="Y1617" i="7"/>
  <c r="Z1619" i="7"/>
  <c r="Y1619" i="7"/>
  <c r="Z1621" i="7"/>
  <c r="Y1621" i="7"/>
  <c r="Z1623" i="7"/>
  <c r="Y1623" i="7"/>
  <c r="Z1625" i="7"/>
  <c r="Y1625" i="7"/>
  <c r="Z1627" i="7"/>
  <c r="Y1627" i="7"/>
  <c r="Z1629" i="7"/>
  <c r="Y1629" i="7"/>
  <c r="Z1631" i="7"/>
  <c r="Y1631" i="7"/>
  <c r="Z1633" i="7"/>
  <c r="Y1633" i="7"/>
  <c r="Z1635" i="7"/>
  <c r="Y1635" i="7"/>
  <c r="Z1637" i="7"/>
  <c r="Y1637" i="7"/>
  <c r="Z1639" i="7"/>
  <c r="Y1639" i="7"/>
  <c r="Z1641" i="7"/>
  <c r="Y1641" i="7"/>
  <c r="Z1643" i="7"/>
  <c r="Y1643" i="7"/>
  <c r="Z1645" i="7"/>
  <c r="Y1645" i="7"/>
  <c r="Z1647" i="7"/>
  <c r="Y1647" i="7"/>
  <c r="Z1649" i="7"/>
  <c r="Y1649" i="7"/>
  <c r="Z1651" i="7"/>
  <c r="Y1651" i="7"/>
  <c r="Z1653" i="7"/>
  <c r="Y1653" i="7"/>
  <c r="Z1655" i="7"/>
  <c r="Y1655" i="7"/>
  <c r="Z1657" i="7"/>
  <c r="Y1657" i="7"/>
  <c r="Z1659" i="7"/>
  <c r="Y1659" i="7"/>
  <c r="Z1661" i="7"/>
  <c r="Y1661" i="7"/>
  <c r="Z1663" i="7"/>
  <c r="Y1663" i="7"/>
  <c r="Z1665" i="7"/>
  <c r="Y1665" i="7"/>
  <c r="Z1667" i="7"/>
  <c r="Y1667" i="7"/>
  <c r="Z1669" i="7"/>
  <c r="Y1669" i="7"/>
  <c r="Z1671" i="7"/>
  <c r="Y1671" i="7"/>
  <c r="Z1673" i="7"/>
  <c r="Y1673" i="7"/>
  <c r="Z1675" i="7"/>
  <c r="Y1675" i="7"/>
  <c r="Z1677" i="7"/>
  <c r="Y1677" i="7"/>
  <c r="Z1679" i="7"/>
  <c r="Y1679" i="7"/>
  <c r="Z1681" i="7"/>
  <c r="Y1681" i="7"/>
  <c r="Z1683" i="7"/>
  <c r="Y1683" i="7"/>
  <c r="Z1685" i="7"/>
  <c r="Y1685" i="7"/>
  <c r="Z1687" i="7"/>
  <c r="Y1687" i="7"/>
  <c r="Z1689" i="7"/>
  <c r="Y1689" i="7"/>
  <c r="Z1691" i="7"/>
  <c r="Y1691" i="7"/>
  <c r="Z1693" i="7"/>
  <c r="Y1693" i="7"/>
  <c r="Z1695" i="7"/>
  <c r="Y1695" i="7"/>
  <c r="Z1697" i="7"/>
  <c r="Y1697" i="7"/>
  <c r="Z1699" i="7"/>
  <c r="Y1699" i="7"/>
  <c r="Z1701" i="7"/>
  <c r="Y1701" i="7"/>
  <c r="Z1703" i="7"/>
  <c r="Y1703" i="7"/>
  <c r="Z1705" i="7"/>
  <c r="Y1705" i="7"/>
  <c r="Z1707" i="7"/>
  <c r="Y1707" i="7"/>
  <c r="Z1709" i="7"/>
  <c r="Y1709" i="7"/>
  <c r="Z1711" i="7"/>
  <c r="Y1711" i="7"/>
  <c r="Z1713" i="7"/>
  <c r="Y1713" i="7"/>
  <c r="Z1715" i="7"/>
  <c r="Y1715" i="7"/>
  <c r="Z1717" i="7"/>
  <c r="Y1717" i="7"/>
  <c r="Z1719" i="7"/>
  <c r="Y1719" i="7"/>
  <c r="Z1721" i="7"/>
  <c r="Y1721" i="7"/>
  <c r="Z1723" i="7"/>
  <c r="Y1723" i="7"/>
  <c r="Z1725" i="7"/>
  <c r="Y1725" i="7"/>
  <c r="Z1727" i="7"/>
  <c r="Y1727" i="7"/>
  <c r="Z1729" i="7"/>
  <c r="Y1729" i="7"/>
  <c r="Z1731" i="7"/>
  <c r="Y1731" i="7"/>
  <c r="Z1733" i="7"/>
  <c r="Y1733" i="7"/>
  <c r="Z1735" i="7"/>
  <c r="Y1735" i="7"/>
  <c r="Z1737" i="7"/>
  <c r="Y1737" i="7"/>
  <c r="Z1739" i="7"/>
  <c r="Y1739" i="7"/>
  <c r="Z1741" i="7"/>
  <c r="Y1741" i="7"/>
  <c r="Z1743" i="7"/>
  <c r="Y1743" i="7"/>
  <c r="Z1745" i="7"/>
  <c r="Y1745" i="7"/>
  <c r="Z1747" i="7"/>
  <c r="Y1747" i="7"/>
  <c r="Z1749" i="7"/>
  <c r="Y1749" i="7"/>
  <c r="Z1751" i="7"/>
  <c r="Y1751" i="7"/>
  <c r="Z1753" i="7"/>
  <c r="Y1753" i="7"/>
  <c r="Z1755" i="7"/>
  <c r="Y1755" i="7"/>
  <c r="Z1757" i="7"/>
  <c r="Y1757" i="7"/>
  <c r="Z1759" i="7"/>
  <c r="Y1759" i="7"/>
  <c r="Z1761" i="7"/>
  <c r="Y1761" i="7"/>
  <c r="Z1763" i="7"/>
  <c r="Y1763" i="7"/>
  <c r="Z1765" i="7"/>
  <c r="Y1765" i="7"/>
  <c r="Z1767" i="7"/>
  <c r="Y1767" i="7"/>
  <c r="Z1769" i="7"/>
  <c r="Y1769" i="7"/>
  <c r="Z1771" i="7"/>
  <c r="Y1771" i="7"/>
  <c r="Z1773" i="7"/>
  <c r="Y1773" i="7"/>
  <c r="Z1775" i="7"/>
  <c r="Y1775" i="7"/>
  <c r="Z1777" i="7"/>
  <c r="Y1777" i="7"/>
  <c r="Z1779" i="7"/>
  <c r="Y1779" i="7"/>
  <c r="Z1781" i="7"/>
  <c r="Y1781" i="7"/>
  <c r="Z1783" i="7"/>
  <c r="Y1783" i="7"/>
  <c r="Z1785" i="7"/>
  <c r="Y1785" i="7"/>
  <c r="Z1787" i="7"/>
  <c r="Y1787" i="7"/>
  <c r="Z1789" i="7"/>
  <c r="Y1789" i="7"/>
  <c r="Z1791" i="7"/>
  <c r="Y1791" i="7"/>
  <c r="Z1793" i="7"/>
  <c r="Y1793" i="7"/>
  <c r="Z1795" i="7"/>
  <c r="Y1795" i="7"/>
  <c r="Z1797" i="7"/>
  <c r="Y1797" i="7"/>
  <c r="Z1799" i="7"/>
  <c r="Y1799" i="7"/>
  <c r="Z1801" i="7"/>
  <c r="Y1801" i="7"/>
  <c r="Z1803" i="7"/>
  <c r="Y1803" i="7"/>
  <c r="Z1805" i="7"/>
  <c r="Y1805" i="7"/>
  <c r="Z1807" i="7"/>
  <c r="Y1807" i="7"/>
  <c r="Z1809" i="7"/>
  <c r="Y1809" i="7"/>
  <c r="Z1811" i="7"/>
  <c r="Y1811" i="7"/>
  <c r="Z1813" i="7"/>
  <c r="Y1813" i="7"/>
  <c r="Z1815" i="7"/>
  <c r="Y1815" i="7"/>
  <c r="Z1817" i="7"/>
  <c r="Y1817" i="7"/>
  <c r="Z1819" i="7"/>
  <c r="Y1819" i="7"/>
  <c r="Z1821" i="7"/>
  <c r="Y1821" i="7"/>
  <c r="Z1823" i="7"/>
  <c r="Y1823" i="7"/>
  <c r="Z1825" i="7"/>
  <c r="Y1825" i="7"/>
  <c r="Z1827" i="7"/>
  <c r="Y1827" i="7"/>
  <c r="Z1829" i="7"/>
  <c r="Y1829" i="7"/>
  <c r="Z1831" i="7"/>
  <c r="Y1831" i="7"/>
  <c r="Z1833" i="7"/>
  <c r="Y1833" i="7"/>
  <c r="Z1835" i="7"/>
  <c r="Y1835" i="7"/>
  <c r="Z1837" i="7"/>
  <c r="Y1837" i="7"/>
  <c r="Z1839" i="7"/>
  <c r="Y1839" i="7"/>
  <c r="Z1841" i="7"/>
  <c r="Y1841" i="7"/>
  <c r="Z1843" i="7"/>
  <c r="Y1843" i="7"/>
  <c r="Z1845" i="7"/>
  <c r="Y1845" i="7"/>
  <c r="Z1847" i="7"/>
  <c r="Y1847" i="7"/>
  <c r="Z1849" i="7"/>
  <c r="Y1849" i="7"/>
  <c r="Z1851" i="7"/>
  <c r="Y1851" i="7"/>
  <c r="Z1853" i="7"/>
  <c r="Y1853" i="7"/>
  <c r="Z1855" i="7"/>
  <c r="Y1855" i="7"/>
  <c r="Z1857" i="7"/>
  <c r="Y1857" i="7"/>
  <c r="Z1859" i="7"/>
  <c r="Y1859" i="7"/>
  <c r="Z1861" i="7"/>
  <c r="Y1861" i="7"/>
  <c r="Z1863" i="7"/>
  <c r="Y1863" i="7"/>
  <c r="Z1865" i="7"/>
  <c r="Y1865" i="7"/>
  <c r="Z1867" i="7"/>
  <c r="Y1867" i="7"/>
  <c r="Z1869" i="7"/>
  <c r="Y1869" i="7"/>
  <c r="Z1871" i="7"/>
  <c r="Y1871" i="7"/>
  <c r="Z1873" i="7"/>
  <c r="Y1873" i="7"/>
  <c r="Z1875" i="7"/>
  <c r="Y1875" i="7"/>
  <c r="Z1877" i="7"/>
  <c r="Y1877" i="7"/>
  <c r="Z1879" i="7"/>
  <c r="Y1879" i="7"/>
  <c r="Z1881" i="7"/>
  <c r="Y1881" i="7"/>
  <c r="Z1883" i="7"/>
  <c r="Y1883" i="7"/>
  <c r="Z1885" i="7"/>
  <c r="Y1885" i="7"/>
  <c r="Z1887" i="7"/>
  <c r="Y1887" i="7"/>
  <c r="Z1889" i="7"/>
  <c r="Y1889" i="7"/>
  <c r="Z1891" i="7"/>
  <c r="Y1891" i="7"/>
  <c r="Z1893" i="7"/>
  <c r="Y1893" i="7"/>
  <c r="Z1895" i="7"/>
  <c r="Y1895" i="7"/>
  <c r="Z1897" i="7"/>
  <c r="Y1897" i="7"/>
  <c r="Z1899" i="7"/>
  <c r="Y1899" i="7"/>
  <c r="Z1901" i="7"/>
  <c r="Y1901" i="7"/>
  <c r="Z1903" i="7"/>
  <c r="Y1903" i="7"/>
  <c r="Z1905" i="7"/>
  <c r="Y1905" i="7"/>
  <c r="Z1907" i="7"/>
  <c r="Y1907" i="7"/>
  <c r="Z1909" i="7"/>
  <c r="Y1909" i="7"/>
  <c r="Z1911" i="7"/>
  <c r="Y1911" i="7"/>
  <c r="Z1913" i="7"/>
  <c r="Y1913" i="7"/>
  <c r="Z1915" i="7"/>
  <c r="Y1915" i="7"/>
  <c r="Z1917" i="7"/>
  <c r="Y1917" i="7"/>
  <c r="Z1919" i="7"/>
  <c r="Y1919" i="7"/>
  <c r="Z1921" i="7"/>
  <c r="Y1921" i="7"/>
  <c r="Z1923" i="7"/>
  <c r="Y1923" i="7"/>
  <c r="Z1925" i="7"/>
  <c r="Y1925" i="7"/>
  <c r="Z1927" i="7"/>
  <c r="Y1927" i="7"/>
  <c r="Z1929" i="7"/>
  <c r="Y1929" i="7"/>
  <c r="Z1931" i="7"/>
  <c r="Y1931" i="7"/>
  <c r="Z1933" i="7"/>
  <c r="Y1933" i="7"/>
  <c r="Z1935" i="7"/>
  <c r="Y1935" i="7"/>
  <c r="Z1937" i="7"/>
  <c r="Y1937" i="7"/>
  <c r="Z1939" i="7"/>
  <c r="Y1939" i="7"/>
  <c r="Z1941" i="7"/>
  <c r="Y1941" i="7"/>
  <c r="Z1943" i="7"/>
  <c r="Y1943" i="7"/>
  <c r="Z1945" i="7"/>
  <c r="Y1945" i="7"/>
  <c r="Z1947" i="7"/>
  <c r="Y1947" i="7"/>
  <c r="Z1949" i="7"/>
  <c r="Y1949" i="7"/>
  <c r="Z1951" i="7"/>
  <c r="Y1951" i="7"/>
  <c r="Z1953" i="7"/>
  <c r="Y1953" i="7"/>
  <c r="Z1955" i="7"/>
  <c r="Y1955" i="7"/>
  <c r="Z1957" i="7"/>
  <c r="Y1957" i="7"/>
  <c r="Z1959" i="7"/>
  <c r="Y1959" i="7"/>
  <c r="Z1961" i="7"/>
  <c r="Y1961" i="7"/>
  <c r="Z1963" i="7"/>
  <c r="Y1963" i="7"/>
  <c r="Z1965" i="7"/>
  <c r="Y1965" i="7"/>
  <c r="Z1967" i="7"/>
  <c r="Y1967" i="7"/>
  <c r="Z1969" i="7"/>
  <c r="Y1969" i="7"/>
  <c r="Z1971" i="7"/>
  <c r="Y1971" i="7"/>
  <c r="Z1973" i="7"/>
  <c r="Y1973" i="7"/>
  <c r="Z1975" i="7"/>
  <c r="Y1975" i="7"/>
  <c r="Z1977" i="7"/>
  <c r="Y1977" i="7"/>
  <c r="Z1979" i="7"/>
  <c r="Y1979" i="7"/>
  <c r="Z1981" i="7"/>
  <c r="Y1981" i="7"/>
  <c r="Z1983" i="7"/>
  <c r="Y1983" i="7"/>
  <c r="Z1985" i="7"/>
  <c r="Y1985" i="7"/>
  <c r="Z1987" i="7"/>
  <c r="Y1987" i="7"/>
  <c r="Z1989" i="7"/>
  <c r="Y1989" i="7"/>
  <c r="Z1991" i="7"/>
  <c r="Y1991" i="7"/>
  <c r="Z1993" i="7"/>
  <c r="Y1993" i="7"/>
  <c r="Z1995" i="7"/>
  <c r="Y1995" i="7"/>
  <c r="Z1997" i="7"/>
  <c r="Y1997" i="7"/>
  <c r="Z1999" i="7"/>
  <c r="Y1999" i="7"/>
  <c r="Z2001" i="7"/>
  <c r="Y2001" i="7"/>
  <c r="Y2003" i="7"/>
  <c r="Z2003" i="7"/>
  <c r="Y2005" i="7"/>
  <c r="Z2005" i="7"/>
  <c r="Y2007" i="7"/>
  <c r="Z2007" i="7"/>
  <c r="Y2009" i="7"/>
  <c r="Z2009" i="7"/>
  <c r="Y2011" i="7"/>
  <c r="Z2011" i="7"/>
  <c r="Y2013" i="7"/>
  <c r="Z2013" i="7"/>
  <c r="Y2015" i="7"/>
  <c r="Z2015" i="7"/>
  <c r="Y2017" i="7"/>
  <c r="Z2017" i="7"/>
  <c r="Y2019" i="7"/>
  <c r="Z2019" i="7"/>
  <c r="Y2021" i="7"/>
  <c r="Z2021" i="7"/>
  <c r="Y2023" i="7"/>
  <c r="Z2023" i="7"/>
  <c r="Y2025" i="7"/>
  <c r="Z2025" i="7"/>
  <c r="Y2027" i="7"/>
  <c r="Z2027" i="7"/>
  <c r="Y2029" i="7"/>
  <c r="Z2029" i="7"/>
  <c r="Y2031" i="7"/>
  <c r="Z2031" i="7"/>
  <c r="Y2033" i="7"/>
  <c r="Z2033" i="7"/>
  <c r="Y2035" i="7"/>
  <c r="Z2035" i="7"/>
  <c r="Y2037" i="7"/>
  <c r="Z2037" i="7"/>
  <c r="Y2039" i="7"/>
  <c r="Z2039" i="7"/>
  <c r="Y2041" i="7"/>
  <c r="Z2041" i="7"/>
  <c r="Y2043" i="7"/>
  <c r="Z2043" i="7"/>
  <c r="Y2045" i="7"/>
  <c r="Z2045" i="7"/>
  <c r="Y2047" i="7"/>
  <c r="Z2047" i="7"/>
  <c r="Y2049" i="7"/>
  <c r="Z2049" i="7"/>
  <c r="Y2051" i="7"/>
  <c r="Z2051" i="7"/>
  <c r="Y2053" i="7"/>
  <c r="Z2053" i="7"/>
  <c r="Y2055" i="7"/>
  <c r="Z2055" i="7"/>
  <c r="Y2057" i="7"/>
  <c r="Z2057" i="7"/>
  <c r="Y2059" i="7"/>
  <c r="Z2059" i="7"/>
  <c r="Y2061" i="7"/>
  <c r="Z2061" i="7"/>
  <c r="Y2063" i="7"/>
  <c r="Z2063" i="7"/>
  <c r="Y2065" i="7"/>
  <c r="Z2065" i="7"/>
  <c r="Y2067" i="7"/>
  <c r="Z2067" i="7"/>
  <c r="Y2069" i="7"/>
  <c r="Z2069" i="7"/>
  <c r="Y2071" i="7"/>
  <c r="Z2071" i="7"/>
  <c r="Y2073" i="7"/>
  <c r="Z2073" i="7"/>
  <c r="Y2075" i="7"/>
  <c r="Z2075" i="7"/>
  <c r="Y2077" i="7"/>
  <c r="Z2077" i="7"/>
  <c r="Y2079" i="7"/>
  <c r="Z2079" i="7"/>
  <c r="Y2081" i="7"/>
  <c r="Z2081" i="7"/>
  <c r="Y2083" i="7"/>
  <c r="Z2083" i="7"/>
  <c r="Y2085" i="7"/>
  <c r="Z2085" i="7"/>
  <c r="Y2087" i="7"/>
  <c r="Z2087" i="7"/>
  <c r="Y2089" i="7"/>
  <c r="Z2089" i="7"/>
  <c r="Y2091" i="7"/>
  <c r="Z2091" i="7"/>
  <c r="Y2093" i="7"/>
  <c r="Z2093" i="7"/>
  <c r="Y2095" i="7"/>
  <c r="Z2095" i="7"/>
  <c r="Y2097" i="7"/>
  <c r="Z2097" i="7"/>
  <c r="Y2099" i="7"/>
  <c r="Z2099" i="7"/>
  <c r="Y2101" i="7"/>
  <c r="Z2101" i="7"/>
  <c r="Y2103" i="7"/>
  <c r="Z2103" i="7"/>
  <c r="Y2105" i="7"/>
  <c r="Z2105" i="7"/>
  <c r="Y2107" i="7"/>
  <c r="Z2107" i="7"/>
  <c r="Y2109" i="7"/>
  <c r="Z2109" i="7"/>
  <c r="Y2111" i="7"/>
  <c r="Z2111" i="7"/>
  <c r="Y2113" i="7"/>
  <c r="Z2113" i="7"/>
  <c r="Y2115" i="7"/>
  <c r="Z2115" i="7"/>
  <c r="Y2117" i="7"/>
  <c r="Z2117" i="7"/>
  <c r="Y2119" i="7"/>
  <c r="Z2119" i="7"/>
  <c r="Y2121" i="7"/>
  <c r="Z2121" i="7"/>
  <c r="Y2123" i="7"/>
  <c r="Z2123" i="7"/>
  <c r="Y2125" i="7"/>
  <c r="Z2125" i="7"/>
  <c r="Y2127" i="7"/>
  <c r="Z2127" i="7"/>
  <c r="Y2129" i="7"/>
  <c r="Z2129" i="7"/>
  <c r="Y2131" i="7"/>
  <c r="Z2131" i="7"/>
  <c r="Y2133" i="7"/>
  <c r="Z2133" i="7"/>
  <c r="Y2135" i="7"/>
  <c r="Z2135" i="7"/>
  <c r="Y2137" i="7"/>
  <c r="Z2137" i="7"/>
  <c r="Y2139" i="7"/>
  <c r="Z2139" i="7"/>
  <c r="Y2141" i="7"/>
  <c r="Z2141" i="7"/>
  <c r="Y2143" i="7"/>
  <c r="Z2143" i="7"/>
  <c r="Y2145" i="7"/>
  <c r="Z2145" i="7"/>
  <c r="Y2147" i="7"/>
  <c r="Z2147" i="7"/>
  <c r="Y2149" i="7"/>
  <c r="Z2149" i="7"/>
  <c r="Y2151" i="7"/>
  <c r="Z2151" i="7"/>
  <c r="Y2153" i="7"/>
  <c r="Z2153" i="7"/>
  <c r="Y2155" i="7"/>
  <c r="Z2155" i="7"/>
  <c r="Y2157" i="7"/>
  <c r="Z2157" i="7"/>
  <c r="Y2159" i="7"/>
  <c r="Z2159" i="7"/>
  <c r="Y2161" i="7"/>
  <c r="Z2161" i="7"/>
  <c r="Y2163" i="7"/>
  <c r="Z2163" i="7"/>
  <c r="Y2165" i="7"/>
  <c r="Z2165" i="7"/>
  <c r="Y2167" i="7"/>
  <c r="Z2167" i="7"/>
  <c r="Y2169" i="7"/>
  <c r="Z2169" i="7"/>
  <c r="Y2171" i="7"/>
  <c r="Z2171" i="7"/>
  <c r="Y2173" i="7"/>
  <c r="Z2173" i="7"/>
  <c r="Y2175" i="7"/>
  <c r="Z2175" i="7"/>
  <c r="Y2177" i="7"/>
  <c r="Z2177" i="7"/>
  <c r="Y2179" i="7"/>
  <c r="Z2179" i="7"/>
  <c r="Y2181" i="7"/>
  <c r="Z2181" i="7"/>
  <c r="Y2183" i="7"/>
  <c r="Z2183" i="7"/>
  <c r="Y2185" i="7"/>
  <c r="Z2185" i="7"/>
  <c r="Y2187" i="7"/>
  <c r="Z2187" i="7"/>
  <c r="Y2189" i="7"/>
  <c r="Z2189" i="7"/>
  <c r="Y2191" i="7"/>
  <c r="Z2191" i="7"/>
  <c r="Y2193" i="7"/>
  <c r="Z2193" i="7"/>
  <c r="Y2195" i="7"/>
  <c r="Z2195" i="7"/>
  <c r="Y2197" i="7"/>
  <c r="Z2197" i="7"/>
  <c r="Y2199" i="7"/>
  <c r="Z2199" i="7"/>
  <c r="Y2201" i="7"/>
  <c r="Z2201" i="7"/>
  <c r="Y2203" i="7"/>
  <c r="Z2203" i="7"/>
  <c r="Y2205" i="7"/>
  <c r="Z2205" i="7"/>
  <c r="Y2207" i="7"/>
  <c r="Z2207" i="7"/>
  <c r="Y2209" i="7"/>
  <c r="Z2209" i="7"/>
  <c r="Y2211" i="7"/>
  <c r="Z2211" i="7"/>
  <c r="Y2213" i="7"/>
  <c r="Z2213" i="7"/>
  <c r="Y2215" i="7"/>
  <c r="Z2215" i="7"/>
  <c r="Y2217" i="7"/>
  <c r="Z2217" i="7"/>
  <c r="Y2219" i="7"/>
  <c r="Z2219" i="7"/>
  <c r="Y2221" i="7"/>
  <c r="Z2221" i="7"/>
  <c r="Y2223" i="7"/>
  <c r="Z2223" i="7"/>
  <c r="Y2225" i="7"/>
  <c r="Z2225" i="7"/>
  <c r="Y2227" i="7"/>
  <c r="Z2227" i="7"/>
  <c r="Y2229" i="7"/>
  <c r="Z2229" i="7"/>
  <c r="Y2231" i="7"/>
  <c r="Z2231" i="7"/>
  <c r="Y2233" i="7"/>
  <c r="Z2233" i="7"/>
  <c r="Y2235" i="7"/>
  <c r="Z2235" i="7"/>
  <c r="Y2237" i="7"/>
  <c r="Z2237" i="7"/>
  <c r="Y2239" i="7"/>
  <c r="Z2239" i="7"/>
  <c r="Y2241" i="7"/>
  <c r="Z2241" i="7"/>
  <c r="Y2243" i="7"/>
  <c r="Z2243" i="7"/>
  <c r="Y2245" i="7"/>
  <c r="Z2245" i="7"/>
  <c r="Y2247" i="7"/>
  <c r="Z2247" i="7"/>
  <c r="Y2249" i="7"/>
  <c r="Z2249" i="7"/>
  <c r="Y2251" i="7"/>
  <c r="Z2251" i="7"/>
  <c r="Y2253" i="7"/>
  <c r="Z2253" i="7"/>
  <c r="Y2255" i="7"/>
  <c r="Z2255" i="7"/>
  <c r="Y2257" i="7"/>
  <c r="Z2257" i="7"/>
  <c r="Y2259" i="7"/>
  <c r="Z2259" i="7"/>
  <c r="Y2261" i="7"/>
  <c r="Z2261" i="7"/>
  <c r="Y2263" i="7"/>
  <c r="Z2263" i="7"/>
  <c r="Y2265" i="7"/>
  <c r="Z2265" i="7"/>
  <c r="Y2267" i="7"/>
  <c r="Z2267" i="7"/>
  <c r="Y2269" i="7"/>
  <c r="Z2269" i="7"/>
  <c r="Y2271" i="7"/>
  <c r="Z2271" i="7"/>
  <c r="Y2273" i="7"/>
  <c r="Z2273" i="7"/>
  <c r="Y2275" i="7"/>
  <c r="Z2275" i="7"/>
  <c r="Y2277" i="7"/>
  <c r="Z2277" i="7"/>
  <c r="Y2279" i="7"/>
  <c r="Z2279" i="7"/>
  <c r="Y2281" i="7"/>
  <c r="Z2281" i="7"/>
  <c r="Y2283" i="7"/>
  <c r="Z2283" i="7"/>
  <c r="Y2285" i="7"/>
  <c r="Z2285" i="7"/>
  <c r="Y2287" i="7"/>
  <c r="Z2287" i="7"/>
  <c r="Y2289" i="7"/>
  <c r="Z2289" i="7"/>
  <c r="Y2291" i="7"/>
  <c r="Z2291" i="7"/>
  <c r="Y2293" i="7"/>
  <c r="Z2293" i="7"/>
  <c r="Y2295" i="7"/>
  <c r="Z2295" i="7"/>
  <c r="Y2297" i="7"/>
  <c r="Z2297" i="7"/>
  <c r="Y2299" i="7"/>
  <c r="Z2299" i="7"/>
  <c r="Y2301" i="7"/>
  <c r="Z2301" i="7"/>
  <c r="Y2303" i="7"/>
  <c r="Z2303" i="7"/>
  <c r="Y2305" i="7"/>
  <c r="Z2305" i="7"/>
  <c r="Y2307" i="7"/>
  <c r="Z2307" i="7"/>
  <c r="Y2309" i="7"/>
  <c r="Z2309" i="7"/>
  <c r="Y2311" i="7"/>
  <c r="Z2311" i="7"/>
  <c r="Y2313" i="7"/>
  <c r="Z2313" i="7"/>
  <c r="Y2315" i="7"/>
  <c r="Z2315" i="7"/>
  <c r="Y2317" i="7"/>
  <c r="Z2317" i="7"/>
  <c r="Y2319" i="7"/>
  <c r="Z2319" i="7"/>
  <c r="Y2321" i="7"/>
  <c r="Z2321" i="7"/>
  <c r="Y2323" i="7"/>
  <c r="Z2323" i="7"/>
  <c r="Y2325" i="7"/>
  <c r="Z2325" i="7"/>
  <c r="Y2327" i="7"/>
  <c r="Z2327" i="7"/>
  <c r="Y2329" i="7"/>
  <c r="Z2329" i="7"/>
  <c r="Y2331" i="7"/>
  <c r="Z2331" i="7"/>
  <c r="Y2333" i="7"/>
  <c r="Z2333" i="7"/>
  <c r="Y2335" i="7"/>
  <c r="Z2335" i="7"/>
  <c r="Y2337" i="7"/>
  <c r="Z2337" i="7"/>
  <c r="Y2339" i="7"/>
  <c r="Z2339" i="7"/>
  <c r="Y2341" i="7"/>
  <c r="Z2341" i="7"/>
  <c r="Y2343" i="7"/>
  <c r="Z2343" i="7"/>
  <c r="Y2345" i="7"/>
  <c r="Z2345" i="7"/>
  <c r="Y2347" i="7"/>
  <c r="Z2347" i="7"/>
  <c r="Y2349" i="7"/>
  <c r="Z2349" i="7"/>
  <c r="Y2351" i="7"/>
  <c r="Z2351" i="7"/>
  <c r="Y2353" i="7"/>
  <c r="Z2353" i="7"/>
  <c r="Y2355" i="7"/>
  <c r="Z2355" i="7"/>
  <c r="Y2357" i="7"/>
  <c r="Z2357" i="7"/>
  <c r="Y2359" i="7"/>
  <c r="Z2359" i="7"/>
  <c r="Y2361" i="7"/>
  <c r="Z2361" i="7"/>
  <c r="Y2363" i="7"/>
  <c r="Z2363" i="7"/>
  <c r="Y2365" i="7"/>
  <c r="Z2365" i="7"/>
  <c r="Y2367" i="7"/>
  <c r="Z2367" i="7"/>
  <c r="Y2369" i="7"/>
  <c r="Z2369" i="7"/>
  <c r="Y2371" i="7"/>
  <c r="Z2371" i="7"/>
  <c r="Y2373" i="7"/>
  <c r="Z2373" i="7"/>
  <c r="Y2375" i="7"/>
  <c r="Z2375" i="7"/>
  <c r="Y2377" i="7"/>
  <c r="Z2377" i="7"/>
  <c r="Y2379" i="7"/>
  <c r="Z2379" i="7"/>
  <c r="Y2381" i="7"/>
  <c r="Z2381" i="7"/>
  <c r="Y2383" i="7"/>
  <c r="Z2383" i="7"/>
  <c r="Y2385" i="7"/>
  <c r="Z2385" i="7"/>
  <c r="Y2387" i="7"/>
  <c r="Z2387" i="7"/>
  <c r="Y2389" i="7"/>
  <c r="Z2389" i="7"/>
  <c r="Y2391" i="7"/>
  <c r="Z2391" i="7"/>
  <c r="Y2393" i="7"/>
  <c r="Z2393" i="7"/>
  <c r="Y2395" i="7"/>
  <c r="Z2395" i="7"/>
  <c r="Y2397" i="7"/>
  <c r="Z2397" i="7"/>
  <c r="Y2399" i="7"/>
  <c r="Z2399" i="7"/>
  <c r="Y2401" i="7"/>
  <c r="Z2401" i="7"/>
  <c r="Y2403" i="7"/>
  <c r="Z2403" i="7"/>
  <c r="Y2405" i="7"/>
  <c r="Z2405" i="7"/>
  <c r="Y2407" i="7"/>
  <c r="Z2407" i="7"/>
  <c r="Y2409" i="7"/>
  <c r="Z2409" i="7"/>
  <c r="Y2411" i="7"/>
  <c r="Z2411" i="7"/>
  <c r="Y2413" i="7"/>
  <c r="Z2413" i="7"/>
  <c r="Y2415" i="7"/>
  <c r="Z2415" i="7"/>
  <c r="Y2417" i="7"/>
  <c r="Z2417" i="7"/>
  <c r="Y2419" i="7"/>
  <c r="Z2419" i="7"/>
  <c r="Y2421" i="7"/>
  <c r="Z2421" i="7"/>
  <c r="Y2423" i="7"/>
  <c r="Z2423" i="7"/>
  <c r="Y2425" i="7"/>
  <c r="Z2425" i="7"/>
  <c r="Y2427" i="7"/>
  <c r="Z2427" i="7"/>
  <c r="Y2429" i="7"/>
  <c r="Z2429" i="7"/>
  <c r="Y2431" i="7"/>
  <c r="Z2431" i="7"/>
  <c r="Y2433" i="7"/>
  <c r="Z2433" i="7"/>
  <c r="Y2435" i="7"/>
  <c r="Z2435" i="7"/>
  <c r="Y2437" i="7"/>
  <c r="Z2437" i="7"/>
  <c r="Y2439" i="7"/>
  <c r="Z2439" i="7"/>
  <c r="Y2441" i="7"/>
  <c r="Z2441" i="7"/>
  <c r="Y2443" i="7"/>
  <c r="Z2443" i="7"/>
  <c r="Y2445" i="7"/>
  <c r="Z2445" i="7"/>
  <c r="Y2447" i="7"/>
  <c r="Z2447" i="7"/>
  <c r="Y2449" i="7"/>
  <c r="Z2449" i="7"/>
  <c r="Y2451" i="7"/>
  <c r="Z2451" i="7"/>
  <c r="Y2453" i="7"/>
  <c r="Z2453" i="7"/>
  <c r="Y2455" i="7"/>
  <c r="Z2455" i="7"/>
  <c r="Y2457" i="7"/>
  <c r="Z2457" i="7"/>
  <c r="Y2459" i="7"/>
  <c r="Z2459" i="7"/>
  <c r="Y2461" i="7"/>
  <c r="Z2461" i="7"/>
  <c r="Y2463" i="7"/>
  <c r="Z2463" i="7"/>
  <c r="Y2465" i="7"/>
  <c r="Z2465" i="7"/>
  <c r="Y2467" i="7"/>
  <c r="Z2467" i="7"/>
  <c r="Y2469" i="7"/>
  <c r="Z2469" i="7"/>
  <c r="Y2471" i="7"/>
  <c r="Z2471" i="7"/>
  <c r="Y2473" i="7"/>
  <c r="Z2473" i="7"/>
  <c r="Y2475" i="7"/>
  <c r="Z2475" i="7"/>
  <c r="Y2477" i="7"/>
  <c r="Z2477" i="7"/>
  <c r="Y2479" i="7"/>
  <c r="Z2479" i="7"/>
  <c r="Y2481" i="7"/>
  <c r="Z2481" i="7"/>
  <c r="Y2483" i="7"/>
  <c r="Z2483" i="7"/>
  <c r="Y2485" i="7"/>
  <c r="Z2485" i="7"/>
  <c r="Y2487" i="7"/>
  <c r="Z2487" i="7"/>
  <c r="Y2489" i="7"/>
  <c r="Z2489" i="7"/>
  <c r="Y2491" i="7"/>
  <c r="Z2491" i="7"/>
  <c r="Y2493" i="7"/>
  <c r="Z2493" i="7"/>
  <c r="Y2495" i="7"/>
  <c r="Z2495" i="7"/>
  <c r="Y2497" i="7"/>
  <c r="Z2497" i="7"/>
  <c r="Y2499" i="7"/>
  <c r="Z2499" i="7"/>
  <c r="Y2501" i="7"/>
  <c r="Z2501" i="7"/>
  <c r="Y2503" i="7"/>
  <c r="Z2503" i="7"/>
  <c r="Y2505" i="7"/>
  <c r="Z2505" i="7"/>
  <c r="Y2507" i="7"/>
  <c r="Z2507" i="7"/>
  <c r="Y2509" i="7"/>
  <c r="Z2509" i="7"/>
  <c r="Y2511" i="7"/>
  <c r="Z2511" i="7"/>
  <c r="Y2513" i="7"/>
  <c r="Z2513" i="7"/>
  <c r="Y2515" i="7"/>
  <c r="Z2515" i="7"/>
  <c r="Y2517" i="7"/>
  <c r="Z2517" i="7"/>
  <c r="Y2519" i="7"/>
  <c r="Z2519" i="7"/>
  <c r="Y2521" i="7"/>
  <c r="Z2521" i="7"/>
  <c r="Y2523" i="7"/>
  <c r="Z2523" i="7"/>
  <c r="Y2525" i="7"/>
  <c r="Z2525" i="7"/>
  <c r="Y2527" i="7"/>
  <c r="Z2527" i="7"/>
  <c r="Y2529" i="7"/>
  <c r="Z2529" i="7"/>
  <c r="Y2531" i="7"/>
  <c r="Z2531" i="7"/>
  <c r="Y2533" i="7"/>
  <c r="Z2533" i="7"/>
  <c r="Y2535" i="7"/>
  <c r="Z2535" i="7"/>
  <c r="Y2537" i="7"/>
  <c r="Z2537" i="7"/>
  <c r="Y2539" i="7"/>
  <c r="Z2539" i="7"/>
  <c r="Y2541" i="7"/>
  <c r="Z2541" i="7"/>
  <c r="Y2543" i="7"/>
  <c r="Z2543" i="7"/>
  <c r="Y2545" i="7"/>
  <c r="Z2545" i="7"/>
  <c r="Y2547" i="7"/>
  <c r="Z2547" i="7"/>
  <c r="Y2549" i="7"/>
  <c r="Z2549" i="7"/>
  <c r="Y2551" i="7"/>
  <c r="Z2551" i="7"/>
  <c r="Y2553" i="7"/>
  <c r="Z2553" i="7"/>
  <c r="Y2555" i="7"/>
  <c r="Z2555" i="7"/>
  <c r="Y2557" i="7"/>
  <c r="Z2557" i="7"/>
  <c r="Y2559" i="7"/>
  <c r="Z2559" i="7"/>
  <c r="Y2561" i="7"/>
  <c r="Z2561" i="7"/>
  <c r="Y2563" i="7"/>
  <c r="Z2563" i="7"/>
  <c r="Y2565" i="7"/>
  <c r="Z2565" i="7"/>
  <c r="Y2567" i="7"/>
  <c r="Z2567" i="7"/>
  <c r="Y2569" i="7"/>
  <c r="Z2569" i="7"/>
  <c r="Y2571" i="7"/>
  <c r="Z2571" i="7"/>
  <c r="Y2573" i="7"/>
  <c r="Z2573" i="7"/>
  <c r="Y2575" i="7"/>
  <c r="Z2575" i="7"/>
  <c r="Y2577" i="7"/>
  <c r="Z2577" i="7"/>
  <c r="Y2579" i="7"/>
  <c r="Z2579" i="7"/>
  <c r="Y2581" i="7"/>
  <c r="Z2581" i="7"/>
  <c r="Y2583" i="7"/>
  <c r="Z2583" i="7"/>
  <c r="Y2585" i="7"/>
  <c r="Z2585" i="7"/>
  <c r="Y2587" i="7"/>
  <c r="Z2587" i="7"/>
  <c r="Y2589" i="7"/>
  <c r="Z2589" i="7"/>
  <c r="Y2591" i="7"/>
  <c r="Z2591" i="7"/>
  <c r="Y2593" i="7"/>
  <c r="Z2593" i="7"/>
  <c r="Y2595" i="7"/>
  <c r="Z2595" i="7"/>
  <c r="Y2597" i="7"/>
  <c r="Z2597" i="7"/>
  <c r="Y2599" i="7"/>
  <c r="Z2599" i="7"/>
  <c r="Y2601" i="7"/>
  <c r="Z2601" i="7"/>
  <c r="Y2603" i="7"/>
  <c r="Z2603" i="7"/>
  <c r="Y2605" i="7"/>
  <c r="Z2605" i="7"/>
  <c r="Y2607" i="7"/>
  <c r="Z2607" i="7"/>
  <c r="Y2609" i="7"/>
  <c r="Z2609" i="7"/>
  <c r="Y2611" i="7"/>
  <c r="Z2611" i="7"/>
  <c r="Y2613" i="7"/>
  <c r="Z2613" i="7"/>
  <c r="Y2615" i="7"/>
  <c r="Z2615" i="7"/>
  <c r="Y2617" i="7"/>
  <c r="Z2617" i="7"/>
  <c r="Y2619" i="7"/>
  <c r="Z2619" i="7"/>
  <c r="Y2621" i="7"/>
  <c r="Z2621" i="7"/>
  <c r="Y2623" i="7"/>
  <c r="Z2623" i="7"/>
  <c r="Y2625" i="7"/>
  <c r="Z2625" i="7"/>
  <c r="Y2627" i="7"/>
  <c r="Z2627" i="7"/>
  <c r="Y2629" i="7"/>
  <c r="Z2629" i="7"/>
  <c r="Y2631" i="7"/>
  <c r="Z2631" i="7"/>
  <c r="Y2633" i="7"/>
  <c r="Z2633" i="7"/>
  <c r="Y2635" i="7"/>
  <c r="Z2635" i="7"/>
  <c r="Y2637" i="7"/>
  <c r="Z2637" i="7"/>
  <c r="Y2639" i="7"/>
  <c r="Z2639" i="7"/>
  <c r="Y2641" i="7"/>
  <c r="Z2641" i="7"/>
  <c r="Y2643" i="7"/>
  <c r="Z2643" i="7"/>
  <c r="Y2645" i="7"/>
  <c r="Z2645" i="7"/>
  <c r="Y2647" i="7"/>
  <c r="Z2647" i="7"/>
  <c r="Y2649" i="7"/>
  <c r="Z2649" i="7"/>
  <c r="Y2651" i="7"/>
  <c r="Z2651" i="7"/>
  <c r="Y2653" i="7"/>
  <c r="Z2653" i="7"/>
  <c r="Y2655" i="7"/>
  <c r="Z2655" i="7"/>
  <c r="Y2657" i="7"/>
  <c r="Z2657" i="7"/>
  <c r="Y2659" i="7"/>
  <c r="Z2659" i="7"/>
  <c r="Y2661" i="7"/>
  <c r="Z2661" i="7"/>
  <c r="Y2663" i="7"/>
  <c r="Z2663" i="7"/>
  <c r="Y2665" i="7"/>
  <c r="Z2665" i="7"/>
  <c r="Y2667" i="7"/>
  <c r="Z2667" i="7"/>
  <c r="Y2669" i="7"/>
  <c r="Z2669" i="7"/>
  <c r="Y2671" i="7"/>
  <c r="Z2671" i="7"/>
  <c r="Y2673" i="7"/>
  <c r="Z2673" i="7"/>
  <c r="Y2675" i="7"/>
  <c r="Z2675" i="7"/>
  <c r="Y2677" i="7"/>
  <c r="Z2677" i="7"/>
  <c r="Y2679" i="7"/>
  <c r="Z2679" i="7"/>
  <c r="Y2681" i="7"/>
  <c r="Z2681" i="7"/>
  <c r="Y2683" i="7"/>
  <c r="Z2683" i="7"/>
  <c r="Y2685" i="7"/>
  <c r="Z2685" i="7"/>
  <c r="Y2687" i="7"/>
  <c r="Z2687" i="7"/>
  <c r="Y2689" i="7"/>
  <c r="Z2689" i="7"/>
  <c r="Y2691" i="7"/>
  <c r="Z2691" i="7"/>
  <c r="Y2693" i="7"/>
  <c r="Z2693" i="7"/>
  <c r="Y2695" i="7"/>
  <c r="Z2695" i="7"/>
  <c r="Y2697" i="7"/>
  <c r="Z2697" i="7"/>
  <c r="Y2699" i="7"/>
  <c r="Z2699" i="7"/>
  <c r="Y2701" i="7"/>
  <c r="Z2701" i="7"/>
  <c r="Y2703" i="7"/>
  <c r="Z2703" i="7"/>
  <c r="Y2713" i="7"/>
  <c r="Z2713" i="7"/>
  <c r="Y2715" i="7"/>
  <c r="Z2715" i="7"/>
  <c r="Y2717" i="7"/>
  <c r="Z2717" i="7"/>
  <c r="Y2719" i="7"/>
  <c r="Z2719" i="7"/>
  <c r="Y2721" i="7"/>
  <c r="Z2721" i="7"/>
  <c r="Y2723" i="7"/>
  <c r="Z2723" i="7"/>
  <c r="Y2725" i="7"/>
  <c r="Z2725" i="7"/>
  <c r="Y2727" i="7"/>
  <c r="Z2727" i="7"/>
  <c r="Y2729" i="7"/>
  <c r="Z2729" i="7"/>
  <c r="Y2731" i="7"/>
  <c r="Z2731" i="7"/>
  <c r="Y2733" i="7"/>
  <c r="Z2733" i="7"/>
  <c r="Y2735" i="7"/>
  <c r="Z2735" i="7"/>
  <c r="Y2737" i="7"/>
  <c r="Z2737" i="7"/>
  <c r="Y2739" i="7"/>
  <c r="Z2739" i="7"/>
  <c r="Y2741" i="7"/>
  <c r="Z2741" i="7"/>
  <c r="Y2743" i="7"/>
  <c r="Z2743" i="7"/>
  <c r="Y2745" i="7"/>
  <c r="Z2745" i="7"/>
  <c r="Y2747" i="7"/>
  <c r="Z2747" i="7"/>
  <c r="Y2749" i="7"/>
  <c r="Z2749" i="7"/>
  <c r="Y2751" i="7"/>
  <c r="Z2751" i="7"/>
  <c r="Y2753" i="7"/>
  <c r="Z2753" i="7"/>
  <c r="Y2755" i="7"/>
  <c r="Z2755" i="7"/>
  <c r="Y2757" i="7"/>
  <c r="Z2757" i="7"/>
  <c r="Y2759" i="7"/>
  <c r="Z2759" i="7"/>
  <c r="Y2761" i="7"/>
  <c r="Z2761" i="7"/>
  <c r="Y2763" i="7"/>
  <c r="Z2763" i="7"/>
  <c r="Y2765" i="7"/>
  <c r="Z2765" i="7"/>
  <c r="Y2767" i="7"/>
  <c r="Z2767" i="7"/>
  <c r="Y2769" i="7"/>
  <c r="Z2769" i="7"/>
  <c r="Y2771" i="7"/>
  <c r="Z2771" i="7"/>
  <c r="Y2773" i="7"/>
  <c r="Z2773" i="7"/>
  <c r="Y2775" i="7"/>
  <c r="Z2775" i="7"/>
  <c r="Y2777" i="7"/>
  <c r="Z2777" i="7"/>
  <c r="Y2779" i="7"/>
  <c r="Z2779" i="7"/>
  <c r="Y2781" i="7"/>
  <c r="Z2781" i="7"/>
  <c r="Y2783" i="7"/>
  <c r="Z2783" i="7"/>
  <c r="Y2785" i="7"/>
  <c r="Z2785" i="7"/>
  <c r="Y2787" i="7"/>
  <c r="Z2787" i="7"/>
  <c r="Y2789" i="7"/>
  <c r="Z2789" i="7"/>
  <c r="Y2791" i="7"/>
  <c r="Z2791" i="7"/>
  <c r="Y2793" i="7"/>
  <c r="Z2793" i="7"/>
  <c r="Y2795" i="7"/>
  <c r="Z2795" i="7"/>
  <c r="Y2797" i="7"/>
  <c r="Z2797" i="7"/>
  <c r="Y2799" i="7"/>
  <c r="Z2799" i="7"/>
  <c r="Y2801" i="7"/>
  <c r="Z2801" i="7"/>
  <c r="Y2803" i="7"/>
  <c r="Z2803" i="7"/>
  <c r="Y2805" i="7"/>
  <c r="Z2805" i="7"/>
  <c r="Y2807" i="7"/>
  <c r="Z2807" i="7"/>
  <c r="Y2809" i="7"/>
  <c r="Z2809" i="7"/>
  <c r="Y2811" i="7"/>
  <c r="Z2811" i="7"/>
  <c r="Y2813" i="7"/>
  <c r="Z2813" i="7"/>
  <c r="Y2815" i="7"/>
  <c r="Z2815" i="7"/>
  <c r="Y2817" i="7"/>
  <c r="Z2817" i="7"/>
  <c r="Y2819" i="7"/>
  <c r="Z2819" i="7"/>
  <c r="Y2821" i="7"/>
  <c r="Z2821" i="7"/>
  <c r="Y2823" i="7"/>
  <c r="Z2823" i="7"/>
  <c r="Y2825" i="7"/>
  <c r="Z2825" i="7"/>
  <c r="Y2827" i="7"/>
  <c r="Z2827" i="7"/>
  <c r="Y2829" i="7"/>
  <c r="Z2829" i="7"/>
  <c r="Y2831" i="7"/>
  <c r="Z2831" i="7"/>
  <c r="Y2833" i="7"/>
  <c r="Z2833" i="7"/>
  <c r="Y2835" i="7"/>
  <c r="Z2835" i="7"/>
  <c r="Y2837" i="7"/>
  <c r="Z2837" i="7"/>
  <c r="Y2839" i="7"/>
  <c r="Z2839" i="7"/>
  <c r="Y2841" i="7"/>
  <c r="Z2841" i="7"/>
  <c r="Y2843" i="7"/>
  <c r="Z2843" i="7"/>
  <c r="Y2845" i="7"/>
  <c r="Z2845" i="7"/>
  <c r="Y2847" i="7"/>
  <c r="Z2847" i="7"/>
  <c r="Y2849" i="7"/>
  <c r="Z2849" i="7"/>
  <c r="Y2851" i="7"/>
  <c r="Z2851" i="7"/>
  <c r="Y2853" i="7"/>
  <c r="Z2853" i="7"/>
  <c r="Y2855" i="7"/>
  <c r="Z2855" i="7"/>
  <c r="Y2857" i="7"/>
  <c r="Z2857" i="7"/>
  <c r="Y2859" i="7"/>
  <c r="Z2859" i="7"/>
  <c r="Y2861" i="7"/>
  <c r="Z2861" i="7"/>
  <c r="Y2863" i="7"/>
  <c r="Z2863" i="7"/>
  <c r="Y2865" i="7"/>
  <c r="Z2865" i="7"/>
  <c r="Y2867" i="7"/>
  <c r="Z2867" i="7"/>
  <c r="Y2869" i="7"/>
  <c r="Z2869" i="7"/>
  <c r="Y2871" i="7"/>
  <c r="Z2871" i="7"/>
  <c r="Y2873" i="7"/>
  <c r="Z2873" i="7"/>
  <c r="Y2875" i="7"/>
  <c r="Z2875" i="7"/>
  <c r="Y2877" i="7"/>
  <c r="Z2877" i="7"/>
  <c r="Y2879" i="7"/>
  <c r="Z2879" i="7"/>
  <c r="Y2881" i="7"/>
  <c r="Z2881" i="7"/>
  <c r="Y2883" i="7"/>
  <c r="Z2883" i="7"/>
  <c r="Y2885" i="7"/>
  <c r="Z2885" i="7"/>
  <c r="Y2887" i="7"/>
  <c r="Z2887" i="7"/>
  <c r="Y2889" i="7"/>
  <c r="Z2889" i="7"/>
  <c r="Y2891" i="7"/>
  <c r="Z2891" i="7"/>
  <c r="Y2893" i="7"/>
  <c r="Z2893" i="7"/>
  <c r="Y2895" i="7"/>
  <c r="Z2895" i="7"/>
  <c r="Y2897" i="7"/>
  <c r="Z2897" i="7"/>
  <c r="Y2899" i="7"/>
  <c r="Z2899" i="7"/>
  <c r="Y2901" i="7"/>
  <c r="Z2901" i="7"/>
  <c r="Y2903" i="7"/>
  <c r="Z2903" i="7"/>
  <c r="Y2905" i="7"/>
  <c r="Z2905" i="7"/>
  <c r="Y2907" i="7"/>
  <c r="Z2907" i="7"/>
  <c r="Y2909" i="7"/>
  <c r="Z2909" i="7"/>
  <c r="Y2911" i="7"/>
  <c r="Z2911" i="7"/>
  <c r="Y2913" i="7"/>
  <c r="Z2913" i="7"/>
  <c r="Y2915" i="7"/>
  <c r="Z2915" i="7"/>
  <c r="Y2917" i="7"/>
  <c r="Z2917" i="7"/>
  <c r="Y2919" i="7"/>
  <c r="Z2919" i="7"/>
  <c r="Y2921" i="7"/>
  <c r="Z2921" i="7"/>
  <c r="Y2923" i="7"/>
  <c r="Z2923" i="7"/>
  <c r="Y2925" i="7"/>
  <c r="Z2925" i="7"/>
  <c r="Y2927" i="7"/>
  <c r="Z2927" i="7"/>
  <c r="Y2929" i="7"/>
  <c r="Z2929" i="7"/>
  <c r="Y2931" i="7"/>
  <c r="Z2931" i="7"/>
  <c r="Y2933" i="7"/>
  <c r="Z2933" i="7"/>
  <c r="Y2935" i="7"/>
  <c r="Z2935" i="7"/>
  <c r="Y2937" i="7"/>
  <c r="Z2937" i="7"/>
  <c r="Y2939" i="7"/>
  <c r="Z2939" i="7"/>
  <c r="Y2941" i="7"/>
  <c r="Z2941" i="7"/>
  <c r="Y2943" i="7"/>
  <c r="Z2943" i="7"/>
  <c r="Y2945" i="7"/>
  <c r="Z2945" i="7"/>
  <c r="Y2947" i="7"/>
  <c r="Z2947" i="7"/>
  <c r="Y5" i="7"/>
  <c r="Z5" i="7"/>
  <c r="Y7" i="7"/>
  <c r="Z7" i="7"/>
  <c r="Y9" i="7"/>
  <c r="Z9" i="7"/>
  <c r="Y11" i="7"/>
  <c r="Z11" i="7"/>
  <c r="Y13" i="7"/>
  <c r="Z13" i="7"/>
  <c r="Y15" i="7"/>
  <c r="Z15" i="7"/>
  <c r="Y17" i="7"/>
  <c r="Z17" i="7"/>
  <c r="Y19" i="7"/>
  <c r="Z19" i="7"/>
  <c r="Y21" i="7"/>
  <c r="Z21" i="7"/>
  <c r="Y23" i="7"/>
  <c r="Z23" i="7"/>
  <c r="Y25" i="7"/>
  <c r="Z25" i="7"/>
  <c r="Y27" i="7"/>
  <c r="Z27" i="7"/>
  <c r="Y29" i="7"/>
  <c r="Z29" i="7"/>
  <c r="Y31" i="7"/>
  <c r="Z31" i="7"/>
  <c r="Y33" i="7"/>
  <c r="Z33" i="7"/>
  <c r="Y35" i="7"/>
  <c r="Z35" i="7"/>
  <c r="Y37" i="7"/>
  <c r="Z37" i="7"/>
  <c r="Y39" i="7"/>
  <c r="Z39" i="7"/>
  <c r="Y41" i="7"/>
  <c r="Z41" i="7"/>
  <c r="Y43" i="7"/>
  <c r="Z43" i="7"/>
  <c r="Y45" i="7"/>
  <c r="Z45" i="7"/>
  <c r="Y47" i="7"/>
  <c r="Z47" i="7"/>
  <c r="Y49" i="7"/>
  <c r="Z49" i="7"/>
  <c r="Y51" i="7"/>
  <c r="Z51" i="7"/>
  <c r="Y53" i="7"/>
  <c r="Z53" i="7"/>
  <c r="Y55" i="7"/>
  <c r="Z55" i="7"/>
  <c r="Y57" i="7"/>
  <c r="Z57" i="7"/>
  <c r="Y59" i="7"/>
  <c r="Z59" i="7"/>
  <c r="Y61" i="7"/>
  <c r="Z61" i="7"/>
  <c r="Y63" i="7"/>
  <c r="Z63" i="7"/>
  <c r="Y65" i="7"/>
  <c r="Z65" i="7"/>
  <c r="Y67" i="7"/>
  <c r="Z67" i="7"/>
  <c r="Y69" i="7"/>
  <c r="Z69" i="7"/>
  <c r="Y71" i="7"/>
  <c r="Z71" i="7"/>
  <c r="Y73" i="7"/>
  <c r="Z73" i="7"/>
  <c r="Y75" i="7"/>
  <c r="Z75" i="7"/>
  <c r="Y77" i="7"/>
  <c r="Z77" i="7"/>
  <c r="Y79" i="7"/>
  <c r="Z79" i="7"/>
  <c r="Y81" i="7"/>
  <c r="Z81" i="7"/>
  <c r="Y83" i="7"/>
  <c r="Z83" i="7"/>
  <c r="Y85" i="7"/>
  <c r="Z85" i="7"/>
  <c r="Y87" i="7"/>
  <c r="Z87" i="7"/>
  <c r="Y89" i="7"/>
  <c r="Z89" i="7"/>
  <c r="Y91" i="7"/>
  <c r="Z91" i="7"/>
  <c r="Y93" i="7"/>
  <c r="Z93" i="7"/>
  <c r="Y95" i="7"/>
  <c r="Z95" i="7"/>
  <c r="Y97" i="7"/>
  <c r="Z97" i="7"/>
  <c r="Y99" i="7"/>
  <c r="Z99" i="7"/>
  <c r="Y101" i="7"/>
  <c r="Z101" i="7"/>
  <c r="Y103" i="7"/>
  <c r="Z103" i="7"/>
  <c r="Y105" i="7"/>
  <c r="Z105" i="7"/>
  <c r="Y107" i="7"/>
  <c r="Z107" i="7"/>
  <c r="Y109" i="7"/>
  <c r="Z109" i="7"/>
  <c r="Y111" i="7"/>
  <c r="Z111" i="7"/>
  <c r="Y113" i="7"/>
  <c r="Z113" i="7"/>
  <c r="Y115" i="7"/>
  <c r="Z115" i="7"/>
  <c r="Y117" i="7"/>
  <c r="Z117" i="7"/>
  <c r="Y119" i="7"/>
  <c r="Z119" i="7"/>
  <c r="Y121" i="7"/>
  <c r="Z121" i="7"/>
  <c r="Y123" i="7"/>
  <c r="Z123" i="7"/>
  <c r="Y125" i="7"/>
  <c r="Z125" i="7"/>
  <c r="Y127" i="7"/>
  <c r="Z127" i="7"/>
  <c r="Y129" i="7"/>
  <c r="Z129" i="7"/>
  <c r="Y131" i="7"/>
  <c r="Z131" i="7"/>
  <c r="Y133" i="7"/>
  <c r="Z133" i="7"/>
  <c r="Y135" i="7"/>
  <c r="Z135" i="7"/>
  <c r="Y137" i="7"/>
  <c r="Z137" i="7"/>
  <c r="Y139" i="7"/>
  <c r="Z139" i="7"/>
  <c r="Y141" i="7"/>
  <c r="Z141" i="7"/>
  <c r="Y143" i="7"/>
  <c r="Z143" i="7"/>
  <c r="Y145" i="7"/>
  <c r="Z145" i="7"/>
  <c r="Y147" i="7"/>
  <c r="Z147" i="7"/>
  <c r="Y149" i="7"/>
  <c r="Z149" i="7"/>
  <c r="Y151" i="7"/>
  <c r="Z151" i="7"/>
  <c r="Y153" i="7"/>
  <c r="Z153" i="7"/>
  <c r="Y155" i="7"/>
  <c r="Z155" i="7"/>
  <c r="Y157" i="7"/>
  <c r="Z157" i="7"/>
  <c r="Y159" i="7"/>
  <c r="Z159" i="7"/>
  <c r="Y161" i="7"/>
  <c r="Z161" i="7"/>
  <c r="Y163" i="7"/>
  <c r="Z163" i="7"/>
  <c r="Y165" i="7"/>
  <c r="Z165" i="7"/>
  <c r="Y167" i="7"/>
  <c r="Z167" i="7"/>
  <c r="Y169" i="7"/>
  <c r="Z169" i="7"/>
  <c r="Y171" i="7"/>
  <c r="Z171" i="7"/>
  <c r="Y173" i="7"/>
  <c r="Z173" i="7"/>
  <c r="Y175" i="7"/>
  <c r="Z175" i="7"/>
  <c r="Y177" i="7"/>
  <c r="Z177" i="7"/>
  <c r="Y179" i="7"/>
  <c r="Z179" i="7"/>
  <c r="Y181" i="7"/>
  <c r="Z181" i="7"/>
  <c r="Y183" i="7"/>
  <c r="Z183" i="7"/>
  <c r="Y185" i="7"/>
  <c r="Z185" i="7"/>
  <c r="Y187" i="7"/>
  <c r="Z187" i="7"/>
  <c r="Y189" i="7"/>
  <c r="Z189" i="7"/>
  <c r="Y191" i="7"/>
  <c r="Z191" i="7"/>
  <c r="Y193" i="7"/>
  <c r="Z193" i="7"/>
  <c r="Y195" i="7"/>
  <c r="Z195" i="7"/>
  <c r="Y197" i="7"/>
  <c r="Z197" i="7"/>
  <c r="Y199" i="7"/>
  <c r="Z199" i="7"/>
  <c r="Y201" i="7"/>
  <c r="Z201" i="7"/>
  <c r="Y203" i="7"/>
  <c r="Z203" i="7"/>
  <c r="Y205" i="7"/>
  <c r="Z205" i="7"/>
  <c r="Y207" i="7"/>
  <c r="Z207" i="7"/>
  <c r="Y209" i="7"/>
  <c r="Z209" i="7"/>
  <c r="Y211" i="7"/>
  <c r="Z211" i="7"/>
  <c r="Y213" i="7"/>
  <c r="Z213" i="7"/>
  <c r="Y215" i="7"/>
  <c r="Z215" i="7"/>
  <c r="Y217" i="7"/>
  <c r="Z217" i="7"/>
  <c r="Y219" i="7"/>
  <c r="Z219" i="7"/>
  <c r="Y222" i="7"/>
  <c r="Z222" i="7"/>
  <c r="Y224" i="7"/>
  <c r="Z224" i="7"/>
  <c r="Y226" i="7"/>
  <c r="Z226" i="7"/>
  <c r="Y228" i="7"/>
  <c r="Z228" i="7"/>
  <c r="Y230" i="7"/>
  <c r="Z230" i="7"/>
  <c r="Y232" i="7"/>
  <c r="Z232" i="7"/>
  <c r="Y234" i="7"/>
  <c r="Z234" i="7"/>
  <c r="Y236" i="7"/>
  <c r="Z236" i="7"/>
  <c r="Y238" i="7"/>
  <c r="Z238" i="7"/>
  <c r="Y240" i="7"/>
  <c r="Z240" i="7"/>
  <c r="Y242" i="7"/>
  <c r="Z242" i="7"/>
  <c r="Y244" i="7"/>
  <c r="Z244" i="7"/>
  <c r="Y246" i="7"/>
  <c r="Z246" i="7"/>
  <c r="Y248" i="7"/>
  <c r="Z248" i="7"/>
  <c r="Y250" i="7"/>
  <c r="Z250" i="7"/>
  <c r="Y252" i="7"/>
  <c r="Z252" i="7"/>
  <c r="Y254" i="7"/>
  <c r="Z254" i="7"/>
  <c r="Y256" i="7"/>
  <c r="Z256" i="7"/>
  <c r="Y258" i="7"/>
  <c r="Z258" i="7"/>
  <c r="Y260" i="7"/>
  <c r="Z260" i="7"/>
  <c r="Y262" i="7"/>
  <c r="Z262" i="7"/>
  <c r="Y264" i="7"/>
  <c r="Z264" i="7"/>
  <c r="Y266" i="7"/>
  <c r="Z266" i="7"/>
  <c r="Y268" i="7"/>
  <c r="Z268" i="7"/>
  <c r="Y270" i="7"/>
  <c r="Z270" i="7"/>
  <c r="Y272" i="7"/>
  <c r="Z272" i="7"/>
  <c r="Y274" i="7"/>
  <c r="Z274" i="7"/>
  <c r="Y276" i="7"/>
  <c r="Z276" i="7"/>
  <c r="Y278" i="7"/>
  <c r="Z278" i="7"/>
  <c r="Y280" i="7"/>
  <c r="Z280" i="7"/>
  <c r="Y282" i="7"/>
  <c r="Z282" i="7"/>
  <c r="Y284" i="7"/>
  <c r="Z284" i="7"/>
  <c r="Y286" i="7"/>
  <c r="Z286" i="7"/>
  <c r="Y288" i="7"/>
  <c r="Z288" i="7"/>
  <c r="Y290" i="7"/>
  <c r="Z290" i="7"/>
  <c r="Y292" i="7"/>
  <c r="Z292" i="7"/>
  <c r="Y294" i="7"/>
  <c r="Z294" i="7"/>
  <c r="Y296" i="7"/>
  <c r="Z296" i="7"/>
  <c r="Y298" i="7"/>
  <c r="Z298" i="7"/>
  <c r="Y300" i="7"/>
  <c r="Z300" i="7"/>
  <c r="Y302" i="7"/>
  <c r="Z302" i="7"/>
  <c r="Y304" i="7"/>
  <c r="Z304" i="7"/>
  <c r="Y306" i="7"/>
  <c r="Z306" i="7"/>
  <c r="Y308" i="7"/>
  <c r="Z308" i="7"/>
  <c r="Y310" i="7"/>
  <c r="Z310" i="7"/>
  <c r="Y312" i="7"/>
  <c r="Z312" i="7"/>
  <c r="Y314" i="7"/>
  <c r="Z314" i="7"/>
  <c r="Y316" i="7"/>
  <c r="Z316" i="7"/>
  <c r="Y318" i="7"/>
  <c r="Z318" i="7"/>
  <c r="Y320" i="7"/>
  <c r="Z320" i="7"/>
  <c r="Y322" i="7"/>
  <c r="Z322" i="7"/>
  <c r="Y324" i="7"/>
  <c r="Z324" i="7"/>
  <c r="Y326" i="7"/>
  <c r="Z326" i="7"/>
  <c r="Y328" i="7"/>
  <c r="Z328" i="7"/>
  <c r="Y330" i="7"/>
  <c r="Z330" i="7"/>
  <c r="Y332" i="7"/>
  <c r="Z332" i="7"/>
  <c r="Y334" i="7"/>
  <c r="Z334" i="7"/>
  <c r="Y336" i="7"/>
  <c r="Z336" i="7"/>
  <c r="Y338" i="7"/>
  <c r="Z338" i="7"/>
  <c r="Y340" i="7"/>
  <c r="Z340" i="7"/>
  <c r="Y342" i="7"/>
  <c r="Z342" i="7"/>
  <c r="Y344" i="7"/>
  <c r="Z344" i="7"/>
  <c r="Y346" i="7"/>
  <c r="Z346" i="7"/>
  <c r="Y348" i="7"/>
  <c r="Z348" i="7"/>
  <c r="Y350" i="7"/>
  <c r="Z350" i="7"/>
  <c r="Y352" i="7"/>
  <c r="Z352" i="7"/>
  <c r="Y354" i="7"/>
  <c r="Z354" i="7"/>
  <c r="Y356" i="7"/>
  <c r="Z356" i="7"/>
  <c r="Y358" i="7"/>
  <c r="Z358" i="7"/>
  <c r="Y360" i="7"/>
  <c r="Z360" i="7"/>
  <c r="Y362" i="7"/>
  <c r="Z362" i="7"/>
  <c r="Y364" i="7"/>
  <c r="Z364" i="7"/>
  <c r="Y366" i="7"/>
  <c r="Z366" i="7"/>
  <c r="Y368" i="7"/>
  <c r="Z368" i="7"/>
  <c r="Y370" i="7"/>
  <c r="Z370" i="7"/>
  <c r="Y372" i="7"/>
  <c r="Z372" i="7"/>
  <c r="Y374" i="7"/>
  <c r="Z374" i="7"/>
  <c r="Y376" i="7"/>
  <c r="Z376" i="7"/>
  <c r="Y378" i="7"/>
  <c r="Z378" i="7"/>
  <c r="Y380" i="7"/>
  <c r="Z380" i="7"/>
  <c r="Y382" i="7"/>
  <c r="Z382" i="7"/>
  <c r="Y384" i="7"/>
  <c r="Z384" i="7"/>
  <c r="Y386" i="7"/>
  <c r="Z386" i="7"/>
  <c r="Y388" i="7"/>
  <c r="Z388" i="7"/>
  <c r="Y390" i="7"/>
  <c r="Z390" i="7"/>
  <c r="Y392" i="7"/>
  <c r="Z392" i="7"/>
  <c r="Y394" i="7"/>
  <c r="Z394" i="7"/>
  <c r="Y396" i="7"/>
  <c r="Z396" i="7"/>
  <c r="Y398" i="7"/>
  <c r="Z398" i="7"/>
  <c r="Y400" i="7"/>
  <c r="Z400" i="7"/>
  <c r="Y402" i="7"/>
  <c r="Z402" i="7"/>
  <c r="Y404" i="7"/>
  <c r="Z404" i="7"/>
  <c r="Y406" i="7"/>
  <c r="Z406" i="7"/>
  <c r="Y408" i="7"/>
  <c r="Z408" i="7"/>
  <c r="Y410" i="7"/>
  <c r="Z410" i="7"/>
  <c r="Y412" i="7"/>
  <c r="Z412" i="7"/>
  <c r="Y414" i="7"/>
  <c r="Z414" i="7"/>
  <c r="Y416" i="7"/>
  <c r="Z416" i="7"/>
  <c r="Y418" i="7"/>
  <c r="Z418" i="7"/>
  <c r="Y420" i="7"/>
  <c r="Z420" i="7"/>
  <c r="Y422" i="7"/>
  <c r="Z422" i="7"/>
  <c r="Y424" i="7"/>
  <c r="Z424" i="7"/>
  <c r="Y426" i="7"/>
  <c r="Z426" i="7"/>
  <c r="Y428" i="7"/>
  <c r="Z428" i="7"/>
  <c r="Y430" i="7"/>
  <c r="Z430" i="7"/>
  <c r="Y432" i="7"/>
  <c r="Z432" i="7"/>
  <c r="Y434" i="7"/>
  <c r="Z434" i="7"/>
  <c r="Y436" i="7"/>
  <c r="Z436" i="7"/>
  <c r="Y438" i="7"/>
  <c r="Z438" i="7"/>
  <c r="Y440" i="7"/>
  <c r="Z440" i="7"/>
  <c r="Y442" i="7"/>
  <c r="Z442" i="7"/>
  <c r="Y444" i="7"/>
  <c r="Z444" i="7"/>
  <c r="Y446" i="7"/>
  <c r="Z446" i="7"/>
  <c r="Y448" i="7"/>
  <c r="Z448" i="7"/>
  <c r="Y450" i="7"/>
  <c r="Z450" i="7"/>
  <c r="Y452" i="7"/>
  <c r="Z452" i="7"/>
  <c r="Y454" i="7"/>
  <c r="Z454" i="7"/>
  <c r="Y456" i="7"/>
  <c r="Z456" i="7"/>
  <c r="Y458" i="7"/>
  <c r="Z458" i="7"/>
  <c r="Y460" i="7"/>
  <c r="Z460" i="7"/>
  <c r="Y462" i="7"/>
  <c r="Z462" i="7"/>
  <c r="Y464" i="7"/>
  <c r="Z464" i="7"/>
  <c r="Y466" i="7"/>
  <c r="Z466" i="7"/>
  <c r="Y468" i="7"/>
  <c r="Z468" i="7"/>
  <c r="Y470" i="7"/>
  <c r="Z470" i="7"/>
  <c r="Y472" i="7"/>
  <c r="Z472" i="7"/>
  <c r="Y474" i="7"/>
  <c r="Z474" i="7"/>
  <c r="Y476" i="7"/>
  <c r="Z476" i="7"/>
  <c r="Y478" i="7"/>
  <c r="Z478" i="7"/>
  <c r="Y480" i="7"/>
  <c r="Z480" i="7"/>
  <c r="Y482" i="7"/>
  <c r="Z482" i="7"/>
  <c r="Y484" i="7"/>
  <c r="Z484" i="7"/>
  <c r="Y486" i="7"/>
  <c r="Z486" i="7"/>
  <c r="Y488" i="7"/>
  <c r="Z488" i="7"/>
  <c r="Y490" i="7"/>
  <c r="Z490" i="7"/>
  <c r="Y492" i="7"/>
  <c r="Z492" i="7"/>
  <c r="Y494" i="7"/>
  <c r="Z494" i="7"/>
  <c r="Y496" i="7"/>
  <c r="Z496" i="7"/>
  <c r="Y498" i="7"/>
  <c r="Z498" i="7"/>
  <c r="Y500" i="7"/>
  <c r="Z500" i="7"/>
  <c r="Y502" i="7"/>
  <c r="Z502" i="7"/>
  <c r="Y504" i="7"/>
  <c r="Z504" i="7"/>
  <c r="Y506" i="7"/>
  <c r="Z506" i="7"/>
  <c r="Y508" i="7"/>
  <c r="Z508" i="7"/>
  <c r="Y510" i="7"/>
  <c r="Z510" i="7"/>
  <c r="Y512" i="7"/>
  <c r="Z512" i="7"/>
  <c r="Y514" i="7"/>
  <c r="Z514" i="7"/>
  <c r="Y516" i="7"/>
  <c r="Z516" i="7"/>
  <c r="Y518" i="7"/>
  <c r="Z518" i="7"/>
  <c r="Y520" i="7"/>
  <c r="Z520" i="7"/>
  <c r="Y522" i="7"/>
  <c r="Z522" i="7"/>
  <c r="Y524" i="7"/>
  <c r="Z524" i="7"/>
  <c r="Y526" i="7"/>
  <c r="Z526" i="7"/>
  <c r="Y528" i="7"/>
  <c r="Z528" i="7"/>
  <c r="Y530" i="7"/>
  <c r="Z530" i="7"/>
  <c r="Y532" i="7"/>
  <c r="Z532" i="7"/>
  <c r="Y534" i="7"/>
  <c r="Z534" i="7"/>
  <c r="Y536" i="7"/>
  <c r="Z536" i="7"/>
  <c r="Y538" i="7"/>
  <c r="Z538" i="7"/>
  <c r="Y540" i="7"/>
  <c r="Z540" i="7"/>
  <c r="Y542" i="7"/>
  <c r="Z542" i="7"/>
  <c r="Y544" i="7"/>
  <c r="Z544" i="7"/>
  <c r="Y546" i="7"/>
  <c r="Z546" i="7"/>
  <c r="Y548" i="7"/>
  <c r="Z548" i="7"/>
  <c r="Y550" i="7"/>
  <c r="Z550" i="7"/>
  <c r="Y552" i="7"/>
  <c r="Z552" i="7"/>
  <c r="Y554" i="7"/>
  <c r="Z554" i="7"/>
  <c r="Y556" i="7"/>
  <c r="Z556" i="7"/>
  <c r="Y558" i="7"/>
  <c r="Z558" i="7"/>
  <c r="Y560" i="7"/>
  <c r="Z560" i="7"/>
  <c r="Y562" i="7"/>
  <c r="Z562" i="7"/>
  <c r="Y564" i="7"/>
  <c r="Z564" i="7"/>
  <c r="Y566" i="7"/>
  <c r="Z566" i="7"/>
  <c r="Y568" i="7"/>
  <c r="Z568" i="7"/>
  <c r="Y570" i="7"/>
  <c r="Z570" i="7"/>
  <c r="Y572" i="7"/>
  <c r="Z572" i="7"/>
  <c r="Y574" i="7"/>
  <c r="Z574" i="7"/>
  <c r="Y576" i="7"/>
  <c r="Z576" i="7"/>
  <c r="Y578" i="7"/>
  <c r="Z578" i="7"/>
  <c r="Y580" i="7"/>
  <c r="Z580" i="7"/>
  <c r="Y582" i="7"/>
  <c r="Z582" i="7"/>
  <c r="Y584" i="7"/>
  <c r="Z584" i="7"/>
  <c r="Y586" i="7"/>
  <c r="Z586" i="7"/>
  <c r="Y588" i="7"/>
  <c r="Z588" i="7"/>
  <c r="Y590" i="7"/>
  <c r="Z590" i="7"/>
  <c r="Y592" i="7"/>
  <c r="Z592" i="7"/>
  <c r="Y594" i="7"/>
  <c r="Z594" i="7"/>
  <c r="Y596" i="7"/>
  <c r="Z596" i="7"/>
  <c r="Y598" i="7"/>
  <c r="Z598" i="7"/>
  <c r="Y600" i="7"/>
  <c r="Z600" i="7"/>
  <c r="Y602" i="7"/>
  <c r="Z602" i="7"/>
  <c r="Y604" i="7"/>
  <c r="Z604" i="7"/>
  <c r="Y606" i="7"/>
  <c r="Z606" i="7"/>
  <c r="Y608" i="7"/>
  <c r="Z608" i="7"/>
  <c r="Y610" i="7"/>
  <c r="Z610" i="7"/>
  <c r="Y612" i="7"/>
  <c r="Z612" i="7"/>
  <c r="Y614" i="7"/>
  <c r="Z614" i="7"/>
  <c r="Y616" i="7"/>
  <c r="Z616" i="7"/>
  <c r="Y618" i="7"/>
  <c r="Z618" i="7"/>
  <c r="Y620" i="7"/>
  <c r="Z620" i="7"/>
  <c r="Y622" i="7"/>
  <c r="Z622" i="7"/>
  <c r="Y624" i="7"/>
  <c r="Z624" i="7"/>
  <c r="Y626" i="7"/>
  <c r="Z626" i="7"/>
  <c r="Y628" i="7"/>
  <c r="Z628" i="7"/>
  <c r="Y630" i="7"/>
  <c r="Z630" i="7"/>
  <c r="Y632" i="7"/>
  <c r="Z632" i="7"/>
  <c r="Y634" i="7"/>
  <c r="Z634" i="7"/>
  <c r="Y636" i="7"/>
  <c r="Z636" i="7"/>
  <c r="Z638" i="7"/>
  <c r="Y638" i="7"/>
  <c r="Z640" i="7"/>
  <c r="Y640" i="7"/>
  <c r="Z642" i="7"/>
  <c r="Y642" i="7"/>
  <c r="Z644" i="7"/>
  <c r="Y644" i="7"/>
  <c r="Z646" i="7"/>
  <c r="Y646" i="7"/>
  <c r="Z648" i="7"/>
  <c r="Y648" i="7"/>
  <c r="Z650" i="7"/>
  <c r="Y650" i="7"/>
  <c r="Z652" i="7"/>
  <c r="Y652" i="7"/>
  <c r="Z654" i="7"/>
  <c r="Y654" i="7"/>
  <c r="Z656" i="7"/>
  <c r="Y656" i="7"/>
  <c r="Z658" i="7"/>
  <c r="Y658" i="7"/>
  <c r="Z660" i="7"/>
  <c r="Y660" i="7"/>
  <c r="Z662" i="7"/>
  <c r="Y662" i="7"/>
  <c r="Z664" i="7"/>
  <c r="Y664" i="7"/>
  <c r="Z666" i="7"/>
  <c r="Y666" i="7"/>
  <c r="Z668" i="7"/>
  <c r="Y668" i="7"/>
  <c r="Z670" i="7"/>
  <c r="Y670" i="7"/>
  <c r="Z672" i="7"/>
  <c r="Y672" i="7"/>
  <c r="Z674" i="7"/>
  <c r="Y674" i="7"/>
  <c r="Z676" i="7"/>
  <c r="Y676" i="7"/>
  <c r="Z678" i="7"/>
  <c r="Y678" i="7"/>
  <c r="Z680" i="7"/>
  <c r="Y680" i="7"/>
  <c r="Z682" i="7"/>
  <c r="Y682" i="7"/>
  <c r="Z684" i="7"/>
  <c r="Y684" i="7"/>
  <c r="Z686" i="7"/>
  <c r="Y686" i="7"/>
  <c r="Z688" i="7"/>
  <c r="Y688" i="7"/>
  <c r="Z690" i="7"/>
  <c r="Y690" i="7"/>
  <c r="Z692" i="7"/>
  <c r="Y692" i="7"/>
  <c r="Z694" i="7"/>
  <c r="Y694" i="7"/>
  <c r="Z696" i="7"/>
  <c r="Y696" i="7"/>
  <c r="Z698" i="7"/>
  <c r="Y698" i="7"/>
  <c r="Z700" i="7"/>
  <c r="Y700" i="7"/>
  <c r="Z702" i="7"/>
  <c r="Y702" i="7"/>
  <c r="Z704" i="7"/>
  <c r="Y704" i="7"/>
  <c r="Z706" i="7"/>
  <c r="Y706" i="7"/>
  <c r="Z708" i="7"/>
  <c r="Y708" i="7"/>
  <c r="Z710" i="7"/>
  <c r="Y710" i="7"/>
  <c r="Z712" i="7"/>
  <c r="Y712" i="7"/>
  <c r="Z714" i="7"/>
  <c r="Y714" i="7"/>
  <c r="Z716" i="7"/>
  <c r="Y716" i="7"/>
  <c r="Z718" i="7"/>
  <c r="Y718" i="7"/>
  <c r="Z720" i="7"/>
  <c r="Y720" i="7"/>
  <c r="Z722" i="7"/>
  <c r="Y722" i="7"/>
  <c r="Z724" i="7"/>
  <c r="Y724" i="7"/>
  <c r="Z726" i="7"/>
  <c r="Y726" i="7"/>
  <c r="Z728" i="7"/>
  <c r="Y728" i="7"/>
  <c r="Z730" i="7"/>
  <c r="Y730" i="7"/>
  <c r="Z732" i="7"/>
  <c r="Y732" i="7"/>
  <c r="Z734" i="7"/>
  <c r="Y734" i="7"/>
  <c r="Z736" i="7"/>
  <c r="Y736" i="7"/>
  <c r="Z738" i="7"/>
  <c r="Y738" i="7"/>
  <c r="Z740" i="7"/>
  <c r="Y740" i="7"/>
  <c r="Z742" i="7"/>
  <c r="Y742" i="7"/>
  <c r="Z744" i="7"/>
  <c r="Y744" i="7"/>
  <c r="Z746" i="7"/>
  <c r="Y746" i="7"/>
  <c r="Z748" i="7"/>
  <c r="Y748" i="7"/>
  <c r="Z750" i="7"/>
  <c r="Y750" i="7"/>
  <c r="Z752" i="7"/>
  <c r="Y752" i="7"/>
  <c r="Z754" i="7"/>
  <c r="Y754" i="7"/>
  <c r="Z756" i="7"/>
  <c r="Y756" i="7"/>
  <c r="Z758" i="7"/>
  <c r="Y758" i="7"/>
  <c r="Z760" i="7"/>
  <c r="Y760" i="7"/>
  <c r="Z762" i="7"/>
  <c r="Y762" i="7"/>
  <c r="Z764" i="7"/>
  <c r="Y764" i="7"/>
  <c r="Z766" i="7"/>
  <c r="Y766" i="7"/>
  <c r="Z768" i="7"/>
  <c r="Y768" i="7"/>
  <c r="Z770" i="7"/>
  <c r="Y770" i="7"/>
  <c r="Z772" i="7"/>
  <c r="Y772" i="7"/>
  <c r="Z774" i="7"/>
  <c r="Y774" i="7"/>
  <c r="Z776" i="7"/>
  <c r="Y776" i="7"/>
  <c r="Z778" i="7"/>
  <c r="Y778" i="7"/>
  <c r="Z780" i="7"/>
  <c r="Y780" i="7"/>
  <c r="Z782" i="7"/>
  <c r="Y782" i="7"/>
  <c r="Z784" i="7"/>
  <c r="Y784" i="7"/>
  <c r="Z786" i="7"/>
  <c r="Y786" i="7"/>
  <c r="Z788" i="7"/>
  <c r="Y788" i="7"/>
  <c r="Z790" i="7"/>
  <c r="Y790" i="7"/>
  <c r="Z792" i="7"/>
  <c r="Y792" i="7"/>
  <c r="Z794" i="7"/>
  <c r="Y794" i="7"/>
  <c r="Z796" i="7"/>
  <c r="Y796" i="7"/>
  <c r="Z798" i="7"/>
  <c r="Y798" i="7"/>
  <c r="Z800" i="7"/>
  <c r="Y800" i="7"/>
  <c r="Z802" i="7"/>
  <c r="Y802" i="7"/>
  <c r="Z804" i="7"/>
  <c r="Y804" i="7"/>
  <c r="Z806" i="7"/>
  <c r="Y806" i="7"/>
  <c r="Z808" i="7"/>
  <c r="Y808" i="7"/>
  <c r="Z810" i="7"/>
  <c r="Y810" i="7"/>
  <c r="Z812" i="7"/>
  <c r="Y812" i="7"/>
  <c r="Z814" i="7"/>
  <c r="Y814" i="7"/>
  <c r="Z816" i="7"/>
  <c r="Y816" i="7"/>
  <c r="Z818" i="7"/>
  <c r="Y818" i="7"/>
  <c r="Z820" i="7"/>
  <c r="Y820" i="7"/>
  <c r="Z822" i="7"/>
  <c r="Y822" i="7"/>
  <c r="Z824" i="7"/>
  <c r="Y824" i="7"/>
  <c r="Z826" i="7"/>
  <c r="Y826" i="7"/>
  <c r="Z828" i="7"/>
  <c r="Y828" i="7"/>
  <c r="Z830" i="7"/>
  <c r="Y830" i="7"/>
  <c r="Z832" i="7"/>
  <c r="Y832" i="7"/>
  <c r="Z834" i="7"/>
  <c r="Y834" i="7"/>
  <c r="Z836" i="7"/>
  <c r="Y836" i="7"/>
  <c r="Z838" i="7"/>
  <c r="Y838" i="7"/>
  <c r="Z840" i="7"/>
  <c r="Y840" i="7"/>
  <c r="Z842" i="7"/>
  <c r="Y842" i="7"/>
  <c r="Z844" i="7"/>
  <c r="Y844" i="7"/>
  <c r="Z846" i="7"/>
  <c r="Y846" i="7"/>
  <c r="Z848" i="7"/>
  <c r="Y848" i="7"/>
  <c r="Z850" i="7"/>
  <c r="Y850" i="7"/>
  <c r="Z852" i="7"/>
  <c r="Y852" i="7"/>
  <c r="Z854" i="7"/>
  <c r="Y854" i="7"/>
  <c r="Z856" i="7"/>
  <c r="Y856" i="7"/>
  <c r="Z858" i="7"/>
  <c r="Y858" i="7"/>
  <c r="Z860" i="7"/>
  <c r="Y860" i="7"/>
  <c r="Z862" i="7"/>
  <c r="Y862" i="7"/>
  <c r="Z864" i="7"/>
  <c r="Y864" i="7"/>
  <c r="Z866" i="7"/>
  <c r="Y866" i="7"/>
  <c r="Z868" i="7"/>
  <c r="Y868" i="7"/>
  <c r="Z870" i="7"/>
  <c r="Y870" i="7"/>
  <c r="Z872" i="7"/>
  <c r="Y872" i="7"/>
  <c r="Z874" i="7"/>
  <c r="Y874" i="7"/>
  <c r="Z876" i="7"/>
  <c r="Y876" i="7"/>
  <c r="Z878" i="7"/>
  <c r="Y878" i="7"/>
  <c r="Z880" i="7"/>
  <c r="Y880" i="7"/>
  <c r="Z882" i="7"/>
  <c r="Y882" i="7"/>
  <c r="Z884" i="7"/>
  <c r="Y884" i="7"/>
  <c r="Z886" i="7"/>
  <c r="Y886" i="7"/>
  <c r="Z888" i="7"/>
  <c r="Y888" i="7"/>
  <c r="Z890" i="7"/>
  <c r="Y890" i="7"/>
  <c r="Z892" i="7"/>
  <c r="Y892" i="7"/>
  <c r="Z894" i="7"/>
  <c r="Y894" i="7"/>
  <c r="Z896" i="7"/>
  <c r="Y896" i="7"/>
  <c r="Z898" i="7"/>
  <c r="Y898" i="7"/>
  <c r="Z900" i="7"/>
  <c r="Y900" i="7"/>
  <c r="Z902" i="7"/>
  <c r="Y902" i="7"/>
  <c r="Z904" i="7"/>
  <c r="Y904" i="7"/>
  <c r="Z906" i="7"/>
  <c r="Y906" i="7"/>
  <c r="Z908" i="7"/>
  <c r="Y908" i="7"/>
  <c r="Z910" i="7"/>
  <c r="Y910" i="7"/>
  <c r="Z912" i="7"/>
  <c r="Y912" i="7"/>
  <c r="Z914" i="7"/>
  <c r="Y914" i="7"/>
  <c r="Z916" i="7"/>
  <c r="Y916" i="7"/>
  <c r="Z918" i="7"/>
  <c r="Y918" i="7"/>
  <c r="Z920" i="7"/>
  <c r="Y920" i="7"/>
  <c r="Z922" i="7"/>
  <c r="Y922" i="7"/>
  <c r="Z924" i="7"/>
  <c r="Y924" i="7"/>
  <c r="Z926" i="7"/>
  <c r="Y926" i="7"/>
  <c r="Z928" i="7"/>
  <c r="Y928" i="7"/>
  <c r="Z930" i="7"/>
  <c r="Y930" i="7"/>
  <c r="Z932" i="7"/>
  <c r="Y932" i="7"/>
  <c r="Z934" i="7"/>
  <c r="Y934" i="7"/>
  <c r="Z936" i="7"/>
  <c r="Y936" i="7"/>
  <c r="Z938" i="7"/>
  <c r="Y938" i="7"/>
  <c r="Z940" i="7"/>
  <c r="Y940" i="7"/>
  <c r="Z942" i="7"/>
  <c r="Y942" i="7"/>
  <c r="Z944" i="7"/>
  <c r="Y944" i="7"/>
  <c r="Z946" i="7"/>
  <c r="Y946" i="7"/>
  <c r="Z948" i="7"/>
  <c r="Y948" i="7"/>
  <c r="Z950" i="7"/>
  <c r="Y950" i="7"/>
  <c r="Z952" i="7"/>
  <c r="Y952" i="7"/>
  <c r="Z954" i="7"/>
  <c r="Y954" i="7"/>
  <c r="Z956" i="7"/>
  <c r="Y956" i="7"/>
  <c r="Z958" i="7"/>
  <c r="Y958" i="7"/>
  <c r="Z960" i="7"/>
  <c r="Y960" i="7"/>
  <c r="Z962" i="7"/>
  <c r="Y962" i="7"/>
  <c r="Z964" i="7"/>
  <c r="Y964" i="7"/>
  <c r="Z966" i="7"/>
  <c r="Y966" i="7"/>
  <c r="Z968" i="7"/>
  <c r="Y968" i="7"/>
  <c r="Z970" i="7"/>
  <c r="Y970" i="7"/>
  <c r="Z972" i="7"/>
  <c r="Y972" i="7"/>
  <c r="Z974" i="7"/>
  <c r="Y974" i="7"/>
  <c r="Z976" i="7"/>
  <c r="Y976" i="7"/>
  <c r="Z978" i="7"/>
  <c r="Y978" i="7"/>
  <c r="Z980" i="7"/>
  <c r="Y980" i="7"/>
  <c r="Z982" i="7"/>
  <c r="Y982" i="7"/>
  <c r="Z984" i="7"/>
  <c r="Y984" i="7"/>
  <c r="Z986" i="7"/>
  <c r="Y986" i="7"/>
  <c r="Z988" i="7"/>
  <c r="Y988" i="7"/>
  <c r="Z990" i="7"/>
  <c r="Y990" i="7"/>
  <c r="Z992" i="7"/>
  <c r="Y992" i="7"/>
  <c r="Z994" i="7"/>
  <c r="Y994" i="7"/>
  <c r="Z996" i="7"/>
  <c r="Y996" i="7"/>
  <c r="Z998" i="7"/>
  <c r="Y998" i="7"/>
  <c r="Z1000" i="7"/>
  <c r="Y1000" i="7"/>
  <c r="Z1002" i="7"/>
  <c r="Y1002" i="7"/>
  <c r="Z1004" i="7"/>
  <c r="Y1004" i="7"/>
  <c r="Z1006" i="7"/>
  <c r="Y1006" i="7"/>
  <c r="Z1008" i="7"/>
  <c r="Y1008" i="7"/>
  <c r="Z1010" i="7"/>
  <c r="Y1010" i="7"/>
  <c r="Z1012" i="7"/>
  <c r="Y1012" i="7"/>
  <c r="Z1014" i="7"/>
  <c r="Y1014" i="7"/>
  <c r="Z1016" i="7"/>
  <c r="Y1016" i="7"/>
  <c r="Z1018" i="7"/>
  <c r="Y1018" i="7"/>
  <c r="Z1020" i="7"/>
  <c r="Y1020" i="7"/>
  <c r="Z1022" i="7"/>
  <c r="Y1022" i="7"/>
  <c r="Z1024" i="7"/>
  <c r="Y1024" i="7"/>
  <c r="Z1026" i="7"/>
  <c r="Y1026" i="7"/>
  <c r="Z1028" i="7"/>
  <c r="Y1028" i="7"/>
  <c r="Z1030" i="7"/>
  <c r="Y1030" i="7"/>
  <c r="Z1032" i="7"/>
  <c r="Y1032" i="7"/>
  <c r="Z1034" i="7"/>
  <c r="Y1034" i="7"/>
  <c r="Z1036" i="7"/>
  <c r="Y1036" i="7"/>
  <c r="Z1038" i="7"/>
  <c r="Y1038" i="7"/>
  <c r="Z1040" i="7"/>
  <c r="Y1040" i="7"/>
  <c r="Z1042" i="7"/>
  <c r="Y1042" i="7"/>
  <c r="Z1044" i="7"/>
  <c r="Y1044" i="7"/>
  <c r="Z1046" i="7"/>
  <c r="Y1046" i="7"/>
  <c r="Z1048" i="7"/>
  <c r="Y1048" i="7"/>
  <c r="Z1050" i="7"/>
  <c r="Y1050" i="7"/>
  <c r="Z1052" i="7"/>
  <c r="Y1052" i="7"/>
  <c r="Z1054" i="7"/>
  <c r="Y1054" i="7"/>
  <c r="Z1056" i="7"/>
  <c r="Y1056" i="7"/>
  <c r="Z1058" i="7"/>
  <c r="Y1058" i="7"/>
  <c r="Z1060" i="7"/>
  <c r="Y1060" i="7"/>
  <c r="Z1062" i="7"/>
  <c r="Y1062" i="7"/>
  <c r="Z1064" i="7"/>
  <c r="Y1064" i="7"/>
  <c r="Z1066" i="7"/>
  <c r="Y1066" i="7"/>
  <c r="Z1068" i="7"/>
  <c r="Y1068" i="7"/>
  <c r="Z1070" i="7"/>
  <c r="Y1070" i="7"/>
  <c r="Z1072" i="7"/>
  <c r="Y1072" i="7"/>
  <c r="Z1074" i="7"/>
  <c r="Y1074" i="7"/>
  <c r="Z1076" i="7"/>
  <c r="Y1076" i="7"/>
  <c r="Z1078" i="7"/>
  <c r="Y1078" i="7"/>
  <c r="Z1080" i="7"/>
  <c r="Y1080" i="7"/>
  <c r="Z1082" i="7"/>
  <c r="Y1082" i="7"/>
  <c r="Z1084" i="7"/>
  <c r="Y1084" i="7"/>
  <c r="Z1086" i="7"/>
  <c r="Y1086" i="7"/>
  <c r="Z1088" i="7"/>
  <c r="Y1088" i="7"/>
  <c r="Z1090" i="7"/>
  <c r="Y1090" i="7"/>
  <c r="Z1092" i="7"/>
  <c r="Y1092" i="7"/>
  <c r="Z1094" i="7"/>
  <c r="Y1094" i="7"/>
  <c r="Z1096" i="7"/>
  <c r="Y1096" i="7"/>
  <c r="Z1098" i="7"/>
  <c r="Y1098" i="7"/>
  <c r="Z1100" i="7"/>
  <c r="Y1100" i="7"/>
  <c r="Z1102" i="7"/>
  <c r="Y1102" i="7"/>
  <c r="Z1104" i="7"/>
  <c r="Y1104" i="7"/>
  <c r="Z1106" i="7"/>
  <c r="Y1106" i="7"/>
  <c r="Z1108" i="7"/>
  <c r="Y1108" i="7"/>
  <c r="Z1110" i="7"/>
  <c r="Y1110" i="7"/>
  <c r="Z1112" i="7"/>
  <c r="Y1112" i="7"/>
  <c r="Z1114" i="7"/>
  <c r="Y1114" i="7"/>
  <c r="Z1116" i="7"/>
  <c r="Y1116" i="7"/>
  <c r="Z1118" i="7"/>
  <c r="Y1118" i="7"/>
  <c r="Z1120" i="7"/>
  <c r="Y1120" i="7"/>
  <c r="Z1122" i="7"/>
  <c r="Y1122" i="7"/>
  <c r="Z1124" i="7"/>
  <c r="Y1124" i="7"/>
  <c r="Z1126" i="7"/>
  <c r="Y1126" i="7"/>
  <c r="Z1128" i="7"/>
  <c r="Y1128" i="7"/>
  <c r="Z1130" i="7"/>
  <c r="Y1130" i="7"/>
  <c r="Z1132" i="7"/>
  <c r="Y1132" i="7"/>
  <c r="Z1134" i="7"/>
  <c r="Y1134" i="7"/>
  <c r="Z1136" i="7"/>
  <c r="Y1136" i="7"/>
  <c r="Z1138" i="7"/>
  <c r="Y1138" i="7"/>
  <c r="Z1140" i="7"/>
  <c r="Y1140" i="7"/>
  <c r="Z1142" i="7"/>
  <c r="Y1142" i="7"/>
  <c r="Z1144" i="7"/>
  <c r="Y1144" i="7"/>
  <c r="Z1146" i="7"/>
  <c r="Y1146" i="7"/>
  <c r="Z1148" i="7"/>
  <c r="Y1148" i="7"/>
  <c r="Z1150" i="7"/>
  <c r="Y1150" i="7"/>
  <c r="Z1152" i="7"/>
  <c r="Y1152" i="7"/>
  <c r="Z1154" i="7"/>
  <c r="Y1154" i="7"/>
  <c r="Z1156" i="7"/>
  <c r="Y1156" i="7"/>
  <c r="Z1158" i="7"/>
  <c r="Y1158" i="7"/>
  <c r="Z1160" i="7"/>
  <c r="Y1160" i="7"/>
  <c r="Z1162" i="7"/>
  <c r="Y1162" i="7"/>
  <c r="Z1164" i="7"/>
  <c r="Y1164" i="7"/>
  <c r="Z1166" i="7"/>
  <c r="Y1166" i="7"/>
  <c r="Z1168" i="7"/>
  <c r="Y1168" i="7"/>
  <c r="Z1170" i="7"/>
  <c r="Y1170" i="7"/>
  <c r="Z1172" i="7"/>
  <c r="Y1172" i="7"/>
  <c r="Z1174" i="7"/>
  <c r="Y1174" i="7"/>
  <c r="Z1176" i="7"/>
  <c r="Y1176" i="7"/>
  <c r="Z1178" i="7"/>
  <c r="Y1178" i="7"/>
  <c r="Z1180" i="7"/>
  <c r="Y1180" i="7"/>
  <c r="Z1182" i="7"/>
  <c r="Y1182" i="7"/>
  <c r="Z1184" i="7"/>
  <c r="Y1184" i="7"/>
  <c r="Z1186" i="7"/>
  <c r="Y1186" i="7"/>
  <c r="Z1188" i="7"/>
  <c r="Y1188" i="7"/>
  <c r="Z1190" i="7"/>
  <c r="Y1190" i="7"/>
  <c r="Z1192" i="7"/>
  <c r="Y1192" i="7"/>
  <c r="Z1194" i="7"/>
  <c r="Y1194" i="7"/>
  <c r="Z1196" i="7"/>
  <c r="Y1196" i="7"/>
  <c r="Z1198" i="7"/>
  <c r="Y1198" i="7"/>
  <c r="Z1200" i="7"/>
  <c r="Y1200" i="7"/>
  <c r="Z1202" i="7"/>
  <c r="Y1202" i="7"/>
  <c r="Z1204" i="7"/>
  <c r="Y1204" i="7"/>
  <c r="Z1206" i="7"/>
  <c r="Y1206" i="7"/>
  <c r="Z1208" i="7"/>
  <c r="Y1208" i="7"/>
  <c r="Z1210" i="7"/>
  <c r="Y1210" i="7"/>
  <c r="Z1212" i="7"/>
  <c r="Y1212" i="7"/>
  <c r="Z1214" i="7"/>
  <c r="Y1214" i="7"/>
  <c r="Z1216" i="7"/>
  <c r="Y1216" i="7"/>
  <c r="Z1218" i="7"/>
  <c r="Y1218" i="7"/>
  <c r="Z1220" i="7"/>
  <c r="Y1220" i="7"/>
  <c r="Z1222" i="7"/>
  <c r="Y1222" i="7"/>
  <c r="Z1224" i="7"/>
  <c r="Y1224" i="7"/>
  <c r="Z1226" i="7"/>
  <c r="Y1226" i="7"/>
  <c r="Z1228" i="7"/>
  <c r="Y1228" i="7"/>
  <c r="Z1230" i="7"/>
  <c r="Y1230" i="7"/>
  <c r="Z1232" i="7"/>
  <c r="Y1232" i="7"/>
  <c r="Z1234" i="7"/>
  <c r="Y1234" i="7"/>
  <c r="Z1236" i="7"/>
  <c r="Y1236" i="7"/>
  <c r="Z1238" i="7"/>
  <c r="Y1238" i="7"/>
  <c r="Z1240" i="7"/>
  <c r="Y1240" i="7"/>
  <c r="Z1242" i="7"/>
  <c r="Y1242" i="7"/>
  <c r="Z1244" i="7"/>
  <c r="Y1244" i="7"/>
  <c r="Z1246" i="7"/>
  <c r="Y1246" i="7"/>
  <c r="Z1248" i="7"/>
  <c r="Y1248" i="7"/>
  <c r="Z1250" i="7"/>
  <c r="Y1250" i="7"/>
  <c r="Z1252" i="7"/>
  <c r="Y1252" i="7"/>
  <c r="Z1254" i="7"/>
  <c r="Y1254" i="7"/>
  <c r="Z1256" i="7"/>
  <c r="Y1256" i="7"/>
  <c r="Z1258" i="7"/>
  <c r="Y1258" i="7"/>
  <c r="Z1260" i="7"/>
  <c r="Y1260" i="7"/>
  <c r="Z1262" i="7"/>
  <c r="Y1262" i="7"/>
  <c r="Z1264" i="7"/>
  <c r="Y1264" i="7"/>
  <c r="Z1266" i="7"/>
  <c r="Y1266" i="7"/>
  <c r="Z1268" i="7"/>
  <c r="Y1268" i="7"/>
  <c r="Z1270" i="7"/>
  <c r="Y1270" i="7"/>
  <c r="Z1272" i="7"/>
  <c r="Y1272" i="7"/>
  <c r="Z1274" i="7"/>
  <c r="Y1274" i="7"/>
  <c r="Z1276" i="7"/>
  <c r="Y1276" i="7"/>
  <c r="Z1278" i="7"/>
  <c r="Y1278" i="7"/>
  <c r="Z1280" i="7"/>
  <c r="Y1280" i="7"/>
  <c r="Z1282" i="7"/>
  <c r="Y1282" i="7"/>
  <c r="Z1284" i="7"/>
  <c r="Y1284" i="7"/>
  <c r="Z1286" i="7"/>
  <c r="Y1286" i="7"/>
  <c r="Z1288" i="7"/>
  <c r="Y1288" i="7"/>
  <c r="Z1290" i="7"/>
  <c r="Y1290" i="7"/>
  <c r="Z1292" i="7"/>
  <c r="Y1292" i="7"/>
  <c r="Z1294" i="7"/>
  <c r="Y1294" i="7"/>
  <c r="Z1296" i="7"/>
  <c r="Y1296" i="7"/>
  <c r="Z1298" i="7"/>
  <c r="Y1298" i="7"/>
  <c r="Z1300" i="7"/>
  <c r="Y1300" i="7"/>
  <c r="Z1302" i="7"/>
  <c r="Y1302" i="7"/>
  <c r="Z1304" i="7"/>
  <c r="Y1304" i="7"/>
  <c r="Z1306" i="7"/>
  <c r="Y1306" i="7"/>
  <c r="Z1308" i="7"/>
  <c r="Y1308" i="7"/>
  <c r="Z1310" i="7"/>
  <c r="Y1310" i="7"/>
  <c r="Z1312" i="7"/>
  <c r="Y1312" i="7"/>
  <c r="Z1314" i="7"/>
  <c r="Y1314" i="7"/>
  <c r="Z1316" i="7"/>
  <c r="Y1316" i="7"/>
  <c r="Z1318" i="7"/>
  <c r="Y1318" i="7"/>
  <c r="Z1320" i="7"/>
  <c r="Y1320" i="7"/>
  <c r="Z1322" i="7"/>
  <c r="Y1322" i="7"/>
  <c r="Z1324" i="7"/>
  <c r="Y1324" i="7"/>
  <c r="Z1326" i="7"/>
  <c r="Y1326" i="7"/>
  <c r="Z1328" i="7"/>
  <c r="Y1328" i="7"/>
  <c r="Z1330" i="7"/>
  <c r="Y1330" i="7"/>
  <c r="Z1332" i="7"/>
  <c r="Y1332" i="7"/>
  <c r="Z1334" i="7"/>
  <c r="Y1334" i="7"/>
  <c r="Z1336" i="7"/>
  <c r="Y1336" i="7"/>
  <c r="Z1338" i="7"/>
  <c r="Y1338" i="7"/>
  <c r="Z1340" i="7"/>
  <c r="Y1340" i="7"/>
  <c r="Z1342" i="7"/>
  <c r="Y1342" i="7"/>
  <c r="Z1344" i="7"/>
  <c r="Y1344" i="7"/>
  <c r="Z1346" i="7"/>
  <c r="Y1346" i="7"/>
  <c r="Z1348" i="7"/>
  <c r="Y1348" i="7"/>
  <c r="Z1350" i="7"/>
  <c r="Y1350" i="7"/>
  <c r="Z1352" i="7"/>
  <c r="Y1352" i="7"/>
  <c r="Z1354" i="7"/>
  <c r="Y1354" i="7"/>
  <c r="Z1356" i="7"/>
  <c r="Y1356" i="7"/>
  <c r="Z1358" i="7"/>
  <c r="Y1358" i="7"/>
  <c r="Z1360" i="7"/>
  <c r="Y1360" i="7"/>
  <c r="Z1362" i="7"/>
  <c r="Y1362" i="7"/>
  <c r="Z1364" i="7"/>
  <c r="Y1364" i="7"/>
  <c r="Z1366" i="7"/>
  <c r="Y1366" i="7"/>
  <c r="Z1368" i="7"/>
  <c r="Y1368" i="7"/>
  <c r="Z1370" i="7"/>
  <c r="Y1370" i="7"/>
  <c r="Z1372" i="7"/>
  <c r="Y1372" i="7"/>
  <c r="Z1374" i="7"/>
  <c r="Y1374" i="7"/>
  <c r="Z1376" i="7"/>
  <c r="Y1376" i="7"/>
  <c r="Z1378" i="7"/>
  <c r="Y1378" i="7"/>
  <c r="Z1380" i="7"/>
  <c r="Y1380" i="7"/>
  <c r="Z1382" i="7"/>
  <c r="Y1382" i="7"/>
  <c r="Z1384" i="7"/>
  <c r="Y1384" i="7"/>
  <c r="Z1386" i="7"/>
  <c r="Y1386" i="7"/>
  <c r="Z1388" i="7"/>
  <c r="Y1388" i="7"/>
  <c r="Z1390" i="7"/>
  <c r="Y1390" i="7"/>
  <c r="Z1392" i="7"/>
  <c r="Y1392" i="7"/>
  <c r="Z1394" i="7"/>
  <c r="Y1394" i="7"/>
  <c r="Z1396" i="7"/>
  <c r="Y1396" i="7"/>
  <c r="Z1398" i="7"/>
  <c r="Y1398" i="7"/>
  <c r="Z1400" i="7"/>
  <c r="Y1400" i="7"/>
  <c r="Z1402" i="7"/>
  <c r="Y1402" i="7"/>
  <c r="Z1404" i="7"/>
  <c r="Y1404" i="7"/>
  <c r="Z1406" i="7"/>
  <c r="Y1406" i="7"/>
  <c r="Z1408" i="7"/>
  <c r="Y1408" i="7"/>
  <c r="Z1410" i="7"/>
  <c r="Y1410" i="7"/>
  <c r="Z1412" i="7"/>
  <c r="Y1412" i="7"/>
  <c r="Z1414" i="7"/>
  <c r="Y1414" i="7"/>
  <c r="Z1416" i="7"/>
  <c r="Y1416" i="7"/>
  <c r="Z1418" i="7"/>
  <c r="Y1418" i="7"/>
  <c r="Z1420" i="7"/>
  <c r="Y1420" i="7"/>
  <c r="Z1422" i="7"/>
  <c r="Y1422" i="7"/>
  <c r="Z1424" i="7"/>
  <c r="Y1424" i="7"/>
  <c r="Z1426" i="7"/>
  <c r="Y1426" i="7"/>
  <c r="Z1428" i="7"/>
  <c r="Y1428" i="7"/>
  <c r="Z1430" i="7"/>
  <c r="Y1430" i="7"/>
  <c r="Z1432" i="7"/>
  <c r="Y1432" i="7"/>
  <c r="Z1434" i="7"/>
  <c r="Y1434" i="7"/>
  <c r="Z1436" i="7"/>
  <c r="Y1436" i="7"/>
  <c r="Z1438" i="7"/>
  <c r="Y1438" i="7"/>
  <c r="Z1440" i="7"/>
  <c r="Y1440" i="7"/>
  <c r="Z1442" i="7"/>
  <c r="Y1442" i="7"/>
  <c r="Z1444" i="7"/>
  <c r="Y1444" i="7"/>
  <c r="Z1446" i="7"/>
  <c r="Y1446" i="7"/>
  <c r="Z1448" i="7"/>
  <c r="Y1448" i="7"/>
  <c r="Z1450" i="7"/>
  <c r="Y1450" i="7"/>
  <c r="Z1452" i="7"/>
  <c r="Y1452" i="7"/>
  <c r="Z1454" i="7"/>
  <c r="Y1454" i="7"/>
  <c r="Z1456" i="7"/>
  <c r="Y1456" i="7"/>
  <c r="Z1458" i="7"/>
  <c r="Y1458" i="7"/>
  <c r="Z1460" i="7"/>
  <c r="Y1460" i="7"/>
  <c r="Z1462" i="7"/>
  <c r="Y1462" i="7"/>
  <c r="Z1464" i="7"/>
  <c r="Y1464" i="7"/>
  <c r="Z1466" i="7"/>
  <c r="Y1466" i="7"/>
  <c r="Z1468" i="7"/>
  <c r="Y1468" i="7"/>
  <c r="Z1470" i="7"/>
  <c r="Y1470" i="7"/>
  <c r="Z1472" i="7"/>
  <c r="Y1472" i="7"/>
  <c r="Z1474" i="7"/>
  <c r="Y1474" i="7"/>
  <c r="Z1476" i="7"/>
  <c r="Y1476" i="7"/>
  <c r="Z1478" i="7"/>
  <c r="Y1478" i="7"/>
  <c r="Z1480" i="7"/>
  <c r="Y1480" i="7"/>
  <c r="Z1482" i="7"/>
  <c r="Y1482" i="7"/>
  <c r="Z1484" i="7"/>
  <c r="Y1484" i="7"/>
  <c r="Z1486" i="7"/>
  <c r="Y1486" i="7"/>
  <c r="Z1488" i="7"/>
  <c r="Y1488" i="7"/>
  <c r="Z1490" i="7"/>
  <c r="Y1490" i="7"/>
  <c r="Z1492" i="7"/>
  <c r="Y1492" i="7"/>
  <c r="Z1494" i="7"/>
  <c r="Y1494" i="7"/>
  <c r="Z1496" i="7"/>
  <c r="Y1496" i="7"/>
  <c r="Z1498" i="7"/>
  <c r="Y1498" i="7"/>
  <c r="Z1500" i="7"/>
  <c r="Y1500" i="7"/>
  <c r="Z1502" i="7"/>
  <c r="Y1502" i="7"/>
  <c r="Z1504" i="7"/>
  <c r="Y1504" i="7"/>
  <c r="Z1506" i="7"/>
  <c r="Y1506" i="7"/>
  <c r="Z1508" i="7"/>
  <c r="Y1508" i="7"/>
  <c r="Z1510" i="7"/>
  <c r="Y1510" i="7"/>
  <c r="Z1512" i="7"/>
  <c r="Y1512" i="7"/>
  <c r="Z1514" i="7"/>
  <c r="Y1514" i="7"/>
  <c r="Z1516" i="7"/>
  <c r="Y1516" i="7"/>
  <c r="Z1518" i="7"/>
  <c r="Y1518" i="7"/>
  <c r="Z1520" i="7"/>
  <c r="Y1520" i="7"/>
  <c r="Z1522" i="7"/>
  <c r="Y1522" i="7"/>
  <c r="Z1524" i="7"/>
  <c r="Y1524" i="7"/>
  <c r="Z1526" i="7"/>
  <c r="Y1526" i="7"/>
  <c r="Z1528" i="7"/>
  <c r="Y1528" i="7"/>
  <c r="Z1530" i="7"/>
  <c r="Y1530" i="7"/>
  <c r="Z1532" i="7"/>
  <c r="Y1532" i="7"/>
  <c r="Z1534" i="7"/>
  <c r="Y1534" i="7"/>
  <c r="Z1536" i="7"/>
  <c r="Y1536" i="7"/>
  <c r="Z1538" i="7"/>
  <c r="Y1538" i="7"/>
  <c r="Z1540" i="7"/>
  <c r="Y1540" i="7"/>
  <c r="Z1542" i="7"/>
  <c r="Y1542" i="7"/>
  <c r="Z1544" i="7"/>
  <c r="Y1544" i="7"/>
  <c r="Z1546" i="7"/>
  <c r="Y1546" i="7"/>
  <c r="Z1548" i="7"/>
  <c r="Y1548" i="7"/>
  <c r="Z1550" i="7"/>
  <c r="Y1550" i="7"/>
  <c r="Z1552" i="7"/>
  <c r="Y1552" i="7"/>
  <c r="Z1554" i="7"/>
  <c r="Y1554" i="7"/>
  <c r="Z1556" i="7"/>
  <c r="Y1556" i="7"/>
  <c r="Z1558" i="7"/>
  <c r="Y1558" i="7"/>
  <c r="Z1560" i="7"/>
  <c r="Y1560" i="7"/>
  <c r="Z1562" i="7"/>
  <c r="Y1562" i="7"/>
  <c r="Z1564" i="7"/>
  <c r="Y1564" i="7"/>
  <c r="Z1566" i="7"/>
  <c r="Y1566" i="7"/>
  <c r="Z1568" i="7"/>
  <c r="Y1568" i="7"/>
  <c r="Z1570" i="7"/>
  <c r="Y1570" i="7"/>
  <c r="Z1572" i="7"/>
  <c r="Y1572" i="7"/>
  <c r="Z1574" i="7"/>
  <c r="Y1574" i="7"/>
  <c r="Z1576" i="7"/>
  <c r="Y1576" i="7"/>
  <c r="Z1578" i="7"/>
  <c r="Y1578" i="7"/>
  <c r="Z1580" i="7"/>
  <c r="Y1580" i="7"/>
  <c r="Z1582" i="7"/>
  <c r="Y1582" i="7"/>
  <c r="Z1584" i="7"/>
  <c r="Y1584" i="7"/>
  <c r="Z1586" i="7"/>
  <c r="Y1586" i="7"/>
  <c r="Z1588" i="7"/>
  <c r="Y1588" i="7"/>
  <c r="Z1590" i="7"/>
  <c r="Y1590" i="7"/>
  <c r="Z1592" i="7"/>
  <c r="Y1592" i="7"/>
  <c r="Z1594" i="7"/>
  <c r="Y1594" i="7"/>
  <c r="Z1596" i="7"/>
  <c r="Y1596" i="7"/>
  <c r="Z1598" i="7"/>
  <c r="Y1598" i="7"/>
  <c r="Z1600" i="7"/>
  <c r="Y1600" i="7"/>
  <c r="Z1602" i="7"/>
  <c r="Y1602" i="7"/>
  <c r="Z1604" i="7"/>
  <c r="Y1604" i="7"/>
  <c r="Z1606" i="7"/>
  <c r="Y1606" i="7"/>
  <c r="Z1608" i="7"/>
  <c r="Y1608" i="7"/>
  <c r="Z1610" i="7"/>
  <c r="Y1610" i="7"/>
  <c r="Z1612" i="7"/>
  <c r="Y1612" i="7"/>
  <c r="Z1614" i="7"/>
  <c r="Y1614" i="7"/>
  <c r="Z1616" i="7"/>
  <c r="Y1616" i="7"/>
  <c r="Z1618" i="7"/>
  <c r="Y1618" i="7"/>
  <c r="Z1620" i="7"/>
  <c r="Y1620" i="7"/>
  <c r="Z1622" i="7"/>
  <c r="Y1622" i="7"/>
  <c r="Z1624" i="7"/>
  <c r="Y1624" i="7"/>
  <c r="Z1626" i="7"/>
  <c r="Y1626" i="7"/>
  <c r="Z1628" i="7"/>
  <c r="Y1628" i="7"/>
  <c r="Z1630" i="7"/>
  <c r="Y1630" i="7"/>
  <c r="Z1632" i="7"/>
  <c r="Y1632" i="7"/>
  <c r="Z1634" i="7"/>
  <c r="Y1634" i="7"/>
  <c r="Z1636" i="7"/>
  <c r="Y1636" i="7"/>
  <c r="Z1638" i="7"/>
  <c r="Y1638" i="7"/>
  <c r="Z1640" i="7"/>
  <c r="Y1640" i="7"/>
  <c r="Z1642" i="7"/>
  <c r="Y1642" i="7"/>
  <c r="Z1644" i="7"/>
  <c r="Y1644" i="7"/>
  <c r="Z1646" i="7"/>
  <c r="Y1646" i="7"/>
  <c r="Z1648" i="7"/>
  <c r="Y1648" i="7"/>
  <c r="Z1650" i="7"/>
  <c r="Y1650" i="7"/>
  <c r="Z1652" i="7"/>
  <c r="Y1652" i="7"/>
  <c r="Z1654" i="7"/>
  <c r="Y1654" i="7"/>
  <c r="Z1656" i="7"/>
  <c r="Y1656" i="7"/>
  <c r="Z1658" i="7"/>
  <c r="Y1658" i="7"/>
  <c r="Z1660" i="7"/>
  <c r="Y1660" i="7"/>
  <c r="Z1662" i="7"/>
  <c r="Y1662" i="7"/>
  <c r="Z1664" i="7"/>
  <c r="Y1664" i="7"/>
  <c r="Z1666" i="7"/>
  <c r="Y1666" i="7"/>
  <c r="Z1668" i="7"/>
  <c r="Y1668" i="7"/>
  <c r="Z1670" i="7"/>
  <c r="Y1670" i="7"/>
  <c r="Z1672" i="7"/>
  <c r="Y1672" i="7"/>
  <c r="Z1674" i="7"/>
  <c r="Y1674" i="7"/>
  <c r="Z1676" i="7"/>
  <c r="Y1676" i="7"/>
  <c r="Z1678" i="7"/>
  <c r="Y1678" i="7"/>
  <c r="Z1680" i="7"/>
  <c r="Y1680" i="7"/>
  <c r="Z1682" i="7"/>
  <c r="Y1682" i="7"/>
  <c r="Z1684" i="7"/>
  <c r="Y1684" i="7"/>
  <c r="Z1686" i="7"/>
  <c r="Y1686" i="7"/>
  <c r="Z1688" i="7"/>
  <c r="Y1688" i="7"/>
  <c r="Z1690" i="7"/>
  <c r="Y1690" i="7"/>
  <c r="Z1692" i="7"/>
  <c r="Y1692" i="7"/>
  <c r="Z1694" i="7"/>
  <c r="Y1694" i="7"/>
  <c r="Z1696" i="7"/>
  <c r="Y1696" i="7"/>
  <c r="Z1698" i="7"/>
  <c r="Y1698" i="7"/>
  <c r="Z1700" i="7"/>
  <c r="Y1700" i="7"/>
  <c r="Z1702" i="7"/>
  <c r="Y1702" i="7"/>
  <c r="Z1704" i="7"/>
  <c r="Y1704" i="7"/>
  <c r="Z1706" i="7"/>
  <c r="Y1706" i="7"/>
  <c r="Z1708" i="7"/>
  <c r="Y1708" i="7"/>
  <c r="Z1710" i="7"/>
  <c r="Y1710" i="7"/>
  <c r="Z1712" i="7"/>
  <c r="Y1712" i="7"/>
  <c r="Z1714" i="7"/>
  <c r="Y1714" i="7"/>
  <c r="Z1716" i="7"/>
  <c r="Y1716" i="7"/>
  <c r="Z1718" i="7"/>
  <c r="Y1718" i="7"/>
  <c r="Z1720" i="7"/>
  <c r="Y1720" i="7"/>
  <c r="Z1722" i="7"/>
  <c r="Y1722" i="7"/>
  <c r="Z1724" i="7"/>
  <c r="Y1724" i="7"/>
  <c r="Z1726" i="7"/>
  <c r="Y1726" i="7"/>
  <c r="Z1728" i="7"/>
  <c r="Y1728" i="7"/>
  <c r="Z1730" i="7"/>
  <c r="Y1730" i="7"/>
  <c r="Z1732" i="7"/>
  <c r="Y1732" i="7"/>
  <c r="Z1734" i="7"/>
  <c r="Y1734" i="7"/>
  <c r="Z1736" i="7"/>
  <c r="Y1736" i="7"/>
  <c r="Z1738" i="7"/>
  <c r="Y1738" i="7"/>
  <c r="Z1740" i="7"/>
  <c r="Y1740" i="7"/>
  <c r="Z1742" i="7"/>
  <c r="Y1742" i="7"/>
  <c r="Z1744" i="7"/>
  <c r="Y1744" i="7"/>
  <c r="Z1746" i="7"/>
  <c r="Y1746" i="7"/>
  <c r="Z1748" i="7"/>
  <c r="Y1748" i="7"/>
  <c r="Z1750" i="7"/>
  <c r="Y1750" i="7"/>
  <c r="Z1752" i="7"/>
  <c r="Y1752" i="7"/>
  <c r="Z1754" i="7"/>
  <c r="Y1754" i="7"/>
  <c r="Z1756" i="7"/>
  <c r="Y1756" i="7"/>
  <c r="Z1758" i="7"/>
  <c r="Y1758" i="7"/>
  <c r="Z1760" i="7"/>
  <c r="Y1760" i="7"/>
  <c r="Z1762" i="7"/>
  <c r="Y1762" i="7"/>
  <c r="Z1764" i="7"/>
  <c r="Y1764" i="7"/>
  <c r="Z1766" i="7"/>
  <c r="Y1766" i="7"/>
  <c r="Z1768" i="7"/>
  <c r="Y1768" i="7"/>
  <c r="Z1770" i="7"/>
  <c r="Y1770" i="7"/>
  <c r="Z1772" i="7"/>
  <c r="Y1772" i="7"/>
  <c r="Z1774" i="7"/>
  <c r="Y1774" i="7"/>
  <c r="Z1776" i="7"/>
  <c r="Y1776" i="7"/>
  <c r="Z1778" i="7"/>
  <c r="Y1778" i="7"/>
  <c r="Z1780" i="7"/>
  <c r="Y1780" i="7"/>
  <c r="Z1782" i="7"/>
  <c r="Y1782" i="7"/>
  <c r="Z1784" i="7"/>
  <c r="Y1784" i="7"/>
  <c r="Z1786" i="7"/>
  <c r="Y1786" i="7"/>
  <c r="Z1788" i="7"/>
  <c r="Y1788" i="7"/>
  <c r="Z1790" i="7"/>
  <c r="Y1790" i="7"/>
  <c r="Z1792" i="7"/>
  <c r="Y1792" i="7"/>
  <c r="Z1794" i="7"/>
  <c r="Y1794" i="7"/>
  <c r="Z1796" i="7"/>
  <c r="Y1796" i="7"/>
  <c r="Z1798" i="7"/>
  <c r="Y1798" i="7"/>
  <c r="Z1800" i="7"/>
  <c r="Y1800" i="7"/>
  <c r="Z1802" i="7"/>
  <c r="Y1802" i="7"/>
  <c r="Z1804" i="7"/>
  <c r="Y1804" i="7"/>
  <c r="Z1806" i="7"/>
  <c r="Y1806" i="7"/>
  <c r="Z1808" i="7"/>
  <c r="Y1808" i="7"/>
  <c r="Z1810" i="7"/>
  <c r="Y1810" i="7"/>
  <c r="Z1812" i="7"/>
  <c r="Y1812" i="7"/>
  <c r="Z1814" i="7"/>
  <c r="Y1814" i="7"/>
  <c r="Z1816" i="7"/>
  <c r="Y1816" i="7"/>
  <c r="Z1818" i="7"/>
  <c r="Y1818" i="7"/>
  <c r="Z1820" i="7"/>
  <c r="Y1820" i="7"/>
  <c r="Z1822" i="7"/>
  <c r="Y1822" i="7"/>
  <c r="Z1824" i="7"/>
  <c r="Y1824" i="7"/>
  <c r="Z1826" i="7"/>
  <c r="Y1826" i="7"/>
  <c r="Z1828" i="7"/>
  <c r="Y1828" i="7"/>
  <c r="Z1830" i="7"/>
  <c r="Y1830" i="7"/>
  <c r="Z1832" i="7"/>
  <c r="Y1832" i="7"/>
  <c r="Z1834" i="7"/>
  <c r="Y1834" i="7"/>
  <c r="Z1836" i="7"/>
  <c r="Y1836" i="7"/>
  <c r="Z1838" i="7"/>
  <c r="Y1838" i="7"/>
  <c r="Z1840" i="7"/>
  <c r="Y1840" i="7"/>
  <c r="Z1842" i="7"/>
  <c r="Y1842" i="7"/>
  <c r="Z1844" i="7"/>
  <c r="Y1844" i="7"/>
  <c r="Z1846" i="7"/>
  <c r="Y1846" i="7"/>
  <c r="Z1848" i="7"/>
  <c r="Y1848" i="7"/>
  <c r="Z1850" i="7"/>
  <c r="Y1850" i="7"/>
  <c r="Z1852" i="7"/>
  <c r="Y1852" i="7"/>
  <c r="Z1854" i="7"/>
  <c r="Y1854" i="7"/>
  <c r="Z1856" i="7"/>
  <c r="Y1856" i="7"/>
  <c r="Z1858" i="7"/>
  <c r="Y1858" i="7"/>
  <c r="Z1860" i="7"/>
  <c r="Y1860" i="7"/>
  <c r="Z1862" i="7"/>
  <c r="Y1862" i="7"/>
  <c r="Z1864" i="7"/>
  <c r="Y1864" i="7"/>
  <c r="Z1866" i="7"/>
  <c r="Y1866" i="7"/>
  <c r="Z1868" i="7"/>
  <c r="Y1868" i="7"/>
  <c r="Z1870" i="7"/>
  <c r="Y1870" i="7"/>
  <c r="Z1872" i="7"/>
  <c r="Y1872" i="7"/>
  <c r="Z1874" i="7"/>
  <c r="Y1874" i="7"/>
  <c r="Z1876" i="7"/>
  <c r="Y1876" i="7"/>
  <c r="Z1878" i="7"/>
  <c r="Y1878" i="7"/>
  <c r="Z1880" i="7"/>
  <c r="Y1880" i="7"/>
  <c r="Z1882" i="7"/>
  <c r="Y1882" i="7"/>
  <c r="Z1884" i="7"/>
  <c r="Y1884" i="7"/>
  <c r="Z1886" i="7"/>
  <c r="Y1886" i="7"/>
  <c r="Z1888" i="7"/>
  <c r="Y1888" i="7"/>
  <c r="Z1890" i="7"/>
  <c r="Y1890" i="7"/>
  <c r="Z1892" i="7"/>
  <c r="Y1892" i="7"/>
  <c r="Z1894" i="7"/>
  <c r="Y1894" i="7"/>
  <c r="Z1896" i="7"/>
  <c r="Y1896" i="7"/>
  <c r="Z1898" i="7"/>
  <c r="Y1898" i="7"/>
  <c r="Z1900" i="7"/>
  <c r="Y1900" i="7"/>
  <c r="Z1902" i="7"/>
  <c r="Y1902" i="7"/>
  <c r="Z1904" i="7"/>
  <c r="Y1904" i="7"/>
  <c r="Z1906" i="7"/>
  <c r="Y1906" i="7"/>
  <c r="Z1908" i="7"/>
  <c r="Y1908" i="7"/>
  <c r="Z1910" i="7"/>
  <c r="Y1910" i="7"/>
  <c r="Z1912" i="7"/>
  <c r="Y1912" i="7"/>
  <c r="Z1914" i="7"/>
  <c r="Y1914" i="7"/>
  <c r="Z1916" i="7"/>
  <c r="Y1916" i="7"/>
  <c r="Z1918" i="7"/>
  <c r="Y1918" i="7"/>
  <c r="Z1920" i="7"/>
  <c r="Y1920" i="7"/>
  <c r="Z1922" i="7"/>
  <c r="Y1922" i="7"/>
  <c r="Z1924" i="7"/>
  <c r="Y1924" i="7"/>
  <c r="Z1926" i="7"/>
  <c r="Y1926" i="7"/>
  <c r="Z1928" i="7"/>
  <c r="Y1928" i="7"/>
  <c r="Z1930" i="7"/>
  <c r="Y1930" i="7"/>
  <c r="Z1932" i="7"/>
  <c r="Y1932" i="7"/>
  <c r="Z1934" i="7"/>
  <c r="Y1934" i="7"/>
  <c r="Z1936" i="7"/>
  <c r="Y1936" i="7"/>
  <c r="Z1938" i="7"/>
  <c r="Y1938" i="7"/>
  <c r="Z1940" i="7"/>
  <c r="Y1940" i="7"/>
  <c r="Z1942" i="7"/>
  <c r="Y1942" i="7"/>
  <c r="Z1944" i="7"/>
  <c r="Y1944" i="7"/>
  <c r="Z1946" i="7"/>
  <c r="Y1946" i="7"/>
  <c r="Z1948" i="7"/>
  <c r="Y1948" i="7"/>
  <c r="Z1950" i="7"/>
  <c r="Y1950" i="7"/>
  <c r="Z1952" i="7"/>
  <c r="Y1952" i="7"/>
  <c r="Z1954" i="7"/>
  <c r="Y1954" i="7"/>
  <c r="Z1956" i="7"/>
  <c r="Y1956" i="7"/>
  <c r="Z1958" i="7"/>
  <c r="Y1958" i="7"/>
  <c r="Z1960" i="7"/>
  <c r="Y1960" i="7"/>
  <c r="Z1962" i="7"/>
  <c r="Y1962" i="7"/>
  <c r="Z1964" i="7"/>
  <c r="Y1964" i="7"/>
  <c r="Z1966" i="7"/>
  <c r="Y1966" i="7"/>
  <c r="Z1968" i="7"/>
  <c r="Y1968" i="7"/>
  <c r="Z1970" i="7"/>
  <c r="Y1970" i="7"/>
  <c r="Z1972" i="7"/>
  <c r="Y1972" i="7"/>
  <c r="Z1974" i="7"/>
  <c r="Y1974" i="7"/>
  <c r="Z1976" i="7"/>
  <c r="Y1976" i="7"/>
  <c r="Z1978" i="7"/>
  <c r="Y1978" i="7"/>
  <c r="Z1980" i="7"/>
  <c r="Y1980" i="7"/>
  <c r="Z1982" i="7"/>
  <c r="Y1982" i="7"/>
  <c r="Z1984" i="7"/>
  <c r="Y1984" i="7"/>
  <c r="Z1986" i="7"/>
  <c r="Y1986" i="7"/>
  <c r="Z1988" i="7"/>
  <c r="Y1988" i="7"/>
  <c r="Z1990" i="7"/>
  <c r="Y1990" i="7"/>
  <c r="Z1992" i="7"/>
  <c r="Y1992" i="7"/>
  <c r="Z1994" i="7"/>
  <c r="Y1994" i="7"/>
  <c r="Z1996" i="7"/>
  <c r="Y1996" i="7"/>
  <c r="Z1998" i="7"/>
  <c r="Y1998" i="7"/>
  <c r="Z2000" i="7"/>
  <c r="Y2000" i="7"/>
  <c r="Y2002" i="7"/>
  <c r="Z2002" i="7"/>
  <c r="Y2004" i="7"/>
  <c r="Z2004" i="7"/>
  <c r="Y2006" i="7"/>
  <c r="Z2006" i="7"/>
  <c r="Y2008" i="7"/>
  <c r="Z2008" i="7"/>
  <c r="Y2010" i="7"/>
  <c r="Z2010" i="7"/>
  <c r="Y2012" i="7"/>
  <c r="Z2012" i="7"/>
  <c r="Y2014" i="7"/>
  <c r="Z2014" i="7"/>
  <c r="Y2016" i="7"/>
  <c r="Z2016" i="7"/>
  <c r="Y2018" i="7"/>
  <c r="Z2018" i="7"/>
  <c r="Y2020" i="7"/>
  <c r="Z2020" i="7"/>
  <c r="Y2022" i="7"/>
  <c r="Z2022" i="7"/>
  <c r="Y2024" i="7"/>
  <c r="Z2024" i="7"/>
  <c r="Y2026" i="7"/>
  <c r="Z2026" i="7"/>
  <c r="Y2028" i="7"/>
  <c r="Z2028" i="7"/>
  <c r="Y2030" i="7"/>
  <c r="Z2030" i="7"/>
  <c r="Y2032" i="7"/>
  <c r="Z2032" i="7"/>
  <c r="Y2034" i="7"/>
  <c r="Z2034" i="7"/>
  <c r="Y2036" i="7"/>
  <c r="Z2036" i="7"/>
  <c r="Y2038" i="7"/>
  <c r="Z2038" i="7"/>
  <c r="Y2040" i="7"/>
  <c r="Z2040" i="7"/>
  <c r="Y2042" i="7"/>
  <c r="Z2042" i="7"/>
  <c r="Y2044" i="7"/>
  <c r="Z2044" i="7"/>
  <c r="Y2046" i="7"/>
  <c r="Z2046" i="7"/>
  <c r="Y2048" i="7"/>
  <c r="Z2048" i="7"/>
  <c r="Y2050" i="7"/>
  <c r="Z2050" i="7"/>
  <c r="Y2052" i="7"/>
  <c r="Z2052" i="7"/>
  <c r="Y2054" i="7"/>
  <c r="Z2054" i="7"/>
  <c r="Y2056" i="7"/>
  <c r="Z2056" i="7"/>
  <c r="Y2058" i="7"/>
  <c r="Z2058" i="7"/>
  <c r="Y2060" i="7"/>
  <c r="Z2060" i="7"/>
  <c r="Y2062" i="7"/>
  <c r="Z2062" i="7"/>
  <c r="Y2064" i="7"/>
  <c r="Z2064" i="7"/>
  <c r="Y2066" i="7"/>
  <c r="Z2066" i="7"/>
  <c r="Y2068" i="7"/>
  <c r="Z2068" i="7"/>
  <c r="Y2070" i="7"/>
  <c r="Z2070" i="7"/>
  <c r="Y2072" i="7"/>
  <c r="Z2072" i="7"/>
  <c r="Y2074" i="7"/>
  <c r="Z2074" i="7"/>
  <c r="Y2076" i="7"/>
  <c r="Z2076" i="7"/>
  <c r="Y2078" i="7"/>
  <c r="Z2078" i="7"/>
  <c r="Y2080" i="7"/>
  <c r="Z2080" i="7"/>
  <c r="Y2082" i="7"/>
  <c r="Z2082" i="7"/>
  <c r="Y2084" i="7"/>
  <c r="Z2084" i="7"/>
  <c r="Y2086" i="7"/>
  <c r="Z2086" i="7"/>
  <c r="Y2088" i="7"/>
  <c r="Z2088" i="7"/>
  <c r="Y2090" i="7"/>
  <c r="Z2090" i="7"/>
  <c r="Y2092" i="7"/>
  <c r="Z2092" i="7"/>
  <c r="Y2094" i="7"/>
  <c r="Z2094" i="7"/>
  <c r="Y2096" i="7"/>
  <c r="Z2096" i="7"/>
  <c r="Y2098" i="7"/>
  <c r="Z2098" i="7"/>
  <c r="Y2100" i="7"/>
  <c r="Z2100" i="7"/>
  <c r="Y2102" i="7"/>
  <c r="Z2102" i="7"/>
  <c r="Y2104" i="7"/>
  <c r="Z2104" i="7"/>
  <c r="Y2106" i="7"/>
  <c r="Z2106" i="7"/>
  <c r="Y2108" i="7"/>
  <c r="Z2108" i="7"/>
  <c r="Y2110" i="7"/>
  <c r="Z2110" i="7"/>
  <c r="Y2112" i="7"/>
  <c r="Z2112" i="7"/>
  <c r="Y2114" i="7"/>
  <c r="Z2114" i="7"/>
  <c r="Y2116" i="7"/>
  <c r="Z2116" i="7"/>
  <c r="Y2118" i="7"/>
  <c r="Z2118" i="7"/>
  <c r="Y2120" i="7"/>
  <c r="Z2120" i="7"/>
  <c r="Y2122" i="7"/>
  <c r="Z2122" i="7"/>
  <c r="Y2124" i="7"/>
  <c r="Z2124" i="7"/>
  <c r="Y2126" i="7"/>
  <c r="Z2126" i="7"/>
  <c r="Y2128" i="7"/>
  <c r="Z2128" i="7"/>
  <c r="Y2130" i="7"/>
  <c r="Z2130" i="7"/>
  <c r="Y2132" i="7"/>
  <c r="Z2132" i="7"/>
  <c r="Y2134" i="7"/>
  <c r="Z2134" i="7"/>
  <c r="Y2136" i="7"/>
  <c r="Z2136" i="7"/>
  <c r="Y2138" i="7"/>
  <c r="Z2138" i="7"/>
  <c r="Y2140" i="7"/>
  <c r="Z2140" i="7"/>
  <c r="Y2142" i="7"/>
  <c r="Z2142" i="7"/>
  <c r="Y2144" i="7"/>
  <c r="Z2144" i="7"/>
  <c r="Y2146" i="7"/>
  <c r="Z2146" i="7"/>
  <c r="Y2148" i="7"/>
  <c r="Z2148" i="7"/>
  <c r="Y2150" i="7"/>
  <c r="Z2150" i="7"/>
  <c r="Y2152" i="7"/>
  <c r="Z2152" i="7"/>
  <c r="Y2154" i="7"/>
  <c r="Z2154" i="7"/>
  <c r="Y2156" i="7"/>
  <c r="Z2156" i="7"/>
  <c r="Y2158" i="7"/>
  <c r="Z2158" i="7"/>
  <c r="Y2160" i="7"/>
  <c r="Z2160" i="7"/>
  <c r="Y2162" i="7"/>
  <c r="Z2162" i="7"/>
  <c r="Y2164" i="7"/>
  <c r="Z2164" i="7"/>
  <c r="Y2166" i="7"/>
  <c r="Z2166" i="7"/>
  <c r="Y2168" i="7"/>
  <c r="Z2168" i="7"/>
  <c r="Y2170" i="7"/>
  <c r="Z2170" i="7"/>
  <c r="Y2172" i="7"/>
  <c r="Z2172" i="7"/>
  <c r="Y2174" i="7"/>
  <c r="Z2174" i="7"/>
  <c r="Y2176" i="7"/>
  <c r="Z2176" i="7"/>
  <c r="Y2178" i="7"/>
  <c r="Z2178" i="7"/>
  <c r="Y2180" i="7"/>
  <c r="Z2180" i="7"/>
  <c r="Y2182" i="7"/>
  <c r="Z2182" i="7"/>
  <c r="Y2184" i="7"/>
  <c r="Z2184" i="7"/>
  <c r="Y2186" i="7"/>
  <c r="Z2186" i="7"/>
  <c r="Y2188" i="7"/>
  <c r="Z2188" i="7"/>
  <c r="Y2190" i="7"/>
  <c r="Z2190" i="7"/>
  <c r="Y2192" i="7"/>
  <c r="Z2192" i="7"/>
  <c r="Y2194" i="7"/>
  <c r="Z2194" i="7"/>
  <c r="Y2196" i="7"/>
  <c r="Z2196" i="7"/>
  <c r="Y2198" i="7"/>
  <c r="Z2198" i="7"/>
  <c r="Y2200" i="7"/>
  <c r="Z2200" i="7"/>
  <c r="Y2202" i="7"/>
  <c r="Z2202" i="7"/>
  <c r="Y2204" i="7"/>
  <c r="Z2204" i="7"/>
  <c r="Y2206" i="7"/>
  <c r="Z2206" i="7"/>
  <c r="Y2208" i="7"/>
  <c r="Z2208" i="7"/>
  <c r="Y2210" i="7"/>
  <c r="Z2210" i="7"/>
  <c r="Y2212" i="7"/>
  <c r="Z2212" i="7"/>
  <c r="Y2214" i="7"/>
  <c r="Z2214" i="7"/>
  <c r="Y2216" i="7"/>
  <c r="Z2216" i="7"/>
  <c r="Y2218" i="7"/>
  <c r="Z2218" i="7"/>
  <c r="Y2220" i="7"/>
  <c r="Z2220" i="7"/>
  <c r="Y2222" i="7"/>
  <c r="Z2222" i="7"/>
  <c r="Y2224" i="7"/>
  <c r="Z2224" i="7"/>
  <c r="Y2226" i="7"/>
  <c r="Z2226" i="7"/>
  <c r="Y2228" i="7"/>
  <c r="Z2228" i="7"/>
  <c r="Y2230" i="7"/>
  <c r="Z2230" i="7"/>
  <c r="Y2232" i="7"/>
  <c r="Z2232" i="7"/>
  <c r="Y2234" i="7"/>
  <c r="Z2234" i="7"/>
  <c r="Y2236" i="7"/>
  <c r="Z2236" i="7"/>
  <c r="Y2238" i="7"/>
  <c r="Z2238" i="7"/>
  <c r="Y2240" i="7"/>
  <c r="Z2240" i="7"/>
  <c r="Y2242" i="7"/>
  <c r="Z2242" i="7"/>
  <c r="Y2244" i="7"/>
  <c r="Z2244" i="7"/>
  <c r="Y2246" i="7"/>
  <c r="Z2246" i="7"/>
  <c r="Y2248" i="7"/>
  <c r="Z2248" i="7"/>
  <c r="Y2250" i="7"/>
  <c r="Z2250" i="7"/>
  <c r="Y2252" i="7"/>
  <c r="Z2252" i="7"/>
  <c r="Y2254" i="7"/>
  <c r="Z2254" i="7"/>
  <c r="Y2256" i="7"/>
  <c r="Z2256" i="7"/>
  <c r="Y2258" i="7"/>
  <c r="Z2258" i="7"/>
  <c r="Y2260" i="7"/>
  <c r="Z2260" i="7"/>
  <c r="Y2262" i="7"/>
  <c r="Z2262" i="7"/>
  <c r="Y2264" i="7"/>
  <c r="Z2264" i="7"/>
  <c r="Y2266" i="7"/>
  <c r="Z2266" i="7"/>
  <c r="Y2268" i="7"/>
  <c r="Z2268" i="7"/>
  <c r="Y2270" i="7"/>
  <c r="Z2270" i="7"/>
  <c r="Y2272" i="7"/>
  <c r="Z2272" i="7"/>
  <c r="Y2274" i="7"/>
  <c r="Z2274" i="7"/>
  <c r="Y2276" i="7"/>
  <c r="Z2276" i="7"/>
  <c r="Y2278" i="7"/>
  <c r="Z2278" i="7"/>
  <c r="Y2280" i="7"/>
  <c r="Z2280" i="7"/>
  <c r="Y2282" i="7"/>
  <c r="Z2282" i="7"/>
  <c r="Y2284" i="7"/>
  <c r="Z2284" i="7"/>
  <c r="Y2286" i="7"/>
  <c r="Z2286" i="7"/>
  <c r="Y2288" i="7"/>
  <c r="Z2288" i="7"/>
  <c r="Y2290" i="7"/>
  <c r="Z2290" i="7"/>
  <c r="Y2292" i="7"/>
  <c r="Z2292" i="7"/>
  <c r="Y2294" i="7"/>
  <c r="Z2294" i="7"/>
  <c r="Y2296" i="7"/>
  <c r="Z2296" i="7"/>
  <c r="Y2298" i="7"/>
  <c r="Z2298" i="7"/>
  <c r="Y2300" i="7"/>
  <c r="Z2300" i="7"/>
  <c r="Y2302" i="7"/>
  <c r="Z2302" i="7"/>
  <c r="Y2304" i="7"/>
  <c r="Z2304" i="7"/>
  <c r="Y2306" i="7"/>
  <c r="Z2306" i="7"/>
  <c r="Y2308" i="7"/>
  <c r="Z2308" i="7"/>
  <c r="Y2310" i="7"/>
  <c r="Z2310" i="7"/>
  <c r="Y2312" i="7"/>
  <c r="Z2312" i="7"/>
  <c r="Y2314" i="7"/>
  <c r="Z2314" i="7"/>
  <c r="Y2316" i="7"/>
  <c r="Z2316" i="7"/>
  <c r="Y2318" i="7"/>
  <c r="Z2318" i="7"/>
  <c r="Y2320" i="7"/>
  <c r="Z2320" i="7"/>
  <c r="Y2322" i="7"/>
  <c r="Z2322" i="7"/>
  <c r="Y2324" i="7"/>
  <c r="Z2324" i="7"/>
  <c r="Y2326" i="7"/>
  <c r="Z2326" i="7"/>
  <c r="Y2328" i="7"/>
  <c r="Z2328" i="7"/>
  <c r="Y2330" i="7"/>
  <c r="Z2330" i="7"/>
  <c r="Y2332" i="7"/>
  <c r="Z2332" i="7"/>
  <c r="Y2334" i="7"/>
  <c r="Z2334" i="7"/>
  <c r="Y2336" i="7"/>
  <c r="Z2336" i="7"/>
  <c r="Y2338" i="7"/>
  <c r="Z2338" i="7"/>
  <c r="Y2340" i="7"/>
  <c r="Z2340" i="7"/>
  <c r="Y2342" i="7"/>
  <c r="Z2342" i="7"/>
  <c r="Y2344" i="7"/>
  <c r="Z2344" i="7"/>
  <c r="Y2346" i="7"/>
  <c r="Z2346" i="7"/>
  <c r="Y2348" i="7"/>
  <c r="Z2348" i="7"/>
  <c r="Y2350" i="7"/>
  <c r="Z2350" i="7"/>
  <c r="Y2352" i="7"/>
  <c r="Z2352" i="7"/>
  <c r="Y2354" i="7"/>
  <c r="Z2354" i="7"/>
  <c r="Y2356" i="7"/>
  <c r="Z2356" i="7"/>
  <c r="Y2358" i="7"/>
  <c r="Z2358" i="7"/>
  <c r="Y2360" i="7"/>
  <c r="Z2360" i="7"/>
  <c r="Y2362" i="7"/>
  <c r="Z2362" i="7"/>
  <c r="Y2364" i="7"/>
  <c r="Z2364" i="7"/>
  <c r="Y2366" i="7"/>
  <c r="Z2366" i="7"/>
  <c r="Y2368" i="7"/>
  <c r="Z2368" i="7"/>
  <c r="Y2370" i="7"/>
  <c r="Z2370" i="7"/>
  <c r="Y2372" i="7"/>
  <c r="Z2372" i="7"/>
  <c r="Y2374" i="7"/>
  <c r="Z2374" i="7"/>
  <c r="Y2376" i="7"/>
  <c r="Z2376" i="7"/>
  <c r="Y2378" i="7"/>
  <c r="Z2378" i="7"/>
  <c r="Y2380" i="7"/>
  <c r="Z2380" i="7"/>
  <c r="Y2382" i="7"/>
  <c r="Z2382" i="7"/>
  <c r="Y2384" i="7"/>
  <c r="Z2384" i="7"/>
  <c r="Y2386" i="7"/>
  <c r="Z2386" i="7"/>
  <c r="Y2388" i="7"/>
  <c r="Z2388" i="7"/>
  <c r="Y2390" i="7"/>
  <c r="Z2390" i="7"/>
  <c r="Y2392" i="7"/>
  <c r="Z2392" i="7"/>
  <c r="Y2394" i="7"/>
  <c r="Z2394" i="7"/>
  <c r="Y2396" i="7"/>
  <c r="Z2396" i="7"/>
  <c r="Y2398" i="7"/>
  <c r="Z2398" i="7"/>
  <c r="Y2400" i="7"/>
  <c r="Z2400" i="7"/>
  <c r="Y2402" i="7"/>
  <c r="Z2402" i="7"/>
  <c r="Y2404" i="7"/>
  <c r="Z2404" i="7"/>
  <c r="Y2406" i="7"/>
  <c r="Z2406" i="7"/>
  <c r="Y2408" i="7"/>
  <c r="Z2408" i="7"/>
  <c r="Y2410" i="7"/>
  <c r="Z2410" i="7"/>
  <c r="Y2412" i="7"/>
  <c r="Z2412" i="7"/>
  <c r="Y2414" i="7"/>
  <c r="Z2414" i="7"/>
  <c r="Y2416" i="7"/>
  <c r="Z2416" i="7"/>
  <c r="Y2418" i="7"/>
  <c r="Z2418" i="7"/>
  <c r="Y2420" i="7"/>
  <c r="Z2420" i="7"/>
  <c r="Y2422" i="7"/>
  <c r="Z2422" i="7"/>
  <c r="Y2424" i="7"/>
  <c r="Z2424" i="7"/>
  <c r="Y2426" i="7"/>
  <c r="Z2426" i="7"/>
  <c r="Y2428" i="7"/>
  <c r="Z2428" i="7"/>
  <c r="Y2430" i="7"/>
  <c r="Z2430" i="7"/>
  <c r="Y2432" i="7"/>
  <c r="Z2432" i="7"/>
  <c r="Y2434" i="7"/>
  <c r="Z2434" i="7"/>
  <c r="Y2436" i="7"/>
  <c r="Z2436" i="7"/>
  <c r="Y2438" i="7"/>
  <c r="Z2438" i="7"/>
  <c r="Y2440" i="7"/>
  <c r="Z2440" i="7"/>
  <c r="Y2442" i="7"/>
  <c r="Z2442" i="7"/>
  <c r="Y2444" i="7"/>
  <c r="Z2444" i="7"/>
  <c r="Y2446" i="7"/>
  <c r="Z2446" i="7"/>
  <c r="Y2448" i="7"/>
  <c r="Z2448" i="7"/>
  <c r="Y2450" i="7"/>
  <c r="Z2450" i="7"/>
  <c r="Y2452" i="7"/>
  <c r="Z2452" i="7"/>
  <c r="Y2454" i="7"/>
  <c r="Z2454" i="7"/>
  <c r="Y2456" i="7"/>
  <c r="Z2456" i="7"/>
  <c r="Y2458" i="7"/>
  <c r="Z2458" i="7"/>
  <c r="Y2460" i="7"/>
  <c r="Z2460" i="7"/>
  <c r="Y2462" i="7"/>
  <c r="Z2462" i="7"/>
  <c r="Y2464" i="7"/>
  <c r="Z2464" i="7"/>
  <c r="Y2466" i="7"/>
  <c r="Z2466" i="7"/>
  <c r="Y2468" i="7"/>
  <c r="Z2468" i="7"/>
  <c r="Y2470" i="7"/>
  <c r="Z2470" i="7"/>
  <c r="Y2472" i="7"/>
  <c r="Z2472" i="7"/>
  <c r="Y2474" i="7"/>
  <c r="Z2474" i="7"/>
  <c r="Y2476" i="7"/>
  <c r="Z2476" i="7"/>
  <c r="Y2478" i="7"/>
  <c r="Z2478" i="7"/>
  <c r="Y2480" i="7"/>
  <c r="Z2480" i="7"/>
  <c r="Y2482" i="7"/>
  <c r="Z2482" i="7"/>
  <c r="Y2484" i="7"/>
  <c r="Z2484" i="7"/>
  <c r="Y2486" i="7"/>
  <c r="Z2486" i="7"/>
  <c r="Y2488" i="7"/>
  <c r="Z2488" i="7"/>
  <c r="Y2490" i="7"/>
  <c r="Z2490" i="7"/>
  <c r="Y2492" i="7"/>
  <c r="Z2492" i="7"/>
  <c r="Y2494" i="7"/>
  <c r="Z2494" i="7"/>
  <c r="Y2496" i="7"/>
  <c r="Z2496" i="7"/>
  <c r="Y2498" i="7"/>
  <c r="Z2498" i="7"/>
  <c r="Y2500" i="7"/>
  <c r="Z2500" i="7"/>
  <c r="Y2502" i="7"/>
  <c r="Z2502" i="7"/>
  <c r="Y2504" i="7"/>
  <c r="Z2504" i="7"/>
  <c r="Y2506" i="7"/>
  <c r="Z2506" i="7"/>
  <c r="Y2508" i="7"/>
  <c r="Z2508" i="7"/>
  <c r="Y2510" i="7"/>
  <c r="Z2510" i="7"/>
  <c r="Y2512" i="7"/>
  <c r="Z2512" i="7"/>
  <c r="Y2514" i="7"/>
  <c r="Z2514" i="7"/>
  <c r="Y2516" i="7"/>
  <c r="Z2516" i="7"/>
  <c r="Y2518" i="7"/>
  <c r="Z2518" i="7"/>
  <c r="Y2520" i="7"/>
  <c r="Z2520" i="7"/>
  <c r="Y2522" i="7"/>
  <c r="Z2522" i="7"/>
  <c r="Y2524" i="7"/>
  <c r="Z2524" i="7"/>
  <c r="Y2526" i="7"/>
  <c r="Z2526" i="7"/>
  <c r="Y2528" i="7"/>
  <c r="Z2528" i="7"/>
  <c r="Y2530" i="7"/>
  <c r="Z2530" i="7"/>
  <c r="Y2532" i="7"/>
  <c r="Z2532" i="7"/>
  <c r="Y2534" i="7"/>
  <c r="Z2534" i="7"/>
  <c r="Y2536" i="7"/>
  <c r="Z2536" i="7"/>
  <c r="Y2538" i="7"/>
  <c r="Z2538" i="7"/>
  <c r="Y2540" i="7"/>
  <c r="Z2540" i="7"/>
  <c r="Y2542" i="7"/>
  <c r="Z2542" i="7"/>
  <c r="Y2544" i="7"/>
  <c r="Z2544" i="7"/>
  <c r="Y2546" i="7"/>
  <c r="Z2546" i="7"/>
  <c r="Y2548" i="7"/>
  <c r="Z2548" i="7"/>
  <c r="Y2550" i="7"/>
  <c r="Z2550" i="7"/>
  <c r="Y2552" i="7"/>
  <c r="Z2552" i="7"/>
  <c r="Y2554" i="7"/>
  <c r="Z2554" i="7"/>
  <c r="Y2556" i="7"/>
  <c r="Z2556" i="7"/>
  <c r="Y2558" i="7"/>
  <c r="Z2558" i="7"/>
  <c r="Y2560" i="7"/>
  <c r="Z2560" i="7"/>
  <c r="Y2562" i="7"/>
  <c r="Z2562" i="7"/>
  <c r="Y2564" i="7"/>
  <c r="Z2564" i="7"/>
  <c r="Y2566" i="7"/>
  <c r="Z2566" i="7"/>
  <c r="Y2568" i="7"/>
  <c r="Z2568" i="7"/>
  <c r="Y2570" i="7"/>
  <c r="Z2570" i="7"/>
  <c r="Y2572" i="7"/>
  <c r="Z2572" i="7"/>
  <c r="Y2574" i="7"/>
  <c r="Z2574" i="7"/>
  <c r="Y2576" i="7"/>
  <c r="Z2576" i="7"/>
  <c r="Y2578" i="7"/>
  <c r="Z2578" i="7"/>
  <c r="Y2580" i="7"/>
  <c r="Z2580" i="7"/>
  <c r="Y2582" i="7"/>
  <c r="Z2582" i="7"/>
  <c r="Y2584" i="7"/>
  <c r="Z2584" i="7"/>
  <c r="Y2586" i="7"/>
  <c r="Z2586" i="7"/>
  <c r="Y2588" i="7"/>
  <c r="Z2588" i="7"/>
  <c r="Y2590" i="7"/>
  <c r="Z2590" i="7"/>
  <c r="Y2592" i="7"/>
  <c r="Z2592" i="7"/>
  <c r="Y2594" i="7"/>
  <c r="Z2594" i="7"/>
  <c r="Y2596" i="7"/>
  <c r="Z2596" i="7"/>
  <c r="Y2598" i="7"/>
  <c r="Z2598" i="7"/>
  <c r="Y2600" i="7"/>
  <c r="Z2600" i="7"/>
  <c r="Y2602" i="7"/>
  <c r="Z2602" i="7"/>
  <c r="Y2604" i="7"/>
  <c r="Z2604" i="7"/>
  <c r="Y2606" i="7"/>
  <c r="Z2606" i="7"/>
  <c r="Y2608" i="7"/>
  <c r="Z2608" i="7"/>
  <c r="Y2610" i="7"/>
  <c r="Z2610" i="7"/>
  <c r="Y2612" i="7"/>
  <c r="Z2612" i="7"/>
  <c r="Y2614" i="7"/>
  <c r="Z2614" i="7"/>
  <c r="Y2616" i="7"/>
  <c r="Z2616" i="7"/>
  <c r="Y2618" i="7"/>
  <c r="Z2618" i="7"/>
  <c r="Y2620" i="7"/>
  <c r="Z2620" i="7"/>
  <c r="Y2622" i="7"/>
  <c r="Z2622" i="7"/>
  <c r="Y2624" i="7"/>
  <c r="Z2624" i="7"/>
  <c r="Y2626" i="7"/>
  <c r="Z2626" i="7"/>
  <c r="Y2628" i="7"/>
  <c r="Z2628" i="7"/>
  <c r="Y2630" i="7"/>
  <c r="Z2630" i="7"/>
  <c r="Y2632" i="7"/>
  <c r="Z2632" i="7"/>
  <c r="Y2634" i="7"/>
  <c r="Z2634" i="7"/>
  <c r="Y2636" i="7"/>
  <c r="Z2636" i="7"/>
  <c r="Y2638" i="7"/>
  <c r="Z2638" i="7"/>
  <c r="Y2640" i="7"/>
  <c r="Z2640" i="7"/>
  <c r="Y2642" i="7"/>
  <c r="Z2642" i="7"/>
  <c r="Y2644" i="7"/>
  <c r="Z2644" i="7"/>
  <c r="Y2646" i="7"/>
  <c r="Z2646" i="7"/>
  <c r="Y2648" i="7"/>
  <c r="Z2648" i="7"/>
  <c r="Y2650" i="7"/>
  <c r="Z2650" i="7"/>
  <c r="Y2652" i="7"/>
  <c r="Z2652" i="7"/>
  <c r="Y2654" i="7"/>
  <c r="Z2654" i="7"/>
  <c r="Y2656" i="7"/>
  <c r="Z2656" i="7"/>
  <c r="Y2658" i="7"/>
  <c r="Z2658" i="7"/>
  <c r="Y2660" i="7"/>
  <c r="Z2660" i="7"/>
  <c r="Y2662" i="7"/>
  <c r="Z2662" i="7"/>
  <c r="Y2664" i="7"/>
  <c r="Z2664" i="7"/>
  <c r="Y2666" i="7"/>
  <c r="Z2666" i="7"/>
  <c r="Y2668" i="7"/>
  <c r="Z2668" i="7"/>
  <c r="Y2670" i="7"/>
  <c r="Z2670" i="7"/>
  <c r="Y2672" i="7"/>
  <c r="Z2672" i="7"/>
  <c r="Y2674" i="7"/>
  <c r="Z2674" i="7"/>
  <c r="Y2676" i="7"/>
  <c r="Z2676" i="7"/>
  <c r="Y2678" i="7"/>
  <c r="Z2678" i="7"/>
  <c r="Y2680" i="7"/>
  <c r="Z2680" i="7"/>
  <c r="Y2682" i="7"/>
  <c r="Z2682" i="7"/>
  <c r="Y2684" i="7"/>
  <c r="Z2684" i="7"/>
  <c r="Y2686" i="7"/>
  <c r="Z2686" i="7"/>
  <c r="Y2688" i="7"/>
  <c r="Z2688" i="7"/>
  <c r="Y2690" i="7"/>
  <c r="Z2690" i="7"/>
  <c r="Y2692" i="7"/>
  <c r="Z2692" i="7"/>
  <c r="Y2694" i="7"/>
  <c r="Z2694" i="7"/>
  <c r="Y2696" i="7"/>
  <c r="Z2696" i="7"/>
  <c r="Y2698" i="7"/>
  <c r="Z2698" i="7"/>
  <c r="Y2700" i="7"/>
  <c r="Z2700" i="7"/>
  <c r="Y2702" i="7"/>
  <c r="Z2702" i="7"/>
  <c r="Y2704" i="7"/>
  <c r="Z2704" i="7"/>
  <c r="Y2714" i="7"/>
  <c r="Z2714" i="7"/>
  <c r="Y2716" i="7"/>
  <c r="Z2716" i="7"/>
  <c r="Y2718" i="7"/>
  <c r="Z2718" i="7"/>
  <c r="Y2720" i="7"/>
  <c r="Z2720" i="7"/>
  <c r="Y2722" i="7"/>
  <c r="Z2722" i="7"/>
  <c r="Y2724" i="7"/>
  <c r="Z2724" i="7"/>
  <c r="Y2726" i="7"/>
  <c r="Z2726" i="7"/>
  <c r="Y2728" i="7"/>
  <c r="Z2728" i="7"/>
  <c r="Y2730" i="7"/>
  <c r="Z2730" i="7"/>
  <c r="Y2732" i="7"/>
  <c r="Z2732" i="7"/>
  <c r="Y2734" i="7"/>
  <c r="Z2734" i="7"/>
  <c r="Y2736" i="7"/>
  <c r="Z2736" i="7"/>
  <c r="Y2738" i="7"/>
  <c r="Z2738" i="7"/>
  <c r="Y2740" i="7"/>
  <c r="Z2740" i="7"/>
  <c r="Y2742" i="7"/>
  <c r="Z2742" i="7"/>
  <c r="Y2744" i="7"/>
  <c r="Z2744" i="7"/>
  <c r="Y2746" i="7"/>
  <c r="Z2746" i="7"/>
  <c r="Y2748" i="7"/>
  <c r="Z2748" i="7"/>
  <c r="Y2750" i="7"/>
  <c r="Z2750" i="7"/>
  <c r="Y2752" i="7"/>
  <c r="Z2752" i="7"/>
  <c r="Y2754" i="7"/>
  <c r="Z2754" i="7"/>
  <c r="Y2756" i="7"/>
  <c r="Z2756" i="7"/>
  <c r="Y2758" i="7"/>
  <c r="Z2758" i="7"/>
  <c r="Y2760" i="7"/>
  <c r="Z2760" i="7"/>
  <c r="Y2762" i="7"/>
  <c r="Z2762" i="7"/>
  <c r="Y2764" i="7"/>
  <c r="Z2764" i="7"/>
  <c r="Y2766" i="7"/>
  <c r="Z2766" i="7"/>
  <c r="Y2768" i="7"/>
  <c r="Z2768" i="7"/>
  <c r="Y2770" i="7"/>
  <c r="Z2770" i="7"/>
  <c r="Y2772" i="7"/>
  <c r="Z2772" i="7"/>
  <c r="Y2774" i="7"/>
  <c r="Z2774" i="7"/>
  <c r="Y2776" i="7"/>
  <c r="Z2776" i="7"/>
  <c r="Y2778" i="7"/>
  <c r="Z2778" i="7"/>
  <c r="Y2780" i="7"/>
  <c r="Z2780" i="7"/>
  <c r="Y2782" i="7"/>
  <c r="Z2782" i="7"/>
  <c r="Y2784" i="7"/>
  <c r="Z2784" i="7"/>
  <c r="Y2786" i="7"/>
  <c r="Z2786" i="7"/>
  <c r="Y2788" i="7"/>
  <c r="Z2788" i="7"/>
  <c r="Y2790" i="7"/>
  <c r="Z2790" i="7"/>
  <c r="Y2792" i="7"/>
  <c r="Z2792" i="7"/>
  <c r="Y2794" i="7"/>
  <c r="Z2794" i="7"/>
  <c r="Y2796" i="7"/>
  <c r="Z2796" i="7"/>
  <c r="Y2798" i="7"/>
  <c r="Z2798" i="7"/>
  <c r="Y2800" i="7"/>
  <c r="Z2800" i="7"/>
  <c r="Y2802" i="7"/>
  <c r="Z2802" i="7"/>
  <c r="Y2804" i="7"/>
  <c r="Z2804" i="7"/>
  <c r="Y2806" i="7"/>
  <c r="Z2806" i="7"/>
  <c r="Y2808" i="7"/>
  <c r="Z2808" i="7"/>
  <c r="Y2810" i="7"/>
  <c r="Z2810" i="7"/>
  <c r="Y2812" i="7"/>
  <c r="Z2812" i="7"/>
  <c r="Y2814" i="7"/>
  <c r="Z2814" i="7"/>
  <c r="Y2816" i="7"/>
  <c r="Z2816" i="7"/>
  <c r="Y2818" i="7"/>
  <c r="Z2818" i="7"/>
  <c r="Y2820" i="7"/>
  <c r="Z2820" i="7"/>
  <c r="Y2822" i="7"/>
  <c r="Z2822" i="7"/>
  <c r="Y2824" i="7"/>
  <c r="Z2824" i="7"/>
  <c r="Y2826" i="7"/>
  <c r="Z2826" i="7"/>
  <c r="Y2828" i="7"/>
  <c r="Z2828" i="7"/>
  <c r="Y2830" i="7"/>
  <c r="Z2830" i="7"/>
  <c r="Y2832" i="7"/>
  <c r="Z2832" i="7"/>
  <c r="Y2834" i="7"/>
  <c r="Z2834" i="7"/>
  <c r="Y2836" i="7"/>
  <c r="Z2836" i="7"/>
  <c r="Y2838" i="7"/>
  <c r="Z2838" i="7"/>
  <c r="Y2840" i="7"/>
  <c r="Z2840" i="7"/>
  <c r="Y2842" i="7"/>
  <c r="Z2842" i="7"/>
  <c r="Y2844" i="7"/>
  <c r="Z2844" i="7"/>
  <c r="Y2846" i="7"/>
  <c r="Z2846" i="7"/>
  <c r="Y2848" i="7"/>
  <c r="Z2848" i="7"/>
  <c r="Y2850" i="7"/>
  <c r="Z2850" i="7"/>
  <c r="Y2852" i="7"/>
  <c r="Z2852" i="7"/>
  <c r="Y2854" i="7"/>
  <c r="Z2854" i="7"/>
  <c r="Y2856" i="7"/>
  <c r="Z2856" i="7"/>
  <c r="Y2858" i="7"/>
  <c r="Z2858" i="7"/>
  <c r="Y2860" i="7"/>
  <c r="Z2860" i="7"/>
  <c r="Y2862" i="7"/>
  <c r="Z2862" i="7"/>
  <c r="Y2864" i="7"/>
  <c r="Z2864" i="7"/>
  <c r="Y2866" i="7"/>
  <c r="Z2866" i="7"/>
  <c r="Y2868" i="7"/>
  <c r="Z2868" i="7"/>
  <c r="Y2870" i="7"/>
  <c r="Z2870" i="7"/>
  <c r="Y2872" i="7"/>
  <c r="Z2872" i="7"/>
  <c r="Y2874" i="7"/>
  <c r="Z2874" i="7"/>
  <c r="Y2876" i="7"/>
  <c r="Z2876" i="7"/>
  <c r="Y2878" i="7"/>
  <c r="Z2878" i="7"/>
  <c r="Y2880" i="7"/>
  <c r="Z2880" i="7"/>
  <c r="Y2882" i="7"/>
  <c r="Z2882" i="7"/>
  <c r="Y2884" i="7"/>
  <c r="Z2884" i="7"/>
  <c r="Y2886" i="7"/>
  <c r="Z2886" i="7"/>
  <c r="Y2888" i="7"/>
  <c r="Z2888" i="7"/>
  <c r="Y2890" i="7"/>
  <c r="Z2890" i="7"/>
  <c r="Y2892" i="7"/>
  <c r="Z2892" i="7"/>
  <c r="Y2894" i="7"/>
  <c r="Z2894" i="7"/>
  <c r="Y2896" i="7"/>
  <c r="Z2896" i="7"/>
  <c r="Y2898" i="7"/>
  <c r="Z2898" i="7"/>
  <c r="Y2900" i="7"/>
  <c r="Z2900" i="7"/>
  <c r="Y2902" i="7"/>
  <c r="Z2902" i="7"/>
  <c r="Y2904" i="7"/>
  <c r="Z2904" i="7"/>
  <c r="Y2906" i="7"/>
  <c r="Z2906" i="7"/>
  <c r="Y2908" i="7"/>
  <c r="Z2908" i="7"/>
  <c r="Y2910" i="7"/>
  <c r="Z2910" i="7"/>
  <c r="Y2912" i="7"/>
  <c r="Z2912" i="7"/>
  <c r="Y2914" i="7"/>
  <c r="Z2914" i="7"/>
  <c r="Y2916" i="7"/>
  <c r="Z2916" i="7"/>
  <c r="Y2918" i="7"/>
  <c r="Z2918" i="7"/>
  <c r="Y2920" i="7"/>
  <c r="Z2920" i="7"/>
  <c r="Y2922" i="7"/>
  <c r="Z2922" i="7"/>
  <c r="Y2924" i="7"/>
  <c r="Z2924" i="7"/>
  <c r="Y2926" i="7"/>
  <c r="Z2926" i="7"/>
  <c r="Y2928" i="7"/>
  <c r="Z2928" i="7"/>
  <c r="Y2930" i="7"/>
  <c r="Z2930" i="7"/>
  <c r="Y2932" i="7"/>
  <c r="Z2932" i="7"/>
  <c r="Y2934" i="7"/>
  <c r="Z2934" i="7"/>
  <c r="Y2936" i="7"/>
  <c r="Z2936" i="7"/>
  <c r="Y2938" i="7"/>
  <c r="Z2938" i="7"/>
  <c r="Y2940" i="7"/>
  <c r="Z2940" i="7"/>
  <c r="Y2942" i="7"/>
  <c r="Z2942" i="7"/>
  <c r="Y2944" i="7"/>
  <c r="Z2944" i="7"/>
  <c r="Y2946" i="7"/>
  <c r="Z2946" i="7"/>
  <c r="C2713" i="7"/>
  <c r="C2714" i="7"/>
  <c r="C2715" i="7"/>
  <c r="C2716" i="7"/>
  <c r="C2717" i="7"/>
  <c r="C2718" i="7"/>
  <c r="C2719" i="7"/>
  <c r="C2720" i="7"/>
  <c r="C2721" i="7"/>
  <c r="C2722" i="7"/>
  <c r="C2723" i="7"/>
  <c r="C2724" i="7"/>
  <c r="C2725" i="7"/>
  <c r="C2726" i="7"/>
  <c r="C2727" i="7"/>
  <c r="C2728" i="7"/>
  <c r="C2729" i="7"/>
  <c r="C2730" i="7"/>
  <c r="C2731" i="7"/>
  <c r="C2732" i="7"/>
  <c r="C2733" i="7"/>
  <c r="C2734" i="7"/>
  <c r="C2735" i="7"/>
  <c r="C2736" i="7"/>
  <c r="C2737" i="7"/>
  <c r="C2738" i="7"/>
  <c r="C2739" i="7"/>
  <c r="C2740" i="7"/>
  <c r="C2741" i="7"/>
  <c r="C2742" i="7"/>
  <c r="C2743" i="7"/>
  <c r="C2744" i="7"/>
  <c r="C2745" i="7"/>
  <c r="C2746" i="7"/>
  <c r="C2747" i="7"/>
  <c r="C2748" i="7"/>
  <c r="C2749" i="7"/>
  <c r="C2750" i="7"/>
  <c r="C2751" i="7"/>
  <c r="C2752" i="7"/>
  <c r="C2753" i="7"/>
  <c r="C2754" i="7"/>
  <c r="C2755" i="7"/>
  <c r="C2756" i="7"/>
  <c r="C2757" i="7"/>
  <c r="C2758" i="7"/>
  <c r="C2759" i="7"/>
  <c r="C2760" i="7"/>
  <c r="C2761" i="7"/>
  <c r="C2762" i="7"/>
  <c r="C2763" i="7"/>
  <c r="C2764" i="7"/>
  <c r="C2765" i="7"/>
  <c r="C2766" i="7"/>
  <c r="C2767" i="7"/>
  <c r="C2768" i="7"/>
  <c r="C2769" i="7"/>
  <c r="C2770" i="7"/>
  <c r="C2771" i="7"/>
  <c r="C2772" i="7"/>
  <c r="C2773" i="7"/>
  <c r="C2774" i="7"/>
  <c r="C2775" i="7"/>
  <c r="C2776" i="7"/>
  <c r="C2777" i="7"/>
  <c r="C2778" i="7"/>
  <c r="C2779" i="7"/>
  <c r="C2780" i="7"/>
  <c r="C2781" i="7"/>
  <c r="C2782" i="7"/>
  <c r="C2783" i="7"/>
  <c r="C2784" i="7"/>
  <c r="C2785" i="7"/>
  <c r="C2786" i="7"/>
  <c r="C2787" i="7"/>
  <c r="C2788" i="7"/>
  <c r="C2789" i="7"/>
  <c r="C2790" i="7"/>
  <c r="C2791" i="7"/>
  <c r="C2792" i="7"/>
  <c r="C2793" i="7"/>
  <c r="C2794" i="7"/>
  <c r="C2795" i="7"/>
  <c r="C2796" i="7"/>
  <c r="C2797" i="7"/>
  <c r="C2798" i="7"/>
  <c r="C2799" i="7"/>
  <c r="C2800" i="7"/>
  <c r="C2801" i="7"/>
  <c r="C2802" i="7"/>
  <c r="C2803" i="7"/>
  <c r="C2804" i="7"/>
  <c r="C2805" i="7"/>
  <c r="C2806" i="7"/>
  <c r="C2807" i="7"/>
  <c r="C2808" i="7"/>
  <c r="C2809" i="7"/>
  <c r="C2810" i="7"/>
  <c r="C2811" i="7"/>
  <c r="C2812" i="7"/>
  <c r="C2813" i="7"/>
  <c r="C2814" i="7"/>
  <c r="C2815" i="7"/>
  <c r="C2816" i="7"/>
  <c r="C2817" i="7"/>
  <c r="C2818" i="7"/>
  <c r="C2819" i="7"/>
  <c r="C2820" i="7"/>
  <c r="C2821" i="7"/>
  <c r="C2822" i="7"/>
  <c r="C2823" i="7"/>
  <c r="C2824" i="7"/>
  <c r="C2825" i="7"/>
  <c r="C2826" i="7"/>
  <c r="C2827" i="7"/>
  <c r="C2828" i="7"/>
  <c r="C2829" i="7"/>
  <c r="C2830" i="7"/>
  <c r="C2831" i="7"/>
  <c r="C2832" i="7"/>
  <c r="C2833" i="7"/>
  <c r="C2834" i="7"/>
  <c r="C2835" i="7"/>
  <c r="C2836" i="7"/>
  <c r="C2837" i="7"/>
  <c r="C2838" i="7"/>
  <c r="C2839" i="7"/>
  <c r="C2840" i="7"/>
  <c r="C2841" i="7"/>
  <c r="C2842" i="7"/>
  <c r="C2843" i="7"/>
  <c r="C2844" i="7"/>
  <c r="C2845" i="7"/>
  <c r="C2846" i="7"/>
  <c r="C2847" i="7"/>
  <c r="C2848" i="7"/>
  <c r="C2849" i="7"/>
  <c r="C2850" i="7"/>
  <c r="C2851" i="7"/>
  <c r="C2852" i="7"/>
  <c r="C2853" i="7"/>
  <c r="C2854" i="7"/>
  <c r="C2855" i="7"/>
  <c r="C2856" i="7"/>
  <c r="C2857" i="7"/>
  <c r="C2858" i="7"/>
  <c r="C2859" i="7"/>
  <c r="C2860" i="7"/>
  <c r="C2861" i="7"/>
  <c r="C2862" i="7"/>
  <c r="C2863" i="7"/>
  <c r="C2864" i="7"/>
  <c r="C2865" i="7"/>
  <c r="C2866" i="7"/>
  <c r="C2867" i="7"/>
  <c r="C2868" i="7"/>
  <c r="C2869" i="7"/>
  <c r="C2870" i="7"/>
  <c r="C2871" i="7"/>
  <c r="C2872" i="7"/>
  <c r="C2873" i="7"/>
  <c r="C2874" i="7"/>
  <c r="C2875" i="7"/>
  <c r="C2876" i="7"/>
  <c r="C2877" i="7"/>
  <c r="C2878" i="7"/>
  <c r="C2879" i="7"/>
  <c r="C2880" i="7"/>
  <c r="C2881" i="7"/>
  <c r="C2882" i="7"/>
  <c r="C2883" i="7"/>
  <c r="C2884" i="7"/>
  <c r="C2885" i="7"/>
  <c r="C2886" i="7"/>
  <c r="C2887" i="7"/>
  <c r="C2888" i="7"/>
  <c r="C2889" i="7"/>
  <c r="C2890" i="7"/>
  <c r="C2891" i="7"/>
  <c r="C2892" i="7"/>
  <c r="C2893" i="7"/>
  <c r="C2894" i="7"/>
  <c r="C2895" i="7"/>
  <c r="C2896" i="7"/>
  <c r="C2897" i="7"/>
  <c r="C2898" i="7"/>
  <c r="C2899" i="7"/>
  <c r="C2900" i="7"/>
  <c r="C2901" i="7"/>
  <c r="C2902" i="7"/>
  <c r="C2903" i="7"/>
  <c r="C2904" i="7"/>
  <c r="C2905" i="7"/>
  <c r="C2906" i="7"/>
  <c r="C2907" i="7"/>
  <c r="C2908" i="7"/>
  <c r="C2909" i="7"/>
  <c r="C2910" i="7"/>
  <c r="C2911" i="7"/>
  <c r="C2912" i="7"/>
  <c r="C2913" i="7"/>
  <c r="C2914" i="7"/>
  <c r="C2915" i="7"/>
  <c r="C2916" i="7"/>
  <c r="C2917" i="7"/>
  <c r="C2918" i="7"/>
  <c r="C2919" i="7"/>
  <c r="C2920" i="7"/>
  <c r="C2921" i="7"/>
  <c r="C2922" i="7"/>
  <c r="C2923" i="7"/>
  <c r="C2924" i="7"/>
  <c r="C2925" i="7"/>
  <c r="C2926" i="7"/>
  <c r="C2927" i="7"/>
  <c r="C2928" i="7"/>
  <c r="C2929" i="7"/>
  <c r="C2930" i="7"/>
  <c r="C2931" i="7"/>
  <c r="C2932" i="7"/>
  <c r="C2933" i="7"/>
  <c r="C2934" i="7"/>
  <c r="C2935" i="7"/>
  <c r="C2936" i="7"/>
  <c r="C2937" i="7"/>
  <c r="C2938" i="7"/>
  <c r="C2939" i="7"/>
  <c r="C2940" i="7"/>
  <c r="C2941" i="7"/>
  <c r="C2942" i="7"/>
  <c r="C2943" i="7"/>
  <c r="C2944" i="7"/>
  <c r="C2945" i="7"/>
  <c r="C2946" i="7"/>
  <c r="C2947" i="7"/>
  <c r="C2702" i="7" l="1"/>
  <c r="C2703" i="7"/>
  <c r="C2704" i="7"/>
  <c r="C2469" i="7" l="1"/>
  <c r="C2470" i="7"/>
  <c r="C2471" i="7"/>
  <c r="C2472" i="7"/>
  <c r="C2473" i="7"/>
  <c r="C2474" i="7"/>
  <c r="C2475" i="7"/>
  <c r="C2476" i="7"/>
  <c r="C2477" i="7"/>
  <c r="C2478" i="7"/>
  <c r="C2479" i="7"/>
  <c r="C2480" i="7"/>
  <c r="C2481" i="7"/>
  <c r="C2482" i="7"/>
  <c r="C2483" i="7"/>
  <c r="C2484" i="7"/>
  <c r="C2485" i="7"/>
  <c r="C2486" i="7"/>
  <c r="C2487" i="7"/>
  <c r="C2488" i="7"/>
  <c r="C2489" i="7"/>
  <c r="C2490" i="7"/>
  <c r="C2491" i="7"/>
  <c r="C2492" i="7"/>
  <c r="C2493" i="7"/>
  <c r="C2494" i="7"/>
  <c r="C2495" i="7"/>
  <c r="C2496" i="7"/>
  <c r="C2497" i="7"/>
  <c r="C2498" i="7"/>
  <c r="C2499" i="7"/>
  <c r="C2500" i="7"/>
  <c r="C2501" i="7"/>
  <c r="C2502" i="7"/>
  <c r="C2503" i="7"/>
  <c r="C2504" i="7"/>
  <c r="C2505" i="7"/>
  <c r="C2506" i="7"/>
  <c r="C2507" i="7"/>
  <c r="C2508" i="7"/>
  <c r="C2509" i="7"/>
  <c r="C2510" i="7"/>
  <c r="C2511" i="7"/>
  <c r="C2512" i="7"/>
  <c r="C2513" i="7"/>
  <c r="C2514" i="7"/>
  <c r="C2515" i="7"/>
  <c r="C2516" i="7"/>
  <c r="C2517" i="7"/>
  <c r="C2518" i="7"/>
  <c r="C2519" i="7"/>
  <c r="C2520" i="7"/>
  <c r="C2521" i="7"/>
  <c r="C2522" i="7"/>
  <c r="C2523" i="7"/>
  <c r="C2524" i="7"/>
  <c r="C2525" i="7"/>
  <c r="C2526" i="7"/>
  <c r="C2527" i="7"/>
  <c r="C2528" i="7"/>
  <c r="C2529" i="7"/>
  <c r="C2530" i="7"/>
  <c r="C2531" i="7"/>
  <c r="C2532" i="7"/>
  <c r="C2533" i="7"/>
  <c r="C2534" i="7"/>
  <c r="C2535" i="7"/>
  <c r="C2536" i="7"/>
  <c r="C2537" i="7"/>
  <c r="C2538" i="7"/>
  <c r="C2539" i="7"/>
  <c r="C2540" i="7"/>
  <c r="C2541" i="7"/>
  <c r="C2542" i="7"/>
  <c r="C2543" i="7"/>
  <c r="C2544" i="7"/>
  <c r="C2545" i="7"/>
  <c r="C2546" i="7"/>
  <c r="C2547" i="7"/>
  <c r="C2548" i="7"/>
  <c r="C2549" i="7"/>
  <c r="C2550" i="7"/>
  <c r="C2551" i="7"/>
  <c r="C2552" i="7"/>
  <c r="C2553" i="7"/>
  <c r="C2554" i="7"/>
  <c r="C2555" i="7"/>
  <c r="C2556" i="7"/>
  <c r="C2557" i="7"/>
  <c r="C2558" i="7"/>
  <c r="C2559" i="7"/>
  <c r="C2560" i="7"/>
  <c r="C2561" i="7"/>
  <c r="C2562" i="7"/>
  <c r="C2563" i="7"/>
  <c r="C2564" i="7"/>
  <c r="C2565" i="7"/>
  <c r="C2566" i="7"/>
  <c r="C2567" i="7"/>
  <c r="C2568" i="7"/>
  <c r="C2569" i="7"/>
  <c r="C2570" i="7"/>
  <c r="C2571" i="7"/>
  <c r="C2572" i="7"/>
  <c r="C2573" i="7"/>
  <c r="C2574" i="7"/>
  <c r="C2575" i="7"/>
  <c r="C2576" i="7"/>
  <c r="C2577" i="7"/>
  <c r="C2578" i="7"/>
  <c r="C2579" i="7"/>
  <c r="C2580" i="7"/>
  <c r="C2581" i="7"/>
  <c r="C2582" i="7"/>
  <c r="C2583" i="7"/>
  <c r="C2584" i="7"/>
  <c r="C2585" i="7"/>
  <c r="C2586" i="7"/>
  <c r="C2587" i="7"/>
  <c r="C2588" i="7"/>
  <c r="C2589" i="7"/>
  <c r="C2590" i="7"/>
  <c r="C2591" i="7"/>
  <c r="C2592" i="7"/>
  <c r="C2593" i="7"/>
  <c r="C2594" i="7"/>
  <c r="C2595" i="7"/>
  <c r="C2596" i="7"/>
  <c r="C2597" i="7"/>
  <c r="C2598" i="7"/>
  <c r="C2599" i="7"/>
  <c r="C2600" i="7"/>
  <c r="C2601" i="7"/>
  <c r="C2602" i="7"/>
  <c r="C2603" i="7"/>
  <c r="C2604" i="7"/>
  <c r="C2605" i="7"/>
  <c r="C2606" i="7"/>
  <c r="C2607" i="7"/>
  <c r="C2608" i="7"/>
  <c r="C2609" i="7"/>
  <c r="C2610" i="7"/>
  <c r="C2611" i="7"/>
  <c r="C2612" i="7"/>
  <c r="C2613" i="7"/>
  <c r="C2614" i="7"/>
  <c r="C2615" i="7"/>
  <c r="C2616" i="7"/>
  <c r="C2617" i="7"/>
  <c r="C2618" i="7"/>
  <c r="C2619" i="7"/>
  <c r="C2620" i="7"/>
  <c r="C2621" i="7"/>
  <c r="C2622" i="7"/>
  <c r="C2623" i="7"/>
  <c r="C2624" i="7"/>
  <c r="C2625" i="7"/>
  <c r="C2626" i="7"/>
  <c r="C2627" i="7"/>
  <c r="C2628" i="7"/>
  <c r="C2629" i="7"/>
  <c r="C2630" i="7"/>
  <c r="C2631" i="7"/>
  <c r="C2632" i="7"/>
  <c r="C2633" i="7"/>
  <c r="C2634" i="7"/>
  <c r="C2635" i="7"/>
  <c r="C2636" i="7"/>
  <c r="C2637" i="7"/>
  <c r="C2638" i="7"/>
  <c r="C2639" i="7"/>
  <c r="C2640" i="7"/>
  <c r="C2641" i="7"/>
  <c r="C2642" i="7"/>
  <c r="C2643" i="7"/>
  <c r="C2644" i="7"/>
  <c r="C2645" i="7"/>
  <c r="C2646" i="7"/>
  <c r="C2647" i="7"/>
  <c r="C2648" i="7"/>
  <c r="C2649" i="7"/>
  <c r="C2650" i="7"/>
  <c r="C2651" i="7"/>
  <c r="C2652" i="7"/>
  <c r="C2653" i="7"/>
  <c r="C2654" i="7"/>
  <c r="C2655" i="7"/>
  <c r="C2656" i="7"/>
  <c r="C2657" i="7"/>
  <c r="C2658" i="7"/>
  <c r="C2659" i="7"/>
  <c r="C2660" i="7"/>
  <c r="C2661" i="7"/>
  <c r="C2662" i="7"/>
  <c r="C2663" i="7"/>
  <c r="C2664" i="7"/>
  <c r="C2665" i="7"/>
  <c r="C2666" i="7"/>
  <c r="C2667" i="7"/>
  <c r="C2668" i="7"/>
  <c r="C2669" i="7"/>
  <c r="C2670" i="7"/>
  <c r="C2671" i="7"/>
  <c r="C2672" i="7"/>
  <c r="C2673" i="7"/>
  <c r="C2674" i="7"/>
  <c r="C2675" i="7"/>
  <c r="C2676" i="7"/>
  <c r="C2677" i="7"/>
  <c r="C2678" i="7"/>
  <c r="C2679" i="7"/>
  <c r="C2680" i="7"/>
  <c r="C2681" i="7"/>
  <c r="C2682" i="7"/>
  <c r="C2683" i="7"/>
  <c r="C2684" i="7"/>
  <c r="C2685" i="7"/>
  <c r="C2686" i="7"/>
  <c r="C2687" i="7"/>
  <c r="C2688" i="7"/>
  <c r="C2689" i="7"/>
  <c r="C2690" i="7"/>
  <c r="C2691" i="7"/>
  <c r="C2692" i="7"/>
  <c r="C2693" i="7"/>
  <c r="C2694" i="7"/>
  <c r="C2695" i="7"/>
  <c r="C2696" i="7"/>
  <c r="C2697" i="7"/>
  <c r="C2698" i="7"/>
  <c r="C2699" i="7"/>
  <c r="C2700" i="7"/>
  <c r="C2701" i="7"/>
  <c r="C2291" i="7" l="1"/>
  <c r="C2292" i="7"/>
  <c r="C2293" i="7"/>
  <c r="C2294" i="7"/>
  <c r="C2295" i="7"/>
  <c r="C2296" i="7"/>
  <c r="C2297" i="7"/>
  <c r="C2298" i="7"/>
  <c r="C2299" i="7"/>
  <c r="C2300" i="7"/>
  <c r="C2301" i="7"/>
  <c r="C2302" i="7"/>
  <c r="C2303" i="7"/>
  <c r="C2304" i="7"/>
  <c r="C2305" i="7"/>
  <c r="C2306" i="7"/>
  <c r="C2307" i="7"/>
  <c r="C2308" i="7"/>
  <c r="C2309" i="7"/>
  <c r="C2310" i="7"/>
  <c r="C2311" i="7"/>
  <c r="C2312" i="7"/>
  <c r="C2313" i="7"/>
  <c r="C2314" i="7"/>
  <c r="C2315" i="7"/>
  <c r="C2316" i="7"/>
  <c r="C2317" i="7"/>
  <c r="C2318" i="7"/>
  <c r="C2319" i="7"/>
  <c r="C2320" i="7"/>
  <c r="C2321" i="7"/>
  <c r="C2322" i="7"/>
  <c r="C2323" i="7"/>
  <c r="C2324" i="7"/>
  <c r="C2325" i="7"/>
  <c r="C2326" i="7"/>
  <c r="C2327" i="7"/>
  <c r="C2328" i="7"/>
  <c r="C2329" i="7"/>
  <c r="C2330" i="7"/>
  <c r="C2331" i="7"/>
  <c r="C2332" i="7"/>
  <c r="C2333" i="7"/>
  <c r="C2334" i="7"/>
  <c r="C2335" i="7"/>
  <c r="C2336" i="7"/>
  <c r="C2337" i="7"/>
  <c r="C2338" i="7"/>
  <c r="C2339" i="7"/>
  <c r="C2340" i="7"/>
  <c r="C2341" i="7"/>
  <c r="C2342" i="7"/>
  <c r="C2343" i="7"/>
  <c r="C2344" i="7"/>
  <c r="C2345" i="7"/>
  <c r="C2346" i="7"/>
  <c r="C2347" i="7"/>
  <c r="C2348" i="7"/>
  <c r="C2349" i="7"/>
  <c r="C2350" i="7"/>
  <c r="C2351" i="7"/>
  <c r="C2352" i="7"/>
  <c r="C2353" i="7"/>
  <c r="C2354" i="7"/>
  <c r="C2355" i="7"/>
  <c r="C2356" i="7"/>
  <c r="C2357" i="7"/>
  <c r="C2358" i="7"/>
  <c r="C2359" i="7"/>
  <c r="C2360" i="7"/>
  <c r="C2361" i="7"/>
  <c r="C2362" i="7"/>
  <c r="C2363" i="7"/>
  <c r="C2364" i="7"/>
  <c r="C2365" i="7"/>
  <c r="C2366" i="7"/>
  <c r="C2367" i="7"/>
  <c r="C2368" i="7"/>
  <c r="C2369" i="7"/>
  <c r="C2370" i="7"/>
  <c r="C2371" i="7"/>
  <c r="C2372" i="7"/>
  <c r="C2373" i="7"/>
  <c r="C2374" i="7"/>
  <c r="C2375" i="7"/>
  <c r="C2376" i="7"/>
  <c r="C2377" i="7"/>
  <c r="C2378" i="7"/>
  <c r="C2379" i="7"/>
  <c r="C2380" i="7"/>
  <c r="C2381" i="7"/>
  <c r="C2382" i="7"/>
  <c r="C2383" i="7"/>
  <c r="C2384" i="7"/>
  <c r="C2385" i="7"/>
  <c r="C2386" i="7"/>
  <c r="C2387" i="7"/>
  <c r="C2388" i="7"/>
  <c r="C2389" i="7"/>
  <c r="C2390" i="7"/>
  <c r="C2391" i="7"/>
  <c r="C2392" i="7"/>
  <c r="C2393" i="7"/>
  <c r="C2394" i="7"/>
  <c r="C2395" i="7"/>
  <c r="C2396" i="7"/>
  <c r="C2397" i="7"/>
  <c r="C2398" i="7"/>
  <c r="C2399" i="7"/>
  <c r="C2400" i="7"/>
  <c r="C2401" i="7"/>
  <c r="C2402" i="7"/>
  <c r="C2403" i="7"/>
  <c r="C2404" i="7"/>
  <c r="C2405" i="7"/>
  <c r="C2406" i="7"/>
  <c r="C2407" i="7"/>
  <c r="C2408" i="7"/>
  <c r="C2409" i="7"/>
  <c r="C2410" i="7"/>
  <c r="C2411" i="7"/>
  <c r="C2412" i="7"/>
  <c r="C2413" i="7"/>
  <c r="C2414" i="7"/>
  <c r="C2415" i="7"/>
  <c r="C2416" i="7"/>
  <c r="C2417" i="7"/>
  <c r="C2418" i="7"/>
  <c r="C2419" i="7"/>
  <c r="C2420" i="7"/>
  <c r="C2421" i="7"/>
  <c r="C2422" i="7"/>
  <c r="C2423" i="7"/>
  <c r="C2424" i="7"/>
  <c r="C2425" i="7"/>
  <c r="C2426" i="7"/>
  <c r="C2427" i="7"/>
  <c r="C2428" i="7"/>
  <c r="C2429" i="7"/>
  <c r="C2430" i="7"/>
  <c r="C2431" i="7"/>
  <c r="C2432" i="7"/>
  <c r="C2433" i="7"/>
  <c r="C2434" i="7"/>
  <c r="C2435" i="7"/>
  <c r="C2436" i="7"/>
  <c r="C2437" i="7"/>
  <c r="C2438" i="7"/>
  <c r="C2439" i="7"/>
  <c r="C2440" i="7"/>
  <c r="C2441" i="7"/>
  <c r="C2442" i="7"/>
  <c r="C2443" i="7"/>
  <c r="C2444" i="7"/>
  <c r="C2445" i="7"/>
  <c r="C2446" i="7"/>
  <c r="C2447" i="7"/>
  <c r="C2448" i="7"/>
  <c r="C2449" i="7"/>
  <c r="C2450" i="7"/>
  <c r="C2451" i="7"/>
  <c r="C2452" i="7"/>
  <c r="C2453" i="7"/>
  <c r="C2454" i="7"/>
  <c r="C2455" i="7"/>
  <c r="C2456" i="7"/>
  <c r="C2457" i="7"/>
  <c r="C2458" i="7"/>
  <c r="C2459" i="7"/>
  <c r="C2460" i="7"/>
  <c r="C2461" i="7"/>
  <c r="C2462" i="7"/>
  <c r="C2463" i="7"/>
  <c r="C2464" i="7"/>
  <c r="C2465" i="7"/>
  <c r="C2466" i="7"/>
  <c r="C2467" i="7"/>
  <c r="C2468" i="7"/>
  <c r="C1375" i="7" l="1"/>
  <c r="C1376" i="7"/>
  <c r="C1377" i="7"/>
  <c r="C1378" i="7"/>
  <c r="C1379" i="7"/>
  <c r="C1380" i="7"/>
  <c r="C1381" i="7"/>
  <c r="C1382" i="7"/>
  <c r="C1383" i="7"/>
  <c r="C1384" i="7"/>
  <c r="C1385" i="7"/>
  <c r="C1386" i="7"/>
  <c r="C1387" i="7"/>
  <c r="C1388" i="7"/>
  <c r="C1389" i="7"/>
  <c r="C1390" i="7"/>
  <c r="C1391" i="7"/>
  <c r="C1392" i="7"/>
  <c r="C1393" i="7"/>
  <c r="C1394" i="7"/>
  <c r="C1395" i="7"/>
  <c r="C1396" i="7"/>
  <c r="C1397" i="7"/>
  <c r="C1398" i="7"/>
  <c r="C1399" i="7"/>
  <c r="C1400" i="7"/>
  <c r="C1401" i="7"/>
  <c r="C1402" i="7"/>
  <c r="C1403" i="7"/>
  <c r="C1404" i="7"/>
  <c r="C1405" i="7"/>
  <c r="C1406" i="7"/>
  <c r="C1407" i="7"/>
  <c r="C1408" i="7"/>
  <c r="C1409" i="7"/>
  <c r="C1410" i="7"/>
  <c r="C1411" i="7"/>
  <c r="C1412" i="7"/>
  <c r="C1413" i="7"/>
  <c r="C1414" i="7"/>
  <c r="C1415" i="7"/>
  <c r="C1416" i="7"/>
  <c r="C1417" i="7"/>
  <c r="C1418" i="7"/>
  <c r="C1419" i="7"/>
  <c r="C1420" i="7"/>
  <c r="C1421" i="7"/>
  <c r="C1422" i="7"/>
  <c r="C1423" i="7"/>
  <c r="C1424" i="7"/>
  <c r="C1425" i="7"/>
  <c r="C1426" i="7"/>
  <c r="C1427" i="7"/>
  <c r="C1428" i="7"/>
  <c r="C1429" i="7"/>
  <c r="C1430" i="7"/>
  <c r="C1431" i="7"/>
  <c r="C1432" i="7"/>
  <c r="C1433" i="7"/>
  <c r="C1434" i="7"/>
  <c r="C1435" i="7"/>
  <c r="C1436" i="7"/>
  <c r="C1437" i="7"/>
  <c r="C1438" i="7"/>
  <c r="C1439" i="7"/>
  <c r="C1440" i="7"/>
  <c r="C1441" i="7"/>
  <c r="C1442" i="7"/>
  <c r="C1443" i="7"/>
  <c r="C1444" i="7"/>
  <c r="C1445" i="7"/>
  <c r="C1446" i="7"/>
  <c r="C1447" i="7"/>
  <c r="C1448" i="7"/>
  <c r="C1449" i="7"/>
  <c r="C1450" i="7"/>
  <c r="C1451" i="7"/>
  <c r="C1452" i="7"/>
  <c r="C1453" i="7"/>
  <c r="C1454" i="7"/>
  <c r="C1455" i="7"/>
  <c r="C1456" i="7"/>
  <c r="C1457" i="7"/>
  <c r="C1458" i="7"/>
  <c r="C1459" i="7"/>
  <c r="C1460" i="7"/>
  <c r="C1461" i="7"/>
  <c r="C1462" i="7"/>
  <c r="C1463" i="7"/>
  <c r="C1464" i="7"/>
  <c r="C1465" i="7"/>
  <c r="C1466" i="7"/>
  <c r="C1467" i="7"/>
  <c r="C1468" i="7"/>
  <c r="C1469" i="7"/>
  <c r="C1470" i="7"/>
  <c r="C1471" i="7"/>
  <c r="C1472" i="7"/>
  <c r="C1473" i="7"/>
  <c r="C1474" i="7"/>
  <c r="C1475" i="7"/>
  <c r="C1476" i="7"/>
  <c r="C1477" i="7"/>
  <c r="C1478" i="7"/>
  <c r="C1479" i="7"/>
  <c r="C1480" i="7"/>
  <c r="C1481" i="7"/>
  <c r="C1482" i="7"/>
  <c r="C1483" i="7"/>
  <c r="C1484" i="7"/>
  <c r="C1485" i="7"/>
  <c r="C1486" i="7"/>
  <c r="C1487" i="7"/>
  <c r="C1488" i="7"/>
  <c r="C1489" i="7"/>
  <c r="C1490" i="7"/>
  <c r="C1491" i="7"/>
  <c r="C1492" i="7"/>
  <c r="C1493" i="7"/>
  <c r="C1494" i="7"/>
  <c r="C1495" i="7"/>
  <c r="C1496" i="7"/>
  <c r="C1497" i="7"/>
  <c r="C1498" i="7"/>
  <c r="C1499" i="7"/>
  <c r="C1500" i="7"/>
  <c r="C1501" i="7"/>
  <c r="C1502" i="7"/>
  <c r="C1503" i="7"/>
  <c r="C1504" i="7"/>
  <c r="C1505" i="7"/>
  <c r="C1506" i="7"/>
  <c r="C1507" i="7"/>
  <c r="C1508" i="7"/>
  <c r="C1509" i="7"/>
  <c r="C1510" i="7"/>
  <c r="C1511" i="7"/>
  <c r="C1512" i="7"/>
  <c r="C1513" i="7"/>
  <c r="C1514" i="7"/>
  <c r="C1515" i="7"/>
  <c r="C1516" i="7"/>
  <c r="C1517" i="7"/>
  <c r="C1518" i="7"/>
  <c r="C1519" i="7"/>
  <c r="C1520" i="7"/>
  <c r="C1521" i="7"/>
  <c r="C1522" i="7"/>
  <c r="C1523" i="7"/>
  <c r="C1524" i="7"/>
  <c r="C1525" i="7"/>
  <c r="C1526" i="7"/>
  <c r="C1527" i="7"/>
  <c r="C1528" i="7"/>
  <c r="C1529" i="7"/>
  <c r="C1530" i="7"/>
  <c r="C1531" i="7"/>
  <c r="C1532" i="7"/>
  <c r="C1533" i="7"/>
  <c r="C1534" i="7"/>
  <c r="C1535" i="7"/>
  <c r="C1536" i="7"/>
  <c r="C1537" i="7"/>
  <c r="C1538" i="7"/>
  <c r="C1539" i="7"/>
  <c r="C1540" i="7"/>
  <c r="C1541" i="7"/>
  <c r="C1542" i="7"/>
  <c r="C1543" i="7"/>
  <c r="C1544" i="7"/>
  <c r="C1545" i="7"/>
  <c r="C1546" i="7"/>
  <c r="C1547" i="7"/>
  <c r="C1548" i="7"/>
  <c r="C1549" i="7"/>
  <c r="C1550" i="7"/>
  <c r="C1551" i="7"/>
  <c r="C1552" i="7"/>
  <c r="C1553" i="7"/>
  <c r="C1554" i="7"/>
  <c r="C1555" i="7"/>
  <c r="C1556" i="7"/>
  <c r="C1557" i="7"/>
  <c r="C1558" i="7"/>
  <c r="C1559" i="7"/>
  <c r="C1560" i="7"/>
  <c r="C1561" i="7"/>
  <c r="C1562" i="7"/>
  <c r="C1563" i="7"/>
  <c r="C1564" i="7"/>
  <c r="C1565" i="7"/>
  <c r="C1566" i="7"/>
  <c r="C1567" i="7"/>
  <c r="C1568" i="7"/>
  <c r="C1569" i="7"/>
  <c r="C1570" i="7"/>
  <c r="C1571" i="7"/>
  <c r="C1572" i="7"/>
  <c r="C1573" i="7"/>
  <c r="C1574" i="7"/>
  <c r="C1575" i="7"/>
  <c r="C1576" i="7"/>
  <c r="C1577" i="7"/>
  <c r="C1578" i="7"/>
  <c r="C1579" i="7"/>
  <c r="C1580" i="7"/>
  <c r="C1581" i="7"/>
  <c r="C1582" i="7"/>
  <c r="C1583" i="7"/>
  <c r="C1584" i="7"/>
  <c r="C1585" i="7"/>
  <c r="C1586" i="7"/>
  <c r="C1587" i="7"/>
  <c r="C1588" i="7"/>
  <c r="C1589" i="7"/>
  <c r="C1590" i="7"/>
  <c r="C1591" i="7"/>
  <c r="C1592" i="7"/>
  <c r="C1593" i="7"/>
  <c r="C1594" i="7"/>
  <c r="C1595" i="7"/>
  <c r="C1596" i="7"/>
  <c r="C1597" i="7"/>
  <c r="C1598" i="7"/>
  <c r="C1599" i="7"/>
  <c r="C1600" i="7"/>
  <c r="C1601" i="7"/>
  <c r="C1602" i="7"/>
  <c r="C1603" i="7"/>
  <c r="C1604" i="7"/>
  <c r="C1147" i="7" l="1"/>
  <c r="C1148" i="7"/>
  <c r="C1149" i="7"/>
  <c r="C1150" i="7"/>
  <c r="C1151" i="7"/>
  <c r="C1152" i="7"/>
  <c r="C1153" i="7"/>
  <c r="C1154" i="7"/>
  <c r="C1155" i="7"/>
  <c r="C1156" i="7"/>
  <c r="C462" i="7" l="1"/>
  <c r="C463" i="7"/>
  <c r="C464" i="7"/>
  <c r="C465" i="7"/>
  <c r="C466" i="7"/>
  <c r="C467" i="7"/>
  <c r="C468" i="7"/>
  <c r="C469" i="7"/>
  <c r="C470" i="7"/>
  <c r="C471" i="7"/>
  <c r="C472" i="7"/>
  <c r="C473" i="7"/>
  <c r="C474" i="7"/>
  <c r="C475" i="7"/>
  <c r="C476" i="7"/>
  <c r="C477" i="7"/>
  <c r="C478" i="7"/>
  <c r="C479" i="7"/>
  <c r="C480" i="7"/>
  <c r="C481" i="7"/>
  <c r="C482" i="7"/>
  <c r="C483" i="7"/>
  <c r="C484" i="7"/>
  <c r="C485" i="7"/>
  <c r="C486" i="7"/>
  <c r="C487" i="7"/>
  <c r="C488" i="7"/>
  <c r="C489" i="7"/>
  <c r="C490" i="7"/>
  <c r="C491" i="7"/>
  <c r="C492" i="7"/>
  <c r="C493" i="7"/>
  <c r="C494" i="7"/>
  <c r="C495" i="7"/>
  <c r="C496" i="7"/>
  <c r="C497" i="7"/>
  <c r="C498" i="7"/>
  <c r="C499" i="7"/>
  <c r="C500" i="7"/>
  <c r="C501" i="7"/>
  <c r="C502" i="7"/>
  <c r="C503" i="7"/>
  <c r="C504" i="7"/>
  <c r="C505" i="7"/>
  <c r="C506" i="7"/>
  <c r="C507" i="7"/>
  <c r="C508" i="7"/>
  <c r="C509" i="7"/>
  <c r="C510" i="7"/>
  <c r="C511" i="7"/>
  <c r="C512" i="7"/>
  <c r="C513" i="7"/>
  <c r="C514" i="7"/>
  <c r="C515" i="7"/>
  <c r="C516" i="7"/>
  <c r="C517" i="7"/>
  <c r="C518" i="7"/>
  <c r="C519" i="7"/>
  <c r="C520" i="7"/>
  <c r="C521" i="7"/>
  <c r="C522" i="7"/>
  <c r="C523" i="7"/>
  <c r="C524" i="7"/>
  <c r="C525" i="7"/>
  <c r="C526" i="7"/>
  <c r="C527" i="7"/>
  <c r="C528" i="7"/>
  <c r="C529" i="7"/>
  <c r="C530" i="7"/>
  <c r="C531" i="7"/>
  <c r="C532" i="7"/>
  <c r="C533" i="7"/>
  <c r="C534" i="7"/>
  <c r="C535" i="7"/>
  <c r="C536" i="7"/>
  <c r="C537" i="7"/>
  <c r="C538" i="7"/>
  <c r="C539" i="7"/>
  <c r="C540" i="7"/>
  <c r="C541" i="7"/>
  <c r="C542" i="7"/>
  <c r="C543" i="7"/>
  <c r="C544" i="7"/>
  <c r="C545" i="7"/>
  <c r="C546" i="7"/>
  <c r="C547" i="7"/>
  <c r="C548" i="7"/>
  <c r="C549" i="7"/>
  <c r="C550" i="7"/>
  <c r="C551" i="7"/>
  <c r="C552" i="7"/>
  <c r="C553" i="7"/>
  <c r="C554" i="7"/>
  <c r="C555" i="7"/>
  <c r="C556" i="7"/>
  <c r="C557" i="7"/>
  <c r="C558" i="7"/>
  <c r="C559" i="7"/>
  <c r="C560" i="7"/>
  <c r="C561" i="7"/>
  <c r="C562" i="7"/>
  <c r="C563" i="7"/>
  <c r="C564" i="7"/>
  <c r="C565" i="7"/>
  <c r="C566" i="7"/>
  <c r="C567" i="7"/>
  <c r="C568" i="7"/>
  <c r="C569" i="7"/>
  <c r="C570" i="7"/>
  <c r="C571" i="7"/>
  <c r="C572" i="7"/>
  <c r="C573" i="7"/>
  <c r="C574" i="7"/>
  <c r="C575" i="7"/>
  <c r="C576" i="7"/>
  <c r="C577" i="7"/>
  <c r="C578" i="7"/>
  <c r="C579" i="7"/>
  <c r="C580" i="7"/>
  <c r="C581" i="7"/>
  <c r="C582" i="7"/>
  <c r="C583" i="7"/>
  <c r="C584" i="7"/>
  <c r="C585" i="7"/>
  <c r="C586" i="7"/>
  <c r="C587" i="7"/>
  <c r="C588" i="7"/>
  <c r="C589" i="7"/>
  <c r="C590" i="7"/>
  <c r="C591" i="7"/>
  <c r="C592" i="7"/>
  <c r="C593" i="7"/>
  <c r="C594" i="7"/>
  <c r="C595" i="7"/>
  <c r="C596" i="7"/>
  <c r="C597" i="7"/>
  <c r="C598" i="7"/>
  <c r="C599" i="7"/>
  <c r="C600" i="7"/>
  <c r="C601" i="7"/>
  <c r="C602" i="7"/>
  <c r="C603" i="7"/>
  <c r="C604" i="7"/>
  <c r="C605" i="7"/>
  <c r="C606" i="7"/>
  <c r="C607" i="7"/>
  <c r="C608" i="7"/>
  <c r="C609" i="7"/>
  <c r="C610" i="7"/>
  <c r="C611" i="7"/>
  <c r="C612" i="7"/>
  <c r="C613" i="7"/>
  <c r="C614" i="7"/>
  <c r="C615" i="7"/>
  <c r="C616" i="7"/>
  <c r="C617" i="7"/>
  <c r="C618" i="7"/>
  <c r="C619" i="7"/>
  <c r="C620" i="7"/>
  <c r="C621" i="7"/>
  <c r="C622" i="7"/>
  <c r="C623" i="7"/>
  <c r="C624" i="7"/>
  <c r="C625" i="7"/>
  <c r="C626" i="7"/>
  <c r="C627" i="7"/>
  <c r="C628" i="7"/>
  <c r="C629" i="7"/>
  <c r="C630" i="7"/>
  <c r="C631" i="7"/>
  <c r="C632" i="7"/>
  <c r="C633" i="7"/>
  <c r="C634" i="7"/>
  <c r="C635" i="7"/>
  <c r="C636" i="7"/>
  <c r="C637" i="7"/>
  <c r="C638" i="7"/>
  <c r="C639" i="7"/>
  <c r="C640" i="7"/>
  <c r="C641" i="7"/>
  <c r="C642" i="7"/>
  <c r="C643" i="7"/>
  <c r="C644" i="7"/>
  <c r="C645" i="7"/>
  <c r="C646" i="7"/>
  <c r="C647" i="7"/>
  <c r="C648" i="7"/>
  <c r="C649" i="7"/>
  <c r="C650" i="7"/>
  <c r="C651" i="7"/>
  <c r="C652" i="7"/>
  <c r="C653" i="7"/>
  <c r="C654" i="7"/>
  <c r="C655" i="7"/>
  <c r="C656" i="7"/>
  <c r="C657" i="7"/>
  <c r="C658" i="7"/>
  <c r="C659" i="7"/>
  <c r="C660" i="7"/>
  <c r="C661" i="7"/>
  <c r="C662" i="7"/>
  <c r="C663" i="7"/>
  <c r="C664" i="7"/>
  <c r="C665" i="7"/>
  <c r="C666" i="7"/>
  <c r="C667" i="7"/>
  <c r="C668" i="7"/>
  <c r="C669" i="7"/>
  <c r="C670" i="7"/>
  <c r="C671" i="7"/>
  <c r="C672" i="7"/>
  <c r="C673" i="7"/>
  <c r="C674" i="7"/>
  <c r="C675" i="7"/>
  <c r="C676" i="7"/>
  <c r="C677" i="7"/>
  <c r="C678" i="7"/>
  <c r="C679" i="7"/>
  <c r="C680" i="7"/>
  <c r="C681" i="7"/>
  <c r="C682" i="7"/>
  <c r="C683" i="7"/>
  <c r="C684" i="7"/>
  <c r="C685" i="7"/>
  <c r="C686" i="7"/>
  <c r="C687" i="7"/>
  <c r="C688" i="7"/>
  <c r="C689" i="7"/>
  <c r="C690" i="7"/>
  <c r="C234" i="7" l="1"/>
  <c r="C235" i="7"/>
  <c r="C236" i="7"/>
  <c r="C237" i="7"/>
  <c r="C238" i="7"/>
  <c r="C239" i="7"/>
  <c r="C240" i="7"/>
  <c r="C241" i="7"/>
  <c r="C242" i="7"/>
  <c r="C243" i="7"/>
  <c r="C244" i="7"/>
  <c r="C245" i="7"/>
  <c r="C246" i="7"/>
  <c r="C247" i="7"/>
  <c r="C248" i="7"/>
  <c r="C249" i="7"/>
  <c r="C250" i="7"/>
  <c r="C251" i="7"/>
  <c r="C252" i="7"/>
  <c r="C253" i="7"/>
  <c r="C254" i="7"/>
  <c r="C255" i="7"/>
  <c r="C256" i="7"/>
  <c r="C257" i="7"/>
  <c r="C258" i="7"/>
  <c r="C259" i="7"/>
  <c r="C260" i="7"/>
  <c r="C261" i="7"/>
  <c r="C262" i="7"/>
  <c r="C263" i="7"/>
  <c r="C264" i="7"/>
  <c r="C265" i="7"/>
  <c r="C266" i="7"/>
  <c r="C267" i="7"/>
  <c r="C268" i="7"/>
  <c r="C269" i="7"/>
  <c r="C270" i="7"/>
  <c r="C271" i="7"/>
  <c r="C272" i="7"/>
  <c r="C273" i="7"/>
  <c r="C274" i="7"/>
  <c r="C275" i="7"/>
  <c r="C276" i="7"/>
  <c r="C277" i="7"/>
  <c r="C278" i="7"/>
  <c r="C279" i="7"/>
  <c r="C280" i="7"/>
  <c r="C281" i="7"/>
  <c r="C282" i="7"/>
  <c r="C283" i="7"/>
  <c r="C284" i="7"/>
  <c r="C285" i="7"/>
  <c r="C286" i="7"/>
  <c r="C287" i="7"/>
  <c r="C288" i="7"/>
  <c r="C289" i="7"/>
  <c r="C290" i="7"/>
  <c r="C291" i="7"/>
  <c r="C292" i="7"/>
  <c r="C293" i="7"/>
  <c r="C294" i="7"/>
  <c r="C295" i="7"/>
  <c r="C296" i="7"/>
  <c r="C297" i="7"/>
  <c r="C298" i="7"/>
  <c r="C299" i="7"/>
  <c r="C300" i="7"/>
  <c r="C301" i="7"/>
  <c r="C302" i="7"/>
  <c r="C303" i="7"/>
  <c r="C304" i="7"/>
  <c r="C305" i="7"/>
  <c r="C306" i="7"/>
  <c r="C307" i="7"/>
  <c r="C308" i="7"/>
  <c r="C309" i="7"/>
  <c r="C310" i="7"/>
  <c r="C311" i="7"/>
  <c r="C312" i="7"/>
  <c r="C313" i="7"/>
  <c r="C314" i="7"/>
  <c r="C315" i="7"/>
  <c r="C316" i="7"/>
  <c r="C317" i="7"/>
  <c r="C318" i="7"/>
  <c r="C319" i="7"/>
  <c r="C320" i="7"/>
  <c r="C321" i="7"/>
  <c r="C322" i="7"/>
  <c r="C323" i="7"/>
  <c r="C324" i="7"/>
  <c r="C325" i="7"/>
  <c r="C326" i="7"/>
  <c r="C327" i="7"/>
  <c r="C328" i="7"/>
  <c r="C329" i="7"/>
  <c r="C330" i="7"/>
  <c r="C331" i="7"/>
  <c r="C332" i="7"/>
  <c r="C333" i="7"/>
  <c r="C334" i="7"/>
  <c r="C335" i="7"/>
  <c r="C336" i="7"/>
  <c r="C337" i="7"/>
  <c r="C338" i="7"/>
  <c r="C339" i="7"/>
  <c r="C340" i="7"/>
  <c r="C341" i="7"/>
  <c r="C342" i="7"/>
  <c r="C343" i="7"/>
  <c r="C344" i="7"/>
  <c r="C345" i="7"/>
  <c r="C346" i="7"/>
  <c r="C347" i="7"/>
  <c r="C348" i="7"/>
  <c r="C349" i="7"/>
  <c r="C350" i="7"/>
  <c r="C351" i="7"/>
  <c r="C352" i="7"/>
  <c r="C353" i="7"/>
  <c r="C354" i="7"/>
  <c r="C355" i="7"/>
  <c r="C356" i="7"/>
  <c r="C357" i="7"/>
  <c r="C358" i="7"/>
  <c r="C359" i="7"/>
  <c r="C360" i="7"/>
  <c r="C361" i="7"/>
  <c r="C362" i="7"/>
  <c r="C363" i="7"/>
  <c r="C364" i="7"/>
  <c r="C365" i="7"/>
  <c r="C366" i="7"/>
  <c r="C367" i="7"/>
  <c r="C368" i="7"/>
  <c r="C369" i="7"/>
  <c r="C370" i="7"/>
  <c r="C371" i="7"/>
  <c r="C372" i="7"/>
  <c r="C373" i="7"/>
  <c r="C374" i="7"/>
  <c r="C375" i="7"/>
  <c r="C376" i="7"/>
  <c r="C377" i="7"/>
  <c r="C378" i="7"/>
  <c r="C379" i="7"/>
  <c r="C380" i="7"/>
  <c r="C381" i="7"/>
  <c r="C382" i="7"/>
  <c r="C383" i="7"/>
  <c r="C384" i="7"/>
  <c r="C385" i="7"/>
  <c r="C386" i="7"/>
  <c r="C387" i="7"/>
  <c r="C388" i="7"/>
  <c r="C389" i="7"/>
  <c r="C390" i="7"/>
  <c r="C391" i="7"/>
  <c r="C392" i="7"/>
  <c r="C393" i="7"/>
  <c r="C394" i="7"/>
  <c r="C395" i="7"/>
  <c r="C396" i="7"/>
  <c r="C397" i="7"/>
  <c r="C398" i="7"/>
  <c r="C399" i="7"/>
  <c r="C400" i="7"/>
  <c r="C401" i="7"/>
  <c r="C402" i="7"/>
  <c r="C403" i="7"/>
  <c r="C404" i="7"/>
  <c r="C405" i="7"/>
  <c r="C406" i="7"/>
  <c r="C407" i="7"/>
  <c r="C408" i="7"/>
  <c r="C409" i="7"/>
  <c r="C410" i="7"/>
  <c r="C411" i="7"/>
  <c r="C412" i="7"/>
  <c r="C413" i="7"/>
  <c r="C414" i="7"/>
  <c r="C415" i="7"/>
  <c r="C416" i="7"/>
  <c r="C417" i="7"/>
  <c r="C418" i="7"/>
  <c r="C419" i="7"/>
  <c r="C420" i="7"/>
  <c r="C421" i="7"/>
  <c r="C422" i="7"/>
  <c r="C423" i="7"/>
  <c r="C424" i="7"/>
  <c r="C425" i="7"/>
  <c r="C426" i="7"/>
  <c r="C427" i="7"/>
  <c r="C428" i="7"/>
  <c r="C429" i="7"/>
  <c r="C430" i="7"/>
  <c r="C431" i="7"/>
  <c r="C432" i="7"/>
  <c r="C433" i="7"/>
  <c r="C434" i="7"/>
  <c r="C435" i="7"/>
  <c r="C436" i="7"/>
  <c r="C437" i="7"/>
  <c r="C438" i="7"/>
  <c r="C439" i="7"/>
  <c r="C440" i="7"/>
  <c r="C441" i="7"/>
  <c r="C442" i="7"/>
  <c r="C443" i="7"/>
  <c r="C444" i="7"/>
  <c r="C445" i="7"/>
  <c r="C446" i="7"/>
  <c r="C447" i="7"/>
  <c r="C448" i="7"/>
  <c r="C449" i="7"/>
  <c r="C450" i="7"/>
  <c r="C451" i="7"/>
  <c r="C452" i="7"/>
  <c r="C453" i="7"/>
  <c r="C454" i="7"/>
  <c r="C455" i="7"/>
  <c r="C456" i="7"/>
  <c r="C457" i="7"/>
  <c r="C458" i="7"/>
  <c r="C459" i="7"/>
  <c r="C460" i="7"/>
  <c r="C461" i="7"/>
  <c r="C691" i="7"/>
  <c r="C692" i="7"/>
  <c r="C693" i="7"/>
  <c r="C694" i="7"/>
  <c r="C695" i="7"/>
  <c r="C696" i="7"/>
  <c r="C697" i="7"/>
  <c r="C698" i="7"/>
  <c r="C699" i="7"/>
  <c r="C700" i="7"/>
  <c r="C701" i="7"/>
  <c r="C702" i="7"/>
  <c r="C703" i="7"/>
  <c r="C704" i="7"/>
  <c r="C705" i="7"/>
  <c r="C706" i="7"/>
  <c r="C707" i="7"/>
  <c r="C708" i="7"/>
  <c r="C709" i="7"/>
  <c r="C710" i="7"/>
  <c r="C711" i="7"/>
  <c r="C712" i="7"/>
  <c r="C713" i="7"/>
  <c r="C714" i="7"/>
  <c r="C715" i="7"/>
  <c r="C716" i="7"/>
  <c r="C717" i="7"/>
  <c r="C718" i="7"/>
  <c r="C719" i="7"/>
  <c r="C720" i="7"/>
  <c r="C721" i="7"/>
  <c r="C722" i="7"/>
  <c r="C723" i="7"/>
  <c r="C724" i="7"/>
  <c r="C725" i="7"/>
  <c r="C726" i="7"/>
  <c r="C727" i="7"/>
  <c r="C728" i="7"/>
  <c r="C729" i="7"/>
  <c r="C730" i="7"/>
  <c r="C731" i="7"/>
  <c r="C732" i="7"/>
  <c r="C733" i="7"/>
  <c r="C734" i="7"/>
  <c r="C735" i="7"/>
  <c r="C736" i="7"/>
  <c r="C737" i="7"/>
  <c r="C738" i="7"/>
  <c r="C739" i="7"/>
  <c r="C740" i="7"/>
  <c r="C741" i="7"/>
  <c r="C742" i="7"/>
  <c r="C743" i="7"/>
  <c r="C744" i="7"/>
  <c r="C745" i="7"/>
  <c r="C746" i="7"/>
  <c r="C747" i="7"/>
  <c r="C748" i="7"/>
  <c r="C749" i="7"/>
  <c r="C750" i="7"/>
  <c r="C751" i="7"/>
  <c r="C752" i="7"/>
  <c r="C753" i="7"/>
  <c r="C754" i="7"/>
  <c r="C755" i="7"/>
  <c r="C756" i="7"/>
  <c r="C757" i="7"/>
  <c r="C758" i="7"/>
  <c r="C759" i="7"/>
  <c r="C760" i="7"/>
  <c r="C761" i="7"/>
  <c r="C762" i="7"/>
  <c r="C763" i="7"/>
  <c r="C764" i="7"/>
  <c r="C765" i="7"/>
  <c r="C766" i="7"/>
  <c r="C767" i="7"/>
  <c r="C768" i="7"/>
  <c r="C769" i="7"/>
  <c r="C770" i="7"/>
  <c r="C771" i="7"/>
  <c r="C772" i="7"/>
  <c r="C773" i="7"/>
  <c r="C774" i="7"/>
  <c r="C775" i="7"/>
  <c r="C776" i="7"/>
  <c r="C777" i="7"/>
  <c r="C778" i="7"/>
  <c r="C779" i="7"/>
  <c r="C780" i="7"/>
  <c r="C781" i="7"/>
  <c r="C782" i="7"/>
  <c r="C783" i="7"/>
  <c r="C784" i="7"/>
  <c r="C785" i="7"/>
  <c r="C786" i="7"/>
  <c r="C787" i="7"/>
  <c r="C788" i="7"/>
  <c r="C789" i="7"/>
  <c r="C790" i="7"/>
  <c r="C791" i="7"/>
  <c r="C792" i="7"/>
  <c r="C793" i="7"/>
  <c r="C794" i="7"/>
  <c r="C795" i="7"/>
  <c r="C796" i="7"/>
  <c r="C797" i="7"/>
  <c r="C798" i="7"/>
  <c r="C799" i="7"/>
  <c r="C800" i="7"/>
  <c r="C801" i="7"/>
  <c r="C802" i="7"/>
  <c r="C803" i="7"/>
  <c r="C804" i="7"/>
  <c r="C805" i="7"/>
  <c r="C806" i="7"/>
  <c r="C807" i="7"/>
  <c r="C808" i="7"/>
  <c r="C809" i="7"/>
  <c r="C810" i="7"/>
  <c r="C811" i="7"/>
  <c r="C812" i="7"/>
  <c r="C813" i="7"/>
  <c r="C814" i="7"/>
  <c r="C815" i="7"/>
  <c r="C816" i="7"/>
  <c r="C817" i="7"/>
  <c r="C818" i="7"/>
  <c r="C819" i="7"/>
  <c r="C820" i="7"/>
  <c r="C821" i="7"/>
  <c r="C822" i="7"/>
  <c r="C823" i="7"/>
  <c r="C824" i="7"/>
  <c r="C825" i="7"/>
  <c r="C826" i="7"/>
  <c r="C827" i="7"/>
  <c r="C828" i="7"/>
  <c r="C829" i="7"/>
  <c r="C830" i="7"/>
  <c r="C831" i="7"/>
  <c r="C832" i="7"/>
  <c r="C833" i="7"/>
  <c r="C834" i="7"/>
  <c r="C835" i="7"/>
  <c r="C836" i="7"/>
  <c r="C837" i="7"/>
  <c r="C838" i="7"/>
  <c r="C839" i="7"/>
  <c r="C840" i="7"/>
  <c r="C841" i="7"/>
  <c r="C842" i="7"/>
  <c r="C843" i="7"/>
  <c r="C844" i="7"/>
  <c r="C845" i="7"/>
  <c r="C846" i="7"/>
  <c r="C847" i="7"/>
  <c r="C848" i="7"/>
  <c r="C849" i="7"/>
  <c r="C850" i="7"/>
  <c r="C851" i="7"/>
  <c r="C852" i="7"/>
  <c r="C853" i="7"/>
  <c r="C854" i="7"/>
  <c r="C855" i="7"/>
  <c r="C856" i="7"/>
  <c r="C857" i="7"/>
  <c r="C858" i="7"/>
  <c r="C859" i="7"/>
  <c r="C860" i="7"/>
  <c r="C861" i="7"/>
  <c r="C862" i="7"/>
  <c r="C863" i="7"/>
  <c r="C864" i="7"/>
  <c r="C865" i="7"/>
  <c r="C866" i="7"/>
  <c r="C867" i="7"/>
  <c r="C868" i="7"/>
  <c r="C869" i="7"/>
  <c r="C870" i="7"/>
  <c r="C871" i="7"/>
  <c r="C872" i="7"/>
  <c r="C873" i="7"/>
  <c r="C874" i="7"/>
  <c r="C875" i="7"/>
  <c r="C876" i="7"/>
  <c r="C877" i="7"/>
  <c r="C878" i="7"/>
  <c r="C879" i="7"/>
  <c r="C880" i="7"/>
  <c r="C881" i="7"/>
  <c r="C882" i="7"/>
  <c r="C883" i="7"/>
  <c r="C884" i="7"/>
  <c r="C885" i="7"/>
  <c r="C886" i="7"/>
  <c r="C887" i="7"/>
  <c r="C888" i="7"/>
  <c r="C889" i="7"/>
  <c r="C890" i="7"/>
  <c r="C891" i="7"/>
  <c r="C892" i="7"/>
  <c r="C893" i="7"/>
  <c r="C894" i="7"/>
  <c r="C895" i="7"/>
  <c r="C896" i="7"/>
  <c r="C897" i="7"/>
  <c r="C898" i="7"/>
  <c r="C899" i="7"/>
  <c r="C900" i="7"/>
  <c r="C901" i="7"/>
  <c r="C902" i="7"/>
  <c r="C903" i="7"/>
  <c r="C904" i="7"/>
  <c r="C905" i="7"/>
  <c r="C906" i="7"/>
  <c r="C907" i="7"/>
  <c r="C908" i="7"/>
  <c r="C909" i="7"/>
  <c r="C910" i="7"/>
  <c r="C911" i="7"/>
  <c r="C912" i="7"/>
  <c r="C913" i="7"/>
  <c r="C914" i="7"/>
  <c r="C915" i="7"/>
  <c r="C916" i="7"/>
  <c r="C917" i="7"/>
  <c r="C918" i="7"/>
  <c r="C919" i="7"/>
  <c r="C920" i="7"/>
  <c r="C921" i="7"/>
  <c r="C922" i="7"/>
  <c r="C923" i="7"/>
  <c r="C924" i="7"/>
  <c r="C925" i="7"/>
  <c r="C926" i="7"/>
  <c r="C927" i="7"/>
  <c r="C928" i="7"/>
  <c r="C929" i="7"/>
  <c r="C930" i="7"/>
  <c r="C931" i="7"/>
  <c r="C932" i="7"/>
  <c r="C933" i="7"/>
  <c r="C934" i="7"/>
  <c r="C935" i="7"/>
  <c r="C936" i="7"/>
  <c r="C937" i="7"/>
  <c r="C938" i="7"/>
  <c r="C939" i="7"/>
  <c r="C940" i="7"/>
  <c r="C941" i="7"/>
  <c r="C942" i="7"/>
  <c r="C943" i="7"/>
  <c r="C944" i="7"/>
  <c r="C945" i="7"/>
  <c r="C946" i="7"/>
  <c r="C947" i="7"/>
  <c r="C948" i="7"/>
  <c r="C949" i="7"/>
  <c r="C950" i="7"/>
  <c r="C951" i="7"/>
  <c r="C952" i="7"/>
  <c r="C953" i="7"/>
  <c r="C954" i="7"/>
  <c r="C955" i="7"/>
  <c r="C956" i="7"/>
  <c r="C957" i="7"/>
  <c r="C958" i="7"/>
  <c r="C959" i="7"/>
  <c r="C960" i="7"/>
  <c r="C961" i="7"/>
  <c r="C962" i="7"/>
  <c r="C963" i="7"/>
  <c r="C964" i="7"/>
  <c r="C965" i="7"/>
  <c r="C966" i="7"/>
  <c r="C967" i="7"/>
  <c r="C968" i="7"/>
  <c r="C969" i="7"/>
  <c r="C970" i="7"/>
  <c r="C971" i="7"/>
  <c r="C972" i="7"/>
  <c r="C973" i="7"/>
  <c r="C974" i="7"/>
  <c r="C975" i="7"/>
  <c r="C976" i="7"/>
  <c r="C977" i="7"/>
  <c r="C978" i="7"/>
  <c r="C979" i="7"/>
  <c r="C980" i="7"/>
  <c r="C981" i="7"/>
  <c r="C982" i="7"/>
  <c r="C983" i="7"/>
  <c r="C984" i="7"/>
  <c r="C985" i="7"/>
  <c r="C986" i="7"/>
  <c r="C987" i="7"/>
  <c r="C988" i="7"/>
  <c r="C989" i="7"/>
  <c r="C990" i="7"/>
  <c r="C991" i="7"/>
  <c r="C992" i="7"/>
  <c r="C993" i="7"/>
  <c r="C994" i="7"/>
  <c r="C995" i="7"/>
  <c r="C996" i="7"/>
  <c r="C997" i="7"/>
  <c r="C998" i="7"/>
  <c r="C999" i="7"/>
  <c r="C1000" i="7"/>
  <c r="C1001" i="7"/>
  <c r="C1002" i="7"/>
  <c r="C1003" i="7"/>
  <c r="C1004" i="7"/>
  <c r="C1005" i="7"/>
  <c r="C1006" i="7"/>
  <c r="C1007" i="7"/>
  <c r="C1008" i="7"/>
  <c r="C1009" i="7"/>
  <c r="C1010" i="7"/>
  <c r="C1011" i="7"/>
  <c r="C1012" i="7"/>
  <c r="C1013" i="7"/>
  <c r="C1014" i="7"/>
  <c r="C1015" i="7"/>
  <c r="C1016" i="7"/>
  <c r="C1017" i="7"/>
  <c r="C1018" i="7"/>
  <c r="C1019" i="7"/>
  <c r="C1020" i="7"/>
  <c r="C1021" i="7"/>
  <c r="C1022" i="7"/>
  <c r="C1023" i="7"/>
  <c r="C1024" i="7"/>
  <c r="C1025" i="7"/>
  <c r="C1026" i="7"/>
  <c r="C1027" i="7"/>
  <c r="C1028" i="7"/>
  <c r="C1029" i="7"/>
  <c r="C1030" i="7"/>
  <c r="C1031" i="7"/>
  <c r="C1032" i="7"/>
  <c r="C1033" i="7"/>
  <c r="C1034" i="7"/>
  <c r="C1035" i="7"/>
  <c r="C1036" i="7"/>
  <c r="C1037" i="7"/>
  <c r="C1038" i="7"/>
  <c r="C1039" i="7"/>
  <c r="C1040" i="7"/>
  <c r="C1041" i="7"/>
  <c r="C1042" i="7"/>
  <c r="C1043" i="7"/>
  <c r="C1044" i="7"/>
  <c r="C1045" i="7"/>
  <c r="C1046" i="7"/>
  <c r="C1047" i="7"/>
  <c r="C1048" i="7"/>
  <c r="C1049" i="7"/>
  <c r="C1050" i="7"/>
  <c r="C1051" i="7"/>
  <c r="C1052" i="7"/>
  <c r="C1053" i="7"/>
  <c r="C1054" i="7"/>
  <c r="C1055" i="7"/>
  <c r="C1056" i="7"/>
  <c r="C1057" i="7"/>
  <c r="C1058" i="7"/>
  <c r="C1059" i="7"/>
  <c r="C1060" i="7"/>
  <c r="C1061" i="7"/>
  <c r="C1062" i="7"/>
  <c r="C1063" i="7"/>
  <c r="C1064" i="7"/>
  <c r="C1065" i="7"/>
  <c r="C1066" i="7"/>
  <c r="C1067" i="7"/>
  <c r="C1068" i="7"/>
  <c r="C1069" i="7"/>
  <c r="C1070" i="7"/>
  <c r="C1071" i="7"/>
  <c r="C1072" i="7"/>
  <c r="C1073" i="7"/>
  <c r="C1074" i="7"/>
  <c r="C1075" i="7"/>
  <c r="C1076" i="7"/>
  <c r="C1077" i="7"/>
  <c r="C1078" i="7"/>
  <c r="C1079" i="7"/>
  <c r="C1080" i="7"/>
  <c r="C1081" i="7"/>
  <c r="C1082" i="7"/>
  <c r="C1083" i="7"/>
  <c r="C1084" i="7"/>
  <c r="C1085" i="7"/>
  <c r="C1086" i="7"/>
  <c r="C1087" i="7"/>
  <c r="C1088" i="7"/>
  <c r="C1089" i="7"/>
  <c r="C1090" i="7"/>
  <c r="C1091" i="7"/>
  <c r="C1092" i="7"/>
  <c r="C1093" i="7"/>
  <c r="C1094" i="7"/>
  <c r="C1095" i="7"/>
  <c r="C1096" i="7"/>
  <c r="C1097" i="7"/>
  <c r="C1098" i="7"/>
  <c r="C1099" i="7"/>
  <c r="C1100" i="7"/>
  <c r="C1101" i="7"/>
  <c r="C1102" i="7"/>
  <c r="C1103" i="7"/>
  <c r="C1104" i="7"/>
  <c r="C1105" i="7"/>
  <c r="C1106" i="7"/>
  <c r="C1107" i="7"/>
  <c r="C1108" i="7"/>
  <c r="C1109" i="7"/>
  <c r="C1110" i="7"/>
  <c r="C1111" i="7"/>
  <c r="C1112" i="7"/>
  <c r="C1113" i="7"/>
  <c r="C1114" i="7"/>
  <c r="C1115" i="7"/>
  <c r="C1116" i="7"/>
  <c r="C1117" i="7"/>
  <c r="C1118" i="7"/>
  <c r="C1119" i="7"/>
  <c r="C1120" i="7"/>
  <c r="C1121" i="7"/>
  <c r="C1122" i="7"/>
  <c r="C1123" i="7"/>
  <c r="C1124" i="7"/>
  <c r="C1125" i="7"/>
  <c r="C1126" i="7"/>
  <c r="C1127" i="7"/>
  <c r="C1128" i="7"/>
  <c r="C1129" i="7"/>
  <c r="C1130" i="7"/>
  <c r="C1131" i="7"/>
  <c r="C1132" i="7"/>
  <c r="C1133" i="7"/>
  <c r="C1134" i="7"/>
  <c r="C1135" i="7"/>
  <c r="C1136" i="7"/>
  <c r="C1137" i="7"/>
  <c r="C1138" i="7"/>
  <c r="C1139" i="7"/>
  <c r="C1140" i="7"/>
  <c r="C1141" i="7"/>
  <c r="C1142" i="7"/>
  <c r="C1143" i="7"/>
  <c r="C1144" i="7"/>
  <c r="C1145" i="7"/>
  <c r="C1146" i="7"/>
  <c r="C1157" i="7"/>
  <c r="C1158" i="7"/>
  <c r="C1159" i="7"/>
  <c r="C1160" i="7"/>
  <c r="C1161" i="7"/>
  <c r="C1162" i="7"/>
  <c r="C1163" i="7"/>
  <c r="C1164" i="7"/>
  <c r="C1165" i="7"/>
  <c r="C1166" i="7"/>
  <c r="C1167" i="7"/>
  <c r="C1168" i="7"/>
  <c r="C1169" i="7"/>
  <c r="C1170" i="7"/>
  <c r="C1171" i="7"/>
  <c r="C1172" i="7"/>
  <c r="C1173" i="7"/>
  <c r="C1174" i="7"/>
  <c r="C1175" i="7"/>
  <c r="C1176" i="7"/>
  <c r="C1177" i="7"/>
  <c r="C1178" i="7"/>
  <c r="C1179" i="7"/>
  <c r="C1180" i="7"/>
  <c r="C1181" i="7"/>
  <c r="C1182" i="7"/>
  <c r="C1183" i="7"/>
  <c r="C1184" i="7"/>
  <c r="C1185" i="7"/>
  <c r="C1186" i="7"/>
  <c r="C1187" i="7"/>
  <c r="C1188" i="7"/>
  <c r="C1189" i="7"/>
  <c r="C1190" i="7"/>
  <c r="C1191" i="7"/>
  <c r="C1192" i="7"/>
  <c r="C1193" i="7"/>
  <c r="C1194" i="7"/>
  <c r="C1195" i="7"/>
  <c r="C1196" i="7"/>
  <c r="C1197" i="7"/>
  <c r="C1198" i="7"/>
  <c r="C1199" i="7"/>
  <c r="C1200" i="7"/>
  <c r="C1201" i="7"/>
  <c r="C1202" i="7"/>
  <c r="C1203" i="7"/>
  <c r="C1204" i="7"/>
  <c r="C1205" i="7"/>
  <c r="C1206" i="7"/>
  <c r="C1207" i="7"/>
  <c r="C1208" i="7"/>
  <c r="C1209" i="7"/>
  <c r="C1210" i="7"/>
  <c r="C1211" i="7"/>
  <c r="C1212" i="7"/>
  <c r="C1213" i="7"/>
  <c r="C1214" i="7"/>
  <c r="C1215" i="7"/>
  <c r="C1216" i="7"/>
  <c r="C1217" i="7"/>
  <c r="C1218" i="7"/>
  <c r="C1219" i="7"/>
  <c r="C1220" i="7"/>
  <c r="C1221" i="7"/>
  <c r="C1222" i="7"/>
  <c r="C1223" i="7"/>
  <c r="C1224" i="7"/>
  <c r="C1225" i="7"/>
  <c r="C1226" i="7"/>
  <c r="C1227" i="7"/>
  <c r="C1228" i="7"/>
  <c r="C1229" i="7"/>
  <c r="C1230" i="7"/>
  <c r="C1231" i="7"/>
  <c r="C1232" i="7"/>
  <c r="C1233" i="7"/>
  <c r="C1234" i="7"/>
  <c r="C1235" i="7"/>
  <c r="C1236" i="7"/>
  <c r="C1237" i="7"/>
  <c r="C1238" i="7"/>
  <c r="C1239" i="7"/>
  <c r="C1240" i="7"/>
  <c r="C1241" i="7"/>
  <c r="C1242" i="7"/>
  <c r="C1243" i="7"/>
  <c r="C1244" i="7"/>
  <c r="C1245" i="7"/>
  <c r="C1246" i="7"/>
  <c r="C1247" i="7"/>
  <c r="C1248" i="7"/>
  <c r="C1249" i="7"/>
  <c r="C1250" i="7"/>
  <c r="C1251" i="7"/>
  <c r="C1252" i="7"/>
  <c r="C1253" i="7"/>
  <c r="C1254" i="7"/>
  <c r="C1255" i="7"/>
  <c r="C1256" i="7"/>
  <c r="C1257" i="7"/>
  <c r="C1258" i="7"/>
  <c r="C1259" i="7"/>
  <c r="C1260" i="7"/>
  <c r="C1261" i="7"/>
  <c r="C1262" i="7"/>
  <c r="C1263" i="7"/>
  <c r="C1264" i="7"/>
  <c r="C1265" i="7"/>
  <c r="C1266" i="7"/>
  <c r="C1267" i="7"/>
  <c r="C1268" i="7"/>
  <c r="C1269" i="7"/>
  <c r="C1270" i="7"/>
  <c r="C1271" i="7"/>
  <c r="C1272" i="7"/>
  <c r="C1273" i="7"/>
  <c r="C1274" i="7"/>
  <c r="C1275" i="7"/>
  <c r="C1276" i="7"/>
  <c r="C1277" i="7"/>
  <c r="C1278" i="7"/>
  <c r="C1279" i="7"/>
  <c r="C1280" i="7"/>
  <c r="C1281" i="7"/>
  <c r="C1282" i="7"/>
  <c r="C1283" i="7"/>
  <c r="C1284" i="7"/>
  <c r="C1285" i="7"/>
  <c r="C1286" i="7"/>
  <c r="C1287" i="7"/>
  <c r="C1288" i="7"/>
  <c r="C1289" i="7"/>
  <c r="C1290" i="7"/>
  <c r="C1291" i="7"/>
  <c r="C1292" i="7"/>
  <c r="C1293" i="7"/>
  <c r="C1294" i="7"/>
  <c r="C1295" i="7"/>
  <c r="C1296" i="7"/>
  <c r="C1297" i="7"/>
  <c r="C1298" i="7"/>
  <c r="C1299" i="7"/>
  <c r="C1300" i="7"/>
  <c r="C1301" i="7"/>
  <c r="C1302" i="7"/>
  <c r="C1303" i="7"/>
  <c r="C1304" i="7"/>
  <c r="C1305" i="7"/>
  <c r="C1306" i="7"/>
  <c r="C1307" i="7"/>
  <c r="C1308" i="7"/>
  <c r="C1309" i="7"/>
  <c r="C1310" i="7"/>
  <c r="C1311" i="7"/>
  <c r="C1312" i="7"/>
  <c r="C1313" i="7"/>
  <c r="C1314" i="7"/>
  <c r="C1315" i="7"/>
  <c r="C1316" i="7"/>
  <c r="C1317" i="7"/>
  <c r="C1318" i="7"/>
  <c r="C1319" i="7"/>
  <c r="C1320" i="7"/>
  <c r="C1321" i="7"/>
  <c r="C1322" i="7"/>
  <c r="C1323" i="7"/>
  <c r="C1324" i="7"/>
  <c r="C1325" i="7"/>
  <c r="C1326" i="7"/>
  <c r="C1327" i="7"/>
  <c r="C1328" i="7"/>
  <c r="C1329" i="7"/>
  <c r="C1330" i="7"/>
  <c r="C1331" i="7"/>
  <c r="C1332" i="7"/>
  <c r="C1333" i="7"/>
  <c r="C1334" i="7"/>
  <c r="C1335" i="7"/>
  <c r="C1336" i="7"/>
  <c r="C1337" i="7"/>
  <c r="C1338" i="7"/>
  <c r="C1339" i="7"/>
  <c r="C1340" i="7"/>
  <c r="C1341" i="7"/>
  <c r="C1342" i="7"/>
  <c r="C1343" i="7"/>
  <c r="C1344" i="7"/>
  <c r="C1345" i="7"/>
  <c r="C1346" i="7"/>
  <c r="C1347" i="7"/>
  <c r="C1348" i="7"/>
  <c r="C1349" i="7"/>
  <c r="C1350" i="7"/>
  <c r="C1351" i="7"/>
  <c r="C1352" i="7"/>
  <c r="C1353" i="7"/>
  <c r="C1354" i="7"/>
  <c r="C1355" i="7"/>
  <c r="C1356" i="7"/>
  <c r="C1357" i="7"/>
  <c r="C1358" i="7"/>
  <c r="C1359" i="7"/>
  <c r="C1360" i="7"/>
  <c r="C1361" i="7"/>
  <c r="C1362" i="7"/>
  <c r="C1363" i="7"/>
  <c r="C1364" i="7"/>
  <c r="C1365" i="7"/>
  <c r="C1366" i="7"/>
  <c r="C1367" i="7"/>
  <c r="C1368" i="7"/>
  <c r="C1369" i="7"/>
  <c r="C1370" i="7"/>
  <c r="C1371" i="7"/>
  <c r="C1372" i="7"/>
  <c r="C1373" i="7"/>
  <c r="C1374" i="7"/>
  <c r="C1605" i="7"/>
  <c r="C1606" i="7"/>
  <c r="C1607" i="7"/>
  <c r="C1608" i="7"/>
  <c r="C1609" i="7"/>
  <c r="C1610" i="7"/>
  <c r="C1611" i="7"/>
  <c r="C1612" i="7"/>
  <c r="C1613" i="7"/>
  <c r="C1614" i="7"/>
  <c r="C1615" i="7"/>
  <c r="C1616" i="7"/>
  <c r="C1617" i="7"/>
  <c r="C1618" i="7"/>
  <c r="C1619" i="7"/>
  <c r="C1620" i="7"/>
  <c r="C1621" i="7"/>
  <c r="C1622" i="7"/>
  <c r="C1623" i="7"/>
  <c r="C1624" i="7"/>
  <c r="C1625" i="7"/>
  <c r="C1626" i="7"/>
  <c r="C1627" i="7"/>
  <c r="C1628" i="7"/>
  <c r="C1629" i="7"/>
  <c r="C1630" i="7"/>
  <c r="C1631" i="7"/>
  <c r="C1632" i="7"/>
  <c r="C1633" i="7"/>
  <c r="C1634" i="7"/>
  <c r="C1635" i="7"/>
  <c r="C1636" i="7"/>
  <c r="C1637" i="7"/>
  <c r="C1638" i="7"/>
  <c r="C1639" i="7"/>
  <c r="C1640" i="7"/>
  <c r="C1641" i="7"/>
  <c r="C1642" i="7"/>
  <c r="C1643" i="7"/>
  <c r="C1644" i="7"/>
  <c r="C1645" i="7"/>
  <c r="C1646" i="7"/>
  <c r="C1647" i="7"/>
  <c r="C1648" i="7"/>
  <c r="C1649" i="7"/>
  <c r="C1650" i="7"/>
  <c r="C1651" i="7"/>
  <c r="C1652" i="7"/>
  <c r="C1653" i="7"/>
  <c r="C1654" i="7"/>
  <c r="C1655" i="7"/>
  <c r="C1656" i="7"/>
  <c r="C1657" i="7"/>
  <c r="C1658" i="7"/>
  <c r="C1659" i="7"/>
  <c r="C1660" i="7"/>
  <c r="C1661" i="7"/>
  <c r="C1662" i="7"/>
  <c r="C1663" i="7"/>
  <c r="C1664" i="7"/>
  <c r="C1665" i="7"/>
  <c r="C1666" i="7"/>
  <c r="C1667" i="7"/>
  <c r="C1668" i="7"/>
  <c r="C1669" i="7"/>
  <c r="C1670" i="7"/>
  <c r="C1671" i="7"/>
  <c r="C1672" i="7"/>
  <c r="C1673" i="7"/>
  <c r="C1674" i="7"/>
  <c r="C1675" i="7"/>
  <c r="C1676" i="7"/>
  <c r="C1677" i="7"/>
  <c r="C1678" i="7"/>
  <c r="C1679" i="7"/>
  <c r="C1680" i="7"/>
  <c r="C1681" i="7"/>
  <c r="C1682" i="7"/>
  <c r="C1683" i="7"/>
  <c r="C1684" i="7"/>
  <c r="C1685" i="7"/>
  <c r="C1686" i="7"/>
  <c r="C1687" i="7"/>
  <c r="C1688" i="7"/>
  <c r="C1689" i="7"/>
  <c r="C1690" i="7"/>
  <c r="C1691" i="7"/>
  <c r="C1692" i="7"/>
  <c r="C1693" i="7"/>
  <c r="C1694" i="7"/>
  <c r="C1695" i="7"/>
  <c r="C1696" i="7"/>
  <c r="C1697" i="7"/>
  <c r="C1698" i="7"/>
  <c r="C1699" i="7"/>
  <c r="C1700" i="7"/>
  <c r="C1701" i="7"/>
  <c r="C1702" i="7"/>
  <c r="C1703" i="7"/>
  <c r="C1704" i="7"/>
  <c r="C1705" i="7"/>
  <c r="C1706" i="7"/>
  <c r="C1707" i="7"/>
  <c r="C1708" i="7"/>
  <c r="C1709" i="7"/>
  <c r="C1710" i="7"/>
  <c r="C1711" i="7"/>
  <c r="C1712" i="7"/>
  <c r="C1713" i="7"/>
  <c r="C1714" i="7"/>
  <c r="C1715" i="7"/>
  <c r="C1716" i="7"/>
  <c r="C1717" i="7"/>
  <c r="C1718" i="7"/>
  <c r="C1719" i="7"/>
  <c r="C1720" i="7"/>
  <c r="C1721" i="7"/>
  <c r="C1722" i="7"/>
  <c r="C1723" i="7"/>
  <c r="C1724" i="7"/>
  <c r="C1725" i="7"/>
  <c r="C1726" i="7"/>
  <c r="C1727" i="7"/>
  <c r="C1728" i="7"/>
  <c r="C1729" i="7"/>
  <c r="C1730" i="7"/>
  <c r="C1731" i="7"/>
  <c r="C1732" i="7"/>
  <c r="C1733" i="7"/>
  <c r="C1734" i="7"/>
  <c r="C1735" i="7"/>
  <c r="C1736" i="7"/>
  <c r="C1737" i="7"/>
  <c r="C1738" i="7"/>
  <c r="C1739" i="7"/>
  <c r="C1740" i="7"/>
  <c r="C1741" i="7"/>
  <c r="C1742" i="7"/>
  <c r="C1743" i="7"/>
  <c r="C1744" i="7"/>
  <c r="C1745" i="7"/>
  <c r="C1746" i="7"/>
  <c r="C1747" i="7"/>
  <c r="C1748" i="7"/>
  <c r="C1749" i="7"/>
  <c r="C1750" i="7"/>
  <c r="C1751" i="7"/>
  <c r="C1752" i="7"/>
  <c r="C1753" i="7"/>
  <c r="C1754" i="7"/>
  <c r="C1755" i="7"/>
  <c r="C1756" i="7"/>
  <c r="C1757" i="7"/>
  <c r="C1758" i="7"/>
  <c r="C1759" i="7"/>
  <c r="C1760" i="7"/>
  <c r="C1761" i="7"/>
  <c r="C1762" i="7"/>
  <c r="C1763" i="7"/>
  <c r="C1764" i="7"/>
  <c r="C1765" i="7"/>
  <c r="C1766" i="7"/>
  <c r="C1767" i="7"/>
  <c r="C1768" i="7"/>
  <c r="C1769" i="7"/>
  <c r="C1770" i="7"/>
  <c r="C1771" i="7"/>
  <c r="C1772" i="7"/>
  <c r="C1773" i="7"/>
  <c r="C1774" i="7"/>
  <c r="C1775" i="7"/>
  <c r="C1776" i="7"/>
  <c r="C1777" i="7"/>
  <c r="C1778" i="7"/>
  <c r="C1779" i="7"/>
  <c r="C1780" i="7"/>
  <c r="C1781" i="7"/>
  <c r="C1782" i="7"/>
  <c r="C1783" i="7"/>
  <c r="C1784" i="7"/>
  <c r="C1785" i="7"/>
  <c r="C1786" i="7"/>
  <c r="C1787" i="7"/>
  <c r="C1788" i="7"/>
  <c r="C1789" i="7"/>
  <c r="C1790" i="7"/>
  <c r="C1791" i="7"/>
  <c r="C1792" i="7"/>
  <c r="C1793" i="7"/>
  <c r="C1794" i="7"/>
  <c r="C1795" i="7"/>
  <c r="C1796" i="7"/>
  <c r="C1797" i="7"/>
  <c r="C1798" i="7"/>
  <c r="C1799" i="7"/>
  <c r="C1800" i="7"/>
  <c r="C1801" i="7"/>
  <c r="C1802" i="7"/>
  <c r="C1803" i="7"/>
  <c r="C1804" i="7"/>
  <c r="C1805" i="7"/>
  <c r="C1806" i="7"/>
  <c r="C1807" i="7"/>
  <c r="C1808" i="7"/>
  <c r="C1809" i="7"/>
  <c r="C1810" i="7"/>
  <c r="C1811" i="7"/>
  <c r="C1812" i="7"/>
  <c r="C1813" i="7"/>
  <c r="C1814" i="7"/>
  <c r="C1815" i="7"/>
  <c r="C1816" i="7"/>
  <c r="C1817" i="7"/>
  <c r="C1818" i="7"/>
  <c r="C1819" i="7"/>
  <c r="C1820" i="7"/>
  <c r="C1821" i="7"/>
  <c r="C1822" i="7"/>
  <c r="C1823" i="7"/>
  <c r="C1824" i="7"/>
  <c r="C1825" i="7"/>
  <c r="C1826" i="7"/>
  <c r="C1827" i="7"/>
  <c r="C1828" i="7"/>
  <c r="C1829" i="7"/>
  <c r="C1830" i="7"/>
  <c r="C1831" i="7"/>
  <c r="C1832" i="7"/>
  <c r="C1833" i="7"/>
  <c r="C1834" i="7"/>
  <c r="C1835" i="7"/>
  <c r="C1836" i="7"/>
  <c r="C1837" i="7"/>
  <c r="C1838" i="7"/>
  <c r="C1839" i="7"/>
  <c r="C1840" i="7"/>
  <c r="C1841" i="7"/>
  <c r="C1842" i="7"/>
  <c r="C1843" i="7"/>
  <c r="C1844" i="7"/>
  <c r="C1845" i="7"/>
  <c r="C1846" i="7"/>
  <c r="C1847" i="7"/>
  <c r="C1848" i="7"/>
  <c r="C1849" i="7"/>
  <c r="C1850" i="7"/>
  <c r="C1851" i="7"/>
  <c r="C1852" i="7"/>
  <c r="C1853" i="7"/>
  <c r="C1854" i="7"/>
  <c r="C1855" i="7"/>
  <c r="C1856" i="7"/>
  <c r="C1857" i="7"/>
  <c r="C1858" i="7"/>
  <c r="C1859" i="7"/>
  <c r="C1860" i="7"/>
  <c r="C1861" i="7"/>
  <c r="C1862" i="7"/>
  <c r="C1863" i="7"/>
  <c r="C1864" i="7"/>
  <c r="C1865" i="7"/>
  <c r="C1866" i="7"/>
  <c r="C1867" i="7"/>
  <c r="C1868" i="7"/>
  <c r="C1869" i="7"/>
  <c r="C1870" i="7"/>
  <c r="C1871" i="7"/>
  <c r="C1872" i="7"/>
  <c r="C1873" i="7"/>
  <c r="C1874" i="7"/>
  <c r="C1875" i="7"/>
  <c r="C1876" i="7"/>
  <c r="C1877" i="7"/>
  <c r="C1878" i="7"/>
  <c r="C1879" i="7"/>
  <c r="C1880" i="7"/>
  <c r="C1881" i="7"/>
  <c r="C1882" i="7"/>
  <c r="C1883" i="7"/>
  <c r="C1884" i="7"/>
  <c r="C1885" i="7"/>
  <c r="C1886" i="7"/>
  <c r="C1887" i="7"/>
  <c r="C1888" i="7"/>
  <c r="C1889" i="7"/>
  <c r="C1890" i="7"/>
  <c r="C1891" i="7"/>
  <c r="C1892" i="7"/>
  <c r="C1893" i="7"/>
  <c r="C1894" i="7"/>
  <c r="C1895" i="7"/>
  <c r="C1896" i="7"/>
  <c r="C1897" i="7"/>
  <c r="C1898" i="7"/>
  <c r="C1899" i="7"/>
  <c r="C1900" i="7"/>
  <c r="C1901" i="7"/>
  <c r="C1902" i="7"/>
  <c r="C1903" i="7"/>
  <c r="C1904" i="7"/>
  <c r="C1905" i="7"/>
  <c r="C1906" i="7"/>
  <c r="C1907" i="7"/>
  <c r="C1908" i="7"/>
  <c r="C1909" i="7"/>
  <c r="C1910" i="7"/>
  <c r="C1911" i="7"/>
  <c r="C1912" i="7"/>
  <c r="C1913" i="7"/>
  <c r="C1914" i="7"/>
  <c r="C1915" i="7"/>
  <c r="C1916" i="7"/>
  <c r="C1917" i="7"/>
  <c r="C1918" i="7"/>
  <c r="C1919" i="7"/>
  <c r="C1920" i="7"/>
  <c r="C1921" i="7"/>
  <c r="C1922" i="7"/>
  <c r="C1923" i="7"/>
  <c r="C1924" i="7"/>
  <c r="C1925" i="7"/>
  <c r="C1926" i="7"/>
  <c r="C1927" i="7"/>
  <c r="C1928" i="7"/>
  <c r="C1929" i="7"/>
  <c r="C1930" i="7"/>
  <c r="C1931" i="7"/>
  <c r="C1932" i="7"/>
  <c r="C1933" i="7"/>
  <c r="C1934" i="7"/>
  <c r="C1935" i="7"/>
  <c r="C1936" i="7"/>
  <c r="C1937" i="7"/>
  <c r="C1938" i="7"/>
  <c r="C1939" i="7"/>
  <c r="C1940" i="7"/>
  <c r="C1941" i="7"/>
  <c r="C1942" i="7"/>
  <c r="C1943" i="7"/>
  <c r="C1944" i="7"/>
  <c r="C1945" i="7"/>
  <c r="C1946" i="7"/>
  <c r="C1947" i="7"/>
  <c r="C1948" i="7"/>
  <c r="C1949" i="7"/>
  <c r="C1950" i="7"/>
  <c r="C1951" i="7"/>
  <c r="C1952" i="7"/>
  <c r="C1953" i="7"/>
  <c r="C1954" i="7"/>
  <c r="C1955" i="7"/>
  <c r="C1956" i="7"/>
  <c r="C1957" i="7"/>
  <c r="C1958" i="7"/>
  <c r="C1959" i="7"/>
  <c r="C1960" i="7"/>
  <c r="C1961" i="7"/>
  <c r="C1962" i="7"/>
  <c r="C1963" i="7"/>
  <c r="C1964" i="7"/>
  <c r="C1965" i="7"/>
  <c r="C1966" i="7"/>
  <c r="C1967" i="7"/>
  <c r="C1968" i="7"/>
  <c r="C1969" i="7"/>
  <c r="C1970" i="7"/>
  <c r="C1971" i="7"/>
  <c r="C1972" i="7"/>
  <c r="C1973" i="7"/>
  <c r="C1974" i="7"/>
  <c r="C1975" i="7"/>
  <c r="C1976" i="7"/>
  <c r="C1977" i="7"/>
  <c r="C1978" i="7"/>
  <c r="C1979" i="7"/>
  <c r="C1980" i="7"/>
  <c r="C1981" i="7"/>
  <c r="C1982" i="7"/>
  <c r="C1983" i="7"/>
  <c r="C1984" i="7"/>
  <c r="C1985" i="7"/>
  <c r="C1986" i="7"/>
  <c r="C1987" i="7"/>
  <c r="C1988" i="7"/>
  <c r="C1989" i="7"/>
  <c r="C1990" i="7"/>
  <c r="C1991" i="7"/>
  <c r="C1992" i="7"/>
  <c r="C1993" i="7"/>
  <c r="C1994" i="7"/>
  <c r="C1995" i="7"/>
  <c r="C1996" i="7"/>
  <c r="C1997" i="7"/>
  <c r="C1998" i="7"/>
  <c r="C1999" i="7"/>
  <c r="C2000" i="7"/>
  <c r="C2001" i="7"/>
  <c r="C2002" i="7"/>
  <c r="C2003" i="7"/>
  <c r="C2004" i="7"/>
  <c r="C2005" i="7"/>
  <c r="C2006" i="7"/>
  <c r="C2007" i="7"/>
  <c r="C2008" i="7"/>
  <c r="C2009" i="7"/>
  <c r="C2010" i="7"/>
  <c r="C2011" i="7"/>
  <c r="C2012" i="7"/>
  <c r="C2013" i="7"/>
  <c r="C2014" i="7"/>
  <c r="C2015" i="7"/>
  <c r="C2016" i="7"/>
  <c r="C2017" i="7"/>
  <c r="C2018" i="7"/>
  <c r="C2019" i="7"/>
  <c r="C2020" i="7"/>
  <c r="C2021" i="7"/>
  <c r="C2022" i="7"/>
  <c r="C2023" i="7"/>
  <c r="C2024" i="7"/>
  <c r="C2025" i="7"/>
  <c r="C2026" i="7"/>
  <c r="C2027" i="7"/>
  <c r="C2028" i="7"/>
  <c r="C2029" i="7"/>
  <c r="C2030" i="7"/>
  <c r="C2031" i="7"/>
  <c r="C2032" i="7"/>
  <c r="C2033" i="7"/>
  <c r="C2034" i="7"/>
  <c r="C2035" i="7"/>
  <c r="C2036" i="7"/>
  <c r="C2037" i="7"/>
  <c r="C2038" i="7"/>
  <c r="C2039" i="7"/>
  <c r="C2040" i="7"/>
  <c r="C2041" i="7"/>
  <c r="C2042" i="7"/>
  <c r="C2043" i="7"/>
  <c r="C2044" i="7"/>
  <c r="C2045" i="7"/>
  <c r="C2046" i="7"/>
  <c r="C2047" i="7"/>
  <c r="C2048" i="7"/>
  <c r="C2049" i="7"/>
  <c r="C2050" i="7"/>
  <c r="C2051" i="7"/>
  <c r="C2052" i="7"/>
  <c r="C2053" i="7"/>
  <c r="C2054" i="7"/>
  <c r="C2055" i="7"/>
  <c r="C2056" i="7"/>
  <c r="C2057" i="7"/>
  <c r="C2058" i="7"/>
  <c r="C2059" i="7"/>
  <c r="C2060" i="7"/>
  <c r="C2061" i="7"/>
  <c r="C2062" i="7"/>
  <c r="C2063" i="7"/>
  <c r="C2064" i="7"/>
  <c r="C2065" i="7"/>
  <c r="C2066" i="7"/>
  <c r="C2067" i="7"/>
  <c r="C2068" i="7"/>
  <c r="C2069" i="7"/>
  <c r="C2070" i="7"/>
  <c r="C2071" i="7"/>
  <c r="C2072" i="7"/>
  <c r="C2073" i="7"/>
  <c r="C2074" i="7"/>
  <c r="C2075" i="7"/>
  <c r="C2076" i="7"/>
  <c r="C2077" i="7"/>
  <c r="C2078" i="7"/>
  <c r="C2079" i="7"/>
  <c r="C2080" i="7"/>
  <c r="C2081" i="7"/>
  <c r="C2082" i="7"/>
  <c r="C2083" i="7"/>
  <c r="C2084" i="7"/>
  <c r="C2085" i="7"/>
  <c r="C2086" i="7"/>
  <c r="C2087" i="7"/>
  <c r="C2088" i="7"/>
  <c r="C2089" i="7"/>
  <c r="C2090" i="7"/>
  <c r="C2091" i="7"/>
  <c r="C2092" i="7"/>
  <c r="C2093" i="7"/>
  <c r="C2094" i="7"/>
  <c r="C2095" i="7"/>
  <c r="C2096" i="7"/>
  <c r="C2097" i="7"/>
  <c r="C2098" i="7"/>
  <c r="C2099" i="7"/>
  <c r="C2100" i="7"/>
  <c r="C2101" i="7"/>
  <c r="C2102" i="7"/>
  <c r="C2103" i="7"/>
  <c r="C2104" i="7"/>
  <c r="C2105" i="7"/>
  <c r="C2106" i="7"/>
  <c r="C2107" i="7"/>
  <c r="C2108" i="7"/>
  <c r="C2109" i="7"/>
  <c r="C2110" i="7"/>
  <c r="C2111" i="7"/>
  <c r="C2112" i="7"/>
  <c r="C2113" i="7"/>
  <c r="C2114" i="7"/>
  <c r="C2115" i="7"/>
  <c r="C2116" i="7"/>
  <c r="C2117" i="7"/>
  <c r="C2118" i="7"/>
  <c r="C2119" i="7"/>
  <c r="C2120" i="7"/>
  <c r="C2121" i="7"/>
  <c r="C2122" i="7"/>
  <c r="C2123" i="7"/>
  <c r="C2124" i="7"/>
  <c r="C2125" i="7"/>
  <c r="C2126" i="7"/>
  <c r="C2127" i="7"/>
  <c r="C2128" i="7"/>
  <c r="C2129" i="7"/>
  <c r="C2130" i="7"/>
  <c r="C2131" i="7"/>
  <c r="C2132" i="7"/>
  <c r="C2133" i="7"/>
  <c r="C2134" i="7"/>
  <c r="C2135" i="7"/>
  <c r="C2136" i="7"/>
  <c r="C2137" i="7"/>
  <c r="C2138" i="7"/>
  <c r="C2139" i="7"/>
  <c r="C2140" i="7"/>
  <c r="C2141" i="7"/>
  <c r="C2142" i="7"/>
  <c r="C2143" i="7"/>
  <c r="C2144" i="7"/>
  <c r="C2145" i="7"/>
  <c r="C2146" i="7"/>
  <c r="C2147" i="7"/>
  <c r="C2148" i="7"/>
  <c r="C2149" i="7"/>
  <c r="C2150" i="7"/>
  <c r="C2151" i="7"/>
  <c r="C2152" i="7"/>
  <c r="C2153" i="7"/>
  <c r="C2154" i="7"/>
  <c r="C2155" i="7"/>
  <c r="C2156" i="7"/>
  <c r="C2157" i="7"/>
  <c r="C2158" i="7"/>
  <c r="C2159" i="7"/>
  <c r="C2160" i="7"/>
  <c r="C2161" i="7"/>
  <c r="C2162" i="7"/>
  <c r="C2163" i="7"/>
  <c r="C2164" i="7"/>
  <c r="C2165" i="7"/>
  <c r="C2166" i="7"/>
  <c r="C2167" i="7"/>
  <c r="C2168" i="7"/>
  <c r="C2169" i="7"/>
  <c r="C2170" i="7"/>
  <c r="C2171" i="7"/>
  <c r="C2172" i="7"/>
  <c r="C2173" i="7"/>
  <c r="C2174" i="7"/>
  <c r="C2175" i="7"/>
  <c r="C2176" i="7"/>
  <c r="C2177" i="7"/>
  <c r="C2178" i="7"/>
  <c r="C2179" i="7"/>
  <c r="C2180" i="7"/>
  <c r="C2181" i="7"/>
  <c r="C2182" i="7"/>
  <c r="C2183" i="7"/>
  <c r="C2184" i="7"/>
  <c r="C2185" i="7"/>
  <c r="C2186" i="7"/>
  <c r="C2187" i="7"/>
  <c r="C2188" i="7"/>
  <c r="C2189" i="7"/>
  <c r="C2190" i="7"/>
  <c r="C2191" i="7"/>
  <c r="C2192" i="7"/>
  <c r="C2193" i="7"/>
  <c r="C2194" i="7"/>
  <c r="C2195" i="7"/>
  <c r="C2196" i="7"/>
  <c r="C2197" i="7"/>
  <c r="C2198" i="7"/>
  <c r="C2199" i="7"/>
  <c r="C2200" i="7"/>
  <c r="C2201" i="7"/>
  <c r="C2202" i="7"/>
  <c r="C2203" i="7"/>
  <c r="C2204" i="7"/>
  <c r="C2205" i="7"/>
  <c r="C2206" i="7"/>
  <c r="C2207" i="7"/>
  <c r="C2208" i="7"/>
  <c r="C2209" i="7"/>
  <c r="C2210" i="7"/>
  <c r="C2211" i="7"/>
  <c r="C2212" i="7"/>
  <c r="C2213" i="7"/>
  <c r="C2214" i="7"/>
  <c r="C2215" i="7"/>
  <c r="C2216" i="7"/>
  <c r="C2217" i="7"/>
  <c r="C2218" i="7"/>
  <c r="C2219" i="7"/>
  <c r="C2220" i="7"/>
  <c r="C2221" i="7"/>
  <c r="C2222" i="7"/>
  <c r="C2223" i="7"/>
  <c r="C2224" i="7"/>
  <c r="C2225" i="7"/>
  <c r="C2226" i="7"/>
  <c r="C2227" i="7"/>
  <c r="C2228" i="7"/>
  <c r="C2229" i="7"/>
  <c r="C2230" i="7"/>
  <c r="C2231" i="7"/>
  <c r="C2232" i="7"/>
  <c r="C2233" i="7"/>
  <c r="C2234" i="7"/>
  <c r="C2235" i="7"/>
  <c r="C2236" i="7"/>
  <c r="C2237" i="7"/>
  <c r="C2238" i="7"/>
  <c r="C2239" i="7"/>
  <c r="C2240" i="7"/>
  <c r="C2241" i="7"/>
  <c r="C2242" i="7"/>
  <c r="C2243" i="7"/>
  <c r="C2244" i="7"/>
  <c r="C2245" i="7"/>
  <c r="C2246" i="7"/>
  <c r="C2247" i="7"/>
  <c r="C2248" i="7"/>
  <c r="C2249" i="7"/>
  <c r="C2250" i="7"/>
  <c r="C2251" i="7"/>
  <c r="C2252" i="7"/>
  <c r="C2253" i="7"/>
  <c r="C2254" i="7"/>
  <c r="C2255" i="7"/>
  <c r="C2256" i="7"/>
  <c r="C2257" i="7"/>
  <c r="C2258" i="7"/>
  <c r="C2259" i="7"/>
  <c r="C2260" i="7"/>
  <c r="C2261" i="7"/>
  <c r="C2262" i="7"/>
  <c r="C2263" i="7"/>
  <c r="C2264" i="7"/>
  <c r="C2265" i="7"/>
  <c r="C2266" i="7"/>
  <c r="C2267" i="7"/>
  <c r="C2268" i="7"/>
  <c r="C2269" i="7"/>
  <c r="C2270" i="7"/>
  <c r="C2271" i="7"/>
  <c r="C2272" i="7"/>
  <c r="C2273" i="7"/>
  <c r="C2274" i="7"/>
  <c r="C2275" i="7"/>
  <c r="C2276" i="7"/>
  <c r="C2277" i="7"/>
  <c r="C2278" i="7"/>
  <c r="C2279" i="7"/>
  <c r="C2280" i="7"/>
  <c r="C2281" i="7"/>
  <c r="C2282" i="7"/>
  <c r="C2283" i="7"/>
  <c r="C2284" i="7"/>
  <c r="C2285" i="7"/>
  <c r="C2286" i="7"/>
  <c r="C2287" i="7"/>
  <c r="C2288" i="7"/>
  <c r="C2289" i="7"/>
  <c r="C2290" i="7"/>
  <c r="AL6" i="2" l="1"/>
  <c r="AL4" i="2"/>
  <c r="B6" i="19"/>
  <c r="D6" i="19"/>
  <c r="E6" i="19"/>
  <c r="Y6" i="19"/>
  <c r="Z6" i="19"/>
  <c r="AD6" i="19"/>
  <c r="AB6" i="19" s="1"/>
  <c r="AE6" i="19" s="1"/>
  <c r="B7" i="19"/>
  <c r="D7" i="19"/>
  <c r="E7" i="19"/>
  <c r="Y7" i="19"/>
  <c r="Z7" i="19"/>
  <c r="AD7" i="19"/>
  <c r="AB7" i="19" s="1"/>
  <c r="AE7" i="19" s="1"/>
  <c r="B8" i="19"/>
  <c r="D8" i="19"/>
  <c r="E8" i="19"/>
  <c r="Y8" i="19"/>
  <c r="AD8" i="19" s="1"/>
  <c r="AB8" i="19" s="1"/>
  <c r="AE8" i="19" s="1"/>
  <c r="Z8" i="19"/>
  <c r="B9" i="19"/>
  <c r="D9" i="19"/>
  <c r="E9" i="19"/>
  <c r="Y9" i="19"/>
  <c r="AD9" i="19" s="1"/>
  <c r="AB9" i="19" s="1"/>
  <c r="AE9" i="19" s="1"/>
  <c r="Z9" i="19"/>
  <c r="B10" i="19"/>
  <c r="D10" i="19"/>
  <c r="E10" i="19"/>
  <c r="Y10" i="19"/>
  <c r="AD10" i="19" s="1"/>
  <c r="AB10" i="19" s="1"/>
  <c r="AE10" i="19" s="1"/>
  <c r="Z10" i="19"/>
  <c r="B11" i="19"/>
  <c r="D11" i="19"/>
  <c r="E11" i="19"/>
  <c r="Y11" i="19"/>
  <c r="AD11" i="19" s="1"/>
  <c r="AB11" i="19" s="1"/>
  <c r="AE11" i="19" s="1"/>
  <c r="Z11" i="19"/>
  <c r="B12" i="19"/>
  <c r="D12" i="19"/>
  <c r="E12" i="19"/>
  <c r="Y12" i="19"/>
  <c r="AD12" i="19" s="1"/>
  <c r="AB12" i="19" s="1"/>
  <c r="AE12" i="19" s="1"/>
  <c r="Z12" i="19"/>
  <c r="B13" i="19"/>
  <c r="D13" i="19"/>
  <c r="E13" i="19"/>
  <c r="Y13" i="19"/>
  <c r="AD13" i="19" s="1"/>
  <c r="AB13" i="19" s="1"/>
  <c r="AE13" i="19" s="1"/>
  <c r="Z13" i="19"/>
  <c r="B14" i="19"/>
  <c r="D14" i="19"/>
  <c r="E14" i="19"/>
  <c r="Y14" i="19"/>
  <c r="AD14" i="19" s="1"/>
  <c r="AB14" i="19" s="1"/>
  <c r="AE14" i="19" s="1"/>
  <c r="Z14" i="19"/>
  <c r="AA14" i="19" l="1"/>
  <c r="AA13" i="19"/>
  <c r="AA12" i="19"/>
  <c r="AA11" i="19"/>
  <c r="AA10" i="19"/>
  <c r="AA9" i="19"/>
  <c r="AA8" i="19"/>
  <c r="AA7" i="19"/>
  <c r="AA6" i="19"/>
  <c r="C152" i="7"/>
  <c r="D152" i="7"/>
  <c r="E152" i="7"/>
  <c r="BP57" i="25" l="1"/>
  <c r="BP55" i="25"/>
  <c r="BP54" i="25"/>
  <c r="C3" i="7"/>
  <c r="C4" i="7"/>
  <c r="C5" i="7"/>
  <c r="C6" i="7"/>
  <c r="C7" i="7"/>
  <c r="C8" i="7"/>
  <c r="C9" i="7"/>
  <c r="C10" i="7"/>
  <c r="C11" i="7"/>
  <c r="C12" i="7"/>
  <c r="C13" i="7"/>
  <c r="C14" i="7"/>
  <c r="C15" i="7"/>
  <c r="C16" i="7"/>
  <c r="C17" i="7"/>
  <c r="C18" i="7"/>
  <c r="C19" i="7"/>
  <c r="C20" i="7"/>
  <c r="C21" i="7"/>
  <c r="C22" i="7"/>
  <c r="C23" i="7"/>
  <c r="C24" i="7"/>
  <c r="C25" i="7"/>
  <c r="C26" i="7"/>
  <c r="C27" i="7"/>
  <c r="C28" i="7"/>
  <c r="C29" i="7"/>
  <c r="C30" i="7"/>
  <c r="C31" i="7"/>
  <c r="C32" i="7"/>
  <c r="C33" i="7"/>
  <c r="C34" i="7"/>
  <c r="C35" i="7"/>
  <c r="C36" i="7"/>
  <c r="C37" i="7"/>
  <c r="C38" i="7"/>
  <c r="C39" i="7"/>
  <c r="C40" i="7"/>
  <c r="C41" i="7"/>
  <c r="C42" i="7"/>
  <c r="C43" i="7"/>
  <c r="C44" i="7"/>
  <c r="C45" i="7"/>
  <c r="C46" i="7"/>
  <c r="C47" i="7"/>
  <c r="C48" i="7"/>
  <c r="C49" i="7"/>
  <c r="C50" i="7"/>
  <c r="C51" i="7"/>
  <c r="C52" i="7"/>
  <c r="C53" i="7"/>
  <c r="C54" i="7"/>
  <c r="C55" i="7"/>
  <c r="C56" i="7"/>
  <c r="C57" i="7"/>
  <c r="C58" i="7"/>
  <c r="C59" i="7"/>
  <c r="C60" i="7"/>
  <c r="C61" i="7"/>
  <c r="C62" i="7"/>
  <c r="C63" i="7"/>
  <c r="C64" i="7"/>
  <c r="C65" i="7"/>
  <c r="C66" i="7"/>
  <c r="C67" i="7"/>
  <c r="C68" i="7"/>
  <c r="C69" i="7"/>
  <c r="C70" i="7"/>
  <c r="C71" i="7"/>
  <c r="C72" i="7"/>
  <c r="C73" i="7"/>
  <c r="C74" i="7"/>
  <c r="C75" i="7"/>
  <c r="C76" i="7"/>
  <c r="C77" i="7"/>
  <c r="C78" i="7"/>
  <c r="C79" i="7"/>
  <c r="C80" i="7"/>
  <c r="C81" i="7"/>
  <c r="C82" i="7"/>
  <c r="C83" i="7"/>
  <c r="C84" i="7"/>
  <c r="C85" i="7"/>
  <c r="C86" i="7"/>
  <c r="C87" i="7"/>
  <c r="C88" i="7"/>
  <c r="C89" i="7"/>
  <c r="C90" i="7"/>
  <c r="C91" i="7"/>
  <c r="C92" i="7"/>
  <c r="C93" i="7"/>
  <c r="C94" i="7"/>
  <c r="C95" i="7"/>
  <c r="C96" i="7"/>
  <c r="C97" i="7"/>
  <c r="C98" i="7"/>
  <c r="C99" i="7"/>
  <c r="C100" i="7"/>
  <c r="C101" i="7"/>
  <c r="C102" i="7"/>
  <c r="C103" i="7"/>
  <c r="C104" i="7"/>
  <c r="C105" i="7"/>
  <c r="C106" i="7"/>
  <c r="C107" i="7"/>
  <c r="C108" i="7"/>
  <c r="C109" i="7"/>
  <c r="C110" i="7"/>
  <c r="C111" i="7"/>
  <c r="C112" i="7"/>
  <c r="C113" i="7"/>
  <c r="C114" i="7"/>
  <c r="C115" i="7"/>
  <c r="C116" i="7"/>
  <c r="C117" i="7"/>
  <c r="C118" i="7"/>
  <c r="C119" i="7"/>
  <c r="C120" i="7"/>
  <c r="C121" i="7"/>
  <c r="C122" i="7"/>
  <c r="C123" i="7"/>
  <c r="C124" i="7"/>
  <c r="C125" i="7"/>
  <c r="C126" i="7"/>
  <c r="C127" i="7"/>
  <c r="C128" i="7"/>
  <c r="C129" i="7"/>
  <c r="C130" i="7"/>
  <c r="C131" i="7"/>
  <c r="C132" i="7"/>
  <c r="C133" i="7"/>
  <c r="C134" i="7"/>
  <c r="C135" i="7"/>
  <c r="C136" i="7"/>
  <c r="C137" i="7"/>
  <c r="C138" i="7"/>
  <c r="C139" i="7"/>
  <c r="C140" i="7"/>
  <c r="C141" i="7"/>
  <c r="C142" i="7"/>
  <c r="C143" i="7"/>
  <c r="C144" i="7"/>
  <c r="C145" i="7"/>
  <c r="C146" i="7"/>
  <c r="C147" i="7"/>
  <c r="C148" i="7"/>
  <c r="C149" i="7"/>
  <c r="C150" i="7"/>
  <c r="C151" i="7"/>
  <c r="C153" i="7"/>
  <c r="C154" i="7"/>
  <c r="C155" i="7"/>
  <c r="C156" i="7"/>
  <c r="C157" i="7"/>
  <c r="C158" i="7"/>
  <c r="C159" i="7"/>
  <c r="C160" i="7"/>
  <c r="C161" i="7"/>
  <c r="C162" i="7"/>
  <c r="C163" i="7"/>
  <c r="C164" i="7"/>
  <c r="C165" i="7"/>
  <c r="C166" i="7"/>
  <c r="C167" i="7"/>
  <c r="C168" i="7"/>
  <c r="C169" i="7"/>
  <c r="C170" i="7"/>
  <c r="C171" i="7"/>
  <c r="C172" i="7"/>
  <c r="C173" i="7"/>
  <c r="C174" i="7"/>
  <c r="C175" i="7"/>
  <c r="C176" i="7"/>
  <c r="C177" i="7"/>
  <c r="C178" i="7"/>
  <c r="C179" i="7"/>
  <c r="C180" i="7"/>
  <c r="C181" i="7"/>
  <c r="C182" i="7"/>
  <c r="C183" i="7"/>
  <c r="C184" i="7"/>
  <c r="C185" i="7"/>
  <c r="C186" i="7"/>
  <c r="C187" i="7"/>
  <c r="C188" i="7"/>
  <c r="C189" i="7"/>
  <c r="C190" i="7"/>
  <c r="C191" i="7"/>
  <c r="C192" i="7"/>
  <c r="C193" i="7"/>
  <c r="C194" i="7"/>
  <c r="C195" i="7"/>
  <c r="C196" i="7"/>
  <c r="C197" i="7"/>
  <c r="C198" i="7"/>
  <c r="C199" i="7"/>
  <c r="C200" i="7"/>
  <c r="C201" i="7"/>
  <c r="C202" i="7"/>
  <c r="C203" i="7"/>
  <c r="C204" i="7"/>
  <c r="C205" i="7"/>
  <c r="C206" i="7"/>
  <c r="C207" i="7"/>
  <c r="C208" i="7"/>
  <c r="C209" i="7"/>
  <c r="C210" i="7"/>
  <c r="C211" i="7"/>
  <c r="C212" i="7"/>
  <c r="C213" i="7"/>
  <c r="C214" i="7"/>
  <c r="C215" i="7"/>
  <c r="C216" i="7"/>
  <c r="C217" i="7"/>
  <c r="C218" i="7"/>
  <c r="C219" i="7"/>
  <c r="C220" i="7"/>
  <c r="C222" i="7"/>
  <c r="C223" i="7"/>
  <c r="C224" i="7"/>
  <c r="C225" i="7"/>
  <c r="C226" i="7"/>
  <c r="C227" i="7"/>
  <c r="C228" i="7"/>
  <c r="C229" i="7"/>
  <c r="C230" i="7"/>
  <c r="C231" i="7"/>
  <c r="C232" i="7"/>
  <c r="C233" i="7"/>
  <c r="AL28" i="2" l="1"/>
  <c r="AL5" i="2"/>
  <c r="AL7" i="2"/>
  <c r="AL8" i="2"/>
  <c r="AL9" i="2"/>
  <c r="AL10" i="2"/>
  <c r="AL11" i="2"/>
  <c r="AL12" i="2"/>
  <c r="AL13" i="2"/>
  <c r="AL14" i="2"/>
  <c r="AL15" i="2"/>
  <c r="AL16" i="2"/>
  <c r="AL17" i="2"/>
  <c r="AL18" i="2"/>
  <c r="AL19" i="2"/>
  <c r="AL20" i="2"/>
  <c r="AL21" i="2"/>
  <c r="AL22" i="2"/>
  <c r="AL23" i="2"/>
  <c r="AL24" i="2"/>
  <c r="AL25" i="2"/>
  <c r="AL26" i="2"/>
  <c r="AL27" i="2"/>
  <c r="Y10" i="2"/>
  <c r="BN15" i="25" l="1"/>
  <c r="B19" i="24"/>
  <c r="C19" i="24"/>
  <c r="D19" i="24"/>
  <c r="E19" i="24"/>
  <c r="F19" i="24"/>
  <c r="B20" i="24"/>
  <c r="C20" i="24"/>
  <c r="D20" i="24"/>
  <c r="E20" i="24"/>
  <c r="F20" i="24"/>
  <c r="B21" i="24"/>
  <c r="C21" i="24"/>
  <c r="D21" i="24"/>
  <c r="E21" i="24"/>
  <c r="F21" i="24"/>
  <c r="B22" i="24"/>
  <c r="C22" i="24"/>
  <c r="D22" i="24"/>
  <c r="E22" i="24"/>
  <c r="F22" i="24"/>
  <c r="B23" i="24"/>
  <c r="C23" i="24"/>
  <c r="D23" i="24"/>
  <c r="E23" i="24"/>
  <c r="F23" i="24"/>
  <c r="B24" i="24"/>
  <c r="C24" i="24"/>
  <c r="D24" i="24"/>
  <c r="E24" i="24"/>
  <c r="F24" i="24"/>
  <c r="B26" i="24"/>
  <c r="C26" i="24"/>
  <c r="D26" i="24"/>
  <c r="E26" i="24"/>
  <c r="F26" i="24"/>
  <c r="B27" i="24"/>
  <c r="C27" i="24"/>
  <c r="D27" i="24"/>
  <c r="E27" i="24"/>
  <c r="F27" i="24"/>
  <c r="B28" i="24"/>
  <c r="C28" i="24"/>
  <c r="D28" i="24"/>
  <c r="E28" i="24"/>
  <c r="F28" i="24"/>
  <c r="B29" i="24"/>
  <c r="C29" i="24"/>
  <c r="D29" i="24"/>
  <c r="E29" i="24"/>
  <c r="F29" i="24"/>
  <c r="B30" i="24"/>
  <c r="C30" i="24"/>
  <c r="D30" i="24"/>
  <c r="E30" i="24"/>
  <c r="F30" i="24"/>
  <c r="B31" i="24"/>
  <c r="C31" i="24"/>
  <c r="D31" i="24"/>
  <c r="E31" i="24"/>
  <c r="F31" i="24"/>
  <c r="B32" i="24"/>
  <c r="C32" i="24"/>
  <c r="D32" i="24"/>
  <c r="E32" i="24"/>
  <c r="F32" i="24"/>
  <c r="B33" i="24"/>
  <c r="C33" i="24"/>
  <c r="D33" i="24"/>
  <c r="E33" i="24"/>
  <c r="F33" i="24"/>
  <c r="B34" i="24"/>
  <c r="C34" i="24"/>
  <c r="D34" i="24"/>
  <c r="E34" i="24"/>
  <c r="F34" i="24"/>
  <c r="B35" i="24"/>
  <c r="C35" i="24"/>
  <c r="D35" i="24"/>
  <c r="E35" i="24"/>
  <c r="F35" i="24"/>
  <c r="B36" i="24"/>
  <c r="C36" i="24"/>
  <c r="D36" i="24"/>
  <c r="E36" i="24"/>
  <c r="F36" i="24"/>
  <c r="B37" i="24"/>
  <c r="C37" i="24"/>
  <c r="D37" i="24"/>
  <c r="E37" i="24"/>
  <c r="F37" i="24"/>
  <c r="B38" i="24"/>
  <c r="C38" i="24"/>
  <c r="D38" i="24"/>
  <c r="E38" i="24"/>
  <c r="F38" i="24"/>
  <c r="B39" i="24"/>
  <c r="C39" i="24"/>
  <c r="D39" i="24"/>
  <c r="E39" i="24"/>
  <c r="F39" i="24"/>
  <c r="B40" i="24"/>
  <c r="C40" i="24"/>
  <c r="D40" i="24"/>
  <c r="E40" i="24"/>
  <c r="F40" i="24"/>
  <c r="B41" i="24"/>
  <c r="C41" i="24"/>
  <c r="D41" i="24"/>
  <c r="E41" i="24"/>
  <c r="F41" i="24"/>
  <c r="B42" i="24"/>
  <c r="C42" i="24"/>
  <c r="D42" i="24"/>
  <c r="E42" i="24"/>
  <c r="F42" i="24"/>
  <c r="B43" i="24"/>
  <c r="C43" i="24"/>
  <c r="D43" i="24"/>
  <c r="E43" i="24"/>
  <c r="F43" i="24"/>
  <c r="B44" i="24"/>
  <c r="C44" i="24"/>
  <c r="D44" i="24"/>
  <c r="E44" i="24"/>
  <c r="F44" i="24"/>
  <c r="B45" i="24"/>
  <c r="C45" i="24"/>
  <c r="D45" i="24"/>
  <c r="E45" i="24"/>
  <c r="F45" i="24"/>
  <c r="B46" i="24"/>
  <c r="C46" i="24"/>
  <c r="D46" i="24"/>
  <c r="E46" i="24"/>
  <c r="F46" i="24"/>
  <c r="C47" i="24"/>
  <c r="D47" i="24"/>
  <c r="E47" i="24"/>
  <c r="F47" i="24"/>
  <c r="B49" i="24"/>
  <c r="C49" i="24"/>
  <c r="D49" i="24"/>
  <c r="E49" i="24"/>
  <c r="F49" i="24"/>
  <c r="B50" i="24"/>
  <c r="C50" i="24"/>
  <c r="D50" i="24"/>
  <c r="E50" i="24"/>
  <c r="F50" i="24"/>
  <c r="B51" i="24"/>
  <c r="C51" i="24"/>
  <c r="D51" i="24"/>
  <c r="E51" i="24"/>
  <c r="F51" i="24"/>
  <c r="B53" i="24"/>
  <c r="C53" i="24"/>
  <c r="D53" i="24"/>
  <c r="E53" i="24"/>
  <c r="F53" i="24"/>
  <c r="B54" i="24"/>
  <c r="C54" i="24"/>
  <c r="D54" i="24"/>
  <c r="E54" i="24"/>
  <c r="F54" i="24"/>
  <c r="B55" i="24"/>
  <c r="C55" i="24"/>
  <c r="D55" i="24"/>
  <c r="E55" i="24"/>
  <c r="F55" i="24"/>
  <c r="B56" i="24"/>
  <c r="C56" i="24"/>
  <c r="D56" i="24"/>
  <c r="E56" i="24"/>
  <c r="F56" i="24"/>
  <c r="B57" i="24"/>
  <c r="C57" i="24"/>
  <c r="D57" i="24"/>
  <c r="E57" i="24"/>
  <c r="F57" i="24"/>
  <c r="B58" i="24"/>
  <c r="C58" i="24"/>
  <c r="D58" i="24"/>
  <c r="E58" i="24"/>
  <c r="F58" i="24"/>
  <c r="B59" i="24"/>
  <c r="C59" i="24"/>
  <c r="D59" i="24"/>
  <c r="E59" i="24"/>
  <c r="F59" i="24"/>
  <c r="B60" i="24"/>
  <c r="C60" i="24"/>
  <c r="D60" i="24"/>
  <c r="E60" i="24"/>
  <c r="F60" i="24"/>
  <c r="B61" i="24"/>
  <c r="C61" i="24"/>
  <c r="D61" i="24"/>
  <c r="E61" i="24"/>
  <c r="F61" i="24"/>
  <c r="B62" i="24"/>
  <c r="C62" i="24"/>
  <c r="D62" i="24"/>
  <c r="E62" i="24"/>
  <c r="F62" i="24"/>
  <c r="B63" i="24"/>
  <c r="C63" i="24"/>
  <c r="D63" i="24"/>
  <c r="E63" i="24"/>
  <c r="F63" i="24"/>
  <c r="B64" i="24"/>
  <c r="C64" i="24"/>
  <c r="D64" i="24"/>
  <c r="E64" i="24"/>
  <c r="F64" i="24"/>
  <c r="B66" i="24"/>
  <c r="C66" i="24"/>
  <c r="D66" i="24"/>
  <c r="E66" i="24"/>
  <c r="F66" i="24"/>
  <c r="B68" i="24"/>
  <c r="C68" i="24"/>
  <c r="D68" i="24"/>
  <c r="E68" i="24"/>
  <c r="F68" i="24"/>
  <c r="B70" i="24"/>
  <c r="C70" i="24"/>
  <c r="D70" i="24"/>
  <c r="E70" i="24"/>
  <c r="F70" i="24"/>
  <c r="B72" i="24"/>
  <c r="C72" i="24"/>
  <c r="D72" i="24"/>
  <c r="E72" i="24"/>
  <c r="F72" i="24"/>
  <c r="B74" i="24"/>
  <c r="C74" i="24"/>
  <c r="D74" i="24"/>
  <c r="E74" i="24"/>
  <c r="F74" i="24"/>
  <c r="B75" i="24"/>
  <c r="C75" i="24"/>
  <c r="D75" i="24"/>
  <c r="E75" i="24"/>
  <c r="F75" i="24"/>
  <c r="B76" i="24"/>
  <c r="C76" i="24"/>
  <c r="D76" i="24"/>
  <c r="E76" i="24"/>
  <c r="F76" i="24"/>
  <c r="B77" i="24"/>
  <c r="C77" i="24"/>
  <c r="D77" i="24"/>
  <c r="E77" i="24"/>
  <c r="F77" i="24"/>
  <c r="B78" i="24"/>
  <c r="C78" i="24"/>
  <c r="D78" i="24"/>
  <c r="E78" i="24"/>
  <c r="F78" i="24"/>
  <c r="B79" i="24"/>
  <c r="C79" i="24"/>
  <c r="D79" i="24"/>
  <c r="E79" i="24"/>
  <c r="F79" i="24"/>
  <c r="B80" i="24"/>
  <c r="C80" i="24"/>
  <c r="D80" i="24"/>
  <c r="E80" i="24"/>
  <c r="F80" i="24"/>
  <c r="B81" i="24"/>
  <c r="C81" i="24"/>
  <c r="D81" i="24"/>
  <c r="E81" i="24"/>
  <c r="F81" i="24"/>
  <c r="B82" i="24"/>
  <c r="C82" i="24"/>
  <c r="D82" i="24"/>
  <c r="E82" i="24"/>
  <c r="F82" i="24"/>
  <c r="B83" i="24"/>
  <c r="C83" i="24"/>
  <c r="D83" i="24"/>
  <c r="E83" i="24"/>
  <c r="F83" i="24"/>
  <c r="B84" i="24"/>
  <c r="C84" i="24"/>
  <c r="D84" i="24"/>
  <c r="E84" i="24"/>
  <c r="F84" i="24"/>
  <c r="B85" i="24"/>
  <c r="C85" i="24"/>
  <c r="D85" i="24"/>
  <c r="E85" i="24"/>
  <c r="F85" i="24"/>
  <c r="B86" i="24"/>
  <c r="C86" i="24"/>
  <c r="D86" i="24"/>
  <c r="E86" i="24"/>
  <c r="F86" i="24"/>
  <c r="B87" i="24"/>
  <c r="C87" i="24"/>
  <c r="D87" i="24"/>
  <c r="E87" i="24"/>
  <c r="F87" i="24"/>
  <c r="B88" i="24"/>
  <c r="C88" i="24"/>
  <c r="D88" i="24"/>
  <c r="E88" i="24"/>
  <c r="F88" i="24"/>
  <c r="B89" i="24"/>
  <c r="C89" i="24"/>
  <c r="D89" i="24"/>
  <c r="E89" i="24"/>
  <c r="F89" i="24"/>
  <c r="B90" i="24"/>
  <c r="C90" i="24"/>
  <c r="D90" i="24"/>
  <c r="E90" i="24"/>
  <c r="F90" i="24"/>
  <c r="B91" i="24"/>
  <c r="C91" i="24"/>
  <c r="D91" i="24"/>
  <c r="E91" i="24"/>
  <c r="F91" i="24"/>
  <c r="B92" i="24"/>
  <c r="C92" i="24"/>
  <c r="D92" i="24"/>
  <c r="E92" i="24"/>
  <c r="F92" i="24"/>
  <c r="B93" i="24"/>
  <c r="C93" i="24"/>
  <c r="D93" i="24"/>
  <c r="E93" i="24"/>
  <c r="F93" i="24"/>
  <c r="B94" i="24"/>
  <c r="C94" i="24"/>
  <c r="D94" i="24"/>
  <c r="E94" i="24"/>
  <c r="F94" i="24"/>
  <c r="B95" i="24"/>
  <c r="C95" i="24"/>
  <c r="D95" i="24"/>
  <c r="E95" i="24"/>
  <c r="F95" i="24"/>
  <c r="B96" i="24"/>
  <c r="C96" i="24"/>
  <c r="D96" i="24"/>
  <c r="E96" i="24"/>
  <c r="F96" i="24"/>
  <c r="AA377" i="19"/>
  <c r="Y377" i="19"/>
  <c r="F7" i="24"/>
  <c r="C11" i="24"/>
  <c r="C9" i="24"/>
  <c r="C8" i="24"/>
  <c r="C7" i="24"/>
  <c r="F14" i="21"/>
  <c r="B15" i="23"/>
  <c r="C15" i="23"/>
  <c r="D15" i="23"/>
  <c r="E15" i="23"/>
  <c r="F15" i="23"/>
  <c r="B17" i="23"/>
  <c r="C17" i="23"/>
  <c r="D17" i="23"/>
  <c r="E17" i="23"/>
  <c r="F17" i="23"/>
  <c r="B18" i="23"/>
  <c r="C18" i="23"/>
  <c r="D18" i="23"/>
  <c r="E18" i="23"/>
  <c r="F18" i="23"/>
  <c r="C7" i="23"/>
  <c r="B7" i="23"/>
  <c r="F18" i="24" l="1"/>
  <c r="E18" i="24"/>
  <c r="D18" i="24"/>
  <c r="C18" i="24"/>
  <c r="B18" i="24"/>
  <c r="F17" i="24"/>
  <c r="E17" i="24"/>
  <c r="D17" i="24"/>
  <c r="C17" i="24"/>
  <c r="B17" i="24"/>
  <c r="F16" i="24"/>
  <c r="E16" i="24"/>
  <c r="D16" i="24"/>
  <c r="C16" i="24"/>
  <c r="B16" i="24"/>
  <c r="F15" i="24"/>
  <c r="E15" i="24"/>
  <c r="D15" i="24"/>
  <c r="C15" i="24"/>
  <c r="B15" i="24"/>
  <c r="F14" i="24"/>
  <c r="E14" i="24"/>
  <c r="D14" i="24"/>
  <c r="C14" i="24"/>
  <c r="B14" i="24"/>
  <c r="F13" i="24"/>
  <c r="E13" i="24"/>
  <c r="D13" i="24"/>
  <c r="C13" i="24"/>
  <c r="B13" i="24"/>
  <c r="F12" i="24"/>
  <c r="E12" i="24"/>
  <c r="D12" i="24"/>
  <c r="C12" i="24"/>
  <c r="B12" i="24"/>
  <c r="F11" i="24"/>
  <c r="E11" i="24"/>
  <c r="D11" i="24"/>
  <c r="B11" i="24"/>
  <c r="F9" i="24"/>
  <c r="E9" i="24"/>
  <c r="D9" i="24"/>
  <c r="B9" i="24"/>
  <c r="F8" i="24"/>
  <c r="E8" i="24"/>
  <c r="D8" i="24"/>
  <c r="B8" i="24"/>
  <c r="E7" i="24"/>
  <c r="D7" i="24"/>
  <c r="B7" i="24"/>
  <c r="F14" i="23"/>
  <c r="E14" i="23"/>
  <c r="D14" i="23"/>
  <c r="C14" i="23"/>
  <c r="B14" i="23"/>
  <c r="F16" i="23"/>
  <c r="E16" i="23"/>
  <c r="D16" i="23"/>
  <c r="C16" i="23"/>
  <c r="B16" i="23"/>
  <c r="F12" i="23"/>
  <c r="E12" i="23"/>
  <c r="D12" i="23"/>
  <c r="C12" i="23"/>
  <c r="B12" i="23"/>
  <c r="F11" i="23"/>
  <c r="E11" i="23"/>
  <c r="D11" i="23"/>
  <c r="C11" i="23"/>
  <c r="B11" i="23"/>
  <c r="F10" i="23"/>
  <c r="E10" i="23"/>
  <c r="D10" i="23"/>
  <c r="C10" i="23"/>
  <c r="B10" i="23"/>
  <c r="F9" i="23"/>
  <c r="E9" i="23"/>
  <c r="D9" i="23"/>
  <c r="C9" i="23"/>
  <c r="B9" i="23"/>
  <c r="F8" i="23"/>
  <c r="E8" i="23"/>
  <c r="D8" i="23"/>
  <c r="C8" i="23"/>
  <c r="B8" i="23"/>
  <c r="F7" i="23"/>
  <c r="E7" i="23"/>
  <c r="D7" i="23"/>
  <c r="D222" i="7" l="1"/>
  <c r="E222" i="7"/>
  <c r="B31" i="22" l="1"/>
  <c r="L5" i="22" s="1"/>
  <c r="C31" i="22"/>
  <c r="M5" i="22" s="1"/>
  <c r="D31" i="22"/>
  <c r="N5" i="22" s="1"/>
  <c r="E31" i="22"/>
  <c r="O5" i="22" s="1"/>
  <c r="B32" i="22"/>
  <c r="L6" i="22" s="1"/>
  <c r="C32" i="22"/>
  <c r="M6" i="22" s="1"/>
  <c r="D32" i="22"/>
  <c r="N6" i="22" s="1"/>
  <c r="E32" i="22"/>
  <c r="O6" i="22" s="1"/>
  <c r="B33" i="22"/>
  <c r="L7" i="22" s="1"/>
  <c r="C33" i="22"/>
  <c r="M7" i="22" s="1"/>
  <c r="D33" i="22"/>
  <c r="N7" i="22" s="1"/>
  <c r="E33" i="22"/>
  <c r="O7" i="22" s="1"/>
  <c r="B34" i="22"/>
  <c r="L8" i="22" s="1"/>
  <c r="C34" i="22"/>
  <c r="M8" i="22" s="1"/>
  <c r="D34" i="22"/>
  <c r="N8" i="22" s="1"/>
  <c r="E34" i="22"/>
  <c r="O8" i="22" s="1"/>
  <c r="B35" i="22"/>
  <c r="L9" i="22" s="1"/>
  <c r="C35" i="22"/>
  <c r="M9" i="22" s="1"/>
  <c r="D35" i="22"/>
  <c r="N9" i="22" s="1"/>
  <c r="E35" i="22"/>
  <c r="O9" i="22" s="1"/>
  <c r="B36" i="22"/>
  <c r="L10" i="22" s="1"/>
  <c r="C36" i="22"/>
  <c r="M10" i="22" s="1"/>
  <c r="D36" i="22"/>
  <c r="N10" i="22" s="1"/>
  <c r="E36" i="22"/>
  <c r="O10" i="22" s="1"/>
  <c r="B37" i="22"/>
  <c r="L11" i="22" s="1"/>
  <c r="C37" i="22"/>
  <c r="M11" i="22" s="1"/>
  <c r="D37" i="22"/>
  <c r="N11" i="22" s="1"/>
  <c r="E37" i="22"/>
  <c r="O11" i="22" s="1"/>
  <c r="B38" i="22"/>
  <c r="L12" i="22" s="1"/>
  <c r="C38" i="22"/>
  <c r="M12" i="22" s="1"/>
  <c r="D38" i="22"/>
  <c r="N12" i="22" s="1"/>
  <c r="E38" i="22"/>
  <c r="O12" i="22" s="1"/>
  <c r="B39" i="22"/>
  <c r="L13" i="22" s="1"/>
  <c r="C39" i="22"/>
  <c r="M13" i="22" s="1"/>
  <c r="D39" i="22"/>
  <c r="N13" i="22" s="1"/>
  <c r="E39" i="22"/>
  <c r="O13" i="22" s="1"/>
  <c r="B40" i="22"/>
  <c r="L14" i="22" s="1"/>
  <c r="C40" i="22"/>
  <c r="M14" i="22" s="1"/>
  <c r="D40" i="22"/>
  <c r="N14" i="22" s="1"/>
  <c r="E40" i="22"/>
  <c r="O14" i="22" s="1"/>
  <c r="E30" i="22"/>
  <c r="O4" i="22" s="1"/>
  <c r="D30" i="22"/>
  <c r="N4" i="22" s="1"/>
  <c r="C30" i="22"/>
  <c r="M4" i="22" s="1"/>
  <c r="B30" i="22"/>
  <c r="L4" i="22" s="1"/>
  <c r="F8" i="21" l="1"/>
  <c r="F9" i="21"/>
  <c r="F10" i="21"/>
  <c r="F13" i="21"/>
  <c r="F15" i="21"/>
  <c r="F16" i="21"/>
  <c r="F17" i="21"/>
  <c r="F18" i="21"/>
  <c r="F19" i="21"/>
  <c r="F7" i="21"/>
  <c r="E8" i="21"/>
  <c r="E9" i="21"/>
  <c r="E10" i="21"/>
  <c r="E13" i="21"/>
  <c r="E14" i="21"/>
  <c r="E15" i="21"/>
  <c r="E16" i="21"/>
  <c r="E17" i="21"/>
  <c r="E18" i="21"/>
  <c r="E19" i="21"/>
  <c r="E7" i="21"/>
  <c r="D8" i="21"/>
  <c r="D9" i="21"/>
  <c r="D10" i="21"/>
  <c r="D13" i="21"/>
  <c r="D14" i="21"/>
  <c r="D15" i="21"/>
  <c r="D16" i="21"/>
  <c r="D17" i="21"/>
  <c r="D18" i="21"/>
  <c r="D19" i="21"/>
  <c r="D7" i="21"/>
  <c r="C8" i="21"/>
  <c r="C9" i="21"/>
  <c r="C10" i="21"/>
  <c r="C13" i="21"/>
  <c r="C14" i="21"/>
  <c r="C15" i="21"/>
  <c r="C16" i="21"/>
  <c r="C17" i="21"/>
  <c r="C18" i="21"/>
  <c r="C19" i="21"/>
  <c r="C7" i="21"/>
  <c r="B19" i="21"/>
  <c r="B18" i="21"/>
  <c r="B17" i="21"/>
  <c r="B16" i="21"/>
  <c r="B15" i="21"/>
  <c r="B14" i="21"/>
  <c r="B13" i="21"/>
  <c r="B10" i="21"/>
  <c r="B9" i="21"/>
  <c r="B8" i="21"/>
  <c r="B7" i="21"/>
  <c r="B424" i="19" l="1"/>
  <c r="D424" i="19"/>
  <c r="E424" i="19"/>
  <c r="Y424" i="19"/>
  <c r="AC424" i="19" s="1"/>
  <c r="AA424" i="19"/>
  <c r="B425" i="19"/>
  <c r="D425" i="19"/>
  <c r="E425" i="19"/>
  <c r="Y425" i="19"/>
  <c r="AC425" i="19" s="1"/>
  <c r="AA425" i="19"/>
  <c r="B426" i="19"/>
  <c r="D426" i="19"/>
  <c r="E426" i="19"/>
  <c r="Y426" i="19"/>
  <c r="AC426" i="19" s="1"/>
  <c r="AA426" i="19"/>
  <c r="B427" i="19"/>
  <c r="D427" i="19"/>
  <c r="E427" i="19"/>
  <c r="Y427" i="19"/>
  <c r="AC427" i="19" s="1"/>
  <c r="AA427" i="19"/>
  <c r="B428" i="19"/>
  <c r="D428" i="19"/>
  <c r="E428" i="19"/>
  <c r="Y428" i="19"/>
  <c r="AC428" i="19" s="1"/>
  <c r="AA428" i="19"/>
  <c r="AB427" i="19" l="1"/>
  <c r="Z427" i="19"/>
  <c r="AB425" i="19"/>
  <c r="Z425" i="19"/>
  <c r="AB426" i="19"/>
  <c r="Z426" i="19"/>
  <c r="AB424" i="19"/>
  <c r="Z424" i="19"/>
  <c r="Z428" i="19"/>
  <c r="AB428" i="19"/>
  <c r="B420" i="19" l="1"/>
  <c r="D420" i="19"/>
  <c r="E420" i="19"/>
  <c r="Y420" i="19"/>
  <c r="AC420" i="19" s="1"/>
  <c r="AA420" i="19"/>
  <c r="B421" i="19"/>
  <c r="D421" i="19"/>
  <c r="E421" i="19"/>
  <c r="Y421" i="19"/>
  <c r="AC421" i="19" s="1"/>
  <c r="AA421" i="19"/>
  <c r="B422" i="19"/>
  <c r="D422" i="19"/>
  <c r="E422" i="19"/>
  <c r="Y422" i="19"/>
  <c r="AC422" i="19" s="1"/>
  <c r="AA422" i="19"/>
  <c r="B419" i="19"/>
  <c r="Z421" i="19" l="1"/>
  <c r="AB421" i="19"/>
  <c r="Z422" i="19"/>
  <c r="AB422" i="19"/>
  <c r="Z420" i="19"/>
  <c r="AB420" i="19"/>
  <c r="D228" i="7" l="1"/>
  <c r="D229" i="7"/>
  <c r="D230" i="7"/>
  <c r="D231" i="7"/>
  <c r="E228" i="7"/>
  <c r="E229" i="7"/>
  <c r="E230" i="7"/>
  <c r="E231" i="7"/>
  <c r="D227" i="7"/>
  <c r="E227" i="7"/>
  <c r="D224" i="7"/>
  <c r="D225" i="7"/>
  <c r="D226" i="7"/>
  <c r="D232" i="7"/>
  <c r="D233" i="7"/>
  <c r="E224" i="7"/>
  <c r="E225" i="7"/>
  <c r="E226" i="7"/>
  <c r="E232" i="7"/>
  <c r="E233" i="7"/>
  <c r="D223" i="7"/>
  <c r="E223" i="7"/>
  <c r="D455" i="19"/>
  <c r="E455" i="19"/>
  <c r="Y455" i="19"/>
  <c r="AC455" i="19" s="1"/>
  <c r="AA455" i="19"/>
  <c r="D456" i="19"/>
  <c r="E456" i="19"/>
  <c r="Y456" i="19"/>
  <c r="AC456" i="19" s="1"/>
  <c r="AA456" i="19"/>
  <c r="D457" i="19"/>
  <c r="E457" i="19"/>
  <c r="Y457" i="19"/>
  <c r="AC457" i="19" s="1"/>
  <c r="AA457" i="19"/>
  <c r="D458" i="19"/>
  <c r="E458" i="19"/>
  <c r="Y458" i="19"/>
  <c r="AC458" i="19" s="1"/>
  <c r="AA458" i="19"/>
  <c r="D459" i="19"/>
  <c r="E459" i="19"/>
  <c r="Y459" i="19"/>
  <c r="AC459" i="19" s="1"/>
  <c r="AA459" i="19"/>
  <c r="D460" i="19"/>
  <c r="E460" i="19"/>
  <c r="Y460" i="19"/>
  <c r="AC460" i="19" s="1"/>
  <c r="Z460" i="19" s="1"/>
  <c r="AA460" i="19"/>
  <c r="D461" i="19"/>
  <c r="E461" i="19"/>
  <c r="Y461" i="19"/>
  <c r="AC461" i="19" s="1"/>
  <c r="AB461" i="19" s="1"/>
  <c r="AA461" i="19"/>
  <c r="B455" i="19"/>
  <c r="B456" i="19"/>
  <c r="B457" i="19"/>
  <c r="B458" i="19"/>
  <c r="B459" i="19"/>
  <c r="B460" i="19"/>
  <c r="B461" i="19"/>
  <c r="Z456" i="19" l="1"/>
  <c r="AB456" i="19"/>
  <c r="AB457" i="19"/>
  <c r="Z457" i="19"/>
  <c r="AB459" i="19"/>
  <c r="Z459" i="19"/>
  <c r="Z455" i="19"/>
  <c r="AB455" i="19"/>
  <c r="AB458" i="19"/>
  <c r="Z458" i="19"/>
  <c r="AB460" i="19"/>
  <c r="Z461" i="19"/>
  <c r="B454" i="19" l="1"/>
  <c r="D454" i="19"/>
  <c r="E454" i="19"/>
  <c r="Y454" i="19"/>
  <c r="AC454" i="19" s="1"/>
  <c r="Z454" i="19" s="1"/>
  <c r="AA454" i="19"/>
  <c r="B378" i="19"/>
  <c r="D378" i="19"/>
  <c r="E378" i="19"/>
  <c r="Y378" i="19"/>
  <c r="AC378" i="19" s="1"/>
  <c r="AA378" i="19"/>
  <c r="B379" i="19"/>
  <c r="D379" i="19"/>
  <c r="E379" i="19"/>
  <c r="Y379" i="19"/>
  <c r="AC379" i="19" s="1"/>
  <c r="AA379" i="19"/>
  <c r="B380" i="19"/>
  <c r="D380" i="19"/>
  <c r="E380" i="19"/>
  <c r="Y380" i="19"/>
  <c r="AC380" i="19" s="1"/>
  <c r="AA380" i="19"/>
  <c r="B381" i="19"/>
  <c r="D381" i="19"/>
  <c r="E381" i="19"/>
  <c r="Y381" i="19"/>
  <c r="AC381" i="19" s="1"/>
  <c r="Z381" i="19" s="1"/>
  <c r="AA381" i="19"/>
  <c r="B382" i="19"/>
  <c r="D382" i="19"/>
  <c r="E382" i="19"/>
  <c r="Y382" i="19"/>
  <c r="AC382" i="19" s="1"/>
  <c r="Z382" i="19" s="1"/>
  <c r="AA382" i="19"/>
  <c r="B383" i="19"/>
  <c r="D383" i="19"/>
  <c r="E383" i="19"/>
  <c r="Y383" i="19"/>
  <c r="AC383" i="19" s="1"/>
  <c r="AA383" i="19"/>
  <c r="B384" i="19"/>
  <c r="D384" i="19"/>
  <c r="E384" i="19"/>
  <c r="Y384" i="19"/>
  <c r="AC384" i="19" s="1"/>
  <c r="AA384" i="19"/>
  <c r="B385" i="19"/>
  <c r="D385" i="19"/>
  <c r="E385" i="19"/>
  <c r="Y385" i="19"/>
  <c r="AC385" i="19" s="1"/>
  <c r="Z385" i="19" s="1"/>
  <c r="AA385" i="19"/>
  <c r="B386" i="19"/>
  <c r="D386" i="19"/>
  <c r="E386" i="19"/>
  <c r="Y386" i="19"/>
  <c r="AC386" i="19" s="1"/>
  <c r="AA386" i="19"/>
  <c r="B387" i="19"/>
  <c r="D387" i="19"/>
  <c r="E387" i="19"/>
  <c r="Y387" i="19"/>
  <c r="AC387" i="19" s="1"/>
  <c r="AA387" i="19"/>
  <c r="B388" i="19"/>
  <c r="D388" i="19"/>
  <c r="E388" i="19"/>
  <c r="Y388" i="19"/>
  <c r="AC388" i="19" s="1"/>
  <c r="Z388" i="19" s="1"/>
  <c r="AA388" i="19"/>
  <c r="B389" i="19"/>
  <c r="D389" i="19"/>
  <c r="E389" i="19"/>
  <c r="Y389" i="19"/>
  <c r="AC389" i="19" s="1"/>
  <c r="AA389" i="19"/>
  <c r="B390" i="19"/>
  <c r="D390" i="19"/>
  <c r="E390" i="19"/>
  <c r="Y390" i="19"/>
  <c r="AC390" i="19" s="1"/>
  <c r="AA390" i="19"/>
  <c r="B391" i="19"/>
  <c r="D391" i="19"/>
  <c r="E391" i="19"/>
  <c r="Y391" i="19"/>
  <c r="AC391" i="19" s="1"/>
  <c r="AA391" i="19"/>
  <c r="B392" i="19"/>
  <c r="D392" i="19"/>
  <c r="E392" i="19"/>
  <c r="Y392" i="19"/>
  <c r="AC392" i="19" s="1"/>
  <c r="AA392" i="19"/>
  <c r="B393" i="19"/>
  <c r="D393" i="19"/>
  <c r="E393" i="19"/>
  <c r="Y393" i="19"/>
  <c r="AC393" i="19" s="1"/>
  <c r="AA393" i="19"/>
  <c r="B394" i="19"/>
  <c r="D394" i="19"/>
  <c r="E394" i="19"/>
  <c r="Y394" i="19"/>
  <c r="AC394" i="19" s="1"/>
  <c r="Z394" i="19" s="1"/>
  <c r="AA394" i="19"/>
  <c r="B395" i="19"/>
  <c r="D395" i="19"/>
  <c r="E395" i="19"/>
  <c r="Y395" i="19"/>
  <c r="AC395" i="19" s="1"/>
  <c r="Z395" i="19" s="1"/>
  <c r="AA395" i="19"/>
  <c r="B396" i="19"/>
  <c r="D396" i="19"/>
  <c r="E396" i="19"/>
  <c r="Y396" i="19"/>
  <c r="AC396" i="19" s="1"/>
  <c r="AA396" i="19"/>
  <c r="B397" i="19"/>
  <c r="D397" i="19"/>
  <c r="E397" i="19"/>
  <c r="Y397" i="19"/>
  <c r="AC397" i="19" s="1"/>
  <c r="Z397" i="19" s="1"/>
  <c r="AA397" i="19"/>
  <c r="B398" i="19"/>
  <c r="D398" i="19"/>
  <c r="E398" i="19"/>
  <c r="Y398" i="19"/>
  <c r="AC398" i="19" s="1"/>
  <c r="AA398" i="19"/>
  <c r="B399" i="19"/>
  <c r="D399" i="19"/>
  <c r="E399" i="19"/>
  <c r="Y399" i="19"/>
  <c r="AC399" i="19" s="1"/>
  <c r="AA399" i="19"/>
  <c r="B400" i="19"/>
  <c r="D400" i="19"/>
  <c r="E400" i="19"/>
  <c r="Y400" i="19"/>
  <c r="AC400" i="19" s="1"/>
  <c r="AA400" i="19"/>
  <c r="B401" i="19"/>
  <c r="D401" i="19"/>
  <c r="E401" i="19"/>
  <c r="Y401" i="19"/>
  <c r="AC401" i="19" s="1"/>
  <c r="AA401" i="19"/>
  <c r="B402" i="19"/>
  <c r="D402" i="19"/>
  <c r="E402" i="19"/>
  <c r="Y402" i="19"/>
  <c r="AC402" i="19" s="1"/>
  <c r="AA402" i="19"/>
  <c r="B403" i="19"/>
  <c r="D403" i="19"/>
  <c r="E403" i="19"/>
  <c r="Y403" i="19"/>
  <c r="AC403" i="19" s="1"/>
  <c r="AA403" i="19"/>
  <c r="B404" i="19"/>
  <c r="D404" i="19"/>
  <c r="E404" i="19"/>
  <c r="Y404" i="19"/>
  <c r="AC404" i="19" s="1"/>
  <c r="AA404" i="19"/>
  <c r="B405" i="19"/>
  <c r="D405" i="19"/>
  <c r="E405" i="19"/>
  <c r="Y405" i="19"/>
  <c r="AC405" i="19" s="1"/>
  <c r="Z405" i="19" s="1"/>
  <c r="AA405" i="19"/>
  <c r="B406" i="19"/>
  <c r="D406" i="19"/>
  <c r="E406" i="19"/>
  <c r="Y406" i="19"/>
  <c r="AC406" i="19" s="1"/>
  <c r="AA406" i="19"/>
  <c r="B407" i="19"/>
  <c r="D407" i="19"/>
  <c r="E407" i="19"/>
  <c r="Y407" i="19"/>
  <c r="AC407" i="19" s="1"/>
  <c r="Z407" i="19" s="1"/>
  <c r="AA407" i="19"/>
  <c r="B408" i="19"/>
  <c r="D408" i="19"/>
  <c r="E408" i="19"/>
  <c r="Y408" i="19"/>
  <c r="AC408" i="19" s="1"/>
  <c r="AA408" i="19"/>
  <c r="B409" i="19"/>
  <c r="D409" i="19"/>
  <c r="E409" i="19"/>
  <c r="Y409" i="19"/>
  <c r="AC409" i="19" s="1"/>
  <c r="Z409" i="19" s="1"/>
  <c r="AA409" i="19"/>
  <c r="B410" i="19"/>
  <c r="D410" i="19"/>
  <c r="E410" i="19"/>
  <c r="Y410" i="19"/>
  <c r="AC410" i="19" s="1"/>
  <c r="Z410" i="19" s="1"/>
  <c r="AA410" i="19"/>
  <c r="B411" i="19"/>
  <c r="D411" i="19"/>
  <c r="E411" i="19"/>
  <c r="Y411" i="19"/>
  <c r="AC411" i="19" s="1"/>
  <c r="Z411" i="19" s="1"/>
  <c r="AA411" i="19"/>
  <c r="B412" i="19"/>
  <c r="D412" i="19"/>
  <c r="E412" i="19"/>
  <c r="Y412" i="19"/>
  <c r="AC412" i="19" s="1"/>
  <c r="AA412" i="19"/>
  <c r="B413" i="19"/>
  <c r="D413" i="19"/>
  <c r="E413" i="19"/>
  <c r="Y413" i="19"/>
  <c r="AC413" i="19" s="1"/>
  <c r="AA413" i="19"/>
  <c r="B414" i="19"/>
  <c r="D414" i="19"/>
  <c r="E414" i="19"/>
  <c r="Y414" i="19"/>
  <c r="AC414" i="19" s="1"/>
  <c r="AA414" i="19"/>
  <c r="B415" i="19"/>
  <c r="D415" i="19"/>
  <c r="E415" i="19"/>
  <c r="Y415" i="19"/>
  <c r="AC415" i="19" s="1"/>
  <c r="AA415" i="19"/>
  <c r="B416" i="19"/>
  <c r="D416" i="19"/>
  <c r="E416" i="19"/>
  <c r="Y416" i="19"/>
  <c r="AC416" i="19" s="1"/>
  <c r="Z416" i="19" s="1"/>
  <c r="AA416" i="19"/>
  <c r="B417" i="19"/>
  <c r="D417" i="19"/>
  <c r="E417" i="19"/>
  <c r="Y417" i="19"/>
  <c r="AC417" i="19" s="1"/>
  <c r="AA417" i="19"/>
  <c r="B418" i="19"/>
  <c r="D418" i="19"/>
  <c r="E418" i="19"/>
  <c r="Y418" i="19"/>
  <c r="AC418" i="19" s="1"/>
  <c r="AA418" i="19"/>
  <c r="D419" i="19"/>
  <c r="E419" i="19"/>
  <c r="Y419" i="19"/>
  <c r="AC419" i="19" s="1"/>
  <c r="AA419" i="19"/>
  <c r="B423" i="19"/>
  <c r="D423" i="19"/>
  <c r="E423" i="19"/>
  <c r="Y423" i="19"/>
  <c r="AC423" i="19" s="1"/>
  <c r="AB423" i="19" s="1"/>
  <c r="AA423" i="19"/>
  <c r="B429" i="19"/>
  <c r="D429" i="19"/>
  <c r="E429" i="19"/>
  <c r="Y429" i="19"/>
  <c r="AC429" i="19" s="1"/>
  <c r="AB429" i="19" s="1"/>
  <c r="AA429" i="19"/>
  <c r="B430" i="19"/>
  <c r="D430" i="19"/>
  <c r="E430" i="19"/>
  <c r="Y430" i="19"/>
  <c r="AC430" i="19" s="1"/>
  <c r="AA430" i="19"/>
  <c r="B431" i="19"/>
  <c r="D431" i="19"/>
  <c r="E431" i="19"/>
  <c r="Y431" i="19"/>
  <c r="AC431" i="19" s="1"/>
  <c r="AB431" i="19" s="1"/>
  <c r="AA431" i="19"/>
  <c r="B432" i="19"/>
  <c r="D432" i="19"/>
  <c r="E432" i="19"/>
  <c r="Y432" i="19"/>
  <c r="AC432" i="19" s="1"/>
  <c r="AA432" i="19"/>
  <c r="B433" i="19"/>
  <c r="D433" i="19"/>
  <c r="E433" i="19"/>
  <c r="Y433" i="19"/>
  <c r="AC433" i="19" s="1"/>
  <c r="AB433" i="19" s="1"/>
  <c r="AA433" i="19"/>
  <c r="B434" i="19"/>
  <c r="D434" i="19"/>
  <c r="E434" i="19"/>
  <c r="Y434" i="19"/>
  <c r="AC434" i="19" s="1"/>
  <c r="AA434" i="19"/>
  <c r="B435" i="19"/>
  <c r="D435" i="19"/>
  <c r="E435" i="19"/>
  <c r="Y435" i="19"/>
  <c r="AC435" i="19" s="1"/>
  <c r="AA435" i="19"/>
  <c r="B436" i="19"/>
  <c r="D436" i="19"/>
  <c r="E436" i="19"/>
  <c r="Y436" i="19"/>
  <c r="AC436" i="19" s="1"/>
  <c r="AB436" i="19" s="1"/>
  <c r="AA436" i="19"/>
  <c r="B437" i="19"/>
  <c r="D437" i="19"/>
  <c r="E437" i="19"/>
  <c r="Y437" i="19"/>
  <c r="AC437" i="19" s="1"/>
  <c r="AB437" i="19" s="1"/>
  <c r="AA437" i="19"/>
  <c r="B438" i="19"/>
  <c r="D438" i="19"/>
  <c r="E438" i="19"/>
  <c r="Y438" i="19"/>
  <c r="AC438" i="19" s="1"/>
  <c r="AB438" i="19" s="1"/>
  <c r="AA438" i="19"/>
  <c r="B439" i="19"/>
  <c r="D439" i="19"/>
  <c r="E439" i="19"/>
  <c r="Y439" i="19"/>
  <c r="AC439" i="19" s="1"/>
  <c r="AA439" i="19"/>
  <c r="B440" i="19"/>
  <c r="D440" i="19"/>
  <c r="E440" i="19"/>
  <c r="Y440" i="19"/>
  <c r="AC440" i="19" s="1"/>
  <c r="AB440" i="19" s="1"/>
  <c r="AA440" i="19"/>
  <c r="B441" i="19"/>
  <c r="D441" i="19"/>
  <c r="E441" i="19"/>
  <c r="Y441" i="19"/>
  <c r="AC441" i="19" s="1"/>
  <c r="AB441" i="19" s="1"/>
  <c r="AA441" i="19"/>
  <c r="B442" i="19"/>
  <c r="D442" i="19"/>
  <c r="E442" i="19"/>
  <c r="Y442" i="19"/>
  <c r="AC442" i="19" s="1"/>
  <c r="AB442" i="19" s="1"/>
  <c r="AA442" i="19"/>
  <c r="B443" i="19"/>
  <c r="D443" i="19"/>
  <c r="E443" i="19"/>
  <c r="Y443" i="19"/>
  <c r="AC443" i="19" s="1"/>
  <c r="AA443" i="19"/>
  <c r="B444" i="19"/>
  <c r="D444" i="19"/>
  <c r="E444" i="19"/>
  <c r="Y444" i="19"/>
  <c r="AC444" i="19" s="1"/>
  <c r="AB444" i="19" s="1"/>
  <c r="AA444" i="19"/>
  <c r="B445" i="19"/>
  <c r="D445" i="19"/>
  <c r="E445" i="19"/>
  <c r="Y445" i="19"/>
  <c r="AC445" i="19" s="1"/>
  <c r="AB445" i="19" s="1"/>
  <c r="AA445" i="19"/>
  <c r="B446" i="19"/>
  <c r="D446" i="19"/>
  <c r="E446" i="19"/>
  <c r="Y446" i="19"/>
  <c r="AC446" i="19" s="1"/>
  <c r="AB446" i="19" s="1"/>
  <c r="AA446" i="19"/>
  <c r="B447" i="19"/>
  <c r="D447" i="19"/>
  <c r="E447" i="19"/>
  <c r="Y447" i="19"/>
  <c r="AC447" i="19" s="1"/>
  <c r="AB447" i="19" s="1"/>
  <c r="AA447" i="19"/>
  <c r="B448" i="19"/>
  <c r="D448" i="19"/>
  <c r="E448" i="19"/>
  <c r="Y448" i="19"/>
  <c r="AC448" i="19" s="1"/>
  <c r="AB448" i="19" s="1"/>
  <c r="AA448" i="19"/>
  <c r="B449" i="19"/>
  <c r="D449" i="19"/>
  <c r="E449" i="19"/>
  <c r="Y449" i="19"/>
  <c r="AC449" i="19" s="1"/>
  <c r="AA449" i="19"/>
  <c r="B450" i="19"/>
  <c r="D450" i="19"/>
  <c r="E450" i="19"/>
  <c r="Y450" i="19"/>
  <c r="AC450" i="19" s="1"/>
  <c r="AB450" i="19" s="1"/>
  <c r="AA450" i="19"/>
  <c r="B451" i="19"/>
  <c r="D451" i="19"/>
  <c r="E451" i="19"/>
  <c r="Y451" i="19"/>
  <c r="AC451" i="19" s="1"/>
  <c r="AA451" i="19"/>
  <c r="B452" i="19"/>
  <c r="D452" i="19"/>
  <c r="E452" i="19"/>
  <c r="Y452" i="19"/>
  <c r="AC452" i="19" s="1"/>
  <c r="AB452" i="19" s="1"/>
  <c r="AA452" i="19"/>
  <c r="B453" i="19"/>
  <c r="D453" i="19"/>
  <c r="E453" i="19"/>
  <c r="Y453" i="19"/>
  <c r="AC453" i="19" s="1"/>
  <c r="AB453" i="19" s="1"/>
  <c r="AA453" i="19"/>
  <c r="B377" i="19"/>
  <c r="B179" i="19"/>
  <c r="B178" i="19"/>
  <c r="B177" i="19"/>
  <c r="B176" i="19"/>
  <c r="B171" i="19"/>
  <c r="B170" i="19"/>
  <c r="B169" i="19"/>
  <c r="AA179" i="19"/>
  <c r="Y179" i="19"/>
  <c r="AC179" i="19" s="1"/>
  <c r="E179" i="19"/>
  <c r="D179" i="19"/>
  <c r="AA178" i="19"/>
  <c r="Y178" i="19"/>
  <c r="AC178" i="19" s="1"/>
  <c r="AB178" i="19" s="1"/>
  <c r="E178" i="19"/>
  <c r="D178" i="19"/>
  <c r="AA177" i="19"/>
  <c r="Y177" i="19"/>
  <c r="AC177" i="19" s="1"/>
  <c r="E177" i="19"/>
  <c r="D177" i="19"/>
  <c r="AA176" i="19"/>
  <c r="Y176" i="19"/>
  <c r="AC176" i="19" s="1"/>
  <c r="AB176" i="19" s="1"/>
  <c r="E176" i="19"/>
  <c r="D176" i="19"/>
  <c r="AA171" i="19"/>
  <c r="Y171" i="19"/>
  <c r="AC171" i="19" s="1"/>
  <c r="E171" i="19"/>
  <c r="D171" i="19"/>
  <c r="AA170" i="19"/>
  <c r="Y170" i="19"/>
  <c r="AC170" i="19" s="1"/>
  <c r="AB170" i="19" s="1"/>
  <c r="E170" i="19"/>
  <c r="D170" i="19"/>
  <c r="AA169" i="19"/>
  <c r="Y169" i="19"/>
  <c r="AC169" i="19" s="1"/>
  <c r="E169" i="19"/>
  <c r="D169" i="19"/>
  <c r="AA167" i="19"/>
  <c r="Y167" i="19"/>
  <c r="AC167" i="19" s="1"/>
  <c r="E167" i="19"/>
  <c r="D167" i="19"/>
  <c r="B167" i="19"/>
  <c r="Z391" i="19" l="1"/>
  <c r="AB391" i="19"/>
  <c r="Z431" i="19"/>
  <c r="AB454" i="19"/>
  <c r="Z399" i="19"/>
  <c r="AB399" i="19"/>
  <c r="Z389" i="19"/>
  <c r="AB389" i="19"/>
  <c r="Z383" i="19"/>
  <c r="AB383" i="19"/>
  <c r="Z380" i="19"/>
  <c r="AB380" i="19"/>
  <c r="Z414" i="19"/>
  <c r="AB414" i="19"/>
  <c r="Z415" i="19"/>
  <c r="AB415" i="19"/>
  <c r="Z387" i="19"/>
  <c r="AB387" i="19"/>
  <c r="Z384" i="19"/>
  <c r="AB384" i="19"/>
  <c r="Z378" i="19"/>
  <c r="AB378" i="19"/>
  <c r="Z418" i="19"/>
  <c r="AB418" i="19"/>
  <c r="Z379" i="19"/>
  <c r="AB379" i="19"/>
  <c r="AB381" i="19"/>
  <c r="Z445" i="19"/>
  <c r="Z441" i="19"/>
  <c r="Z437" i="19"/>
  <c r="Z423" i="19"/>
  <c r="AB410" i="19"/>
  <c r="AB382" i="19"/>
  <c r="Z429" i="19"/>
  <c r="AB443" i="19"/>
  <c r="Z443" i="19"/>
  <c r="AB439" i="19"/>
  <c r="Z439" i="19"/>
  <c r="AB451" i="19"/>
  <c r="Z451" i="19"/>
  <c r="AB449" i="19"/>
  <c r="Z449" i="19"/>
  <c r="AB432" i="19"/>
  <c r="Z432" i="19"/>
  <c r="AB435" i="19"/>
  <c r="Z435" i="19"/>
  <c r="Z402" i="19"/>
  <c r="AB402" i="19"/>
  <c r="Z412" i="19"/>
  <c r="AB412" i="19"/>
  <c r="Z404" i="19"/>
  <c r="AB404" i="19"/>
  <c r="Z452" i="19"/>
  <c r="Z453" i="19"/>
  <c r="AB430" i="19"/>
  <c r="Z430" i="19"/>
  <c r="AB409" i="19"/>
  <c r="AB394" i="19"/>
  <c r="AB434" i="19"/>
  <c r="Z434" i="19"/>
  <c r="Z448" i="19"/>
  <c r="Z433" i="19"/>
  <c r="Z417" i="19"/>
  <c r="AB417" i="19"/>
  <c r="AB416" i="19"/>
  <c r="Z406" i="19"/>
  <c r="AB406" i="19"/>
  <c r="AB405" i="19"/>
  <c r="Z400" i="19"/>
  <c r="AB400" i="19"/>
  <c r="Z450" i="19"/>
  <c r="Z446" i="19"/>
  <c r="Z444" i="19"/>
  <c r="Z442" i="19"/>
  <c r="Z440" i="19"/>
  <c r="Z438" i="19"/>
  <c r="Z436" i="19"/>
  <c r="Z413" i="19"/>
  <c r="AB413" i="19"/>
  <c r="Z401" i="19"/>
  <c r="AB401" i="19"/>
  <c r="Z393" i="19"/>
  <c r="AB393" i="19"/>
  <c r="Z390" i="19"/>
  <c r="AB390" i="19"/>
  <c r="Z419" i="19"/>
  <c r="AB419" i="19"/>
  <c r="Z403" i="19"/>
  <c r="AB403" i="19"/>
  <c r="AB385" i="19"/>
  <c r="AB407" i="19"/>
  <c r="Z398" i="19"/>
  <c r="AB398" i="19"/>
  <c r="AB397" i="19"/>
  <c r="AB388" i="19"/>
  <c r="Z447" i="19"/>
  <c r="Z392" i="19"/>
  <c r="AB392" i="19"/>
  <c r="Z408" i="19"/>
  <c r="AB408" i="19"/>
  <c r="Z396" i="19"/>
  <c r="AB396" i="19"/>
  <c r="AB411" i="19"/>
  <c r="AB395" i="19"/>
  <c r="Z386" i="19"/>
  <c r="AB386" i="19"/>
  <c r="AB177" i="19"/>
  <c r="Z177" i="19"/>
  <c r="AB179" i="19"/>
  <c r="Z179" i="19"/>
  <c r="Z176" i="19"/>
  <c r="Z178" i="19"/>
  <c r="Z169" i="19"/>
  <c r="AB169" i="19"/>
  <c r="AB171" i="19"/>
  <c r="Z171" i="19"/>
  <c r="Z170" i="19"/>
  <c r="AB167" i="19"/>
  <c r="Z167" i="19"/>
  <c r="D36" i="7" l="1"/>
  <c r="AF4" i="2" l="1"/>
  <c r="F29" i="20"/>
  <c r="E27" i="20"/>
  <c r="E26" i="20"/>
  <c r="G27" i="20"/>
  <c r="G28" i="20"/>
  <c r="G29" i="20"/>
  <c r="G26" i="20"/>
  <c r="F26" i="20"/>
  <c r="F27" i="20"/>
  <c r="F28" i="20"/>
  <c r="E28" i="20"/>
  <c r="E29" i="20"/>
  <c r="C33" i="20" l="1"/>
  <c r="C36" i="20"/>
  <c r="C35" i="20"/>
  <c r="C34" i="20"/>
  <c r="D34" i="20" s="1"/>
  <c r="C32" i="20"/>
  <c r="Z4" i="19"/>
  <c r="D33" i="20" l="1"/>
  <c r="AA168" i="19"/>
  <c r="AA175" i="19"/>
  <c r="AA174" i="19"/>
  <c r="AA173" i="19"/>
  <c r="AA172" i="19"/>
  <c r="Y5" i="19"/>
  <c r="AD5" i="19" s="1"/>
  <c r="AB5" i="19" s="1"/>
  <c r="Z5" i="19"/>
  <c r="Y4" i="19"/>
  <c r="AD4" i="19" s="1"/>
  <c r="AZ5" i="2"/>
  <c r="AZ6" i="2"/>
  <c r="AZ7" i="2"/>
  <c r="AZ8" i="2"/>
  <c r="AZ9" i="2"/>
  <c r="AZ10" i="2"/>
  <c r="AZ11" i="2"/>
  <c r="AZ4" i="2"/>
  <c r="AU16" i="2"/>
  <c r="AB4" i="19" l="1"/>
  <c r="AA4" i="19"/>
  <c r="AA5" i="19"/>
  <c r="AU23" i="2"/>
  <c r="P3" i="7"/>
  <c r="Q3" i="7" s="1"/>
  <c r="AU24" i="2"/>
  <c r="AU22" i="2"/>
  <c r="AU21" i="2"/>
  <c r="AU20" i="2"/>
  <c r="AU19" i="2"/>
  <c r="AU18" i="2"/>
  <c r="AU17" i="2"/>
  <c r="S3" i="7" l="1"/>
  <c r="T3" i="7" l="1"/>
  <c r="U3" i="7" s="1"/>
  <c r="X3" i="7" s="1"/>
  <c r="AF5" i="2"/>
  <c r="AF6" i="2"/>
  <c r="AF7" i="2"/>
  <c r="AF8" i="2"/>
  <c r="AF9" i="2"/>
  <c r="AF10" i="2"/>
  <c r="AF11" i="2"/>
  <c r="AF12" i="2"/>
  <c r="AF13" i="2"/>
  <c r="AF14" i="2"/>
  <c r="AF15" i="2"/>
  <c r="AF16" i="2"/>
  <c r="AF17" i="2"/>
  <c r="AF18" i="2"/>
  <c r="AF19" i="2"/>
  <c r="AF20" i="2"/>
  <c r="AF21" i="2"/>
  <c r="AF22" i="2"/>
  <c r="AF23" i="2"/>
  <c r="AF24" i="2"/>
  <c r="AF25" i="2"/>
  <c r="AF26" i="2"/>
  <c r="AF27" i="2"/>
  <c r="AF28" i="2"/>
  <c r="AC377" i="19"/>
  <c r="Z377" i="19" s="1"/>
  <c r="Y172" i="19"/>
  <c r="AC172" i="19" s="1"/>
  <c r="Y175" i="19"/>
  <c r="AC175" i="19" s="1"/>
  <c r="Y174" i="19"/>
  <c r="AC174" i="19" s="1"/>
  <c r="Y173" i="19"/>
  <c r="AC173" i="19" s="1"/>
  <c r="Y168" i="19"/>
  <c r="Y3" i="7" l="1"/>
  <c r="AE426" i="19"/>
  <c r="AE459" i="19"/>
  <c r="AE424" i="19"/>
  <c r="AE457" i="19"/>
  <c r="AE425" i="19"/>
  <c r="AE456" i="19"/>
  <c r="AE420" i="19"/>
  <c r="AE460" i="19"/>
  <c r="AE422" i="19"/>
  <c r="AE455" i="19"/>
  <c r="AE421" i="19"/>
  <c r="AE428" i="19"/>
  <c r="AE461" i="19"/>
  <c r="AE427" i="19"/>
  <c r="AE458" i="19"/>
  <c r="AE4" i="19"/>
  <c r="AE440" i="19"/>
  <c r="AE429" i="19"/>
  <c r="AE171" i="19"/>
  <c r="AE414" i="19"/>
  <c r="AE413" i="19"/>
  <c r="AE454" i="19"/>
  <c r="AE401" i="19"/>
  <c r="AE443" i="19"/>
  <c r="AE397" i="19"/>
  <c r="AE419" i="19"/>
  <c r="AE437" i="19"/>
  <c r="AE382" i="19"/>
  <c r="AE177" i="19"/>
  <c r="AE383" i="19"/>
  <c r="AE442" i="19"/>
  <c r="AE453" i="19"/>
  <c r="AE441" i="19"/>
  <c r="AE409" i="19"/>
  <c r="AE411" i="19"/>
  <c r="AE404" i="19"/>
  <c r="AE388" i="19"/>
  <c r="AE406" i="19"/>
  <c r="AE435" i="19"/>
  <c r="AE417" i="19"/>
  <c r="AE448" i="19"/>
  <c r="AE433" i="19"/>
  <c r="AE403" i="19"/>
  <c r="AE402" i="19"/>
  <c r="AE394" i="19"/>
  <c r="AE407" i="19"/>
  <c r="AE432" i="19"/>
  <c r="AE418" i="19"/>
  <c r="AE392" i="19"/>
  <c r="AE444" i="19"/>
  <c r="AE450" i="19"/>
  <c r="AE431" i="19"/>
  <c r="AE399" i="19"/>
  <c r="AE415" i="19"/>
  <c r="AE379" i="19"/>
  <c r="AE389" i="19"/>
  <c r="AE430" i="19"/>
  <c r="AE434" i="19"/>
  <c r="AE390" i="19"/>
  <c r="AE405" i="19"/>
  <c r="AE447" i="19"/>
  <c r="AE449" i="19"/>
  <c r="AE410" i="19"/>
  <c r="AE170" i="19"/>
  <c r="AE178" i="19"/>
  <c r="AE423" i="19"/>
  <c r="AE167" i="19"/>
  <c r="AE169" i="19"/>
  <c r="AE439" i="19"/>
  <c r="AE384" i="19"/>
  <c r="AE396" i="19"/>
  <c r="AE400" i="19"/>
  <c r="AE398" i="19"/>
  <c r="AE380" i="19"/>
  <c r="AE179" i="19"/>
  <c r="AE391" i="19"/>
  <c r="AE385" i="19"/>
  <c r="AE436" i="19"/>
  <c r="AE445" i="19"/>
  <c r="AE452" i="19"/>
  <c r="AE381" i="19"/>
  <c r="AE412" i="19"/>
  <c r="AE451" i="19"/>
  <c r="AE387" i="19"/>
  <c r="AE378" i="19"/>
  <c r="AE408" i="19"/>
  <c r="AE416" i="19"/>
  <c r="AE438" i="19"/>
  <c r="AE446" i="19"/>
  <c r="AE395" i="19"/>
  <c r="AE393" i="19"/>
  <c r="AE176" i="19"/>
  <c r="AE386" i="19"/>
  <c r="AB175" i="19"/>
  <c r="AE175" i="19" s="1"/>
  <c r="Z175" i="19"/>
  <c r="AB173" i="19"/>
  <c r="AE173" i="19" s="1"/>
  <c r="Z173" i="19"/>
  <c r="AB174" i="19"/>
  <c r="AE174" i="19" s="1"/>
  <c r="Z174" i="19"/>
  <c r="AB172" i="19"/>
  <c r="AE172" i="19" s="1"/>
  <c r="Z172" i="19"/>
  <c r="AC168" i="19"/>
  <c r="AB168" i="19" s="1"/>
  <c r="AE168" i="19" s="1"/>
  <c r="AB377" i="19"/>
  <c r="AE377" i="19" s="1"/>
  <c r="D377" i="19"/>
  <c r="D175" i="19"/>
  <c r="D172" i="19"/>
  <c r="D173" i="19"/>
  <c r="D174" i="19"/>
  <c r="D168" i="19"/>
  <c r="D5" i="19"/>
  <c r="D4" i="19"/>
  <c r="B172" i="19"/>
  <c r="B173" i="19"/>
  <c r="B174" i="19"/>
  <c r="B175" i="19"/>
  <c r="B168" i="19"/>
  <c r="B5" i="19"/>
  <c r="B4" i="19"/>
  <c r="E377" i="19"/>
  <c r="E174" i="19"/>
  <c r="AE5" i="19"/>
  <c r="E172" i="19"/>
  <c r="E173" i="19"/>
  <c r="E175" i="19"/>
  <c r="E168" i="19"/>
  <c r="H97" i="24" l="1"/>
  <c r="P97" i="24" s="1"/>
  <c r="H96" i="24"/>
  <c r="P96" i="24" s="1"/>
  <c r="H95" i="24"/>
  <c r="P95" i="24" s="1"/>
  <c r="H94" i="24"/>
  <c r="P94" i="24" s="1"/>
  <c r="H93" i="24"/>
  <c r="P93" i="24" s="1"/>
  <c r="H92" i="24"/>
  <c r="P92" i="24" s="1"/>
  <c r="P91" i="24"/>
  <c r="H90" i="24"/>
  <c r="P90" i="24" s="1"/>
  <c r="H89" i="24"/>
  <c r="P89" i="24" s="1"/>
  <c r="H88" i="24"/>
  <c r="P88" i="24" s="1"/>
  <c r="H87" i="24"/>
  <c r="P87" i="24" s="1"/>
  <c r="H86" i="24"/>
  <c r="H85" i="24"/>
  <c r="H84" i="24"/>
  <c r="H83" i="24"/>
  <c r="H82" i="24"/>
  <c r="H81" i="24"/>
  <c r="H80" i="24"/>
  <c r="H79" i="24"/>
  <c r="H78" i="24"/>
  <c r="H77" i="24"/>
  <c r="H76" i="24"/>
  <c r="P76" i="24" s="1"/>
  <c r="H75" i="24"/>
  <c r="P75" i="24" s="1"/>
  <c r="H74" i="24"/>
  <c r="H72" i="24"/>
  <c r="P72" i="24" s="1"/>
  <c r="S72" i="24" s="1"/>
  <c r="H70" i="24"/>
  <c r="H68" i="24"/>
  <c r="P68" i="24" s="1"/>
  <c r="H66" i="24"/>
  <c r="P66" i="24" s="1"/>
  <c r="H64" i="24"/>
  <c r="P64" i="24" s="1"/>
  <c r="H63" i="24"/>
  <c r="P63" i="24" s="1"/>
  <c r="H62" i="24"/>
  <c r="P62" i="24" s="1"/>
  <c r="H61" i="24"/>
  <c r="P61" i="24" s="1"/>
  <c r="H60" i="24"/>
  <c r="P60" i="24" s="1"/>
  <c r="H59" i="24"/>
  <c r="P59" i="24" s="1"/>
  <c r="H58" i="24"/>
  <c r="P58" i="24" s="1"/>
  <c r="P57" i="24"/>
  <c r="P56" i="24"/>
  <c r="P55" i="24"/>
  <c r="P54" i="24"/>
  <c r="H53" i="24"/>
  <c r="P53" i="24" s="1"/>
  <c r="H51" i="24"/>
  <c r="P51" i="24" s="1"/>
  <c r="H50" i="24"/>
  <c r="P50" i="24" s="1"/>
  <c r="H49" i="24"/>
  <c r="P49" i="24" s="1"/>
  <c r="H48" i="24"/>
  <c r="P48" i="24" s="1"/>
  <c r="S48" i="24" s="1"/>
  <c r="H47" i="24"/>
  <c r="P47" i="24" s="1"/>
  <c r="H46" i="24"/>
  <c r="P46" i="24" s="1"/>
  <c r="P45" i="24"/>
  <c r="P44" i="24"/>
  <c r="H43" i="24"/>
  <c r="P43" i="24" s="1"/>
  <c r="H42" i="24"/>
  <c r="P42" i="24" s="1"/>
  <c r="H41" i="24"/>
  <c r="P41" i="24" s="1"/>
  <c r="H40" i="24"/>
  <c r="P40" i="24" s="1"/>
  <c r="H39" i="24"/>
  <c r="P39" i="24" s="1"/>
  <c r="H38" i="24"/>
  <c r="P38" i="24" s="1"/>
  <c r="H37" i="24"/>
  <c r="P37" i="24" s="1"/>
  <c r="H36" i="24"/>
  <c r="P36" i="24" s="1"/>
  <c r="H35" i="24"/>
  <c r="P35" i="24" s="1"/>
  <c r="H34" i="24"/>
  <c r="P34" i="24" s="1"/>
  <c r="H33" i="24"/>
  <c r="P33" i="24" s="1"/>
  <c r="H32" i="24"/>
  <c r="P32" i="24" s="1"/>
  <c r="H31" i="24"/>
  <c r="P31" i="24" s="1"/>
  <c r="H30" i="24"/>
  <c r="P30" i="24" s="1"/>
  <c r="G34" i="24"/>
  <c r="O34" i="24" s="1"/>
  <c r="G96" i="24"/>
  <c r="O96" i="24" s="1"/>
  <c r="G94" i="24"/>
  <c r="O94" i="24" s="1"/>
  <c r="G92" i="24"/>
  <c r="O92" i="24" s="1"/>
  <c r="G90" i="24"/>
  <c r="O90" i="24" s="1"/>
  <c r="G88" i="24"/>
  <c r="O88" i="24" s="1"/>
  <c r="G86" i="24"/>
  <c r="J86" i="24" s="1"/>
  <c r="G84" i="24"/>
  <c r="J84" i="24" s="1"/>
  <c r="G82" i="24"/>
  <c r="G80" i="24"/>
  <c r="J80" i="24" s="1"/>
  <c r="G78" i="24"/>
  <c r="J78" i="24" s="1"/>
  <c r="G76" i="24"/>
  <c r="O76" i="24" s="1"/>
  <c r="G75" i="24"/>
  <c r="O75" i="24" s="1"/>
  <c r="G72" i="24"/>
  <c r="O72" i="24" s="1"/>
  <c r="G68" i="24"/>
  <c r="O68" i="24" s="1"/>
  <c r="G64" i="24"/>
  <c r="O64" i="24" s="1"/>
  <c r="G62" i="24"/>
  <c r="O62" i="24" s="1"/>
  <c r="G60" i="24"/>
  <c r="O60" i="24" s="1"/>
  <c r="G58" i="24"/>
  <c r="O58" i="24" s="1"/>
  <c r="O56" i="24"/>
  <c r="G51" i="24"/>
  <c r="O51" i="24" s="1"/>
  <c r="G49" i="24"/>
  <c r="O49" i="24" s="1"/>
  <c r="G47" i="24"/>
  <c r="O47" i="24" s="1"/>
  <c r="O45" i="24"/>
  <c r="G43" i="24"/>
  <c r="O43" i="24" s="1"/>
  <c r="G41" i="24"/>
  <c r="O41" i="24" s="1"/>
  <c r="G39" i="24"/>
  <c r="O39" i="24" s="1"/>
  <c r="G37" i="24"/>
  <c r="O37" i="24" s="1"/>
  <c r="G35" i="24"/>
  <c r="O35" i="24" s="1"/>
  <c r="G33" i="24"/>
  <c r="O33" i="24" s="1"/>
  <c r="G31" i="24"/>
  <c r="O31" i="24" s="1"/>
  <c r="G97" i="24"/>
  <c r="O97" i="24" s="1"/>
  <c r="R97" i="24" s="1"/>
  <c r="G95" i="24"/>
  <c r="O95" i="24" s="1"/>
  <c r="G93" i="24"/>
  <c r="O93" i="24" s="1"/>
  <c r="G91" i="24"/>
  <c r="O91" i="24" s="1"/>
  <c r="G89" i="24"/>
  <c r="O89" i="24" s="1"/>
  <c r="G87" i="24"/>
  <c r="O87" i="24" s="1"/>
  <c r="G85" i="24"/>
  <c r="J85" i="24" s="1"/>
  <c r="G83" i="24"/>
  <c r="J83" i="24" s="1"/>
  <c r="G81" i="24"/>
  <c r="J81" i="24" s="1"/>
  <c r="G79" i="24"/>
  <c r="J79" i="24" s="1"/>
  <c r="G77" i="24"/>
  <c r="J77" i="24" s="1"/>
  <c r="G74" i="24"/>
  <c r="J74" i="24" s="1"/>
  <c r="G70" i="24"/>
  <c r="J70" i="24" s="1"/>
  <c r="G66" i="24"/>
  <c r="O66" i="24" s="1"/>
  <c r="G63" i="24"/>
  <c r="J63" i="24" s="1"/>
  <c r="G61" i="24"/>
  <c r="O61" i="24" s="1"/>
  <c r="G59" i="24"/>
  <c r="O59" i="24" s="1"/>
  <c r="O57" i="24"/>
  <c r="O55" i="24"/>
  <c r="G53" i="24"/>
  <c r="O53" i="24" s="1"/>
  <c r="G50" i="24"/>
  <c r="O50" i="24" s="1"/>
  <c r="G48" i="24"/>
  <c r="O48" i="24" s="1"/>
  <c r="R48" i="24" s="1"/>
  <c r="G46" i="24"/>
  <c r="O46" i="24" s="1"/>
  <c r="O44" i="24"/>
  <c r="G42" i="24"/>
  <c r="O42" i="24" s="1"/>
  <c r="G40" i="24"/>
  <c r="O40" i="24" s="1"/>
  <c r="G38" i="24"/>
  <c r="O38" i="24" s="1"/>
  <c r="G36" i="24"/>
  <c r="O36" i="24" s="1"/>
  <c r="G32" i="24"/>
  <c r="O32" i="24" s="1"/>
  <c r="G30" i="24"/>
  <c r="O30" i="24" s="1"/>
  <c r="H9" i="23"/>
  <c r="P9" i="23" s="1"/>
  <c r="S9" i="23" s="1"/>
  <c r="H11" i="23"/>
  <c r="P11" i="23" s="1"/>
  <c r="S11" i="23" s="1"/>
  <c r="H13" i="23"/>
  <c r="H15" i="23"/>
  <c r="H17" i="23"/>
  <c r="G12" i="23"/>
  <c r="O12" i="23" s="1"/>
  <c r="G9" i="23"/>
  <c r="O9" i="23" s="1"/>
  <c r="G13" i="23"/>
  <c r="O13" i="23" s="1"/>
  <c r="G17" i="23"/>
  <c r="G14" i="23"/>
  <c r="O14" i="23" s="1"/>
  <c r="H8" i="23"/>
  <c r="H10" i="23"/>
  <c r="P10" i="23" s="1"/>
  <c r="S10" i="23" s="1"/>
  <c r="H12" i="23"/>
  <c r="P12" i="23" s="1"/>
  <c r="S12" i="23" s="1"/>
  <c r="H14" i="23"/>
  <c r="P14" i="23" s="1"/>
  <c r="S14" i="23" s="1"/>
  <c r="H16" i="23"/>
  <c r="K16" i="23" s="1"/>
  <c r="H18" i="23"/>
  <c r="G18" i="23"/>
  <c r="G11" i="23"/>
  <c r="O11" i="23" s="1"/>
  <c r="G15" i="23"/>
  <c r="O15" i="23" s="1"/>
  <c r="H7" i="23"/>
  <c r="P7" i="23" s="1"/>
  <c r="S7" i="23" s="1"/>
  <c r="G10" i="23"/>
  <c r="O10" i="23" s="1"/>
  <c r="G16" i="23"/>
  <c r="O16" i="23" s="1"/>
  <c r="H29" i="24"/>
  <c r="H28" i="24"/>
  <c r="P28" i="24" s="1"/>
  <c r="H27" i="24"/>
  <c r="H26" i="24"/>
  <c r="P26" i="24" s="1"/>
  <c r="H24" i="24"/>
  <c r="H23" i="24"/>
  <c r="H22" i="24"/>
  <c r="P22" i="24" s="1"/>
  <c r="H21" i="24"/>
  <c r="P21" i="24" s="1"/>
  <c r="H20" i="24"/>
  <c r="P20" i="24" s="1"/>
  <c r="H19" i="24"/>
  <c r="P19" i="24" s="1"/>
  <c r="H18" i="24"/>
  <c r="P18" i="24" s="1"/>
  <c r="H17" i="24"/>
  <c r="P17" i="24" s="1"/>
  <c r="H16" i="24"/>
  <c r="H15" i="24"/>
  <c r="P15" i="24" s="1"/>
  <c r="S15" i="24" s="1"/>
  <c r="H14" i="24"/>
  <c r="P14" i="24" s="1"/>
  <c r="S14" i="24" s="1"/>
  <c r="H13" i="24"/>
  <c r="P13" i="24" s="1"/>
  <c r="S13" i="24" s="1"/>
  <c r="H12" i="24"/>
  <c r="P12" i="24" s="1"/>
  <c r="S12" i="24" s="1"/>
  <c r="H11" i="24"/>
  <c r="P11" i="24" s="1"/>
  <c r="S11" i="24" s="1"/>
  <c r="G9" i="24"/>
  <c r="G8" i="24"/>
  <c r="O8" i="24" s="1"/>
  <c r="G29" i="24"/>
  <c r="G28" i="24"/>
  <c r="G27" i="24"/>
  <c r="G26" i="24"/>
  <c r="O26" i="24" s="1"/>
  <c r="G24" i="24"/>
  <c r="G23" i="24"/>
  <c r="O23" i="24" s="1"/>
  <c r="G22" i="24"/>
  <c r="O22" i="24" s="1"/>
  <c r="G21" i="24"/>
  <c r="O21" i="24" s="1"/>
  <c r="G20" i="24"/>
  <c r="O20" i="24" s="1"/>
  <c r="G19" i="24"/>
  <c r="O19" i="24" s="1"/>
  <c r="G18" i="24"/>
  <c r="O18" i="24" s="1"/>
  <c r="G17" i="24"/>
  <c r="O17" i="24" s="1"/>
  <c r="G16" i="24"/>
  <c r="G15" i="24"/>
  <c r="O15" i="24" s="1"/>
  <c r="G14" i="24"/>
  <c r="O14" i="24" s="1"/>
  <c r="G13" i="24"/>
  <c r="O13" i="24" s="1"/>
  <c r="G12" i="24"/>
  <c r="O12" i="24" s="1"/>
  <c r="G11" i="24"/>
  <c r="O11" i="24" s="1"/>
  <c r="H9" i="24"/>
  <c r="P9" i="24" s="1"/>
  <c r="S9" i="24" s="1"/>
  <c r="H8" i="24"/>
  <c r="P8" i="24" s="1"/>
  <c r="S8" i="24" s="1"/>
  <c r="G7" i="24"/>
  <c r="O7" i="24" s="1"/>
  <c r="S97" i="24"/>
  <c r="K97" i="24"/>
  <c r="K54" i="24"/>
  <c r="K56" i="24"/>
  <c r="K59" i="24"/>
  <c r="K66" i="24"/>
  <c r="K70" i="24"/>
  <c r="K77" i="24"/>
  <c r="K79" i="24"/>
  <c r="K81" i="24"/>
  <c r="K83" i="24"/>
  <c r="K85" i="24"/>
  <c r="K87" i="24"/>
  <c r="K89" i="24"/>
  <c r="K90" i="24"/>
  <c r="K91" i="24"/>
  <c r="K93" i="24"/>
  <c r="K95" i="24"/>
  <c r="K96" i="24"/>
  <c r="J44" i="24"/>
  <c r="J56" i="24"/>
  <c r="J57" i="24"/>
  <c r="J45" i="24"/>
  <c r="J55" i="24"/>
  <c r="J82" i="24"/>
  <c r="G7" i="23"/>
  <c r="O7" i="23" s="1"/>
  <c r="K31" i="24"/>
  <c r="K35" i="24"/>
  <c r="K47" i="24"/>
  <c r="K58" i="24"/>
  <c r="K62" i="24"/>
  <c r="K68" i="24"/>
  <c r="K75" i="24"/>
  <c r="K78" i="24"/>
  <c r="K82" i="24"/>
  <c r="K86" i="24"/>
  <c r="K94" i="24"/>
  <c r="K44" i="24"/>
  <c r="K49" i="24"/>
  <c r="K57" i="24"/>
  <c r="K63" i="24"/>
  <c r="K33" i="24"/>
  <c r="K37" i="24"/>
  <c r="K41" i="24"/>
  <c r="K45" i="24"/>
  <c r="K55" i="24"/>
  <c r="K60" i="24"/>
  <c r="K64" i="24"/>
  <c r="K72" i="24"/>
  <c r="K76" i="24"/>
  <c r="K80" i="24"/>
  <c r="K84" i="24"/>
  <c r="K88" i="24"/>
  <c r="K92" i="24"/>
  <c r="K34" i="24"/>
  <c r="K38" i="24"/>
  <c r="K51" i="24"/>
  <c r="K61" i="24"/>
  <c r="K74" i="24"/>
  <c r="Z168" i="19"/>
  <c r="G8" i="23" s="1"/>
  <c r="E5" i="19"/>
  <c r="E4" i="19"/>
  <c r="J98" i="24" l="1"/>
  <c r="O98" i="24"/>
  <c r="R98" i="24" s="1"/>
  <c r="S98" i="24"/>
  <c r="K98" i="24"/>
  <c r="K43" i="24"/>
  <c r="K39" i="24"/>
  <c r="K36" i="24"/>
  <c r="K32" i="24"/>
  <c r="J88" i="24"/>
  <c r="K48" i="24"/>
  <c r="K53" i="24"/>
  <c r="K46" i="24"/>
  <c r="K42" i="24"/>
  <c r="K50" i="24"/>
  <c r="J75" i="24"/>
  <c r="I75" i="24" s="1"/>
  <c r="L75" i="24" s="1"/>
  <c r="J34" i="24"/>
  <c r="J90" i="24"/>
  <c r="J62" i="24"/>
  <c r="I62" i="24" s="1"/>
  <c r="L62" i="24" s="1"/>
  <c r="J96" i="24"/>
  <c r="I96" i="24" s="1"/>
  <c r="L96" i="24" s="1"/>
  <c r="J94" i="24"/>
  <c r="I94" i="24" s="1"/>
  <c r="L94" i="24" s="1"/>
  <c r="J43" i="24"/>
  <c r="I43" i="24" s="1"/>
  <c r="L43" i="24" s="1"/>
  <c r="J51" i="24"/>
  <c r="I51" i="24" s="1"/>
  <c r="L51" i="24" s="1"/>
  <c r="J87" i="24"/>
  <c r="I87" i="24" s="1"/>
  <c r="L87" i="24" s="1"/>
  <c r="J35" i="24"/>
  <c r="I35" i="24" s="1"/>
  <c r="L35" i="24" s="1"/>
  <c r="J66" i="24"/>
  <c r="I66" i="24" s="1"/>
  <c r="L66" i="24" s="1"/>
  <c r="J95" i="24"/>
  <c r="I95" i="24" s="1"/>
  <c r="L95" i="24" s="1"/>
  <c r="J48" i="24"/>
  <c r="K40" i="24"/>
  <c r="J72" i="24"/>
  <c r="I72" i="24" s="1"/>
  <c r="L72" i="24" s="1"/>
  <c r="J60" i="24"/>
  <c r="I60" i="24" s="1"/>
  <c r="L60" i="24" s="1"/>
  <c r="J49" i="24"/>
  <c r="I49" i="24" s="1"/>
  <c r="L49" i="24" s="1"/>
  <c r="J89" i="24"/>
  <c r="I89" i="24" s="1"/>
  <c r="L89" i="24" s="1"/>
  <c r="J64" i="24"/>
  <c r="I64" i="24" s="1"/>
  <c r="L64" i="24" s="1"/>
  <c r="J50" i="24"/>
  <c r="I50" i="24" s="1"/>
  <c r="L50" i="24" s="1"/>
  <c r="J59" i="24"/>
  <c r="I59" i="24" s="1"/>
  <c r="L59" i="24" s="1"/>
  <c r="K30" i="24"/>
  <c r="J92" i="24"/>
  <c r="I92" i="24" s="1"/>
  <c r="L92" i="24" s="1"/>
  <c r="J76" i="24"/>
  <c r="I76" i="24" s="1"/>
  <c r="L76" i="24" s="1"/>
  <c r="J97" i="24"/>
  <c r="I97" i="24" s="1"/>
  <c r="L97" i="24" s="1"/>
  <c r="J37" i="24"/>
  <c r="I37" i="24" s="1"/>
  <c r="L37" i="24" s="1"/>
  <c r="J33" i="24"/>
  <c r="I33" i="24" s="1"/>
  <c r="L33" i="24" s="1"/>
  <c r="J41" i="24"/>
  <c r="I41" i="24" s="1"/>
  <c r="L41" i="24" s="1"/>
  <c r="J93" i="24"/>
  <c r="I93" i="24" s="1"/>
  <c r="L93" i="24" s="1"/>
  <c r="J53" i="24"/>
  <c r="J46" i="24"/>
  <c r="J91" i="24"/>
  <c r="I91" i="24" s="1"/>
  <c r="L91" i="24" s="1"/>
  <c r="J61" i="24"/>
  <c r="I61" i="24" s="1"/>
  <c r="L61" i="24" s="1"/>
  <c r="J36" i="24"/>
  <c r="J68" i="24"/>
  <c r="I68" i="24" s="1"/>
  <c r="L68" i="24" s="1"/>
  <c r="J58" i="24"/>
  <c r="I58" i="24" s="1"/>
  <c r="L58" i="24" s="1"/>
  <c r="J47" i="24"/>
  <c r="I47" i="24" s="1"/>
  <c r="L47" i="24" s="1"/>
  <c r="J39" i="24"/>
  <c r="J31" i="24"/>
  <c r="I31" i="24" s="1"/>
  <c r="L31" i="24" s="1"/>
  <c r="K28" i="24"/>
  <c r="J40" i="24"/>
  <c r="J30" i="24"/>
  <c r="I30" i="24" s="1"/>
  <c r="L30" i="24" s="1"/>
  <c r="J42" i="24"/>
  <c r="I42" i="24" s="1"/>
  <c r="L42" i="24" s="1"/>
  <c r="J38" i="24"/>
  <c r="I38" i="24" s="1"/>
  <c r="L38" i="24" s="1"/>
  <c r="J32" i="24"/>
  <c r="O63" i="24"/>
  <c r="K26" i="24"/>
  <c r="K12" i="24"/>
  <c r="O54" i="24"/>
  <c r="J54" i="24"/>
  <c r="I54" i="24" s="1"/>
  <c r="L54" i="24" s="1"/>
  <c r="J27" i="24"/>
  <c r="O27" i="24"/>
  <c r="J29" i="24"/>
  <c r="O29" i="24"/>
  <c r="K27" i="24"/>
  <c r="P27" i="24"/>
  <c r="K29" i="24"/>
  <c r="P29" i="24"/>
  <c r="J28" i="24"/>
  <c r="O28" i="24"/>
  <c r="J26" i="24"/>
  <c r="K24" i="24"/>
  <c r="P24" i="24"/>
  <c r="J24" i="24"/>
  <c r="O24" i="24"/>
  <c r="K23" i="24"/>
  <c r="P23" i="24"/>
  <c r="J23" i="24"/>
  <c r="K14" i="24"/>
  <c r="Q97" i="24"/>
  <c r="T97" i="24" s="1"/>
  <c r="J18" i="24"/>
  <c r="J20" i="24"/>
  <c r="J22" i="24"/>
  <c r="K18" i="24"/>
  <c r="S18" i="24"/>
  <c r="K20" i="24"/>
  <c r="S20" i="24"/>
  <c r="K22" i="24"/>
  <c r="S22" i="24"/>
  <c r="J17" i="24"/>
  <c r="J19" i="24"/>
  <c r="J21" i="24"/>
  <c r="K17" i="24"/>
  <c r="S17" i="24"/>
  <c r="K19" i="24"/>
  <c r="S19" i="24"/>
  <c r="K21" i="24"/>
  <c r="S21" i="24"/>
  <c r="K13" i="24"/>
  <c r="K11" i="24"/>
  <c r="J8" i="24"/>
  <c r="O8" i="23"/>
  <c r="K16" i="24"/>
  <c r="P16" i="24"/>
  <c r="S16" i="24" s="1"/>
  <c r="J16" i="24"/>
  <c r="O16" i="24"/>
  <c r="J12" i="24"/>
  <c r="J14" i="24"/>
  <c r="J13" i="24"/>
  <c r="J15" i="24"/>
  <c r="K15" i="24"/>
  <c r="J11" i="24"/>
  <c r="O9" i="24"/>
  <c r="K9" i="24"/>
  <c r="J9" i="24"/>
  <c r="K8" i="24"/>
  <c r="H7" i="21"/>
  <c r="P7" i="21" s="1"/>
  <c r="H9" i="21"/>
  <c r="P9" i="21" s="1"/>
  <c r="H19" i="21"/>
  <c r="P19" i="21" s="1"/>
  <c r="H10" i="21"/>
  <c r="P10" i="21" s="1"/>
  <c r="H16" i="21"/>
  <c r="P16" i="21" s="1"/>
  <c r="G7" i="21"/>
  <c r="O7" i="21" s="1"/>
  <c r="H17" i="21"/>
  <c r="P17" i="21" s="1"/>
  <c r="G9" i="21"/>
  <c r="O9" i="21" s="1"/>
  <c r="G13" i="21"/>
  <c r="O13" i="21" s="1"/>
  <c r="G15" i="21"/>
  <c r="O15" i="21" s="1"/>
  <c r="G17" i="21"/>
  <c r="O17" i="21" s="1"/>
  <c r="G19" i="21"/>
  <c r="O19" i="21" s="1"/>
  <c r="R19" i="21" s="1"/>
  <c r="H13" i="21"/>
  <c r="P13" i="21" s="1"/>
  <c r="H8" i="21"/>
  <c r="P8" i="21" s="1"/>
  <c r="H14" i="21"/>
  <c r="P14" i="21" s="1"/>
  <c r="H18" i="21"/>
  <c r="P18" i="21" s="1"/>
  <c r="H15" i="21"/>
  <c r="P15" i="21" s="1"/>
  <c r="G8" i="21"/>
  <c r="O8" i="21" s="1"/>
  <c r="G10" i="21"/>
  <c r="O10" i="21" s="1"/>
  <c r="G14" i="21"/>
  <c r="O14" i="21" s="1"/>
  <c r="G16" i="21"/>
  <c r="O16" i="21" s="1"/>
  <c r="G18" i="21"/>
  <c r="O18" i="21" s="1"/>
  <c r="P8" i="23"/>
  <c r="S8" i="23" s="1"/>
  <c r="K8" i="23"/>
  <c r="K18" i="23"/>
  <c r="P18" i="23"/>
  <c r="S18" i="23" s="1"/>
  <c r="J18" i="23"/>
  <c r="O18" i="23"/>
  <c r="K17" i="23"/>
  <c r="P17" i="23"/>
  <c r="S17" i="23" s="1"/>
  <c r="J17" i="23"/>
  <c r="O17" i="23"/>
  <c r="K15" i="23"/>
  <c r="P15" i="23"/>
  <c r="S15" i="23" s="1"/>
  <c r="J15" i="23"/>
  <c r="R15" i="23"/>
  <c r="K13" i="23"/>
  <c r="P13" i="23"/>
  <c r="S13" i="23" s="1"/>
  <c r="J13" i="23"/>
  <c r="Q48" i="24"/>
  <c r="T48" i="24" s="1"/>
  <c r="I81" i="24"/>
  <c r="L81" i="24" s="1"/>
  <c r="I88" i="24"/>
  <c r="L88" i="24" s="1"/>
  <c r="I55" i="24"/>
  <c r="L55" i="24" s="1"/>
  <c r="I34" i="24"/>
  <c r="L34" i="24" s="1"/>
  <c r="I83" i="24"/>
  <c r="L83" i="24" s="1"/>
  <c r="I86" i="24"/>
  <c r="L86" i="24" s="1"/>
  <c r="I79" i="24"/>
  <c r="L79" i="24" s="1"/>
  <c r="I44" i="24"/>
  <c r="L44" i="24" s="1"/>
  <c r="I82" i="24"/>
  <c r="L82" i="24" s="1"/>
  <c r="I78" i="24"/>
  <c r="L78" i="24" s="1"/>
  <c r="I56" i="24"/>
  <c r="L56" i="24" s="1"/>
  <c r="I70" i="24"/>
  <c r="L70" i="24" s="1"/>
  <c r="I85" i="24"/>
  <c r="L85" i="24" s="1"/>
  <c r="I63" i="24"/>
  <c r="L63" i="24" s="1"/>
  <c r="I77" i="24"/>
  <c r="L77" i="24" s="1"/>
  <c r="I84" i="24"/>
  <c r="L84" i="24" s="1"/>
  <c r="I57" i="24"/>
  <c r="L57" i="24" s="1"/>
  <c r="I74" i="24"/>
  <c r="L74" i="24" s="1"/>
  <c r="I80" i="24"/>
  <c r="L80" i="24" s="1"/>
  <c r="I45" i="24"/>
  <c r="L45" i="24" s="1"/>
  <c r="I90" i="24"/>
  <c r="L90" i="24" s="1"/>
  <c r="K7" i="23"/>
  <c r="J16" i="23"/>
  <c r="J11" i="23"/>
  <c r="K10" i="23"/>
  <c r="K14" i="23"/>
  <c r="K12" i="23"/>
  <c r="K9" i="23"/>
  <c r="J7" i="24"/>
  <c r="J7" i="23"/>
  <c r="J8" i="23"/>
  <c r="K11" i="23"/>
  <c r="J14" i="23"/>
  <c r="J12" i="23"/>
  <c r="J10" i="23"/>
  <c r="J9" i="23"/>
  <c r="X10" i="2"/>
  <c r="W10" i="2"/>
  <c r="V10" i="2"/>
  <c r="U10" i="2"/>
  <c r="Y9" i="2"/>
  <c r="X9" i="2"/>
  <c r="W9" i="2"/>
  <c r="V9" i="2"/>
  <c r="U9" i="2"/>
  <c r="Y8" i="2"/>
  <c r="X8" i="2"/>
  <c r="W8" i="2"/>
  <c r="V8" i="2"/>
  <c r="U8" i="2"/>
  <c r="U7" i="2"/>
  <c r="Y7" i="2"/>
  <c r="X7" i="2"/>
  <c r="W7" i="2"/>
  <c r="V7" i="2"/>
  <c r="Y6" i="2"/>
  <c r="X6" i="2"/>
  <c r="W6" i="2"/>
  <c r="V6" i="2"/>
  <c r="U6" i="2"/>
  <c r="I73" i="2"/>
  <c r="I76" i="2" s="1"/>
  <c r="J73" i="2"/>
  <c r="P14" i="2"/>
  <c r="O14" i="2"/>
  <c r="Q98" i="24" l="1"/>
  <c r="T98" i="24" s="1"/>
  <c r="I98" i="24"/>
  <c r="L98" i="24" s="1"/>
  <c r="I32" i="24"/>
  <c r="L32" i="24" s="1"/>
  <c r="I39" i="24"/>
  <c r="L39" i="24" s="1"/>
  <c r="I36" i="24"/>
  <c r="L36" i="24" s="1"/>
  <c r="I53" i="24"/>
  <c r="L53" i="24" s="1"/>
  <c r="I48" i="24"/>
  <c r="L48" i="24" s="1"/>
  <c r="I46" i="24"/>
  <c r="L46" i="24" s="1"/>
  <c r="I40" i="24"/>
  <c r="L40" i="24" s="1"/>
  <c r="I23" i="24"/>
  <c r="L23" i="24" s="1"/>
  <c r="K9" i="21"/>
  <c r="I26" i="24"/>
  <c r="L26" i="24" s="1"/>
  <c r="K17" i="21"/>
  <c r="Q15" i="23"/>
  <c r="T15" i="23" s="1"/>
  <c r="I13" i="23"/>
  <c r="L13" i="23" s="1"/>
  <c r="I18" i="23"/>
  <c r="L18" i="23" s="1"/>
  <c r="I24" i="24"/>
  <c r="L24" i="24" s="1"/>
  <c r="I28" i="24"/>
  <c r="L28" i="24" s="1"/>
  <c r="I27" i="24"/>
  <c r="L27" i="24" s="1"/>
  <c r="I29" i="24"/>
  <c r="L29" i="24" s="1"/>
  <c r="I17" i="24"/>
  <c r="L17" i="24" s="1"/>
  <c r="I20" i="24"/>
  <c r="L20" i="24" s="1"/>
  <c r="I12" i="24"/>
  <c r="L12" i="24" s="1"/>
  <c r="I17" i="23"/>
  <c r="L17" i="23" s="1"/>
  <c r="K10" i="21"/>
  <c r="I21" i="24"/>
  <c r="L21" i="24" s="1"/>
  <c r="I19" i="24"/>
  <c r="L19" i="24" s="1"/>
  <c r="I22" i="24"/>
  <c r="L22" i="24" s="1"/>
  <c r="J10" i="21"/>
  <c r="K14" i="21"/>
  <c r="J19" i="21"/>
  <c r="I15" i="23"/>
  <c r="L15" i="23" s="1"/>
  <c r="J9" i="21"/>
  <c r="J7" i="21"/>
  <c r="K16" i="21"/>
  <c r="K7" i="21"/>
  <c r="K13" i="21"/>
  <c r="K19" i="21"/>
  <c r="J15" i="21"/>
  <c r="J13" i="21"/>
  <c r="J17" i="21"/>
  <c r="I17" i="21" s="1"/>
  <c r="L17" i="21" s="1"/>
  <c r="K15" i="21"/>
  <c r="K8" i="21"/>
  <c r="K18" i="21"/>
  <c r="J8" i="21"/>
  <c r="J16" i="21"/>
  <c r="J14" i="21"/>
  <c r="J18" i="21"/>
  <c r="I11" i="24"/>
  <c r="L11" i="24" s="1"/>
  <c r="I18" i="24"/>
  <c r="L18" i="24" s="1"/>
  <c r="I16" i="24"/>
  <c r="L16" i="24" s="1"/>
  <c r="I14" i="24"/>
  <c r="L14" i="24" s="1"/>
  <c r="I8" i="24"/>
  <c r="L8" i="24" s="1"/>
  <c r="I15" i="24"/>
  <c r="L15" i="24" s="1"/>
  <c r="I13" i="24"/>
  <c r="L13" i="24" s="1"/>
  <c r="I9" i="24"/>
  <c r="L9" i="24" s="1"/>
  <c r="I12" i="23"/>
  <c r="L12" i="23" s="1"/>
  <c r="I7" i="23"/>
  <c r="L7" i="23" s="1"/>
  <c r="I10" i="23"/>
  <c r="L10" i="23" s="1"/>
  <c r="I9" i="23"/>
  <c r="L9" i="23" s="1"/>
  <c r="I14" i="23"/>
  <c r="L14" i="23" s="1"/>
  <c r="I16" i="23"/>
  <c r="L16" i="23" s="1"/>
  <c r="I11" i="23"/>
  <c r="L11" i="23" s="1"/>
  <c r="I8" i="23"/>
  <c r="L8" i="23" s="1"/>
  <c r="D220" i="7"/>
  <c r="E220" i="7"/>
  <c r="E4" i="7"/>
  <c r="E5" i="7"/>
  <c r="E6" i="7"/>
  <c r="E7" i="7"/>
  <c r="E8" i="7"/>
  <c r="E9" i="7"/>
  <c r="E10" i="7"/>
  <c r="E11" i="7"/>
  <c r="E12" i="7"/>
  <c r="E13" i="7"/>
  <c r="E14" i="7"/>
  <c r="E15" i="7"/>
  <c r="E16" i="7"/>
  <c r="E17" i="7"/>
  <c r="E18" i="7"/>
  <c r="E19" i="7"/>
  <c r="E20" i="7"/>
  <c r="E21" i="7"/>
  <c r="E22" i="7"/>
  <c r="E23" i="7"/>
  <c r="E24" i="7"/>
  <c r="E25" i="7"/>
  <c r="E26" i="7"/>
  <c r="E27" i="7"/>
  <c r="E28" i="7"/>
  <c r="E29" i="7"/>
  <c r="E30" i="7"/>
  <c r="E31" i="7"/>
  <c r="E32" i="7"/>
  <c r="E33" i="7"/>
  <c r="E34" i="7"/>
  <c r="E35" i="7"/>
  <c r="E36" i="7"/>
  <c r="E37" i="7"/>
  <c r="E38" i="7"/>
  <c r="E39" i="7"/>
  <c r="E40" i="7"/>
  <c r="E41" i="7"/>
  <c r="E42" i="7"/>
  <c r="E43" i="7"/>
  <c r="E44" i="7"/>
  <c r="E45" i="7"/>
  <c r="E46" i="7"/>
  <c r="E47" i="7"/>
  <c r="E48" i="7"/>
  <c r="E49" i="7"/>
  <c r="E50" i="7"/>
  <c r="E51" i="7"/>
  <c r="E52" i="7"/>
  <c r="E53" i="7"/>
  <c r="E54" i="7"/>
  <c r="E55" i="7"/>
  <c r="E56" i="7"/>
  <c r="E57" i="7"/>
  <c r="E58" i="7"/>
  <c r="E59" i="7"/>
  <c r="E60" i="7"/>
  <c r="E61" i="7"/>
  <c r="E62" i="7"/>
  <c r="E63" i="7"/>
  <c r="E64" i="7"/>
  <c r="E65" i="7"/>
  <c r="E66" i="7"/>
  <c r="E67" i="7"/>
  <c r="E68" i="7"/>
  <c r="E69" i="7"/>
  <c r="E70" i="7"/>
  <c r="E71" i="7"/>
  <c r="E72" i="7"/>
  <c r="E73" i="7"/>
  <c r="E74" i="7"/>
  <c r="E75" i="7"/>
  <c r="E76" i="7"/>
  <c r="E77" i="7"/>
  <c r="E78" i="7"/>
  <c r="E79" i="7"/>
  <c r="E80" i="7"/>
  <c r="E81" i="7"/>
  <c r="E82" i="7"/>
  <c r="E83" i="7"/>
  <c r="E84" i="7"/>
  <c r="E85" i="7"/>
  <c r="E86" i="7"/>
  <c r="E87" i="7"/>
  <c r="E88" i="7"/>
  <c r="E89" i="7"/>
  <c r="E90" i="7"/>
  <c r="E91" i="7"/>
  <c r="E92" i="7"/>
  <c r="E93" i="7"/>
  <c r="E94" i="7"/>
  <c r="E95" i="7"/>
  <c r="E96" i="7"/>
  <c r="E97" i="7"/>
  <c r="E98" i="7"/>
  <c r="E99" i="7"/>
  <c r="E100" i="7"/>
  <c r="E101" i="7"/>
  <c r="E102" i="7"/>
  <c r="E103" i="7"/>
  <c r="E104" i="7"/>
  <c r="E105" i="7"/>
  <c r="E106" i="7"/>
  <c r="E107" i="7"/>
  <c r="E108" i="7"/>
  <c r="E109" i="7"/>
  <c r="E110" i="7"/>
  <c r="E111" i="7"/>
  <c r="E112" i="7"/>
  <c r="E113" i="7"/>
  <c r="E114" i="7"/>
  <c r="E115" i="7"/>
  <c r="E116" i="7"/>
  <c r="E117" i="7"/>
  <c r="E118" i="7"/>
  <c r="E119" i="7"/>
  <c r="E120" i="7"/>
  <c r="E121" i="7"/>
  <c r="E122" i="7"/>
  <c r="E123" i="7"/>
  <c r="E124" i="7"/>
  <c r="E125" i="7"/>
  <c r="E126" i="7"/>
  <c r="E127" i="7"/>
  <c r="E128" i="7"/>
  <c r="E129" i="7"/>
  <c r="E130" i="7"/>
  <c r="E131" i="7"/>
  <c r="E132" i="7"/>
  <c r="E133" i="7"/>
  <c r="E134" i="7"/>
  <c r="E135" i="7"/>
  <c r="E136" i="7"/>
  <c r="E137" i="7"/>
  <c r="E138" i="7"/>
  <c r="E139" i="7"/>
  <c r="E140" i="7"/>
  <c r="E141" i="7"/>
  <c r="E142" i="7"/>
  <c r="E143" i="7"/>
  <c r="E144" i="7"/>
  <c r="E145" i="7"/>
  <c r="E146" i="7"/>
  <c r="E147" i="7"/>
  <c r="E148" i="7"/>
  <c r="E149" i="7"/>
  <c r="E150" i="7"/>
  <c r="E151" i="7"/>
  <c r="E153" i="7"/>
  <c r="E154" i="7"/>
  <c r="E155" i="7"/>
  <c r="E156" i="7"/>
  <c r="E157" i="7"/>
  <c r="E158" i="7"/>
  <c r="E159" i="7"/>
  <c r="E160" i="7"/>
  <c r="E161" i="7"/>
  <c r="E162" i="7"/>
  <c r="E163" i="7"/>
  <c r="E164" i="7"/>
  <c r="E165" i="7"/>
  <c r="E166" i="7"/>
  <c r="E167" i="7"/>
  <c r="E168" i="7"/>
  <c r="E169" i="7"/>
  <c r="E170" i="7"/>
  <c r="E171" i="7"/>
  <c r="E172" i="7"/>
  <c r="E173" i="7"/>
  <c r="E174" i="7"/>
  <c r="E175" i="7"/>
  <c r="E176" i="7"/>
  <c r="E177" i="7"/>
  <c r="E178" i="7"/>
  <c r="E179" i="7"/>
  <c r="E180" i="7"/>
  <c r="E181" i="7"/>
  <c r="E182" i="7"/>
  <c r="E183" i="7"/>
  <c r="E184" i="7"/>
  <c r="E185" i="7"/>
  <c r="E186" i="7"/>
  <c r="E187" i="7"/>
  <c r="E188" i="7"/>
  <c r="E189" i="7"/>
  <c r="E190" i="7"/>
  <c r="E191" i="7"/>
  <c r="E192" i="7"/>
  <c r="E193" i="7"/>
  <c r="E194" i="7"/>
  <c r="E195" i="7"/>
  <c r="E196" i="7"/>
  <c r="E197" i="7"/>
  <c r="E198" i="7"/>
  <c r="E199" i="7"/>
  <c r="E200" i="7"/>
  <c r="E201" i="7"/>
  <c r="E202" i="7"/>
  <c r="E203" i="7"/>
  <c r="E204" i="7"/>
  <c r="E205" i="7"/>
  <c r="E206" i="7"/>
  <c r="E207" i="7"/>
  <c r="E208" i="7"/>
  <c r="E209" i="7"/>
  <c r="E210" i="7"/>
  <c r="E211" i="7"/>
  <c r="E212" i="7"/>
  <c r="E213" i="7"/>
  <c r="E214" i="7"/>
  <c r="E215" i="7"/>
  <c r="E216" i="7"/>
  <c r="E217" i="7"/>
  <c r="E218" i="7"/>
  <c r="E219" i="7"/>
  <c r="D4" i="7"/>
  <c r="D5" i="7"/>
  <c r="D6" i="7"/>
  <c r="D7" i="7"/>
  <c r="D8" i="7"/>
  <c r="D9" i="7"/>
  <c r="D10" i="7"/>
  <c r="D11" i="7"/>
  <c r="D12" i="7"/>
  <c r="D13" i="7"/>
  <c r="D14" i="7"/>
  <c r="D15" i="7"/>
  <c r="D16" i="7"/>
  <c r="D17" i="7"/>
  <c r="D18" i="7"/>
  <c r="D19" i="7"/>
  <c r="D20" i="7"/>
  <c r="D21" i="7"/>
  <c r="D22" i="7"/>
  <c r="D23" i="7"/>
  <c r="D24" i="7"/>
  <c r="D25" i="7"/>
  <c r="D26" i="7"/>
  <c r="D27" i="7"/>
  <c r="D28" i="7"/>
  <c r="D29" i="7"/>
  <c r="D30" i="7"/>
  <c r="D31" i="7"/>
  <c r="D32" i="7"/>
  <c r="D33" i="7"/>
  <c r="D34" i="7"/>
  <c r="D35" i="7"/>
  <c r="D37" i="7"/>
  <c r="D38" i="7"/>
  <c r="D39" i="7"/>
  <c r="D40" i="7"/>
  <c r="D41" i="7"/>
  <c r="D42" i="7"/>
  <c r="D43" i="7"/>
  <c r="D44" i="7"/>
  <c r="D45" i="7"/>
  <c r="D46" i="7"/>
  <c r="D47" i="7"/>
  <c r="D48" i="7"/>
  <c r="D49" i="7"/>
  <c r="D50" i="7"/>
  <c r="D51" i="7"/>
  <c r="D52" i="7"/>
  <c r="D53" i="7"/>
  <c r="D54" i="7"/>
  <c r="D55" i="7"/>
  <c r="D56" i="7"/>
  <c r="D57" i="7"/>
  <c r="D58" i="7"/>
  <c r="D59" i="7"/>
  <c r="D60" i="7"/>
  <c r="D61" i="7"/>
  <c r="D62" i="7"/>
  <c r="D63" i="7"/>
  <c r="D64" i="7"/>
  <c r="D65" i="7"/>
  <c r="D66" i="7"/>
  <c r="D67" i="7"/>
  <c r="D68" i="7"/>
  <c r="D69" i="7"/>
  <c r="D70" i="7"/>
  <c r="D71" i="7"/>
  <c r="D72" i="7"/>
  <c r="D73" i="7"/>
  <c r="D74" i="7"/>
  <c r="D75" i="7"/>
  <c r="D76" i="7"/>
  <c r="D77" i="7"/>
  <c r="D78" i="7"/>
  <c r="D79" i="7"/>
  <c r="D80" i="7"/>
  <c r="D81" i="7"/>
  <c r="D82" i="7"/>
  <c r="D83" i="7"/>
  <c r="D84" i="7"/>
  <c r="D85" i="7"/>
  <c r="D86" i="7"/>
  <c r="D87" i="7"/>
  <c r="D88" i="7"/>
  <c r="D89" i="7"/>
  <c r="D90" i="7"/>
  <c r="D91" i="7"/>
  <c r="D92" i="7"/>
  <c r="D93" i="7"/>
  <c r="D94" i="7"/>
  <c r="D95" i="7"/>
  <c r="D96" i="7"/>
  <c r="D97" i="7"/>
  <c r="D98" i="7"/>
  <c r="D99" i="7"/>
  <c r="D100" i="7"/>
  <c r="D101" i="7"/>
  <c r="D102" i="7"/>
  <c r="D103" i="7"/>
  <c r="D104" i="7"/>
  <c r="D105" i="7"/>
  <c r="D106" i="7"/>
  <c r="D107" i="7"/>
  <c r="D108" i="7"/>
  <c r="D109" i="7"/>
  <c r="D110" i="7"/>
  <c r="D111" i="7"/>
  <c r="D112" i="7"/>
  <c r="D113" i="7"/>
  <c r="D114" i="7"/>
  <c r="D115" i="7"/>
  <c r="D116" i="7"/>
  <c r="D117" i="7"/>
  <c r="D118" i="7"/>
  <c r="D119" i="7"/>
  <c r="D120" i="7"/>
  <c r="D121" i="7"/>
  <c r="D122" i="7"/>
  <c r="D123" i="7"/>
  <c r="D124" i="7"/>
  <c r="D125" i="7"/>
  <c r="D126" i="7"/>
  <c r="D127" i="7"/>
  <c r="D128" i="7"/>
  <c r="D129" i="7"/>
  <c r="D130" i="7"/>
  <c r="D131" i="7"/>
  <c r="D132" i="7"/>
  <c r="D133" i="7"/>
  <c r="D134" i="7"/>
  <c r="D135" i="7"/>
  <c r="D136" i="7"/>
  <c r="D137" i="7"/>
  <c r="D138" i="7"/>
  <c r="D139" i="7"/>
  <c r="D140" i="7"/>
  <c r="D141" i="7"/>
  <c r="D142" i="7"/>
  <c r="D143" i="7"/>
  <c r="D144" i="7"/>
  <c r="D145" i="7"/>
  <c r="D146" i="7"/>
  <c r="D147" i="7"/>
  <c r="D148" i="7"/>
  <c r="D149" i="7"/>
  <c r="D150" i="7"/>
  <c r="D151" i="7"/>
  <c r="D153" i="7"/>
  <c r="D154" i="7"/>
  <c r="D155" i="7"/>
  <c r="D156" i="7"/>
  <c r="D157" i="7"/>
  <c r="D158" i="7"/>
  <c r="D159" i="7"/>
  <c r="D160" i="7"/>
  <c r="D161" i="7"/>
  <c r="D162" i="7"/>
  <c r="D163" i="7"/>
  <c r="D164" i="7"/>
  <c r="D165" i="7"/>
  <c r="D166" i="7"/>
  <c r="D167" i="7"/>
  <c r="D168" i="7"/>
  <c r="D169" i="7"/>
  <c r="D170" i="7"/>
  <c r="D171" i="7"/>
  <c r="D172" i="7"/>
  <c r="D173" i="7"/>
  <c r="D174" i="7"/>
  <c r="D175" i="7"/>
  <c r="D176" i="7"/>
  <c r="D177" i="7"/>
  <c r="D178" i="7"/>
  <c r="D179" i="7"/>
  <c r="D180" i="7"/>
  <c r="D181" i="7"/>
  <c r="D182" i="7"/>
  <c r="D183" i="7"/>
  <c r="D184" i="7"/>
  <c r="D185" i="7"/>
  <c r="D186" i="7"/>
  <c r="D187" i="7"/>
  <c r="D188" i="7"/>
  <c r="D189" i="7"/>
  <c r="D190" i="7"/>
  <c r="D191" i="7"/>
  <c r="D192" i="7"/>
  <c r="D193" i="7"/>
  <c r="D194" i="7"/>
  <c r="D195" i="7"/>
  <c r="D196" i="7"/>
  <c r="D197" i="7"/>
  <c r="D198" i="7"/>
  <c r="D199" i="7"/>
  <c r="D200" i="7"/>
  <c r="D201" i="7"/>
  <c r="D202" i="7"/>
  <c r="D203" i="7"/>
  <c r="D204" i="7"/>
  <c r="D205" i="7"/>
  <c r="D206" i="7"/>
  <c r="D207" i="7"/>
  <c r="D208" i="7"/>
  <c r="D209" i="7"/>
  <c r="D210" i="7"/>
  <c r="D211" i="7"/>
  <c r="D212" i="7"/>
  <c r="D213" i="7"/>
  <c r="D214" i="7"/>
  <c r="D215" i="7"/>
  <c r="D216" i="7"/>
  <c r="D217" i="7"/>
  <c r="D218" i="7"/>
  <c r="D219" i="7"/>
  <c r="E3" i="7"/>
  <c r="D3" i="7"/>
  <c r="I18" i="21" l="1"/>
  <c r="L18" i="21" s="1"/>
  <c r="I10" i="21"/>
  <c r="L10" i="21" s="1"/>
  <c r="I9" i="21"/>
  <c r="L9" i="21" s="1"/>
  <c r="I8" i="21"/>
  <c r="L8" i="21" s="1"/>
  <c r="I7" i="21"/>
  <c r="L7" i="21" s="1"/>
  <c r="I14" i="21"/>
  <c r="L14" i="21" s="1"/>
  <c r="I19" i="21"/>
  <c r="L19" i="21" s="1"/>
  <c r="I15" i="21"/>
  <c r="L15" i="21" s="1"/>
  <c r="I16" i="21"/>
  <c r="L16" i="21" s="1"/>
  <c r="I13" i="21"/>
  <c r="L13" i="21" s="1"/>
  <c r="AH14" i="19"/>
  <c r="AH6" i="19"/>
  <c r="AJ6" i="19" s="1"/>
  <c r="AF6" i="19" s="1"/>
  <c r="AK6" i="19" s="1"/>
  <c r="AL6" i="19" s="1"/>
  <c r="AH10" i="19"/>
  <c r="AJ10" i="19" s="1"/>
  <c r="AF10" i="19" s="1"/>
  <c r="AK10" i="19" s="1"/>
  <c r="AL10" i="19" s="1"/>
  <c r="AH7" i="19"/>
  <c r="AJ7" i="19" s="1"/>
  <c r="AF7" i="19" s="1"/>
  <c r="AK7" i="19" s="1"/>
  <c r="AL7" i="19" s="1"/>
  <c r="AH12" i="19"/>
  <c r="AJ12" i="19" s="1"/>
  <c r="AF12" i="19" s="1"/>
  <c r="AK12" i="19" s="1"/>
  <c r="AL12" i="19" s="1"/>
  <c r="AH8" i="19"/>
  <c r="AJ8" i="19" s="1"/>
  <c r="AF8" i="19" s="1"/>
  <c r="AK8" i="19" s="1"/>
  <c r="AL8" i="19" s="1"/>
  <c r="AH13" i="19"/>
  <c r="AJ13" i="19" s="1"/>
  <c r="AF13" i="19" s="1"/>
  <c r="AK13" i="19" s="1"/>
  <c r="AL13" i="19" s="1"/>
  <c r="AH11" i="19"/>
  <c r="AJ11" i="19" s="1"/>
  <c r="AF11" i="19" s="1"/>
  <c r="AK11" i="19" s="1"/>
  <c r="AL11" i="19" s="1"/>
  <c r="AH9" i="19"/>
  <c r="AJ9" i="19" s="1"/>
  <c r="AF9" i="19" s="1"/>
  <c r="AK9" i="19" s="1"/>
  <c r="AL9" i="19" s="1"/>
  <c r="AH167" i="19"/>
  <c r="AH5" i="19"/>
  <c r="AH4" i="19"/>
  <c r="AH427" i="19"/>
  <c r="AH428" i="19"/>
  <c r="AH421" i="19"/>
  <c r="AH424" i="19"/>
  <c r="AH426" i="19"/>
  <c r="AH425" i="19"/>
  <c r="AH422" i="19"/>
  <c r="AH420" i="19"/>
  <c r="AG425" i="19"/>
  <c r="AG428" i="19"/>
  <c r="AG426" i="19"/>
  <c r="AG427" i="19"/>
  <c r="AG424" i="19"/>
  <c r="AG421" i="19"/>
  <c r="AG420" i="19"/>
  <c r="AG422" i="19"/>
  <c r="AH456" i="19"/>
  <c r="AH457" i="19"/>
  <c r="AH461" i="19"/>
  <c r="AH459" i="19"/>
  <c r="AH455" i="19"/>
  <c r="AH460" i="19"/>
  <c r="AH458" i="19"/>
  <c r="AH447" i="19"/>
  <c r="AH437" i="19"/>
  <c r="AH443" i="19"/>
  <c r="AH179" i="19"/>
  <c r="AH439" i="19"/>
  <c r="AH429" i="19"/>
  <c r="AH435" i="19"/>
  <c r="AH452" i="19"/>
  <c r="AH431" i="19"/>
  <c r="AH178" i="19"/>
  <c r="AH446" i="19"/>
  <c r="AH444" i="19"/>
  <c r="AH450" i="19"/>
  <c r="AH448" i="19"/>
  <c r="AH438" i="19"/>
  <c r="AH436" i="19"/>
  <c r="AH442" i="19"/>
  <c r="AH440" i="19"/>
  <c r="AH430" i="19"/>
  <c r="AH434" i="19"/>
  <c r="AH432" i="19"/>
  <c r="AH449" i="19"/>
  <c r="AH453" i="19"/>
  <c r="AH454" i="19"/>
  <c r="AH441" i="19"/>
  <c r="AH445" i="19"/>
  <c r="AH451" i="19"/>
  <c r="AH433" i="19"/>
  <c r="AH175" i="19"/>
  <c r="AH169" i="19"/>
  <c r="AH406" i="19"/>
  <c r="AH405" i="19"/>
  <c r="AH389" i="19"/>
  <c r="AH386" i="19"/>
  <c r="AH391" i="19"/>
  <c r="AH173" i="19"/>
  <c r="AH419" i="19"/>
  <c r="AH411" i="19"/>
  <c r="AH410" i="19"/>
  <c r="AH395" i="19"/>
  <c r="AH384" i="19"/>
  <c r="AH397" i="19"/>
  <c r="AH416" i="19"/>
  <c r="AH403" i="19"/>
  <c r="AH417" i="19"/>
  <c r="AH176" i="19"/>
  <c r="AH400" i="19"/>
  <c r="AH418" i="19"/>
  <c r="AH393" i="19"/>
  <c r="AH407" i="19"/>
  <c r="AH398" i="19"/>
  <c r="AH378" i="19"/>
  <c r="AH388" i="19"/>
  <c r="AH412" i="19"/>
  <c r="AH385" i="19"/>
  <c r="AH174" i="19"/>
  <c r="AH414" i="19"/>
  <c r="AH392" i="19"/>
  <c r="AH170" i="19"/>
  <c r="AH402" i="19"/>
  <c r="AH382" i="19"/>
  <c r="AH383" i="19"/>
  <c r="AH172" i="19"/>
  <c r="AH171" i="19"/>
  <c r="AH404" i="19"/>
  <c r="AH387" i="19"/>
  <c r="AH381" i="19"/>
  <c r="AH396" i="19"/>
  <c r="AH380" i="19"/>
  <c r="AH401" i="19"/>
  <c r="AH408" i="19"/>
  <c r="AH413" i="19"/>
  <c r="AH423" i="19"/>
  <c r="AH390" i="19"/>
  <c r="AH399" i="19"/>
  <c r="AH415" i="19"/>
  <c r="AH168" i="19"/>
  <c r="AH177" i="19"/>
  <c r="AH394" i="19"/>
  <c r="AH409" i="19"/>
  <c r="AH379" i="19"/>
  <c r="AH377" i="19"/>
  <c r="AG460" i="19"/>
  <c r="AG457" i="19"/>
  <c r="AG455" i="19"/>
  <c r="AG461" i="19"/>
  <c r="AG458" i="19"/>
  <c r="AG459" i="19"/>
  <c r="AG456" i="19"/>
  <c r="AG454" i="19"/>
  <c r="AG405" i="19"/>
  <c r="AG411" i="19"/>
  <c r="AG416" i="19"/>
  <c r="AG409" i="19"/>
  <c r="AG391" i="19"/>
  <c r="AG410" i="19"/>
  <c r="AG395" i="19"/>
  <c r="AG388" i="19"/>
  <c r="AG431" i="19"/>
  <c r="AG407" i="19"/>
  <c r="AG381" i="19"/>
  <c r="AG397" i="19"/>
  <c r="AG394" i="19"/>
  <c r="AG382" i="19"/>
  <c r="AG419" i="19"/>
  <c r="AG403" i="19"/>
  <c r="AG399" i="19"/>
  <c r="AG402" i="19"/>
  <c r="AG444" i="19"/>
  <c r="AG384" i="19"/>
  <c r="AG413" i="19"/>
  <c r="AG453" i="19"/>
  <c r="AG438" i="19"/>
  <c r="AG393" i="19"/>
  <c r="AG433" i="19"/>
  <c r="AG412" i="19"/>
  <c r="AG398" i="19"/>
  <c r="AG435" i="19"/>
  <c r="AG436" i="19"/>
  <c r="AG434" i="19"/>
  <c r="AG450" i="19"/>
  <c r="AG445" i="19"/>
  <c r="AG386" i="19"/>
  <c r="AG446" i="19"/>
  <c r="AG439" i="19"/>
  <c r="AG387" i="19"/>
  <c r="AG442" i="19"/>
  <c r="AG400" i="19"/>
  <c r="AG432" i="19"/>
  <c r="AG406" i="19"/>
  <c r="AG417" i="19"/>
  <c r="AG430" i="19"/>
  <c r="AG423" i="19"/>
  <c r="AG429" i="19"/>
  <c r="AG451" i="19"/>
  <c r="AG449" i="19"/>
  <c r="AG414" i="19"/>
  <c r="AG383" i="19"/>
  <c r="AG448" i="19"/>
  <c r="AG443" i="19"/>
  <c r="AG396" i="19"/>
  <c r="AG392" i="19"/>
  <c r="AG418" i="19"/>
  <c r="AG404" i="19"/>
  <c r="AG401" i="19"/>
  <c r="AG452" i="19"/>
  <c r="AG441" i="19"/>
  <c r="AG440" i="19"/>
  <c r="AG408" i="19"/>
  <c r="AG390" i="19"/>
  <c r="AG379" i="19"/>
  <c r="AG415" i="19"/>
  <c r="AG389" i="19"/>
  <c r="AG380" i="19"/>
  <c r="AG437" i="19"/>
  <c r="AG378" i="19"/>
  <c r="AG447" i="19"/>
  <c r="AG177" i="19"/>
  <c r="AG179" i="19"/>
  <c r="AG171" i="19"/>
  <c r="AG176" i="19"/>
  <c r="AG170" i="19"/>
  <c r="AG169" i="19"/>
  <c r="AG167" i="19"/>
  <c r="AG178" i="19"/>
  <c r="AG172" i="19"/>
  <c r="AG174" i="19"/>
  <c r="AG168" i="19"/>
  <c r="AG377" i="19"/>
  <c r="AG173" i="19"/>
  <c r="R13" i="23" s="1"/>
  <c r="Q13" i="23" s="1"/>
  <c r="T13" i="23" s="1"/>
  <c r="AG175" i="19"/>
  <c r="O74" i="24" l="1"/>
  <c r="R74" i="24" s="1"/>
  <c r="P74" i="24"/>
  <c r="S74" i="24" s="1"/>
  <c r="AJ14" i="19"/>
  <c r="AF14" i="19" s="1"/>
  <c r="AK14" i="19" s="1"/>
  <c r="AL14" i="19" s="1"/>
  <c r="S19" i="21"/>
  <c r="O82" i="24"/>
  <c r="R82" i="24" s="1"/>
  <c r="O83" i="24"/>
  <c r="R83" i="24" s="1"/>
  <c r="O86" i="24"/>
  <c r="R86" i="24" s="1"/>
  <c r="O77" i="24"/>
  <c r="R77" i="24" s="1"/>
  <c r="O85" i="24"/>
  <c r="R85" i="24" s="1"/>
  <c r="O70" i="24"/>
  <c r="R70" i="24" s="1"/>
  <c r="O79" i="24"/>
  <c r="R79" i="24" s="1"/>
  <c r="R93" i="24"/>
  <c r="R90" i="24"/>
  <c r="S26" i="24"/>
  <c r="S31" i="24"/>
  <c r="S40" i="24"/>
  <c r="S36" i="24"/>
  <c r="S46" i="24"/>
  <c r="S30" i="24"/>
  <c r="S32" i="24"/>
  <c r="S50" i="24"/>
  <c r="S49" i="24"/>
  <c r="S42" i="24"/>
  <c r="S53" i="24"/>
  <c r="S38" i="24"/>
  <c r="S64" i="24"/>
  <c r="P80" i="24"/>
  <c r="S80" i="24" s="1"/>
  <c r="S89" i="24"/>
  <c r="P84" i="24"/>
  <c r="S84" i="24" s="1"/>
  <c r="S66" i="24"/>
  <c r="P70" i="24"/>
  <c r="S70" i="24" s="1"/>
  <c r="P83" i="24"/>
  <c r="S83" i="24" s="1"/>
  <c r="P79" i="24"/>
  <c r="S79" i="24" s="1"/>
  <c r="S87" i="24"/>
  <c r="S60" i="24"/>
  <c r="S93" i="24"/>
  <c r="S90" i="24"/>
  <c r="S96" i="24"/>
  <c r="S91" i="24"/>
  <c r="R54" i="24"/>
  <c r="S56" i="24"/>
  <c r="S55" i="24"/>
  <c r="S58" i="24"/>
  <c r="R11" i="24"/>
  <c r="R47" i="24"/>
  <c r="R87" i="24"/>
  <c r="R36" i="24"/>
  <c r="O78" i="24"/>
  <c r="R78" i="24" s="1"/>
  <c r="R14" i="24"/>
  <c r="O84" i="24"/>
  <c r="R84" i="24" s="1"/>
  <c r="R60" i="24"/>
  <c r="R61" i="24"/>
  <c r="R38" i="24"/>
  <c r="R32" i="24"/>
  <c r="O81" i="24"/>
  <c r="R81" i="24" s="1"/>
  <c r="O80" i="24"/>
  <c r="R80" i="24" s="1"/>
  <c r="R66" i="24"/>
  <c r="R68" i="24"/>
  <c r="R24" i="24"/>
  <c r="R88" i="24"/>
  <c r="R15" i="24"/>
  <c r="R35" i="24"/>
  <c r="R13" i="24"/>
  <c r="R29" i="24"/>
  <c r="R39" i="24"/>
  <c r="R19" i="24"/>
  <c r="R42" i="24"/>
  <c r="R41" i="24"/>
  <c r="R43" i="24"/>
  <c r="R89" i="24"/>
  <c r="R94" i="24"/>
  <c r="R96" i="24"/>
  <c r="R92" i="24"/>
  <c r="S41" i="24"/>
  <c r="S47" i="24"/>
  <c r="S45" i="24"/>
  <c r="S33" i="24"/>
  <c r="S28" i="24"/>
  <c r="S34" i="24"/>
  <c r="S23" i="24"/>
  <c r="S44" i="24"/>
  <c r="S39" i="24"/>
  <c r="S35" i="24"/>
  <c r="S29" i="24"/>
  <c r="S27" i="24"/>
  <c r="S43" i="24"/>
  <c r="S37" i="24"/>
  <c r="P86" i="24"/>
  <c r="S86" i="24" s="1"/>
  <c r="S76" i="24"/>
  <c r="S88" i="24"/>
  <c r="S63" i="24"/>
  <c r="S61" i="24"/>
  <c r="P77" i="24"/>
  <c r="S77" i="24" s="1"/>
  <c r="P85" i="24"/>
  <c r="S85" i="24" s="1"/>
  <c r="P81" i="24"/>
  <c r="S81" i="24" s="1"/>
  <c r="S62" i="24"/>
  <c r="S68" i="24"/>
  <c r="S75" i="24"/>
  <c r="P78" i="24"/>
  <c r="S78" i="24" s="1"/>
  <c r="P82" i="24"/>
  <c r="S82" i="24" s="1"/>
  <c r="S95" i="24"/>
  <c r="S94" i="24"/>
  <c r="S92" i="24"/>
  <c r="R56" i="24"/>
  <c r="R55" i="24"/>
  <c r="R58" i="24"/>
  <c r="R59" i="24"/>
  <c r="S54" i="24"/>
  <c r="S57" i="24"/>
  <c r="S59" i="24"/>
  <c r="R8" i="23"/>
  <c r="R10" i="23"/>
  <c r="R16" i="23"/>
  <c r="R17" i="23"/>
  <c r="R9" i="23"/>
  <c r="R14" i="23"/>
  <c r="R18" i="23"/>
  <c r="R12" i="23"/>
  <c r="R7" i="23"/>
  <c r="R11" i="23"/>
  <c r="S10" i="21"/>
  <c r="S16" i="21"/>
  <c r="S17" i="21"/>
  <c r="S8" i="21"/>
  <c r="S13" i="21"/>
  <c r="S15" i="21"/>
  <c r="S14" i="21"/>
  <c r="S9" i="21"/>
  <c r="S18" i="21"/>
  <c r="S7" i="21"/>
  <c r="AJ4" i="19"/>
  <c r="AF4" i="19" s="1"/>
  <c r="AK4" i="19" s="1"/>
  <c r="AL4" i="19" s="1"/>
  <c r="R13" i="21"/>
  <c r="R14" i="21"/>
  <c r="R15" i="21"/>
  <c r="R16" i="21"/>
  <c r="R17" i="21"/>
  <c r="R7" i="21"/>
  <c r="R18" i="21"/>
  <c r="AI389" i="19"/>
  <c r="R20" i="24"/>
  <c r="AI401" i="19"/>
  <c r="R33" i="24"/>
  <c r="AI414" i="19"/>
  <c r="R46" i="24"/>
  <c r="AI432" i="19"/>
  <c r="R63" i="24"/>
  <c r="AI450" i="19"/>
  <c r="AI438" i="19"/>
  <c r="AI419" i="19"/>
  <c r="R53" i="24"/>
  <c r="AI388" i="19"/>
  <c r="AI454" i="19"/>
  <c r="AJ415" i="19"/>
  <c r="AJ396" i="19"/>
  <c r="AJ402" i="19"/>
  <c r="AJ388" i="19"/>
  <c r="AJ417" i="19"/>
  <c r="AJ419" i="19"/>
  <c r="AJ453" i="19"/>
  <c r="AJ438" i="19"/>
  <c r="AJ435" i="19"/>
  <c r="AJ460" i="19"/>
  <c r="AI421" i="19"/>
  <c r="AJ425" i="19"/>
  <c r="AI415" i="19"/>
  <c r="AI449" i="19"/>
  <c r="AI400" i="19"/>
  <c r="AI434" i="19"/>
  <c r="AI453" i="19"/>
  <c r="AI382" i="19"/>
  <c r="AI395" i="19"/>
  <c r="R27" i="24"/>
  <c r="AI456" i="19"/>
  <c r="R91" i="24"/>
  <c r="AJ399" i="19"/>
  <c r="AJ381" i="19"/>
  <c r="AJ378" i="19"/>
  <c r="AJ403" i="19"/>
  <c r="AJ449" i="19"/>
  <c r="AJ448" i="19"/>
  <c r="AJ429" i="19"/>
  <c r="AJ455" i="19"/>
  <c r="AI424" i="19"/>
  <c r="R57" i="24"/>
  <c r="AJ426" i="19"/>
  <c r="AI379" i="19"/>
  <c r="R9" i="24"/>
  <c r="AI418" i="19"/>
  <c r="R51" i="24"/>
  <c r="AI451" i="19"/>
  <c r="AI442" i="19"/>
  <c r="AI436" i="19"/>
  <c r="AI413" i="19"/>
  <c r="R45" i="24"/>
  <c r="AI394" i="19"/>
  <c r="R26" i="24"/>
  <c r="AI410" i="19"/>
  <c r="AI459" i="19"/>
  <c r="AJ390" i="19"/>
  <c r="AJ387" i="19"/>
  <c r="AJ392" i="19"/>
  <c r="AJ398" i="19"/>
  <c r="AJ416" i="19"/>
  <c r="AJ432" i="19"/>
  <c r="AJ450" i="19"/>
  <c r="AJ439" i="19"/>
  <c r="AJ459" i="19"/>
  <c r="AI427" i="19"/>
  <c r="AJ424" i="19"/>
  <c r="AI404" i="19"/>
  <c r="AI390" i="19"/>
  <c r="R21" i="24"/>
  <c r="AI392" i="19"/>
  <c r="R23" i="24"/>
  <c r="AI429" i="19"/>
  <c r="AI387" i="19"/>
  <c r="AI435" i="19"/>
  <c r="AI384" i="19"/>
  <c r="AI397" i="19"/>
  <c r="AI391" i="19"/>
  <c r="R22" i="24"/>
  <c r="AI458" i="19"/>
  <c r="AJ379" i="19"/>
  <c r="AJ423" i="19"/>
  <c r="AJ404" i="19"/>
  <c r="AJ407" i="19"/>
  <c r="AJ397" i="19"/>
  <c r="AJ391" i="19"/>
  <c r="AJ433" i="19"/>
  <c r="AJ434" i="19"/>
  <c r="AJ444" i="19"/>
  <c r="AJ461" i="19"/>
  <c r="AI426" i="19"/>
  <c r="AJ421" i="19"/>
  <c r="AI447" i="19"/>
  <c r="AI408" i="19"/>
  <c r="R40" i="24"/>
  <c r="AI396" i="19"/>
  <c r="R28" i="24"/>
  <c r="AI423" i="19"/>
  <c r="AI439" i="19"/>
  <c r="R75" i="24"/>
  <c r="AI398" i="19"/>
  <c r="R30" i="24"/>
  <c r="AI444" i="19"/>
  <c r="AI381" i="19"/>
  <c r="AI409" i="19"/>
  <c r="AI461" i="19"/>
  <c r="AJ409" i="19"/>
  <c r="AJ413" i="19"/>
  <c r="AJ414" i="19"/>
  <c r="AJ393" i="19"/>
  <c r="AJ384" i="19"/>
  <c r="AJ386" i="19"/>
  <c r="AJ451" i="19"/>
  <c r="AJ430" i="19"/>
  <c r="AJ446" i="19"/>
  <c r="AJ443" i="19"/>
  <c r="AJ457" i="19"/>
  <c r="AI428" i="19"/>
  <c r="AI378" i="19"/>
  <c r="AI440" i="19"/>
  <c r="AI443" i="19"/>
  <c r="AI430" i="19"/>
  <c r="AI446" i="19"/>
  <c r="AI412" i="19"/>
  <c r="R44" i="24"/>
  <c r="AI402" i="19"/>
  <c r="R34" i="24"/>
  <c r="AI385" i="19"/>
  <c r="R16" i="24"/>
  <c r="AI416" i="19"/>
  <c r="R49" i="24"/>
  <c r="AI455" i="19"/>
  <c r="AJ394" i="19"/>
  <c r="AJ408" i="19"/>
  <c r="AJ418" i="19"/>
  <c r="AJ395" i="19"/>
  <c r="AJ389" i="19"/>
  <c r="AJ445" i="19"/>
  <c r="AJ440" i="19"/>
  <c r="AJ437" i="19"/>
  <c r="AJ456" i="19"/>
  <c r="AI425" i="19"/>
  <c r="AJ428" i="19"/>
  <c r="AI437" i="19"/>
  <c r="R72" i="24"/>
  <c r="AI441" i="19"/>
  <c r="R76" i="24"/>
  <c r="AI448" i="19"/>
  <c r="AI417" i="19"/>
  <c r="R50" i="24"/>
  <c r="AI386" i="19"/>
  <c r="R17" i="24"/>
  <c r="AI433" i="19"/>
  <c r="R64" i="24"/>
  <c r="AI399" i="19"/>
  <c r="R31" i="24"/>
  <c r="AI407" i="19"/>
  <c r="AI411" i="19"/>
  <c r="AI457" i="19"/>
  <c r="AJ401" i="19"/>
  <c r="AJ383" i="19"/>
  <c r="AJ385" i="19"/>
  <c r="AJ400" i="19"/>
  <c r="AJ410" i="19"/>
  <c r="AJ405" i="19"/>
  <c r="AJ441" i="19"/>
  <c r="AJ442" i="19"/>
  <c r="AJ431" i="19"/>
  <c r="AJ447" i="19"/>
  <c r="AI422" i="19"/>
  <c r="AJ420" i="19"/>
  <c r="AJ427" i="19"/>
  <c r="AI380" i="19"/>
  <c r="AI452" i="19"/>
  <c r="AI383" i="19"/>
  <c r="AI406" i="19"/>
  <c r="AI445" i="19"/>
  <c r="AI393" i="19"/>
  <c r="AI403" i="19"/>
  <c r="AI431" i="19"/>
  <c r="R62" i="24"/>
  <c r="AI405" i="19"/>
  <c r="R37" i="24"/>
  <c r="AI460" i="19"/>
  <c r="R95" i="24"/>
  <c r="AJ380" i="19"/>
  <c r="AJ382" i="19"/>
  <c r="AJ412" i="19"/>
  <c r="AJ411" i="19"/>
  <c r="AJ406" i="19"/>
  <c r="AJ454" i="19"/>
  <c r="AJ436" i="19"/>
  <c r="AJ452" i="19"/>
  <c r="AJ458" i="19"/>
  <c r="AI420" i="19"/>
  <c r="AJ422" i="19"/>
  <c r="AJ377" i="19"/>
  <c r="AI377" i="19"/>
  <c r="AI174" i="19"/>
  <c r="AJ175" i="19"/>
  <c r="AI176" i="19"/>
  <c r="AI172" i="19"/>
  <c r="AI179" i="19"/>
  <c r="AJ173" i="19"/>
  <c r="AI171" i="19"/>
  <c r="AI177" i="19"/>
  <c r="AJ179" i="19"/>
  <c r="AI168" i="19"/>
  <c r="AJ169" i="19"/>
  <c r="AI178" i="19"/>
  <c r="AJ171" i="19"/>
  <c r="AJ172" i="19"/>
  <c r="AJ174" i="19"/>
  <c r="AJ178" i="19"/>
  <c r="AI175" i="19"/>
  <c r="AI173" i="19"/>
  <c r="AI169" i="19"/>
  <c r="AJ177" i="19"/>
  <c r="AJ168" i="19"/>
  <c r="AJ176" i="19"/>
  <c r="AJ167" i="19"/>
  <c r="AJ170" i="19"/>
  <c r="AI167" i="19"/>
  <c r="AI170" i="19"/>
  <c r="R9" i="21"/>
  <c r="R8" i="21"/>
  <c r="R10" i="21"/>
  <c r="AJ5" i="19"/>
  <c r="AF5" i="19" s="1"/>
  <c r="AK5" i="19" s="1"/>
  <c r="AL5" i="19" s="1"/>
  <c r="AF405" i="19" l="1"/>
  <c r="AK405" i="19" s="1"/>
  <c r="AL405" i="19" s="1"/>
  <c r="AF431" i="19"/>
  <c r="AK431" i="19" s="1"/>
  <c r="AL431" i="19" s="1"/>
  <c r="Q54" i="24"/>
  <c r="T54" i="24" s="1"/>
  <c r="AF390" i="19"/>
  <c r="AK390" i="19" s="1"/>
  <c r="AL390" i="19" s="1"/>
  <c r="AF455" i="19"/>
  <c r="AK455" i="19" s="1"/>
  <c r="AL455" i="19" s="1"/>
  <c r="Q21" i="24"/>
  <c r="T21" i="24" s="1"/>
  <c r="AF437" i="19"/>
  <c r="AK437" i="19" s="1"/>
  <c r="AL437" i="19" s="1"/>
  <c r="AF394" i="19"/>
  <c r="AK394" i="19" s="1"/>
  <c r="AL394" i="19" s="1"/>
  <c r="AF415" i="19"/>
  <c r="AK415" i="19" s="1"/>
  <c r="AL415" i="19" s="1"/>
  <c r="AF382" i="19"/>
  <c r="AK382" i="19" s="1"/>
  <c r="AL382" i="19" s="1"/>
  <c r="AF410" i="19"/>
  <c r="AK410" i="19" s="1"/>
  <c r="AL410" i="19" s="1"/>
  <c r="AF448" i="19"/>
  <c r="AK448" i="19" s="1"/>
  <c r="AL448" i="19" s="1"/>
  <c r="AF378" i="19"/>
  <c r="AK378" i="19" s="1"/>
  <c r="AL378" i="19" s="1"/>
  <c r="AF167" i="19"/>
  <c r="AK167" i="19" s="1"/>
  <c r="AL167" i="19" s="1"/>
  <c r="AF377" i="19"/>
  <c r="AK377" i="19" s="1"/>
  <c r="Q50" i="24"/>
  <c r="T50" i="24" s="1"/>
  <c r="AF461" i="19"/>
  <c r="AK461" i="19" s="1"/>
  <c r="AL461" i="19" s="1"/>
  <c r="Q28" i="24"/>
  <c r="T28" i="24" s="1"/>
  <c r="AF457" i="19"/>
  <c r="AK457" i="19" s="1"/>
  <c r="AL457" i="19" s="1"/>
  <c r="AF386" i="19"/>
  <c r="AK386" i="19" s="1"/>
  <c r="AL386" i="19" s="1"/>
  <c r="AF446" i="19"/>
  <c r="AK446" i="19" s="1"/>
  <c r="AL446" i="19" s="1"/>
  <c r="AF430" i="19"/>
  <c r="AK430" i="19" s="1"/>
  <c r="AL430" i="19" s="1"/>
  <c r="Q9" i="23"/>
  <c r="T9" i="23" s="1"/>
  <c r="Q31" i="24"/>
  <c r="T31" i="24" s="1"/>
  <c r="Q95" i="24"/>
  <c r="T95" i="24" s="1"/>
  <c r="Q61" i="24"/>
  <c r="T61" i="24" s="1"/>
  <c r="AF392" i="19"/>
  <c r="AK392" i="19" s="1"/>
  <c r="AL392" i="19" s="1"/>
  <c r="AF451" i="19"/>
  <c r="AK451" i="19" s="1"/>
  <c r="AL451" i="19" s="1"/>
  <c r="AF427" i="19"/>
  <c r="Q92" i="24"/>
  <c r="T92" i="24" s="1"/>
  <c r="AF438" i="19"/>
  <c r="AK438" i="19" s="1"/>
  <c r="AL438" i="19" s="1"/>
  <c r="AF434" i="19"/>
  <c r="AK434" i="19" s="1"/>
  <c r="AL434" i="19" s="1"/>
  <c r="Q35" i="24"/>
  <c r="T35" i="24" s="1"/>
  <c r="AF408" i="19"/>
  <c r="AK408" i="19" s="1"/>
  <c r="AL408" i="19" s="1"/>
  <c r="AF460" i="19"/>
  <c r="AK460" i="19" s="1"/>
  <c r="AL460" i="19" s="1"/>
  <c r="Q90" i="24"/>
  <c r="T90" i="24" s="1"/>
  <c r="AF393" i="19"/>
  <c r="AK393" i="19" s="1"/>
  <c r="AL393" i="19" s="1"/>
  <c r="AF452" i="19"/>
  <c r="AK452" i="19" s="1"/>
  <c r="AL452" i="19" s="1"/>
  <c r="AF413" i="19"/>
  <c r="AK413" i="19" s="1"/>
  <c r="AL413" i="19" s="1"/>
  <c r="AF403" i="19"/>
  <c r="AK403" i="19" s="1"/>
  <c r="AL403" i="19" s="1"/>
  <c r="AF418" i="19"/>
  <c r="AK418" i="19" s="1"/>
  <c r="AL418" i="19" s="1"/>
  <c r="AF454" i="19"/>
  <c r="AK454" i="19" s="1"/>
  <c r="AL454" i="19" s="1"/>
  <c r="AF425" i="19"/>
  <c r="AK425" i="19" s="1"/>
  <c r="AL425" i="19" s="1"/>
  <c r="AF456" i="19"/>
  <c r="AK456" i="19" s="1"/>
  <c r="AL456" i="19" s="1"/>
  <c r="AF389" i="19"/>
  <c r="AK389" i="19" s="1"/>
  <c r="AL389" i="19" s="1"/>
  <c r="AF401" i="19"/>
  <c r="AK401" i="19" s="1"/>
  <c r="AL401" i="19" s="1"/>
  <c r="AF385" i="19"/>
  <c r="AF397" i="19"/>
  <c r="AK397" i="19" s="1"/>
  <c r="AL397" i="19" s="1"/>
  <c r="Q96" i="24"/>
  <c r="T96" i="24" s="1"/>
  <c r="Q49" i="24"/>
  <c r="T49" i="24" s="1"/>
  <c r="Q62" i="24"/>
  <c r="T62" i="24" s="1"/>
  <c r="AF399" i="19"/>
  <c r="AK399" i="19" s="1"/>
  <c r="AL399" i="19" s="1"/>
  <c r="AF435" i="19"/>
  <c r="AK435" i="19" s="1"/>
  <c r="AL435" i="19" s="1"/>
  <c r="AF421" i="19"/>
  <c r="AK421" i="19" s="1"/>
  <c r="AL421" i="19" s="1"/>
  <c r="Q34" i="24"/>
  <c r="T34" i="24" s="1"/>
  <c r="AF441" i="19"/>
  <c r="AK441" i="19" s="1"/>
  <c r="AL441" i="19" s="1"/>
  <c r="AF424" i="19"/>
  <c r="AK424" i="19" s="1"/>
  <c r="AL424" i="19" s="1"/>
  <c r="AF449" i="19"/>
  <c r="AK449" i="19" s="1"/>
  <c r="AL449" i="19" s="1"/>
  <c r="AF442" i="19"/>
  <c r="AK442" i="19" s="1"/>
  <c r="AL442" i="19" s="1"/>
  <c r="AF419" i="19"/>
  <c r="AK419" i="19" s="1"/>
  <c r="AL419" i="19" s="1"/>
  <c r="AF450" i="19"/>
  <c r="AK450" i="19" s="1"/>
  <c r="AL450" i="19" s="1"/>
  <c r="AF381" i="19"/>
  <c r="AK381" i="19" s="1"/>
  <c r="AL381" i="19" s="1"/>
  <c r="Q37" i="24"/>
  <c r="T37" i="24" s="1"/>
  <c r="AF411" i="19"/>
  <c r="AK411" i="19" s="1"/>
  <c r="AL411" i="19" s="1"/>
  <c r="AF458" i="19"/>
  <c r="AK458" i="19" s="1"/>
  <c r="AL458" i="19" s="1"/>
  <c r="AF176" i="19"/>
  <c r="AK176" i="19" s="1"/>
  <c r="AL176" i="19" s="1"/>
  <c r="AF423" i="19"/>
  <c r="AK423" i="19" s="1"/>
  <c r="AL423" i="19" s="1"/>
  <c r="AF414" i="19"/>
  <c r="AK414" i="19" s="1"/>
  <c r="AL414" i="19" s="1"/>
  <c r="AF406" i="19"/>
  <c r="AK406" i="19" s="1"/>
  <c r="AL406" i="19" s="1"/>
  <c r="AF391" i="19"/>
  <c r="AK391" i="19" s="1"/>
  <c r="AL391" i="19" s="1"/>
  <c r="AF404" i="19"/>
  <c r="AK404" i="19" s="1"/>
  <c r="AL404" i="19" s="1"/>
  <c r="AF388" i="19"/>
  <c r="AK388" i="19" s="1"/>
  <c r="AL388" i="19" s="1"/>
  <c r="AF396" i="19"/>
  <c r="AK396" i="19" s="1"/>
  <c r="AL396" i="19" s="1"/>
  <c r="Q39" i="24"/>
  <c r="T39" i="24" s="1"/>
  <c r="Q68" i="24"/>
  <c r="T68" i="24" s="1"/>
  <c r="Q47" i="24"/>
  <c r="T47" i="24" s="1"/>
  <c r="Q81" i="24"/>
  <c r="T81" i="24" s="1"/>
  <c r="AF428" i="19"/>
  <c r="AK428" i="19" s="1"/>
  <c r="AL428" i="19" s="1"/>
  <c r="AF422" i="19"/>
  <c r="AK422" i="19" s="1"/>
  <c r="AL422" i="19" s="1"/>
  <c r="AF412" i="19"/>
  <c r="AK412" i="19" s="1"/>
  <c r="AL412" i="19" s="1"/>
  <c r="AF407" i="19"/>
  <c r="AK407" i="19" s="1"/>
  <c r="AL407" i="19" s="1"/>
  <c r="AF416" i="19"/>
  <c r="AK416" i="19" s="1"/>
  <c r="AL416" i="19" s="1"/>
  <c r="AF395" i="19"/>
  <c r="AK395" i="19" s="1"/>
  <c r="AL395" i="19" s="1"/>
  <c r="Q78" i="24"/>
  <c r="T78" i="24" s="1"/>
  <c r="AF440" i="19"/>
  <c r="AK440" i="19" s="1"/>
  <c r="AL440" i="19" s="1"/>
  <c r="AF380" i="19"/>
  <c r="AK380" i="19" s="1"/>
  <c r="AL380" i="19" s="1"/>
  <c r="AF383" i="19"/>
  <c r="AK383" i="19" s="1"/>
  <c r="AL383" i="19" s="1"/>
  <c r="AF384" i="19"/>
  <c r="AK384" i="19" s="1"/>
  <c r="AL384" i="19" s="1"/>
  <c r="AF444" i="19"/>
  <c r="AK444" i="19" s="1"/>
  <c r="AL444" i="19" s="1"/>
  <c r="Q79" i="24"/>
  <c r="T79" i="24" s="1"/>
  <c r="AF459" i="19"/>
  <c r="AK459" i="19" s="1"/>
  <c r="AL459" i="19" s="1"/>
  <c r="AF432" i="19"/>
  <c r="AK432" i="19" s="1"/>
  <c r="AL432" i="19" s="1"/>
  <c r="AF433" i="19"/>
  <c r="AK433" i="19" s="1"/>
  <c r="AL433" i="19" s="1"/>
  <c r="AF429" i="19"/>
  <c r="AK429" i="19" s="1"/>
  <c r="AL429" i="19" s="1"/>
  <c r="Q83" i="24"/>
  <c r="T83" i="24" s="1"/>
  <c r="AF398" i="19"/>
  <c r="AK398" i="19" s="1"/>
  <c r="AL398" i="19" s="1"/>
  <c r="AF379" i="19"/>
  <c r="AK379" i="19" s="1"/>
  <c r="AL379" i="19" s="1"/>
  <c r="AF400" i="19"/>
  <c r="AK400" i="19" s="1"/>
  <c r="AL400" i="19" s="1"/>
  <c r="AF453" i="19"/>
  <c r="AK453" i="19" s="1"/>
  <c r="AL453" i="19" s="1"/>
  <c r="Q60" i="24"/>
  <c r="T60" i="24" s="1"/>
  <c r="Q30" i="24"/>
  <c r="T30" i="24" s="1"/>
  <c r="Q64" i="24"/>
  <c r="T64" i="24" s="1"/>
  <c r="Q75" i="24"/>
  <c r="T75" i="24" s="1"/>
  <c r="Q88" i="24"/>
  <c r="T88" i="24" s="1"/>
  <c r="AF420" i="19"/>
  <c r="AK420" i="19" s="1"/>
  <c r="AL420" i="19" s="1"/>
  <c r="Q72" i="24"/>
  <c r="T72" i="24" s="1"/>
  <c r="AF179" i="19"/>
  <c r="AK179" i="19" s="1"/>
  <c r="AL179" i="19" s="1"/>
  <c r="Q80" i="24"/>
  <c r="T80" i="24" s="1"/>
  <c r="Q24" i="24"/>
  <c r="T24" i="24" s="1"/>
  <c r="AF443" i="19"/>
  <c r="AK443" i="19" s="1"/>
  <c r="AL443" i="19" s="1"/>
  <c r="AF447" i="19"/>
  <c r="AK447" i="19" s="1"/>
  <c r="AL447" i="19" s="1"/>
  <c r="AF417" i="19"/>
  <c r="AK417" i="19" s="1"/>
  <c r="AL417" i="19" s="1"/>
  <c r="Q23" i="24"/>
  <c r="T23" i="24" s="1"/>
  <c r="Q41" i="24"/>
  <c r="T41" i="24" s="1"/>
  <c r="Q22" i="24"/>
  <c r="T22" i="24" s="1"/>
  <c r="Q36" i="24"/>
  <c r="T36" i="24" s="1"/>
  <c r="Q70" i="24"/>
  <c r="T70" i="24" s="1"/>
  <c r="Q27" i="24"/>
  <c r="T27" i="24" s="1"/>
  <c r="Q55" i="24"/>
  <c r="T55" i="24" s="1"/>
  <c r="Q63" i="24"/>
  <c r="T63" i="24" s="1"/>
  <c r="Q94" i="24"/>
  <c r="T94" i="24" s="1"/>
  <c r="Q32" i="24"/>
  <c r="T32" i="24" s="1"/>
  <c r="Q19" i="24"/>
  <c r="T19" i="24" s="1"/>
  <c r="Q40" i="24"/>
  <c r="T40" i="24" s="1"/>
  <c r="Q29" i="24"/>
  <c r="T29" i="24" s="1"/>
  <c r="Q77" i="24"/>
  <c r="T77" i="24" s="1"/>
  <c r="Q46" i="24"/>
  <c r="T46" i="24" s="1"/>
  <c r="Q38" i="24"/>
  <c r="T38" i="24" s="1"/>
  <c r="Q59" i="24"/>
  <c r="T59" i="24" s="1"/>
  <c r="Q42" i="24"/>
  <c r="T42" i="24" s="1"/>
  <c r="Q84" i="24"/>
  <c r="T84" i="24" s="1"/>
  <c r="Q53" i="24"/>
  <c r="T53" i="24" s="1"/>
  <c r="Q82" i="24"/>
  <c r="T82" i="24" s="1"/>
  <c r="Q58" i="24"/>
  <c r="T58" i="24" s="1"/>
  <c r="Q86" i="24"/>
  <c r="T86" i="24" s="1"/>
  <c r="Q33" i="24"/>
  <c r="T33" i="24" s="1"/>
  <c r="Q76" i="24"/>
  <c r="T76" i="24" s="1"/>
  <c r="Q26" i="24"/>
  <c r="T26" i="24" s="1"/>
  <c r="Q57" i="24"/>
  <c r="T57" i="24" s="1"/>
  <c r="Q74" i="24"/>
  <c r="T74" i="24" s="1"/>
  <c r="Q56" i="24"/>
  <c r="T56" i="24" s="1"/>
  <c r="Q51" i="24"/>
  <c r="T51" i="24" s="1"/>
  <c r="Q66" i="24"/>
  <c r="T66" i="24" s="1"/>
  <c r="Q89" i="24"/>
  <c r="T89" i="24" s="1"/>
  <c r="Q20" i="24"/>
  <c r="T20" i="24" s="1"/>
  <c r="Q87" i="24"/>
  <c r="T87" i="24" s="1"/>
  <c r="Q43" i="24"/>
  <c r="T43" i="24" s="1"/>
  <c r="Q44" i="24"/>
  <c r="T44" i="24" s="1"/>
  <c r="Q93" i="24"/>
  <c r="T93" i="24" s="1"/>
  <c r="Q45" i="24"/>
  <c r="T45" i="24" s="1"/>
  <c r="Q91" i="24"/>
  <c r="T91" i="24" s="1"/>
  <c r="Q85" i="24"/>
  <c r="T85" i="24" s="1"/>
  <c r="R8" i="24"/>
  <c r="Q8" i="24" s="1"/>
  <c r="T8" i="24" s="1"/>
  <c r="R18" i="24"/>
  <c r="Q18" i="24" s="1"/>
  <c r="T18" i="24" s="1"/>
  <c r="R12" i="24"/>
  <c r="Q12" i="24" s="1"/>
  <c r="T12" i="24" s="1"/>
  <c r="AF445" i="19"/>
  <c r="AK445" i="19" s="1"/>
  <c r="AL445" i="19" s="1"/>
  <c r="AF426" i="19"/>
  <c r="AK426" i="19" s="1"/>
  <c r="AL426" i="19" s="1"/>
  <c r="Q11" i="24"/>
  <c r="T11" i="24" s="1"/>
  <c r="AF409" i="19"/>
  <c r="AK409" i="19" s="1"/>
  <c r="AL409" i="19" s="1"/>
  <c r="AF387" i="19"/>
  <c r="AK387" i="19" s="1"/>
  <c r="AL387" i="19" s="1"/>
  <c r="AF439" i="19"/>
  <c r="AK439" i="19" s="1"/>
  <c r="AL439" i="19" s="1"/>
  <c r="AF436" i="19"/>
  <c r="AK436" i="19" s="1"/>
  <c r="AL436" i="19" s="1"/>
  <c r="AF402" i="19"/>
  <c r="AK402" i="19" s="1"/>
  <c r="AL402" i="19" s="1"/>
  <c r="Q9" i="24"/>
  <c r="T9" i="24" s="1"/>
  <c r="Q13" i="24"/>
  <c r="T13" i="24" s="1"/>
  <c r="Q16" i="24"/>
  <c r="T16" i="24" s="1"/>
  <c r="Q15" i="24"/>
  <c r="T15" i="24" s="1"/>
  <c r="Q14" i="24"/>
  <c r="T14" i="24" s="1"/>
  <c r="Q17" i="24"/>
  <c r="T17" i="24" s="1"/>
  <c r="AF169" i="19"/>
  <c r="AK169" i="19" s="1"/>
  <c r="AL169" i="19" s="1"/>
  <c r="AF173" i="19"/>
  <c r="AK173" i="19" s="1"/>
  <c r="AL173" i="19" s="1"/>
  <c r="AF175" i="19"/>
  <c r="AK175" i="19" s="1"/>
  <c r="AL175" i="19" s="1"/>
  <c r="AF168" i="19"/>
  <c r="AK168" i="19" s="1"/>
  <c r="AL168" i="19" s="1"/>
  <c r="AF172" i="19"/>
  <c r="AK172" i="19" s="1"/>
  <c r="AL172" i="19" s="1"/>
  <c r="AF170" i="19"/>
  <c r="AK170" i="19" s="1"/>
  <c r="AL170" i="19" s="1"/>
  <c r="AF171" i="19"/>
  <c r="AK171" i="19" s="1"/>
  <c r="AL171" i="19" s="1"/>
  <c r="AF174" i="19"/>
  <c r="AK174" i="19" s="1"/>
  <c r="AL174" i="19" s="1"/>
  <c r="AF177" i="19"/>
  <c r="AK177" i="19" s="1"/>
  <c r="AL177" i="19" s="1"/>
  <c r="AF178" i="19"/>
  <c r="AK178" i="19" s="1"/>
  <c r="AL178" i="19" s="1"/>
  <c r="Q16" i="23"/>
  <c r="T16" i="23" s="1"/>
  <c r="Q10" i="23"/>
  <c r="T10" i="23" s="1"/>
  <c r="Q17" i="23"/>
  <c r="T17" i="23" s="1"/>
  <c r="Q12" i="23"/>
  <c r="T12" i="23" s="1"/>
  <c r="Q11" i="23"/>
  <c r="T11" i="23" s="1"/>
  <c r="Q14" i="23"/>
  <c r="T14" i="23" s="1"/>
  <c r="Q8" i="23"/>
  <c r="T8" i="23" s="1"/>
  <c r="Q18" i="23"/>
  <c r="T18" i="23" s="1"/>
  <c r="Q7" i="23"/>
  <c r="T7" i="23" s="1"/>
  <c r="Q7" i="21"/>
  <c r="T7" i="21" s="1"/>
  <c r="Q17" i="21"/>
  <c r="T17" i="21" s="1"/>
  <c r="Q15" i="21"/>
  <c r="T15" i="21" s="1"/>
  <c r="Q18" i="21"/>
  <c r="T18" i="21" s="1"/>
  <c r="Q16" i="21"/>
  <c r="T16" i="21" s="1"/>
  <c r="Q13" i="21"/>
  <c r="T13" i="21" s="1"/>
  <c r="Q14" i="21"/>
  <c r="T14" i="21" s="1"/>
  <c r="Q9" i="21"/>
  <c r="T9" i="21" s="1"/>
  <c r="Q10" i="21"/>
  <c r="T10" i="21" s="1"/>
  <c r="Q8" i="21"/>
  <c r="T8" i="21" s="1"/>
  <c r="Q19" i="21"/>
  <c r="T19" i="21" s="1"/>
  <c r="H7" i="24" l="1"/>
  <c r="K7" i="24" s="1"/>
  <c r="I7" i="24" s="1"/>
  <c r="L7" i="24" s="1"/>
  <c r="AL377" i="19"/>
  <c r="AK385" i="19"/>
  <c r="AL385" i="19" s="1"/>
  <c r="AK427" i="19"/>
  <c r="P7" i="24" l="1"/>
  <c r="S7" i="24" s="1"/>
  <c r="AL427" i="19"/>
  <c r="R7" i="24" l="1"/>
  <c r="Q7" i="24" s="1"/>
  <c r="T7" i="24"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David Augusto Gonzalez Gonzalez</author>
  </authors>
  <commentList>
    <comment ref="C101" authorId="0" shapeId="0" xr:uid="{F4802FDA-018B-4E04-A689-F612D1391313}">
      <text>
        <r>
          <rPr>
            <b/>
            <sz val="9"/>
            <color indexed="81"/>
            <rFont val="Tahoma"/>
            <family val="2"/>
          </rPr>
          <t>David Augusto Gonzalez Gonzalez:</t>
        </r>
        <r>
          <rPr>
            <sz val="9"/>
            <color indexed="81"/>
            <rFont val="Tahoma"/>
            <family val="2"/>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Maria Del Pilar Mayor Varela</author>
    <author>Dianalin Neme Prada</author>
    <author>Martha Lucia Parra Garcia</author>
  </authors>
  <commentList>
    <comment ref="C200" authorId="0" shapeId="0" xr:uid="{20083788-284A-4D2B-861A-4AF496E74CA8}">
      <text>
        <r>
          <rPr>
            <sz val="9"/>
            <color indexed="81"/>
            <rFont val="Tahoma"/>
            <charset val="1"/>
          </rPr>
          <t xml:space="preserve">Falta evidencia para valorar la probabilidad del riesgo
</t>
        </r>
      </text>
    </comment>
    <comment ref="AN287" authorId="1" shapeId="0" xr:uid="{A736EC9F-9D2C-4678-A955-1F869A5328E2}">
      <text>
        <r>
          <rPr>
            <b/>
            <sz val="9"/>
            <color indexed="81"/>
            <rFont val="Tahoma"/>
            <family val="2"/>
          </rPr>
          <t>Dianalin Neme Prada:</t>
        </r>
        <r>
          <rPr>
            <sz val="9"/>
            <color indexed="81"/>
            <rFont val="Tahoma"/>
            <family val="2"/>
          </rPr>
          <t xml:space="preserve">
Falta construir los procedimientos para este proceso
</t>
        </r>
      </text>
    </comment>
    <comment ref="D1232" authorId="2" shapeId="0" xr:uid="{06E3CDFB-966C-4F25-8256-76703BB0667F}">
      <text>
        <r>
          <rPr>
            <b/>
            <sz val="9"/>
            <color indexed="81"/>
            <rFont val="Tahoma"/>
            <family val="2"/>
          </rPr>
          <t>Martha Lucia Parra Garcia:</t>
        </r>
        <r>
          <rPr>
            <sz val="9"/>
            <color indexed="81"/>
            <rFont val="Tahoma"/>
            <family val="2"/>
          </rPr>
          <t xml:space="preserve">
Debería evaluarse para la Gerencia de Inmuebles
</t>
        </r>
      </text>
    </comment>
    <comment ref="D1293" authorId="2" shapeId="0" xr:uid="{544DB19F-B895-4AF5-9A82-39A66BE59CB3}">
      <text>
        <r>
          <rPr>
            <b/>
            <sz val="9"/>
            <color indexed="81"/>
            <rFont val="Tahoma"/>
            <family val="2"/>
          </rPr>
          <t>Martha Lucia Parra Garcia:</t>
        </r>
        <r>
          <rPr>
            <sz val="9"/>
            <color indexed="81"/>
            <rFont val="Tahoma"/>
            <family val="2"/>
          </rPr>
          <t xml:space="preserve">
La información proviene de los supervisores de los contratos</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Andres Fernando Murcia Matallana</author>
    <author>Andres Felipe Pedrero Pardo</author>
    <author>Martha Lucia Parra Garcia</author>
  </authors>
  <commentList>
    <comment ref="G111" authorId="0" shapeId="0" xr:uid="{00000000-0006-0000-0300-000002000000}">
      <text>
        <r>
          <rPr>
            <b/>
            <sz val="9"/>
            <color indexed="81"/>
            <rFont val="Tahoma"/>
            <family val="2"/>
          </rPr>
          <t>Andres Fernando Murcia Matallana:</t>
        </r>
        <r>
          <rPr>
            <sz val="9"/>
            <color indexed="81"/>
            <rFont val="Tahoma"/>
            <family val="2"/>
          </rPr>
          <t xml:space="preserve">
Magda Santana</t>
        </r>
      </text>
    </comment>
    <comment ref="G342" authorId="0" shapeId="0" xr:uid="{5E27F1DC-5FCC-4809-9CB7-7E45B1F9085E}">
      <text>
        <r>
          <rPr>
            <b/>
            <sz val="9"/>
            <color indexed="81"/>
            <rFont val="Tahoma"/>
            <family val="2"/>
          </rPr>
          <t>Andres Fernando Murcia Matallana:</t>
        </r>
        <r>
          <rPr>
            <sz val="9"/>
            <color indexed="81"/>
            <rFont val="Tahoma"/>
            <family val="2"/>
          </rPr>
          <t xml:space="preserve">
Magda Santana</t>
        </r>
      </text>
    </comment>
    <comment ref="G566" authorId="0" shapeId="0" xr:uid="{4B478C5B-577D-4FCF-A468-107A717CD420}">
      <text>
        <r>
          <rPr>
            <b/>
            <sz val="9"/>
            <color indexed="81"/>
            <rFont val="Tahoma"/>
            <family val="2"/>
          </rPr>
          <t>Andres Fernando Murcia Matallana:</t>
        </r>
        <r>
          <rPr>
            <sz val="9"/>
            <color indexed="81"/>
            <rFont val="Tahoma"/>
            <family val="2"/>
          </rPr>
          <t xml:space="preserve">
Magda Santana</t>
        </r>
      </text>
    </comment>
    <comment ref="G794" authorId="0" shapeId="0" xr:uid="{97A52B8E-7EB8-4A6A-AB58-437E72673640}">
      <text>
        <r>
          <rPr>
            <b/>
            <sz val="9"/>
            <color indexed="81"/>
            <rFont val="Tahoma"/>
            <family val="2"/>
          </rPr>
          <t>Andres Fernando Murcia Matallana:</t>
        </r>
        <r>
          <rPr>
            <sz val="9"/>
            <color indexed="81"/>
            <rFont val="Tahoma"/>
            <family val="2"/>
          </rPr>
          <t xml:space="preserve">
Magda Santana</t>
        </r>
      </text>
    </comment>
    <comment ref="G1027" authorId="0" shapeId="0" xr:uid="{21DB81E5-8DFC-4ACB-80B0-1D0A4F72B82A}">
      <text>
        <r>
          <rPr>
            <b/>
            <sz val="9"/>
            <color indexed="81"/>
            <rFont val="Tahoma"/>
            <family val="2"/>
          </rPr>
          <t>Andres Fernando Murcia Matallana:</t>
        </r>
        <r>
          <rPr>
            <sz val="9"/>
            <color indexed="81"/>
            <rFont val="Tahoma"/>
            <family val="2"/>
          </rPr>
          <t xml:space="preserve">
Magda Santana</t>
        </r>
      </text>
    </comment>
    <comment ref="G1258" authorId="0" shapeId="0" xr:uid="{DCDF5FAE-51A2-4804-A28C-37034EEB6A42}">
      <text>
        <r>
          <rPr>
            <b/>
            <sz val="9"/>
            <color indexed="81"/>
            <rFont val="Tahoma"/>
            <family val="2"/>
          </rPr>
          <t>Andres Fernando Murcia Matallana:</t>
        </r>
        <r>
          <rPr>
            <sz val="9"/>
            <color indexed="81"/>
            <rFont val="Tahoma"/>
            <family val="2"/>
          </rPr>
          <t xml:space="preserve">
Magda Santana</t>
        </r>
      </text>
    </comment>
    <comment ref="G1714" authorId="0" shapeId="0" xr:uid="{E6C8DCE8-8A11-48A4-ACC8-0394E3352D54}">
      <text>
        <r>
          <rPr>
            <b/>
            <sz val="9"/>
            <color indexed="81"/>
            <rFont val="Tahoma"/>
            <family val="2"/>
          </rPr>
          <t>Andres Fernando Murcia Matallana:</t>
        </r>
        <r>
          <rPr>
            <sz val="9"/>
            <color indexed="81"/>
            <rFont val="Tahoma"/>
            <family val="2"/>
          </rPr>
          <t xml:space="preserve">
Magda Santana</t>
        </r>
      </text>
    </comment>
    <comment ref="G1943" authorId="0" shapeId="0" xr:uid="{B995026C-4166-4635-A957-B1F2D8BD80DA}">
      <text>
        <r>
          <rPr>
            <b/>
            <sz val="9"/>
            <color indexed="81"/>
            <rFont val="Tahoma"/>
            <family val="2"/>
          </rPr>
          <t>Andres Fernando Murcia Matallana:</t>
        </r>
        <r>
          <rPr>
            <sz val="9"/>
            <color indexed="81"/>
            <rFont val="Tahoma"/>
            <family val="2"/>
          </rPr>
          <t xml:space="preserve">
Magda Santana</t>
        </r>
      </text>
    </comment>
    <comment ref="G2171" authorId="0" shapeId="0" xr:uid="{B207ADAE-FB50-408F-B62C-622867EE20E7}">
      <text>
        <r>
          <rPr>
            <b/>
            <sz val="9"/>
            <color indexed="81"/>
            <rFont val="Tahoma"/>
            <family val="2"/>
          </rPr>
          <t>Andres Fernando Murcia Matallana:</t>
        </r>
        <r>
          <rPr>
            <sz val="9"/>
            <color indexed="81"/>
            <rFont val="Tahoma"/>
            <family val="2"/>
          </rPr>
          <t xml:space="preserve">
Magda Santana</t>
        </r>
      </text>
    </comment>
    <comment ref="F2577" authorId="0" shapeId="0" xr:uid="{FC5FCB6E-682E-42BD-BF72-ED71DED03EA3}">
      <text>
        <r>
          <rPr>
            <b/>
            <sz val="9"/>
            <color indexed="81"/>
            <rFont val="Tahoma"/>
            <family val="2"/>
          </rPr>
          <t>Andres Fernando Murcia Matallana:</t>
        </r>
        <r>
          <rPr>
            <sz val="9"/>
            <color indexed="81"/>
            <rFont val="Tahoma"/>
            <family val="2"/>
          </rPr>
          <t xml:space="preserve">
Magda Santana</t>
        </r>
      </text>
    </comment>
    <comment ref="F2582" authorId="1" shapeId="0" xr:uid="{74857539-BDC7-4448-BD85-90F3B5F4236C}">
      <text>
        <r>
          <rPr>
            <b/>
            <sz val="9"/>
            <color indexed="81"/>
            <rFont val="Tahoma"/>
            <charset val="1"/>
          </rPr>
          <t>Andres Felipe Pedrero Pardo:</t>
        </r>
        <r>
          <rPr>
            <sz val="9"/>
            <color indexed="81"/>
            <rFont val="Tahoma"/>
            <charset val="1"/>
          </rPr>
          <t xml:space="preserve">
Lo maneja la Gerencia de Inmubles</t>
        </r>
      </text>
    </comment>
    <comment ref="F2583" authorId="1" shapeId="0" xr:uid="{20F33BAC-DF89-4E42-8BBB-D7843C0BA080}">
      <text>
        <r>
          <rPr>
            <b/>
            <sz val="9"/>
            <color indexed="81"/>
            <rFont val="Tahoma"/>
            <charset val="1"/>
          </rPr>
          <t>Andres Felipe Pedrero Pardo:</t>
        </r>
        <r>
          <rPr>
            <sz val="9"/>
            <color indexed="81"/>
            <rFont val="Tahoma"/>
            <charset val="1"/>
          </rPr>
          <t xml:space="preserve">
Lo maneja la Gerencia de Inmubles</t>
        </r>
      </text>
    </comment>
    <comment ref="F2585" authorId="2" shapeId="0" xr:uid="{7655841E-4A0E-444C-94FF-09D5148129FC}">
      <text>
        <r>
          <rPr>
            <b/>
            <sz val="9"/>
            <color indexed="81"/>
            <rFont val="Tahoma"/>
            <charset val="1"/>
          </rPr>
          <t>Martha Lucia Parra Garcia:</t>
        </r>
        <r>
          <rPr>
            <sz val="9"/>
            <color indexed="81"/>
            <rFont val="Tahoma"/>
            <charset val="1"/>
          </rPr>
          <t xml:space="preserve">
modificar redaccion: Se realizan conciliaciones</t>
        </r>
      </text>
    </comment>
    <comment ref="F2689" authorId="1" shapeId="0" xr:uid="{8CBE0482-88C2-45F6-80AA-0B4933AB83AA}">
      <text>
        <r>
          <rPr>
            <b/>
            <sz val="9"/>
            <color indexed="81"/>
            <rFont val="Tahoma"/>
            <charset val="1"/>
          </rPr>
          <t>Andres Felipe Pedrero Pardo:</t>
        </r>
        <r>
          <rPr>
            <sz val="9"/>
            <color indexed="81"/>
            <rFont val="Tahoma"/>
            <charset val="1"/>
          </rPr>
          <t xml:space="preserve">
Lo maneja la Gerencia de Contratos</t>
        </r>
      </text>
    </comment>
    <comment ref="F2690" authorId="1" shapeId="0" xr:uid="{0C878054-21B3-4D37-B57B-1772376D6B66}">
      <text>
        <r>
          <rPr>
            <b/>
            <sz val="9"/>
            <color indexed="81"/>
            <rFont val="Tahoma"/>
            <charset val="1"/>
          </rPr>
          <t>Andres Felipe Pedrero Pardo:</t>
        </r>
        <r>
          <rPr>
            <sz val="9"/>
            <color indexed="81"/>
            <rFont val="Tahoma"/>
            <charset val="1"/>
          </rPr>
          <t xml:space="preserve">
Lo maneja la Gerencia de Contratos</t>
        </r>
      </text>
    </comment>
  </commentList>
</comments>
</file>

<file path=xl/sharedStrings.xml><?xml version="1.0" encoding="utf-8"?>
<sst xmlns="http://schemas.openxmlformats.org/spreadsheetml/2006/main" count="50174" uniqueCount="1901">
  <si>
    <t>Número</t>
  </si>
  <si>
    <t>PROCESO</t>
  </si>
  <si>
    <t xml:space="preserve">CAUSAS </t>
  </si>
  <si>
    <t>EFECTOS</t>
  </si>
  <si>
    <t>Tipo de Riesgo</t>
  </si>
  <si>
    <t>Tipo de Riesgos</t>
  </si>
  <si>
    <t>Procesos</t>
  </si>
  <si>
    <t>Áreas</t>
  </si>
  <si>
    <t>Estrategico</t>
  </si>
  <si>
    <t>Operativo</t>
  </si>
  <si>
    <t>Seguridad de la Información</t>
  </si>
  <si>
    <t>Corrupción</t>
  </si>
  <si>
    <t>TODOS LOS PROCESOS</t>
  </si>
  <si>
    <t>Eliminado - Reemplazado por Riesgo 56</t>
  </si>
  <si>
    <t xml:space="preserve">Puede generarse menoscabo, disminución, detrimento, pérdida, uso indebido, o deterioro de los bienes o recursos públicos, o intereses patrimoniales del Estado. </t>
  </si>
  <si>
    <t>Puede ocurrir apropiación ilegal, en beneficio propio o de un tercero, de los bienes del estado.</t>
  </si>
  <si>
    <t>Debido a la falta de información real en la toma de decisiones
Debido a ineficientes canales de comunicación con arrendatarios y depositarios</t>
  </si>
  <si>
    <t>Se puede gestionar de manera tardía la comercialización o destrucción de activos.</t>
  </si>
  <si>
    <t>Debido a la naturaleza única de la organización, establecida en la ley 1708 de 2014</t>
  </si>
  <si>
    <t>Fallas en la identificación de activos potenciales de productividad.</t>
  </si>
  <si>
    <t>Se pueden realizar inversiones sin la información necesaria</t>
  </si>
  <si>
    <t>No disponibilidad de recursos para gestionar la distribución a las entidades del Estado</t>
  </si>
  <si>
    <t>Se pueden establecer procesos con controles obsoletos o desbordados en términos de la operación</t>
  </si>
  <si>
    <t>Lo que podría ocasionar sanciones a los funcionarios</t>
  </si>
  <si>
    <t>Falta de programas de gestión de cambio y seguimientos en el uso y apropiación de TIC's</t>
  </si>
  <si>
    <t>No se cuente con los recursos suficientes para lograr el objetivo institucional</t>
  </si>
  <si>
    <t>RECEPCIÓN Y REGISTRO</t>
  </si>
  <si>
    <t>Asignar activos a Depositarios Provisionales y Liquidadores con características erróneas (tales como actividad económica, cobertura en departamento o municipio,  clasificación de experiencia o categoría de inscripción)</t>
  </si>
  <si>
    <t>Puede que no haya recursos disponibles idóneos para la recepción de los Activos (Delegados, Bodegas, Especialistas, depositarios)</t>
  </si>
  <si>
    <t>RECEPCIÓN Y REGISTRO y DIAGNOSTICO Y ALISTAMIENTO DE ACTIVOS</t>
  </si>
  <si>
    <t xml:space="preserve">Puede ocurrir que no se caracterice  adecuadamente el activo </t>
  </si>
  <si>
    <t>Puede ocurrir que no tenga proveedores idóneos disponibles</t>
  </si>
  <si>
    <t>Se podría contratar un servicio innecesario</t>
  </si>
  <si>
    <t>DIAGNOSTICO Y ALISTAMIENTO DE ACTIVOS</t>
  </si>
  <si>
    <t>Riesgo Eliminado</t>
  </si>
  <si>
    <t>DISPOSICIÓN TEMPORAL DE ACTIVOS</t>
  </si>
  <si>
    <t xml:space="preserve">Puede ocurrir que no se caracterice correctamente a los usuarios de los diferentes mecanismos de administración </t>
  </si>
  <si>
    <t>Eliminado - Igual al 54</t>
  </si>
  <si>
    <t>DISPOSICIÓN FINAL DE ACTIVOS</t>
  </si>
  <si>
    <t>Puede ocurrir que no se encuentra disponible la información del activo</t>
  </si>
  <si>
    <t>Se podría desconocer por parte de SAE la necesidad de la entrega del activo</t>
  </si>
  <si>
    <t>Ocasionando sanciones y/o demandas en contra de SAE
Ocasionando incumplimiento de las ordenes de la autoridad judicial
Ocasionado perdida oportunidad de negocios
Ocasionando daño ambiental
Ocasionando perdida de credibilidad de SAE</t>
  </si>
  <si>
    <t>Eliminado - Reemplazado por 31</t>
  </si>
  <si>
    <t>GESTIÓN FINANCIERA</t>
  </si>
  <si>
    <t>Se podría presentar que no exista disponibilidad de recursos</t>
  </si>
  <si>
    <t>GESTIÓN DOCUMENTAL</t>
  </si>
  <si>
    <t xml:space="preserve">Se podría alterar o extraviar piezas documentales vitales para la gestión </t>
  </si>
  <si>
    <t>Se podría acceder a  información privilegiada o sensible para la entidad, que no requieren los funcionarios para su gestión</t>
  </si>
  <si>
    <t>GESTIÓN JURÍDICA</t>
  </si>
  <si>
    <t>Eliminado - Reemplazado por Riesgo 54</t>
  </si>
  <si>
    <t xml:space="preserve">Debido a la no aplicación de los procedimientos y términos de la ley.
Debido a la Inoportunidad o desconocimiento de las notificaciones
Debido al bajo número de profesionales encargados de realizar este trámite.
</t>
  </si>
  <si>
    <t xml:space="preserve">Pérdida de procesos judiciales y consecuencias patrimoniales para la entidad
Sanciones y demandas para la entidad
Pérdida de Credibilidad de la SAE
Pérdidas económicas
</t>
  </si>
  <si>
    <t>Se puede presentar  que no se cuente con un adecuado análisis jurisprudencial</t>
  </si>
  <si>
    <t xml:space="preserve">Desconocer el perfil y competencias de los empleados
Debido al Bajo número de profesionales y la excesiva carga de trabajo.
Desconocimiento de la normatividad vigente
Falta de conocimiento por parte del funcionario
Debido a la mala interpretación de la normatividad vigente.
</t>
  </si>
  <si>
    <t>Se puede presentar Indebido planteamiento de las estrategias para la defensa jurídica</t>
  </si>
  <si>
    <t>ADQUISICIONES</t>
  </si>
  <si>
    <t>Se podría presentar fallas en la definición y cumplimiento de las condiciones y garantías del contrato.</t>
  </si>
  <si>
    <t>COMUNICACIÓN Y ATENCIÓN DE REQUERIMIENTOS</t>
  </si>
  <si>
    <t>Se podrían contar con información errada  dentro de las comunicaciones externas</t>
  </si>
  <si>
    <t>Se podrían presentar retrasos en las respuestas a las necesidades y requerimientos de los usuarios</t>
  </si>
  <si>
    <t>DIRECCIONAMIENTO ESTRATEGICO</t>
  </si>
  <si>
    <t>Se podrían presentar fallas dentro  de la medición de la estrategia</t>
  </si>
  <si>
    <t>Debido a que no se cuente con mecanismos de control adecuados para la medición
Debido a que no se estructuren iniciativas e indicadores acordes a la estrategia
Debido a que no se cumpla con la programación establecida para las mediciones
Debido a que no se cuente con la totalidad de información para realizar las respectivas mediciones</t>
  </si>
  <si>
    <t>Pérdidas de información en términos de la realizada de la estrategia
Perdida de credibilidad de los funcionarios y entes de control
Pérdida de oportunidad en la toma de decisiones</t>
  </si>
  <si>
    <t>Puede ocurrir que los procesos no estén debidamente documentados, o que los documentos se encuentren desactualizados.</t>
  </si>
  <si>
    <t>Debido a que no se realice una adecuado levantamiento de información
Debido a que no se cuente con personal experto dentro de los procesos para realizar el levantamiento
Debido a que no se cuente con toda la información necesaria por parte de las proceso a levantar
Debido a que se cambian actividades en los procesos y no se solicita la respectiva documentación
Debido al desconocimiento de la funcionalidad de los procesos documentados</t>
  </si>
  <si>
    <t>GESTIÓN DEL TALENTO HUMANO</t>
  </si>
  <si>
    <t xml:space="preserve">Se podrían presentar fallas en la identificación de las necesidades de personal. </t>
  </si>
  <si>
    <t>Se podría no encontrar personal idóneo dentro del mercado laboral</t>
  </si>
  <si>
    <t xml:space="preserve">Debido a que la SAE tiene perfiles de carácter técnico
 Debido al bajo rango salarial
Debido a las condiciones laborales establecidas dentro de la SAE.
Debido a la carga laboral
Debido a la misión de la empresa
</t>
  </si>
  <si>
    <t>Pérdida de oportunidad en la gestión
Pérdidas económicas
Contratar a personal sin las competencias requeridas.
Incumplimiento de las metas</t>
  </si>
  <si>
    <t>Se podría presentar fallas en la transferencia del conocimiento</t>
  </si>
  <si>
    <t>Se podrían presentar que no se optimicen las competencias del  Talento humano de la SAE</t>
  </si>
  <si>
    <t>Se podría presentar daño o deterioro al mobiliario (muebles y enseres) de SAE</t>
  </si>
  <si>
    <t>Como consecuencia de no contar con un espacio acorde 
Como consecuencia de no hacer mantenimiento              Debido a la falta de cultura de conservación de los bienes 
Debido a la falta de personal idóneo para la realización del mantenimiento y para la utilización de los bienes</t>
  </si>
  <si>
    <t xml:space="preserve">lo cual generaría pérdidas materiales y económicas para la organización.                                      lo que generaría pérdida en la oportunidad de gestión                                                                                           lo que generaría pérdida de credibilidad                               lo que generaría sanciones  </t>
  </si>
  <si>
    <t>EVALUACIÒN Y CONTROL</t>
  </si>
  <si>
    <t>podría ocurrir que no se identifique adecuadamente el alcance de la auditoría</t>
  </si>
  <si>
    <t>podría ocurrir que se establezcan planes de mejoramiento que no correspondan a los hallazgos y al mejoramiento deseado</t>
  </si>
  <si>
    <t>No dar respuesta adecuada y oportuna a las solicitudes de asesoría y acompañamiento a la gestión de la SAE</t>
  </si>
  <si>
    <t>ADMINISTRACIÓN DE DESARROLLO DE SOLUCIONES TÉCNOLOGICAS</t>
  </si>
  <si>
    <t>Inconsistencias o Pérdida de la Información</t>
  </si>
  <si>
    <t>SOPORTE TECNICO</t>
  </si>
  <si>
    <t>Soporte técnico inadecuado</t>
  </si>
  <si>
    <t>Falta  de soporte especializado a los servicios
Desconocimiento de la tecnología</t>
  </si>
  <si>
    <t>Costos Operacionales, pérdida de tiempo, pérdida de información</t>
  </si>
  <si>
    <t>Puede ocurrir una operación inadecuada de los sistemas de información.</t>
  </si>
  <si>
    <t>Falta de conocimiento en la operación de los aplicativos para los diferentes procesos, por parte de los usuarios funcionales</t>
  </si>
  <si>
    <t>Obstaculización del flujo normal de los procesos, pérdida de tiempo y pérdida de imagen reputacional</t>
  </si>
  <si>
    <t xml:space="preserve">Puede ocurrir que se utilice erradamente las funcionalidades de los Sistemas de Información (aplicativo Zeus)
</t>
  </si>
  <si>
    <t>Puede ocurrir no alcanzar el objetivo del contrato</t>
  </si>
  <si>
    <t>Resolución de designación automática de activos a Depositarios Provisionales y Liquidadores se genera de manera errónea por información incompleta o incorrecta en la creación de los activos
Resolución de designación automática de activos a Depositarios Provisionales y Liquidadores se genera con mayor o menor cantidad de activos a los realmente asignados
Resolución de designación automática de activos a Depositarios Provisionales y Liquidadores se genera con información incorrecta de la sesión o fecha del Comité que aprobó la asignación
Desconocimiento del proceso de asignación en el sistema por funcionarios que asuman la función de asignación</t>
  </si>
  <si>
    <t>Depositarios Provisionales y/o Liquidadores que administren Activos (Inmuebles y/o Sociedades) que no correspondan a los requeridos, o sin información de los activos que les han sido asignados</t>
  </si>
  <si>
    <t>Inconsistencias en el sistema de información en relación con los activos, actos administrativos e inventario en general por la deficiente calidad en la información que se registra</t>
  </si>
  <si>
    <t>Estado</t>
  </si>
  <si>
    <t>Vigente</t>
  </si>
  <si>
    <t>Eliminado</t>
  </si>
  <si>
    <t>Falla del equipo de telecomunicaciones</t>
  </si>
  <si>
    <t xml:space="preserve">Conexión deficiente de los cables
Ausencia de pruebas de envió o recepción de mensajes
Líneas de comunicación sin protección
Ausencia de protocolos de cifrado de datos
</t>
  </si>
  <si>
    <t>Denegación del servicio</t>
  </si>
  <si>
    <t xml:space="preserve">Falta  de soporte especializado a los servicios
Desconocimiento de la tecnología
</t>
  </si>
  <si>
    <t>ADMINISTRACIÓN DE BIENES DE FUNICIONAMIENTO</t>
  </si>
  <si>
    <t>GESTIÓN DE LA INFRAESTRUCTURA TECNOLOGICA</t>
  </si>
  <si>
    <t>EVALUACIÓN Y CONTROL</t>
  </si>
  <si>
    <t>Gerencia Financiera</t>
  </si>
  <si>
    <t>Gerencias Regionales</t>
  </si>
  <si>
    <t>Gerencia Comercial</t>
  </si>
  <si>
    <t>Gerencia de Bienes Muebles</t>
  </si>
  <si>
    <t>Oficina Asesora de Planeación</t>
  </si>
  <si>
    <t>Gerencia Técnica</t>
  </si>
  <si>
    <t>GIT Aseguramiento de la Información</t>
  </si>
  <si>
    <t>Gerencia Regional Sur Occidente</t>
  </si>
  <si>
    <t>Gerencia Regional Occidente</t>
  </si>
  <si>
    <t>Gerencia Regional Centro Oriente</t>
  </si>
  <si>
    <t>Gerencia Regional Norte</t>
  </si>
  <si>
    <t>Oficina de Gestión de la Información</t>
  </si>
  <si>
    <t>Oficina de Comunicaciones y Atención al Ciudadano</t>
  </si>
  <si>
    <t>Oficina de Control Interno</t>
  </si>
  <si>
    <t>Gerencia Sociedades Activas</t>
  </si>
  <si>
    <t>Vicepresidencia Bienes Inmuebles y Muebles</t>
  </si>
  <si>
    <t>Gerencia de Bienes Inmuebles</t>
  </si>
  <si>
    <t>Vicepresidencia Jurídica</t>
  </si>
  <si>
    <t>Gerencia de Contratos</t>
  </si>
  <si>
    <t>Gerencia de Asuntos Legales</t>
  </si>
  <si>
    <t>Vicepresidencia Administrativa y Financiera</t>
  </si>
  <si>
    <t>Administrativa</t>
  </si>
  <si>
    <t>GIT Archivo y Correspondencia</t>
  </si>
  <si>
    <t>Gerencia Talento Humano</t>
  </si>
  <si>
    <t>Presidencia</t>
  </si>
  <si>
    <t>Gerencia Sociedades En Liquidación</t>
  </si>
  <si>
    <t>GIT Depositarios Provisionales</t>
  </si>
  <si>
    <t>Proceso</t>
  </si>
  <si>
    <t>No.</t>
  </si>
  <si>
    <t>Riesgo</t>
  </si>
  <si>
    <t>Seguridad y Salud Ocupacional</t>
  </si>
  <si>
    <t>Probabilidad</t>
  </si>
  <si>
    <t>Descriptor</t>
  </si>
  <si>
    <t>Descripción</t>
  </si>
  <si>
    <t>Frecuencia</t>
  </si>
  <si>
    <t>Nivel</t>
  </si>
  <si>
    <t>Rara vez</t>
  </si>
  <si>
    <t>No se ha presentado en los últimos 5 años.</t>
  </si>
  <si>
    <t>Improbable</t>
  </si>
  <si>
    <t>Se presentó una vez en los últimos 5 años</t>
  </si>
  <si>
    <t>Posible</t>
  </si>
  <si>
    <t>Se presentó una vez en los últimos 2 años</t>
  </si>
  <si>
    <t>Probable</t>
  </si>
  <si>
    <t>Se presentó una vez en el último año.</t>
  </si>
  <si>
    <t>Casi seguro</t>
  </si>
  <si>
    <t>Se ha presentado más de una vez al año.</t>
  </si>
  <si>
    <t>Impacto</t>
  </si>
  <si>
    <t>P1</t>
  </si>
  <si>
    <t>P2</t>
  </si>
  <si>
    <t>P3</t>
  </si>
  <si>
    <t>P4</t>
  </si>
  <si>
    <t>P5</t>
  </si>
  <si>
    <t>P6</t>
  </si>
  <si>
    <t>P7</t>
  </si>
  <si>
    <t>P8</t>
  </si>
  <si>
    <t>P9</t>
  </si>
  <si>
    <t>P10</t>
  </si>
  <si>
    <t>P11</t>
  </si>
  <si>
    <t>P12</t>
  </si>
  <si>
    <t>P13</t>
  </si>
  <si>
    <t>P14</t>
  </si>
  <si>
    <t>P15</t>
  </si>
  <si>
    <t>P16</t>
  </si>
  <si>
    <t>P17</t>
  </si>
  <si>
    <t>P18</t>
  </si>
  <si>
    <t>Cod. Riesgo</t>
  </si>
  <si>
    <t>Cod. Control</t>
  </si>
  <si>
    <t>Control</t>
  </si>
  <si>
    <t>Total</t>
  </si>
  <si>
    <t>Comunicación  y seguimiento al cumplimiento de las funciones</t>
  </si>
  <si>
    <t>Perfiles en los Apicativos</t>
  </si>
  <si>
    <t>Controles en los aplicativos</t>
  </si>
  <si>
    <t>Actos administrativos con funciones de cada uno de los Comités definidos para la toma de decisiones</t>
  </si>
  <si>
    <t>Aplicación código de ética</t>
  </si>
  <si>
    <t xml:space="preserve">Firma de compromiso de cumplimiento
</t>
  </si>
  <si>
    <t>Controles en sedes de funcionamiento de las Zonas únicas de atención al ciudadano, con camaras y grabación de sonido</t>
  </si>
  <si>
    <t>Formato de Control de Visitantes</t>
  </si>
  <si>
    <t xml:space="preserve">Identificación de núcleo familiar de funcionarios 
</t>
  </si>
  <si>
    <t>Selección de terceros (Evaluación de conflictos de interes con funcionarios de SAE).</t>
  </si>
  <si>
    <t xml:space="preserve">Controles dentro de los procesos de comercialización (publicación de ofertas y evaluación de oferentes) </t>
  </si>
  <si>
    <t xml:space="preserve">Cumplimiento de Normatividad de Ley de transparencias 
</t>
  </si>
  <si>
    <t>Firma de compromiso de cumplimiento</t>
  </si>
  <si>
    <t>Auditorias de control interno</t>
  </si>
  <si>
    <t xml:space="preserve">Definición de presupuestos </t>
  </si>
  <si>
    <t>Publicacion de los contratos</t>
  </si>
  <si>
    <t>Comité de Contratos</t>
  </si>
  <si>
    <t>Estudios previos</t>
  </si>
  <si>
    <t>Plan Anual de Adquisiciones</t>
  </si>
  <si>
    <t>Aplicación del Manual de Contratación de CISA adoptado según acta</t>
  </si>
  <si>
    <t>Implementación de la politica de seguridad de la información</t>
  </si>
  <si>
    <t>Procedimiento de inserción de documentos</t>
  </si>
  <si>
    <t>Procedimiento préstamo de documentos</t>
  </si>
  <si>
    <t>Tabla de retención documental</t>
  </si>
  <si>
    <t>Implementación de sistema de gestión de seguridad de la información y gestión documental</t>
  </si>
  <si>
    <t>Sistema de Seguridad de la Información - PC Secure</t>
  </si>
  <si>
    <t>Implementación de sistemas de Información para el control de la operación</t>
  </si>
  <si>
    <t>Ejecución del comité de negocios, de depositarios, de contratos. Y técnicos regional y nivel central.</t>
  </si>
  <si>
    <t>Definición de la politica de gestión de garantias en el uso de recursos de la entidad.</t>
  </si>
  <si>
    <t>Seguimiento al contrato de las almacenadoras</t>
  </si>
  <si>
    <t>Aplicación del formato del control de bienes y rentas</t>
  </si>
  <si>
    <t>Aplicación del procedimiento de gestión de cobro de los contratos de arrendamiento</t>
  </si>
  <si>
    <t>Documentar los contratos realizados hasta la fecha tanto para administración directa como para los depositarios</t>
  </si>
  <si>
    <t>Establecer procedimiento de cartera y cartera judicializada</t>
  </si>
  <si>
    <t>Procedimiento de alistamiento de inmuebles para comercializar y procedimientos de destrucción y chatarrización de muebles</t>
  </si>
  <si>
    <t>Identificación de activos a comerciallizar o destruir dentro del comité de negocios de SAE</t>
  </si>
  <si>
    <t>Seguimiento a gestión dentro de comité directivo y comité de negocios</t>
  </si>
  <si>
    <t>Aplicación de procedimientos de diagnóstico de activos</t>
  </si>
  <si>
    <t>Identificación de activos productivos dentro del comité de negocios de la sociedad</t>
  </si>
  <si>
    <t>Aplicación de procedimiento de desalojos y legalización de contratos.</t>
  </si>
  <si>
    <t>aplicación del procedimiento de gestion de inversiones P-GF3-066</t>
  </si>
  <si>
    <t>Aplicación de P-GF1-015_Procedimiento_Elaboracion_y_Actualizacion_del_Presupuesto</t>
  </si>
  <si>
    <t>Se realiza un presupuesto anual desarrollado por cada una de las àreas, tanto para ingresos como para gastos.</t>
  </si>
  <si>
    <t>Se verifica el cumplimiento del presupuesto para cada uno de los pagos reallizados.</t>
  </si>
  <si>
    <t>Se realiza seguimiento a los ingresos presupuestados.</t>
  </si>
  <si>
    <t>Aplicación del procedimiento de creación, modificación o eliminación de documentos</t>
  </si>
  <si>
    <t>Se cuenta con la definición de la arquitectura empresarial, donde se establece el alcance de los procesos</t>
  </si>
  <si>
    <t xml:space="preserve">Seguimeintos realizados al plan de acción </t>
  </si>
  <si>
    <t>Aplicación Procedimiento de Elaboración y Actualización del presupuesto</t>
  </si>
  <si>
    <t>Modulo de asignación automatica de depositarios</t>
  </si>
  <si>
    <t>Aplicación del procedimiento de asignación de depositarios</t>
  </si>
  <si>
    <t>Aplicación del procedimiento de preparación para la recepción de Activos</t>
  </si>
  <si>
    <t>Definición de politica en la recepción de Activos</t>
  </si>
  <si>
    <t>Seguimiento del lider del registro de los activos</t>
  </si>
  <si>
    <t xml:space="preserve">Definición dentro de los procedimientos de Recepción y registro en cuanto a la Consulta de información online en la Ventanilla Única de Registro (VUR), Registro Único Nacional de Tránsito (RUNT),  DIMAR, Aeronáutica Civil y RUES.
</t>
  </si>
  <si>
    <t>Acuerdos interadministrativos – IGAC, para obtención de información</t>
  </si>
  <si>
    <t>Se cuenta con un sistema de registro de proveedores</t>
  </si>
  <si>
    <t>Contratro elaboración ROM</t>
  </si>
  <si>
    <t>Aplicación Procedimiento elaboración de Estudios Previos</t>
  </si>
  <si>
    <t>Aplicación del Procedimiento de ROM y Formato de Solicitud de Aprobación de ROM</t>
  </si>
  <si>
    <t>procedimiento P-DP3-030_Registro_y_clasificacion_de_Depositarios, incluyendo mecanismo de evaluación de depositarios.</t>
  </si>
  <si>
    <t>Sistema de información de registro de depositarios donde desarrolla el proceso</t>
  </si>
  <si>
    <t>Procedimiento de registro de depositarios y liquidadores, donde se establecen los requisitos y operacion de la selección</t>
  </si>
  <si>
    <t>Disponibilidad de un módulo de actualización de la información del Depositario registrada en el sistema</t>
  </si>
  <si>
    <t>Aplicación del procedimiento de Promoción y Negociación de Bienes Inmuebles</t>
  </si>
  <si>
    <t>Aplicación del procedimiento de administración directa de bienes muebles</t>
  </si>
  <si>
    <t>Aplicación del protocolo de ventas CISA SAE</t>
  </si>
  <si>
    <t>Comercialización de Semovientes, sustancias quimicas</t>
  </si>
  <si>
    <t>Aplicación del procedimiento de destinación definitiva de bienes inmuebles - leyes especiales</t>
  </si>
  <si>
    <t>Aplicación del procedimiento de enajenación de bienes en común y proindiviso</t>
  </si>
  <si>
    <t>Aplicación del procedimiento de Comercialización de Activos Sociales</t>
  </si>
  <si>
    <t>Aplicación del procedimiento de chatarrización</t>
  </si>
  <si>
    <t>Aplicación del procedimiento seguimiento informe de gestión a inmuebles en deposito provisional</t>
  </si>
  <si>
    <t>Portal de depositarios en el que identifican y se interactua con ellos</t>
  </si>
  <si>
    <t>Se realizan visitas peridodicas a los activos para conocer su estado de ocupación y caracteristicas fundamentales de los mismos</t>
  </si>
  <si>
    <t xml:space="preserve"> Se estan documentando los contratos del mecanismo de adminsitración Directa y deposito provisional</t>
  </si>
  <si>
    <t>Plan de Choque de RETOMA de Inmuebles</t>
  </si>
  <si>
    <t>Aplicación del procedimiento de alistamiento de activos (Inmuebles, Muebles, Sociedades)</t>
  </si>
  <si>
    <t>Sistema de información Matrix con trazabilidad de los activos de información</t>
  </si>
  <si>
    <t>Visitas períodicas a cada uno de los activos</t>
  </si>
  <si>
    <t>Registro y verificación de informe de Gestión de Depositarios</t>
  </si>
  <si>
    <t>Aplicación procedimiento de alistamiento para la devolución de activos.</t>
  </si>
  <si>
    <t>Procedimiento de entrega de activos</t>
  </si>
  <si>
    <t>Descriptores definidos en el Sistema de informacionde correspondencia recibida (ZEUS)</t>
  </si>
  <si>
    <t>Se cuenta con canales de comunicación directos con la fiscalia.</t>
  </si>
  <si>
    <t>Seguimiento semanal a las actividades desarrolladas por las G. de asuntos legales y contratación.</t>
  </si>
  <si>
    <t>Aplicación del Procedimeintos de estimado de renta y valoracipon de activos en el que se establecen los controles en las contrataciones o en los métodos a utilizar para los mismos.</t>
  </si>
  <si>
    <t>Estandarizaciòn de flujo de pagos en el aplicativo ZEUS</t>
  </si>
  <si>
    <t>Instructivo para generación de cupon recaudo general.</t>
  </si>
  <si>
    <t>Se cuenta con un Instructivo de generación de estado de cuenta de activos y Formato de estado de cuenta</t>
  </si>
  <si>
    <t>Formato de certificación de afectación directa de activos.</t>
  </si>
  <si>
    <t>Se cuenta con contabilidades separadas, una para el FRISCO y una para SAE.</t>
  </si>
  <si>
    <t>Se realizan conciliaciones de cada registro contable.</t>
  </si>
  <si>
    <t>Capacitación continua, criterios de direccionamiento de correspondencia</t>
  </si>
  <si>
    <t xml:space="preserve"> Base de datos actualizada de usuarios en el aplicativo de Correspondencia.</t>
  </si>
  <si>
    <t>Mantenimiento del aplicativo por fuera de la jornadada laboral.</t>
  </si>
  <si>
    <t>Priorizar atención de posibles fallas del aplicativo cuando se presenten.</t>
  </si>
  <si>
    <t xml:space="preserve">Verificación y actualización permanente de las direcciones de los destinatarios externos a quien se envían comunicaciones. </t>
  </si>
  <si>
    <t>Seguimiento a ZEUS</t>
  </si>
  <si>
    <t>Se cuenta con una verificación por parte del Comitè Institucional de Desarrollo Adminsitrativo.</t>
  </si>
  <si>
    <t>Se cuenta con una verificaciòn por parte del lìder del proceso.</t>
  </si>
  <si>
    <t>Se realiza levantamiento información directamente con el área dando cumplimiento a la normatividad de gestión documental</t>
  </si>
  <si>
    <t>Capacitación temas de organización y conformación de expedientes</t>
  </si>
  <si>
    <t>Diligenciamiento de la hoja de control de cada expediente.</t>
  </si>
  <si>
    <t>Aplicación del procedimiento de prestamo y consulta de documentos, Formatos Prestamo y Formato de control de prestamo de material de arcivo</t>
  </si>
  <si>
    <t>Vigilar que la infraestructura instalada en el archivo para el almacenamiento de su fondo documental, permanezca con las condiciones de seguridad y mantenimiento establecidas para la conservación del acervo documental.</t>
  </si>
  <si>
    <t>Se cuenta con controles dentro de los procedimientos de control dual, en los cuales los jefes de las Gerencias o Vicepresidencia realiza la verificación de los conceptos y actos administrativos emitidos.</t>
  </si>
  <si>
    <t>P-GJ2-079_Procedimiento_Atención_Conceptos_Juridicos</t>
  </si>
  <si>
    <t>SP-GJ2-080_Procedimiento_revision_y_expedicion_de_actos_administrativos</t>
  </si>
  <si>
    <t>P-GJ1-070_Procedimiento_Tutelas</t>
  </si>
  <si>
    <t>Aplicación del procedimiento de representación Judicial P-GJ1-081</t>
  </si>
  <si>
    <t>P-GJ2-080_Procedimiento_revision_y_expedicion_de_actos_administrativos</t>
  </si>
  <si>
    <t xml:space="preserve">Aplicación P-BS1-023_Elaboracion_y_Actualizacion_del_Plan_Anual_de_Adquisiciones, en el cual se identifican y se validan las diferentes necesidades de contratación de las áreas y existe una aprobación de dicho plan. </t>
  </si>
  <si>
    <t>Aplición del  procedimiento de supervisión o interventoria y liquidación de contratos</t>
  </si>
  <si>
    <t>Dentro del Manual de contratación adoptado se encuentra la definición de garantias tendientes a los riesgos identificados en el momento en el que se realizan los estudios previos.</t>
  </si>
  <si>
    <t>Se cuentan con canales unicos oficiales de información, fruto de los sistemas de información. Toda información publicada es verificada por la Presidencia de la Sociedad.</t>
  </si>
  <si>
    <t>Se cuenta con sistema de gestiòn documental, donde se definen alertas para el cumplimiento de los tiempos. Alertas previas diarias, semanales y quincenales de los vencimientos de plazo. Comunicaciones a través de correo, teléfono y Skype empresarial</t>
  </si>
  <si>
    <t>Existe el P-CA2-034_Procedimiento_de_Seguimeinto_y_Control_a_Requerimientos, donde se definen controles de seguimiento a todos los requerimientos dentro de la Sociedad.</t>
  </si>
  <si>
    <t>Se cuenta con una validación de los resultados en el comité Directivo, por parte de cada uno de los lideres de las áreas.</t>
  </si>
  <si>
    <t>Se cuenta con controles dentro del procedimiento de Creación, modificación y Eliminación de Documentos, a través del flujo en el aplicativo ZEUS</t>
  </si>
  <si>
    <t>Aplicación P-GT1-010_Procedimiento_Seleccion_y_Vinculacion_de_Talento_Humano, donde se definen los mecanismos para la solicitud de personal y flujo en el aplicativo ZEUS</t>
  </si>
  <si>
    <t>Las necesidades son contrarestadas con el dimensionamiento realizado por la firma Bahamon en el año 2014.</t>
  </si>
  <si>
    <t>Dimensionamiento de la planta</t>
  </si>
  <si>
    <t>Se tienen definidos los perfiles de cada uno de los cargos necesarios dentro de la Sociedad, para los cuales se especifica más de un campo profesional o tipo de formación.</t>
  </si>
  <si>
    <t>Se cuenta con un plan de inducción y reinducción en el que se busca cumplir con la curva de aprendizaje definida.</t>
  </si>
  <si>
    <t>Se realizan las evaluaciones de las capacitaciones recibidas.</t>
  </si>
  <si>
    <t>Se cuenta con procedimientos documentados, los cuales reflejan un nivel de complejidad suficiente para trasmitir el funcionamiento de la operación.</t>
  </si>
  <si>
    <t>Procedimiento y ejecución del plan empresarial de capacitación</t>
  </si>
  <si>
    <t>Se cuenta con inventario detallado de los activos y se la relacion de los funcionarios a cargo.</t>
  </si>
  <si>
    <t>Existe procedimeinto asignación de bienes devolutivos y elementos de consumo a funcionarios, donde se definieron controles para asignar los activos.</t>
  </si>
  <si>
    <t>Procedimiento de asignación de bienes devolutivos y elementos de consumo a funcionarios P-AB1-064</t>
  </si>
  <si>
    <t>1 vez al mes se enciende la planta eléctrica.</t>
  </si>
  <si>
    <t>Toma de inventarios anual donde se establece el estado del bien.</t>
  </si>
  <si>
    <t>Se cuenta con un procedimiento de P-EC1-156 Procedimiento de Auditorias  Internas</t>
  </si>
  <si>
    <t xml:space="preserve">Realizar acompañamiento en la revisión de los informes de auditoria y en la documentación de los planes de mejoramiento. </t>
  </si>
  <si>
    <t>Realizar semestralmente seguimiento al cumplimiento de los Planes de Mejoramiento con Entes de Control.</t>
  </si>
  <si>
    <t>Aplicación del procedimiento elaboración y seguimiento planes de mejoramiento P-EC2-109</t>
  </si>
  <si>
    <t>Aplicación del procedimiento de asesoria y de acompañamiento</t>
  </si>
  <si>
    <t>67a.1</t>
  </si>
  <si>
    <t>Validacion de la documentacion del proceso formalizado y o publicado ante la oficina de planeación, en el comité de la oficina de gestion de la informacion.</t>
  </si>
  <si>
    <t>67a.2</t>
  </si>
  <si>
    <t>Monitoreo y Seguimiento al Ciclo de vida de los proyectos de Desarrollo</t>
  </si>
  <si>
    <t>67a.3</t>
  </si>
  <si>
    <t>67a.4</t>
  </si>
  <si>
    <t>Validar con el responsable del proceso y planeación que los documentos publicados estén actualizados</t>
  </si>
  <si>
    <t>68a.1</t>
  </si>
  <si>
    <t>Instructivo lineamientos para copias de respaldo y restauración de información</t>
  </si>
  <si>
    <t>70a.1</t>
  </si>
  <si>
    <t>Aplicación del procedimiento de monitoreo de hardware y software P-TE1-075 y el instructivo gestión de la capacidad  N-TE1-014</t>
  </si>
  <si>
    <t>70a.2</t>
  </si>
  <si>
    <t>Aplicación de procedimiento de mantenimiento de aplicaciones P-TE3-150</t>
  </si>
  <si>
    <t>70a.3</t>
  </si>
  <si>
    <t>Gestión de Cambios</t>
  </si>
  <si>
    <t>70a.4</t>
  </si>
  <si>
    <t>prueba mensual con carga de la planta eléctrica</t>
  </si>
  <si>
    <t>71a.1</t>
  </si>
  <si>
    <t>Servicio de soporte y mantenimiento</t>
  </si>
  <si>
    <t>71a.2</t>
  </si>
  <si>
    <t>Mesa de ayuda</t>
  </si>
  <si>
    <t>Programas de capacitación entrenamiento y divulgación de los servicios de IT</t>
  </si>
  <si>
    <t>Manuales de usuario por proceso</t>
  </si>
  <si>
    <t>Generación de la Resolución que conforma el equipo evaluador</t>
  </si>
  <si>
    <t>Reunión con el equipo evaluador previa al inicio de la evaluación de los participantes</t>
  </si>
  <si>
    <t>Envío a los evaluadores de la resolución del equipo evaluador junto con el texto aprobado de la Convocatoria</t>
  </si>
  <si>
    <t>Aprobación por parte del Comité de Depositarios Provisionales y Liquidadores del texto final de la Convocatoria</t>
  </si>
  <si>
    <t>Llamadas de confirmación de las áreas misionales que solicitan la asignación</t>
  </si>
  <si>
    <t>Correos de envío de las solicitudes</t>
  </si>
  <si>
    <t>Revisar el correcto diligenciamiento y aprobaciones del formato de solicitud</t>
  </si>
  <si>
    <t>Revisión de los Depositarios Provisionales y Liquidadores que no tienen activos asignados</t>
  </si>
  <si>
    <t>Revisión de las pólizas de cumplimiento entregadas por Depositarios Provisionales y Liquidadores y llamadas de solicitud de las pólizas</t>
  </si>
  <si>
    <t>Información a las áreas misionales mediante correo electrónico y traslado de las solicitudes recibidas por los de los Depositarios Provisionales y Liquidadores</t>
  </si>
  <si>
    <t>Información de las áreas misionales al Grupo de Gestión de de los Depositarios Provisionales y Liquidadores sobre aquellos depositarios que no cumplen su gestión y es necesario removerles los activos o retirarlos del Registro</t>
  </si>
  <si>
    <t>Creación de los activos en el inventario centralizado en un grupo</t>
  </si>
  <si>
    <t>Revisión en la creación del activo de las unidades inmobiliarias o unidades económicas, activos sociales o no sociales y demás variables que afectan la descripción del activo que se está asignando, así como su estado</t>
  </si>
  <si>
    <t>Revisión del cuadro de control de las asignaciones formalizadas con resolución, póliza y acta de posesión</t>
  </si>
  <si>
    <t>Revisión del funcionamiento correcto del sistema de asignación</t>
  </si>
  <si>
    <t>Se cuenta con dos usuarios con acceso al sistema de asignación y se ha realizado capacitación a funcionarios del Grupo de Gestión de Depositarios Provisionales y Liquidadores sobre el proceso</t>
  </si>
  <si>
    <t>Revisión de las pólizas de cumplimiento entregadas por Depositarios Provisionales y Liquidadores y llamadas de solicitud de las pólizas informando la consecuencia de la no presentación</t>
  </si>
  <si>
    <t>Realizar una clasificación de riesgo financiero y de experiencia de los Depositarios Provisionales y Liquidadores de manera que se asigne un número de activos adecuado a dicha clasificación</t>
  </si>
  <si>
    <t>Envío de una comunicación a los Depositarios Provisionales y Liquidadores en la que se informa el proceso de formación de la aceptación de la designación, así como de la presentación de la póliza de cumplimiento con los lineamientos requeridos por la entidad</t>
  </si>
  <si>
    <t>Revisión de las pólizas de cumplimiento entregadas por Depositarios Provisionales de acuerdo con los lineamientos del área Jurídica de la entidad y la normatividad vigente</t>
  </si>
  <si>
    <t>Revisión de las actas de posesión creadas por parte del funcionario con funciones de coordinación del Grupo de Gestión de Depositarios Provisionales y Liquidadores</t>
  </si>
  <si>
    <t>Generación de una comunicación que indique la normatividad en la exoneración del pago de las inscripciones</t>
  </si>
  <si>
    <t>Revisión de la información de la creación de los activos en el inventario</t>
  </si>
  <si>
    <t>Revisión en la vinculación del activo en el sistema en cuanto a unidades inmobiliarias o unidades económicas, activos sociales o no sociales y demás variables que afectan la descripción del activo que se está ingresando</t>
  </si>
  <si>
    <t>No hay definido un control</t>
  </si>
  <si>
    <t>Verificar que el activo que se va a remover quede en administración directa con la cantidad completa de folios que comprenden la unidad inmobiliara o unidad económica, así como los activos sociales</t>
  </si>
  <si>
    <t>Desde</t>
  </si>
  <si>
    <t>Hasta</t>
  </si>
  <si>
    <t>Puntaje a disminuir</t>
  </si>
  <si>
    <t>Letras</t>
  </si>
  <si>
    <t>Cero</t>
  </si>
  <si>
    <t>Uno</t>
  </si>
  <si>
    <t>Dos</t>
  </si>
  <si>
    <t>Zona de Riesgo Residual</t>
  </si>
  <si>
    <t>MODERADO</t>
  </si>
  <si>
    <t>MAYOR</t>
  </si>
  <si>
    <t>CATASTRÓFICO</t>
  </si>
  <si>
    <t>Moderado</t>
  </si>
  <si>
    <t>Mayor</t>
  </si>
  <si>
    <t>Tratamiento</t>
  </si>
  <si>
    <t>¿Requiere Definir Tratamiento?</t>
  </si>
  <si>
    <t>Probabilidad Residual</t>
  </si>
  <si>
    <t>Impacto Residual</t>
  </si>
  <si>
    <t>No</t>
  </si>
  <si>
    <t>SI</t>
  </si>
  <si>
    <t>Descripción del riesgo</t>
  </si>
  <si>
    <t>Uso del poder</t>
  </si>
  <si>
    <t>Se espera que el evento ocurra en la mayoría de las circunstancias.</t>
  </si>
  <si>
    <t>El evento puede ocurrir en algún momento.</t>
  </si>
  <si>
    <t>RIESGO</t>
  </si>
  <si>
    <t>Menor</t>
  </si>
  <si>
    <t>Desviar la gestión de lo público</t>
  </si>
  <si>
    <t>Posibilidad de que un funcionario vaya mas allá de las funciones designadas con el fin de obtener un beneficio privado.</t>
  </si>
  <si>
    <t>Debido a la falta de definición de estándares metodológicos de identificación de procesos
Como consecuencia del apoyo de la alta dirección
Debido a la no disponibilidad de recursos para definición de estándares</t>
  </si>
  <si>
    <t xml:space="preserve">Los cuales llevarían a tener inexistencia o debilidad de canales de entrega y acceso a la información por parte de la ciudadanía o de los mismos servidores públicos de la entidad. </t>
  </si>
  <si>
    <t>Lo que podría generar Perdidas económicas
Lo que podría generar  Sanciones o denuncias</t>
  </si>
  <si>
    <t>Puede ocurrir intercambio extraoficial de favores, en el cual un individuo se beneficie a si mismo o aun tercero. Amiguismo y clientelismo.</t>
  </si>
  <si>
    <t xml:space="preserve">Puede ocurrir que un funcionario abuse de su cargo o funciones para inducir a otra persona a dar o prometer dinero o cualquier otro beneficio indebido. </t>
  </si>
  <si>
    <t xml:space="preserve">Posibilidad de que un funcionario reciba u ofrezca un soborno, con el fin de dar o recibir un trato especial con una compañía o persona natural. </t>
  </si>
  <si>
    <t>Pérdidas de información
Generación de Sanciones
Pérdida de imagen reputacional</t>
  </si>
  <si>
    <t xml:space="preserve">Posibilidad de que uno o varios funcionarios utilicen de forma  indebida la información  privilegiada de los sistemas de información para obtener beneficio privado. </t>
  </si>
  <si>
    <t>Acción u Omisión</t>
  </si>
  <si>
    <t>Beneficio Privado</t>
  </si>
  <si>
    <t>Posibilidad de recibir o solicitar cualquier dádiva o beneficio a nombre propio o de terceros con el fin de celebrar un contrato</t>
  </si>
  <si>
    <t>X</t>
  </si>
  <si>
    <t>Matriz definición de Riesgos de Corrupción</t>
  </si>
  <si>
    <t>El evento puede ocurrir solo en circunstancias excepcionales.</t>
  </si>
  <si>
    <t>El evento podría ocurrir en algún momento.</t>
  </si>
  <si>
    <t>El evento probablemente ocurrirá en la mayoría de las circunstancias.</t>
  </si>
  <si>
    <t>Promedio</t>
  </si>
  <si>
    <t>Inoportunidad en la adquisición de los bienes y servicios requeridos por la entidad</t>
  </si>
  <si>
    <t>Otros riesgos identificados</t>
  </si>
  <si>
    <t>Nro de riesgo</t>
  </si>
  <si>
    <t>Impacto (consecuencias) Cuantitativo</t>
  </si>
  <si>
    <t>Impacto (consecuencias) Cualitativo</t>
  </si>
  <si>
    <t>MENOR</t>
  </si>
  <si>
    <t>- Interrupción de las operaciones de la Entidad por más de cinco (5) días.
- Intervención por parte de un ente de control u otro ente regulador.
- Pérdida de Información crítica para la entidad que no se puede recuperar.
- Incumplimiento en las metas y objetivos institucionales afectando de forma grave la ejecución presupuestal.
- Imagen institucional afectada en el orden nacional o regional por actos o hechos de corrupción comprobados.</t>
  </si>
  <si>
    <t>- Impacto que afecte la ejecución presupuestal en un valor≥50%.  
- Pérdida de cobertura en la prestación de los servicios de la entidad ≥50%.
- Pago de indemnizaciones a terceros por acciones legales que pueden afectar el presupuesto total de la entidad en un valor ≥50%.
- Pago de sanciones económicas por incumplimiento en la normatividad aplicable ante un ente regulador, las cuales afectan en un valor ≥50% del presupuesto general de la entidad.
- Pago de sanciones económicas por incumplimiento en la normatividad aplicable ante un ente regulador, las cuales afectan en un valor ≥50% del presupuesto general de la entidad.</t>
  </si>
  <si>
    <t>- Pérdida de cobertura en la prestación de los servicios de la entidad ≥20%.
- Pago de indemnizaciones a terceros por acciones legales que pueden afectar el presupuesto total de la entidad en un valor ≥20%.
- Pago de sanciones económicas por incumplimiento en la normatividad aplicable ante un ente regulador, las cuales afectan en un valor ≥20% del presupuesto general de la entidad.
- Impacto que afecte la ejecución presupuestal en un valor≥20%.</t>
  </si>
  <si>
    <t>- Pérdida de información crítica que puede ser recuperada de forma parcial o incompleta.
- Sanción por parte del ente de control u otro ente regulador.
- Incumplimiento en las metas y objetivos institucionales afectando el cumplimiento en las metas de gobierno.
- Imagen institucional afectada en el orden nacional o regional por incumplimientos en la prestación del servicio a los usuarios o ciudadanos.
- Interrupción de las operaciones de la Entidad por más de dos (2) días.</t>
  </si>
  <si>
    <t>- Impacto que afecte la ejecución presupuestal en un valor≥5%.
- Pérdida de cobertura en la prestación de los servicios de la entidad ≥10%.
- Pago de indemnizaciones a terceros por acciones legales que pueden afectar el presupuesto total de la entidad en un valor ≥5%.
- Pago de sanciones económicas por incumplimiento en la normatividad aplicable ante un ente regulador, las cuales afectan en un valor ≥5% del presupuesto general de la entidad.</t>
  </si>
  <si>
    <t>- Interrupción de las operaciones de la Entidad por un (1) día.
- Reclamaciones o quejas de los usuarios que podrían implicar una denuncia ante los entes reguladores o una demanda de largo alcance para la entidad.
- Inoportunidad en la información ocasionando retrasos en la atención a los usuarios.
- Reproceso de actividades y aumento de carga operativa.
- Imagen institucional afectada en el orden nacional o regional por retrasos en la prestación del servicio a los usuarios o ciudadanos.
- Investigaciones penales, fiscales o disciplinarias.</t>
  </si>
  <si>
    <t>- Impacto que afecte la ejecución presupuestal en un valor≥1%
- Pérdida de cobertura en la prestación de los servicios de la entidad ≥5%.
- Pago de indemnizaciones a terceros por acciones legales que pueden afectar el presupuesto total de la entidad en un valor ≥1%
- Pago de sanciones económicas por incumplimiento en la normatividad aplicable ante un ente regulador, las cuales afectan en un valor ≥1%del presupuesto general de la entidad.</t>
  </si>
  <si>
    <t>- Interrupción de las operaciones de la Entidad por algunas horas.
- Reclamaciones o quejas de los usuarios que implican investigaciones internas disciplinarias.
- Imagen institucional afectada localmente por retrasos en la prestación del servicio a los usuarios o ciudadanos.</t>
  </si>
  <si>
    <t>- Impacto que afecte la ejecución presupuestal en un valor≥0,5%.
- Pérdida de cobertura en la prestación de los servicios de la entidad ≥1%.
- Pago de indemnizaciones a terceros por acciones legales que pueden afectar el presupuesto total de la entidad en un valor ≥0,5%.
- Pago de sanciones económicas por incumplimiento en la normatividad aplicable ante un ente regulador, las cuales afectan en un valor ≥0,5%del presupuesto general de la entidad.</t>
  </si>
  <si>
    <t>- No hay interrupción de las operaciones de la entidad.
- No se generan sanciones económicas o administrativas.
- No se afecta la imagen institucional de forma significativa.</t>
  </si>
  <si>
    <t>1. Criterios para calificar la probabilidad</t>
  </si>
  <si>
    <t xml:space="preserve">1.1 Matriz de priorización de factivilidad - Se aplica para nuevos riesgos </t>
  </si>
  <si>
    <t>2. Criterios para calificar el impacto – riesgos de gestión</t>
  </si>
  <si>
    <t>NIVEL</t>
  </si>
  <si>
    <t>INSIGNIFICANTE</t>
  </si>
  <si>
    <t>2.1 Criterios para calificar el impacto - Riesgos de Seguridad Digital.</t>
  </si>
  <si>
    <t>- Sin afectación de la integridad
- Sin afectación de la disponibilidad Sin afectación de la confidencialidad</t>
  </si>
  <si>
    <t>- Afectación ≥0,5% de la población
- Afectación ≥0,5% del presupuesto anual de la entidad
- No hay Afectación medioambiental</t>
  </si>
  <si>
    <t>- Afectación ≥3% de la población
- Afectación ≥3% del presupuesto anual de la entidad
- Afectación leve del Medio Ambiente requiere de ≥5 días de recuperación</t>
  </si>
  <si>
    <t>- Afectación leve de la integridad Afectación leve de la disponibilidad Afectación leve de la confidencialidad
- Afectación moderada de la integridad de la información debido al interés particular de los empleados y terceros</t>
  </si>
  <si>
    <t>- Afectación ≥10% de la población
- Afectación ≥10% del presupuesto anual de la entidad
- Afectación leve del Medio Ambiente requiere de ≥4 semanas de recuperación</t>
  </si>
  <si>
    <t>- Afectación moderada de la disponibilidad de la información debido al interés particular de los empleados y terceros
- Afectación moderada de la confidencialidad de la información debido al interés particular de los empleados y terceros</t>
  </si>
  <si>
    <t>- Afectación ≥15% de la población
- Afectación ≥20% del presupuesto anual de la entidad
- Afectación importante del Medio Ambiente que requiere de ≥12 meses de recuperación</t>
  </si>
  <si>
    <t>- Afectación grave de la integridad de la información debido al interés particular de los empleados y terceros
- Afectación grave de la disponibilidad de la información debido al interés particular de los empleados y terceros
- Afectación grave de la confidencialidad de la información debido al interés particular de los empleados y terceros</t>
  </si>
  <si>
    <t>- Afectación ≥25% de la población
- Afectación ≥30% del presupuesto anual de la entidad
- Afectación muy grave del Medio Ambiente que requiere de ≥2 años de recuperación</t>
  </si>
  <si>
    <t>- Afectación muy grave de la integridad de la información debido al interés particular de los empleados y terceros
- Afectación muy grave de la disponibilidad de la información debido al interés particular de los empleados y terceros
- Afectación muy grave confidencialidad de la información debido al interés particular de los empleados y terceros </t>
  </si>
  <si>
    <t>Pregunta</t>
  </si>
  <si>
    <t>Si el riesgo de corrupción se materializa podría...</t>
  </si>
  <si>
    <t>Respuesta</t>
  </si>
  <si>
    <t>NO</t>
  </si>
  <si>
    <t>¿Afectar al grupo de funcionarios del proceso?</t>
  </si>
  <si>
    <t>¿Afectar el cumplimiento de metas y objetivos de la dependencia?</t>
  </si>
  <si>
    <t>¿Afectar el cumplimiento de misión de la Entidad?</t>
  </si>
  <si>
    <t>¿Afectar el cumplimiento de la misión del sector al que pertenece la Entidad?</t>
  </si>
  <si>
    <t>¿Generar pérdida de confianza de la Entidad, afectando su reputación?</t>
  </si>
  <si>
    <t>¿Generar pérdida de recursos económicos?</t>
  </si>
  <si>
    <t>¿Afectar la generación de los productos o la prestación de servicios?</t>
  </si>
  <si>
    <t>¿Dar lugar al detrimento de calidad de vida de la comunidad por la pérdida del bien o servicios o los recursos públicos?</t>
  </si>
  <si>
    <t>¿Generar pérdida de información de la Entidad?</t>
  </si>
  <si>
    <t>¿Generar intervención de los órganos de control, de la Fiscalía, u otro ente?</t>
  </si>
  <si>
    <t>¿Dar lugar a procesos sancionatorios?</t>
  </si>
  <si>
    <t>¿Dar lugar a procesos disciplinarios?</t>
  </si>
  <si>
    <t>¿Dar lugar a procesos fiscales?</t>
  </si>
  <si>
    <t>¿Dar lugar a procesos penales?</t>
  </si>
  <si>
    <t>¿Generar pérdida de credibilidad del sector?</t>
  </si>
  <si>
    <t>¿Ocasionar lesiones físicas o pérdida de vidas humanas?</t>
  </si>
  <si>
    <t>¿Afectar la imagen regional?</t>
  </si>
  <si>
    <t>¿Afectar la imagen nacional?</t>
  </si>
  <si>
    <t>¿Generar daño ambiental?</t>
  </si>
  <si>
    <t xml:space="preserve">Total </t>
  </si>
  <si>
    <t>Nota: Marque con una X la respuesta</t>
  </si>
  <si>
    <t xml:space="preserve">Impacto </t>
  </si>
  <si>
    <t>Rara Vez</t>
  </si>
  <si>
    <t>Insignificante</t>
  </si>
  <si>
    <t>Catastrófico</t>
  </si>
  <si>
    <t>Tipo de riesgo</t>
  </si>
  <si>
    <t>Datos sobre el riesgo</t>
  </si>
  <si>
    <t xml:space="preserve">Zona de Riesgo </t>
  </si>
  <si>
    <t xml:space="preserve">Nivel </t>
  </si>
  <si>
    <t xml:space="preserve">priorización de factibilidad </t>
  </si>
  <si>
    <t>P19</t>
  </si>
  <si>
    <t xml:space="preserve">Calculo para riesgos de corrupción </t>
  </si>
  <si>
    <t>Calculo para riesgos de seguridad digital</t>
  </si>
  <si>
    <t xml:space="preserve">Calculo para riesgos </t>
  </si>
  <si>
    <t xml:space="preserve">Numero </t>
  </si>
  <si>
    <t>Bajo</t>
  </si>
  <si>
    <t>Alto</t>
  </si>
  <si>
    <t>Extremo</t>
  </si>
  <si>
    <t>Combinaciones posibles de matriz 5x5</t>
  </si>
  <si>
    <t>Buscar</t>
  </si>
  <si>
    <t>Criterio de evaluación</t>
  </si>
  <si>
    <t>Aspecto a Evaluar en el Diseño del Control</t>
  </si>
  <si>
    <t>Opciones de respuesta</t>
  </si>
  <si>
    <t>Puntaje en la evaluación del control</t>
  </si>
  <si>
    <t>1.1 Responsable: asignación del responsable</t>
  </si>
  <si>
    <t>¿Existe un responsable asignado a la ejecución del control?</t>
  </si>
  <si>
    <t>Asignado</t>
  </si>
  <si>
    <t>No Asignado</t>
  </si>
  <si>
    <t>1.2 Responsable: segregación y autoridad del responsable.</t>
  </si>
  <si>
    <t>¿El responsable tiene la autoridad y adecuada segregación de funciones en la ejecución del control?</t>
  </si>
  <si>
    <t>Adecuado</t>
  </si>
  <si>
    <t>Inadecuado</t>
  </si>
  <si>
    <t>2. Periodicidad</t>
  </si>
  <si>
    <t>¿La oportunidad en que se ejecuta el control ayuda a prevenir la mitigación del riesgo o a detectar la materialización del riesgo de manera oportuna?</t>
  </si>
  <si>
    <t>Oportuna</t>
  </si>
  <si>
    <t>Inoportuna</t>
  </si>
  <si>
    <t>3. Propósito</t>
  </si>
  <si>
    <t>¿Las actividades que se desarrollan en el control realmente buscan por si sola prevenir o detectar las causas que pueden dar origen al riesgo, ejemplo Verificar, Validar Cotejar, Comparar, Revisar, etc.?</t>
  </si>
  <si>
    <t>Prevenir</t>
  </si>
  <si>
    <t>Detectar</t>
  </si>
  <si>
    <t>No es un control</t>
  </si>
  <si>
    <t>4. Cómo se realiza la actividad de control</t>
  </si>
  <si>
    <t>¿La fuente de información que se utiliza en el desarrollo</t>
  </si>
  <si>
    <t>Confiable</t>
  </si>
  <si>
    <t>del control es información confiable que permita mitigar el riesgo?.</t>
  </si>
  <si>
    <t>No Confiable</t>
  </si>
  <si>
    <t>5. Qué pasa con las observaciones o desviaciones</t>
  </si>
  <si>
    <t>¿Las observaciones, desviaciones o diferencias identificadas como resultados de la ejecución del control son investigadas y resueltas de manera oportuna?</t>
  </si>
  <si>
    <t>Se investigan y resuelven oportunamente</t>
  </si>
  <si>
    <t>No se investigan y resulven oportunamente</t>
  </si>
  <si>
    <t>6. Evidencia de la ejecución del control</t>
  </si>
  <si>
    <t>¿Se deja evidencia o rastro de la ejecución del control, que permita a cualquier tercero con la evidencia, llegar a la misma conclusión?.</t>
  </si>
  <si>
    <t>Completa</t>
  </si>
  <si>
    <t>No existe</t>
  </si>
  <si>
    <t>Rango de Calificación del Diseño</t>
  </si>
  <si>
    <t>Resultado - peso en la evaluación del diseño del control</t>
  </si>
  <si>
    <t>Fuerte</t>
  </si>
  <si>
    <t>Calificación entre 96 y 100</t>
  </si>
  <si>
    <t>Calificación entre 86 y 95</t>
  </si>
  <si>
    <t>Débil</t>
  </si>
  <si>
    <t>Calificación entre 0 y 85</t>
  </si>
  <si>
    <t>Peso del diseño individual o promedio de los controles. (DISEÑO)</t>
  </si>
  <si>
    <t>El control se ejecuta de manera consistente por los responsables. (EJECUCIÓN)</t>
  </si>
  <si>
    <t>Solidez individual de cada control fuerte:100 moderado:50 debil:0</t>
  </si>
  <si>
    <t>Aplica plan de acción para fortalecer el control Sí / NO</t>
  </si>
  <si>
    <t>fuerte (calificación entre 96 y 100 puntos)</t>
  </si>
  <si>
    <t>fuerte (siempre se ejecuta)</t>
  </si>
  <si>
    <t>fuerte + fuerte = fuerte</t>
  </si>
  <si>
    <t>moderado (algunas veces)</t>
  </si>
  <si>
    <t>fuerte + moderado = moderado</t>
  </si>
  <si>
    <t>Sí</t>
  </si>
  <si>
    <t>débil (no se ejecuta)</t>
  </si>
  <si>
    <t>fuerte + débil = débil</t>
  </si>
  <si>
    <t>moderado (calificación entre 86 y 95)</t>
  </si>
  <si>
    <t>moderado + fuerte = moderado</t>
  </si>
  <si>
    <t>moderado + moderado = moderado</t>
  </si>
  <si>
    <t>moderado + débil = débil</t>
  </si>
  <si>
    <t xml:space="preserve">débil </t>
  </si>
  <si>
    <t>(entre 0 y 85)</t>
  </si>
  <si>
    <t>débil + fuerte = débil</t>
  </si>
  <si>
    <t>débil + moderado = débil</t>
  </si>
  <si>
    <t>débil + débil = débil</t>
  </si>
  <si>
    <t>Aceptar el riesgo</t>
  </si>
  <si>
    <t>Evitar el riesgo</t>
  </si>
  <si>
    <t>Reducir el riesgo</t>
  </si>
  <si>
    <t>Compartir el riesgo</t>
  </si>
  <si>
    <t>Evaluación del diseño del control</t>
  </si>
  <si>
    <t>1. ¿Existe un responsable asignado a la ejecución del control?</t>
  </si>
  <si>
    <t>1.1 ¿El responsable tiene la autoridad y adecuada segregación de funciones en la ejecución del control?</t>
  </si>
  <si>
    <t>2. ¿La oportunidad en que se ejecuta el control ayuda a prevenir la mitigación del riesgo o a detectar la materialización del riesgo de manera oportuna?</t>
  </si>
  <si>
    <t>3. ¿Las actividades que se desarrollan en el control realmente buscan por si sola prevenir o detectar las causas que pueden dar origen al riesgo, ejemplo Verificar, Validar Cotejar, Comparar, Revisar, etc.?</t>
  </si>
  <si>
    <t>4. ¿La fuente de información que se utiliza en el desarrollo del control es información confiable que permita mitigar el riesgo?.</t>
  </si>
  <si>
    <t>5. ¿Las observaciones, desviaciones o diferencias identificadas como resultados de la ejecución del control son investigadas y resueltas de manera oportuna?</t>
  </si>
  <si>
    <t>6. ¿Se deja evidencia o rastro de la ejecución del control, que permita a cualquier tercero con la evidencia, llegar a la misma conclusión?.</t>
  </si>
  <si>
    <t>Incompleta</t>
  </si>
  <si>
    <t>Solidez individual de cada control</t>
  </si>
  <si>
    <t>Calificación final del control</t>
  </si>
  <si>
    <t>fuerte</t>
  </si>
  <si>
    <t>moderado</t>
  </si>
  <si>
    <t>Control Definitivo</t>
  </si>
  <si>
    <t>Concatenado</t>
  </si>
  <si>
    <t>concatenado</t>
  </si>
  <si>
    <t>Debil</t>
  </si>
  <si>
    <t>ModeradoFuerte</t>
  </si>
  <si>
    <t>FuerteDébil</t>
  </si>
  <si>
    <t>Numero</t>
  </si>
  <si>
    <t>Desplazamientos en el eje de probabilidad o en el eje de impacto del mapa de calor.</t>
  </si>
  <si>
    <t>Controles ayudan a disminuir la probabilidad</t>
  </si>
  <si>
    <t>Controles ayudan a disminuir impacto</t>
  </si>
  <si>
    <t>Solidez del conjunto de los controles.</t>
  </si>
  <si>
    <t># Columnas en la matriz de riesgo que se desplaza en el eje de la probabilidad</t>
  </si>
  <si>
    <t># Columnas en la matriz de riesgo que se desplaza en el eje de impacto</t>
  </si>
  <si>
    <t>directamente</t>
  </si>
  <si>
    <t>indirectamente</t>
  </si>
  <si>
    <t>no disminuye</t>
  </si>
  <si>
    <t>Indirectamente</t>
  </si>
  <si>
    <t>No disminuye</t>
  </si>
  <si>
    <t>Concatenar</t>
  </si>
  <si>
    <t>Directamente</t>
  </si>
  <si>
    <t>Calculo interno controles</t>
  </si>
  <si>
    <t>Numero probabilidad</t>
  </si>
  <si>
    <t>Numero impacto</t>
  </si>
  <si>
    <t>Cálculos internos Riesgo Inherente</t>
  </si>
  <si>
    <t>Valoración del Riesgo Inherente</t>
  </si>
  <si>
    <t>Probabilidad GTC 45</t>
  </si>
  <si>
    <t xml:space="preserve">Muy Alto (MA) </t>
  </si>
  <si>
    <t xml:space="preserve">Descripción </t>
  </si>
  <si>
    <t>Valores</t>
  </si>
  <si>
    <t>Entre 40 y 24</t>
  </si>
  <si>
    <t>Alto (A)</t>
  </si>
  <si>
    <t xml:space="preserve">Medio (M) </t>
  </si>
  <si>
    <t xml:space="preserve">Bajo (B) </t>
  </si>
  <si>
    <t>Entre 20 y 10</t>
  </si>
  <si>
    <t>Entre 8 y 6</t>
  </si>
  <si>
    <t xml:space="preserve">Entre 4 y 2 </t>
  </si>
  <si>
    <t>Cuadro de riesgos</t>
  </si>
  <si>
    <t>Homologación de probabilidad</t>
  </si>
  <si>
    <t>Entre 1 y 3</t>
  </si>
  <si>
    <t>Entre 4 y 7</t>
  </si>
  <si>
    <t>Entre 25 y 40</t>
  </si>
  <si>
    <t xml:space="preserve">Propuesta de homologación seria: </t>
  </si>
  <si>
    <t>Comparativo de probabilidad</t>
  </si>
  <si>
    <t>NE</t>
  </si>
  <si>
    <t>ND</t>
  </si>
  <si>
    <t xml:space="preserve">Resultados </t>
  </si>
  <si>
    <t>Resultados GTC 40</t>
  </si>
  <si>
    <t>Resultados posibles homologados</t>
  </si>
  <si>
    <t xml:space="preserve">Homologación de riesgos GTC 40 - Cuadro de riesgos generales/ Probabilidad </t>
  </si>
  <si>
    <t xml:space="preserve">Homologación de riesgos GTC 40 - Cuadro de riesgos generales/ Impacto </t>
  </si>
  <si>
    <t xml:space="preserve">Comparativo de impacto </t>
  </si>
  <si>
    <t>Mortal o Catastrófico (M)</t>
  </si>
  <si>
    <t>Nivel de consecuencia GTC 45</t>
  </si>
  <si>
    <t>Muy grave (MG)</t>
  </si>
  <si>
    <t>Grave (G)</t>
  </si>
  <si>
    <t>Motal o Catastrófico (M)</t>
  </si>
  <si>
    <t>Entre 1 y 10</t>
  </si>
  <si>
    <t>Entre 85 y 100</t>
  </si>
  <si>
    <t>Entre  8 y 11</t>
  </si>
  <si>
    <t>Entre 12 y 20</t>
  </si>
  <si>
    <t>Entre 11 y 30</t>
  </si>
  <si>
    <t>Entre 31 y 50</t>
  </si>
  <si>
    <t>Entre 51 y 85</t>
  </si>
  <si>
    <t xml:space="preserve">Puede presentarse situaciones de orden moral y económico que le impidan a un funcionario actuar en forma objetiva e independiente, porque le sea particularmente conveniente. </t>
  </si>
  <si>
    <t>Puede ocurrir que teniendo conocimiento de una conducta delictiva, no se informe a las autoridades por temor a repercusiones sociales o financieras. Omisión de denuncia</t>
  </si>
  <si>
    <t>Puede ocurrir falta de apoyo en los procesos de control social realizados por los ciudadanos.</t>
  </si>
  <si>
    <t>Debido a deficiencia en la administración y operación de activos
Debido a la naturaleza única de la organización, establecida en la ley 1708 de 2014</t>
  </si>
  <si>
    <t>Puede ocurrir que no se cuente con el respaldo legal para gestionar la recuperación de la cartera</t>
  </si>
  <si>
    <t>Acciones asociadas al control</t>
  </si>
  <si>
    <t>Monitoreo y Revisión</t>
  </si>
  <si>
    <t>Soporte</t>
  </si>
  <si>
    <t>Responsable</t>
  </si>
  <si>
    <t xml:space="preserve">Tiempo de monitoreo </t>
  </si>
  <si>
    <t xml:space="preserve">Indicador </t>
  </si>
  <si>
    <t>Activo</t>
  </si>
  <si>
    <t>Tipo</t>
  </si>
  <si>
    <t xml:space="preserve">Elementos digitales </t>
  </si>
  <si>
    <t>Puede ocurrir el filtro o utilización indebida de información  privilegiada de la información que reposa físicamente</t>
  </si>
  <si>
    <t>Puede ocurrir la entrega extemporánea de informes a los entes de control</t>
  </si>
  <si>
    <t>Área</t>
  </si>
  <si>
    <t>Posibilidad de recibir o solicitar cualquier dádiva o beneficio a nombre propio o de terceros con el fin de celebrar un contrato.</t>
  </si>
  <si>
    <t>Como consecuencias de la ineficacia de los controles definidos
Debido a que no se cuente con lineamientos claros, en términos de conflictos de interés
Falta de difusión de los lineamientos o políticas sobre conflictos de interés</t>
  </si>
  <si>
    <t>Puede incitar la participación de varias personas o compañías para cometer un delito buscando el beneficio propio. Concierto para delinquir.</t>
  </si>
  <si>
    <t>Ocasionado Calidad ineficiente del servicio
Ocasionado perdidas económicas
Compromete el estado físico del bien incumplimiento en los contratos de arrendamiento
Ocasionando daño ambiental
Que se sobrestimen o devalúen negocios
Demoras en las ejecuciones de los servicios</t>
  </si>
  <si>
    <t>Debido a fallas en la planeación de las convocatorias y definición de requisitos
Debido a fallas en los controles definidos de evaluación de requisitos
Debido a conflictos de interés entre funcionarios y depositarios
Debido a que no se cuente con sistemas de información que controlen la información de selección de depositarios procesionales</t>
  </si>
  <si>
    <t>Ocasionando reprocesos necesarios para reconstruir la información de los requisitos
Generando perdidas de información de los depositarios
Ocasionando perdidas de credibilidad frente a entes de control y depositarios</t>
  </si>
  <si>
    <t>Debido a que no se cuente con convenios interadministrativos para acceder a la información de personas
Debido a la falta de un sistema de información que permita consultar la trazabilidad de la interacción con los usuarios o interesados</t>
  </si>
  <si>
    <t>Ocasionando pérdidas económicas para la empresa para SAE.
Ocasionando perdida de credibilidad de SAE
Ocasionando sanciones en contra de SAE
Lo cual genera que no se tomen decisiones adecuadas en la vinculación en el mecanismo de administración.</t>
  </si>
  <si>
    <t>Debido a fallas en canales de comunicación e información
Como consecuencia del desconocimiento de obligaciones, procedimientos y políticas
Como consecuencia de la inexistencia de acuerdos de nivel de servicio
Debido a que no se tiene acceso inmediato a la información real de los activos</t>
  </si>
  <si>
    <t>Ocasionando perdida de oportunidad de realización de negocios
Generando perdida de la integridad de los activos
Ocasionado perdidas economicasocasionando perdida de credibilidad de SAE
Ocasionando sanciones y/o demandas en contra de SAE
Ocasionado que se tomen decisiones por parte de los destinatarios y/o depositarios sin aprobación de SAE</t>
  </si>
  <si>
    <t>Debido al registro inadecuado o no actualizar información real del activo
Como consecuencia de que no se haya surtido el Proceso de alistamiento adecuadamente
Debido a la falta de verificación del estado de ocupación periódicamente y previa a la entrega del activo
Debido a la falta de un sistema de información unificado y disponible
Debido al deterioro del activo por demoras en la entrega 
Debido a la inadecuada custodia y conservación del activo</t>
  </si>
  <si>
    <t>Ocasionando sanciones y/o demandas en contra de SAE
Ocasionando incumplimiento de las ordenes de la autoridad judicial
Ocasionado perdidas económicas
Ocasionado perdida oportunidad de negocios
Ocasionando perdida de credibilidad de SAE</t>
  </si>
  <si>
    <t>Debido a fallas en canales de comunicación e información
Debido a la inadecuada interpretación de ordenes judiciales
Debido a la falta de un sistema de información unificado y disponible
Como consecuencia de que no se haya surtido el proceso de Diagnostico adecuadamente</t>
  </si>
  <si>
    <t>Debido a la ausencia de un sistema de información para reportar los informes de gestión
Debido a las malas practicas heredadas por la DNE
Debido a intereses personales</t>
  </si>
  <si>
    <t>Ocasionando la no percepción de recursos para la SAE.
Ocasionando perdidas de oportunidad en la continuidad del negocio para sociedades y establecientes de comercio.</t>
  </si>
  <si>
    <t>Las respuestas a las consultas estén  mal orientadas.
Pérdida de procesos judiciales y consecuencias patrimoniales para la entidad
Sanciones y demandas para la entidad
Pérdida de Credibilidad de la SAE
Pérdidas económicas relacionadas a la no valoración del contingente judicial.
Conceptos jurídicos errados</t>
  </si>
  <si>
    <t>Debido a la falta de sistemas de información consolidados y oficiales
Debido a la no disponibilidad de información de manera oportuna
Debido a la dispersión de la información
Debido a la gran cantidad de información en medio físico</t>
  </si>
  <si>
    <t>Pérdida de Credibilidad frente a entes de control y ciudadanía en general
Pérdidas de oportunidad en la trasmisión de información</t>
  </si>
  <si>
    <t>Debido a la no disponibilidad de información de manera oportuna
Debido a la dispersión de la información
Debido a la gran cantidad de información en medio físico
Debido a la falta de seguimiento dentro de las áreas misionales a los requerimientos</t>
  </si>
  <si>
    <t>Pérdida de Credibilidad frente a entes de control y ciudadanía en general
Pérdidas de oportunidad en la trasmisión de información
Sanciones y demandas 
Pérdidas económicas</t>
  </si>
  <si>
    <t>Desconocimiento del real funcionamiento de los procesos dentro de la sociedad
Pérdida de oportunidad para la toma de decisiones
Pérdida de credibilidad de los funcionarios y entes de control
Ocasionando incumplimiento de normativizada legal vigente
Ocasionando Sanciones por parte de entes de control</t>
  </si>
  <si>
    <t>Columna1</t>
  </si>
  <si>
    <t>Puede ocurrir que se filtre información privilegiada o sensible</t>
  </si>
  <si>
    <t>Podría ocurrir que no se entregue el activo en administración o disposición final correspondiente</t>
  </si>
  <si>
    <t>Se podría  enajenar un activo por un valor inferior al estimado</t>
  </si>
  <si>
    <t>Se podría presentar fallas en la identificación de las características de los recaudos y pagos</t>
  </si>
  <si>
    <t xml:space="preserve">Puede ocurrir que SAE disponga de los recursos de los activos del FRISCO desconociendo la condición de estos. </t>
  </si>
  <si>
    <t>Se podría reportar información financiera inexacta tanto de SAE como del FRISCO.</t>
  </si>
  <si>
    <t xml:space="preserve">Se podría generar una inadecuada identificación al área que corresponde el trámite  </t>
  </si>
  <si>
    <t xml:space="preserve">Puede ocurrir que no se inserten las piezas documentales en el expediente correspondiente </t>
  </si>
  <si>
    <t xml:space="preserve">Debido a la falta de restricciones en el sistema de información </t>
  </si>
  <si>
    <t>Se podría presentar una  inadecuada identificación  de las necesidades a contratar.</t>
  </si>
  <si>
    <t>Puede ocurrir que existan debilidades para realizar la supervisión o interventoría del contrato.</t>
  </si>
  <si>
    <t>Debido a la mala interpretación de la normatividad vigente
Debido  a no contar con los recursos necesarios y/o información suficiente
Debido al no entendimiento del requerimiento
Debido a la falta de políticas establecidas por SAE</t>
  </si>
  <si>
    <t>Debido a que no se cuenta con el perfil y competencias de los empleados dentro de la entidad
Debido a la diversidad técnica en los objetos de los contratos
Debido al desconocimiento del manual de contratación
Debido al no cumplimiento del procedimiento</t>
  </si>
  <si>
    <t xml:space="preserve">Podría ocurrir que no se identifiquen activos fijos </t>
  </si>
  <si>
    <t>Podría ocurrir que no se identifiquen las necesidades de mantenimiento</t>
  </si>
  <si>
    <t>MANTENIMIENTO Y SOPORTE DE APLICACIONES</t>
  </si>
  <si>
    <t>Puede ocurrir que se presenten fallas en las aplicaciones o sistemas de información que apoyen los procesos del negocio.</t>
  </si>
  <si>
    <t>Puede ocurrir que no estén disponibles los Servicios de IT</t>
  </si>
  <si>
    <t>Puede ocurrir que se genere un soporte inadecuado o inoportuno a los usuarios</t>
  </si>
  <si>
    <t>Lo cual generaría reprocesos
Lo cual generaría perdidas económicas
Lo cual generaría sanciones legales y de entes de control
Lo cual generaría perdida de credibilidad</t>
  </si>
  <si>
    <t>No contar con la información real del inventario de los activos en administración</t>
  </si>
  <si>
    <t xml:space="preserve">Pueden presentar errores en la información en el registro de los activos 
</t>
  </si>
  <si>
    <t xml:space="preserve">Activos (Inmuebles y/o Sociedades) sin Depositarios Provisionales y/o Liquidadores para ser administrados que pueden ser invadidos u ocupados de manera ilegal y que no presenten ninguna gestión.
Activos (Inmuebles y/o Sociedades) que no requieren ser asignados
</t>
  </si>
  <si>
    <t>Cumplimiento</t>
  </si>
  <si>
    <t>Puede ocurrir que se presente fuga o pérdida de información.</t>
  </si>
  <si>
    <t>vigente</t>
  </si>
  <si>
    <t>INTELIGENCIA DE NEGOCIOS</t>
  </si>
  <si>
    <t>Debido a no realizar un análisis completo para determinar la publicación o no de la información en la Web
Debido a la falta de clasificación del activo de información
Debido al uso indebido de la información</t>
  </si>
  <si>
    <t>Lo cual generaría pérdida de reputación
Lo cual generaría pérdida de información
Lo cual podría generar sanciones legales y/o económicas</t>
  </si>
  <si>
    <t>Podría ocurrir que no se ejecuten las etapas del análisis de la información que se requieren para la inteligencia de negocio</t>
  </si>
  <si>
    <t>Lo cual generaría pérdida de reputación
Lo cual generaría pérdida de información
Lo cual podría generar sanciones legales y/o económicas
Lo cual generaría toma de decisiones sin contar con los análisis requeridos</t>
  </si>
  <si>
    <t>Puede ocurrir que se presenten incumplimientos a la normatividad vigente relacionada con derechos de autor.</t>
  </si>
  <si>
    <t>Fallas en la identificación del estado de los activos</t>
  </si>
  <si>
    <t>Información incompleta, capacidad operativa de la entidad, desconocimiento por parte de los servidores públicos, rezagos recibidos por la administración anterior, existan activos rurales con potencial de ser urbanos para la disposición final de acuerdo con las marcaciones territoriales</t>
  </si>
  <si>
    <t>Puede ocurrir que el alistamiento sin previo cumplimiento de los requisitos, no permita disponer del activo</t>
  </si>
  <si>
    <t>Puede ocurrir que no se gestione oportunamente el alistamiento de los activos</t>
  </si>
  <si>
    <t>Puede ocurrir que no se cuente con la información de las obligaciones vencidas por el arrendatario.</t>
  </si>
  <si>
    <t>Puede ocurrir que no se cuente con la información del traslado de productividad bajo la administración de deposito provisional</t>
  </si>
  <si>
    <t>Puede ocurrir que no se conserven las condiciones físicas ni se mantengan las obligaciones al día de los activos bajo la administración en destinación provisional</t>
  </si>
  <si>
    <t>Puede ocurrir que no se tenga identificado los activos productivos dentro del sistema de información</t>
  </si>
  <si>
    <t>Puede ocurrir que las entidades de registro  cuenten con información desactualizada de los  mecanismos de administración.</t>
  </si>
  <si>
    <t>Puede ocurrir que no se pueda realizar un estado de cuenta completo de los activos</t>
  </si>
  <si>
    <t>Podría ocurrir que se done un activo con potencial de venta</t>
  </si>
  <si>
    <t>Debilidades en la comunicación entre procesos
Limitaciones en la aplicación de las disposiciones legales</t>
  </si>
  <si>
    <t xml:space="preserve">Se podría presentar contratación de personal sin el cumplimiento de requisitos mínimos.     </t>
  </si>
  <si>
    <t xml:space="preserve">Lo cual generaría Reprocesos
Lo cual Generaría perdida de credibilidad de los funcionarios y de la SAE
Lo cual Generaría pérdidas económicas
</t>
  </si>
  <si>
    <t>Se podría presentar que agotado el procedimiento de selección y escogido el candidato, este desista de la vinculación</t>
  </si>
  <si>
    <t>Condiciones personales, salariales o cualquier otra del resorte del candidato</t>
  </si>
  <si>
    <t>No se puede proveer la vacante, pérdida económica debido al costo del proceso, reprocesos</t>
  </si>
  <si>
    <t>Se podría presentar perdida de los documentos de la historia laboral</t>
  </si>
  <si>
    <t>Sanciones, reprocesos, no cobertura</t>
  </si>
  <si>
    <t>Se podría presentar que la persona en el momento del retiro no haga la debida entrega del puesto de trabajo</t>
  </si>
  <si>
    <t>Lo cual generaría pérdida de información sensible
Lo cual generaría reprocesos
Lo cual generaría pérdida de conocimiento
Lo cual generaría pérdidas económicas</t>
  </si>
  <si>
    <t>Errores en pagos, deducciones, aportes a seguridad social, incumplimiento de normatividad aplicable a nómina y seguridad social</t>
  </si>
  <si>
    <t>Financiero</t>
  </si>
  <si>
    <t>Podría presentarse divulgación de información personal de empleados</t>
  </si>
  <si>
    <t>Permisos ilimitados a usuarios que manejan el sistema</t>
  </si>
  <si>
    <t>Información falsa, cambio y/o actualización de información errada</t>
  </si>
  <si>
    <t>Podría presentarse que el personal capacitado no adquiera el conocimiento y/o las competencias de acuerdo al objetivo establecido.</t>
  </si>
  <si>
    <t>Lo cual generaría perdidas Económicas
Lo cual generaría reprocesos</t>
  </si>
  <si>
    <t>Por orden del jefe inmediato, por incapacidad médica, por calamidad domestica</t>
  </si>
  <si>
    <t>No contar con los recursos necesarios para ejecutar la actividad objeto de las comisión</t>
  </si>
  <si>
    <t>Puede ocurrir que se presente manipulación o direccionamiento de información procesada o generada en el marco de la actividad de la auditoría interna, con el fin de obtener provecho propio o de un tercero.</t>
  </si>
  <si>
    <t xml:space="preserve">Puede ocurrir que se de una interpretación errada de la normatividad </t>
  </si>
  <si>
    <t>Perdida de vidas
Afectación de la operación por la no disponibilidad de las instalaciones de la entidad</t>
  </si>
  <si>
    <t>Puede ocurrir que se destruya la información</t>
  </si>
  <si>
    <t>Centralización de información física sin respaldo tecnológico</t>
  </si>
  <si>
    <t>Infraestructura parcialmente sismorresistente
Ausencia de Centro Alterno de Operaciones
Ausencia de plan de continuidad del negocio</t>
  </si>
  <si>
    <t>Puede ocurrir que se presente un desastre natural (Terremoto, incendio, entre otros)</t>
  </si>
  <si>
    <t>Puede ocurrir que un proveedor se encuentre suplantado</t>
  </si>
  <si>
    <t>Fraude
Lavado de Activos
Impacto reputacional y legal</t>
  </si>
  <si>
    <t>Ineficiencia en los procedimientos de contratación</t>
  </si>
  <si>
    <t>Perdida de vidas
Afectación de la operación por la no disponibilidad de las instalaciones</t>
  </si>
  <si>
    <t>Puede ocurrir que se cuenten con depositarios provisionales y/o liquidadores, destinatarios provisionales y arrendatarios que incumplen con sus obligaciones</t>
  </si>
  <si>
    <t xml:space="preserve">Continuidad del negocio </t>
  </si>
  <si>
    <t>Posibilidad que se presente un evento de desorden publico</t>
  </si>
  <si>
    <t>Interrupción parcial de las operaciones de la SAE.
Impacto reputacional</t>
  </si>
  <si>
    <t>Posibilidad de alta rotación de personal en procesos misionales</t>
  </si>
  <si>
    <t>Lo cual generaría pérdidas económicas
Lo cual generaría pérdida de credibilidad o imagen reputacional
Lo cual puede ocasionar sanciones legales o de entes de control</t>
  </si>
  <si>
    <t>Debido a una mala valorización y/o avalúo de activos 
Debido a una inadecuada selección de las firmas evaluadoras y bancas de inversión por parte de los depositarios de sociedades 
Debido a intereses personales</t>
  </si>
  <si>
    <t>Ocasionado perdida oportunidad de negocios
Ocasionado perdidas económicas
Ocasionando que se pueda enajenar
Ocasionando sanciones y/o demandas en contra de SAE</t>
  </si>
  <si>
    <t xml:space="preserve">Debido a la falta de un sistema contable efectivo que reporte los ingresos efectuados en un periodo de tiempo
Debido a la información errónea de las características para el recaudo o pago
Debido a la falta de categorías para identificar los recaudos y pagos
</t>
  </si>
  <si>
    <t>Puede ocurrir que no se cuente con información del estado de cuenta por activo</t>
  </si>
  <si>
    <t>Lo que ocasionaría manipulación de la información a beneficio propio</t>
  </si>
  <si>
    <t>Lo cual generaría pérdidas económicas
Lo cual generaría reprocesos
Lo cual generaría pérdida de reputación
Lo cual generaría sanciones de entes de control
Lo cual generaría interrupciones en el desarrollo de actividades o tareas</t>
  </si>
  <si>
    <t>Debido a la falta de conocimiento del desarrollador acerca del soporte requerido
Debido a la falta de claridad en la solicitud de soporte
Debido a la cantidad de solicitudes de soporte de aplicaciones
Debido a la ausencia de acuerdos de nivel de servicio o insuficiencia de los mismos</t>
  </si>
  <si>
    <t>Puede ocurrir que no se efectué la entrega física del activo una vez posesionado el depositario provisional</t>
  </si>
  <si>
    <t>No hay un canal efectivo de comunicación
Por la falta de la capacidad operativa de las regionales
Difícil acceso a los bienes por su ubicación geográfica</t>
  </si>
  <si>
    <t xml:space="preserve">Debido a la metodología utilizada para el secuestro de activos por parte de la Fiscalía General de la Nación.
Debido a que por ser un proceso manual </t>
  </si>
  <si>
    <t>Bienes Ingresado que no deberían ser administrados por esta sociedad o con información errónea.
Procesos judiciales en contra del administrador del FRISCO.</t>
  </si>
  <si>
    <t>Contar con Depositarios Provisionales y/o Liquidadores incorporados en el Registro con características erróneas</t>
  </si>
  <si>
    <t>Evaluación incorrecta o errónea de las diferentes características de clasificación, calificación, experiencia
Existencia de diferentes criterios de evaluación (evaluadores) frente a los requisitos exigidos en la Convocatoria
Desconocimiento de los requisitos exigidos en la Convocatoria por parte de los evaluadores
Inconsistencias y falta de claridad en los requisitos establecidos en la Convocatoria</t>
  </si>
  <si>
    <t>Desconocimiento del proceso de revisión y aprobación de la póliza de cumplimiento
Errores en las variables, elementos y requisitos requeridos en las pólizas de cumplimiento de acuerdo con la normatividad vigente
No presentación de la garantía (póliza de cumplimiento) por parte de los Depositarios Provisionales y/o Liquidadores
Fallas de comunicación entre el área responsable de asignación y control de pólizas y las áreas que controlan la gestión de los depositarios.</t>
  </si>
  <si>
    <t>No se puede afectar total o parcialmente la póliza en el evento en que se presente incumplimiento en la gestión de los Depositarios Provisionales y Liquidadores en razón de los activos asignados
Perdidas económicas</t>
  </si>
  <si>
    <t>Podría ocurrir que se publiquen datos o información sensible</t>
  </si>
  <si>
    <t>Debido al uso de software no licenciado 
Debido a instalación o copia de música y videos ilegales en los computadores de la organización
Debido a la falta de controles para instalación de software</t>
  </si>
  <si>
    <t>Impide la administración de los activos
Lo que podría generar Perdidas económicas
Lo que podría generar  Sanciones o denuncias</t>
  </si>
  <si>
    <t>Debido a que no exista información histórica del activo
Debido a la perdida de información en la entrega por parte de la administración anterior
Debido a que no se capture en los sistemas de información todas las variables asociadas a los gastos</t>
  </si>
  <si>
    <t>Ocasionado perdida oportunidad de negocios
Ocasionado perdidas económicas
Perdida imagen reputacional de la entidad
Ocasionando sanciones y/o demandas en contra de SAE</t>
  </si>
  <si>
    <t>Ocasionado perdidas económicas
Ocasionado perdida oportunidad de negocios
Ocasionando perdida de credibilidad de SAE
Ocasionando sanciones y/o demandas en contra de SAE</t>
  </si>
  <si>
    <t>Se podría presentar que no se realicen las afiliaciones al sistema de seguridad social, arl y caja de compensación o que se hagan extemporáneas.</t>
  </si>
  <si>
    <t>Desconocimiento del funcionario en la obligación de realizar la entrega del puesto de trabajo
Ineficiencias en la supervisión de la entrega</t>
  </si>
  <si>
    <t xml:space="preserve">Se podrían presentar falencias en la identificación de necesidades de capacitación y bienestar. </t>
  </si>
  <si>
    <t>Se podrían presentar ineficiencias en la administración de la nómina</t>
  </si>
  <si>
    <t>Debido a registro y/o modificación de información y/o novedades no autorizada
Debido a modificaciones en la parametrización de conceptos y agrupaciones de nómina
Debido a registro en nómina de funcionarios inexistentes o retirados</t>
  </si>
  <si>
    <t>Podría presentarse incumplimiento en la cuota reguladora de aprendizaje establecida por el SENA</t>
  </si>
  <si>
    <t>Debido a la falta de programación oportuna
Debido al desconocimiento del procedimiento
Debido a la planeación errónea de la comisión</t>
  </si>
  <si>
    <t>Lo cual generaría incumplimiento del objeto de la comisión
Lo cual generaría pérdidas económicas
Lo cual generaría reprocesos</t>
  </si>
  <si>
    <t>Se podría presentar que no existan reportes de los procesos del negocio o no estén disponibles</t>
  </si>
  <si>
    <t>Debido a que no se cuente con los recursos necesarios
Debido a la falta de claridad de las necesidades del negocio
Debido a la falta de depuración de la información origen de los reportes
Debido a que no estén centralizados los reportes en un solo lugar</t>
  </si>
  <si>
    <t>Lo cual generaría reprocesos
Lo cual generaría pérdida de reputación
Lo cual generaría pérdidas económicas y sanciones legales o de entes de control
Lo cual generaría perdida de oportunidad en la toma de decisiones
Lo cual generaría toma de decisiones equivocadas</t>
  </si>
  <si>
    <t>Puede ocurrir que se presente la interrupción de la tecnología (Hardware y Software)</t>
  </si>
  <si>
    <t>Parálisis de las Regionales a nivel nacional
Parálisis de los procesos de negocio 
Incumplimiento con Entes de control y entidades del sector
Destrucción de infraestructura tecnológica 
Interrupción de la operación
Perdida de información
Imagen reputacional afectada
Impactos Legales
Afectación de los procesos
Parálisis del área financiera
Incumplimiento de obligaciones tributarias
Perdida de la trazabilidad de estados financieros</t>
  </si>
  <si>
    <t>puede que se cuente con las instalaciones físicas inadecuadas</t>
  </si>
  <si>
    <t>No contar con las suficientes rutas de escape
No contar con edificación sismorresistente
No contar con un plan de emergencias
Carencia de sensibilización y capacitaciones</t>
  </si>
  <si>
    <t>Instalaciones físicas en zona susceptible a congestión vehicular
Paro nacional debido a coyuntura económica</t>
  </si>
  <si>
    <t>Programa de incentivos no alineado al nivel de responsabilidad y riesgo de los empleados
Falta de espacios de bienestar
Distribución no equitativa de cargas laborales</t>
  </si>
  <si>
    <t>Afectación de las operaciones de la SAE
Parálisis de los procesos de negocio
Imagen reputacional afectada</t>
  </si>
  <si>
    <t>Podría ocurría que no se tengan los criterios necesarios para la priorización de los procesos a auditar</t>
  </si>
  <si>
    <t>Plan de Emergencias</t>
  </si>
  <si>
    <t>PINAR (Plan Institucional de Archivos)</t>
  </si>
  <si>
    <t>Manual de riesgos de la contratacion</t>
  </si>
  <si>
    <t>Procedimiento de contratacion</t>
  </si>
  <si>
    <t>Contrato de seguridad</t>
  </si>
  <si>
    <t>Registro de visitantes</t>
  </si>
  <si>
    <t>Sistema de control de accesos</t>
  </si>
  <si>
    <t>Circuito cerrado de television CCTV</t>
  </si>
  <si>
    <t>Herramienta VPN</t>
  </si>
  <si>
    <t>Procedimientos de bienestar</t>
  </si>
  <si>
    <t>1. ¿Afecta al grupo de funcionarios del proceso?</t>
  </si>
  <si>
    <t>2. ¿Afecta el cumplimiento de metas y objetivos de la dependencia?</t>
  </si>
  <si>
    <t>3. ¿Afecta el cumplimiento de misión de la Entidad?</t>
  </si>
  <si>
    <t>4. ¿Afecta el cumplimiento de la misión del sector al que pertenece la Entidad?</t>
  </si>
  <si>
    <t>5. ¿Genera pérdida de confianza de la Entidad, afectando su reputación?</t>
  </si>
  <si>
    <t>6. ¿Genera pérdida de recursos económicos?</t>
  </si>
  <si>
    <t>7. ¿Afecta la generación de los productos o la prestación de servicios?</t>
  </si>
  <si>
    <t>8. ¿Da lugar al detrimento de calidad de vida de la comunidad por la pérdida del bien o servicios o los recursos públicos?</t>
  </si>
  <si>
    <t>9. ¿Genera pérdida de información de la Entidad?</t>
  </si>
  <si>
    <t>10. ¿Genera intervención de los órganos de control, de la Fiscalía, u otro ente?</t>
  </si>
  <si>
    <t>11. ¿Da lugar a procesos sancionatorios?</t>
  </si>
  <si>
    <t>12. ¿Da lugar a procesos disciplinarios?</t>
  </si>
  <si>
    <t>13. ¿Da lugar a procesos fiscales?</t>
  </si>
  <si>
    <t>14. ¿Da lugar a procesos penales?</t>
  </si>
  <si>
    <t>15. ¿Genera pérdida de credibilidad del sector?</t>
  </si>
  <si>
    <t>16. ¿Ocasiona lesiones físicas o pérdida de vidas humanas?</t>
  </si>
  <si>
    <t>17. ¿Afecta la imagen regional?</t>
  </si>
  <si>
    <t>18. ¿Afecta la imagen nacional?</t>
  </si>
  <si>
    <t>19. ¿Genera daño ambiental?</t>
  </si>
  <si>
    <t>GIT de Gestión de Depositarios Provisionales y Liquidadores</t>
  </si>
  <si>
    <t>Puede ocurrir que en el Registro vigente de Depositarios Provisionales y Liquidadores se incluya un depositario que no cumpla con las características necesarias para el Registro y/o Asignación de activos.</t>
  </si>
  <si>
    <t>Aprobación incorrecta o falta de aprobación de la garantía (póliza de cumplimiento) presentada por parte de los Depositarios Provisionales y/o Liquidadores</t>
  </si>
  <si>
    <t>Resolución de designación automática de activos a Depositarios Provisionales y Liquidadores se genera de manera errónea por información incompleta o incorrecta en la creación de los activos
Resolución de designación automática de activos a Depositarios Provisionales y Liquidadores se genera con mayor o menor cantidad de activos a los realmente asignados
Registro de los actos administrativos en el sistema realizado por otras áreas y no por el Grupo de Gestión de Depositarios Provisionales y Liquidadores, afectando el proceso
Resolución de remoción de activos y/o retiro de Depositarios Provisionales y Liquidadores se genera de manera errónea por información incompleta o incorrecta en los activos que deben ser removidos y que pasan a administración directa afectando el inventario</t>
  </si>
  <si>
    <t>Puede ocurrir que las solicitudes de asignación de Depositarios Provisionales y/o Liquidadores no atendidas, efectuadas fuera de tiempo o sin la aprobación requerida</t>
  </si>
  <si>
    <t>Puede ocurrir que se administren activos por parte de los Depositarios Provisionales y/o Liquidadores sin tener la cobertura total para el cumplimiento de sus obligaciones</t>
  </si>
  <si>
    <t>Puede ocurrir que no se cuente con inscripción o que la inscripción sea incorrecta de los Depositarios Provisionales y Liquidadores en las Oficinas de Registro e Instrumentos Públicos o en las Cámaras de Comercio</t>
  </si>
  <si>
    <t>Puede ocurrir que se ingrese erróneamente información de los activos y actos administrativos en el sistema de Asignación de activos a Depositarios Provisionales y/o Liquidadores o Registro.</t>
  </si>
  <si>
    <t>Pueden ocurrir fallas e inconsistencias funcionales y técnicas en los sistemas de información relacionados con el proceso de Registro de Depositarios Provisionales y Liquidadores, así como del proceso de Asignación de activos.</t>
  </si>
  <si>
    <t>Puede ocurrir que se generen y suscriban del Acta de posesión con datos incorrectos o incompletos</t>
  </si>
  <si>
    <t>Puede ocurri que no se presente la garantía (póliza de disposiciones legales) por parte de los Depositarios Provisionales y/o Liquidadores</t>
  </si>
  <si>
    <t>Puede ocurrir que no se acepte la renuncia y/o remoción como Depositarios Provisionales y/o Liquidadores</t>
  </si>
  <si>
    <t>Puede ocurrir que la designación sea errónea o no generada</t>
  </si>
  <si>
    <t>RESPUESTAS POR ÁREAS</t>
  </si>
  <si>
    <t>Información por área</t>
  </si>
  <si>
    <t/>
  </si>
  <si>
    <t>Sistema de información de asignaciones
Sistema de Registro de Depositarios Provisionales y Liquidadores (Convocatoria)
Cuadro de control de Asignación de activos
Cuadro de control de Depositarios Provisionales y Liquidadores vigente</t>
  </si>
  <si>
    <t>Cada vez que se realizan las asignaciones</t>
  </si>
  <si>
    <t>Asignaciones realizadas</t>
  </si>
  <si>
    <t>Cada vez que se realizan Convocatorias y asignaciones</t>
  </si>
  <si>
    <t>Cada vez que se presentan pólizas por parte de los Depositarios Provisionales y Liquidadores</t>
  </si>
  <si>
    <t>Cuadro de control de Asignación de activos (incluye revisión de pólizas, actas de posesión y envío a ORIP y Cámara de Comercio)</t>
  </si>
  <si>
    <t>Cada vez que se cumple el proceso de pólizas y actas de posesión</t>
  </si>
  <si>
    <t>Solicitudes de inscripción ante las ORIP y Cámaras de Comercio</t>
  </si>
  <si>
    <t>No aceptación de la designación, renuncia y/o remoción como Depositarios Provisionales y/o Liquidadores</t>
  </si>
  <si>
    <t>Sistema de Registro de Depositarios Provisionales y Liquidadores (Convocatoria)
Cuadro de control de Depositarios Provisionales y Liquidadores vigente</t>
  </si>
  <si>
    <t>Cada vez que se presentan causales de retiro del Registro</t>
  </si>
  <si>
    <t>Depositarios Provisionales y Liquidadores retirados del Registro</t>
  </si>
  <si>
    <t>Resolución de designación errónea o no generada</t>
  </si>
  <si>
    <t>Formato de verificación y aprobación de Pólizas
Cuadro de control de Asignación de activos
Sistema de Registro de Depositarios Provisionales y Liquidadores (Convocatoria)
Cuadro de control de Depositarios Provisionales y Liquidadores vigente</t>
  </si>
  <si>
    <t>Pólizas no entregadas
Depositarios Provisionales y Liquidadores retirados del Registro</t>
  </si>
  <si>
    <t>Generación y suscripción del Acta de posesión con datos incorrectos o incompletos</t>
  </si>
  <si>
    <t>Actas de posesión suscritas</t>
  </si>
  <si>
    <t>No presentación de la garantía (póliza de cumplimiento) por parte de los Depositarios Provisionales y/o Liquidadores</t>
  </si>
  <si>
    <t>Sociedad de Activos Especiales S.A.S.</t>
  </si>
  <si>
    <t>Identificación de riesgo</t>
  </si>
  <si>
    <t>Valoración del Riesgo</t>
  </si>
  <si>
    <t>Procesos/Objetivo</t>
  </si>
  <si>
    <t xml:space="preserve">Clasificación </t>
  </si>
  <si>
    <t>Causas</t>
  </si>
  <si>
    <t>Consecuencia</t>
  </si>
  <si>
    <t>Actividades de Controles</t>
  </si>
  <si>
    <t xml:space="preserve">Riesgo Inherente </t>
  </si>
  <si>
    <t>Zona del riesgo</t>
  </si>
  <si>
    <t xml:space="preserve">Probabilidad </t>
  </si>
  <si>
    <t>Zona de riesgo</t>
  </si>
  <si>
    <t>Riesgo Residual</t>
  </si>
  <si>
    <t>Tabla de probabilidad</t>
  </si>
  <si>
    <t>Riesgo Inherente numero</t>
  </si>
  <si>
    <t>Opción de majejo</t>
  </si>
  <si>
    <t>Opción de manejo</t>
  </si>
  <si>
    <t>-Controles dentro de los procesos de comercialización (publicación de ofertas y evaluación de oferentes) 
-Aplicación código de ética
-Auditorias de control interno</t>
  </si>
  <si>
    <t>-Aplicación código de ética</t>
  </si>
  <si>
    <t>-Aplicación del formato del control de bienes y rentas
-Firma de compromiso de cumplimiento
-Aplicación código de ética</t>
  </si>
  <si>
    <t>*Base de datos, formato de comunicación individual de funciones, correos.
*Carta de aceptacion de código de ética, código de ética, certificación inducción</t>
  </si>
  <si>
    <t>Gerente de Talento Humano</t>
  </si>
  <si>
    <t>Según requerimiento
Circunstancial</t>
  </si>
  <si>
    <t>Compromiso de cumplimiento de código de ética</t>
  </si>
  <si>
    <t>En el ingreso y toda vez que el funcionario tenga una novedad</t>
  </si>
  <si>
    <t>Hojas de vida, compromiso de cumplimiento de código de ética</t>
  </si>
  <si>
    <t>Codigo de Etica</t>
  </si>
  <si>
    <t>Codigo de Etica, Comuniacion de Funciones</t>
  </si>
  <si>
    <t xml:space="preserve">VALIDACIÓN DE ANTECEDENTES DE LOS OFERENTES
TERCERIZACIÓN DEL PROCESO DE VENTA </t>
  </si>
  <si>
    <t>PROMOTORES</t>
  </si>
  <si>
    <t>DIARIO</t>
  </si>
  <si>
    <t>365/365</t>
  </si>
  <si>
    <t xml:space="preserve">HOJA DE FUNCIONES </t>
  </si>
  <si>
    <t>GERENCIA Y COORDINACIONES</t>
  </si>
  <si>
    <t>SEMESTRAL</t>
  </si>
  <si>
    <t>2 sobre 2</t>
  </si>
  <si>
    <t>control de reuniones</t>
  </si>
  <si>
    <t>NO APLICA</t>
  </si>
  <si>
    <t>DECLARACION DE BIENES Y RENTAS Y FORMATO DE HOJA DE VIDA SAE</t>
  </si>
  <si>
    <t xml:space="preserve">ANUAL </t>
  </si>
  <si>
    <t>1 SOBRE 1</t>
  </si>
  <si>
    <t>SEGUIIENTO Y SUPERVISION AL CONTRATO, COMITÉ REGIONAL</t>
  </si>
  <si>
    <t xml:space="preserve">GERENCIA Y COORDINACIONES </t>
  </si>
  <si>
    <t>MENSUAL</t>
  </si>
  <si>
    <t>12 sobre 12</t>
  </si>
  <si>
    <t>FIRMA DE COMPROMISOS DE CUMPLIMIENTO Y HOJA DE VIDA SAE</t>
  </si>
  <si>
    <t>SEGUIMIENTO AL CONTRATO Y PUBLICACION EN TRANSPARENCIA</t>
  </si>
  <si>
    <t>GERENCIA Y COORDINACION JURIDICA</t>
  </si>
  <si>
    <t xml:space="preserve">DEPENDIENDO LA NECESIDAD </t>
  </si>
  <si>
    <t>RESTRICCIONES WEB Y ORDENADOR</t>
  </si>
  <si>
    <t>GERENCIA REGIONAL</t>
  </si>
  <si>
    <t>Etiquetas de fila</t>
  </si>
  <si>
    <t>Total general</t>
  </si>
  <si>
    <t>Promedio de Numero probabilidad</t>
  </si>
  <si>
    <t>Promedio de Numero impacto</t>
  </si>
  <si>
    <t>Promedio de Probabilidad Residual</t>
  </si>
  <si>
    <t>Promedio de Impacto Residual</t>
  </si>
  <si>
    <t>P Residual</t>
  </si>
  <si>
    <t xml:space="preserve">I Residual </t>
  </si>
  <si>
    <t>Constante - Según requerimiento circunstancial</t>
  </si>
  <si>
    <t>Constante - En el ingreso de cada funcionario y toda vez que el funcionario tenga una novedad</t>
  </si>
  <si>
    <t>Compromiso de cumplimiento de código de ética firmado / Ingresos y novedades identificadas con funcionarios x 100</t>
  </si>
  <si>
    <t xml:space="preserve">*Hojas de vida
*Compromiso de cumplimiento de código de ética </t>
  </si>
  <si>
    <t>Validación de antecedes de los oferentes y tercerización del proceso de venta</t>
  </si>
  <si>
    <t>Gerente de talento humano</t>
  </si>
  <si>
    <t>Promotores</t>
  </si>
  <si>
    <t>Gerencias t coordinaciones</t>
  </si>
  <si>
    <t>365/365x100</t>
  </si>
  <si>
    <t>12/12x100</t>
  </si>
  <si>
    <t>Seguimiento al contrato y publicación en transparencia</t>
  </si>
  <si>
    <t>Oficina de gestión de la información</t>
  </si>
  <si>
    <t>Diaria</t>
  </si>
  <si>
    <t>Restricciones web y acceso a carpetas compartidas</t>
  </si>
  <si>
    <t>Plan anticorrupción</t>
  </si>
  <si>
    <t>Mensual</t>
  </si>
  <si>
    <t>Código de Ética</t>
  </si>
  <si>
    <t>Comités de seguimiento y supervisión de contratos</t>
  </si>
  <si>
    <t>-Controles en sedes de funcionamiento de las Zonas únicas de atención al ciudadano, con cámaras y grabación de sonido
-Aplicación código de ética
-Auditorias de control interno</t>
  </si>
  <si>
    <t>*Código de ética
*Declaración de bienes, rentas y formato de hoja de vida</t>
  </si>
  <si>
    <t>-Controles en sedes de funcionamiento de las Zonas únicas de atención al ciudadano, con cámaras y grabación de sonido
-Aplicación código de ética
-Comunicación  y seguimiento al cumplimiento de las funciones
-Auditorias de control interno</t>
  </si>
  <si>
    <t>-Definición de presupuestos 
-Publicación de los contratos
-Comité de Contratos
-Estudios previos
-Aplicación del Manual de Contratación de CISA adoptado según acta</t>
  </si>
  <si>
    <t>Seguimiento y publicaciones realizadas / Numero de requerimientos x 100</t>
  </si>
  <si>
    <t>-Implementación de sistema de gestión de seguridad de la información y gestión documental
-Perfiles en los Aplicativos
-Controles en los aplicativos
-Sistema de Seguridad de la Información - PC Secure
-Implementación de sistemas de Información para el control de la operación</t>
  </si>
  <si>
    <t>-Comunicación  y seguimiento al cumplimiento de las funciones
-Perfiles en los Aplicativos
-Actos administrativos con funciones de cada uno de los Comités definidos para la toma de decisiones
-Aplicación código de ética</t>
  </si>
  <si>
    <t>*Base de datos, formato de comunicación individual de funciones, correos.
*Carta de aceptación de código de ética, código de ética, certificación inducción.
*Hoja de funciones</t>
  </si>
  <si>
    <t>Información suministrada (base de datos, formato de comunicación individual, carta de aceptación de código de ética, certificación inducción, hoja de funciones) / Solicitudes de información x 100</t>
  </si>
  <si>
    <t>-Aplicación código de ética
-Controles en sedes de funcionamiento de las Zonas únicas de atención al ciudadano, con cámaras y grabación de sonido
-Formato de Control de Visitantes</t>
  </si>
  <si>
    <t xml:space="preserve">-Identificación de núcleo familiar de funcionarios 
-Selección de terceros (Evaluación de conflictos de interés con funcionarios de SAE)
-Controles dentro de los procesos de comercialización (publicación de ofertas y evaluación de oferentes) </t>
  </si>
  <si>
    <t>DIGITAL</t>
  </si>
  <si>
    <t>APLICATIVO MATRIX</t>
  </si>
  <si>
    <t>COORDINADOR OPERATIVO</t>
  </si>
  <si>
    <t>TRIMESTRAL</t>
  </si>
  <si>
    <t xml:space="preserve">COORDINACION COMERCIAL </t>
  </si>
  <si>
    <t>ZEUS</t>
  </si>
  <si>
    <t>trimestral</t>
  </si>
  <si>
    <t>4 sobre 4</t>
  </si>
  <si>
    <t>coordinación comercial</t>
  </si>
  <si>
    <t>mensual</t>
  </si>
  <si>
    <t>no aplica</t>
  </si>
  <si>
    <t>supervisores del contrato</t>
  </si>
  <si>
    <t>NA</t>
  </si>
  <si>
    <t>bloqueo en el sistema</t>
  </si>
  <si>
    <t>sistemas</t>
  </si>
  <si>
    <t>reporte de contratos del aplicativo matrix, reporte deudores morosos del estado, actas de comité regional</t>
  </si>
  <si>
    <t>OGI</t>
  </si>
  <si>
    <t>360/360</t>
  </si>
  <si>
    <t xml:space="preserve">Las determinadas en el procedimiento </t>
  </si>
  <si>
    <t>diaria</t>
  </si>
  <si>
    <t xml:space="preserve">las que determine el procedimiento </t>
  </si>
  <si>
    <t>procedimiento de creación, modificación o eliminación de documentos</t>
  </si>
  <si>
    <t>Procedimiento elaboración de Estudios Previos</t>
  </si>
  <si>
    <t>A solicitud del área</t>
  </si>
  <si>
    <t>Validación de estado documental y registro Depositarios </t>
  </si>
  <si>
    <t>Revisión informe de gestión a inmuebles en Deposito P
Procedimiento seguimiento informe de gestión a inmuebles en Deposito Provisional</t>
  </si>
  <si>
    <t xml:space="preserve">GIT ASEGURAMIENTO Y CONTROL DE LA INFORMACIÓN
GERENCIAS REGIONALES
OGI </t>
  </si>
  <si>
    <t xml:space="preserve">Las determinadas por cada una de las áreas </t>
  </si>
  <si>
    <t>Procedimiento Donación entre Entidades Públicas</t>
  </si>
  <si>
    <t>toda la Entidad</t>
  </si>
  <si>
    <t xml:space="preserve">con la ocurrencia del evento </t>
  </si>
  <si>
    <t xml:space="preserve">GIT ARCHIVO Y CORRESPONDENCIA </t>
  </si>
  <si>
    <t>Aplicación P-GT1-010_Procedimiento_Seleccion_y_Vinculacion_de_Talento_Humano, donde se definen los mecanismos para la solicitud de personal y flujo en el aplicativo ZEUS - Dimensionamiento Planta</t>
  </si>
  <si>
    <t>Trimestral</t>
  </si>
  <si>
    <t xml:space="preserve">Numero de Cargos Provistos / Numero de Vacantes del Periodo </t>
  </si>
  <si>
    <t>PEC Induccion, Reinducción y Capacitaciones Programadas</t>
  </si>
  <si>
    <t>No Ingresos / No Personas Vinculadas. No Cap Programadas / No. Cap Realizadas</t>
  </si>
  <si>
    <t>Programa Empresarial de Capacitación</t>
  </si>
  <si>
    <t>No Cap Programadas / No. Cap Realizadas</t>
  </si>
  <si>
    <t>P-GT3-097 Procedimiento Gestión de Bienestar Social Laboral</t>
  </si>
  <si>
    <t>No Actividades Programadas / No. Actividades Realizadas</t>
  </si>
  <si>
    <t>Profesional II</t>
  </si>
  <si>
    <t xml:space="preserve">Por solicitud </t>
  </si>
  <si>
    <t xml:space="preserve">Página Web </t>
  </si>
  <si>
    <t xml:space="preserve">Tecnológico </t>
  </si>
  <si>
    <t xml:space="preserve">-Se da cumplimiento a las políticas de Seguridad de la Información y protección de datos personales </t>
  </si>
  <si>
    <t>-Instructivo lineamientos para copias de respaldo y restauración de información</t>
  </si>
  <si>
    <t>-Aplicación del procedimiento de monitoreo de hardware y software P-TE1-075 y el instructivo gestión de la capacidad  N-TE1-014
-Aplicación de procedimiento de mantenimiento de aplicaciones P-TE3-150
-Gestión de Cambios
-prueba mensual con carga de la planta eléctrica</t>
  </si>
  <si>
    <t>-Revisión del cuadro de control de las asignaciones formalizadas con resolución, póliza y acta de posesión
-Generación de una comunicación que indique la normatividad en la exoneración del pago de las inscripciones</t>
  </si>
  <si>
    <t>Publicaciones realizas/ Publicaciones requeridas x 100</t>
  </si>
  <si>
    <t xml:space="preserve">-Cumplimiento de Normatividad de Ley de transparencias </t>
  </si>
  <si>
    <t>-Aplicación del procedimiento de creación, modificación o eliminación de documentos
-Se cuenta con la definición de la arquitectura empresarial, donde se establece el alcance de los procesos</t>
  </si>
  <si>
    <t>-Aplicación del procedimiento de preparación para la recepción de Activos</t>
  </si>
  <si>
    <t>-Definición dentro de los procedimientos de Recepción y registro en cuanto a la Consulta de información online en la Ventanilla Única de registro (VUR), registro Único Nacional de Tránsito (RUNT),  DIMAR, Aeronáutica Civil y RUES.
-Acuerdos interadministrativos – IGAC, para obtención de información</t>
  </si>
  <si>
    <t>-Aplicación Procedimiento elaboración de Estudios Previos
-Aplicación del Procedimiento de ROM y Formato de Solicitud de Aprobación de ROM</t>
  </si>
  <si>
    <t>-Aplicación procedimiento de alistamiento para la devolución de activos.
-Procedimiento de entrega de activos</t>
  </si>
  <si>
    <t>-Se cuenta con un Instructivo de generación de estado de cuenta de activos y Formato de estado de cuenta
-Sistema de información Matrix con trazabilidad de los activos de información</t>
  </si>
  <si>
    <t>-Formato de certificación de afectación directa de activos.</t>
  </si>
  <si>
    <t>-Se cuenta con contabilidades separadas, una para el FRISCO y una para SAE.
-Se realizan conciliaciones de cada registro contable.</t>
  </si>
  <si>
    <t>-Aplicación del procedimiento de representación Judicial P-GJ1-081
-P-GJ2-079_Procedimiento_Atención_Conceptos_Juridicos
-P-GJ2-080_Procedimiento_revision_y_expedicion_de_actos_administrativos
-P-GJ1-070_Procedimiento_Tutelas</t>
  </si>
  <si>
    <t>-Aplicación P-BS1-023_Elaboracion_y_Actualizacion_del_Plan_Anual_de_Adquisiciones, en el cual se identifican y se validan las diferentes necesidades de contratación de las áreas y existe una aprobación de dicho plan. 
-Aplicación Procedimiento elaboración de Estudios Previos
-Comité de Contratos
-Aplicación Procedimiento de Elaboración y Actualización del presupuesto</t>
  </si>
  <si>
    <t>-Se cuenta con una validación de los resultados en el comité Directivo, por parte de cada uno de los lideres de las áreas.</t>
  </si>
  <si>
    <t>-Se tienen definidos los perfiles de cada uno de los cargos necesarios dentro de la Sociedad, para los cuales se especifica más de un campo profesional o tipo de formación.</t>
  </si>
  <si>
    <t>-Procedimiento y ejecución del plan empresarial de capacitación</t>
  </si>
  <si>
    <t>-Programas de capacitación entrenamiento y divulgación de los servicios de IT</t>
  </si>
  <si>
    <t>-PROCESO DE ADMINISTRACIÓN DE REGISTRO DE
DEPOSITARIOS PROVISIONALES Y LIQUIDADORES
RECEPCIÓN Y REGISTRO DE ACTIVOS P-RR2-056</t>
  </si>
  <si>
    <t>-Aprobación por parte del Comité de Depositarios Provisionales y Liquidadores del texto final de la Convocatoria
-Generación de la Resolución que conforma el equipo evaluador
-Reunión con el equipo evaluador previa al inicio de la evaluación de los participantes
-Envío a los evaluadores de la resolución del equipo evaluador junto con el texto aprobado de la Convocatoria</t>
  </si>
  <si>
    <t>-Revisión de los Depositarios Provisionales y Liquidadores que no tienen activos asignados
-Revisión de las pólizas de cumplimiento entregadas por Depositarios Provisionales y Liquidadores y llamadas de solicitud de las pólizas
-Información a las áreas misionales mediante correo electrónico y traslado de las solicitudes recibidas por los de los Depositarios Provisionales y Liquidadores</t>
  </si>
  <si>
    <t>-Creación de los activos en el inventario centralizado en un grupo
-Revisión en la creación del activo de las unidades inmobiliarias o unidades económicas, activos sociales o no sociales y demás variables que afectan la descripción del activo que se está asignando, así como su estado
-Revisión del cuadro de control de las asignaciones formalizadas con resolución, póliza y acta de posesión
-Revisión del funcionamiento correcto del sistema de asignación
-Se cuenta con dos usuarios con acceso al sistema de asignación y se ha realizado capacitación a funcionarios del Grupo de Gestión de Depositarios Provisionales y Liquidadores sobre el proceso</t>
  </si>
  <si>
    <t>-Revisión de las pólizas de cumplimiento entregadas por Depositarios Provisionales y Liquidadores y llamadas de solicitud de las pólizas informando la consecuencia de la no presentación
-Realizar una clasificación de riesgo financiero y de experiencia de los Depositarios Provisionales y Liquidadores de manera que se asigne un número de activos adecuado a dicha clasificación
-Envío de una comunicación a los Depositarios Provisionales y Liquidadores en la que se informa el proceso de formación de la aceptación de la designación, así como de la presentación de la póliza de cumplimiento con los lineamientos requeridos por la entidad</t>
  </si>
  <si>
    <t>-Revisión de las actas de posesión creadas por parte del funcionario con funciones de coordinación del Grupo de Gestión de Depositarios Provisionales y Liquidadores
-Revisión del funcionamiento correcto del sistema de asignación</t>
  </si>
  <si>
    <t>-Envío y notificación de los errores a través de tickets, correos electrónicos, para que se realicen los ajustes correspondientes
-Reuniones y mesas de trabajo para revisar las diferencias y realizar los ajustes que sean requeridos</t>
  </si>
  <si>
    <t>-Plan de Emergencias</t>
  </si>
  <si>
    <t>-PINAR (Plan Institucional de Archivos)</t>
  </si>
  <si>
    <t>-Herramienta VPN</t>
  </si>
  <si>
    <t>-Procedimientos de bienestar</t>
  </si>
  <si>
    <t>Rango 1 - 28</t>
  </si>
  <si>
    <t>R1</t>
  </si>
  <si>
    <t>R3</t>
  </si>
  <si>
    <t>R4</t>
  </si>
  <si>
    <t>R5</t>
  </si>
  <si>
    <t>R6</t>
  </si>
  <si>
    <t>R7</t>
  </si>
  <si>
    <t>R8</t>
  </si>
  <si>
    <t>R9</t>
  </si>
  <si>
    <t>R10</t>
  </si>
  <si>
    <t>R11</t>
  </si>
  <si>
    <t>R13</t>
  </si>
  <si>
    <t>R128</t>
  </si>
  <si>
    <t>R20</t>
  </si>
  <si>
    <t>R27</t>
  </si>
  <si>
    <t>R53</t>
  </si>
  <si>
    <t>R67</t>
  </si>
  <si>
    <t>R68</t>
  </si>
  <si>
    <t>R70</t>
  </si>
  <si>
    <t>R73</t>
  </si>
  <si>
    <t>R91</t>
  </si>
  <si>
    <t>R75</t>
  </si>
  <si>
    <t>R88</t>
  </si>
  <si>
    <t>R101</t>
  </si>
  <si>
    <t>R124</t>
  </si>
  <si>
    <t>R12</t>
  </si>
  <si>
    <t>R14</t>
  </si>
  <si>
    <t>R15</t>
  </si>
  <si>
    <t>R18</t>
  </si>
  <si>
    <t>R19</t>
  </si>
  <si>
    <t>R21</t>
  </si>
  <si>
    <t>R22</t>
  </si>
  <si>
    <t>R24</t>
  </si>
  <si>
    <t>R25</t>
  </si>
  <si>
    <t>R26</t>
  </si>
  <si>
    <t>R28</t>
  </si>
  <si>
    <t>R31</t>
  </si>
  <si>
    <t>R34</t>
  </si>
  <si>
    <t>R37</t>
  </si>
  <si>
    <t>R54</t>
  </si>
  <si>
    <t>R57</t>
  </si>
  <si>
    <t>R59</t>
  </si>
  <si>
    <t>R60</t>
  </si>
  <si>
    <t>R61</t>
  </si>
  <si>
    <t>R62</t>
  </si>
  <si>
    <t>R76</t>
  </si>
  <si>
    <t>R81</t>
  </si>
  <si>
    <t>R82</t>
  </si>
  <si>
    <t>R83</t>
  </si>
  <si>
    <t>R84</t>
  </si>
  <si>
    <t>R85</t>
  </si>
  <si>
    <t>R87</t>
  </si>
  <si>
    <t>R90</t>
  </si>
  <si>
    <t>R105</t>
  </si>
  <si>
    <t>R104</t>
  </si>
  <si>
    <t>R106</t>
  </si>
  <si>
    <t>R107</t>
  </si>
  <si>
    <t>R108</t>
  </si>
  <si>
    <t>R109</t>
  </si>
  <si>
    <t>R110</t>
  </si>
  <si>
    <t>R111</t>
  </si>
  <si>
    <t>R112</t>
  </si>
  <si>
    <t>R113</t>
  </si>
  <si>
    <t>R114</t>
  </si>
  <si>
    <t>R117</t>
  </si>
  <si>
    <t>R118</t>
  </si>
  <si>
    <t>R119</t>
  </si>
  <si>
    <t>R121</t>
  </si>
  <si>
    <t>R122</t>
  </si>
  <si>
    <t>R123</t>
  </si>
  <si>
    <t>R125</t>
  </si>
  <si>
    <t>R126</t>
  </si>
  <si>
    <t>R127</t>
  </si>
  <si>
    <t>R132</t>
  </si>
  <si>
    <t>R134</t>
  </si>
  <si>
    <t>R136</t>
  </si>
  <si>
    <t>R137</t>
  </si>
  <si>
    <t>R138</t>
  </si>
  <si>
    <t xml:space="preserve">Extremo </t>
  </si>
  <si>
    <t xml:space="preserve">Alto </t>
  </si>
  <si>
    <t xml:space="preserve">Moderado </t>
  </si>
  <si>
    <t xml:space="preserve">Bajo </t>
  </si>
  <si>
    <t>Porcentaje</t>
  </si>
  <si>
    <t>Tipo de riesgos</t>
  </si>
  <si>
    <t xml:space="preserve">Corrupción </t>
  </si>
  <si>
    <t>Operativos</t>
  </si>
  <si>
    <t>Seguridad de la información</t>
  </si>
  <si>
    <t xml:space="preserve">Matriz de riesgo residual </t>
  </si>
  <si>
    <t>Matriz de riesgo inherente</t>
  </si>
  <si>
    <t xml:space="preserve">Áreas Responsable de la Ejecución </t>
  </si>
  <si>
    <t>Detalles en el inventario de activos de información por proceso</t>
  </si>
  <si>
    <t>Información
Aplicaciones o Software
Personal - Recurso Humano
Servicios
Tecnología o Hardware
Otros</t>
  </si>
  <si>
    <t>OGI -  Jefe Oficina Gestión de la Información
Profesional Especializado III (Líderes de Infraestructura, Operaciones y Seguridad)</t>
  </si>
  <si>
    <t>Diario lo realizan las herramientas de monitoreo</t>
  </si>
  <si>
    <t>Documentación de los procesos de Tecnologia
Monitoreo de la Infraestructura
Capacitación y sensibilización en el uso de la TICS</t>
  </si>
  <si>
    <t>OGI -  Jefe Oficina Gestión de la Información
Profesional Especializado III (Lideres de Infraestructura y Operaciones, Seguridad)
Gerencia de Talento Humano</t>
  </si>
  <si>
    <t>Información</t>
  </si>
  <si>
    <t>Procesos de la SAE</t>
  </si>
  <si>
    <t xml:space="preserve">Manual Contratación
</t>
  </si>
  <si>
    <t xml:space="preserve">Gerencia Contratos
</t>
  </si>
  <si>
    <t>Información presupuestal</t>
  </si>
  <si>
    <t>Aplicaciones</t>
  </si>
  <si>
    <t>Aplicaciones o Software
Personal - Recurso Humano</t>
  </si>
  <si>
    <t>Software</t>
  </si>
  <si>
    <t>- Procedimiento de donación entre entidades públicas</t>
  </si>
  <si>
    <t xml:space="preserve">Riesgos </t>
  </si>
  <si>
    <t>Controles</t>
  </si>
  <si>
    <t>Promedio de controles por riesgos</t>
  </si>
  <si>
    <t>R17</t>
  </si>
  <si>
    <t>R38</t>
  </si>
  <si>
    <t>R39</t>
  </si>
  <si>
    <t>R40</t>
  </si>
  <si>
    <t>R41</t>
  </si>
  <si>
    <t>R42</t>
  </si>
  <si>
    <t>R43</t>
  </si>
  <si>
    <t>R44</t>
  </si>
  <si>
    <t>R72</t>
  </si>
  <si>
    <t>R120</t>
  </si>
  <si>
    <t>R133</t>
  </si>
  <si>
    <t>R135</t>
  </si>
  <si>
    <t xml:space="preserve">Divulación del documento cuando se publica, por el boletin tu proceso tu procedimiento. </t>
  </si>
  <si>
    <t>Rara VezCatastrófico</t>
  </si>
  <si>
    <t>Si</t>
  </si>
  <si>
    <t>Archivo y Correspondencia</t>
  </si>
  <si>
    <t>Rara VezModerado</t>
  </si>
  <si>
    <t>PosibleModerado</t>
  </si>
  <si>
    <t>PosibleInsignificante</t>
  </si>
  <si>
    <t>Implementación de la política de seguridad de la información</t>
  </si>
  <si>
    <t>Procedimiento de transferencia de documentos para archivar en los expedientes</t>
  </si>
  <si>
    <t>Formato de producción e identicación de documentos</t>
  </si>
  <si>
    <t>Formato de control de calidad</t>
  </si>
  <si>
    <t>Verificación del envío de los documentos en el formato FGD2-185</t>
  </si>
  <si>
    <t>Verificación del envío de los documentos en el formato FGD2-185 y FUID</t>
  </si>
  <si>
    <t>Vigilar la ubicación topográfica de las unidades documentales (cajas y carpetas) en la estanteria de acuerdo con las TRD</t>
  </si>
  <si>
    <t>Control Interno</t>
  </si>
  <si>
    <t>Rara VezMayor</t>
  </si>
  <si>
    <t>Rara VezMenor</t>
  </si>
  <si>
    <t>Carpeta</t>
  </si>
  <si>
    <t xml:space="preserve">Jefe de </t>
  </si>
  <si>
    <t>Gestión</t>
  </si>
  <si>
    <t>ProbableMayor</t>
  </si>
  <si>
    <t>Puede ocurrir que  los Depositarios Provisionales y Liquidadores no estén registrados en las entidades de registro.</t>
  </si>
  <si>
    <t>Ingreso erróneo de información de los activos y actos administrativos en el sistema</t>
  </si>
  <si>
    <t>Realizar capacitaciones en la identifcación de causas y formaulación de planes de mejoramiento.</t>
  </si>
  <si>
    <t>Listados de Asistencia</t>
  </si>
  <si>
    <t>Oficina Asesora de Planeación
Oficina de Control Interno</t>
  </si>
  <si>
    <t>Una vez al año</t>
  </si>
  <si>
    <t>Numero de Areas  y/o Regionales Capacitadas / Total de Áreas y/o regionales</t>
  </si>
  <si>
    <t>Puede ocurrir que no se cuente dentro del banco de depositarios con  depositarios que no cumplan con las características necesarias para el Registro y/o Asignación de activos.</t>
  </si>
  <si>
    <t>Podría ocurrir que se incumpla con las auditorías y seguimientos programados en el Plan Anual de auditoría</t>
  </si>
  <si>
    <t>ImprobableInsignificante</t>
  </si>
  <si>
    <t>Podría ocurrir que se ejecuten planes de mejoramiento que no sean efectivos.</t>
  </si>
  <si>
    <t>Casi seguroMayor</t>
  </si>
  <si>
    <t>Puede ocurrir que no se asignen Depositarios Provisionales y/o Liquidadores de acuerdo a las necesidades.</t>
  </si>
  <si>
    <t>Administrar activos por parte de los Depositarios Provisionales y/o Liquidadores sin tener la cobertura total para el cumplimiento de sus obligaciones</t>
  </si>
  <si>
    <t>Podría ocurrir que se incumpla con la normatividad vigente.</t>
  </si>
  <si>
    <t>Revisión y aprobación de los lideres de proceso y la Presidencia de SAE.</t>
  </si>
  <si>
    <t>Se suscribe documento  MANIFESTACION EXPRESA DE ACEPTACION INDIVIDUAL DE LOS AUDITORES – CODIGO DE ETICA DE LOS AUDITORES INTERNOS SAE SAS, por cada una de las auditorías realizadas.</t>
  </si>
  <si>
    <t>Reunion seguimiento de la OCI al PAAI</t>
  </si>
  <si>
    <t>ImprobableMayor</t>
  </si>
  <si>
    <t>PosibleMayor</t>
  </si>
  <si>
    <t>Rara VezInsignificante</t>
  </si>
  <si>
    <t xml:space="preserve">1. Formato de estudios previos (FDEE
2. Acta de comites 
3. 
</t>
  </si>
  <si>
    <t xml:space="preserve">Gerente de contratos </t>
  </si>
  <si>
    <t xml:space="preserve">1. diario 
2. Por gestión 
3. </t>
  </si>
  <si>
    <t xml:space="preserve">1. 365/365*100
2. Comites realizados/ comites solicitados por necesidad X100 </t>
  </si>
  <si>
    <t xml:space="preserve">Informe de ejecución  y certificdo de cumplimiento </t>
  </si>
  <si>
    <t xml:space="preserve">Area superviosora </t>
  </si>
  <si>
    <t>Informe periodico, por lo general mensual</t>
  </si>
  <si>
    <t>numero de informes de ejecución/ numero de pagos par cada contrato</t>
  </si>
  <si>
    <t>actas de liquidación o informe final a la terminación de cada contrato</t>
  </si>
  <si>
    <t>Area supervisora</t>
  </si>
  <si>
    <t xml:space="preserve">de acuerdo al plazo de cada contrato </t>
  </si>
  <si>
    <t xml:space="preserve">actas de liquidación o informe final / contratos terminados </t>
  </si>
  <si>
    <t>ImprobableModerado</t>
  </si>
  <si>
    <t>ImprobableMenor</t>
  </si>
  <si>
    <t>Revisión de cumplimiento formato estudios previos, por parte de la gerencia de contratos</t>
  </si>
  <si>
    <t>ImprobableCatastrófico</t>
  </si>
  <si>
    <t>ProbableCatastrófico</t>
  </si>
  <si>
    <t>PosibleCatastrófico</t>
  </si>
  <si>
    <t>Gerencia de Inmuebles</t>
  </si>
  <si>
    <t>Casi seguroCatastrófico</t>
  </si>
  <si>
    <t>ProbableModerado</t>
  </si>
  <si>
    <t>ProbableMenor</t>
  </si>
  <si>
    <t>PosibleMenor</t>
  </si>
  <si>
    <t>Casi seguroModerado</t>
  </si>
  <si>
    <t>Casi seguroMenor</t>
  </si>
  <si>
    <t xml:space="preserve">Gerencia de Talento Humano </t>
  </si>
  <si>
    <t>Se podrían presentar fallas en la identificación de las necesidades de personal en la entidad.</t>
  </si>
  <si>
    <t>Se podrían presentar que no se desarrollen las competencias del  Talento humano de la SAE</t>
  </si>
  <si>
    <t>ProbableInsignificante</t>
  </si>
  <si>
    <t>Puede que se cuente con las instalaciones físicas inadecuadas</t>
  </si>
  <si>
    <t>Perfiles en los Aplicativos</t>
  </si>
  <si>
    <t>Gerencia de Muebles</t>
  </si>
  <si>
    <t>Reporte de programacion de diligencias de secuestro</t>
  </si>
  <si>
    <t>Coordinador OGI</t>
  </si>
  <si>
    <t>Bienes ingresados al inventario bienes muebles/total de diligencias programadas para bienes muebles*100</t>
  </si>
  <si>
    <t>GERENTE TECNICO</t>
  </si>
  <si>
    <t>MEMORANDO VIABILIDAD TECNICA</t>
  </si>
  <si>
    <t>DEPENDE DE GESTION</t>
  </si>
  <si>
    <t>VIABILIDADES TECNICAS OBTENIDA/ VIABILIDAD TECNICA REQUERIDA *100</t>
  </si>
  <si>
    <t>INFORMES CUMPLIMIENTO DE OBLIGACIONES</t>
  </si>
  <si>
    <t xml:space="preserve">FUNCIONARIO GERENCIA MUEBLES  </t>
  </si>
  <si>
    <t>ANUAL</t>
  </si>
  <si>
    <t>BIENES DESTINADOS CON CUMPLIMIENTO DE OBLIGACIONES/ TOTAL DE BIENES MUEBLES DESTINADOS PROVISIONALMENTE</t>
  </si>
  <si>
    <t>CERTIFICACION DE INGRESO DE TESORERIA</t>
  </si>
  <si>
    <t>funcionario de la Gerencia de Bienes Muebles y de Tesoreria</t>
  </si>
  <si>
    <t>depende gestion</t>
  </si>
  <si>
    <t>Saldo de Bienes identificados y certioficados por tesoreria/ saldo total registrado en la cuenta de recaudo de bienes incautados</t>
  </si>
  <si>
    <t>documento de remision a gestion documental</t>
  </si>
  <si>
    <t>FUNCIONARIOS GERENCIA</t>
  </si>
  <si>
    <t xml:space="preserve">DEPENDE DE LA GESTION </t>
  </si>
  <si>
    <t>formato de diagnostico y/o alistamiento</t>
  </si>
  <si>
    <t>Funcionarios Gerencia de Bienes Muebles</t>
  </si>
  <si>
    <t>depende de gestion</t>
  </si>
  <si>
    <t>total de avaluos y/o conceptos tecnicos/total de vehiculos recibidos en op. Logisticos *100</t>
  </si>
  <si>
    <t>memorando remision a viabilidades</t>
  </si>
  <si>
    <t>Informes de us y estado</t>
  </si>
  <si>
    <t>Funcionario de la Gerencia de Bienes Muebles</t>
  </si>
  <si>
    <t>Bienes con acciones legales por perdida o daño del bien/total de bienes destinados provisionalmente*100</t>
  </si>
  <si>
    <t>certificados de tradición con medidas inscritas/total de solicitudes remitidas a los organismos de registro * 100</t>
  </si>
  <si>
    <t>viabilidad tecnica de los bienes otorgada por la Gerencia Tecnica</t>
  </si>
  <si>
    <t>Alistamientos y entregas de insumo a los operadores comercialies para comercializacion de bienes</t>
  </si>
  <si>
    <t>Alistamiento y entregas de insumo a las empresas desintegradoras y chatarrizadoras</t>
  </si>
  <si>
    <t>Seguimiento al reporte de programacion de diligencias</t>
  </si>
  <si>
    <t>Seguimiento a la informacion allegada de bienes puestos a disposicion y materializados</t>
  </si>
  <si>
    <t>Solicitar anualmente  a los destinatarios de la remision del informe de cumplimiento de obligaciones</t>
  </si>
  <si>
    <t>Verificacion de informes y reportes de alertas novedades encontradas</t>
  </si>
  <si>
    <t>remision acciones legales destinatarios por incumplimiento de obligaciones</t>
  </si>
  <si>
    <t>Verificar el estado fisico de los vehiculos con cumplimiento de obligaciones</t>
  </si>
  <si>
    <t>conciliacion de cuenta de recaudos de bienes incautados dinero</t>
  </si>
  <si>
    <t xml:space="preserve">Reportar a gestion documental la relacion de los documentos identificados pendientes de incluir en el expediente admon </t>
  </si>
  <si>
    <t>reportar y actualizar la informacion referente al activo mal identificado</t>
  </si>
  <si>
    <t>Verificacion del cumplimiento de los requisitos de los bienes muebles alistados</t>
  </si>
  <si>
    <t>Seguimiento e inspeccion a las novedades presentadas por los destinatarios provisionales</t>
  </si>
  <si>
    <t>Solicitud a las Entidades de registro para la inscripcion de las medidas pertinentes</t>
  </si>
  <si>
    <t>En el reporte de registro generado por SIGMA 2.0</t>
  </si>
  <si>
    <t>coordinador operativo/Aseguramiento de la informaciòn</t>
  </si>
  <si>
    <t>semanal</t>
  </si>
  <si>
    <t>52/52</t>
  </si>
  <si>
    <t>Contratos cargados en SIGMA 1.5</t>
  </si>
  <si>
    <t>coodinador comercial</t>
  </si>
  <si>
    <t>diario</t>
  </si>
  <si>
    <t>Acta de comitè de negocios de nivel central</t>
  </si>
  <si>
    <t>Visita Cargada en SIGMA 2.0</t>
  </si>
  <si>
    <t>Gerencia Regional</t>
  </si>
  <si>
    <t>Nueva versiòn del procedimiento de Recepciò n de activos</t>
  </si>
  <si>
    <t>Oficina de Planeaciòn</t>
  </si>
  <si>
    <t>anual</t>
  </si>
  <si>
    <t>1/1</t>
  </si>
  <si>
    <t>Actas de reuniòn interadminsitratvas</t>
  </si>
  <si>
    <t>Direcciòn General</t>
  </si>
  <si>
    <t>Actas de reuniòn con depositarios/Visitas de inspecciòn en SIGMA 2.0</t>
  </si>
  <si>
    <t>4/4</t>
  </si>
  <si>
    <t>Actas de entrega</t>
  </si>
  <si>
    <t>coordinador operativo/asesor jurìdico</t>
  </si>
  <si>
    <t>12/12</t>
  </si>
  <si>
    <t>Visita de inspecciòn cargada en el sistema SIGMA 2.0</t>
  </si>
  <si>
    <t>Gerencia tecnica</t>
  </si>
  <si>
    <t>Proceso de contrataciòn</t>
  </si>
  <si>
    <t>Gerencia de talento humano</t>
  </si>
  <si>
    <t>no me queda muy claro el control.  Cuáles contratos debemos documentar? Los que existen al momento de la recepción? Cuáles documentos faltan?</t>
  </si>
  <si>
    <t>estamos hablando de la identificación al momento de la recepción?</t>
  </si>
  <si>
    <t>Ajustar el procedimiento para la recepción de Activos</t>
  </si>
  <si>
    <t>cómo se debe ajustar el procedimiento?</t>
  </si>
  <si>
    <t>Acuerdos interadministrativos – IGAC, Ventanilla Única de Registro (VUR), Registro Único Nacional de Tránsito (RUNT),  DIMAR, Aeronáutica Civil y RUES. para obtención de información</t>
  </si>
  <si>
    <t>Agregar una clausula en todos los contratos de arrendamiento que permita la terminacion unilateral y la recuparacion material del inmueble si se demuestra cualquier indicio de vinculo con el afetado, sin derecho a penalidades.</t>
  </si>
  <si>
    <t>no entiendo el hilo conductor entre el riesgo y el control</t>
  </si>
  <si>
    <t>el protocolo de ventas CISA se aplica en la disposición final, no en la temporal</t>
  </si>
  <si>
    <t>Hacer mesas de trabajo con los depositarios provisionales para revisar su gestiòn frente a los bienes bajo su administracion</t>
  </si>
  <si>
    <t>las visitas periodicas ya están contempladas en el procedimiento.</t>
  </si>
  <si>
    <t>Control a las resoluciones de devolución expedidas. Incluir en el SIGMA estado: Devuelto para así hacer cruce y tener control</t>
  </si>
  <si>
    <t>no entieno el hilo conductor entre el riesgo y el control</t>
  </si>
  <si>
    <t>Actualización del aplicativo de la info. Del avalúo y bloqueo del bien cuando dicho avalúo se venza</t>
  </si>
  <si>
    <t xml:space="preserve">se debe hacer un redimensionamiento de la planta de personal de SAE en la Gerencia </t>
  </si>
  <si>
    <t>NO ENTIENDO ESTE CONTROL</t>
  </si>
  <si>
    <t>Puede ocurrir intercambio extraoficial de favores, en el cual un individuo se beneficie a si mismo o a un tercero. Amiguismo y clientelismo.</t>
  </si>
  <si>
    <t>Actas de secuestro
Actas de hallazgo
Sentencias de Extinción de Dominio
Daciones en pago</t>
  </si>
  <si>
    <t>Aseguramiento de la información</t>
  </si>
  <si>
    <t xml:space="preserve">Ingreso erróneo de información de los activos y actos administrativos en el sistema </t>
  </si>
  <si>
    <t>SIGMA</t>
  </si>
  <si>
    <t>área comercial</t>
  </si>
  <si>
    <t xml:space="preserve">Archivos digitales
SIGMA
Cartas de invitación a legalizar la ocupación
Actas de Desalojo
</t>
  </si>
  <si>
    <t>Resolución de nombramiento del depósitario
Acta de posesión del Depositario</t>
  </si>
  <si>
    <t>GIT Depositarios</t>
  </si>
  <si>
    <t>Área operativa</t>
  </si>
  <si>
    <t>Certificado de la Ventanilla Unica de Registro
RUNT
Ficha Catastral
RUES</t>
  </si>
  <si>
    <t>Funcionario asignado</t>
  </si>
  <si>
    <t>Puede ocurrir que exista dentro del banco de depositarios, algunos que no cumplan con las características necesarias para el Registro y/o Asignación de activos.</t>
  </si>
  <si>
    <t xml:space="preserve">Base de datos carpeta pública gerencia de inmuebles.
Resoluciones de asignación en intranet
</t>
  </si>
  <si>
    <t>GIT depositarios</t>
  </si>
  <si>
    <t>Actas de visita
Actas de la Mesa de Trabajo
Comunicaciones escritas</t>
  </si>
  <si>
    <t>bimensual</t>
  </si>
  <si>
    <t>12 sobre 6</t>
  </si>
  <si>
    <t>Acto administrativo
Acta de entrega física
Remisión de documentos al nivel central</t>
  </si>
  <si>
    <t>área operativa</t>
  </si>
  <si>
    <t>Base de datos de depositarios posesionados
Base de datos de entregas y retomas
Acta de entrega</t>
  </si>
  <si>
    <t>área comercial 
Gerencia de Inmuebles</t>
  </si>
  <si>
    <t>Puede ocurrir que se presente un desastre natural (Terremoto)- incendio, caso fortuito entre otros</t>
  </si>
  <si>
    <t>Identificación de activos productivos dentro del seguimiento a las diligencias de secuestro.</t>
  </si>
  <si>
    <t>Procedimientode recepción de Activos</t>
  </si>
  <si>
    <t>Scoring de depositarios</t>
  </si>
  <si>
    <t xml:space="preserve">Se realizan visitas periódicas de auditoría a los activos asignados </t>
  </si>
  <si>
    <t>Se realizan mesas de trabajo periodicas</t>
  </si>
  <si>
    <t>Requerimientos escritos frente a las gestiones y cumplimiento de las obligaciones</t>
  </si>
  <si>
    <t>Base de datos de depositarios posesionados y base de datos de entregas y retomas</t>
  </si>
  <si>
    <t>(no se hace control en la regional)</t>
  </si>
  <si>
    <t>Gerencia Regional SurOccidente</t>
  </si>
  <si>
    <t>APLICATIVO ZEUS</t>
  </si>
  <si>
    <t>GERENTE REGIONAL</t>
  </si>
  <si>
    <t>4 SOBRE 4</t>
  </si>
  <si>
    <t>ACTAS DE COMITÉ Y ACTAS DE VISITA</t>
  </si>
  <si>
    <t>COORDINADOR COMERCIAL Y COORDINADOR OPERATIVO</t>
  </si>
  <si>
    <t>12 SOBRE 12</t>
  </si>
  <si>
    <t>CORREO ELECTRONICO</t>
  </si>
  <si>
    <t xml:space="preserve">COORDINADOR COMERCIAL  </t>
  </si>
  <si>
    <t>BASE DE INMUEBLES DISPONIBLES PARA VENTA, REQUERIMIETOS DE ORGANOS DE CONTROL</t>
  </si>
  <si>
    <t>ACTAS DE VISITA, ACTAS DE RECEPCION, INFORME DIAGNOSTICO</t>
  </si>
  <si>
    <t>COORDINADOR OPERATIVA Y COMERCIAL</t>
  </si>
  <si>
    <t>ACTAS DE VISITA, DE RECEPCION Y ENTREGA Y DIAGNOSTICO</t>
  </si>
  <si>
    <t>2 SOBRE 2</t>
  </si>
  <si>
    <t>POR SERVICIO</t>
  </si>
  <si>
    <t>INFORME DE DIAGNOSTICO, AUDITORIA DE PORTAFOLIO, REPORTE DE GESTION POR COMICADOS ZEUS, COMITÉ REGIONAL</t>
  </si>
  <si>
    <t>COORDINADOR COMERCIAL REGIONAL</t>
  </si>
  <si>
    <t>APLICATIVO ZEUS , RESOLUCION DE DEVOLUCION Y ACTAS DE ENTREGA</t>
  </si>
  <si>
    <t>SEGUIMIENTO A LOS RADICADOS DEL APLICATIVO ZEUS</t>
  </si>
  <si>
    <t xml:space="preserve">TRIMESTRAL </t>
  </si>
  <si>
    <t>RESOLUCION DE ENTREGA, ACTAS DE RECEPCION Y ENTREGA, INFORMES DE DIAGNSOTICO</t>
  </si>
  <si>
    <t>COORDINADOR COMERCIAL</t>
  </si>
  <si>
    <t xml:space="preserve">AUDITORIA, INFORME DE GESTION </t>
  </si>
  <si>
    <t xml:space="preserve">ACTAS DE VISITA, DIAGNOSTICOS, ACTAS DE RECEPCION, LEVANTAMIENTO TOPOGRAFICO </t>
  </si>
  <si>
    <t>ACTA DE RECEPCION Y ENTREGA, ACTA DE INCAUTACION, VUR</t>
  </si>
  <si>
    <t>3 SOBRE 3</t>
  </si>
  <si>
    <t xml:space="preserve">ACTA DE RECEPCION Y ENTREGA, ACTA DE INCAUTACION, VUR, INVENTARIO Y REGISTRO FOTOGRAFICO, REGISTRO EN SIGMA SAE </t>
  </si>
  <si>
    <t>APLICATIVO SIGMA</t>
  </si>
  <si>
    <t>COORDINACION COMERCIAL</t>
  </si>
  <si>
    <t>APLICATIVO SIGA Y ACTA DE VISITA</t>
  </si>
  <si>
    <t xml:space="preserve">NO APLICA </t>
  </si>
  <si>
    <t>BASE DE PRODUCTIVIDADES Y APLICATIVO SIGMA</t>
  </si>
  <si>
    <t>VUR Y SOLICITUDES DE REMOCION Y DEVOLUCION</t>
  </si>
  <si>
    <t>COORDINADOR OPERATIVO Y COMERCIAL</t>
  </si>
  <si>
    <t xml:space="preserve">APLICATIVO SIGMA, ORFEO, OLIMPUS Y ZEUS </t>
  </si>
  <si>
    <t>Aplicación del procedimiento de gestión de cobro de los contratos de arrendamiento - Actividad 19. siniestrar polizas o efectuar cobro</t>
  </si>
  <si>
    <t>Procedimiento para uso de pólizas o fianzas en contratos de arrendamiento - Actividad 2. Identificar contratos de arrendamiento en mora. Teniendo en cuenta el informe generado anteriormente, se procede a establecer los contratos que tienen póliza y/o fianza y que el saldo del contrato se encuentra en mora.</t>
  </si>
  <si>
    <t>Identificación de activos a comerciallizar o destruir dentro del comité de negocios de SAE (ESTE CONTROL NO SE REALIZA DEBIDO A LAS FACULTADES DEL COMITÉ)</t>
  </si>
  <si>
    <t>Seguimiento a gestión dentro de gerencia comercial y comité de negocios</t>
  </si>
  <si>
    <t>Procedimiento para el diagnóstico y análisis de bienes inmuebles - actividad 3. Verificar informes registrados y la pertinencia. Se verifican los informes registrados y el seguimiento a los informes no registrados a tiempo, además de la información registrada, validando que el inmueble sea el asignado al depositario, que los datos registrados correspondan al inmueble, legibilidad de los documentos adjuntos, coherencia en la información. El informe es el que se genera durante el DP2 Protocolo de visitas o de P-DP3-056 Asignación de Depositarios Provisionales y Liquidadores.</t>
  </si>
  <si>
    <t>Acuerdos interadministrativos – IGAC, para obtención de información (SE DESCONOCE EL ACUERDO Y EN QUE CONSISTE)</t>
  </si>
  <si>
    <t>Aplicación Procedimiento elaboración de Estudios Previos - en la actividad 11. Definir los criterios técnicos, jurídicos y financieros. La evaluación de cada ofrecimiento se realizará teniendo en cuenta lo descrito en la politica del presente procedimiento.</t>
  </si>
  <si>
    <t>Aplicación Procedimiento elaboración de Estudios Previos - actividad 1. Revisar Plan Anual de Adquisiciones Revisar en el Plan Anual de Adquisiciones verificando que la necesidad se encuentre prevista y autorizada en el presupuesto aprobado para la vigencia.</t>
  </si>
  <si>
    <t>Aplicación del Procedimiento de ROM y Formato de Solicitud de Aprobación de ROM - actividad 1. Revisar Plan Anual de Adquisiciones Revisar en el Plan Anual de Adquisiciones verificando que la necesidad se encuentre prevista y autorizada en el presupuesto aprobado para la vigencia.</t>
  </si>
  <si>
    <t>Portal de depositarios en el que identifican y se interactua con ellos (SE DESCONOCE EL CONTROL)</t>
  </si>
  <si>
    <t>Aplicación procedimiento de alistamiento para la devolución de activos. - actividades 9. Solicitar publicación listado de las providencias de devolución. Con la información consolidada enviada por el GIT de Aseguramiento y Control de la Información, revisar que cumplan con los requisitos legales y solicitar la
publicación en un diario de amplia circulación a la Oficina de Comunicaciones y Atención al Ciudadano. Continuar con el P-CA1-032 Procedimiento de comunicaciones externas
10 . Validación de la Sentencia
Por el aplicativo Matrix validar la información de la sentencia:
- Validación fecha primera instancia
- Validación fecha segunda instancia
- Validación fecha decisión ejecutoria
- Validación en la identificación plena de bienes
- Validación del beneficiario
- Nombre de la autoridad judicial, etc.
-Validación de terceros</t>
  </si>
  <si>
    <t>Procedimiento de entrega de activos - actividad  Validar los documentos que soportan la entrega de
activos
Una vez conocida la necesidad de entregar un activo según
su procedimiento y tipología, cada gerencia valida los
documentos que soportan la entrega del mismo, los cuales se
describen en el numeral 8, las características de entrega del
presente procedimiento.</t>
  </si>
  <si>
    <t>Procedimiento de recepción de activos en sitio proceso ingreso de activos- actividad 19- 19. Suscribir Acta de entrega a terceros Suscribir el formato Acta de Entrega en sitio de acuerdo con el tipo de Activo, por parte del delegado SAE y el depositario transitorio, destinatario o custodio, según aplique. Para los casos en que el Activo se entregue a un custodio se solicitará al Gerencia financiera la inclusión del bien en la póliza de la Sociedad y continúa con el Proceso Financiero.                                                                                                   Procedimiento de asignación de activos a depositarios  provisionales y liquidadores actividades 2. Recibir y suscribir acta de posesión Recibida la información correspondiente a la asignación del Depositario  rovisional y/o Liquidador junto con el acta de posesión, revise el documento y firme evidenciando la conformidad del mismo. Seguidamente, continúe con el procedimiento de entrega de bienes. Finalizado dicho procedimiento continúe con la actividad 33. -32  32. Recibir y suscribir acta de posesión Recibida la  información correspondiente a la asignación del Depositario Provisional y/o Liquidador junto con el acta de
posesión, revise el documento y firme, evidenciando asi la conformidad del mismo.y 33. Consolidar información y remitir actas de entrega de bienes. Finalizada la entrega de los activos al Depositario provisional y/o Liquidador, consolide la información y entregue mediante oficio en medio físico los siguientes documentos:
• Actas de entrega de los bienes debidamente firmada
• Acta de posesión firmada por las partes (Presidencia o
Gerente regional y Depositario y/o Liquidador)</t>
  </si>
  <si>
    <t>Generación de la Resolución que conforma el equipo evaluador (NO PARTICIPAMOS EN ESTE CONTROL)</t>
  </si>
  <si>
    <t>Reunión con el equipo evaluador previa al inicio de la evaluación de los participantes (NO PARTICIPAMOS EN ESTE CONTROL)</t>
  </si>
  <si>
    <t>Envío a los evaluadores de la resolución del equipo evaluador junto con el texto aprobado de la Convocatoria (NO PARTICIPAMOS EN ESTE CONTROL)</t>
  </si>
  <si>
    <t>Rporte de incumplimiento de las obligaciones del depositario y solicitud de remoción</t>
  </si>
  <si>
    <t>Aprobación por parte del Comité de Depositarios Provisionales y Liquidadores del texto final de la Convocatoria (NO PARTICIPAMOS EN ESTE CONTROL)</t>
  </si>
  <si>
    <t>Llamadas de confirmación de las áreas misionales que solicitan la asignación (estos controles no se aplican en la regional)</t>
  </si>
  <si>
    <t>Correos de envío de las solicitudes (estos controles no se aplican en la regional)</t>
  </si>
  <si>
    <t>Revisar el correcto diligenciamiento y aprobaciones del formato de solicitud (estos controles no se aplican en la regional)</t>
  </si>
  <si>
    <t>Revisión de las pólizas de cumplimiento entregadas por Depositarios Provisionales de acuerdo con los lineamientos del área Jurídica de la entidad y la normatividad vigente ( no se realiza en la regional)</t>
  </si>
  <si>
    <t xml:space="preserve">Reporte de cumplimiento de las obligaciones de depositarios y remocion </t>
  </si>
  <si>
    <t xml:space="preserve">Procedimiento de recepción de activos en sitio proceso ingreso de activos - actividad 13. Realizar inspección de Activo
El Delegado SAE inspeccionará y registrará la información en
el formato Acta de Recepción y/o Entrega en sitio de acuerdo
con el tipo de Activo. Adicionalmente deberá tomar los
registros fotográficos de los Activos, de acuerdo con las
políticas establecidas en el presente procedimiento. </t>
  </si>
  <si>
    <t>Procedimiento para alistamiento jurídico e ingreso de los activos extintos al sistema - ACTIVIDADES 3, 6, 8, 9, 10, 14 15 Y 18 actividades dpnde se realizan revisiones juridicas sobre el activo</t>
  </si>
  <si>
    <t xml:space="preserve">Procedimiento identificación de activos para comercializar -  actividades 6. Solicitar viabilidad jurídica
Solicitar mediante memorando a la Gerencia de Asuntos Legales la viabilidad jurídica de los inmuebles seleccionados para comercializar. Continuar con el PDP2-053 Procedimiento Alistamiento Jurídico de bienes extintos
8. Realizar saneamiento jurídico Realizar la revisión del estado legal del activo y establecer los datos necesarios para viabilizar o no jurídicamente el bien, permitiendo identificar la
necesidad de saneamientos jurídicos y la trazabilidad de los mismos. Continuar con el P-DP2-048 Saneamiento Jurídico de bienes Inmuebles. </t>
  </si>
  <si>
    <t>Procedimiento para alistamiento jurídico e ingreso de los activos extintos al sistema - la duracion de las actividades no debe superar el tiempo total estimado del procedimiento.</t>
  </si>
  <si>
    <t>Procedimiento identificación de activos para comercializar  - la duracion de las actividades no debe superar el tiempo total estimado del procedimiento.</t>
  </si>
  <si>
    <t>Recaudo centralizado</t>
  </si>
  <si>
    <t>Procedimiento para el control de destinación y depósito provisional de bienes muebles actividad 1. Recibir informes de seguimiento a la gestión. Periódicamente se recibe mediante correo electrónico los informes respecto a la gestión administrativa en relación al uso, estado, actos de conservación y mantenimiento los bienes, con el correspondiente registro fotográfico y soporte documental. El directivo lo asigna a uno de los profesionales a su cargo para la revisión.
Viene del P-GD1-082 Procedimiento de Registro,Radicación y Distribución de Comunicaciones Oficiales.</t>
  </si>
  <si>
    <t xml:space="preserve">41. Realizar diligencia en la Oficina de registro Correspondiente. Allegada la solicitud de seguimiento por parte de la Gerencia de Inmuebles, el profesional encargado realiza la diligencia en la oficina de registro correspondiente. Una vez realizada la diligencia, informa a la gerencia de inmuebles mediante correo electrónico la gestión realizada para el respectivo seguimiento. </t>
  </si>
  <si>
    <t>Juridica</t>
  </si>
  <si>
    <t>SISTEMAS DE INFORMACION ACTULIZADOS</t>
  </si>
  <si>
    <t>GERENCIA DE ASUNTOS LEGALES Y COORDINADOR GIT INGESA</t>
  </si>
  <si>
    <t>SISTEMAS DE INFORMACION Y EXPEDIENTES FISICOS ADMINISTRATIVOS</t>
  </si>
  <si>
    <t>SISTEMAS DE INFORMACION</t>
  </si>
  <si>
    <t>GERENCIA DE ASUNTOS LEGALES Y COORDINACION GIT ASREC</t>
  </si>
  <si>
    <t>LINEAMIENTOS DE LA DEFENSA JURIDICA</t>
  </si>
  <si>
    <t>GERENCIA DE ASUNTOS LEGALES</t>
  </si>
  <si>
    <t>SISTEMA DE CORRESPONDENCIA</t>
  </si>
  <si>
    <t>GERENCIA DE ASUNTOS LEGALES Y COORDINACION GIT INGESA</t>
  </si>
  <si>
    <t>LINEAMIENTOS DE LA DEFENSA JURIDICA Y CONCEPTOS JURIDICOS</t>
  </si>
  <si>
    <t>se investigan y resuelven oportunamente</t>
  </si>
  <si>
    <t>adecuado</t>
  </si>
  <si>
    <t>Registro en la base de datos</t>
  </si>
  <si>
    <t>Aplicación del procedimiento de monitoreo de hardware y software P-GJ1-081</t>
  </si>
  <si>
    <t>Oficina de Comunicaciones</t>
  </si>
  <si>
    <t>Se podría contar con información errada  dentro de las comunicaciones externas</t>
  </si>
  <si>
    <t>Capacitaciones de Seguridad y Privacidad de la Información de acuerdo con P-GT2-096 Procedimiento Diseño y Ejecución del Plan Empresarial de Capacitación PEC
Campañas de sensibilización correspondientes a Seguridad y Privacidad de la Información, mediante carteleras y el área de comunicaciones</t>
  </si>
  <si>
    <t xml:space="preserve">Gerencia Talento Humano
OGI - Jefe Oficina Gestión de la Información
Profesional Especializado III (Oficial de Seguridad)
</t>
  </si>
  <si>
    <t>Definido en el procedimiento</t>
  </si>
  <si>
    <t>Capacitaciones Ejecutadas/Capacitaciones Planeadas</t>
  </si>
  <si>
    <t xml:space="preserve">M-TE4-038 Manual Política de seguridad y Privacidad de la Información 
Acuerdo de Confidencialidad en los contratos
Manual de Funciones
Procedimientos del SGI
Herramienta  de seguridad
Antivirus (Evitar fuga de información).
Politica de cierre de sesión
Procedimiento control de acceso fisico
</t>
  </si>
  <si>
    <t>OGI - Jefe Oficina Gestión de la Información
Profesional Especializado III (Oficial de Seguridad)
Lideres de Proceso 
Usuarios</t>
  </si>
  <si>
    <t>Diario (Herramientas instaladas en pcs)</t>
  </si>
  <si>
    <t xml:space="preserve">Incidentes reportados </t>
  </si>
  <si>
    <t>Documentación de los procesos de Tecnologia
Monitoreo de la Infraestructura a través de herramienta de correlación de eventos.
Seguridad perimetral a través del Firewall
Documentación técnica (almacenada como soporte de los proyectos de la OGI) y de usuario final de los aplicativos publicada en TecnoSAE.
Mesa de ayuda.
Inventario de aplicaciones y sistemas de información que soporta los proceso de negocio</t>
  </si>
  <si>
    <t>Cantidad de Solicitudes en Mesa de Ayuda/Cantidad de Eventos reportados por fallas en las aplicaciones</t>
  </si>
  <si>
    <t>Documentación de los procesos de Tecnologia
Controles informáticos como  P-TE1-169 Procedimiento Copias de Respaldo y Restauración
P-DE2-149 Procedimiento para el mejoramiento de los datos
Monitoreo de la Infraestructura
M-TE4-038 Manual Política de seguridad y Privacidad de la Información
 N-TE1-017 Instructivo Borrado seguro
N-TE1-012 Mantenimiento Preventivo y Correctivo
 N-TE1-070 Instructivo Recuperación redes comunicaciones y seguridad
N-TE1-077 Instructivo Recuperación Configuración Switch.
N-TE1-069 Instructivo Recuperación de la librería de backups</t>
  </si>
  <si>
    <t>OGI -  Jefe Oficina Gestión de la Información
Profesional Especializado III (Lideres de Infraestructura y Operaciones, Seguridad)</t>
  </si>
  <si>
    <t>Periodicidad documentada en el esquema de Backup y el procedimiento de copias de respaldo</t>
  </si>
  <si>
    <t>Cantidad de Solicitudes en Mesa de Ayuda/Cantidad de Eventos reportados por fallas en las aplicaciones/Incidentes reportados por inconsistencias o pérdida de la información</t>
  </si>
  <si>
    <t xml:space="preserve">Documentación de los procesos de Tecnologia
Monitoreo de la Infraestructura a través de herramienta de correlación de eventos.
Seguridad perimetral a través del Firewall.
 P-TE1-164 Procedimiento Seguridad para dispositivos tecnológicos.
N-TE1-012 Mantenimiento Preventivo y Correctivo
 N-TE1-065 Instructivo Recuperación del Controlador de Dominio 1
N-TE1-064 Instructivo Recuperación del Controlador de Dominio 2.
N-TE1-067 Instructivo Recuperación de la NAS
N-TE1-068 Instructivo Recuperación de la SAN
 N-TE1-066 Instructivo para la recuperación de biblioteca de respaldo
</t>
  </si>
  <si>
    <t>OGI -  Jefe Oficina Gestión de la Información
Profesional Especializado III (Lideres de Infraestructura y Operaciones, Seguridad) 
Personal de la OGI</t>
  </si>
  <si>
    <t>Cantidad de solicitudes en Mesa de Ayuda/Cantidad de Eventos reportados por indisponibilidad de servicios</t>
  </si>
  <si>
    <t>Diario lo realizan las herramientas de monitoreo
De acuerdo con las necesidades de capacitación de los empleados</t>
  </si>
  <si>
    <t>Cantidad de solicitudes o incidentes en Mesa de Ayuda/ cantidad de solicitudes o incidentes por operación inadecuada en los sistemas de información</t>
  </si>
  <si>
    <t>Controles con herramientas informáticas para evitar la fuga de información (Antivirus - PCSECURE)
Control y monitoreo de las personas con privilegios para grabar información en medios extraibles</t>
  </si>
  <si>
    <t>Cantidad de solicitudes o incidentes en Mesa de Ayuda/ Cantidad de incidentes reportados por fuga o pérdida de información</t>
  </si>
  <si>
    <t>Validaciones de los reportes a publicar para ser consultados por las áreas
Procedimientos del proceso de Inteligencia de Negocios
P-TE4-073 Procedimiento administración de los cambios a la plataforma tecnológica.
P-TE4-094 Procedimiento Administración y Control de Acceso a usuarios en la plataforma tecnológica.
P-TE2-155 Procedimiento Publicación y Actualización Datos Abiertos</t>
  </si>
  <si>
    <t>Aseguramiento de la Información
Jefe de la Oficina de Gestión de la Información</t>
  </si>
  <si>
    <t>Cada vez que se requiera</t>
  </si>
  <si>
    <t>Rendición de cuentas
Pruebas Partes Interesadas en sistema de información misional</t>
  </si>
  <si>
    <t>Presidencia
Jefe Oficina Asesora de Planeación
Jefe de la Oficina de gestión de la Información</t>
  </si>
  <si>
    <t>Anualmente
Cada vez que se requiera</t>
  </si>
  <si>
    <t>Participación Ciudadana</t>
  </si>
  <si>
    <t>Informacióm</t>
  </si>
  <si>
    <t xml:space="preserve"> P-DE3-001 Procedimiento Creación modificación y Eliminación de Documentos</t>
  </si>
  <si>
    <t>Jefe Oficina Asesora de Planeación
Líderes de Proceso</t>
  </si>
  <si>
    <t>Documentación del Macro Proceso Adquisición Bienes y Servicios</t>
  </si>
  <si>
    <t>Gerente Contratos
Líderes de proceso</t>
  </si>
  <si>
    <t>Documentación del Macro Proceso Adquisición Bienes y Servicios
PLAN ANUAL DE ADQUISICIONES
Presupuesto General</t>
  </si>
  <si>
    <t>Gerente Contratos
Gerente Financiera
Líderes de proceso</t>
  </si>
  <si>
    <t>Adquisiciones planeadas/ adquisiciones ejecutadas</t>
  </si>
  <si>
    <t>N-TE1-061 Instructivo catalogo de servicios OGI
Mesa de Ayuda
Capacitaciones
Mesas de Trabajo
Encuestas de satisfación del cliente</t>
  </si>
  <si>
    <t>Jefe de la Oficina de gestión de la Información</t>
  </si>
  <si>
    <t>Periodicamente</t>
  </si>
  <si>
    <t>Cantidad de quejas de los usuarios por soporte inadecuado</t>
  </si>
  <si>
    <t xml:space="preserve">Documentos que soporten el proceso
Control de acceso a los reportes por perfil
Validación en la publicación de reportes </t>
  </si>
  <si>
    <t>Jefe Oficina Asesora de Planeación
Jefe de la Oficina de gestión de la Información</t>
  </si>
  <si>
    <t>Periódicamente</t>
  </si>
  <si>
    <t>Publicación documentos en intranet</t>
  </si>
  <si>
    <t>Reportes Publicados en Power BI y los administrados por Aseguramiento</t>
  </si>
  <si>
    <t>Jefe Oficina Asesora de Planeación
Jefe de la Oficina de gestión de la Información
Coordinador Aseguramiento de la Información</t>
  </si>
  <si>
    <t>Reportes Definidos por el Negocio/ Reportes Publicados para consulta</t>
  </si>
  <si>
    <t>Se verifica el cumplimiento del presupuesto para cada uno de los pagos realizados.</t>
  </si>
  <si>
    <t xml:space="preserve">Seguimientos realizados al plan de acción </t>
  </si>
  <si>
    <t>Contrato elaboración ROM</t>
  </si>
  <si>
    <t>Plan de presupuesto anual</t>
  </si>
  <si>
    <t>Validacion de la documentación del proceso formalizado y o publicado ante la oficina de planeación.</t>
  </si>
  <si>
    <t>Documentación en los procesos y capacitación en el uso de los sistemas de información</t>
  </si>
  <si>
    <t>Procedimiento Copias de Respaldo y Restauración</t>
  </si>
  <si>
    <t>Monitoreo de la infraestructura tecnológica a través del correlacionador de eventos y el firewall</t>
  </si>
  <si>
    <t>Monitoreo de los servicios y dispositivos tecnológicos</t>
  </si>
  <si>
    <t>Procedimiento administración de los cambios a la plataforma tecnológica</t>
  </si>
  <si>
    <t>Se cuenta con UPS en todas las sedes, para el apgado controlado de los equipos tecnológico</t>
  </si>
  <si>
    <t>Seguimiento de los asesores de presidencia y/o control interno</t>
  </si>
  <si>
    <t>Politica de seguridad y privacidad de la información</t>
  </si>
  <si>
    <t>Politica de tratamiento de datos personales</t>
  </si>
  <si>
    <t>Acuerdo de confidencialidad con empleados y proveedores</t>
  </si>
  <si>
    <t>Procedimiento Administración y Control de Acceso a usuarios en la plataforma tecnológica</t>
  </si>
  <si>
    <t>Procedimiento para Programación de Auditorias Internas</t>
  </si>
  <si>
    <t>La información es centralizada por Aseguramiento de la Información y es validada previamente, antes de publicar los reportes</t>
  </si>
  <si>
    <t>Debido a que las funciones definidas para cada uno de los funcionarios no abarquen la totalidad de funciones del Área
Debido a que no se cuente con la totalidad de procedimientos definidos
Debido a que no se conocen las funciones de cada uno de los cargos</t>
  </si>
  <si>
    <t xml:space="preserve">Generación de Sanciones (penales, disciplinarias, morales)
Pérdida de imagen reputacional </t>
  </si>
  <si>
    <t>Debido al "contacto permanente" con depositarios, liquidadores y Mandatarios, contratistas, proveedores y arrendatarios
Debido a una cultura interna de amiguismo
Debido a las relaciones personales derivadas de las relaciones interinstitucionales</t>
  </si>
  <si>
    <t>Lo cual generaría una pérdida de imagen reputacional
Lo cual generaría Sanciones a la entidad y sus funcionarios (penales, disciplinarias, morales)</t>
  </si>
  <si>
    <t>Debido a la falta de mecanismos de control en la identificación de posibles conflictos de interés y definición de políticas
Debido a una cultura interna de amiguismo
Debido a la inexistencia de política de atención psicosocial a los funcionarios de la entidad</t>
  </si>
  <si>
    <t>Debido a la falta de conocimiento de la normatividad de control social
Como consecuencia del desconocimiento de las funciones de la entidad</t>
  </si>
  <si>
    <t>Lo cual generaría una pérdida de imagen reputacional
Lo cual generaría Sanciones a la entidad y sus funcionarios
Lo cual ocasionaría demandas de la ciudadanía</t>
  </si>
  <si>
    <t>Lo cual generaría una pérdida de imagen reputacional
Lo cual generaría Sanciones a la entidad y sus funcionarios (penales, disciplinarias, morales)
Lo cual ocasionaría demandas de la ciudadanía</t>
  </si>
  <si>
    <t xml:space="preserve">Debido al desconocimiento de la normatividad que exige la denuncia de las conductas delictivas
Por temor a repercusiones en su estabilidad laboral </t>
  </si>
  <si>
    <t>Debido a la falta de políticas de accesibilidad de la información
Debido a la falta de identificación de activos de información
Debido a la diversidad de los sistemas de información
Falta de capacitación y socialización de las políticas de la entidad tanto al ingreso de nuevos funcionarios como de manera periódica
Fácil acceso a la información y a la difusión de copias de la misma</t>
  </si>
  <si>
    <t>Lo cual generaría pérdidas económicas 
Lo cual generaría una pérdida de imagen reputacional
Lo cual generaría Sanciones a la entidad y sus funcionarios
Lo cual ocasionaría demandas de los funcionarios</t>
  </si>
  <si>
    <t>Debido a la falta de información real en la toma de decisiones 
Debido al diseño de procesos ineficientes
Debido a ineficientes canales de comunicación
Debido a la falta de un sistema de información unificado y confiable
Debido al déficit de personal y falta de competencias en la selección del personal</t>
  </si>
  <si>
    <t>Lo cual generaría una pérdida de imagen reputacional
Lo cual generaría Sanciones a la entidad y sus funcionarios
Lo cual ocasionaría denuncias y demandas de la ciudadanía
Pérdida de recursos económicos</t>
  </si>
  <si>
    <t>Debido a la naturaleza única de la organización, establecida en la ley 1708 de 2014
Políticas internas de la entidad
Procesos ineficientes
Debido a las actuaciones y decisiones centralizadas
Falta de asignación de atribuciones a las Regionales</t>
  </si>
  <si>
    <t>Debido a la falta de recursos (humanos, físicos, financieros, tecnológicos, entre otros) para el desarrollo o actualización de controles
Debido a la falta de seguimiento de los controles
Debido a la falta de análisis de los procedimientos
Falta de un sistema de información que consolide el proceso (unificación de criterios)</t>
  </si>
  <si>
    <t>Como consecuencia del no reconocimiento de las necesidades de metodologías de implementación de sistemas de información
Debido a la falta de sensibilización, divulgación y capacitación en gestión de cambios y TICs
Alta rotación de personal</t>
  </si>
  <si>
    <t>Lo que podría generar perdida de credibilidad frente a funcionarios y partes interesadas
Obsolescencia en la información
Detrimento patrimonial</t>
  </si>
  <si>
    <t>Debido a las deficiencias en el dimensionamiento de la planta de personal
Debido a la falta de planeación y direccionamiento para cumplir con el objetivo institucional
Debido a la deficiencia en los recursos tecnológicos
Debido a la falta de sistema de información</t>
  </si>
  <si>
    <t xml:space="preserve">Lo que podría generar perdidas de información y perdidas de credibilidad, además de multas o sanciones
Apropiación de recursos de manera indebida
Administración de los activos por fuera de la Metodología establecida por la entidad
</t>
  </si>
  <si>
    <t>Debido a un crecimiento repentino en el número de  recepciones en bodega y en sitio de los activos
Como consecuencia del bajo flujo de activos de salida del inventario en Bodega 
Debido a la  falta de pronósticos en la demanda de activos a recibir 
Como consecuencia de la dispersión geográfica de los lugares de recepción de activos
Debido a que no existen suficiente recursos registrados en la zona de recepción</t>
  </si>
  <si>
    <t>Dado que se recibe documentación  con información inexacta para dar inicio con el proceso, por parte de la autoridad judicial
Debido a   que no se revisa la información del bien en el acta de secuestro de la fiscalía y la resolución de inicio
Debido a que el tiempo al momento de  la recepción es insuficiente 
Debido al desconocimiento técnico  por parte de los funcionarios o depositarios
Como consecuencia a la falta de recursos
Debido a que no se tienen identificadas las necesidades de información a detectar al momento de la recepción o inspección 
Debido a que no se cuente con convenios interadministrativos para acceder a la información de activos
Como consecuencia de que no se haya surtido el proceso de Ingreso de activos  adecuadamente
Imposibilidad de ingresar al predio (por razones de seguridad)</t>
  </si>
  <si>
    <t>Lo cual llevaría a un gasto (pago de impuestos, servicios públicos, saneamientos, etc.) sobre un bien que no es de SAE
Lo que genera que no se tomen decisiones correctas frente a los alistamientos requeridos para su disposición temporal y/o final del activo
Generando unidades inmobiliarias inexistentes
Lo que genera perdida de activos del inventario
Llevando a la asignación de un depositario provisional o liquidador que no tiene el perfil para el tipo de activo 
Ocasionando demandas en contra de SAE por el secuestro de bienes que no se encuentren dentro de un proceso de extinción de dominio o un proceso penal</t>
  </si>
  <si>
    <t>Debido a que no se cuente con convenios interadministrativos para acceder a la información de personas naturales y/o jurídica
Debido a la inexistencia de un estudio de frecuencia de necesidades por ciudad y por requerimiento
Debido a fallas en el sistema de registro de proveedores 
Debido a que no se cuente con un sistema para el seguimiento de proveedores</t>
  </si>
  <si>
    <t>Como consecuencia de que no se haya surtido el Proceso de diagnóstico adecuadamente
Debido a la falta de disponibilidad de recurso idóneo
Como consecuencia de la inadecuada identificación de requerimientos técnicos 
Como consecuencia del desconocimiento técnico de los funcionarios de SAE
Falta de caracterización de los inmuebles</t>
  </si>
  <si>
    <t>Ocasionando perdidas económicas
Demoras en las ejecuciones de los servicios
Ocasionando prórrogas en los contratos con los proveedores
Ocasionando perdida de imagen de la gestión de SAE
Ocasionando sanciones y/o demandas en contra de SAE</t>
  </si>
  <si>
    <t>Debido a la escasa identificación de activos de información
Debido a desconocimiento de los procesos procedimientos y documentación relacionada con el manejo de información privilegiada
Debido vulnerabilidad de la seguridad del sistema de información
Alta rotación de personal
Debilidad en el protocolo de manejo de la información y dispositivos móviles</t>
  </si>
  <si>
    <t xml:space="preserve">Debido a que no se cuente con la suficiente información para caracterizar a los depositarios
Debido a que se cuenten con depositarios provisionales que no cumplan con las características definidas
Debido a que no se controlen el cumplimiento de los requisitos de los depositarios permanentemente
Como consecuencia de no caracterizar adecuadamente los activos
Depositarios Provisionales y Liquidadores que no registran experiencia en las actividades económicas requeridas
Depositarios Provisionales y Liquidadores que cumplen la actividad económica y no están inscritos en la categoría requerida
Depositarios Provisionales y Liquidadores que cumplen la actividad económica y no están inscritos en el departamento o municipio requerido para el activo
Depositarios Provisionales y Liquidadores que cumplen la categoría y la clasificación y no están inscritos en el departamento o municipio requerido para el activo
</t>
  </si>
  <si>
    <t>Ocasionando pérdidas económicas 
Ocasionando perdida de imagen institucional 
Ocasionando sanciones y demandas por deterioro de los activos
Ocasionando perdida de información, en caso de que los depositarios no cuenten con sistemas de información adecuados.
Activos (Inmuebles y/o Sociedades) sin Depositarios Provisionales y/o Liquidadores para ser administrados</t>
  </si>
  <si>
    <t xml:space="preserve">Debilidades de los sistemas de información
Pueden presentarse debilidades en la  supervisión y control de los mecanismos de administración
Debido a la inexistencia e insuficiente información de depositarios y activos asignados
Debido a que no se cuente con información suficiente para evaluarlos
Debido a la falta del manejo de las herramientas y del conocimiento propio de la entidad
 Falta de métodos e instrumentos de evaluación 
Falta de capacitación de depositarios provisionales y/o liquidadores y destinatarios provisionales
Falta de competencia o experticia de los depositarios
Falta de recurso humano
</t>
  </si>
  <si>
    <t>Ocasionando posible detrimento patrimonial.
Ocasionando perdida de imagen reputacional de la entidad
Ocasionando sanciones en contra de SAE,  depositarios provisionales y/o liquidadores, destinatarios provisionales y arrendatarios 
Incumplimiento de las obligaciones de los depositarios.</t>
  </si>
  <si>
    <t>Ocasionado que SAE administre un activo con las medidas cautelares levantadas
 Ocasionado perdidas económicas
Ocasionado perdida de oportunidad de negocios
Ocasionando perdida de credibilidad de SAE
Ocasionando sanciones y/o demandas en contra de SAE</t>
  </si>
  <si>
    <t>Lo cual llevaría a pérdida de oportunidad para invertir en un proyecto
Se podrían generar incumplimiento a los compromisos de pago adquiridos con terceros, lo cuál generaría pérdida de credibilidad de los proveedores hacia SAE
Lo cuál generaría pérdidas económicas. Administrativo, tributario y de los entes de control
Se generarían pagos o transacciones erradas
Lo cuál generaría toma de decisiones erradas
Se generarían sanciones de tipo legal</t>
  </si>
  <si>
    <t xml:space="preserve">Debido a la sobreestimación presupuestal de ingresos o subestimación del gasto
Debido al desconocimiento de la información base de costos históricos
Debido a la falta de claridad para la programación del presupuesto </t>
  </si>
  <si>
    <t>Lo cuál generaría continuas modificaciones presupuestales
Lo que generaría sanciones de tipo legal, administrativo, tributario y de los entes de control
Lo que generaría retrasos y limitaciones en la ejecución de la gestión de la entidad
Lo que generaría pérdida de credibilidad de SAE</t>
  </si>
  <si>
    <t>Debido a la falta de un sistema de información
Debido a que las áreas y depositarios no reporten oportunamente la información de su gestión
Debido a la falta de claridad en las gestiones que afectan económicamente a un activo</t>
  </si>
  <si>
    <t>Lo cuál generaría pérdidas económicas
Lo que generaría pérdida de credibilidad de SAE
Lo cual llevaría a pérdida de oportunidad en negocios con los activos
Lo cual generaría que se devuelvan recursos que no corresponden a los generados y/o administrados por SAE
Lo que generaría sanciones de tipo legal, administrativo y de los entes de control
Lo que generaría demandas lo que generaría toma de decisiones erradas</t>
  </si>
  <si>
    <t>Como consecuencia del registro erróneo de la información del estado legal del activo
Debido a que no se cuente con información de estado de cuenta por activo
Debido a que se presentan fallas en la comunicación entre el sistema que administra el inventario y el sistema contable</t>
  </si>
  <si>
    <t>Lo que generaría sanciones legales, tributarias, administrativas y por parte de los entes de control
Lo que generaría pérdida de credibilidad de SAE
Lo que generaría que no se tenga disponible el recurso financiero para la administración temporal del activo incautado
Lo que generaría que en caso de una devolución SAE no se disponga del recurso para dar cumplimiento a la orden judicial</t>
  </si>
  <si>
    <t>Debido a las fallas en la calidad de los datos registrados
Como consecuencia de la falla en el registro de información contable en los aplicativos
Como consecuencia de que no se cuente con un sistema que valide los datos registrados
Debido a que el sistema que administra el inventario no esté vinculado con el sistema contable</t>
  </si>
  <si>
    <t>Lo que generaría sanciones legales, administrativas, tributarias y por parte de los entes de control
Lo que generaría pérdida de credibilidad de SAE
Lo que generaría toma de decisiones erradas
Lo cual llevaría a pérdida de oportunidad para invertir en un proyecto
Lo que generaría incumplimiento a los compromisos de pago adquiridos con terceros
Lo que generaría que no se cuente con el recurso disponible para el uso de SAE o del FRISCO</t>
  </si>
  <si>
    <t>Debido a la falta de conocimiento por parte del personal de correspondencia respecto a los descriptores  de la organización
Debido a la falta de identificación y actualización de descriptores</t>
  </si>
  <si>
    <t>Sanciones y Demandas
Reprocesos y perdida de oportunidad 
Pérdida de credibilidad con la SAE y la ciudadanía</t>
  </si>
  <si>
    <t>Falta de conocimiento de las TRD
Fallas en la identificación de la codificación de la serie y subserie documental
Debido a la falta de capacidad operativa</t>
  </si>
  <si>
    <t>Extravío de documentos, incumplimiento de leyes, políticas y normativas
Ocasionando acumulación de documentos en el archivo central
Ocasionando la no disponibilidad inmediata de los documentos y/o expedientes
No se pueda soportar la gestión de la entidad</t>
  </si>
  <si>
    <t>Debido al desconocimiento de los métodos adecuados para la actualización y conformación de expedientes
Debido a la falta de capacidad operativa</t>
  </si>
  <si>
    <t>Ocasionando la no disponibilidad inmediata de los documentos y/o expedientes
Lo que ocasionaría sanciones disciplinarias, penales y fiscales.  
Acciones judiciales en contra de la organización
Reproceso y pérdidas económicas.</t>
  </si>
  <si>
    <t>Lo que generaría sanciones de tipo legal, administrativo, tributario y por parte de los entes de control
Lo que generaría pérdida de Credibilidad de la SAE
Lo que generaría pérdidas económicas
Lo que generaría pérdida de procesos judiciales</t>
  </si>
  <si>
    <t>Debido a que no se identifiquen necesidades en común con las otras áreas
Debido a intereses personales
Debido al desconocimiento del mercado
Debido a la falta de disponibilidad  de proveedores idóneos
Desconocimiento de los procesos de la entidad</t>
  </si>
  <si>
    <t>Sanciones por parte de los organismos de control
Incumplimiento de planes y programas institucionales
Pérdida de oportunidad de negocio
Detrimento patrimonial para la Sociedad de Activos Especiales S.A.S.
Ocasiona reprocesos dentro de la operación
Pérdida de credibilidad</t>
  </si>
  <si>
    <t>Que no se cumpla con los objetivos del contrato
Pérdidas económicas para SAE
Pérdida de credibilidad
Pérdida de oportunidad en la gestión
Incumplimiento de las metas de la SAE
Sanciones y demandas
Imposibilidad de reclamaciones contractuales</t>
  </si>
  <si>
    <t>Debido a la Intención de favorecer intereses particulares
Debido al desconocimiento de las políticas definidas en el Manual de Riesgos de contratación y Manual de contratación
Debido al desconocimiento del objeto del contrato
Debido al no cumplimiento del procedimiento
Debido a que no hay en el mercado compañía de seguros que brinden el servicio</t>
  </si>
  <si>
    <t>Pérdidas económicas para la SAE
Sanciones y Demandas
Pérdida de credibilidad con la SAE y la ciudadanía
 Pérdida de oportunidad en la gestión
Incumplimiento de las metas de la SAE</t>
  </si>
  <si>
    <t>Debido a un requerimiento de personal inadecuado
Debido a la urgencia en la necesidad de vinculación del personal
Debido a no contar con un perfil especifico para cada cargo
Debido a no tener pruebas específicas para cada cargo
Debido a no tener una planta de personal definida</t>
  </si>
  <si>
    <t>Desempeño inadecuado
Pérdidas económicas
Improductividad en el área
Incumplimiento de los objetivos
Credibilidad entre los funcionarios y la ciudadanía
Retraso en la gestión
Imagen Corporativa de SAE ante la ciudadanía</t>
  </si>
  <si>
    <t>Falta de procedimientos de inducción al ingresar al cargo
Falta de disponibilidad del personal 
Falta de recursos para la ejecución de la tarea
Falta de compromiso y/o conocimiento del personal a cargo de la inducción o reinducción
Falta de habilidades en la transmisión de la información
Falta de disposición de la persona que esta recibiendo los temas</t>
  </si>
  <si>
    <t>Desconocimiento de las  funciones propias de cada empleado
No entender el funcionamiento de la SAE
No entender el marco estratégico de SAE
Falta de reconocimiento de la infraestructura física y tecnológica
No conocer las políticas internas de SAE
Incumpliendo de las metas
Pérdidas económicas</t>
  </si>
  <si>
    <t>Debido a la Ejecución de evaluaciones sin tener en cuenta criterios de objetividad definidos
Debido a que no se cuenta con un método de evaluación de competencias laborales
Debido al no cumplimiento de las políticas internas
Debido a que no se establezcan, no se ejecuten y/o se haga seguimiento a los planes de acción
Debido a la falta de recursos definidos por la alta dirección</t>
  </si>
  <si>
    <t>Personal no idóneo
Personal desmotivado
Afectación del clima laboral
Deserción de personal
Falta de credibilidad de los funcionarios y de la SAE
Pérdidas económicas</t>
  </si>
  <si>
    <t xml:space="preserve">Debido a tener desactualizada la base de datos del inventario
Falta de verificación y actualización de los activos entregados a los funcionarios                                                                                                                                                                                                                              </t>
  </si>
  <si>
    <t>Lo que generaría pérdida económica 
Lo que generaría reprocesos 
Lo que generaría sanciones de los entes de control</t>
  </si>
  <si>
    <t xml:space="preserve">Debido a la falta de planeación del programa de adecuaciones y mantenimiento 
Debido a la falta de personal idóneo para realizar diagnósticos                                                                            </t>
  </si>
  <si>
    <t>Lo cual generaría pérdida económica 
Lo que generaría sanciones de los entes de control 
Lo que generaría pérdida de imagen frente a los funcionarios de la entidad</t>
  </si>
  <si>
    <t>Con lo cual se podría afectar el cumplimiento de los objetivos de la auditoría
Con lo cual se puede afectar la credibilidad de la Oficina de Control Interno</t>
  </si>
  <si>
    <t xml:space="preserve">Con lo cual generaría pérdida de credibilidad de imagen de SAE
Con lo cual generaría sanciones de los organismos de control 
Con lo cual generaría incumplimiento de la normatividad legal vigente            </t>
  </si>
  <si>
    <t xml:space="preserve">Debido a no tener una adecuada planeación de las actividades de la SAE
Debido a la falta de políticas definidas
Debido al desconocimiento de las necesidades de la sociedad en cuanto al acompañamiento  
Debido al cruce de actividades de solicitud de acompañamiento. versus el cumplimiento  del Plan Anual de Auditoría  (Recurso Humano)             </t>
  </si>
  <si>
    <t>Lo cual generaría falta de garantías en la idoneidad de los procesos
Lo cual  falta de credibilidad en la transparencia de la gestión frente a organismos de control y los mismos funcionarios de la SAE</t>
  </si>
  <si>
    <t>Lo cual generaría pérdidas económicas
Lo cual generaría bases de datos desactualizadas
Lo cual generaría reprocesos
Lo cual generaría pérdida de reputación</t>
  </si>
  <si>
    <t>Debido a fallas de Hardware o Software
Debido a la instalación de actualizaciones de software y hardware que afectan la disponibilidad de los servicios 
Debido al incumplimiento de contratos
Debido a la falta de documentación de la infraestructura y los servicios que presta a la entidad
Desconocimiento técnico por parte de los administradores, gestores y técnicos de soporte de la infraestructura tecnológica
Debido a la falta de monitoreo y mantenimiento en los servicios de la infraestructura tecnológica y equipos
Debido a pérdida en el suministro de la energía y variaciones en el voltaje
Debido a la desconexión de equipos de telecomunicaciones
Debido a soporte técnico inadecuado
Debido a la denegación de Servicio
Debido al acceso indebido y no autorizado a los cuartos eléctricos y de comunicaciones</t>
  </si>
  <si>
    <t>Debido al tiempo requerido para el registro de activos en el inventario y el volumen de expedientes
Debido a que no se registra el descargue del activo por proceso disposición final
Errores en el cargue de información de la visita al sistema de información</t>
  </si>
  <si>
    <t>No se puede asignar a un mecanismo de administración
Detrimento patrimonial
Pérdida de imagen reputacional
Inadecuada administración de los activos</t>
  </si>
  <si>
    <t xml:space="preserve">Un activo sin administración
Detrimento patrimonial
Sanciones (disciplinaria y fiscal) para la entidad
Perjuicios económicos para el depositario
</t>
  </si>
  <si>
    <t>Depositarios Provisionales y/o Liquidadores que no pueden desarrollar de manera idónea la función para la que fueron seleccionados, así como su gestión y/o administración de los activos</t>
  </si>
  <si>
    <t xml:space="preserve">Solicitudes no recibidas, dado que el área misional envió el correo a un destinatario diferente al del responsable de la asignación
Solicitudes enviadas sin la oportunidad requerida
Solicitudes enviadas sin el formato establecido o sin la aprobación de la gerencia misional responsable
Olvido en la realización de la asignación
Resolución de designación errónea o no generada
</t>
  </si>
  <si>
    <t>Depositarios Provisionales y Liquidadores que no reciben el apoyo de las áreas misionales en las diferentes situaciones que se les presentan con los activos
Depositarios Provisionales y Liquidadores que no entregan la póliza de disposiciones legales por los costos frente a la rentabilidad
Dificultades en la expedición de la póliza de disposiciones legales por parte de las  aseguradoras por factores financieros del depositario
Depositarios Provisionales y Liquidadores que llevan mucho tiempo inscritos en el Registro y no se les ha asignado activos o los activos que les han sido asignados no son rentables
Depositarios Provisionales y Liquidadores que no cumplen con su función como administradores de los activos</t>
  </si>
  <si>
    <t>Activos (Inmuebles y/o Sociedades) sin Depositarios Provisionales y/o Liquidadores para ser administrados que pueden ser invadidos u ocupados de manera ilegal y que no presenten ninguna gestión.  
Reprocesos administrativos por la remoción y reasignación de activos</t>
  </si>
  <si>
    <t>Desconocimiento de las obligaciones establecidas en la normatividad vigente por parte de los Depositarios
Desconocimiento de los condicionados para las pólizas de disposiciones legales por parte de asesores de seguros
Errores en los términos de expedición de las pólizas de disposiciones legales por parte de las aseguradoras de acuerdo con la normatividad vigente</t>
  </si>
  <si>
    <t>Remoción de activos y retiro del registro del depositario
Posible deterioro de los activos asignados al depositario por falta de gestión oportuna
Activos entregados en diligencia a los depositarios sin contar con la póliza de disposiciones legales que garantice la gestión oportuna del Depositario Provisional o Liquidador asignado</t>
  </si>
  <si>
    <t>Reprocesos en la elaboración y firma de las actas de posesión que demandan mayores tiempos antes de la entrega de los activos a los Depositarios Provisionales y liquidadores y la inscripción en las Oficinas de Registro e Instrumentos Públicos o Cámaras de Comercio</t>
  </si>
  <si>
    <t xml:space="preserve">Inconsistencias en el envío de la solicitud de inscripción por información incorrecta de los Depositarios Provisionales y Liquidadores, activos que no corresponden a los asignados o que presentan errores
Ausencia en el envío de la solicitud de inscripción
Solicitud de pagos del proceso de inscripción por parte de las Oficinas de Registro e Instrumentos Públicos o de las Cámaras de Comercio
</t>
  </si>
  <si>
    <t>Depositarios Provisionales y Liquidadores no puedan administrar los activos
Detrimento patrimonial</t>
  </si>
  <si>
    <t>Inconsistencias en el diseño funcional y técnico, actualización o mejoras de los sistemas de información de los procesos de Registro relacionado con la realización de Convocatorias, renovación y/o actualización de información de los Depositarios Provisionales y Liquidadores que forman parte del Registro
Inconsistencias en el diseño, actualización o mejoras de los sistemas de información de los procesos de Asignación de activos a los Depositarios Provisionales y Liquidadores que forman parte del Registro
Inconsistencias en el desarrollo de los aplicativos frente a los diseños funcionales y técnicos, así como los requerimientos establecidos por el GIT Depositarios Provisionales y Liquidadores
Inconsistencias en el registro, revisión y/o consulta de la información tanto de los Depositarios Provisionales y Liquidadores como de las asignaciones efectuadas.</t>
  </si>
  <si>
    <t>Lo cual generaría pérdidas económicas.
Lo cual generaría pérdida de credibilidad o imagen reputacional
Lo cual puede ocasionar sanciones legales o de entes de control
Lo cual generaría reproceso en la ejecución de las actividades</t>
  </si>
  <si>
    <t>Debido a la falta de claridad en los requerimientos de los reportes solicitados por los procesos de negocio 
Debido a no contar con información suficiente para el análisis o contar con información inconsistente, incompleta o inexacta
Debido a la falta de revisión de los atributos del reporte durante el proceso de análisis
Debido al desconocimiento de la herramienta utilizada para analítica del negocio
Debido al desconocimiento de la metodología y mejores prácticas
Debido a constantes cambios en requerimientos de los reportes 
Debido a falta de documentación de la metodología y procedimiento para generación de analítica del negocio.</t>
  </si>
  <si>
    <t>Puede ocurrir que se presenten errores en la identificación del estado de los activos</t>
  </si>
  <si>
    <t>Toma de decisiones inadecuadas 
Pérdidas económicas
Sanciones
Pérdida de la imagen reputacional de la entidad
Limitación a la gestión de administración de los activos</t>
  </si>
  <si>
    <t>Debilidades en el análisis para la disposición de los activos
Que se presente acciones judiciales externas durante el alistamiento
debido a que existen inmuebles que no tienen la medida inscrita</t>
  </si>
  <si>
    <t>Reproceso en el alistamiento
Posible detrimento patrimonial
Sanciones a la SAE</t>
  </si>
  <si>
    <t>Falta de capacidad operativa
Procesos ineficientes 
Entrega inadecuada de información de los activos por parte de la Fiscalía</t>
  </si>
  <si>
    <t>Impacto ambiental y social
Posible detrimento patrimonial
Deterioro físico e invasión de los activos
Sanciones a la SAE</t>
  </si>
  <si>
    <t>Debilidades en el seguimiento de la administración de los activos y gestión de la cartera</t>
  </si>
  <si>
    <t>Falta de seguimiento a los depositarios provisionales
Debido al incumplimiento de las obligaciones</t>
  </si>
  <si>
    <t>Lo que podría generar Perdidas económicas</t>
  </si>
  <si>
    <t>Debido al incumplimiento de las obligaciones del destinario provisional</t>
  </si>
  <si>
    <t>Debido a la omisión de información por parte del depositario provisional</t>
  </si>
  <si>
    <t>Debilidad en la comunicación y seguimiento al registro de las anotaciones</t>
  </si>
  <si>
    <t>Mala interpretación del perfil mínimo requerido para el cargo
Desconocimiento de la hoja de vida del candidato
Fraude en la información Suministrada por el candidato
Deficiencias en la validación de la información suministrada por le candidato</t>
  </si>
  <si>
    <t>Desconocimiento de legislación y sanciones para SAE</t>
  </si>
  <si>
    <t>Podría presentarse que el personal capacitado no adquiera el conocimiento y/o las competencias de acuerdo al objetivo establecido</t>
  </si>
  <si>
    <t>Falta de adecuada identificación de los perfiles asignados a la capacitación
No contar con las condiciones necesarias para la capacitación</t>
  </si>
  <si>
    <t>No completar el programa académico establecido. No recibir certificado de asistencia o diploma de la entidad educativa</t>
  </si>
  <si>
    <t>Puede ocurrir que se presente manipulación o direccionamiento de información procesada o generada en el marco de la actividad de la auditoría interna, con el fin de obtener provecho propio o de un tercero</t>
  </si>
  <si>
    <t>Debido a que se presente presión, amenazas internas y externas
Debido a que se solicite comisión, o recompensa por parte de un colaborador de la OCI a los auditados para adulterar, modificar u ocultar una oportunidad de mejora evidenciada durante la auditoría, seguimiento o evaluación
Debido a que los responsables deseen evitar  investigaciones disciplinarias, penales o fiscales
Debido que  se busque favorecer a terceros
Debido a que se pueda limitar el alcance de las auditorías en busca de un beneficio propio o de un tercero</t>
  </si>
  <si>
    <t>Toma de decisiones de la Alta Dirección equivocadas o no acordes con la realidad institucional
Vulneración del principio de confidencialidad
Favorecimiento o perjuicio a los auditados
Afectación de la imagen de la Oficina de Control Interno</t>
  </si>
  <si>
    <t>Podría ocurrir que se incumpla con la normatividad vigente</t>
  </si>
  <si>
    <t>Lo cual podría generar sanciones económicas para la SAE
Lo cual podría generar sanciones disciplinarias para la Presidencia y Jefe de Control Interno</t>
  </si>
  <si>
    <t>Ausencia de Centro de Computo Alterno
Ausencia de manuales y procedimientos para recuperar componentes de la infraestructura de Hardware
Ausencia de manuales y procedimientos para recuperar los sistemas de información
La mayoría de la información transaccional de los procesos se encuentra en el file Server, esquema de backups no alienado a las necesidades del negocio
Ausencia de acuerdos de niveles de servicio con los proveedores de tecnología</t>
  </si>
  <si>
    <t>Perdida de información
Afectación de procesos de negocio
Imagen reputacional afectada
Perdida en la trazabilidad de los procesos actuales
Impactos legales (Sanciones)</t>
  </si>
  <si>
    <t>Podría ocurrir que se afecte el desempeño en las aplicaciones</t>
  </si>
  <si>
    <t>Debido a la consulta directa a la base de datos de producción para la generación de reportes.
Debido a la falta de un repositorio de datos no transaccional y no normalizado</t>
  </si>
  <si>
    <t>Lo cual generaría lentitud y demoras en los tiempos de respuesta de las aplicaciones a los usuarios.
Lo cual generaría sobredimensionamientos de la infraestructura que la soporta</t>
  </si>
  <si>
    <t>Promedio de # Columnas en la matriz de riesgo que se desplaza en el eje de impacto</t>
  </si>
  <si>
    <t>Promedio de # Columnas en la matriz de riesgo que se desplaza en el eje de la probabilidad</t>
  </si>
  <si>
    <t>Redondeo de probabilidad</t>
  </si>
  <si>
    <t>Redondeo de Impacto</t>
  </si>
  <si>
    <t># de Riesgo</t>
  </si>
  <si>
    <t xml:space="preserve">Seguridad de la información </t>
  </si>
  <si>
    <t>Mapa de Riesgos  de corrupción 2020</t>
  </si>
  <si>
    <t>Mapa de Riesgos  de Seguridad de la Información 2020</t>
  </si>
  <si>
    <t>Mapa de Riesgos operacionales 2020</t>
  </si>
  <si>
    <t>Como consecuencias de la ineficacia de los controles definidos
Debido a que no se cuente con lineamientos claros, en términos de conflictos de interés
Falta de difusión de los lineamientos o políticas sobre conflictos de interés
Inaplicación del Manual de Ética y Buen Gobierno</t>
  </si>
  <si>
    <t>Debido a la falta de controles dentro del proceso de contratación
Por la falta de valores éticos y morales en los funcionarios
Inaplicación del Manual de Ética y Buen Gobierno</t>
  </si>
  <si>
    <t>Estratégico</t>
  </si>
  <si>
    <t>Como consecuencias de la ineficacia de los controles definidos
Debido a que no se cuente con lineamientos claros, en términos de conflictos de interés
Falta de difusión de los lineamientos o políticas sobre conflictos de interés
Falta de recurso humano que permita realizar seguimiento administrativo al portafolio de la entidad 
Alta rotación de personal
Falta de capacitación y socialización de las políticas de la entidad tanto al ingreso de nuevos funcionarios como de manera periódica (funcionarios, contratistas y depositarios)</t>
  </si>
  <si>
    <t>Lo que podría generar Perdidas económicas
Lo que podría generar  Sanciones o denuncias, tutelas, querellas
Generación de detrimento patrimonial</t>
  </si>
  <si>
    <t>Debido a la incapacidad operativa
Ausencia de lineamientos estratégicos emitidos por el nivel central para la comercialización
Falta de un sistema de información segregado por unidad económica (asignación ID por unidad inmobiliaria)
Falta de conceptos técnicos donde se unifiquen criterios para la destinación de los activos</t>
  </si>
  <si>
    <t>Lo que podría generar Perdidas económicas
Lo que podría generar  Sanciones (penales, disciplinarias y fiscales)
Generación de detrimento patrimonial</t>
  </si>
  <si>
    <t xml:space="preserve"> La información del activo está incompleta o es incorrecta
Errores en las variables contenidas en la solicitud de asignación del activo tales como actividad económica, cobertura en departamento o municipio,  clasificación de experiencia o categoría de inscripción
Asignación de depositarios en actividades que no son de su competencia
Falta de articulación con la Fiscalía General de la Nación
Falta de verificación de requisitos de los depositarios</t>
  </si>
  <si>
    <t>Lo cual generaría incumplimientos frente  a las ordenes de la autoridad judicial
Que comprometería el estado físico y de ocupación del bien
Lo que genera que la  información identificada del bien al momento de la recepción, sea insuficiente o inexacta
Asignación errónea del depositario</t>
  </si>
  <si>
    <t>Debido a la inadecuada custodia y conservación del activo
Debido a que el activo no cumple con los requerimientos de entrega pactados
Por decisión judicial
Falta de comunicación oportuna de los actos administrativos (entre las instituciones y la SAE, como a nivel interno)
Falta de coordinación y cooperación interinstitucional
Saneamiento inoportuno de los activos</t>
  </si>
  <si>
    <t>Debido a la falta de actualizaciones en la documentación de los procesos del área solicitante
Debido a la ausencia de la fase de pruebas de desarrollo
Debido a la ausencia de pruebas funcionales y de usuario final por parte de los líderes de proceso 
Debido a la inadecuada especificación o control de requerimientos por parte del líder del proceso o la persona designada
Debido a la ausencia de la aplicación de buenas prácticas en la etapa de desarrollo
Debido a falta de claridad entre el paso de pruebas o preproducción al ambiente de producción
Debido a incumplimiento de requisitos legales o de entes de control en el desarrollo de las aplicaciones
Debido a un evento no controlado en la aplicación
Debido al incumplimiento en el mantenimiento de las aplicaciones y/o sistemas de información
Debido a la falta de actualizaciones en las aplicaciones o sistemas de información
Debido a las actualizaciones de los sistemas operativos o el hardware de los servidores
Debido a la ausencia en la aplicación de las fases del desarrollo de software
Debido al alto acoplamiento de los sistemas de información</t>
  </si>
  <si>
    <t>Lo cual generaría reprocesos
Lo cual generaría perdidas económicas
Lo cual generaría mala calidad en los datos registrados
Lo cual generaría rendimiento inadecuado de la aplicación afectada
Lo cual generaría fallas de seguridad de la aplicación afectada
Lo cual generaría sanciones legales y de entes de control
Lo cual generaría perdida de credibilidad
Lo cual generaría alta demanda de solicitudes soporte
Lo cual generaría manualidad en los procesos
Lo cual generaría una alta dependencia entre los sistemas de información
Lo cual generaría obsolescencia tecnológica en las aplicaciones
Lo cual generaría productos de mala calidad</t>
  </si>
  <si>
    <t>Debido a que no se cumplía la política de copia de respaldos
Debido a que se presente daño en los medios de almacenamiento (ejem: Daño de Cintas)
Debido al ingreso de virus a los Sistemas de información
Debido a la capacidad limitada de la infraestructura tecnológica frente al volumen de operación que la Entidad pueda llegar a tener
Debido a posibles errores por parte de los usuarios en la operación Debido a posibles fallas eléctricas en el momento de transmisión de datos
Debido a ataques a los repositorios de información por parte de personas malintencionadas</t>
  </si>
  <si>
    <t>Puede ocurrí que no se presente la garantía (póliza de disposiciones legales) por parte de los Depositarios Provisionales y/o Liquidadores</t>
  </si>
  <si>
    <t>Descuido en la elaboración del acta
Inconsistencia en la información de la asignación contenida en la resolución que contiene los datos de los activos asignados</t>
  </si>
  <si>
    <t>Dificultad para el uso de los sistemas de información por parte de clientes externos en la participación de los procesos de convocatoria para formar parte del registro
Pérdidas económicas por reprocesos administrativos
Afectación negativa de la imagen institucional frente a entes de control y clientes externos
Posibles sanciones y demandas por falta de transparencia en los procesos de la convocatoria
Perdida de información para la entidad y para los Depositarios que no cuenten con sistemas de información adecuados.
Sistemas de información poco confiables
Realización de estudios de seguridad equivocados o no necesarios generando costos adicionales.
Activos asignados de manera incorrecta a los Depositarios Provisionales y Liquidadores.</t>
  </si>
  <si>
    <t>Debido a la falta de controles de acceso en los sistemas de información y/o aplicativos con los cuales cuenta la SAE
Debido al hurto de medios extraíbles, dispositivos tecnológicos o documentos físicos que salen de la organización
Debido al hurto de dispositivos tecnológicos expuestos para atención al público
Debido al uso no autorizado de información de los procesos de negocio
Debido a la ausencia de política de cierre de sesión cuando se abandona la estación de trabajo
Debido a la falta de concientización por parte de los usuarios en el manejo de los activos de información
Debido a la falta de capacitación en seguridad  y privacidad de la información
Debido a trabajo no supervisado del personal externo o terceros
Debido a la ausencia de políticas para el uso correcto de los medios de comunicaciones y mensajería
Debido al incumplimiento del plan de continuidad del negocio
Debido al mal uso de las aplicaciones en la nube
Debido a la falta de controles para el uso de dispositivos móviles
Debido a la ausencia de recursos para la ejecución de las actividades desarrolladas por los colaboradores
Debido al ingreso no autorizado a las áreas con acceso restringido</t>
  </si>
  <si>
    <t>Lo que podría generar pérdidas económicas
Lo que podría generar  Sanciones o denuncias
Afectar la generación de productividad</t>
  </si>
  <si>
    <t>Sanciones económicas para SAE
Negación de servicios médicos y reconocimiento de prestaciones económicas</t>
  </si>
  <si>
    <t>Desconocimiento de la plataforma estratégica de la entidad
No contar con la totalidad de la información y/o con las partes interesadas en la misma
Tener desactualizada la caracterización sociodemográfica o no tenerla
No comunicar por parte de lideres de área de las necesidades presentes</t>
  </si>
  <si>
    <t>Perdida económicas
Lo cual generaría perdida de credibilidad de parte de los empleados de SAE
Lo cual generaría disminución en la productividad corporativa
Lo cual generaría sanciones de entes de control
Lo cual generaría afectación en el clima laboral</t>
  </si>
  <si>
    <t xml:space="preserve">Control de acceso a los reportes por perfil
Validación en la publicación de reportes </t>
  </si>
  <si>
    <t>Aceptación individual de los auditores (código de ética) / Auditorias realizadas x 100</t>
  </si>
  <si>
    <t>-Capacitaciones de Seguridad y Privacidad de la Información de acuerdo con P-GT2-096 Procedimiento Diseño y Ejecución del Plan Empresarial de Capacitación PEC
-Campañas de sensibilización correspondientes a Seguridad y Privacidad de la Información, mediante carteleras y el área de comunicaciones</t>
  </si>
  <si>
    <t>-Diario lo realizan las herramientas de monitoreo
-De acuerdo con las necesidades de capacitación de los empleados</t>
  </si>
  <si>
    <t>-Validaciones de los reportes a publicar para ser consultados por las áreas
-Procedimientos del proceso de Inteligencia de Negocios
-P-TE4-073 Procedimiento administración de los cambios a la plataforma tecnológica.
-P-TE4-094 Procedimiento Administración y Control de Acceso a usuarios en la plataforma tecnológica.
-P-TE2-155 Procedimiento Publicación y Actualización Datos Abiertos</t>
  </si>
  <si>
    <t>-Se suscribe documento  MANIFESTACION EXPRESA DE ACEPTACION INDIVIDUAL DE LOS AUDITORES – CODIGO DE ETICA DE LOS AUDITORES INTERNOS SAE SAS, por cada una de las auditorías realizadas.</t>
  </si>
  <si>
    <t xml:space="preserve">Gestión </t>
  </si>
  <si>
    <t>Numero de remociones realizadas / Numero de remociones programadas *100</t>
  </si>
  <si>
    <t>Financiera</t>
  </si>
  <si>
    <t>FuerteFuerte</t>
  </si>
  <si>
    <t>FuerteNo disminuyeDirectamente</t>
  </si>
  <si>
    <t>Nuevas versiones del procedimiento de Recepción de activos</t>
  </si>
  <si>
    <t>-Aplicativo matrix
-ACTAS DE VISITA, DE RECEPCION Y ENTREGA Y DIAGNOSTICO</t>
  </si>
  <si>
    <t>-mensual
-A solicitud del área</t>
  </si>
  <si>
    <t>-12 sobre 12
-A solicitud del área</t>
  </si>
  <si>
    <t>Funcionarios de SAE</t>
  </si>
  <si>
    <t>gerencia de asuntos legales</t>
  </si>
  <si>
    <t xml:space="preserve">1. diario 
2. Por gestión </t>
  </si>
  <si>
    <t>Actas de liquidación o informe final a la terminación de cada contrato</t>
  </si>
  <si>
    <t>numero de informes de ejecución/ numero de pagos par cada contrato x100</t>
  </si>
  <si>
    <t>actas de liquidación o informe final / contratos terminados x100</t>
  </si>
  <si>
    <t xml:space="preserve">trimestral </t>
  </si>
  <si>
    <t>Seguimiento a los radicados de los aplicativos (Zeus, Sigma, entre otros)</t>
  </si>
  <si>
    <t xml:space="preserve">Jefe Oficina Asesora de Planeación </t>
  </si>
  <si>
    <t>-Se cuenta con controles dentro del procedimiento de Creación, modificación y Eliminación de Documentos, a través del flujo en el aplicativo (Zeus, SIGMA, entre otros)</t>
  </si>
  <si>
    <t>Soporte realizado de forma efectiva/Cantidad de quejas de los usuarios por soporte inadecuado x 100</t>
  </si>
  <si>
    <t>coordinador comercial</t>
  </si>
  <si>
    <t>Coordinador comercial</t>
  </si>
  <si>
    <t xml:space="preserve">-Documentos que soporten el proceso
-Control de acceso a los reportes por perfil
-Validación en la publicación de reportes </t>
  </si>
  <si>
    <t>-Jefe Oficina Asesora de Planeación
-Jefe de la Oficina de gestión de la Información</t>
  </si>
  <si>
    <t>Bienes con acciones legales por perdida o daño del bien/total de bienes destinados provisionalmente x 100</t>
  </si>
  <si>
    <t>-Aplicativo SIGMA</t>
  </si>
  <si>
    <t>-Reportes Publicados en Power BI y los administrados por Aseguramiento</t>
  </si>
  <si>
    <t xml:space="preserve">Sistema integrado de información (SIGMA) </t>
  </si>
  <si>
    <t xml:space="preserve">-Monitoreo de los servicios y dispositivos tecnológicos
-Sistema integrado de información (SIGMA) </t>
  </si>
  <si>
    <t>Base de datos herramienta VPN</t>
  </si>
  <si>
    <t>-Información
-Aplicaciones o Software
-Tecnología o Hardware</t>
  </si>
  <si>
    <t>-Aplicativo Zeus 
-Rendición de cuentas
-Pruebas Partes Interesadas en sistema de información misional</t>
  </si>
  <si>
    <t>-Ejecución del comité de negocios, de depositarios, de contratos. Y técnicos regional y nivel central.
-Definición de la política de gestión de garantías en el uso de recursos de la entidad.
-Seguimiento al contrato de las almacenadoras</t>
  </si>
  <si>
    <t>-Aplicación del procedimiento de gestión de inversiones P-GF3-066
-Aplicación de P-GF1-015_Procedimiento_Elaboracion_y_Actualizacion_del_Presupuesto</t>
  </si>
  <si>
    <t>-Se realiza un presupuesto anual desarrollado por cada una de las áreas, tanto para ingresos como para gastos.
-Se verifica el cumplimiento del presupuesto para cada uno de los pagos realizados.
-Se realiza seguimiento a los ingresos presupuestados.</t>
  </si>
  <si>
    <t>Procedimiento elaboración y actualización del presupuesto</t>
  </si>
  <si>
    <t xml:space="preserve">-Aplicación Procedimiento de Elaboración y Actualización del presupuesto
-Se verifica el cumplimiento del presupuesto para cada uno de los pagos realizados.
-Se realiza seguimiento a los ingresos presupuestados.
</t>
  </si>
  <si>
    <t>-Modulo de asignación automática de depositarios
-Aplicación del procedimiento de asignación de depositarios</t>
  </si>
  <si>
    <t>Oficina de Planeación</t>
  </si>
  <si>
    <t>-Aseguramiento de la información
-Coordinador Operativo y Comercial, Gerencias regionales</t>
  </si>
  <si>
    <t>-Se cuenta con un sistema de registro de proveedores
-Contrato elaboración ROM
-Aplicación Procedimiento elaboración de Estudios Previos</t>
  </si>
  <si>
    <t>-Acta de seguimiento a la prestación del servicio
-Procedimiento elaboración de Estudios Previos</t>
  </si>
  <si>
    <t>-procedimiento P-DP3-030_Registro_y_clasificacion_de_Depositarios, incluyendo mecanismo de evaluación de depositarios.
-Sistema de información de registro de depositarios donde desarrolla el proceso
-Procedimiento de registro de depositarios y liquidadores, donde se establecen los requisitos y operación de la selección
-Disponibilidad de un módulo de actualización de la información del Depositario registrada en el sistema</t>
  </si>
  <si>
    <t>-Sistema de Registro de Depositarios Provisionales y Liquidadores (Convocatoria)
-Cuadro de control de Depositarios Provisionales y Liquidadores vigente</t>
  </si>
  <si>
    <t>Depositarios Provisionales y Liquidadores incorporados en el Registro.</t>
  </si>
  <si>
    <t>Acta de recepción y entrega</t>
  </si>
  <si>
    <t>coordinación operativa y comercial</t>
  </si>
  <si>
    <t>-Aplicación del Procedimientos de estimado de renta y valoración de activos en el que se establecen los controles en las contrataciones o en los métodos a utilizar para los mismos.</t>
  </si>
  <si>
    <t>Visita de inspección cargada en el sistema SIGMA 2.0</t>
  </si>
  <si>
    <t>Gerencia técnica</t>
  </si>
  <si>
    <t>funcionario de la Gerencia de Bienes Muebles y de Tesorería</t>
  </si>
  <si>
    <t>depende gestión</t>
  </si>
  <si>
    <t>Saldo de Bienes identificados y certificados por tesorería/ saldo total registrado en la cuenta de recaudo de bienes incautados x 100</t>
  </si>
  <si>
    <t>-se realiza un presupuesto anual desarrollado por cada una de las áreas, tanto para ingresos como para gastos.
-se verifica el cumplimiento del presupuesto para cada uno de los pagos realizados.
-se realiza seguimiento a los ingresos presupuestados.</t>
  </si>
  <si>
    <t>-Capacitación continua, criterios de direccionamiento de correspondencia
- Base de datos actualizada de usuarios en el aplicativo de Correspondencia.
-Mantenimiento del aplicativo por fuera de la jornada laboral.
-Priorizar atención de posibles fallas del aplicativo cuando se presenten.
-Verificación y actualización permanente de las direcciones de los destinatarios externos a quien se envían comunicaciones. 
-Seguimiento a ZEUS</t>
  </si>
  <si>
    <t>lineamientos de la defensa jurídica</t>
  </si>
  <si>
    <t xml:space="preserve">1. Formato de estudios previos FDEE
2. Acta de comités 
</t>
  </si>
  <si>
    <t xml:space="preserve">1. 365/365*100
2. Comités realizados/ comités solicitados por necesidad x100 </t>
  </si>
  <si>
    <t>-Aplicación del  procedimiento de supervisión o interventoría y liquidación de contratos</t>
  </si>
  <si>
    <t xml:space="preserve">Informe de ejecución  y certificado de cumplimiento </t>
  </si>
  <si>
    <t xml:space="preserve">Área supervisora </t>
  </si>
  <si>
    <t>Informe periódico, por lo general mensual</t>
  </si>
  <si>
    <t>-Dentro del Manual de contratación adoptado se encuentra la definición de garantías tendientes a los riesgos identificados en el momento en el que se realizan los estudios previos.</t>
  </si>
  <si>
    <t>Área supervisora</t>
  </si>
  <si>
    <t>-Se cuenta con sistema de gestión documental, donde se definen alertas para el cumplimiento de los tiempos. Alertas previas diarias, semanales y quincenales de los vencimientos de plazo. Comunicaciones a través de correo, teléfono y Skype empresarial
-Existe el P-CA2-034_Procedimiento_de_Seguimeinto_y_Control_a_Requerimientos, donde se definen controles de seguimiento a todos los requerimientos dentro de la Sociedad.</t>
  </si>
  <si>
    <t xml:space="preserve">Actas comité directivo </t>
  </si>
  <si>
    <t>Numero de actas de comités directivos realizadas / Comités directivos programados x 100</t>
  </si>
  <si>
    <t>PEC Inducción, Reinducción y Capacitaciones Programadas</t>
  </si>
  <si>
    <t>No Cap. Programadas / No. Cap. Realizadas</t>
  </si>
  <si>
    <t>-Se cuenta con inventario detallado de los activos y se la relación de los funcionarios a cargo.
-Existe procedimiento asignación de bienes devolutivos y elementos de consumo a funcionarios, donde se definieron controles para asignar los activos.
-Procedimiento de asignación de bienes devolutivos y elementos de consumo a funcionarios P-AB1-064</t>
  </si>
  <si>
    <t>Numero de Áreas  y/o Regionales Capacitadas / Total de Áreas y/o regionales x100</t>
  </si>
  <si>
    <t>-Realizar acompañamiento en la revisión de los informes de auditoria y en la documentación de los planes de mejoramiento. 
-Aplicación del procedimiento de asesoría y de acompañamiento</t>
  </si>
  <si>
    <t>N-TE1-061 Instructivo catalogo de servicios OGI
Mesa de Ayuda
Capacitaciones
Mesas de Trabajo
Encuestas de satisfacción del cliente</t>
  </si>
  <si>
    <t>Resolución de entrega, actas de recepción y entrega, informes de diagnóstico</t>
  </si>
  <si>
    <t>resolución de asignación o correo electrónico y acta de entrega, acta de posesión</t>
  </si>
  <si>
    <t>depende de gestión</t>
  </si>
  <si>
    <t>total de avalúos y/o conceptos técnicos/total de vehículos recibidos en op. Logísticos x 100</t>
  </si>
  <si>
    <t>aplicativo matrix, acta de comité</t>
  </si>
  <si>
    <t>coordinación comercial y operativa</t>
  </si>
  <si>
    <t xml:space="preserve">coordinación comercial  </t>
  </si>
  <si>
    <t>Informe de gestión presentado por los depositarios y aplicativo matrix</t>
  </si>
  <si>
    <t>aplicativo Zeus</t>
  </si>
  <si>
    <t>coordinación comercial y operativo</t>
  </si>
  <si>
    <t>Documentación de los procesos de Tecnología
Monitoreo de la Infraestructura
Capacitación y sensibilización en el uso de la TICS</t>
  </si>
  <si>
    <t>Normatividad y políticas del AGN</t>
  </si>
  <si>
    <t>-Manual de riesgos de la contratación
-Procedimiento de contratación</t>
  </si>
  <si>
    <t>-Contrato de seguridad
-Registro de visitantes
-Sistema de control de accesos
-Circuito cerrado de televisión CCTV</t>
  </si>
  <si>
    <t xml:space="preserve">-Seguimientos realizados al plan de acción </t>
  </si>
  <si>
    <t>-M-TE4-038 Manual Política de seguridad y Privacidad de la Información 
-Acuerdo de Confidencialidad en los contratos
-Manual de Funciones
-Procedimientos del SGI
-Herramienta  de seguridad
-Antivirus (Evitar fuga de información).
-Política de cierre de sesión
-Procedimiento control de acceso físico</t>
  </si>
  <si>
    <t>-Se cuentan con canales únicos oficiales de información, fruto de los sistemas de información. Toda información publicada es verificada por la Presidencia de la Sociedad.
-La información que se publica es enviada y verificada por el área misional. Adicional la jefatura de la Oficina de Comunicaciones y Atención al ciudadano realiza una revisión y comunica a la Presidencia la temática de trabajo en el momento de realizar difusión de alto impacto.</t>
  </si>
  <si>
    <t>-la Información publicada es entregada por el área misional y corroborado por la líder de proceso</t>
  </si>
  <si>
    <t>-Validación de la documentación del proceso formalizado y o publicado ante la oficina de planeación, en el comité de la oficina de gestión de la información.
-Monitoreo y Seguimiento al Ciclo de vida de los proyectos de Desarrollo
-Aplicación Procedimiento elaboración de Estudios Previos
-Validar con el responsable del proceso y planeación que los documentos publicados estén actualizados</t>
  </si>
  <si>
    <t>-Documentación de los procesos de Tecnología
-Monitoreo de la Infraestructura a través de herramienta de correlación de eventos.
-Seguridad perimetral a través del Firewall
-Documentación técnica (almacenada como soporte de los proyectos de la OGI) y de usuario final de los aplicativos publicada en TecnoSAE.
-Mesa de ayuda.
-Inventario de aplicaciones y sistemas de información que soporta los proceso de negocio</t>
  </si>
  <si>
    <t>-Documentación de los procesos de Tecnología
-Controles informáticos como  P-TE1-169 Procedimiento Copias de Respaldo y Restauración
-P-DE2-149 Procedimiento para el mejoramiento de los datos
-Monitoreo de la Infraestructura
-M-TE4-038 Manual Política de seguridad y Privacidad de la Información
 -N-TE1-017 Instructivo Borrado seguro
-N-TE1-012 Mantenimiento Preventivo y Correctivo
 -N-TE1-070 Instructivo Recuperación redes comunicaciones y seguridad
-N-TE1-077 Instructivo Recuperación Configuración Switch.
-N-TE1-069 Instructivo Recuperación de la librería de backups</t>
  </si>
  <si>
    <t xml:space="preserve">-Documentación de los procesos de Tecnología
-Monitoreo de la Infraestructura a través de herramienta de correlación de eventos.
-Seguridad perimetral a través del Firewall.
-P-TE1-164 Procedimiento Seguridad para dispositivos tecnológicos
-N-TE1-012 Mantenimiento Preventivo y Correctivo
-N-TE1-065 Instructivo Recuperación del Controlador de Dominio 1
-N-TE1-064 Instructivo Recuperación del Controlador de Dominio 2
-N-TE1-067 Instructivo Recuperación de la NAS
-N-TE1-068 Instructivo Recuperación de la SAN
-N-TE1-066 Instructivo para la recuperación de biblioteca de respaldo
</t>
  </si>
  <si>
    <t>-Documentación de los procesos de Tecnología
-Monitoreo de la Infraestructura
-Capacitación y sensibilización en el uso de la TICS</t>
  </si>
  <si>
    <t>-Definición de política en la recepción de Activos
-Seguimiento del líder del registro de los activos</t>
  </si>
  <si>
    <t>-Reporte de programación de diligencias de secuestro
-En el reporte de registro generado por SIGMA 2.0
-Actas de secuestro</t>
  </si>
  <si>
    <t>coordinador operativo/Aseguramiento de la información</t>
  </si>
  <si>
    <t>VUR Y comunicaciones de solicitud de remoción del depositario</t>
  </si>
  <si>
    <t>-Controles con herramientas informáticas para evitar la fuga de información</t>
  </si>
  <si>
    <t>-Antivirus y PCSECURE
-Control y monitoreo de las personas con privilegios para grabar información en medios extraíbles</t>
  </si>
  <si>
    <t>R16</t>
  </si>
  <si>
    <t>R23</t>
  </si>
  <si>
    <t>R49</t>
  </si>
  <si>
    <t>R50</t>
  </si>
  <si>
    <t>R51</t>
  </si>
  <si>
    <t>R52</t>
  </si>
  <si>
    <t>R55</t>
  </si>
  <si>
    <t>R56</t>
  </si>
  <si>
    <t>R64</t>
  </si>
  <si>
    <t>R65</t>
  </si>
  <si>
    <t>R66</t>
  </si>
  <si>
    <t>R102</t>
  </si>
  <si>
    <t>R116</t>
  </si>
  <si>
    <t>R129</t>
  </si>
  <si>
    <t>R130</t>
  </si>
  <si>
    <t>R131</t>
  </si>
  <si>
    <t>R139</t>
  </si>
  <si>
    <t>Aplicación del Procedimiento_Atención_Conceptos_Juridicos
-P-GJ2-080</t>
  </si>
  <si>
    <t>EL PROCEDIMIENTO DE CONCEPTOS JURÍDICOS (Conceptos_Juridicos
-P-GJ2-080) Y LOS CONCEPTOS EMITIDOS POR LA VICEPRESIDENCIA JURÍDICA PÚBLICADOS EN LA INTRANET.</t>
  </si>
  <si>
    <t xml:space="preserve">Se han desarrollado las siguienes líneas de de la defensa jurídica:
- Políticas de Defensa Judicial
- Atención de Conceptos Jurídicos y Lineamientos
- Control de Legalidad de los Actos Administrativos expedidos por áreas misioneales  - Seguimiento al Procedimiento de Tutelas.
Adicionalmente, se implementaron controles para verificar la respuesta que se genere por la GAL frente al clientes interno y externo (Normograma), los cuales se encuentran a cargo de la líder del proceso y sus coordinadoras. La frecuencia del presente control se agota cada vez que se deba dar respuesta a un requerimiento. 
Respecto de los conceptos jurídicos que se proyectan en la Gerencia, se implementaron dos nuevos controles, adicionales a la revisión de la GAL y la suscripción de la VIceJda, los cuales consisten (i)  revisión de la Coordinación del GIT, si aplica al funcionario asignado, con la finalidad de garantizar la unidad  de criterio para resolver los casos en concreto, (ii) reuniones semanales para revisar los conceptos allegados  y definir la linea en concenso entre el profesional, coordinación, GAL, ViceJdca. </t>
  </si>
  <si>
    <t>SE PRESENTÓ SOLICITUD CAMBIO DE CONTROLES MEDIENTE EL FORMATO F-DE2-101 - MONITORIO DE SEGUIMIENTO DE RIESGOS.</t>
  </si>
  <si>
    <t>-Aplicación P-GT1-010 Procedimiento Seleccion y Vinculacion de Talento Humano, donde se definen los mecanismos para la solicitud de personal.
-Las necesidades son contrarrestadas con el dimensionamiento realizado por la firma Human Capital en el año 2016.
-Dimensionamiento de la planta</t>
  </si>
  <si>
    <t>Aplicación P-GT1-010 Procedimiento Seleccion y Vinculacion de Talento Humano, donde se definen los mecanismos para la solicitud de personal.
-Las necesidades son contrarrestadas con el dimensionamiento realizado por la firma Human Capital en el año 2016.</t>
  </si>
  <si>
    <t>Aplicación P-GT1-010_Procedimiento_Seleccion_y_Vinculacion_de_Talento_Humano, donde se definen los mecanismos para la solicitud de personal.
-Las necesidades son contrarrestadas con el dimensionamiento realizado por la firma Bahamon en el año 2016.</t>
  </si>
  <si>
    <t>Procedimiento y ejecución de Vinculacion de Talento Humano</t>
  </si>
  <si>
    <t>Aplicación P-GT1-010_Procedimiento_Seleccion_y_Vinculacion_de_Talento_Humano, donde se definen los mecanismos para la solicitud de personal.
-Las necesidades son contrarrestadas con el dimensionamiento realizado por la firma Human Capital en el año 2016</t>
  </si>
  <si>
    <t>Las afiliaciones al sistema de seguridad social  se realizan de acuerdo a lo estabelcido en la ley</t>
  </si>
  <si>
    <t>Aplicación P-GT1-193 Procedimiento de Vinculacion de Talento Humano, donde se definen los mecanismos para la solicitud de personal.</t>
  </si>
  <si>
    <t>Instructivo Desvinculación laboral o traslado y entrega de puesto de trabajo</t>
  </si>
  <si>
    <t>Apliación N-GT1-002 Instructivo Desvinculación laboral o traslado y entrega de puesto de trabajo</t>
  </si>
  <si>
    <t>Apliación P-GT2-096 Procedimiento Diseño y Ejecución del Programa Empresarial de Capacitación (PEC)</t>
  </si>
  <si>
    <t>Procedimiento de Gestión de Nomina y Novedades</t>
  </si>
  <si>
    <t>Aplicación P-GT1-011 Procedimiento de Gestión de Nomina y Novedades</t>
  </si>
  <si>
    <t>Resolución notificación SENA
-Seguimiento con el lider del acompañamiento tecnico</t>
  </si>
  <si>
    <t>Resolución notificación SENA</t>
  </si>
  <si>
    <t xml:space="preserve">Procedimiento para autorización de  Comisiones o desplazamientos o reconocimientos de viaticos </t>
  </si>
  <si>
    <t xml:space="preserve">Apliación P-GT1-013 Procedimiento  para autorización de  Comisiones o desplazamientos o reconocimientos de viaticos </t>
  </si>
  <si>
    <t>Se cubrieron los cargos vacantes</t>
  </si>
  <si>
    <t xml:space="preserve">Se realizaron 12 actividades de formación </t>
  </si>
  <si>
    <t>Se realizaron los procesos de selección</t>
  </si>
  <si>
    <t>No se presentaron casos de desistimiento</t>
  </si>
  <si>
    <t xml:space="preserve">Se realizaron contrataciones del personal </t>
  </si>
  <si>
    <t>Se notifican los retiros a las partes interesadas</t>
  </si>
  <si>
    <t>Se programan todas las actividades de Capacitacion y Bienestar para 2020 de acuerdo a la identificación necesidades</t>
  </si>
  <si>
    <t>Se revisan todas las novedades de nomina. No se presentan ineficiencias en la nomina</t>
  </si>
  <si>
    <t>Se enfoca la capacitacion al conocimiento interno</t>
  </si>
  <si>
    <t>El presupuesto fue aprobado para 2020</t>
  </si>
  <si>
    <t>Oficina de gestion de la informacion y oficina asesora de planeacion</t>
  </si>
  <si>
    <t>Se han realizado las actividades de Bienestar programdas</t>
  </si>
  <si>
    <t>Gerente regional
Comunicaciones y Atención al Ciudadano</t>
  </si>
  <si>
    <t>Gerencia Regional
Gerencia de Inmuebles</t>
  </si>
  <si>
    <t xml:space="preserve">-Aplicación del procedimiento seguimiento informe de gestión a inmuebles en deposito provisional
-Portal de depositarios en el que identifican y se interactúa con ellos
-se realizan visitas periódicas a los activos para conocer su estado de ocupación y características fundamentales de los mismos
-Se están documentando los contratos del mecanismo de administración Directa y deposito provisional
-Plan de Choque de RETOMA de inmuebles
- capacitación constante en la ejecución de procedimientos </t>
  </si>
  <si>
    <t>-Informe de diagnostico
-Auditoria de portafolio 
-Reporte de gestión por SIGMA
-Comité Regional
-Informes de Control de Scoring</t>
  </si>
  <si>
    <t>Coordinador Comercial Regional
Gerencia de Inmuebles</t>
  </si>
  <si>
    <t>Sistema de información de asignaciones (incluye generación automática de resoluciones)
Cuadro de control de Asignación de activos
Comunicación de Resoluciones por parte del área Jurídica
Memorando de solicitud ajustes</t>
  </si>
  <si>
    <t>formato de diagnostico y/o alistamiento
Memorando de solicitud ajustes</t>
  </si>
  <si>
    <t>Funcionarios Gerencia de Bienes Muebles
Gerencia de Inmuebles</t>
  </si>
  <si>
    <t>Instructivo Validación de Saldos de Cartera por Cobrar
Contratos saneados
Informes de cumplimientos planes de choque</t>
  </si>
  <si>
    <t>-METODOLOGÍA DE ADMINISTRACIÓN DE LOS BIENES DEL FONDO PARA LA REHABILITACIÓN, INVERSIÓN SOCIAL Y LUCHA CONTRA EL CRIMEN ORGANIZADO –FRISCO
Requerimiento de informacion a traves del procedimiento de rendición de cuentas.</t>
  </si>
  <si>
    <t>APLICATIVO Matrix
Reportes de SIGMA
Consolidado informes de gestión</t>
  </si>
  <si>
    <t>Gerencia de Bienes Inmuebles
Gerencia de Bienes Muebles
Depositarios
Vicepresidencia Jurídica
Memorando de cancelación de anotaciones</t>
  </si>
  <si>
    <t>Procedimiento de alistamiento de inmuebles para comercializar y procedimientos de destrucción y chatarrización de muebles
Reportes de SIGMA
Consolidado informes de gestión</t>
  </si>
  <si>
    <t>Requerimiento de informacion a traves del procedimiento de rendición de cuentas.</t>
  </si>
  <si>
    <t xml:space="preserve">- Procedimiento de alistamiento de inmuebles para comercializar
-Procedimiento de destruición y chatarrización de muebles 
</t>
  </si>
  <si>
    <t xml:space="preserve">-Informe de gestión, visitas de inspección, alistamiento del bien
</t>
  </si>
  <si>
    <t xml:space="preserve">-PROCEDIMIENTO RECUPERACIÓN DE CARTERA DE BIENES P-DT1-019
</t>
  </si>
  <si>
    <t xml:space="preserve">-Aplicación de procedimientos de diagnóstico de activos
-Identificación de activos productivos dentro del comité de negocios de la sociedad
-Aplicación de procedimiento de desalojos y legalización de contratos.
</t>
  </si>
  <si>
    <t>Procedimiento de registro radicación y distribución de comunicaciones oficiales
Procedimiento de registro y trámite de comunicaciones de salida</t>
  </si>
  <si>
    <t>Funcionarios SAE</t>
  </si>
  <si>
    <t xml:space="preserve">-Se cuenta con una verificación por parte del Comité Institucional de Desarrollo Administrativo.
-Se cuenta con una verificación por parte del líder del proceso.
-Se realiza levantamiento información directamente con el área dando cumplimiento a la normatividad de gestión documental
-Se cuenta con una verificación por parte del líder del proceso.
-Se realiza retroalimentación y socialización de las TRD
</t>
  </si>
  <si>
    <t>Documento de remisión a gestión documental
Procedimiento de transferencia de documentos al Archivo central
Formato de transferencia de expedientes al Archivo Central
Formato transferencia de documentos para archivar en expedientes</t>
  </si>
  <si>
    <t>Calculo del indicador hasta la fecha 10.707</t>
  </si>
  <si>
    <t>Calculo del indicador hasta la fecha 46.599</t>
  </si>
  <si>
    <t>Seguimiento permanente a los indicadores macroeconómicos para contar con información de mercado actualizada</t>
  </si>
  <si>
    <t>Debido a la situación económica actual producto de la crisis sanitaria por el Covid-19, se presentó ante el CNE una modificación al presupuesto del FRISCO de la vigencia 2020, el cual contempla reducción de ingresos y gastos.</t>
  </si>
  <si>
    <t>Las Gerencias Financiera y de Bienes Inmuebles se encuentran adelantando la identificación de recaudos de depositarios, con el apoyo del recurso humano contratado para dicho plan de choque.</t>
  </si>
  <si>
    <t>La Gerencia Financiera en conjunto con la Gerencia Comercial, realizan validación de ingresos de recursos por concepto de venta de activos para la correcta clasificación según estado legal.
En cuanto a los pagos, con la implementación del aplicativo financiero Seven, se continúa manejando el formato de afectación directa de activos, el cual contiene el estado legal del activo asociado al pago.</t>
  </si>
  <si>
    <t>Se actualizó el procedimieto P-GF3-020 Procedimiento de Pagos, el cual contempla los requisitos para la gestión de pagos.</t>
  </si>
  <si>
    <t>-PROCEDIMIENTO DESTINACIÓN PROVISIONAL DE BIENES P-DT4-101
Control trimestral del cumplimiento de las obligaciones de destinación, en donde se verifica el estado de conservación de los activos.
PROCEDIMIENTO VALORACION COMERCIAL DE SOCIEDADES P-DP2-041</t>
  </si>
  <si>
    <t xml:space="preserve">Informes de us y estado
Informes de gestión de depositarios 
</t>
  </si>
  <si>
    <t>Funcionario de la Gerencia de Bienes Muebles y la Gerencia de Sociedades en liquidacion</t>
  </si>
  <si>
    <t>Las áreas al principio del año presentaon sus necesidades en el PAA, el cual fue aprobado por el Comité de Contratos de la entidad. Adicionalmente, el control en la revisión de los estudios previos es permanente por parte de la Gerencia de Contratos y cuando así se requiere por el Comité de Contratos.</t>
  </si>
  <si>
    <t>1. En la capacitación del nuevo Manual de Contratación de la entidad, se dieron a conocer la mayoria de riesgos que tiene la entidad a la hora de contratar y la forma de mitigarlos a través de las garantías contractuales. 2. Adicionalmente, se han revisado en la Gerencia de contratos las actas de liquidación e informes finales de ejecución que han sido remitidas por las áreas.</t>
  </si>
  <si>
    <t>-Procedimiento de alistamiento de inmuebles para comercializar y procedimientos de destrucción y chatarrización de muebles
-Identificación de activos a comercializar o destruir dentro del comité de negocios de SAE
-Seguimiento a gestión dentro de comité directivo y comité de negocios
-Trimestralmente se verifican los activos extintos y se solicita a las areas correspondientes dar inicio a los alistamientos
-aplicacion del procedimiento de alistamiento de bienes muebles para proceder a la disposicion final de activos a traves de los procedimientos de Enajenacion temprana, Comercializacion de activos, chatarrizacion, destruccion y Comercializacion de bienes muebles, monetizacion de divisa</t>
  </si>
  <si>
    <t>Procedimiento de alistamiento de inmuebles para comercializar y procedimientos de destrucción y chatarrización de muebles
Informe de Seguimiento 
- Piscina del inventario
-memorandos viabilidad juridica, actas de comites tecnicos, actas de enajenacion temprana, actas de comité de negocios</t>
  </si>
  <si>
    <t>procedimiento de entrega de activos 
-cargar los soportes de bienes devueltos en SIGMA para descarga del inventario.</t>
  </si>
  <si>
    <t>-Estandarización de flujo de pagos en el aplicativo SIGMA
-Instructivo para generación de cupón recaudo general
-Generación de documento soporte equivalente e instantaneo representativo de los pagos y/o abonos recibidos por la Entidad.P27
-Certificacion De ingreso de los bienes de la tipologia dineros por parte del Arrea de Tesoreria de SAE</t>
  </si>
  <si>
    <t>Certificado de ingreso de tesorería
-Certificacion De ingresos del dinero y solicitud de creacion de la diligencia de secuestro del bien para su ingreso al inventario.</t>
  </si>
  <si>
    <t xml:space="preserve">-PROCEDIMIENTO PARA EL DIAGNÓSTICO Y ANÁLISIS DE BIENES INMUEBLES P-DP1-042
-PROCEDIMIENTO DIAGNOSTICO INICIAL INTERVENCION SOCIEDADES P-DP1-038
-P-DP1-043 Diagnostico y analisis de bienes muebles y p-dp1-139 alistamiento de bienes muebles
</t>
  </si>
  <si>
    <t>-PROCEDIMIENTO PARA EL DIAGNÓSTICO Y ANÁLISIS DE BIENES INMUEBLES P-DP1-042
-a plicacion P-DP1-043 Diagnostico y analisis de bienes muebles y p-dp1-139 alistamiento de bienes muebles</t>
  </si>
  <si>
    <t xml:space="preserve">-PROCEDIMIENTO PARA EL DIAGNÓSTICO Y ANÁLISIS DE BIENES INMUEBLES P-DP1-042
-a plicacion P-DP1-043 Diagnostico y analisis de bienes muebles y p-dp1-139 alistamiento de bienes muebles
</t>
  </si>
  <si>
    <t>aplicativo matrix, acta de comité
Informe de Seguimiento - Piscina del inventario
-Verificacion semanal de reporte SIGMA para identificar los nuevos bienes muebles que ingresan al inventario y requieren alistamiento para disposicion final.
Reporte semanal de los bienes muebles en alistamiento.
Analisis de solicitud de requisitos pendientes a los activos que requieren saneamiento para cumplir con requisitos exigidos para remision a viabilidad juridica (reporte semanal de requisitos pendientes de bienes en alistamiento</t>
  </si>
  <si>
    <t xml:space="preserve">-PROCEDIMIENTO DE ASIGNACIÓN DE ACTIVOS A DEPOSITARIOS PROVISIONALES Y LIQUIDADORES
-PROCEDIMIENTO DESTINACIÓN PROVISIONAL DE BIENES P-DT4-101
</t>
  </si>
  <si>
    <t>SAE actualmente implemento una revisan y validación de saldos de cartera, el cual permite realizar un análisis exhaustivo a un contrato y de esta manera tener un mayor control de la cartera. 
A través de la Gestión realizada en el cobro persuasivo se logran canalizar situaciones particulares, que nos permiten mejorar nuestros procesos internos y mantener nuestra cartera actualizada.</t>
  </si>
  <si>
    <t xml:space="preserve">Cuando se tiene conocimiento de información de las entidades de registro que no concuerden con el inventario de SAE, es posible realizar su validación a través de los actos administrativos en cuanto a devolución de inmuebles y venta de activos. </t>
  </si>
  <si>
    <t>Debido a la falta de recurso humano idóneo para la gestión de la auditoría
Debido a la inadecuada planeación de las auditorías
Debido a la limitación por parte de los dueños de proceso y la entidad a la información de la operación de la sociedad
Debido a que se incluya en el alcance de auditorías  por parte de los entes de control
Debido a la entrega inoportuna de información por parte de la entidad.</t>
  </si>
  <si>
    <t>Debido a que no se realice un adecuado análisis de causas por parte del líder del proceso o responsable
Debido a que no se realice una formulación de actividades adecuada que no ataque las causas
Debido a que no se ejecuten las acciones planteadas por parte del dueño del proceso
Debido a que no se realice los seguimientos según la primera y segunda línea de defensa de MIPG-Dueño de proceso
Debido a la entrega inoportuna de información por parte de la entidad</t>
  </si>
  <si>
    <t xml:space="preserve">Debido a que no se presente a tiempo informes de cumplimiento regulatorio
Debido a falta de capacidad operativa de la OCI por el volumen de informes de ley
Debido a falta de planeación para el cumplimiento de los informes de ley
Debido a que se desconozca la normatividad vigente
Debido a la entrega inoportuna de información por parte de la entidad. </t>
  </si>
  <si>
    <t>-Se cuenta con un procedimiento de P-EC1-156 Procedimiento de Auditorias  Internas
- Reiteraciones de solicitud de información</t>
  </si>
  <si>
    <t>Correos electrónicos reiterando información a las áreas</t>
  </si>
  <si>
    <t>-Realizar semestralmente seguimiento al cumplimiento de los Planes de Mejoramiento con Entes de Control.
-Realizar acompañamiento en la revisión de los informes de auditoria y en la documentación de los planes de mejoramiento.
- Reiteraciones de solicitud de información</t>
  </si>
  <si>
    <t>Listados de Asistencia
Correos electrónicos reiterando información a las áreas</t>
  </si>
  <si>
    <t>Reiteraciones de solicitud de información</t>
  </si>
  <si>
    <t>Jefe Oficina de Control Interno</t>
  </si>
  <si>
    <t>Semanal</t>
  </si>
  <si>
    <t>Seguimientos Realizados</t>
  </si>
  <si>
    <t>1. En el periódo se han realizado siete (7) reuniones de seguimiento de la oficina de control interno.
Soporte: Actas carpeta compartida \\172.30.80.190\Publica\8 - Oficina de Control Interno\2020\Enfoque hacia la prevención, asesoría y acompañamiento\Actas Control Interno
2. Se realiza seguimiento mensual a los avances  del Plan Anual de Auditoría PAAI.</t>
  </si>
  <si>
    <t>Procedimiento Administracion de Bienes Devolutivos propiedad planta y equipo
Formato Inventario de Activos fijos por funcionario</t>
  </si>
  <si>
    <t>Las determinadas en el procedimiento</t>
  </si>
  <si>
    <t>-1 vez al mes se enciende la planta eléctrica.
-  Entrega de Cronogramas de Actividades de Mantenimiento Anual por parte del arrendandor
- Aplicación del documetno P-AB1-078 Procedimiento de mantenimiento de planta física
- Plan de Accion Trimestral del area</t>
  </si>
  <si>
    <t xml:space="preserve">Procedimiento  de mantenimiento de planta fisica
- Formatos que diligencia el area de mantenimiento para registro de actividades. F-AB1-207 Historial de Manteminimiento Preventivo y/o Correctivo.
F-AB1-208 Formato para Pruebas de la planta electrica
 Para la Sede Principal soportes de ejecucion de actividades de mantenimiento desarrolladas por el arredandor </t>
  </si>
  <si>
    <t>Las determinadas en el procedimiento
Arrendadores
Personal de mantenimiento</t>
  </si>
  <si>
    <t>En el periódo de enero a abril, se realizó Auditoría al cumplimiento a los compromisos delas actas de hallazgo. De la cual se cuenta con la aceptación que se encuentra en conservación de las carpetas físicas de las auditorías realizadas</t>
  </si>
  <si>
    <t>Control y seguimiento al contrato del operador logístico por parte de las áreas operativa y jurídica.</t>
  </si>
  <si>
    <t>Prevenir al nivel central para que al momento de realizar la selección de depositario se haga con la mayor exigencia posible.</t>
  </si>
  <si>
    <t>Las donaciones son coordinadas desde el nivel central, sin embargo en caso de que se vaya a realizar una donación de un inmueble con potencial de venta, se presentará una alerta al nivel central.</t>
  </si>
  <si>
    <t>-Aplicación del procedimiento de gestión de cobro de los contratos de arrendamiento
-Documentar los contratos realizados hasta la fecha tanto para administración directa como para los depositarios
-Puede ocurrir que no se cuente con el respaldo legal para gestionar la recuperación de la cartera
-Aplicación del procedimiento Saneamineto de contratos de arrendamiento de bienes inmuebles</t>
  </si>
  <si>
    <t>coordinación comercial
Gerencias Regionales</t>
  </si>
  <si>
    <t xml:space="preserve">Aplicativo matrix
Ficha de Costo - Beneficio
Acta de Comité Regionales </t>
  </si>
  <si>
    <t>Archivos digitales
SIGMA
Cartas de invitación a legalizar la ocupación
Actas de Desalojo
Informe de Seguimiento - Piscina del inventario
Actas de Comité
Actas de Mesas de Trabajo con los depositarios 
Informes de supervisión</t>
  </si>
  <si>
    <t>Procedimiento elaboración y actualización del presupuesto
Actas y solicitudes de seguimiento.</t>
  </si>
  <si>
    <t>-Llamadas de confirmación de las áreas misionales que solicitan la asignación
-Correos de envío de las solicitudes
-Revisar el correcto diligenciamiento y aprobaciones del formato de solicitud
-Asignación de depositario en tiempo al momento de notificar la diligencia.</t>
  </si>
  <si>
    <t>Registro de evaluación de depositario y acta de comité regional
-Informe de diagnostico
-Auditoria de portafolio 
-Reporte de gestión por SIGMA
-Comité Regional</t>
  </si>
  <si>
    <t>coordinación comercial
GIT ASEGURAMIENTO Y CONTROL DE LA INFORMACIÓN</t>
  </si>
  <si>
    <t xml:space="preserve">Dentro de los comites se ha validado el desarrollo de los planes de accion y las estrategias para realizarlos </t>
  </si>
  <si>
    <t>Semanalmente se cargan los reportes en la carpeta compartida 19 \\fileserver\publica\19 - Administracion de la Informacion\Reportes Matrix</t>
  </si>
  <si>
    <t>Sistema integrado de información (SIGMA) 
- Reuniones periodicas para el seguimiento al aplicativo</t>
  </si>
  <si>
    <t>correos con memorias de las reuniones efectuadas 
Ticket con las solicitudes de correcciones o mejoras</t>
  </si>
  <si>
    <t>reuniones</t>
  </si>
  <si>
    <t xml:space="preserve">Se han realizado las reuniones junto con el personal de la OGI, donde se establecen los aspectos a mejorar o desarrollar del aplicativo </t>
  </si>
  <si>
    <t xml:space="preserve">mensual </t>
  </si>
  <si>
    <t>Todos los procedimientos desarrollados hasta la fecha cuentas con las revisiones pertinentes de los responsables de cada area y del Jefe de la Oficina Asesora de Planeacion, al momento se han revisado y publicado 31 procedimientos</t>
  </si>
  <si>
    <t xml:space="preserve">La SAE en su sede principal y regionales cuenta con un contrato vigente de  Vigilancia y Seguridad Privada con circuito cerrado de TV que permite un adecuado control e identificación oportuna de hechos irregulares o sospechosos. </t>
  </si>
  <si>
    <t>El área cuenta con un (01) procedimiento para la asignación de bienes devolutivos, el cual dicta los lineamientos y responsabilidades para la correcta administración de los mismos.
Los activos de propiedad Planta y Equipo se encuentran registrados en el aplicativo Seven-ERP el cual permite un control y trazabilidad de la información registrada, con sus respectivos reportes.
Mensualmente se efectúa una conciliación de la información con lo registrado por el área contable.</t>
  </si>
  <si>
    <t>Cuando se presente este tipo de hechos, se activa el Plan de Seguridad con la Empresa de Vigilancia y el enlace de la Policia Nacional, 
Igualmente la Entidad cuenta con un enlace con la Policia Nacional .</t>
  </si>
  <si>
    <t>La SAE y sus regionales no cuenta con instalaciones propias, es responsabilidad de los arrendadores ejecutar las actividades de mantenimiento preventivo y correctivo que requiera toda la planta física.
En la sede principal , el  arrendador elabora un cronograma de actividades de mantenimiento anual, actividades a las cuales se realiza seguimiento a través de la entrega de los soportes de la ejecución de mantenimientos que entrega el arrendador.
La SAE cuenta con un procedimiento para la atención de actividades de mantenimiento menores a la planta física, ejecutadas por el personal de mantenimiento, actividades a las cuales se les realiza seguimiento mediante el diligenciamiento de los formatos aplicados al procedimiento establecido.
el indicador de mantenimiento presenta un cumplimiento del 100%</t>
  </si>
  <si>
    <t>Se mantiene la vinculacion de 20 aprendices</t>
  </si>
  <si>
    <r>
      <t xml:space="preserve">No se ha materializado el riesgo en la Oficina de Comunicaciones y Atenciòn al Ciudadano puesto que realiza varias actividades que permiten que los ciudadanos realicen su control social a traves de una participacion activa en  los foros virtuales, ferias de atenciòn, brigadas de servicios y se creo la figura del Defensor del Ciudadano como garantia de ser escuchados y para resolver sus inquietudes.
</t>
    </r>
    <r>
      <rPr>
        <b/>
        <sz val="10"/>
        <color theme="1"/>
        <rFont val="Calibri"/>
        <family val="2"/>
        <scheme val="minor"/>
      </rPr>
      <t>Occidente:</t>
    </r>
    <r>
      <rPr>
        <sz val="10"/>
        <color theme="1"/>
        <rFont val="Calibri"/>
        <family val="2"/>
        <scheme val="minor"/>
      </rPr>
      <t>Control y seguimiento semanal a las peticiones, quejas, reclamos y sugerencias, con el fin de emitir respuestas oportunas de los requerimientos de los ciudadanos en los términos establecidos por la Ley. (Regional Occidente)</t>
    </r>
  </si>
  <si>
    <r>
      <t xml:space="preserve">En el evento que se identifique que un inmueble es ocupado de manera irregular se realiza la legalización de ocupación, bajo la metodología de SAE
Actualmente desde las Gerencias Regionales se esta adelantando un saneamiento contractual y dentro de estas actividades esta suscribir contratos bajo la minuta de SAE, respaldados con una  garantía , de esta manera se logra  gestionar el cobro de cartera con mayor eficiencia.
</t>
    </r>
    <r>
      <rPr>
        <b/>
        <sz val="10"/>
        <color theme="1"/>
        <rFont val="Calibri"/>
        <family val="2"/>
        <scheme val="minor"/>
      </rPr>
      <t>Occidente</t>
    </r>
    <r>
      <rPr>
        <sz val="10"/>
        <color theme="1"/>
        <rFont val="Calibri"/>
        <family val="2"/>
        <scheme val="minor"/>
      </rPr>
      <t>: Revisión y análisis de cumplimiento de lineamiento de metodología de administración frente a los contratos de arrendamiento de los inmuebles (Regional Occidente)</t>
    </r>
  </si>
  <si>
    <r>
      <rPr>
        <b/>
        <sz val="10"/>
        <color theme="1"/>
        <rFont val="Calibri"/>
        <family val="2"/>
        <scheme val="minor"/>
      </rPr>
      <t>Norte:</t>
    </r>
    <r>
      <rPr>
        <sz val="10"/>
        <color theme="1"/>
        <rFont val="Calibri"/>
        <family val="2"/>
        <scheme val="minor"/>
      </rPr>
      <t xml:space="preserve"> Se realiza revisión mensual de los contratos de arrendamiento quesSe deben prorrogar.
Se hace revisión del expediente para contar con la documentación de los contratos.
Se hace seguimiento a los depositarios para la suscripción de sus contratos.</t>
    </r>
  </si>
  <si>
    <r>
      <t xml:space="preserve"> 
</t>
    </r>
    <r>
      <rPr>
        <b/>
        <sz val="10"/>
        <color theme="1"/>
        <rFont val="Calibri"/>
        <family val="2"/>
        <scheme val="minor"/>
      </rPr>
      <t>Gerencia de Inmuebles</t>
    </r>
    <r>
      <rPr>
        <sz val="10"/>
        <color theme="1"/>
        <rFont val="Calibri"/>
        <family val="2"/>
        <scheme val="minor"/>
      </rPr>
      <t xml:space="preserve">
Mensualmente se realiza la validación del inventario para comercialización a traves de Enajanción temprana, con la ejecución del procedimiento de Enajenación temprana.
* Trimestralmente se verifican los activos extintos y se solicita a las areas correspondientes dar inicio a los alistamientos.
</t>
    </r>
    <r>
      <rPr>
        <b/>
        <sz val="10"/>
        <color theme="1"/>
        <rFont val="Calibri"/>
        <family val="2"/>
        <scheme val="minor"/>
      </rPr>
      <t>Gerencia de Muebles</t>
    </r>
    <r>
      <rPr>
        <sz val="10"/>
        <color theme="1"/>
        <rFont val="Calibri"/>
        <family val="2"/>
        <scheme val="minor"/>
      </rPr>
      <t xml:space="preserve"> 
* Bienes muebles con solicitud de viabilidad juridica 199
*Divisas con viabilidad juridica y en proceso de monetizacion 106 registros
*Chatarrización 130 MT 
*Destruccion de 26 sustancias quimicas
*Aprobacion comites tecnicos y de Enajenación temprana  108 MT para chatarrizar 
</t>
    </r>
    <r>
      <rPr>
        <b/>
        <sz val="10"/>
        <color theme="1"/>
        <rFont val="Calibri"/>
        <family val="2"/>
        <scheme val="minor"/>
      </rPr>
      <t>Gerencia de Comercial</t>
    </r>
    <r>
      <rPr>
        <sz val="10"/>
        <color theme="1"/>
        <rFont val="Calibri"/>
        <family val="2"/>
        <scheme val="minor"/>
      </rPr>
      <t xml:space="preserve">
Este riesgo se ha  mitigado  con  la  implementación y uso de los  procesos diseñados  para  el alistamiento,  comercialización,  destrucción y chatarrización
una vez  se le  notifica  a la Gerencia Comercial  que el proceso de alistamiento se encuentra completo,  se procede a  realizar el envío de  los  inmuebles al  operador comercial y con posterioridad se  valida  que  dichos bienes se encuentren publicados. 
</t>
    </r>
    <r>
      <rPr>
        <b/>
        <sz val="10"/>
        <color theme="1"/>
        <rFont val="Calibri"/>
        <family val="2"/>
        <scheme val="minor"/>
      </rPr>
      <t>Occidente:</t>
    </r>
    <r>
      <rPr>
        <sz val="10"/>
        <color theme="1"/>
        <rFont val="Calibri"/>
        <family val="2"/>
        <scheme val="minor"/>
      </rPr>
      <t xml:space="preserve"> Reuniones periódicas de seguimiento internas y con el operador comercial, sobre los inmuebles que se encuentran en proceso de ventas,  (Regional Occidente)</t>
    </r>
  </si>
  <si>
    <r>
      <t xml:space="preserve">Gerencia de Inmuebles
* Se controla la productividad en tiempo real a traves del aplicativo SIGMA, tanto para ingresos como para egresos
* Se esta realizando la auditoria contable de la totalidad de informes de gestión para asegurar los valores de productividad de los mismos.
</t>
    </r>
    <r>
      <rPr>
        <b/>
        <sz val="10"/>
        <color theme="1"/>
        <rFont val="Calibri"/>
        <family val="2"/>
        <scheme val="minor"/>
      </rPr>
      <t>Occidente:</t>
    </r>
    <r>
      <rPr>
        <sz val="10"/>
        <color theme="1"/>
        <rFont val="Calibri"/>
        <family val="2"/>
        <scheme val="minor"/>
      </rPr>
      <t xml:space="preserve">Análisis del estado jurídico de los inmuebles que se reportan en el inventario consolidado.
Realización de mesas de trabajo con los depositarios.
Realización de visitas (2 si los inmuebles estan arrendados y 4 en los demas estados de ocupación) por parte de los depósitarios.
Realización de visitas por parte de funcionarios de la SAE para los inmuebles que se encuentran en administración directa.
</t>
    </r>
    <r>
      <rPr>
        <b/>
        <sz val="10"/>
        <color theme="1"/>
        <rFont val="Calibri"/>
        <family val="2"/>
        <scheme val="minor"/>
      </rPr>
      <t>Norte:Se elaboran los E.R. de activos recibidos en diligencias o identificados como desocupados en visitas.
Se presentan en comité los predios potenciales recibidos en diligencias.</t>
    </r>
  </si>
  <si>
    <r>
      <t xml:space="preserve">
</t>
    </r>
    <r>
      <rPr>
        <b/>
        <sz val="10"/>
        <color theme="1"/>
        <rFont val="Calibri"/>
        <family val="2"/>
        <scheme val="minor"/>
      </rPr>
      <t xml:space="preserve">Occidente: </t>
    </r>
    <r>
      <rPr>
        <sz val="10"/>
        <color theme="1"/>
        <rFont val="Calibri"/>
        <family val="2"/>
        <scheme val="minor"/>
      </rPr>
      <t>Acompañamiento, control y seguimiento de los depositarios a través de las mesas de trabajo, correos electrónicos y llamadas telefónicas, procurando una permanente interacción para mitigar el riesgo de corrupcion.
Prevenir al nivel central para que al momento de realizar la selección de depositario se haga con la mayor exigencia posible.</t>
    </r>
  </si>
  <si>
    <r>
      <rPr>
        <b/>
        <sz val="10"/>
        <color theme="1"/>
        <rFont val="Calibri"/>
        <family val="2"/>
        <scheme val="minor"/>
      </rPr>
      <t>Gerencia de Inmuebles</t>
    </r>
    <r>
      <rPr>
        <sz val="10"/>
        <color theme="1"/>
        <rFont val="Calibri"/>
        <family val="2"/>
        <scheme val="minor"/>
      </rPr>
      <t xml:space="preserve">
Aplicación del Procedimiento seguimiento informe de gestión a inmuebles en deposito provisional
-Portal de depositarios en el que controla el cumplimiento de las obligaciones.
-se realizan visitas periódicas a los activos para conocer su estado de ocupación y características fundamentales de los mismos
- capacitación constante en la ejecución de procedimientos
</t>
    </r>
    <r>
      <rPr>
        <b/>
        <sz val="10"/>
        <color theme="1"/>
        <rFont val="Calibri"/>
        <family val="2"/>
        <scheme val="minor"/>
      </rPr>
      <t xml:space="preserve">Gerencia Comercial
</t>
    </r>
    <r>
      <rPr>
        <sz val="10"/>
        <color theme="1"/>
        <rFont val="Calibri"/>
        <family val="2"/>
        <scheme val="minor"/>
      </rPr>
      <t xml:space="preserve">A través del cobro persuasivo que realiza CISA, se implementan estrategias que permiten recuperar la cartera y realizar una gestión permanente a la misma.
Con las aseguradoras se logra recaudar lo dejado de pagar por el arrendatario a través de una reclamación o un siniestro, situación que hace que los arrendatarios cumplan con el pago de los cánones de arrendamiento. 
</t>
    </r>
    <r>
      <rPr>
        <b/>
        <sz val="10"/>
        <color theme="1"/>
        <rFont val="Calibri"/>
        <family val="2"/>
        <scheme val="minor"/>
      </rPr>
      <t>Occidente:</t>
    </r>
    <r>
      <rPr>
        <sz val="10"/>
        <color theme="1"/>
        <rFont val="Calibri"/>
        <family val="2"/>
        <scheme val="minor"/>
      </rPr>
      <t xml:space="preserve"> Realizar Mesas de Trabajo periódicas con los depósitarios para su acompañamiento, control y seguimiento.
Implementación del procedimiento de saneamiento de contratos
Generación de facturación oportunamente.
Realización de visitas de inspección periódicas en los inmuebles y los informes correspondientes.
</t>
    </r>
    <r>
      <rPr>
        <b/>
        <sz val="10"/>
        <color theme="1"/>
        <rFont val="Calibri"/>
        <family val="2"/>
        <scheme val="minor"/>
      </rPr>
      <t xml:space="preserve">Norte: </t>
    </r>
    <r>
      <rPr>
        <sz val="10"/>
        <color theme="1"/>
        <rFont val="Calibri"/>
        <family val="2"/>
        <scheme val="minor"/>
      </rPr>
      <t xml:space="preserve">Se verifica mediante los informes de diagnóstico, que los depositarios estne realiando en debida forma sus funciones.
En el momento en que se la regional detecta fallas e inconsistencias en la información, se oficia a la gerencia de inmuebles.
</t>
    </r>
  </si>
  <si>
    <r>
      <rPr>
        <b/>
        <sz val="10"/>
        <color theme="1"/>
        <rFont val="Calibri"/>
        <family val="2"/>
        <scheme val="minor"/>
      </rPr>
      <t>Occidente:</t>
    </r>
    <r>
      <rPr>
        <sz val="10"/>
        <color theme="1"/>
        <rFont val="Calibri"/>
        <family val="2"/>
        <scheme val="minor"/>
      </rPr>
      <t xml:space="preserve"> Realización de visitas periódicas para el reconocimiento de los activos.
Realización de visitas de reconocimiento de los inmuebles para la venta con CISA.
Revisión de los certificados de la Ventanilla Única de Registro - VUR, con el fin de realizar la identificación jurídica del inmueble en los casos de ventas y devoluciones.
</t>
    </r>
    <r>
      <rPr>
        <b/>
        <sz val="10"/>
        <color theme="1"/>
        <rFont val="Calibri"/>
        <family val="2"/>
        <scheme val="minor"/>
      </rPr>
      <t>Norte:</t>
    </r>
    <r>
      <rPr>
        <sz val="10"/>
        <color theme="1"/>
        <rFont val="Calibri"/>
        <family val="2"/>
        <scheme val="minor"/>
      </rPr>
      <t xml:space="preserve"> Se registra en la base comercial el estado de entrega del inmueble, y se exige al depositario la presentación del informe de diagnóstico.
Se lleva registro en la base opertativa de la regional los inmuebles que están listos para devoluciones y se programan las diligencias</t>
    </r>
  </si>
  <si>
    <r>
      <rPr>
        <b/>
        <sz val="10"/>
        <color theme="1"/>
        <rFont val="Calibri"/>
        <family val="2"/>
        <scheme val="minor"/>
      </rPr>
      <t>Gerencia de Muebles</t>
    </r>
    <r>
      <rPr>
        <sz val="10"/>
        <color theme="1"/>
        <rFont val="Calibri"/>
        <family val="2"/>
        <scheme val="minor"/>
      </rPr>
      <t xml:space="preserve">
* Monitoreo de bienes con orden de devolucion y ubicados en op. Logisticos.
*Bienes descargados del inventario por devolucion 86 registros.</t>
    </r>
  </si>
  <si>
    <r>
      <t xml:space="preserve">Desde la Gerencia Comercial se requiere a la Gerencia Tecnica, la actualización de los avalúos comerciales y avalúos catastrales.  
</t>
    </r>
    <r>
      <rPr>
        <b/>
        <sz val="10"/>
        <color theme="1"/>
        <rFont val="Calibri"/>
        <family val="2"/>
        <scheme val="minor"/>
      </rPr>
      <t>Occidente</t>
    </r>
    <r>
      <rPr>
        <sz val="10"/>
        <color theme="1"/>
        <rFont val="Calibri"/>
        <family val="2"/>
        <scheme val="minor"/>
      </rPr>
      <t>: No se realizan actividades por parte de la Regional, por ser competencia de la Gerencia Técnica</t>
    </r>
  </si>
  <si>
    <r>
      <t xml:space="preserve">Se están adelantando mesas de trabajo para la aplicación de recuados provenientes de la facturación electrónica, así como para la identificación de recaudos a través de cupones.
Con la implementación del aplicativo Seven la información de pagos se encuentra disponible a través de los diferentes módulos.
</t>
    </r>
    <r>
      <rPr>
        <b/>
        <sz val="10"/>
        <color theme="1"/>
        <rFont val="Calibri"/>
        <family val="2"/>
        <scheme val="minor"/>
      </rPr>
      <t>Gerencia de muebles</t>
    </r>
    <r>
      <rPr>
        <sz val="10"/>
        <color theme="1"/>
        <rFont val="Calibri"/>
        <family val="2"/>
        <scheme val="minor"/>
      </rPr>
      <t xml:space="preserve"> La identificacion de mas de $3.000 millones de pesos de los cuales ya estan creados los registros en el inventario de la tipologia dineros para su administración.</t>
    </r>
  </si>
  <si>
    <r>
      <t xml:space="preserve">1. En la capacitación del nuevo Manual de Contratación de la entidad, se dieron a conocer la mayoria de riesgos que tiene la entidad a la hora de contratar y la forma de mitigarlos a través de las garantías contractuales. 2. Adicionalmente, se han revisado en la Gerencia de contratos las actas de liquidación e informes finales de ejecución que han sido remitidas por las áreas.
</t>
    </r>
    <r>
      <rPr>
        <b/>
        <sz val="10"/>
        <color theme="1"/>
        <rFont val="Calibri"/>
        <family val="2"/>
        <scheme val="minor"/>
      </rPr>
      <t>Gerencia de muebles</t>
    </r>
    <r>
      <rPr>
        <sz val="10"/>
        <color theme="1"/>
        <rFont val="Calibri"/>
        <family val="2"/>
        <scheme val="minor"/>
      </rPr>
      <t xml:space="preserve"> Informes de supervision publicados en la pagina WEB-SAE 53</t>
    </r>
  </si>
  <si>
    <r>
      <rPr>
        <b/>
        <sz val="10"/>
        <color theme="1"/>
        <rFont val="Calibri"/>
        <family val="2"/>
        <scheme val="minor"/>
      </rPr>
      <t>Occidente</t>
    </r>
    <r>
      <rPr>
        <sz val="10"/>
        <color theme="1"/>
        <rFont val="Calibri"/>
        <family val="2"/>
        <scheme val="minor"/>
      </rPr>
      <t xml:space="preserve">: Tener previamente identificados los activos objeto de entrega a depositarios posesionados. 
</t>
    </r>
    <r>
      <rPr>
        <b/>
        <sz val="10"/>
        <color theme="1"/>
        <rFont val="Calibri"/>
        <family val="2"/>
        <scheme val="minor"/>
      </rPr>
      <t xml:space="preserve">Norte: </t>
    </r>
    <r>
      <rPr>
        <sz val="10"/>
        <color theme="1"/>
        <rFont val="Calibri"/>
        <family val="2"/>
        <scheme val="minor"/>
      </rPr>
      <t>Se cuenta con una base desde donde se lleva el estado de entrega del inmueble, y se exige al depositario la presentación del informe de diagnóstico.</t>
    </r>
  </si>
  <si>
    <r>
      <rPr>
        <b/>
        <sz val="10"/>
        <color theme="1"/>
        <rFont val="Calibri"/>
        <family val="2"/>
        <scheme val="minor"/>
      </rPr>
      <t xml:space="preserve">Occidente: </t>
    </r>
    <r>
      <rPr>
        <sz val="10"/>
        <color theme="1"/>
        <rFont val="Calibri"/>
        <family val="2"/>
        <scheme val="minor"/>
      </rPr>
      <t>Realizar mesas de trabajo con los depositarios, en las que se realiza el segumiento y control de las actividades. Una vez se detecta el riesgo debe informarse al nivel central.</t>
    </r>
  </si>
  <si>
    <r>
      <rPr>
        <b/>
        <sz val="10"/>
        <color theme="1"/>
        <rFont val="Calibri"/>
        <family val="2"/>
        <scheme val="minor"/>
      </rPr>
      <t>Occidente:</t>
    </r>
    <r>
      <rPr>
        <sz val="10"/>
        <color theme="1"/>
        <rFont val="Calibri"/>
        <family val="2"/>
        <scheme val="minor"/>
      </rPr>
      <t xml:space="preserve"> Generar alerta al nivel central en el caso de presentarse este riesgo. (para el caso concreto en la Diligencia realizado en el Urabá Antioqueño CONSUMAX DE URABÁ)
</t>
    </r>
    <r>
      <rPr>
        <b/>
        <sz val="10"/>
        <color theme="1"/>
        <rFont val="Calibri"/>
        <family val="2"/>
        <scheme val="minor"/>
      </rPr>
      <t>Norte:</t>
    </r>
    <r>
      <rPr>
        <sz val="10"/>
        <color theme="1"/>
        <rFont val="Calibri"/>
        <family val="2"/>
        <scheme val="minor"/>
      </rPr>
      <t xml:space="preserve"> Debe cambiarse y ser realizado por EI GIT ASEGURAMIENTO Y CONTROL DE LA INFORMACIN, así como estipular los controles.</t>
    </r>
  </si>
  <si>
    <r>
      <rPr>
        <b/>
        <sz val="10"/>
        <color theme="1"/>
        <rFont val="Calibri"/>
        <family val="2"/>
        <scheme val="minor"/>
      </rPr>
      <t xml:space="preserve">Occidente: </t>
    </r>
    <r>
      <rPr>
        <sz val="10"/>
        <color theme="1"/>
        <rFont val="Calibri"/>
        <family val="2"/>
        <scheme val="minor"/>
      </rPr>
      <t>Se genera alerta a la Dirección General sobre los inmuebles que han sido entregados en diligencia y de los que no se han posesionado.
Seguimiento y control mediante las visitas de inspección de los inmuebles.</t>
    </r>
  </si>
  <si>
    <r>
      <rPr>
        <b/>
        <sz val="10"/>
        <color theme="1"/>
        <rFont val="Calibri"/>
        <family val="2"/>
        <scheme val="minor"/>
      </rPr>
      <t xml:space="preserve">Gerencia de Inmuebles: </t>
    </r>
    <r>
      <rPr>
        <sz val="10"/>
        <color theme="1"/>
        <rFont val="Calibri"/>
        <family val="2"/>
        <scheme val="minor"/>
      </rPr>
      <t>Revisión en la creación del activo de las unidades inmobiliarias o unidades económicas, activos sociales o no sociales y demás variables que afectan la descripción del activo que se está asignando, así como su estado</t>
    </r>
  </si>
  <si>
    <r>
      <rPr>
        <b/>
        <sz val="10"/>
        <color theme="1"/>
        <rFont val="Calibri"/>
        <family val="2"/>
        <scheme val="minor"/>
      </rPr>
      <t>Gerencia de Inmuebles</t>
    </r>
    <r>
      <rPr>
        <sz val="10"/>
        <color theme="1"/>
        <rFont val="Calibri"/>
        <family val="2"/>
        <scheme val="minor"/>
      </rPr>
      <t xml:space="preserve"> Revisión en la creación del activo de las unidades inmobiliarias o unidades económicas, activos sociales o no sociales y demás variables que afectan la descripción del activo que se está asignando, así como su estado
</t>
    </r>
    <r>
      <rPr>
        <b/>
        <sz val="10"/>
        <color theme="1"/>
        <rFont val="Calibri"/>
        <family val="2"/>
        <scheme val="minor"/>
      </rPr>
      <t>Gerencia de Muebles</t>
    </r>
    <r>
      <rPr>
        <sz val="10"/>
        <color theme="1"/>
        <rFont val="Calibri"/>
        <family val="2"/>
        <scheme val="minor"/>
      </rPr>
      <t xml:space="preserve"> 286 avaluos aprobados o con viabilidad tecnica
</t>
    </r>
    <r>
      <rPr>
        <b/>
        <sz val="10"/>
        <color theme="1"/>
        <rFont val="Calibri"/>
        <family val="2"/>
        <scheme val="minor"/>
      </rPr>
      <t xml:space="preserve">Occidente: </t>
    </r>
    <r>
      <rPr>
        <sz val="10"/>
        <color theme="1"/>
        <rFont val="Calibri"/>
        <family val="2"/>
        <scheme val="minor"/>
      </rPr>
      <t>Realizar los ajustes y modificación de los datos básicos a través del módulo de SIGMA - SAE. (clasificación, cédula catastral, tipo de bien, datos de ubicación, porcentaje de secuestro)
Realizar visitas de inspección de los inmuebles asignados a la Regional.</t>
    </r>
  </si>
  <si>
    <r>
      <rPr>
        <b/>
        <sz val="10"/>
        <color theme="1"/>
        <rFont val="Calibri"/>
        <family val="2"/>
        <scheme val="minor"/>
      </rPr>
      <t>Gerencia de Inmuebles</t>
    </r>
    <r>
      <rPr>
        <sz val="10"/>
        <color theme="1"/>
        <rFont val="Calibri"/>
        <family val="2"/>
        <scheme val="minor"/>
      </rPr>
      <t xml:space="preserve">
* Mensualmente se realiza la validación del inventario para comercialización a traves de Enajanción temprana, con la ejecución del procedimiento de Enajenación temprana.
* Trimestralmente se verifican los activos extintos y se solicita a las areas correspondientes dar inicio a los alistamientos.
</t>
    </r>
    <r>
      <rPr>
        <b/>
        <sz val="10"/>
        <color theme="1"/>
        <rFont val="Calibri"/>
        <family val="2"/>
        <scheme val="minor"/>
      </rPr>
      <t xml:space="preserve">Gerencia de Muebles 
</t>
    </r>
    <r>
      <rPr>
        <sz val="10"/>
        <color theme="1"/>
        <rFont val="Calibri"/>
        <family val="2"/>
        <scheme val="minor"/>
      </rPr>
      <t xml:space="preserve">*Viabilidades juridicas aprobadas MT 317 Aplazadas 33
*viabilidades juridicas divisas aprobadas 106 aplazadas 23
*viabilidades juridicas de sustancias aprobadas 4 aplazadas 4
</t>
    </r>
    <r>
      <rPr>
        <b/>
        <sz val="10"/>
        <color theme="1"/>
        <rFont val="Calibri"/>
        <family val="2"/>
        <scheme val="minor"/>
      </rPr>
      <t>Norte:</t>
    </r>
    <r>
      <rPr>
        <sz val="10"/>
        <color theme="1"/>
        <rFont val="Calibri"/>
        <family val="2"/>
        <scheme val="minor"/>
      </rPr>
      <t xml:space="preserve"> Al momento de realizar la diligencia de materializacion de medidas, se constata que se tengan los documentos pertinentes para el registro en el sistema SIGMA.
</t>
    </r>
  </si>
  <si>
    <r>
      <rPr>
        <b/>
        <sz val="10"/>
        <color theme="1"/>
        <rFont val="Calibri"/>
        <family val="2"/>
        <scheme val="minor"/>
      </rPr>
      <t>Gerencia de Inmuebles</t>
    </r>
    <r>
      <rPr>
        <sz val="10"/>
        <color theme="1"/>
        <rFont val="Calibri"/>
        <family val="2"/>
        <scheme val="minor"/>
      </rPr>
      <t xml:space="preserve">
* Se esta desarrollando el plan de choque asociado a la definición de los saldos inciiales de los contratos de arrendamiento de recuado centralizado
* Se cuenta con un plan de choque se enceuntra saneando la informacion de cartera de los contratos de arrendamiento
</t>
    </r>
    <r>
      <rPr>
        <b/>
        <sz val="10"/>
        <color theme="1"/>
        <rFont val="Calibri"/>
        <family val="2"/>
        <scheme val="minor"/>
      </rPr>
      <t xml:space="preserve">Occidente: </t>
    </r>
    <r>
      <rPr>
        <sz val="10"/>
        <color theme="1"/>
        <rFont val="Calibri"/>
        <family val="2"/>
        <scheme val="minor"/>
      </rPr>
      <t xml:space="preserve">Conjuntamente la Regional y el nivle central - Gerencia Comercial se realiza permanente control y seguimiento al estado del recaudo para verificar los ingresos del mes. Con respecto a lo que no se logre recaudar, la Gerencia Comercial lo asigna a CISA para cobro de cartera.
</t>
    </r>
    <r>
      <rPr>
        <b/>
        <sz val="10"/>
        <color theme="1"/>
        <rFont val="Calibri"/>
        <family val="2"/>
        <scheme val="minor"/>
      </rPr>
      <t>Norte:</t>
    </r>
    <r>
      <rPr>
        <sz val="10"/>
        <color theme="1"/>
        <rFont val="Calibri"/>
        <family val="2"/>
        <scheme val="minor"/>
      </rPr>
      <t xml:space="preserve"> Se lleva seguimiento a través de una base que reporta la Gerencia Comercial, de esta manera la regional determinar los contratos que se deben siniestrar y judicializar.
Adicionalmente, se hace revisión de estados de cartera de contratos en administración directa o por información del depositario y se remite listado para judicialización a G. Comercial.</t>
    </r>
  </si>
  <si>
    <r>
      <t xml:space="preserve">Desde la Gerencia de Inmuebles se realiza una validación a los informes de gestión y adicionalmente se revisa el contrato desde el plan choque , identificando valor facturado, incrementos , pagos y saldos anteriores , permitiendo que SAE incorpore saldos adeudados e implemente estrategias para su recuperación.
</t>
    </r>
    <r>
      <rPr>
        <b/>
        <sz val="10"/>
        <color theme="1"/>
        <rFont val="Calibri"/>
        <family val="2"/>
        <scheme val="minor"/>
      </rPr>
      <t>Norte:</t>
    </r>
    <r>
      <rPr>
        <sz val="10"/>
        <color theme="1"/>
        <rFont val="Calibri"/>
        <family val="2"/>
        <scheme val="minor"/>
      </rPr>
      <t xml:space="preserve"> El seguimiento se lleva teniendo en cuenta la base de productividad suministrada por la Gerencia de Bienes Inmuebles y lo evidenciado en visitas de inspección contrarestado con la existencia de contratos en Sigma 1.5.</t>
    </r>
  </si>
  <si>
    <r>
      <t xml:space="preserve">Desde las Gerencias Regionales se tiene un cronograma de visitas al inmueble, lo cual permite identificar el estado físico del inmueble,  estado de ocupación, permitiendo tomar acciones frente al resultado de casa visita.
</t>
    </r>
    <r>
      <rPr>
        <b/>
        <sz val="10"/>
        <color theme="1"/>
        <rFont val="Calibri"/>
        <family val="2"/>
        <scheme val="minor"/>
      </rPr>
      <t xml:space="preserve">Norte: </t>
    </r>
    <r>
      <rPr>
        <sz val="10"/>
        <color theme="1"/>
        <rFont val="Calibri"/>
        <family val="2"/>
        <scheme val="minor"/>
      </rPr>
      <t>Para este caso, el seguimiento a los inmuebles destinados lo realiza la Gerencia de Bienes Inmuebles a través de los informes de gestión que deben rendir los destinatarios.
Desde la Gerencia regional el seguimiento se hace a través de las visitas de inspección a los bienes destinados.</t>
    </r>
  </si>
  <si>
    <r>
      <rPr>
        <b/>
        <sz val="10"/>
        <color theme="1"/>
        <rFont val="Calibri"/>
        <family val="2"/>
        <scheme val="minor"/>
      </rPr>
      <t>Gerencia de Inmuebles</t>
    </r>
    <r>
      <rPr>
        <sz val="10"/>
        <color theme="1"/>
        <rFont val="Calibri"/>
        <family val="2"/>
        <scheme val="minor"/>
      </rPr>
      <t xml:space="preserve"> 
Control trimestral del cumplimiento de las obligaciones de destinación, en donde se verifica el estado de conservación de los activos.
</t>
    </r>
    <r>
      <rPr>
        <b/>
        <sz val="10"/>
        <color theme="1"/>
        <rFont val="Calibri"/>
        <family val="2"/>
        <scheme val="minor"/>
      </rPr>
      <t xml:space="preserve">Gerencia de Muebles </t>
    </r>
    <r>
      <rPr>
        <sz val="10"/>
        <color theme="1"/>
        <rFont val="Calibri"/>
        <family val="2"/>
        <scheme val="minor"/>
      </rPr>
      <t xml:space="preserve">
* 412 oficios de solicitud de cumplimiento de obligaciones
* Informes de usos y estado 42
*En acciones legales 44 que representan 161 activos.
*En acciones legales </t>
    </r>
  </si>
  <si>
    <r>
      <rPr>
        <b/>
        <sz val="10"/>
        <color theme="1"/>
        <rFont val="Calibri"/>
        <family val="2"/>
        <scheme val="minor"/>
      </rPr>
      <t>Comercial:</t>
    </r>
    <r>
      <rPr>
        <sz val="10"/>
        <color theme="1"/>
        <rFont val="Calibri"/>
        <family val="2"/>
        <scheme val="minor"/>
      </rPr>
      <t xml:space="preserve"> En el evento que se identifiquen inconsistencias en los reportes del sistema de información se coloca un tiquete en la mesa de ayuda, documentando el caso con el fin que la oficina de Gestión de la Información realice las validaciones respectivas e implemente acciones correctivas y preventivas dentro del sistema de información. 
</t>
    </r>
    <r>
      <rPr>
        <b/>
        <sz val="10"/>
        <color theme="1"/>
        <rFont val="Calibri"/>
        <family val="2"/>
        <scheme val="minor"/>
      </rPr>
      <t>Norte:El reporte de productividad lo realiza la Gerencia de Bienes Inmuebles. Sin embargo, la gerencia regional ejerce contraol frente a este caso haciendo seguimiento a la suscripción de contratos o visitas de inspección a los bienes.</t>
    </r>
    <r>
      <rPr>
        <sz val="10"/>
        <color theme="1"/>
        <rFont val="Calibri"/>
        <family val="2"/>
        <scheme val="minor"/>
      </rPr>
      <t xml:space="preserve">
</t>
    </r>
  </si>
  <si>
    <r>
      <rPr>
        <b/>
        <sz val="10"/>
        <color theme="1"/>
        <rFont val="Calibri"/>
        <family val="2"/>
        <scheme val="minor"/>
      </rPr>
      <t>Gerencia de Inmuebles</t>
    </r>
    <r>
      <rPr>
        <sz val="10"/>
        <color theme="1"/>
        <rFont val="Calibri"/>
        <family val="2"/>
        <scheme val="minor"/>
      </rPr>
      <t xml:space="preserve"> * Se controla la productividad en tiempo real a traves del aplicativo SIGMA, tanto para ingresos como para egresos
* Se esta realizando la auditoria contable de la totalidad de informes de gestión para asegurar los valores de productividad de los mismos.
</t>
    </r>
    <r>
      <rPr>
        <b/>
        <sz val="10"/>
        <color theme="1"/>
        <rFont val="Calibri"/>
        <family val="2"/>
        <scheme val="minor"/>
      </rPr>
      <t>Occidente:</t>
    </r>
    <r>
      <rPr>
        <sz val="10"/>
        <color theme="1"/>
        <rFont val="Calibri"/>
        <family val="2"/>
        <scheme val="minor"/>
      </rPr>
      <t xml:space="preserve"> La regional aprueba los contros de arrendamiento tanto en administración directa como de depositarios provisionales en el aplicativo SIGMA.
Se solicita a la Gerencia Comercial el reporte de los contratos de arrendamiento para la verificación de su estado el cual debe ser "aprobado".
Se recibe un informe periódico por parte de la Gerencia de Inmuebles, con saldos de productividad acumulados de los activos administrados y que tienen un contrato vigente o que tuvieron un contrato de arrendamiento.</t>
    </r>
  </si>
  <si>
    <r>
      <rPr>
        <b/>
        <sz val="10"/>
        <color theme="1"/>
        <rFont val="Calibri"/>
        <family val="2"/>
        <scheme val="minor"/>
      </rPr>
      <t>Gerencia de Inmuebles</t>
    </r>
    <r>
      <rPr>
        <sz val="10"/>
        <color theme="1"/>
        <rFont val="Calibri"/>
        <family val="2"/>
        <scheme val="minor"/>
      </rPr>
      <t xml:space="preserve">
* A partir de los analisis realizados por la vicepresidencia juridica se inicio la reiteración de la cancelación de las medidas admisnitrativas de los FMI.
</t>
    </r>
    <r>
      <rPr>
        <b/>
        <sz val="10"/>
        <color theme="1"/>
        <rFont val="Calibri"/>
        <family val="2"/>
        <scheme val="minor"/>
      </rPr>
      <t>Gerencia de Muebles</t>
    </r>
    <r>
      <rPr>
        <sz val="10"/>
        <color theme="1"/>
        <rFont val="Calibri"/>
        <family val="2"/>
        <scheme val="minor"/>
      </rPr>
      <t xml:space="preserve">
* remocion de destinatarios 56
</t>
    </r>
    <r>
      <rPr>
        <b/>
        <sz val="10"/>
        <color theme="1"/>
        <rFont val="Calibri"/>
        <family val="2"/>
        <scheme val="minor"/>
      </rPr>
      <t>Occidente:</t>
    </r>
    <r>
      <rPr>
        <sz val="10"/>
        <color theme="1"/>
        <rFont val="Calibri"/>
        <family val="2"/>
        <scheme val="minor"/>
      </rPr>
      <t xml:space="preserve"> Se envía y se hace seguimiento de las anotaciones que se deben realizar y levantar con respecto a los inmuebles asignados a la Regional. </t>
    </r>
  </si>
  <si>
    <r>
      <rPr>
        <b/>
        <sz val="10"/>
        <color theme="1"/>
        <rFont val="Calibri"/>
        <family val="2"/>
        <scheme val="minor"/>
      </rPr>
      <t>Gerencia de Inmuebles:</t>
    </r>
    <r>
      <rPr>
        <sz val="10"/>
        <color theme="1"/>
        <rFont val="Calibri"/>
        <family val="2"/>
        <scheme val="minor"/>
      </rPr>
      <t xml:space="preserve"> * Se controla la productividad en tiempo real a traves del aplicativo SIGMA, tanto para ingresos como para egresos
* Se esta realizando la auditoria contable de la totalidad de informes de gestión para asegurar los valores de productividad de los mismos.
</t>
    </r>
    <r>
      <rPr>
        <b/>
        <sz val="10"/>
        <color theme="1"/>
        <rFont val="Calibri"/>
        <family val="2"/>
        <scheme val="minor"/>
      </rPr>
      <t xml:space="preserve">Occidente: </t>
    </r>
    <r>
      <rPr>
        <sz val="10"/>
        <color theme="1"/>
        <rFont val="Calibri"/>
        <family val="2"/>
        <scheme val="minor"/>
      </rPr>
      <t>e actualiza la base de datos con respecto a los pagos realizados por la Regional (impuesto predial, valorización, servicios públicos y administración). Esta acción se realiza cada que se envía un pago a nivel central.</t>
    </r>
  </si>
  <si>
    <r>
      <t xml:space="preserve">Convocatoria Brigadistas
Plan trabajo SST 2020 Plan de Emergencias
</t>
    </r>
    <r>
      <rPr>
        <b/>
        <sz val="10"/>
        <color theme="1"/>
        <rFont val="Calibri"/>
        <family val="2"/>
        <scheme val="minor"/>
      </rPr>
      <t>OCAC</t>
    </r>
    <r>
      <rPr>
        <sz val="10"/>
        <color theme="1"/>
        <rFont val="Calibri"/>
        <family val="2"/>
        <scheme val="minor"/>
      </rPr>
      <t xml:space="preserve"> Se sugiere capacitaciones a todo el personal para que conozcan las prevenciones en los posibles eventos de riesgo para saber como actuar.
</t>
    </r>
    <r>
      <rPr>
        <b/>
        <sz val="10"/>
        <color theme="1"/>
        <rFont val="Calibri"/>
        <family val="2"/>
        <scheme val="minor"/>
      </rPr>
      <t>Occidente:</t>
    </r>
    <r>
      <rPr>
        <sz val="10"/>
        <color theme="1"/>
        <rFont val="Calibri"/>
        <family val="2"/>
        <scheme val="minor"/>
      </rPr>
      <t xml:space="preserve"> Se realiza difusión del grupo de brigadistas correspondiente a la Regional, para que los funcionarios reconozcan el rol de cada uno.
Se realiza trabajo en casa, con el fin de continuar con el desarrollo de la operación en el marco de la pandemia COVID -19.
Conocimiento del plan de emergencia del lugar de residencia, toda vez que en la actualidad corresponde a muestro lugar de trabajo. </t>
    </r>
  </si>
  <si>
    <r>
      <rPr>
        <b/>
        <sz val="10"/>
        <color theme="1"/>
        <rFont val="Calibri"/>
        <family val="2"/>
        <scheme val="minor"/>
      </rPr>
      <t>Comercial:</t>
    </r>
    <r>
      <rPr>
        <sz val="10"/>
        <color theme="1"/>
        <rFont val="Calibri"/>
        <family val="2"/>
        <scheme val="minor"/>
      </rPr>
      <t xml:space="preserve"> Todos los documentos relacionados con el proceso de venta son remitidos para custodia al GIT Archivo y correspondencia, adicionalmente la información de la Gerencia Comercial reposa en la carpeta pública, con lo cual se garantiza la custodia de esta.
</t>
    </r>
    <r>
      <rPr>
        <b/>
        <sz val="10"/>
        <color theme="1"/>
        <rFont val="Calibri"/>
        <family val="2"/>
        <scheme val="minor"/>
      </rPr>
      <t xml:space="preserve">Occidente: </t>
    </r>
    <r>
      <rPr>
        <sz val="10"/>
        <color theme="1"/>
        <rFont val="Calibri"/>
        <family val="2"/>
        <scheme val="minor"/>
      </rPr>
      <t>Se realiza un backup diario de información de cada uno de los funcionarios de la Regional, con el fin de evitar pérdidas de la información.</t>
    </r>
  </si>
  <si>
    <r>
      <t xml:space="preserve">En la Oficina de Comunicaciones y Atención al Ciudadano </t>
    </r>
    <r>
      <rPr>
        <b/>
        <sz val="10"/>
        <color theme="1"/>
        <rFont val="Calibri"/>
        <family val="2"/>
        <scheme val="minor"/>
      </rPr>
      <t>no se ha materializado el riesgo</t>
    </r>
    <r>
      <rPr>
        <sz val="10"/>
        <color theme="1"/>
        <rFont val="Calibri"/>
        <family val="2"/>
        <scheme val="minor"/>
      </rPr>
      <t xml:space="preserve"> puesto que tiene un doble control sobre los gastos que afectan el presupuestos asignado.  Uno que realiza el Supervisor a traves de informes que entregan los funcionarios de las actividades que va a ejecutar con indicacion del valor a ejecutar para su aprobaciòn y dos se realiza un seguimiento semanal de  com se va ejecutando el gasto. 
-Debido a la situación económica actual producto de la crisis sanitaria por el Covid-19, se presentó ante el CNE una modificación al presupuesto del FRISCO de la vigencia 2020, el cual contempla reducción de ingresos y gastos.
</t>
    </r>
    <r>
      <rPr>
        <b/>
        <sz val="10"/>
        <color theme="1"/>
        <rFont val="Calibri"/>
        <family val="2"/>
        <scheme val="minor"/>
      </rPr>
      <t xml:space="preserve">Occidente: </t>
    </r>
    <r>
      <rPr>
        <sz val="10"/>
        <color theme="1"/>
        <rFont val="Calibri"/>
        <family val="2"/>
        <scheme val="minor"/>
      </rPr>
      <t>Celebración de contratos arrendamientos.
Realización de campañas de comunicación, foros y difusión de información virtual sobre la comercialización de actos de la entidad.
Recuperación de los dineros dejados de percibir, por el tiempo de ocupación irregular de los inmuebles, mediante contratos de transacción.
Venta de inmuebles con viabilidad jurídica que cuentan con extición de dominio o que se encuentran inmersos en el proceso de enajación temprana.
Acompañamiento a las gestiones del  nivel central para la realización de avalúos de los inmuebles.
Medición del cumplimiento a las metas propuestas por la Regional.</t>
    </r>
  </si>
  <si>
    <r>
      <rPr>
        <b/>
        <sz val="10"/>
        <color theme="1"/>
        <rFont val="Calibri"/>
        <family val="2"/>
        <scheme val="minor"/>
      </rPr>
      <t xml:space="preserve">No se ha materializado el riesgo </t>
    </r>
    <r>
      <rPr>
        <sz val="10"/>
        <color theme="1"/>
        <rFont val="Calibri"/>
        <family val="2"/>
        <scheme val="minor"/>
      </rPr>
      <t xml:space="preserve">en la  Oficina de Comunicaciones y Atenciòn al  Ciudadano porque esta realiza el 90% de sus activiades digitalmente y como contol para minimizar los riesgos, los documentos son archivados en la carpeta pubica, ademas que cumple con el procedimmiento establecido en las tablas de retenciòn documental.
</t>
    </r>
    <r>
      <rPr>
        <b/>
        <sz val="10"/>
        <color theme="1"/>
        <rFont val="Calibri"/>
        <family val="2"/>
        <scheme val="minor"/>
      </rPr>
      <t>Gerencia Financiera</t>
    </r>
    <r>
      <rPr>
        <sz val="10"/>
        <color theme="1"/>
        <rFont val="Calibri"/>
        <family val="2"/>
        <scheme val="minor"/>
      </rPr>
      <t xml:space="preserve">; se crearon los siguientes procedimientos: Formato Acta de arqueo de caja menor F-GF3-051.
Se modificaron los siguientes procedimientos: Formato legalización dinero de caja menor F-GF3-050, Formato solicitud y entrega dinero de caja menor F-GF3-047, Procedimiento de pagos P-GF3-020, Procedimiento para facturación P-GF2-148, Procedimiento Administración Caja Menor P-GF3-021, Formato Reembolso de caja menor F-GF3-048. 
Se eliminaron los siguientes formatos: Formato Anteproyecto Presupuesto General F-GF1-032, Formato Estado de Tesorería F-GF3-070, Formato Situación Fiscal F-GF1-072.
</t>
    </r>
    <r>
      <rPr>
        <b/>
        <sz val="10"/>
        <color theme="1"/>
        <rFont val="Calibri"/>
        <family val="2"/>
        <scheme val="minor"/>
      </rPr>
      <t>Gerencia de Contratos:</t>
    </r>
    <r>
      <rPr>
        <sz val="10"/>
        <color theme="1"/>
        <rFont val="Calibri"/>
        <family val="2"/>
        <scheme val="minor"/>
      </rPr>
      <t xml:space="preserve"> Con la creación del nuevo Manual de Contratación, se ha venido trabajando con la Oficina Asesora de Planeación en la actualización y creación de nuevos procedimientos y documentos.
</t>
    </r>
    <r>
      <rPr>
        <b/>
        <sz val="10"/>
        <color theme="1"/>
        <rFont val="Calibri"/>
        <family val="2"/>
        <scheme val="minor"/>
      </rPr>
      <t>Occidente:Conceptos por parte de la Regional anterior a la publicación de un procedimiento (ventas, ROM, devoluciones, desalojos, estimado de renta).</t>
    </r>
    <r>
      <rPr>
        <sz val="10"/>
        <color theme="1"/>
        <rFont val="Calibri"/>
        <family val="2"/>
        <scheme val="minor"/>
      </rPr>
      <t xml:space="preserve">
</t>
    </r>
  </si>
  <si>
    <r>
      <t xml:space="preserve">En la Oficina de Comunicaciones y Atención al Ciudadano </t>
    </r>
    <r>
      <rPr>
        <b/>
        <sz val="10"/>
        <color theme="1"/>
        <rFont val="Calibri"/>
        <family val="2"/>
        <scheme val="minor"/>
      </rPr>
      <t>no se ha materializado el riesgo</t>
    </r>
    <r>
      <rPr>
        <sz val="10"/>
        <color theme="1"/>
        <rFont val="Calibri"/>
        <family val="2"/>
        <scheme val="minor"/>
      </rPr>
      <t xml:space="preserve">. La informacion a cargo de la Oficina de Comunicaciones y  Atenciòn al ciudadano es archivada en la carpeta pùblica y en atenciòn al ciudadano los documentos y datos son manejados a traves del aplicativo que se encuentra trabajando sobre la web, ademas deja una base de seguridad en excel a diario.
</t>
    </r>
    <r>
      <rPr>
        <b/>
        <sz val="10"/>
        <color theme="1"/>
        <rFont val="Calibri"/>
        <family val="2"/>
        <scheme val="minor"/>
      </rPr>
      <t>Gerencia Financiera;</t>
    </r>
    <r>
      <rPr>
        <sz val="10"/>
        <color theme="1"/>
        <rFont val="Calibri"/>
        <family val="2"/>
        <scheme val="minor"/>
      </rPr>
      <t xml:space="preserve"> Debido a la situación económica actual producto de la crisis sanitaria por el Covid-19, se presentó ante el CNE una modificación al presupuesto del FRISCO de la vigencia 2020, el cual contempla reducción de ingresos y gastos.
- La implemetación del aplicativo Seven permite llevar un mejor control de la ejecución del presupuesto de gastos de las áreas
</t>
    </r>
    <r>
      <rPr>
        <b/>
        <sz val="10"/>
        <color theme="1"/>
        <rFont val="Calibri"/>
        <family val="2"/>
        <scheme val="minor"/>
      </rPr>
      <t>Occidente</t>
    </r>
    <r>
      <rPr>
        <sz val="10"/>
        <color theme="1"/>
        <rFont val="Calibri"/>
        <family val="2"/>
        <scheme val="minor"/>
      </rPr>
      <t xml:space="preserve">:Planeación de la ejecución de los estimados de rentas de inmuebles. (Regional Occidente)
Control y seguimiento para el cumplimiento de indicadores fijados por la entidad.
</t>
    </r>
  </si>
  <si>
    <r>
      <rPr>
        <b/>
        <sz val="10"/>
        <color theme="1"/>
        <rFont val="Calibri"/>
        <family val="2"/>
        <scheme val="minor"/>
      </rPr>
      <t>Occidente:</t>
    </r>
    <r>
      <rPr>
        <sz val="10"/>
        <color theme="1"/>
        <rFont val="Calibri"/>
        <family val="2"/>
        <scheme val="minor"/>
      </rPr>
      <t xml:space="preserve"> Control y seguimiento al contrato del operador logístico por parte de las áreas operativa y jurídica.</t>
    </r>
  </si>
  <si>
    <r>
      <rPr>
        <b/>
        <sz val="10"/>
        <color theme="1"/>
        <rFont val="Calibri"/>
        <family val="2"/>
        <scheme val="minor"/>
      </rPr>
      <t>No se materializó el riesgo .</t>
    </r>
    <r>
      <rPr>
        <sz val="10"/>
        <color theme="1"/>
        <rFont val="Calibri"/>
        <family val="2"/>
        <scheme val="minor"/>
      </rPr>
      <t xml:space="preserve">
La Oficina de Comunicaciones y Atención al Ciudadano ejecuta el procedimiento de contratación teniendo en cuanta la elaboración de estudios previos para contar con proveedores idoneos.
</t>
    </r>
    <r>
      <rPr>
        <b/>
        <sz val="10"/>
        <color theme="1"/>
        <rFont val="Calibri"/>
        <family val="2"/>
        <scheme val="minor"/>
      </rPr>
      <t>Gerencia Financiera</t>
    </r>
    <r>
      <rPr>
        <sz val="10"/>
        <color theme="1"/>
        <rFont val="Calibri"/>
        <family val="2"/>
        <scheme val="minor"/>
      </rPr>
      <t xml:space="preserve"> Se implementan los procedimientos del Macroproceso de Adquisición de Bienes y Servicios para la contratación de nuevos proveedores, y se lleva acabo el estudio correspondiente para la prórroga de un contrato que se esté ejecutando y su respectiva justificación.
</t>
    </r>
    <r>
      <rPr>
        <b/>
        <sz val="10"/>
        <color theme="1"/>
        <rFont val="Calibri"/>
        <family val="2"/>
        <scheme val="minor"/>
      </rPr>
      <t>Gerencia de Contratos</t>
    </r>
    <r>
      <rPr>
        <sz val="10"/>
        <color theme="1"/>
        <rFont val="Calibri"/>
        <family val="2"/>
        <scheme val="minor"/>
      </rPr>
      <t xml:space="preserve"> Todas las solicitudes de contratación se revisan de acuerdo al formato de estudios previos, cuyo procedimiento se está actualizando conjuntamente con elárea de Planeación. 2. Adicionalmente, se les han enviado correos electronicos a todos los supervisores de comtratos de la entidad recordando la obligación de subir los informes de supervisión a la página webb de la entidad.
</t>
    </r>
    <r>
      <rPr>
        <b/>
        <sz val="10"/>
        <color theme="1"/>
        <rFont val="Calibri"/>
        <family val="2"/>
        <scheme val="minor"/>
      </rPr>
      <t>Occidente</t>
    </r>
    <r>
      <rPr>
        <sz val="10"/>
        <color theme="1"/>
        <rFont val="Calibri"/>
        <family val="2"/>
        <scheme val="minor"/>
      </rPr>
      <t xml:space="preserve">: Seguimiento y supervisión de los contratos para alertar una posible falta de idoneidad de los proveedores.
</t>
    </r>
    <r>
      <rPr>
        <b/>
        <sz val="10"/>
        <color theme="1"/>
        <rFont val="Calibri"/>
        <family val="2"/>
        <scheme val="minor"/>
      </rPr>
      <t xml:space="preserve">Administrativa: </t>
    </r>
    <r>
      <rPr>
        <sz val="10"/>
        <color theme="1"/>
        <rFont val="Calibri"/>
        <family val="2"/>
        <scheme val="minor"/>
      </rPr>
      <t xml:space="preserve">El área administrativa cuenta con sus procedimientos para el desarrollo de sus funciones.
En los procesos de contratación nos regimos bajo los lineamientos del Manual de Contratación. Los tramites y solicitudes son gestionadas bajo el aplicativo SEVEN-ERP, para un adecuado control y seguimiento a las solicitudes y la información registrada.
Elaboración mensual de Informes de Ejecución y Supervisión, los cuales son publicados en la Pagina Web de la Sociedad, cumpliendo con la Ley de Transparencia. </t>
    </r>
  </si>
  <si>
    <r>
      <rPr>
        <b/>
        <sz val="10"/>
        <color theme="1"/>
        <rFont val="Calibri"/>
        <family val="2"/>
        <scheme val="minor"/>
      </rPr>
      <t xml:space="preserve">No se materializó el riesgo.  </t>
    </r>
    <r>
      <rPr>
        <sz val="10"/>
        <color theme="1"/>
        <rFont val="Calibri"/>
        <family val="2"/>
        <scheme val="minor"/>
      </rPr>
      <t xml:space="preserve">
La Oficina de Comunicaciones y Atención al Ciudadano en virtud del principio de planeación en los procesos de contratación realiza una evaluación de las necesidades de acuerdo con las actividades que realiza la oficina y lo establecido en el Plan de Acción y Plan Anticorrupción. Con lo anterior, la Oficina contrata lo necesario.
</t>
    </r>
    <r>
      <rPr>
        <b/>
        <sz val="10"/>
        <color theme="1"/>
        <rFont val="Calibri"/>
        <family val="2"/>
        <scheme val="minor"/>
      </rPr>
      <t>Gerencia Financiera</t>
    </r>
    <r>
      <rPr>
        <sz val="10"/>
        <color theme="1"/>
        <rFont val="Calibri"/>
        <family val="2"/>
        <scheme val="minor"/>
      </rPr>
      <t xml:space="preserve"> Se implementan los procedimientos del Macroproceso de Adquisición de Bienes y Servicios para la contratación de nuevos proveedores. De igual forma, el Comité de Contratos estudia y aprueba nuevos contratos debido a una necesidad presentada.
</t>
    </r>
    <r>
      <rPr>
        <b/>
        <sz val="10"/>
        <color theme="1"/>
        <rFont val="Calibri"/>
        <family val="2"/>
        <scheme val="minor"/>
      </rPr>
      <t>Gerencia de Contratos</t>
    </r>
    <r>
      <rPr>
        <sz val="10"/>
        <color theme="1"/>
        <rFont val="Calibri"/>
        <family val="2"/>
        <scheme val="minor"/>
      </rPr>
      <t xml:space="preserve"> Con la capacitación que se dio a todas las áreas de la entidad, se capacitó en el tema de como se deben realizar los estudios previos, para que estos sean eficaces para la SAE
</t>
    </r>
    <r>
      <rPr>
        <b/>
        <sz val="10"/>
        <color theme="1"/>
        <rFont val="Calibri"/>
        <family val="2"/>
        <scheme val="minor"/>
      </rPr>
      <t>Occidente</t>
    </r>
    <r>
      <rPr>
        <sz val="10"/>
        <color theme="1"/>
        <rFont val="Calibri"/>
        <family val="2"/>
        <scheme val="minor"/>
      </rPr>
      <t xml:space="preserve">: Visitas a los inmuebles que realizan solicitudes de ROM, con el fin de evaluar y cuantificar los daños.
Control y seguimiento a los contratos celebrados con los proveedores (verificación de precios acordes a lo establecido en el contrato).
</t>
    </r>
    <r>
      <rPr>
        <b/>
        <sz val="10"/>
        <color theme="1"/>
        <rFont val="Calibri"/>
        <family val="2"/>
        <scheme val="minor"/>
      </rPr>
      <t>Administrativa:</t>
    </r>
    <r>
      <rPr>
        <sz val="10"/>
        <color theme="1"/>
        <rFont val="Calibri"/>
        <family val="2"/>
        <scheme val="minor"/>
      </rPr>
      <t>Los procesos de contratación son gestionados en base a los requerimientos de las áreas, previamente justificada su necesidad por el responsable del área, igualmente todas las solicitudes de contratación son realizadas bajo lo establecidos en el Plan Anual de Adquisiciones y el manual de contratación adoptado por la Entidad.</t>
    </r>
  </si>
  <si>
    <r>
      <t xml:space="preserve">Frente a las solicitudes asignadas a la Oficina de Comunicaciones y Atención al Ciudadano </t>
    </r>
    <r>
      <rPr>
        <b/>
        <sz val="10"/>
        <color theme="1"/>
        <rFont val="Calibri"/>
        <family val="2"/>
        <scheme val="minor"/>
      </rPr>
      <t xml:space="preserve">no se ha materiazado el riesgo. </t>
    </r>
    <r>
      <rPr>
        <sz val="10"/>
        <color theme="1"/>
        <rFont val="Calibri"/>
        <family val="2"/>
        <scheme val="minor"/>
      </rPr>
      <t xml:space="preserve">
Con el fin de ayudar a mitigar el riesgo en las otras áreas de la Entidad, la Oficina desarrolla a cabalidad los dos controles relacionados y, adicional, se implementó con la Oficina de Gestión de Información un nuevo modulo de PQRS que genera más alertas para evitar el vencimiento y a su vez permite que el ciudadano pueda realizar el seguimiento de su petición siendo un nuevo actor para el control de la respuesta a las solicitudes.  </t>
    </r>
  </si>
  <si>
    <r>
      <t xml:space="preserve">1. En el periódo se han realizado siete (7) reuniones de seguimiento de la oficina de control interno.
</t>
    </r>
    <r>
      <rPr>
        <b/>
        <sz val="10"/>
        <color theme="1"/>
        <rFont val="Calibri"/>
        <family val="2"/>
        <scheme val="minor"/>
      </rPr>
      <t>Soporte:</t>
    </r>
    <r>
      <rPr>
        <sz val="10"/>
        <color theme="1"/>
        <rFont val="Calibri"/>
        <family val="2"/>
        <scheme val="minor"/>
      </rPr>
      <t xml:space="preserve"> Actas carpeta compartida \\172.30.80.190\Publica\8 - Oficina de Control Interno\2020\Enfoque hacia la prevención, asesoría y acompañamiento\Actas Control Interno
2. Se realiza seguimiento mensual a los avances  del Plan Anual de Auditoría PAAI.
</t>
    </r>
    <r>
      <rPr>
        <b/>
        <sz val="10"/>
        <color theme="1"/>
        <rFont val="Calibri"/>
        <family val="2"/>
        <scheme val="minor"/>
      </rPr>
      <t>Soporte:</t>
    </r>
    <r>
      <rPr>
        <sz val="10"/>
        <color theme="1"/>
        <rFont val="Calibri"/>
        <family val="2"/>
        <scheme val="minor"/>
      </rPr>
      <t xml:space="preserve"> \\172.30.80.190\Publica\8 - Oficina de Control Interno\2020\PAAI\Avances
3. Comité de Auditoría No.1 del 21 de abril de 2020,  donde se presentan los avances del PAAI al 31 de marzo de 2020. 
</t>
    </r>
    <r>
      <rPr>
        <b/>
        <sz val="10"/>
        <color theme="1"/>
        <rFont val="Calibri"/>
        <family val="2"/>
        <scheme val="minor"/>
      </rPr>
      <t xml:space="preserve">Soporte: </t>
    </r>
    <r>
      <rPr>
        <sz val="10"/>
        <color theme="1"/>
        <rFont val="Calibri"/>
        <family val="2"/>
        <scheme val="minor"/>
      </rPr>
      <t>https://www.saesas.gov.co/recursos_user/editores/120/Presentaciones_Comit%C3%A9_de_Auditor%C3%ADa/Comit%C3%A9_de_Audior%C3%ADa_No.1_de_2020.pdf</t>
    </r>
  </si>
  <si>
    <r>
      <rPr>
        <b/>
        <sz val="10"/>
        <color theme="1"/>
        <rFont val="Calibri"/>
        <family val="2"/>
        <scheme val="minor"/>
      </rPr>
      <t>Oficina de Control Interno</t>
    </r>
    <r>
      <rPr>
        <sz val="10"/>
        <color theme="1"/>
        <rFont val="Calibri"/>
        <family val="2"/>
        <scheme val="minor"/>
      </rPr>
      <t xml:space="preserve">
1. En los meses de marzo-abril de 2020, se realizó a nivel nacional capacitaciones virtuales sobre la metodología, técnicas y procedimiento para la elaboración y seguimiento a Planes de Mejoramiento Interno.
Soporte: Cronograma, grabaciones de capacitación y presentación .
2. Se realizaron talleres de aplicación de las técnicas de identificación de causas y documentación de planes de Mejoramiento. 
Soporte: \\172.30.80.190\Publica\8 - Oficina de Control Interno\2020\Capacitaciones
3. En el mes de enero de 2020, se realizó seguimiento al cumplimiento de los planes de mejoramiento de la CGR al corte de diciembre 31 de 2019.
Soporte: Informe de seguimiento publicado.
https://www.saesas.gov.co/transparencia_acceso_informaciOn_pUblica/7_control/7_3_planes_mejoramiento_contraloria/2019/seguimiento/informe_semestral_plan_mejoramiento_34961
Reporte aplicativo SIRECI del avance y corros eleónicos a las áreas con el certificado.
La Oficina de Comunicaciones y Atención al Ciudadano </t>
    </r>
    <r>
      <rPr>
        <b/>
        <sz val="10"/>
        <color theme="1"/>
        <rFont val="Calibri"/>
        <family val="2"/>
        <scheme val="minor"/>
      </rPr>
      <t>no ha materializado el riesgo</t>
    </r>
    <r>
      <rPr>
        <sz val="10"/>
        <color theme="1"/>
        <rFont val="Calibri"/>
        <family val="2"/>
        <scheme val="minor"/>
      </rPr>
      <t xml:space="preserve"> toda vez que hasta la fecha no se ha presentado de algun plan de mejora que no se haya cumplido.
</t>
    </r>
    <r>
      <rPr>
        <b/>
        <sz val="10"/>
        <color theme="1"/>
        <rFont val="Calibri"/>
        <family val="2"/>
        <scheme val="minor"/>
      </rPr>
      <t>Gestion Financiera</t>
    </r>
    <r>
      <rPr>
        <sz val="10"/>
        <color theme="1"/>
        <rFont val="Calibri"/>
        <family val="2"/>
        <scheme val="minor"/>
      </rPr>
      <t xml:space="preserve"> Durante el periodo se realizaron los seguimientos a las actividades de mejora con el acompañamiento de la Oficina de Control Interno, y se aportaron las evidencias de las acciones implementadas.
</t>
    </r>
    <r>
      <rPr>
        <b/>
        <sz val="10"/>
        <color theme="1"/>
        <rFont val="Calibri"/>
        <family val="2"/>
        <scheme val="minor"/>
      </rPr>
      <t>Occidente:P</t>
    </r>
    <r>
      <rPr>
        <sz val="10"/>
        <color theme="1"/>
        <rFont val="Calibri"/>
        <family val="2"/>
        <scheme val="minor"/>
      </rPr>
      <t>laneación y cumplimiento a las acciones tendientes a la realización de los planes de mejoramiento vigentes.</t>
    </r>
  </si>
  <si>
    <r>
      <rPr>
        <b/>
        <sz val="10"/>
        <color theme="1"/>
        <rFont val="Calibri"/>
        <family val="2"/>
        <scheme val="minor"/>
      </rPr>
      <t>No se ha materializado el riesgo</t>
    </r>
    <r>
      <rPr>
        <sz val="10"/>
        <color theme="1"/>
        <rFont val="Calibri"/>
        <family val="2"/>
        <scheme val="minor"/>
      </rPr>
      <t xml:space="preserve"> ya que el equipo de la Oficina de Comuniaciones  y Atenciòn al Ciudadano tiene acceso de consulta en las  bases de datos previa autorizaciòn de la Jefatura, por tanto no puede accede para realizar cambios de informacion, toda vez que la información de las bases de excel es para consulta y las mismas no se pueden modificar.</t>
    </r>
  </si>
  <si>
    <r>
      <rPr>
        <b/>
        <sz val="10"/>
        <color theme="1"/>
        <rFont val="Calibri"/>
        <family val="2"/>
        <scheme val="minor"/>
      </rPr>
      <t>No se ha materializado</t>
    </r>
    <r>
      <rPr>
        <sz val="10"/>
        <color theme="1"/>
        <rFont val="Calibri"/>
        <family val="2"/>
        <scheme val="minor"/>
      </rPr>
      <t xml:space="preserve"> el riesgo puesto que la Oficina de Comunicacions y Atenciòn al Ciudadano no ejecuta su trabajo con aplicacionesque no es ten autorizadas, en caso de reqquerirse se solicita la aprobacion previa a la Oficina de Gestiòn de la Informaciòn
</t>
    </r>
    <r>
      <rPr>
        <b/>
        <sz val="10"/>
        <color theme="1"/>
        <rFont val="Calibri"/>
        <family val="2"/>
        <scheme val="minor"/>
      </rPr>
      <t>Occidente:</t>
    </r>
    <r>
      <rPr>
        <sz val="10"/>
        <color theme="1"/>
        <rFont val="Calibri"/>
        <family val="2"/>
        <scheme val="minor"/>
      </rPr>
      <t xml:space="preserve"> Cumplimiento  de los lineamientos de seguridad de la información por parte de cada uno de los funcionarios que pertenecen a la Regional.</t>
    </r>
  </si>
  <si>
    <r>
      <rPr>
        <b/>
        <sz val="10"/>
        <color theme="1"/>
        <rFont val="Calibri"/>
        <family val="2"/>
        <scheme val="minor"/>
      </rPr>
      <t>Gerencia de Inmuebles</t>
    </r>
    <r>
      <rPr>
        <sz val="10"/>
        <color theme="1"/>
        <rFont val="Calibri"/>
        <family val="2"/>
        <scheme val="minor"/>
      </rPr>
      <t xml:space="preserve">
* Mensualmente se realiza la validación del inventario para comercialización a traves de Enajanción temprana, con la ejecución del procedimiento de Enajenación temprana.
* Trimestralmente se verifican los activos extintos y se solicita a las areas correspondientes dar inicio a los alistamientos.
</t>
    </r>
    <r>
      <rPr>
        <b/>
        <sz val="10"/>
        <color theme="1"/>
        <rFont val="Calibri"/>
        <family val="2"/>
        <scheme val="minor"/>
      </rPr>
      <t>Gerencia de Muebles</t>
    </r>
    <r>
      <rPr>
        <sz val="10"/>
        <color theme="1"/>
        <rFont val="Calibri"/>
        <family val="2"/>
        <scheme val="minor"/>
      </rPr>
      <t xml:space="preserve">
*Bienes muebles en proceso de diagnostico y alistamiento 1.313
</t>
    </r>
    <r>
      <rPr>
        <b/>
        <sz val="10"/>
        <color theme="1"/>
        <rFont val="Calibri"/>
        <family val="2"/>
        <scheme val="minor"/>
      </rPr>
      <t>Occidente</t>
    </r>
    <r>
      <rPr>
        <sz val="10"/>
        <color theme="1"/>
        <rFont val="Calibri"/>
        <family val="2"/>
        <scheme val="minor"/>
      </rPr>
      <t>: Se realizan visitas periódicas de inspección a los inmuebles asignados a regional tanto a inmuebles en administración directa como los inmuebles entregados en depósito provisional.
*Bienes muebles pdtes certificado de tradicion 896
*Bienes muebles pdtes piezas procesales 262
*Bienes muebles solicitud de inscripcion propiedad FRISCO por E.D. 45
Norte: Se lleva un registro en la base de la coordinación comercial de las solicitudes que se tengan de tipo Estimados de Renta, ROM, desalojos,legalizacion de ocupacion, y constratos de arrendamiento. Se espera llevar próximamente el control únicamente a través de Sigma 2.0</t>
    </r>
  </si>
  <si>
    <t>SEGUIMIENTO OFICINA ASESORA DE PLANEACIÓN</t>
  </si>
  <si>
    <r>
      <t xml:space="preserve">En la Oficina de Comunicaciones y Atenciòn al Ciudadano </t>
    </r>
    <r>
      <rPr>
        <b/>
        <sz val="10"/>
        <color theme="1"/>
        <rFont val="Calibri"/>
        <family val="2"/>
        <scheme val="minor"/>
      </rPr>
      <t xml:space="preserve"> no se ha materializado el riesgo, el control que se realiza es verificar la informaciòn</t>
    </r>
    <r>
      <rPr>
        <sz val="10"/>
        <color theme="1"/>
        <rFont val="Calibri"/>
        <family val="2"/>
        <scheme val="minor"/>
      </rPr>
      <t xml:space="preserve"> con las àreas misionales.
</t>
    </r>
    <r>
      <rPr>
        <b/>
        <sz val="10"/>
        <color theme="1"/>
        <rFont val="Calibri"/>
        <family val="2"/>
        <scheme val="minor"/>
      </rPr>
      <t>Gerencia de Contratos</t>
    </r>
    <r>
      <rPr>
        <sz val="10"/>
        <color theme="1"/>
        <rFont val="Calibri"/>
        <family val="2"/>
        <scheme val="minor"/>
      </rPr>
      <t xml:space="preserve">. Con esa fecha de corte se habian realizado 7 Comités de Contratos de las diferentes áreas para aprobar contrataciones nuevas o pliegos de condiciones. 2. En las capacitciones que se hicieron del nuevo Manual de Contratación de la entidad, se capacitó a las áreas sobre el tema de riesgos y del manual de riesgos de la entidad. 3. Se remitió un concepto relacionado con el contrato de las almacenadoras, solicitado por la Gerencia Regional Centro Orientes, el cual se expondrá en el Comité Jurídico.
</t>
    </r>
    <r>
      <rPr>
        <b/>
        <sz val="10"/>
        <color theme="1"/>
        <rFont val="Calibri"/>
        <family val="2"/>
        <scheme val="minor"/>
      </rPr>
      <t>Occidente</t>
    </r>
    <r>
      <rPr>
        <sz val="10"/>
        <color theme="1"/>
        <rFont val="Calibri"/>
        <family val="2"/>
        <scheme val="minor"/>
      </rPr>
      <t>:Realizar Mesas de Trabajo periódicas con los depósitarios para su acompañamiento, control y seguimiento.
Realizar reuniones periódicas con los contratistas.Elaboración y publicación del informe de supervisión de contratos.</t>
    </r>
  </si>
  <si>
    <t>Que se cuente con inventario donde no se identifique la gerencia la cual debe administrarlo 
La entrega erronea del activo para su administracion 
Informacion dentro del aplicativo desactualizada
Sanciones, reprocesos, no cobertura 
Lo que generaría pérdida de Credibilidad de la SAE</t>
  </si>
  <si>
    <t xml:space="preserve">Debido al desconocimiento del procedimiento de marcacion de activos sociales a no social 
Debido al desconocimiento del procedimiento de marcacion de activos no sociales a sociales </t>
  </si>
  <si>
    <t>Pueden ocurrir fallas al momento de la marcacion de activo social</t>
  </si>
  <si>
    <t xml:space="preserve">GIT Aseguramiento de la informacion </t>
  </si>
  <si>
    <t>DISPOCISION FINAL DE ACTIVOS</t>
  </si>
  <si>
    <t>Seguir el instructivo N-DF1-046</t>
  </si>
  <si>
    <t>En el módulo de Datos Básicos del aplicativo SIGMA SAE.</t>
  </si>
  <si>
    <t xml:space="preserve">POR SOLICITUD </t>
  </si>
  <si>
    <t>POR SOLICITUD</t>
  </si>
  <si>
    <t>Se han desarrollado las actividades de control necesarias para que el riesgo no se materialice.</t>
  </si>
  <si>
    <t>Se materializó el riesgo y se diligenció en el formato F-DE2-100 Reporte de materialización de riesgos (pendiente reporte a planeacion)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</si>
</sst>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8" formatCode="&quot;$&quot;#,##0.00;[Red]\-&quot;$&quot;#,##0.00"/>
    <numFmt numFmtId="44" formatCode="_-&quot;$&quot;* #,##0.00_-;\-&quot;$&quot;* #,##0.00_-;_-&quot;$&quot;* &quot;-&quot;??_-;_-@_-"/>
    <numFmt numFmtId="43" formatCode="_-* #,##0.00_-;\-* #,##0.00_-;_-* &quot;-&quot;??_-;_-@_-"/>
    <numFmt numFmtId="164" formatCode="_(&quot;$&quot;\ * #,##0.00_);_(&quot;$&quot;\ * \(#,##0.00\);_(&quot;$&quot;\ * &quot;-&quot;??_);_(@_)"/>
    <numFmt numFmtId="165" formatCode="0.0%"/>
    <numFmt numFmtId="166" formatCode="_(&quot;$&quot;\ * #,##0_);_(&quot;$&quot;\ * \(#,##0\);_(&quot;$&quot;\ * &quot;-&quot;??_);_(@_)"/>
    <numFmt numFmtId="167" formatCode="_-* #,##0_-;\-* #,##0_-;_-* &quot;-&quot;??_-;_-@_-"/>
    <numFmt numFmtId="168" formatCode="0.0"/>
  </numFmts>
  <fonts count="54" x14ac:knownFonts="1">
    <font>
      <sz val="11"/>
      <color theme="1"/>
      <name val="Calibri"/>
      <family val="2"/>
      <scheme val="minor"/>
    </font>
    <font>
      <sz val="11"/>
      <color theme="1"/>
      <name val="Calibri"/>
      <family val="2"/>
      <scheme val="minor"/>
    </font>
    <font>
      <sz val="11"/>
      <color rgb="FF006100"/>
      <name val="Calibri"/>
      <family val="2"/>
      <scheme val="minor"/>
    </font>
    <font>
      <sz val="11"/>
      <color rgb="FF3F3F76"/>
      <name val="Calibri"/>
      <family val="2"/>
      <scheme val="minor"/>
    </font>
    <font>
      <b/>
      <sz val="11"/>
      <color theme="0"/>
      <name val="Calibri"/>
      <family val="2"/>
      <scheme val="minor"/>
    </font>
    <font>
      <sz val="11"/>
      <color theme="0"/>
      <name val="Calibri"/>
      <family val="2"/>
      <scheme val="minor"/>
    </font>
    <font>
      <b/>
      <sz val="10"/>
      <color rgb="FFFFFFFF"/>
      <name val="Arial Narrow"/>
      <family val="2"/>
    </font>
    <font>
      <sz val="10"/>
      <color rgb="FF000000"/>
      <name val="Arial Narrow"/>
      <family val="2"/>
    </font>
    <font>
      <sz val="10"/>
      <color theme="1"/>
      <name val="Arial Narrow"/>
      <family val="2"/>
    </font>
    <font>
      <sz val="10"/>
      <name val="Arial Narrow"/>
      <family val="2"/>
    </font>
    <font>
      <sz val="10"/>
      <color rgb="FF000000"/>
      <name val="Arial"/>
      <family val="2"/>
    </font>
    <font>
      <sz val="10"/>
      <color theme="1"/>
      <name val="Arial"/>
      <family val="2"/>
    </font>
    <font>
      <b/>
      <sz val="9"/>
      <color indexed="81"/>
      <name val="Tahoma"/>
      <family val="2"/>
    </font>
    <font>
      <sz val="9"/>
      <color indexed="81"/>
      <name val="Tahoma"/>
      <family val="2"/>
    </font>
    <font>
      <b/>
      <sz val="9"/>
      <color theme="1"/>
      <name val="Arial"/>
      <family val="2"/>
    </font>
    <font>
      <sz val="9"/>
      <color theme="1"/>
      <name val="Arial"/>
      <family val="2"/>
    </font>
    <font>
      <b/>
      <sz val="10"/>
      <color rgb="FF000000"/>
      <name val="Arial Narrow"/>
      <family val="2"/>
    </font>
    <font>
      <b/>
      <sz val="11"/>
      <color theme="1"/>
      <name val="Calibri"/>
      <family val="2"/>
      <scheme val="minor"/>
    </font>
    <font>
      <sz val="11"/>
      <color theme="1"/>
      <name val="Arial Narrow"/>
      <family val="2"/>
    </font>
    <font>
      <b/>
      <sz val="11"/>
      <color theme="1"/>
      <name val="Arial Narrow"/>
      <family val="2"/>
    </font>
    <font>
      <b/>
      <sz val="11"/>
      <color rgb="FFFFFFFF"/>
      <name val="Arial Narrow"/>
      <family val="2"/>
    </font>
    <font>
      <b/>
      <sz val="10"/>
      <color rgb="FFFFFFFF"/>
      <name val="Times New Roman"/>
      <family val="1"/>
    </font>
    <font>
      <b/>
      <sz val="11"/>
      <color rgb="FF000000"/>
      <name val="Arial Narrow"/>
      <family val="2"/>
    </font>
    <font>
      <b/>
      <sz val="10"/>
      <color theme="1"/>
      <name val="Arial Narrow"/>
      <family val="2"/>
    </font>
    <font>
      <b/>
      <sz val="10"/>
      <color theme="0"/>
      <name val="Arial Narrow"/>
      <family val="2"/>
    </font>
    <font>
      <sz val="9"/>
      <color rgb="FF000000"/>
      <name val="Arial Narrow"/>
      <family val="2"/>
    </font>
    <font>
      <b/>
      <sz val="9"/>
      <color theme="1"/>
      <name val="Calibri"/>
      <family val="2"/>
      <scheme val="minor"/>
    </font>
    <font>
      <sz val="9"/>
      <color theme="1"/>
      <name val="Calibri"/>
      <family val="2"/>
      <scheme val="minor"/>
    </font>
    <font>
      <b/>
      <sz val="14"/>
      <color theme="1"/>
      <name val="Calibri"/>
      <family val="2"/>
      <scheme val="minor"/>
    </font>
    <font>
      <sz val="11"/>
      <name val="Calibri"/>
      <family val="2"/>
      <scheme val="minor"/>
    </font>
    <font>
      <sz val="11"/>
      <color rgb="FF000000"/>
      <name val="Arial Narrow"/>
      <family val="2"/>
    </font>
    <font>
      <b/>
      <sz val="11"/>
      <name val="Calibri"/>
      <family val="2"/>
      <scheme val="minor"/>
    </font>
    <font>
      <b/>
      <sz val="11"/>
      <color theme="0"/>
      <name val="Arial Narrow"/>
      <family val="2"/>
    </font>
    <font>
      <sz val="10"/>
      <color rgb="FF000000"/>
      <name val="Calibri"/>
      <family val="2"/>
    </font>
    <font>
      <b/>
      <sz val="10"/>
      <color rgb="FF000000"/>
      <name val="Calibri"/>
      <family val="2"/>
    </font>
    <font>
      <b/>
      <sz val="22"/>
      <color rgb="FFFFFFFF"/>
      <name val="Calibri"/>
      <family val="2"/>
    </font>
    <font>
      <b/>
      <sz val="14"/>
      <color rgb="FF000000"/>
      <name val="Calibri"/>
      <family val="2"/>
    </font>
    <font>
      <sz val="11"/>
      <color rgb="FFFF0000"/>
      <name val="Calibri"/>
      <family val="2"/>
      <scheme val="minor"/>
    </font>
    <font>
      <sz val="11"/>
      <color rgb="FFF34747"/>
      <name val="Calibri"/>
      <family val="2"/>
      <scheme val="minor"/>
    </font>
    <font>
      <b/>
      <sz val="24"/>
      <color theme="1"/>
      <name val="Calibri"/>
      <family val="2"/>
      <scheme val="minor"/>
    </font>
    <font>
      <sz val="18"/>
      <color theme="1"/>
      <name val="Calibri"/>
      <family val="2"/>
      <scheme val="minor"/>
    </font>
    <font>
      <sz val="18"/>
      <color theme="0"/>
      <name val="Calibri"/>
      <family val="2"/>
      <scheme val="minor"/>
    </font>
    <font>
      <b/>
      <sz val="18"/>
      <color theme="0"/>
      <name val="Calibri"/>
      <family val="2"/>
      <scheme val="minor"/>
    </font>
    <font>
      <b/>
      <sz val="18"/>
      <color theme="1"/>
      <name val="Calibri"/>
      <family val="2"/>
      <scheme val="minor"/>
    </font>
    <font>
      <b/>
      <sz val="11"/>
      <color rgb="FFFFFFFF"/>
      <name val="Calibri"/>
      <family val="2"/>
    </font>
    <font>
      <sz val="11"/>
      <color rgb="FF000000"/>
      <name val="Calibri"/>
      <family val="2"/>
    </font>
    <font>
      <b/>
      <sz val="9"/>
      <color indexed="81"/>
      <name val="Tahoma"/>
      <charset val="1"/>
    </font>
    <font>
      <sz val="9"/>
      <color indexed="81"/>
      <name val="Tahoma"/>
      <charset val="1"/>
    </font>
    <font>
      <sz val="11"/>
      <name val="Arial Narrow"/>
      <family val="2"/>
    </font>
    <font>
      <sz val="12"/>
      <color theme="1"/>
      <name val="Arial Narrow"/>
      <family val="2"/>
    </font>
    <font>
      <sz val="12"/>
      <name val="Arial Narrow"/>
      <family val="2"/>
    </font>
    <font>
      <sz val="14"/>
      <name val="Arial Narrow"/>
      <family val="2"/>
    </font>
    <font>
      <sz val="10"/>
      <color theme="1"/>
      <name val="Calibri"/>
      <family val="2"/>
      <scheme val="minor"/>
    </font>
    <font>
      <b/>
      <sz val="10"/>
      <color theme="1"/>
      <name val="Calibri"/>
      <family val="2"/>
      <scheme val="minor"/>
    </font>
  </fonts>
  <fills count="55">
    <fill>
      <patternFill patternType="none"/>
    </fill>
    <fill>
      <patternFill patternType="gray125"/>
    </fill>
    <fill>
      <patternFill patternType="solid">
        <fgColor rgb="FFC6EFCE"/>
      </patternFill>
    </fill>
    <fill>
      <patternFill patternType="solid">
        <fgColor rgb="FFFFCC99"/>
      </patternFill>
    </fill>
    <fill>
      <patternFill patternType="solid">
        <fgColor rgb="FF376092"/>
        <bgColor indexed="64"/>
      </patternFill>
    </fill>
    <fill>
      <patternFill patternType="solid">
        <fgColor theme="4" tint="0.79998168889431442"/>
        <bgColor indexed="64"/>
      </patternFill>
    </fill>
    <fill>
      <patternFill patternType="solid">
        <fgColor rgb="FFFFFF00"/>
        <bgColor indexed="64"/>
      </patternFill>
    </fill>
    <fill>
      <patternFill patternType="solid">
        <fgColor theme="4"/>
        <bgColor theme="4"/>
      </patternFill>
    </fill>
    <fill>
      <patternFill patternType="solid">
        <fgColor rgb="FFFF0000"/>
        <bgColor indexed="64"/>
      </patternFill>
    </fill>
    <fill>
      <patternFill patternType="solid">
        <fgColor theme="6" tint="0.79998168889431442"/>
        <bgColor indexed="64"/>
      </patternFill>
    </fill>
    <fill>
      <patternFill patternType="solid">
        <fgColor rgb="FFFFC000"/>
        <bgColor indexed="64"/>
      </patternFill>
    </fill>
    <fill>
      <patternFill patternType="solid">
        <fgColor theme="4" tint="0.79998168889431442"/>
        <bgColor theme="4" tint="0.79998168889431442"/>
      </patternFill>
    </fill>
    <fill>
      <patternFill patternType="solid">
        <fgColor rgb="FF92D050"/>
        <bgColor indexed="64"/>
      </patternFill>
    </fill>
    <fill>
      <patternFill patternType="solid">
        <fgColor rgb="FF4F81BD"/>
        <bgColor indexed="64"/>
      </patternFill>
    </fill>
    <fill>
      <patternFill patternType="solid">
        <fgColor rgb="FF1F497D"/>
        <bgColor indexed="64"/>
      </patternFill>
    </fill>
    <fill>
      <patternFill patternType="solid">
        <fgColor rgb="FF4472C4"/>
        <bgColor indexed="64"/>
      </patternFill>
    </fill>
    <fill>
      <patternFill patternType="solid">
        <fgColor rgb="FF002060"/>
        <bgColor indexed="64"/>
      </patternFill>
    </fill>
    <fill>
      <patternFill patternType="solid">
        <fgColor theme="5" tint="0.39997558519241921"/>
        <bgColor indexed="64"/>
      </patternFill>
    </fill>
    <fill>
      <patternFill patternType="solid">
        <fgColor theme="4" tint="0.39997558519241921"/>
        <bgColor indexed="64"/>
      </patternFill>
    </fill>
    <fill>
      <patternFill patternType="solid">
        <fgColor theme="5"/>
        <bgColor indexed="64"/>
      </patternFill>
    </fill>
    <fill>
      <patternFill patternType="solid">
        <fgColor theme="5" tint="-0.249977111117893"/>
        <bgColor indexed="64"/>
      </patternFill>
    </fill>
    <fill>
      <patternFill patternType="solid">
        <fgColor theme="5" tint="0.59999389629810485"/>
        <bgColor indexed="64"/>
      </patternFill>
    </fill>
    <fill>
      <patternFill patternType="solid">
        <fgColor theme="8" tint="0.59999389629810485"/>
        <bgColor indexed="64"/>
      </patternFill>
    </fill>
    <fill>
      <patternFill patternType="solid">
        <fgColor theme="7" tint="0.39997558519241921"/>
        <bgColor indexed="64"/>
      </patternFill>
    </fill>
    <fill>
      <patternFill patternType="solid">
        <fgColor rgb="FFFFFF00"/>
        <bgColor theme="4" tint="0.79998168889431442"/>
      </patternFill>
    </fill>
    <fill>
      <patternFill patternType="solid">
        <fgColor rgb="FF0070C0"/>
        <bgColor indexed="64"/>
      </patternFill>
    </fill>
    <fill>
      <patternFill patternType="solid">
        <fgColor theme="7"/>
        <bgColor indexed="64"/>
      </patternFill>
    </fill>
    <fill>
      <patternFill patternType="solid">
        <fgColor theme="7" tint="0.59999389629810485"/>
        <bgColor indexed="64"/>
      </patternFill>
    </fill>
    <fill>
      <patternFill patternType="solid">
        <fgColor theme="4" tint="0.59999389629810485"/>
        <bgColor indexed="64"/>
      </patternFill>
    </fill>
    <fill>
      <patternFill patternType="solid">
        <fgColor theme="0"/>
        <bgColor indexed="64"/>
      </patternFill>
    </fill>
    <fill>
      <patternFill patternType="solid">
        <fgColor rgb="FFDBE5F1"/>
        <bgColor indexed="64"/>
      </patternFill>
    </fill>
    <fill>
      <patternFill patternType="solid">
        <fgColor rgb="FFFFFFFF"/>
        <bgColor indexed="64"/>
      </patternFill>
    </fill>
    <fill>
      <patternFill patternType="solid">
        <fgColor theme="9" tint="0.59999389629810485"/>
        <bgColor indexed="64"/>
      </patternFill>
    </fill>
    <fill>
      <patternFill patternType="solid">
        <fgColor rgb="FFC6D9F1"/>
        <bgColor indexed="64"/>
      </patternFill>
    </fill>
    <fill>
      <patternFill patternType="solid">
        <fgColor rgb="FFFFFF00"/>
      </patternFill>
    </fill>
    <fill>
      <patternFill patternType="solid">
        <fgColor theme="9" tint="-0.499984740745262"/>
        <bgColor indexed="64"/>
      </patternFill>
    </fill>
    <fill>
      <patternFill patternType="solid">
        <fgColor rgb="FFD9E1F2"/>
        <bgColor indexed="64"/>
      </patternFill>
    </fill>
    <fill>
      <patternFill patternType="solid">
        <fgColor theme="8" tint="-0.499984740745262"/>
        <bgColor indexed="64"/>
      </patternFill>
    </fill>
    <fill>
      <patternFill patternType="solid">
        <fgColor theme="2"/>
        <bgColor indexed="64"/>
      </patternFill>
    </fill>
    <fill>
      <patternFill patternType="solid">
        <fgColor theme="0"/>
        <bgColor theme="4" tint="0.79998168889431442"/>
      </patternFill>
    </fill>
    <fill>
      <patternFill patternType="solid">
        <fgColor theme="8" tint="-0.249977111117893"/>
        <bgColor indexed="64"/>
      </patternFill>
    </fill>
    <fill>
      <patternFill patternType="solid">
        <fgColor rgb="FFE7E6E6"/>
        <bgColor indexed="64"/>
      </patternFill>
    </fill>
    <fill>
      <patternFill patternType="solid">
        <fgColor rgb="FF8EA9DB"/>
        <bgColor indexed="64"/>
      </patternFill>
    </fill>
    <fill>
      <patternFill patternType="solid">
        <fgColor rgb="FFFCE4D6"/>
        <bgColor indexed="64"/>
      </patternFill>
    </fill>
    <fill>
      <patternFill patternType="solid">
        <fgColor rgb="FFFFF2CC"/>
        <bgColor indexed="64"/>
      </patternFill>
    </fill>
    <fill>
      <patternFill patternType="solid">
        <fgColor rgb="FFE2EFDA"/>
        <bgColor indexed="64"/>
      </patternFill>
    </fill>
    <fill>
      <patternFill patternType="solid">
        <fgColor theme="0" tint="-4.9989318521683403E-2"/>
        <bgColor indexed="64"/>
      </patternFill>
    </fill>
    <fill>
      <patternFill patternType="solid">
        <fgColor theme="0" tint="-0.14999847407452621"/>
        <bgColor indexed="64"/>
      </patternFill>
    </fill>
    <fill>
      <patternFill patternType="solid">
        <fgColor theme="3" tint="0.79998168889431442"/>
        <bgColor indexed="64"/>
      </patternFill>
    </fill>
    <fill>
      <patternFill patternType="solid">
        <fgColor rgb="FFF2F2F2"/>
        <bgColor indexed="64"/>
      </patternFill>
    </fill>
    <fill>
      <patternFill patternType="solid">
        <fgColor theme="7" tint="0.59999389629810485"/>
        <bgColor theme="4" tint="0.79998168889431442"/>
      </patternFill>
    </fill>
    <fill>
      <patternFill patternType="solid">
        <fgColor theme="5" tint="0.79998168889431442"/>
        <bgColor indexed="64"/>
      </patternFill>
    </fill>
    <fill>
      <patternFill patternType="solid">
        <fgColor theme="5" tint="0.59999389629810485"/>
        <bgColor theme="4" tint="0.79998168889431442"/>
      </patternFill>
    </fill>
    <fill>
      <patternFill patternType="solid">
        <fgColor indexed="9"/>
        <bgColor indexed="64"/>
      </patternFill>
    </fill>
    <fill>
      <patternFill patternType="solid">
        <fgColor theme="3" tint="0.59999389629810485"/>
        <bgColor indexed="64"/>
      </patternFill>
    </fill>
  </fills>
  <borders count="87">
    <border>
      <left/>
      <right/>
      <top/>
      <bottom/>
      <diagonal/>
    </border>
    <border>
      <left style="thin">
        <color rgb="FF7F7F7F"/>
      </left>
      <right style="thin">
        <color rgb="FF7F7F7F"/>
      </right>
      <top style="thin">
        <color rgb="FF7F7F7F"/>
      </top>
      <bottom style="thin">
        <color rgb="FF7F7F7F"/>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medium">
        <color rgb="FFBDD6EE"/>
      </right>
      <top/>
      <bottom/>
      <diagonal/>
    </border>
    <border>
      <left/>
      <right style="medium">
        <color rgb="FFBDD6EE"/>
      </right>
      <top/>
      <bottom style="medium">
        <color rgb="FFBDD6EE"/>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top/>
      <bottom/>
      <diagonal/>
    </border>
    <border>
      <left/>
      <right style="thin">
        <color indexed="64"/>
      </right>
      <top/>
      <bottom/>
      <diagonal/>
    </border>
    <border>
      <left style="medium">
        <color rgb="FF4F81BD"/>
      </left>
      <right/>
      <top style="medium">
        <color rgb="FF4F81BD"/>
      </top>
      <bottom style="medium">
        <color rgb="FF4F81BD"/>
      </bottom>
      <diagonal/>
    </border>
    <border>
      <left/>
      <right/>
      <top style="medium">
        <color rgb="FF4F81BD"/>
      </top>
      <bottom style="medium">
        <color rgb="FF4F81BD"/>
      </bottom>
      <diagonal/>
    </border>
    <border>
      <left/>
      <right style="medium">
        <color rgb="FF4F81BD"/>
      </right>
      <top style="medium">
        <color rgb="FF4F81BD"/>
      </top>
      <bottom style="medium">
        <color rgb="FF4F81BD"/>
      </bottom>
      <diagonal/>
    </border>
    <border>
      <left style="medium">
        <color rgb="FF4F81BD"/>
      </left>
      <right style="medium">
        <color rgb="FF95B3D7"/>
      </right>
      <top/>
      <bottom style="medium">
        <color rgb="FF4F81BD"/>
      </bottom>
      <diagonal/>
    </border>
    <border>
      <left/>
      <right style="medium">
        <color rgb="FF95B3D7"/>
      </right>
      <top/>
      <bottom style="medium">
        <color rgb="FF4F81BD"/>
      </bottom>
      <diagonal/>
    </border>
    <border>
      <left/>
      <right style="medium">
        <color rgb="FF4F81BD"/>
      </right>
      <top/>
      <bottom style="medium">
        <color rgb="FF4F81BD"/>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rgb="FF7F7F7F"/>
      </right>
      <top style="thin">
        <color indexed="64"/>
      </top>
      <bottom style="thin">
        <color indexed="64"/>
      </bottom>
      <diagonal/>
    </border>
    <border>
      <left style="thin">
        <color rgb="FF7F7F7F"/>
      </left>
      <right style="thin">
        <color indexed="64"/>
      </right>
      <top style="thin">
        <color indexed="64"/>
      </top>
      <bottom style="thin">
        <color indexed="64"/>
      </bottom>
      <diagonal/>
    </border>
    <border>
      <left style="medium">
        <color rgb="FF4472C4"/>
      </left>
      <right style="medium">
        <color rgb="FF4472C4"/>
      </right>
      <top style="medium">
        <color rgb="FF4472C4"/>
      </top>
      <bottom style="medium">
        <color rgb="FF4472C4"/>
      </bottom>
      <diagonal/>
    </border>
    <border>
      <left/>
      <right style="medium">
        <color rgb="FF4472C4"/>
      </right>
      <top style="medium">
        <color rgb="FF4472C4"/>
      </top>
      <bottom style="medium">
        <color rgb="FF4472C4"/>
      </bottom>
      <diagonal/>
    </border>
    <border>
      <left style="medium">
        <color rgb="FF4472C4"/>
      </left>
      <right style="medium">
        <color rgb="FF4472C4"/>
      </right>
      <top/>
      <bottom style="medium">
        <color rgb="FF4472C4"/>
      </bottom>
      <diagonal/>
    </border>
    <border>
      <left style="medium">
        <color rgb="FF4472C4"/>
      </left>
      <right style="medium">
        <color rgb="FF4472C4"/>
      </right>
      <top/>
      <bottom/>
      <diagonal/>
    </border>
    <border>
      <left/>
      <right style="medium">
        <color rgb="FF4472C4"/>
      </right>
      <top/>
      <bottom style="medium">
        <color rgb="FF4472C4"/>
      </bottom>
      <diagonal/>
    </border>
    <border>
      <left/>
      <right style="medium">
        <color rgb="FF4472C4"/>
      </right>
      <top/>
      <bottom style="medium">
        <color rgb="FF0070C0"/>
      </bottom>
      <diagonal/>
    </border>
    <border>
      <left/>
      <right style="medium">
        <color rgb="FF0070C0"/>
      </right>
      <top/>
      <bottom style="medium">
        <color rgb="FF4472C4"/>
      </bottom>
      <diagonal/>
    </border>
    <border>
      <left/>
      <right style="medium">
        <color rgb="FF0070C0"/>
      </right>
      <top/>
      <bottom style="medium">
        <color rgb="FF0070C0"/>
      </bottom>
      <diagonal/>
    </border>
    <border>
      <left style="medium">
        <color rgb="FF4472C4"/>
      </left>
      <right style="medium">
        <color rgb="FF4472C4"/>
      </right>
      <top style="medium">
        <color rgb="FF4472C4"/>
      </top>
      <bottom/>
      <diagonal/>
    </border>
    <border>
      <left style="medium">
        <color rgb="FF4472C4"/>
      </left>
      <right style="medium">
        <color rgb="FF0070C0"/>
      </right>
      <top style="medium">
        <color rgb="FF4472C4"/>
      </top>
      <bottom/>
      <diagonal/>
    </border>
    <border>
      <left style="medium">
        <color rgb="FF4472C4"/>
      </left>
      <right style="medium">
        <color rgb="FF0070C0"/>
      </right>
      <top/>
      <bottom/>
      <diagonal/>
    </border>
    <border>
      <left style="medium">
        <color rgb="FF4472C4"/>
      </left>
      <right style="medium">
        <color rgb="FF0070C0"/>
      </right>
      <top/>
      <bottom style="medium">
        <color rgb="FF4472C4"/>
      </bottom>
      <diagonal/>
    </border>
    <border>
      <left style="medium">
        <color rgb="FF4472C4"/>
      </left>
      <right style="medium">
        <color rgb="FFFFFFFF"/>
      </right>
      <top style="medium">
        <color rgb="FF4472C4"/>
      </top>
      <bottom style="medium">
        <color rgb="FF4472C4"/>
      </bottom>
      <diagonal/>
    </border>
    <border>
      <left/>
      <right style="medium">
        <color rgb="FFFFFFFF"/>
      </right>
      <top style="medium">
        <color rgb="FF4472C4"/>
      </top>
      <bottom style="medium">
        <color rgb="FF4472C4"/>
      </bottom>
      <diagonal/>
    </border>
    <border>
      <left style="medium">
        <color rgb="FF0070C0"/>
      </left>
      <right style="medium">
        <color rgb="FF0070C0"/>
      </right>
      <top style="medium">
        <color rgb="FF0070C0"/>
      </top>
      <bottom style="medium">
        <color rgb="FF0070C0"/>
      </bottom>
      <diagonal/>
    </border>
    <border>
      <left/>
      <right style="medium">
        <color rgb="FF0070C0"/>
      </right>
      <top style="medium">
        <color rgb="FF0070C0"/>
      </top>
      <bottom style="medium">
        <color rgb="FF0070C0"/>
      </bottom>
      <diagonal/>
    </border>
    <border>
      <left style="medium">
        <color rgb="FF0070C0"/>
      </left>
      <right style="medium">
        <color rgb="FF0070C0"/>
      </right>
      <top/>
      <bottom style="medium">
        <color rgb="FF0070C0"/>
      </bottom>
      <diagonal/>
    </border>
    <border>
      <left style="medium">
        <color rgb="FF0070C0"/>
      </left>
      <right style="medium">
        <color rgb="FF0070C0"/>
      </right>
      <top/>
      <bottom/>
      <diagonal/>
    </border>
    <border>
      <left style="medium">
        <color rgb="FF0070C0"/>
      </left>
      <right style="medium">
        <color rgb="FF0070C0"/>
      </right>
      <top style="medium">
        <color rgb="FF0070C0"/>
      </top>
      <bottom/>
      <diagonal/>
    </border>
    <border>
      <left style="thin">
        <color indexed="64"/>
      </left>
      <right style="thin">
        <color indexed="64"/>
      </right>
      <top/>
      <bottom/>
      <diagonal/>
    </border>
    <border>
      <left/>
      <right style="thin">
        <color theme="4" tint="0.39997558519241921"/>
      </right>
      <top style="thin">
        <color theme="4" tint="0.39997558519241921"/>
      </top>
      <bottom style="thin">
        <color theme="4" tint="0.39997558519241921"/>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rgb="FF000000"/>
      </right>
      <top style="medium">
        <color indexed="64"/>
      </top>
      <bottom style="medium">
        <color indexed="64"/>
      </bottom>
      <diagonal/>
    </border>
    <border>
      <left style="medium">
        <color rgb="FF000000"/>
      </left>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style="medium">
        <color indexed="64"/>
      </left>
      <right/>
      <top/>
      <bottom style="thin">
        <color indexed="64"/>
      </bottom>
      <diagonal/>
    </border>
    <border>
      <left style="medium">
        <color indexed="64"/>
      </left>
      <right/>
      <top style="thin">
        <color indexed="64"/>
      </top>
      <bottom/>
      <diagonal/>
    </border>
    <border>
      <left style="thin">
        <color indexed="64"/>
      </left>
      <right style="thin">
        <color indexed="64"/>
      </right>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s>
  <cellStyleXfs count="9">
    <xf numFmtId="0" fontId="0" fillId="0" borderId="0"/>
    <xf numFmtId="164" fontId="1" fillId="0" borderId="0" applyFont="0" applyFill="0" applyBorder="0" applyAlignment="0" applyProtection="0"/>
    <xf numFmtId="0" fontId="2" fillId="2" borderId="0" applyNumberFormat="0" applyBorder="0" applyAlignment="0" applyProtection="0"/>
    <xf numFmtId="0" fontId="3" fillId="3" borderId="1" applyNumberFormat="0" applyAlignment="0" applyProtection="0"/>
    <xf numFmtId="44" fontId="1" fillId="0" borderId="0" applyFont="0" applyFill="0" applyBorder="0" applyAlignment="0" applyProtection="0"/>
    <xf numFmtId="44" fontId="1" fillId="0" borderId="0" applyFont="0" applyFill="0" applyBorder="0" applyAlignment="0" applyProtection="0"/>
    <xf numFmtId="164" fontId="1" fillId="0" borderId="0" applyFont="0" applyFill="0" applyBorder="0" applyAlignment="0" applyProtection="0"/>
    <xf numFmtId="9" fontId="1" fillId="0" borderId="0" applyFont="0" applyFill="0" applyBorder="0" applyAlignment="0" applyProtection="0"/>
    <xf numFmtId="43" fontId="1" fillId="0" borderId="0" applyFont="0" applyFill="0" applyBorder="0" applyAlignment="0" applyProtection="0"/>
  </cellStyleXfs>
  <cellXfs count="831">
    <xf numFmtId="0" fontId="0" fillId="0" borderId="0" xfId="0"/>
    <xf numFmtId="1" fontId="7" fillId="0" borderId="2" xfId="0" applyNumberFormat="1" applyFont="1" applyFill="1" applyBorder="1" applyAlignment="1" applyProtection="1">
      <alignment horizontal="center" vertical="center" wrapText="1"/>
      <protection locked="0"/>
    </xf>
    <xf numFmtId="0" fontId="8" fillId="0" borderId="2" xfId="0" applyFont="1" applyFill="1" applyBorder="1" applyAlignment="1" applyProtection="1">
      <alignment horizontal="center" vertical="center" wrapText="1"/>
      <protection locked="0"/>
    </xf>
    <xf numFmtId="164" fontId="8" fillId="0" borderId="2" xfId="1" applyFont="1" applyFill="1" applyBorder="1" applyAlignment="1" applyProtection="1">
      <alignment horizontal="center" vertical="center" wrapText="1"/>
      <protection locked="0"/>
    </xf>
    <xf numFmtId="0" fontId="9" fillId="0" borderId="2" xfId="0" applyFont="1" applyFill="1" applyBorder="1" applyAlignment="1" applyProtection="1">
      <alignment horizontal="center" vertical="center" wrapText="1"/>
      <protection locked="0"/>
    </xf>
    <xf numFmtId="0" fontId="8" fillId="0" borderId="2" xfId="0" applyFont="1" applyBorder="1" applyAlignment="1" applyProtection="1">
      <alignment horizontal="center" vertical="center" wrapText="1"/>
      <protection locked="0"/>
    </xf>
    <xf numFmtId="0" fontId="8" fillId="0" borderId="2" xfId="0" applyFont="1" applyFill="1" applyBorder="1" applyAlignment="1" applyProtection="1">
      <alignment horizontal="left" vertical="center" wrapText="1"/>
      <protection locked="0"/>
    </xf>
    <xf numFmtId="0" fontId="7" fillId="0" borderId="2" xfId="0" applyFont="1" applyFill="1" applyBorder="1" applyAlignment="1">
      <alignment horizontal="center" vertical="center" wrapText="1"/>
    </xf>
    <xf numFmtId="0" fontId="11" fillId="0" borderId="2" xfId="0" applyFont="1" applyFill="1" applyBorder="1" applyAlignment="1" applyProtection="1">
      <alignment vertical="center" wrapText="1"/>
      <protection locked="0"/>
    </xf>
    <xf numFmtId="0" fontId="0" fillId="0" borderId="0" xfId="0"/>
    <xf numFmtId="0" fontId="0" fillId="0" borderId="0" xfId="0" applyAlignment="1">
      <alignment wrapText="1"/>
    </xf>
    <xf numFmtId="0" fontId="0" fillId="0" borderId="0" xfId="0" applyAlignment="1">
      <alignment horizontal="center" vertical="center"/>
    </xf>
    <xf numFmtId="0" fontId="0" fillId="0" borderId="0" xfId="0" applyBorder="1"/>
    <xf numFmtId="1" fontId="8" fillId="0" borderId="2" xfId="0" applyNumberFormat="1" applyFont="1" applyFill="1" applyBorder="1" applyAlignment="1" applyProtection="1">
      <alignment horizontal="center" vertical="center" wrapText="1"/>
      <protection locked="0"/>
    </xf>
    <xf numFmtId="1" fontId="8" fillId="0" borderId="2" xfId="0" applyNumberFormat="1" applyFont="1" applyBorder="1" applyAlignment="1" applyProtection="1">
      <alignment horizontal="center" vertical="center" wrapText="1"/>
      <protection locked="0"/>
    </xf>
    <xf numFmtId="0" fontId="8" fillId="0" borderId="2" xfId="0" applyFont="1" applyFill="1" applyBorder="1" applyAlignment="1" applyProtection="1">
      <alignment vertical="center" wrapText="1"/>
      <protection locked="0"/>
    </xf>
    <xf numFmtId="0" fontId="8" fillId="0" borderId="2" xfId="0" applyFont="1" applyBorder="1" applyAlignment="1" applyProtection="1">
      <alignment vertical="center" wrapText="1"/>
      <protection locked="0"/>
    </xf>
    <xf numFmtId="1" fontId="8" fillId="0" borderId="2" xfId="0" applyNumberFormat="1" applyFont="1" applyBorder="1" applyAlignment="1" applyProtection="1">
      <alignment vertical="center" wrapText="1"/>
      <protection locked="0"/>
    </xf>
    <xf numFmtId="0" fontId="0" fillId="0" borderId="0" xfId="0" applyAlignment="1">
      <alignment vertical="center"/>
    </xf>
    <xf numFmtId="0" fontId="0" fillId="0" borderId="0" xfId="0"/>
    <xf numFmtId="0" fontId="0" fillId="0" borderId="0" xfId="0" applyBorder="1" applyAlignment="1">
      <alignment horizontal="center" vertical="center"/>
    </xf>
    <xf numFmtId="0" fontId="6" fillId="13" borderId="12" xfId="0" applyFont="1" applyFill="1" applyBorder="1" applyAlignment="1">
      <alignment horizontal="center" vertical="center" wrapText="1"/>
    </xf>
    <xf numFmtId="0" fontId="6" fillId="13" borderId="13" xfId="0" applyFont="1" applyFill="1" applyBorder="1" applyAlignment="1">
      <alignment horizontal="center" vertical="center" wrapText="1"/>
    </xf>
    <xf numFmtId="0" fontId="6" fillId="13" borderId="14" xfId="0" applyFont="1" applyFill="1" applyBorder="1" applyAlignment="1">
      <alignment horizontal="center" vertical="center" wrapText="1"/>
    </xf>
    <xf numFmtId="0" fontId="8" fillId="0" borderId="15" xfId="0" applyFont="1" applyBorder="1" applyAlignment="1">
      <alignment horizontal="center" vertical="center" wrapText="1"/>
    </xf>
    <xf numFmtId="0" fontId="8" fillId="0" borderId="16" xfId="0" applyFont="1" applyBorder="1" applyAlignment="1">
      <alignment horizontal="center" vertical="center" wrapText="1"/>
    </xf>
    <xf numFmtId="0" fontId="8" fillId="0" borderId="17" xfId="0" applyFont="1" applyBorder="1" applyAlignment="1">
      <alignment horizontal="center" vertical="center" wrapText="1"/>
    </xf>
    <xf numFmtId="0" fontId="18" fillId="0" borderId="0" xfId="0" applyFont="1"/>
    <xf numFmtId="0" fontId="14" fillId="0" borderId="5" xfId="0" applyFont="1" applyBorder="1" applyAlignment="1">
      <alignment horizontal="center" vertical="center" wrapText="1"/>
    </xf>
    <xf numFmtId="0" fontId="15" fillId="0" borderId="6" xfId="0" applyFont="1" applyBorder="1" applyAlignment="1">
      <alignment horizontal="center" vertical="center" wrapText="1"/>
    </xf>
    <xf numFmtId="0" fontId="6" fillId="14" borderId="2" xfId="0" applyFont="1" applyFill="1" applyBorder="1" applyAlignment="1">
      <alignment horizontal="center" vertical="center" wrapText="1"/>
    </xf>
    <xf numFmtId="0" fontId="16" fillId="0" borderId="2" xfId="0" applyFont="1" applyBorder="1" applyAlignment="1">
      <alignment horizontal="center" vertical="center"/>
    </xf>
    <xf numFmtId="0" fontId="7" fillId="0" borderId="2" xfId="0" applyFont="1" applyBorder="1" applyAlignment="1">
      <alignment vertical="center" wrapText="1"/>
    </xf>
    <xf numFmtId="0" fontId="21" fillId="13" borderId="2" xfId="0" applyFont="1" applyFill="1" applyBorder="1" applyAlignment="1">
      <alignment horizontal="center" vertical="center" wrapText="1"/>
    </xf>
    <xf numFmtId="0" fontId="0" fillId="6" borderId="2" xfId="0" applyFill="1" applyBorder="1"/>
    <xf numFmtId="0" fontId="0" fillId="0" borderId="2" xfId="0" applyFill="1" applyBorder="1" applyAlignment="1">
      <alignment horizontal="center" vertical="center"/>
    </xf>
    <xf numFmtId="0" fontId="24" fillId="16" borderId="2" xfId="0" applyFont="1" applyFill="1" applyBorder="1" applyAlignment="1">
      <alignment horizontal="center" vertical="center" wrapText="1"/>
    </xf>
    <xf numFmtId="0" fontId="23" fillId="18" borderId="2" xfId="0" applyFont="1" applyFill="1" applyBorder="1" applyAlignment="1">
      <alignment horizontal="center" vertical="center" wrapText="1"/>
    </xf>
    <xf numFmtId="0" fontId="8" fillId="17" borderId="2" xfId="0" applyFont="1" applyFill="1" applyBorder="1" applyAlignment="1">
      <alignment horizontal="center" vertical="center" wrapText="1"/>
    </xf>
    <xf numFmtId="0" fontId="23" fillId="5" borderId="2" xfId="0" applyFont="1" applyFill="1" applyBorder="1" applyAlignment="1">
      <alignment horizontal="center" vertical="center" wrapText="1"/>
    </xf>
    <xf numFmtId="0" fontId="8" fillId="5" borderId="2" xfId="0" applyFont="1" applyFill="1" applyBorder="1" applyAlignment="1">
      <alignment vertical="center" wrapText="1"/>
    </xf>
    <xf numFmtId="0" fontId="8" fillId="0" borderId="2" xfId="0" applyFont="1" applyBorder="1" applyAlignment="1">
      <alignment vertical="center" wrapText="1"/>
    </xf>
    <xf numFmtId="0" fontId="8" fillId="0" borderId="2" xfId="0" applyFont="1" applyBorder="1" applyAlignment="1">
      <alignment horizontal="center" vertical="center" wrapText="1"/>
    </xf>
    <xf numFmtId="0" fontId="23" fillId="0" borderId="2" xfId="0" applyFont="1" applyBorder="1" applyAlignment="1">
      <alignment vertical="center" wrapText="1"/>
    </xf>
    <xf numFmtId="0" fontId="0" fillId="0" borderId="18" xfId="0" applyBorder="1"/>
    <xf numFmtId="0" fontId="0" fillId="0" borderId="19" xfId="0" applyBorder="1"/>
    <xf numFmtId="0" fontId="0" fillId="0" borderId="20" xfId="0" applyBorder="1"/>
    <xf numFmtId="0" fontId="0" fillId="0" borderId="10" xfId="0" applyBorder="1"/>
    <xf numFmtId="0" fontId="0" fillId="0" borderId="11" xfId="0" applyBorder="1"/>
    <xf numFmtId="0" fontId="17" fillId="0" borderId="0" xfId="0" applyFont="1" applyBorder="1" applyAlignment="1">
      <alignment horizontal="center" vertical="center"/>
    </xf>
    <xf numFmtId="0" fontId="0" fillId="0" borderId="21" xfId="0" applyBorder="1"/>
    <xf numFmtId="0" fontId="0" fillId="0" borderId="22" xfId="0" applyBorder="1"/>
    <xf numFmtId="0" fontId="0" fillId="0" borderId="23" xfId="0" applyBorder="1"/>
    <xf numFmtId="0" fontId="17" fillId="0" borderId="0" xfId="0" applyFont="1" applyBorder="1" applyAlignment="1">
      <alignment horizontal="center"/>
    </xf>
    <xf numFmtId="0" fontId="0" fillId="0" borderId="10" xfId="0" applyBorder="1" applyAlignment="1">
      <alignment horizontal="center" vertical="center"/>
    </xf>
    <xf numFmtId="0" fontId="17" fillId="0" borderId="0" xfId="0" applyFont="1" applyBorder="1" applyAlignment="1">
      <alignment horizontal="left"/>
    </xf>
    <xf numFmtId="0" fontId="17" fillId="0" borderId="0" xfId="0" applyFont="1" applyBorder="1"/>
    <xf numFmtId="0" fontId="0" fillId="19" borderId="2" xfId="0" applyFont="1" applyFill="1" applyBorder="1" applyAlignment="1">
      <alignment horizontal="center" vertical="center"/>
    </xf>
    <xf numFmtId="0" fontId="0" fillId="8" borderId="2" xfId="0" applyFont="1" applyFill="1" applyBorder="1" applyAlignment="1">
      <alignment horizontal="center" vertical="center"/>
    </xf>
    <xf numFmtId="0" fontId="0" fillId="6" borderId="2" xfId="0" applyFont="1" applyFill="1" applyBorder="1" applyAlignment="1">
      <alignment horizontal="center" vertical="center"/>
    </xf>
    <xf numFmtId="0" fontId="0" fillId="12" borderId="2" xfId="0" applyFont="1" applyFill="1" applyBorder="1" applyAlignment="1">
      <alignment horizontal="center" vertical="center"/>
    </xf>
    <xf numFmtId="0" fontId="0" fillId="0" borderId="2" xfId="0" applyBorder="1" applyAlignment="1">
      <alignment horizontal="center" vertical="center"/>
    </xf>
    <xf numFmtId="0" fontId="0" fillId="11" borderId="2" xfId="0" applyFont="1" applyFill="1" applyBorder="1" applyAlignment="1">
      <alignment horizontal="center" vertical="center" wrapText="1"/>
    </xf>
    <xf numFmtId="0" fontId="0" fillId="0" borderId="2" xfId="0" applyFont="1" applyBorder="1" applyAlignment="1">
      <alignment horizontal="center" vertical="center" wrapText="1"/>
    </xf>
    <xf numFmtId="0" fontId="0" fillId="11" borderId="3" xfId="0" applyFont="1" applyFill="1" applyBorder="1" applyAlignment="1">
      <alignment horizontal="center" vertical="center" wrapText="1"/>
    </xf>
    <xf numFmtId="0" fontId="20" fillId="15" borderId="2" xfId="0" applyFont="1" applyFill="1" applyBorder="1" applyAlignment="1">
      <alignment horizontal="center" vertical="center" wrapText="1"/>
    </xf>
    <xf numFmtId="0" fontId="25" fillId="5" borderId="2" xfId="0" applyFont="1" applyFill="1" applyBorder="1" applyAlignment="1">
      <alignment horizontal="center" vertical="center" textRotation="90" wrapText="1"/>
    </xf>
    <xf numFmtId="49" fontId="25" fillId="5" borderId="2" xfId="0" applyNumberFormat="1" applyFont="1" applyFill="1" applyBorder="1" applyAlignment="1">
      <alignment horizontal="left" vertical="center" wrapText="1"/>
    </xf>
    <xf numFmtId="0" fontId="26" fillId="5" borderId="2" xfId="0" applyFont="1" applyFill="1" applyBorder="1" applyAlignment="1">
      <alignment horizontal="center" vertical="center"/>
    </xf>
    <xf numFmtId="0" fontId="25" fillId="0" borderId="2" xfId="0" applyFont="1" applyFill="1" applyBorder="1" applyAlignment="1">
      <alignment horizontal="center" vertical="center" textRotation="90" wrapText="1"/>
    </xf>
    <xf numFmtId="49" fontId="25" fillId="0" borderId="2" xfId="0" applyNumberFormat="1" applyFont="1" applyFill="1" applyBorder="1" applyAlignment="1">
      <alignment horizontal="left" vertical="center" wrapText="1"/>
    </xf>
    <xf numFmtId="0" fontId="26" fillId="0" borderId="2" xfId="0" applyFont="1" applyFill="1" applyBorder="1" applyAlignment="1">
      <alignment horizontal="center" vertical="center"/>
    </xf>
    <xf numFmtId="0" fontId="1" fillId="3" borderId="27" xfId="3" applyFont="1" applyBorder="1" applyAlignment="1">
      <alignment horizontal="center" vertical="center" wrapText="1"/>
    </xf>
    <xf numFmtId="0" fontId="1" fillId="3" borderId="28" xfId="3" applyFont="1" applyBorder="1" applyAlignment="1">
      <alignment horizontal="center" vertical="center"/>
    </xf>
    <xf numFmtId="1" fontId="8" fillId="11" borderId="2" xfId="0" applyNumberFormat="1" applyFont="1" applyFill="1" applyBorder="1" applyAlignment="1">
      <alignment horizontal="center" vertical="center" wrapText="1"/>
    </xf>
    <xf numFmtId="0" fontId="0" fillId="0" borderId="2" xfId="0" applyFont="1" applyBorder="1" applyAlignment="1">
      <alignment horizontal="center" vertical="center"/>
    </xf>
    <xf numFmtId="0" fontId="0" fillId="0" borderId="2" xfId="0" applyBorder="1"/>
    <xf numFmtId="0" fontId="0" fillId="10" borderId="2" xfId="0" applyFill="1" applyBorder="1" applyAlignment="1">
      <alignment horizontal="center" vertical="center"/>
    </xf>
    <xf numFmtId="0" fontId="0" fillId="21" borderId="2" xfId="0" applyFont="1" applyFill="1" applyBorder="1" applyAlignment="1">
      <alignment horizontal="center" vertical="center"/>
    </xf>
    <xf numFmtId="0" fontId="2" fillId="2" borderId="2" xfId="2" applyFont="1" applyFill="1" applyBorder="1" applyAlignment="1">
      <alignment horizontal="center" vertical="center" wrapText="1"/>
    </xf>
    <xf numFmtId="0" fontId="1" fillId="3" borderId="2" xfId="3" applyFont="1" applyBorder="1" applyAlignment="1">
      <alignment horizontal="center" vertical="center" wrapText="1"/>
    </xf>
    <xf numFmtId="0" fontId="1" fillId="3" borderId="2" xfId="3" applyFont="1" applyBorder="1" applyAlignment="1">
      <alignment horizontal="center" vertical="center"/>
    </xf>
    <xf numFmtId="0" fontId="0" fillId="17" borderId="2" xfId="0" applyFill="1" applyBorder="1" applyAlignment="1">
      <alignment horizontal="center" vertical="center"/>
    </xf>
    <xf numFmtId="0" fontId="0" fillId="28" borderId="2" xfId="0" applyFill="1" applyBorder="1" applyAlignment="1">
      <alignment horizontal="center" vertical="center"/>
    </xf>
    <xf numFmtId="0" fontId="0" fillId="0" borderId="2" xfId="0" applyFont="1" applyBorder="1" applyAlignment="1" applyProtection="1">
      <alignment horizontal="center" vertical="center"/>
    </xf>
    <xf numFmtId="0" fontId="27" fillId="5" borderId="2" xfId="0" applyFont="1" applyFill="1" applyBorder="1" applyAlignment="1">
      <alignment horizontal="left" vertical="center" wrapText="1"/>
    </xf>
    <xf numFmtId="0" fontId="27" fillId="0" borderId="2" xfId="0" applyFont="1" applyFill="1" applyBorder="1" applyAlignment="1">
      <alignment horizontal="left" vertical="center" wrapText="1"/>
    </xf>
    <xf numFmtId="0" fontId="6" fillId="14" borderId="24" xfId="0" applyFont="1" applyFill="1" applyBorder="1" applyAlignment="1">
      <alignment horizontal="center" vertical="center" wrapText="1"/>
    </xf>
    <xf numFmtId="0" fontId="16" fillId="0" borderId="24" xfId="0" applyFont="1" applyBorder="1" applyAlignment="1">
      <alignment horizontal="center" vertical="center" wrapText="1"/>
    </xf>
    <xf numFmtId="0" fontId="7" fillId="0" borderId="24" xfId="0" applyFont="1" applyBorder="1" applyAlignment="1">
      <alignment vertical="center" wrapText="1"/>
    </xf>
    <xf numFmtId="0" fontId="19" fillId="0" borderId="19" xfId="0" applyFont="1" applyBorder="1" applyAlignment="1">
      <alignment horizontal="center" vertical="center"/>
    </xf>
    <xf numFmtId="0" fontId="20" fillId="16" borderId="29" xfId="0" applyFont="1" applyFill="1" applyBorder="1" applyAlignment="1">
      <alignment horizontal="center" vertical="center" wrapText="1"/>
    </xf>
    <xf numFmtId="0" fontId="20" fillId="16" borderId="30" xfId="0" applyFont="1" applyFill="1" applyBorder="1" applyAlignment="1">
      <alignment horizontal="center" vertical="center" wrapText="1"/>
    </xf>
    <xf numFmtId="0" fontId="30" fillId="31" borderId="33" xfId="0" applyFont="1" applyFill="1" applyBorder="1" applyAlignment="1">
      <alignment horizontal="center" vertical="center" wrapText="1"/>
    </xf>
    <xf numFmtId="0" fontId="30" fillId="31" borderId="34" xfId="0" applyFont="1" applyFill="1" applyBorder="1" applyAlignment="1">
      <alignment horizontal="center" vertical="center" wrapText="1"/>
    </xf>
    <xf numFmtId="0" fontId="30" fillId="31" borderId="35" xfId="0" applyFont="1" applyFill="1" applyBorder="1" applyAlignment="1">
      <alignment vertical="center" wrapText="1"/>
    </xf>
    <xf numFmtId="0" fontId="30" fillId="31" borderId="36" xfId="0" applyFont="1" applyFill="1" applyBorder="1" applyAlignment="1">
      <alignment horizontal="center" vertical="center" wrapText="1"/>
    </xf>
    <xf numFmtId="0" fontId="20" fillId="16" borderId="41" xfId="0" applyFont="1" applyFill="1" applyBorder="1" applyAlignment="1">
      <alignment horizontal="center" vertical="center" wrapText="1"/>
    </xf>
    <xf numFmtId="0" fontId="20" fillId="16" borderId="42" xfId="0" applyFont="1" applyFill="1" applyBorder="1" applyAlignment="1">
      <alignment horizontal="center" vertical="center" wrapText="1"/>
    </xf>
    <xf numFmtId="0" fontId="18" fillId="0" borderId="31" xfId="0" applyFont="1" applyBorder="1" applyAlignment="1">
      <alignment horizontal="justify" vertical="center"/>
    </xf>
    <xf numFmtId="0" fontId="18" fillId="0" borderId="33" xfId="0" applyFont="1" applyBorder="1" applyAlignment="1">
      <alignment horizontal="center" vertical="center"/>
    </xf>
    <xf numFmtId="0" fontId="20" fillId="16" borderId="43" xfId="0" applyFont="1" applyFill="1" applyBorder="1" applyAlignment="1">
      <alignment horizontal="center" vertical="center" wrapText="1"/>
    </xf>
    <xf numFmtId="0" fontId="20" fillId="16" borderId="44" xfId="0" applyFont="1" applyFill="1" applyBorder="1" applyAlignment="1">
      <alignment horizontal="center" vertical="center" wrapText="1"/>
    </xf>
    <xf numFmtId="0" fontId="30" fillId="0" borderId="36" xfId="0" applyFont="1" applyBorder="1" applyAlignment="1">
      <alignment horizontal="center" vertical="center" wrapText="1"/>
    </xf>
    <xf numFmtId="0" fontId="0" fillId="30" borderId="45" xfId="0" applyFill="1" applyBorder="1" applyAlignment="1">
      <alignment vertical="center" wrapText="1"/>
    </xf>
    <xf numFmtId="0" fontId="22" fillId="30" borderId="46" xfId="0" applyFont="1" applyFill="1" applyBorder="1" applyAlignment="1">
      <alignment horizontal="center" vertical="center" wrapText="1"/>
    </xf>
    <xf numFmtId="0" fontId="30" fillId="27" borderId="2" xfId="0" applyFont="1" applyFill="1" applyBorder="1" applyAlignment="1">
      <alignment horizontal="center" vertical="center" wrapText="1"/>
    </xf>
    <xf numFmtId="0" fontId="30" fillId="23" borderId="2" xfId="0" applyFont="1" applyFill="1" applyBorder="1" applyAlignment="1">
      <alignment horizontal="center" vertical="center" wrapText="1"/>
    </xf>
    <xf numFmtId="0" fontId="0" fillId="21" borderId="2" xfId="0" applyFill="1" applyBorder="1" applyAlignment="1">
      <alignment horizontal="center" vertical="center" wrapText="1"/>
    </xf>
    <xf numFmtId="0" fontId="30" fillId="0" borderId="2" xfId="0" applyFont="1" applyBorder="1" applyAlignment="1">
      <alignment horizontal="center" vertical="center" wrapText="1"/>
    </xf>
    <xf numFmtId="0" fontId="32" fillId="16" borderId="2" xfId="0" applyFont="1" applyFill="1" applyBorder="1" applyAlignment="1">
      <alignment horizontal="center" vertical="center" wrapText="1"/>
    </xf>
    <xf numFmtId="0" fontId="4" fillId="16" borderId="2" xfId="0" applyFont="1" applyFill="1" applyBorder="1" applyAlignment="1">
      <alignment horizontal="center" vertical="center" wrapText="1"/>
    </xf>
    <xf numFmtId="0" fontId="4" fillId="16" borderId="2" xfId="0" applyFont="1" applyFill="1" applyBorder="1" applyAlignment="1">
      <alignment horizontal="center" vertical="center"/>
    </xf>
    <xf numFmtId="0" fontId="0" fillId="32" borderId="2" xfId="0" applyFill="1" applyBorder="1" applyAlignment="1">
      <alignment horizontal="center" vertical="center" wrapText="1"/>
    </xf>
    <xf numFmtId="0" fontId="30" fillId="33" borderId="31" xfId="0" applyFont="1" applyFill="1" applyBorder="1" applyAlignment="1">
      <alignment horizontal="center" vertical="center" wrapText="1"/>
    </xf>
    <xf numFmtId="0" fontId="30" fillId="0" borderId="33" xfId="0" applyFont="1" applyBorder="1" applyAlignment="1">
      <alignment horizontal="center" vertical="center" wrapText="1"/>
    </xf>
    <xf numFmtId="0" fontId="20" fillId="16" borderId="0" xfId="0" applyFont="1" applyFill="1" applyBorder="1" applyAlignment="1">
      <alignment horizontal="center" vertical="center" wrapText="1"/>
    </xf>
    <xf numFmtId="0" fontId="0" fillId="6" borderId="2" xfId="0" applyFill="1" applyBorder="1" applyAlignment="1">
      <alignment horizontal="center" vertical="center" wrapText="1"/>
    </xf>
    <xf numFmtId="0" fontId="30" fillId="6" borderId="2" xfId="0" applyFont="1" applyFill="1" applyBorder="1" applyAlignment="1">
      <alignment horizontal="center" vertical="center" wrapText="1"/>
    </xf>
    <xf numFmtId="0" fontId="0" fillId="0" borderId="2" xfId="0" applyBorder="1" applyAlignment="1">
      <alignment horizontal="left" vertical="center"/>
    </xf>
    <xf numFmtId="0" fontId="0" fillId="0" borderId="2" xfId="0" applyBorder="1" applyAlignment="1">
      <alignment horizontal="left" vertical="center" wrapText="1"/>
    </xf>
    <xf numFmtId="2" fontId="0" fillId="9" borderId="2" xfId="0" applyNumberFormat="1" applyFill="1" applyBorder="1" applyAlignment="1">
      <alignment horizontal="left" vertical="center"/>
    </xf>
    <xf numFmtId="0" fontId="0" fillId="9" borderId="2" xfId="0" applyFill="1" applyBorder="1" applyAlignment="1">
      <alignment horizontal="left" vertical="center" wrapText="1"/>
    </xf>
    <xf numFmtId="0" fontId="0" fillId="6" borderId="2" xfId="0" applyFill="1" applyBorder="1" applyAlignment="1">
      <alignment horizontal="center" vertical="center"/>
    </xf>
    <xf numFmtId="0" fontId="0" fillId="8" borderId="2" xfId="0" applyFill="1" applyBorder="1" applyAlignment="1">
      <alignment horizontal="left" vertical="center" wrapText="1"/>
    </xf>
    <xf numFmtId="0" fontId="0" fillId="0" borderId="2" xfId="0" applyFill="1" applyBorder="1" applyAlignment="1">
      <alignment horizontal="left" vertical="center" wrapText="1"/>
    </xf>
    <xf numFmtId="0" fontId="0" fillId="6" borderId="2" xfId="0" applyFont="1" applyFill="1" applyBorder="1" applyAlignment="1">
      <alignment horizontal="center" vertical="center" wrapText="1"/>
    </xf>
    <xf numFmtId="0" fontId="0" fillId="6" borderId="3" xfId="0" applyFont="1" applyFill="1" applyBorder="1" applyAlignment="1">
      <alignment horizontal="center" vertical="center" wrapText="1"/>
    </xf>
    <xf numFmtId="0" fontId="0" fillId="24" borderId="3" xfId="0" applyFont="1" applyFill="1" applyBorder="1" applyAlignment="1">
      <alignment horizontal="center" vertical="center" wrapText="1"/>
    </xf>
    <xf numFmtId="0" fontId="2" fillId="34" borderId="2" xfId="2" applyFont="1" applyFill="1" applyBorder="1" applyAlignment="1">
      <alignment horizontal="center" vertical="center" wrapText="1"/>
    </xf>
    <xf numFmtId="0" fontId="29" fillId="24" borderId="3" xfId="0" applyFont="1" applyFill="1" applyBorder="1" applyAlignment="1">
      <alignment horizontal="center" vertical="center" wrapText="1"/>
    </xf>
    <xf numFmtId="0" fontId="5" fillId="6" borderId="19" xfId="0" applyFont="1" applyFill="1" applyBorder="1" applyAlignment="1">
      <alignment horizontal="center" vertical="center"/>
    </xf>
    <xf numFmtId="1" fontId="6" fillId="4" borderId="23" xfId="0" applyNumberFormat="1" applyFont="1" applyFill="1" applyBorder="1" applyAlignment="1" applyProtection="1">
      <alignment horizontal="center" vertical="center" wrapText="1"/>
      <protection locked="0"/>
    </xf>
    <xf numFmtId="1" fontId="6" fillId="4" borderId="3" xfId="0" applyNumberFormat="1" applyFont="1" applyFill="1" applyBorder="1" applyAlignment="1" applyProtection="1">
      <alignment horizontal="center" vertical="center" wrapText="1"/>
      <protection locked="0"/>
    </xf>
    <xf numFmtId="1" fontId="6" fillId="4" borderId="21" xfId="0" applyNumberFormat="1" applyFont="1" applyFill="1" applyBorder="1" applyAlignment="1" applyProtection="1">
      <alignment horizontal="center" vertical="center" wrapText="1"/>
      <protection locked="0"/>
    </xf>
    <xf numFmtId="1" fontId="7" fillId="0" borderId="26" xfId="0" applyNumberFormat="1" applyFont="1" applyBorder="1" applyAlignment="1" applyProtection="1">
      <alignment horizontal="center" vertical="center" wrapText="1"/>
      <protection locked="0"/>
    </xf>
    <xf numFmtId="0" fontId="8" fillId="0" borderId="24" xfId="0" applyFont="1" applyBorder="1" applyAlignment="1" applyProtection="1">
      <alignment horizontal="center" vertical="center" wrapText="1"/>
      <protection locked="0"/>
    </xf>
    <xf numFmtId="1" fontId="8" fillId="0" borderId="26" xfId="0" applyNumberFormat="1" applyFont="1" applyBorder="1" applyAlignment="1" applyProtection="1">
      <alignment horizontal="center" vertical="center" wrapText="1"/>
      <protection locked="0"/>
    </xf>
    <xf numFmtId="1" fontId="10" fillId="0" borderId="26" xfId="0" applyNumberFormat="1" applyFont="1" applyBorder="1" applyAlignment="1" applyProtection="1">
      <alignment vertical="center" wrapText="1"/>
      <protection locked="0"/>
    </xf>
    <xf numFmtId="0" fontId="10" fillId="0" borderId="2" xfId="0" applyFont="1" applyBorder="1" applyAlignment="1" applyProtection="1">
      <alignment vertical="center" wrapText="1"/>
      <protection locked="0"/>
    </xf>
    <xf numFmtId="0" fontId="10" fillId="0" borderId="2" xfId="0" applyFont="1" applyFill="1" applyBorder="1" applyAlignment="1" applyProtection="1">
      <alignment vertical="center" wrapText="1"/>
      <protection locked="0"/>
    </xf>
    <xf numFmtId="1" fontId="11" fillId="0" borderId="26" xfId="0" applyNumberFormat="1" applyFont="1" applyBorder="1" applyAlignment="1" applyProtection="1">
      <alignment vertical="center" wrapText="1"/>
      <protection locked="0"/>
    </xf>
    <xf numFmtId="0" fontId="0" fillId="20" borderId="2" xfId="0" applyFill="1" applyBorder="1" applyAlignment="1">
      <alignment horizontal="center" vertical="center" wrapText="1"/>
    </xf>
    <xf numFmtId="0" fontId="0" fillId="29" borderId="2" xfId="0" applyFill="1" applyBorder="1" applyAlignment="1">
      <alignment horizontal="center" vertical="center"/>
    </xf>
    <xf numFmtId="0" fontId="0" fillId="32" borderId="2" xfId="0" applyFill="1" applyBorder="1"/>
    <xf numFmtId="0" fontId="0" fillId="5" borderId="2" xfId="0" applyFill="1" applyBorder="1"/>
    <xf numFmtId="0" fontId="0" fillId="0" borderId="2" xfId="0" applyBorder="1" applyAlignment="1">
      <alignment horizontal="center"/>
    </xf>
    <xf numFmtId="0" fontId="17" fillId="0" borderId="10" xfId="0" applyFont="1" applyBorder="1"/>
    <xf numFmtId="0" fontId="0" fillId="32" borderId="2" xfId="0" applyFill="1" applyBorder="1" applyAlignment="1">
      <alignment horizontal="center" vertical="center"/>
    </xf>
    <xf numFmtId="0" fontId="0" fillId="5" borderId="2" xfId="0" applyFill="1" applyBorder="1" applyAlignment="1">
      <alignment horizontal="center" vertical="center"/>
    </xf>
    <xf numFmtId="0" fontId="17" fillId="0" borderId="10" xfId="0" applyFont="1" applyBorder="1" applyAlignment="1">
      <alignment horizontal="left" vertical="center"/>
    </xf>
    <xf numFmtId="9" fontId="0" fillId="0" borderId="0" xfId="7" applyFont="1" applyBorder="1"/>
    <xf numFmtId="0" fontId="0" fillId="0" borderId="3" xfId="0" applyFont="1" applyFill="1" applyBorder="1" applyAlignment="1">
      <alignment horizontal="center" vertical="center" wrapText="1"/>
    </xf>
    <xf numFmtId="0" fontId="0" fillId="22" borderId="19" xfId="0" applyFont="1" applyFill="1" applyBorder="1" applyAlignment="1">
      <alignment vertical="center"/>
    </xf>
    <xf numFmtId="0" fontId="1" fillId="3" borderId="24" xfId="3" applyFont="1" applyBorder="1" applyAlignment="1">
      <alignment horizontal="center" vertical="center"/>
    </xf>
    <xf numFmtId="0" fontId="33" fillId="36" borderId="2" xfId="0" applyFont="1" applyFill="1" applyBorder="1" applyAlignment="1">
      <alignment horizontal="center" vertical="center" wrapText="1"/>
    </xf>
    <xf numFmtId="0" fontId="29" fillId="24" borderId="48" xfId="0" applyFont="1" applyFill="1" applyBorder="1" applyAlignment="1">
      <alignment horizontal="center" vertical="center" wrapText="1"/>
    </xf>
    <xf numFmtId="0" fontId="33" fillId="36" borderId="4" xfId="0" applyFont="1" applyFill="1" applyBorder="1" applyAlignment="1">
      <alignment horizontal="center" vertical="center" wrapText="1"/>
    </xf>
    <xf numFmtId="0" fontId="8" fillId="0" borderId="0" xfId="0" applyFont="1" applyAlignment="1" applyProtection="1">
      <alignment vertical="center" wrapText="1"/>
      <protection locked="0"/>
    </xf>
    <xf numFmtId="1" fontId="8" fillId="38" borderId="26" xfId="0" applyNumberFormat="1" applyFont="1" applyFill="1" applyBorder="1" applyAlignment="1" applyProtection="1">
      <alignment horizontal="center" vertical="center" wrapText="1"/>
      <protection locked="0"/>
    </xf>
    <xf numFmtId="1" fontId="8" fillId="38" borderId="2" xfId="0" applyNumberFormat="1" applyFont="1" applyFill="1" applyBorder="1" applyAlignment="1" applyProtection="1">
      <alignment horizontal="center" vertical="center" wrapText="1"/>
      <protection locked="0"/>
    </xf>
    <xf numFmtId="0" fontId="9" fillId="38" borderId="2" xfId="0" applyFont="1" applyFill="1" applyBorder="1" applyAlignment="1" applyProtection="1">
      <alignment vertical="center" wrapText="1"/>
      <protection locked="0"/>
    </xf>
    <xf numFmtId="0" fontId="8" fillId="38" borderId="2" xfId="0" applyFont="1" applyFill="1" applyBorder="1" applyAlignment="1" applyProtection="1">
      <alignment horizontal="center" vertical="center" wrapText="1"/>
      <protection locked="0"/>
    </xf>
    <xf numFmtId="0" fontId="0" fillId="38" borderId="2" xfId="0" applyFill="1" applyBorder="1" applyAlignment="1">
      <alignment horizontal="center" vertical="center"/>
    </xf>
    <xf numFmtId="0" fontId="8" fillId="38" borderId="2" xfId="0" applyFont="1" applyFill="1" applyBorder="1" applyAlignment="1" applyProtection="1">
      <alignment vertical="center" wrapText="1"/>
      <protection locked="0"/>
    </xf>
    <xf numFmtId="0" fontId="8" fillId="38" borderId="2" xfId="0" applyFont="1" applyFill="1" applyBorder="1" applyAlignment="1" applyProtection="1">
      <alignment horizontal="left" vertical="center" wrapText="1"/>
      <protection locked="0"/>
    </xf>
    <xf numFmtId="1" fontId="7" fillId="38" borderId="26" xfId="0" applyNumberFormat="1" applyFont="1" applyFill="1" applyBorder="1" applyAlignment="1" applyProtection="1">
      <alignment horizontal="center" vertical="center" wrapText="1"/>
      <protection locked="0"/>
    </xf>
    <xf numFmtId="0" fontId="7" fillId="38" borderId="2" xfId="0" applyFont="1" applyFill="1" applyBorder="1" applyAlignment="1">
      <alignment horizontal="center" vertical="center" wrapText="1"/>
    </xf>
    <xf numFmtId="0" fontId="11" fillId="0" borderId="2" xfId="0" applyFont="1" applyBorder="1" applyAlignment="1" applyProtection="1">
      <alignment horizontal="left" vertical="center" wrapText="1"/>
      <protection locked="0"/>
    </xf>
    <xf numFmtId="1" fontId="11" fillId="38" borderId="26" xfId="0" applyNumberFormat="1" applyFont="1" applyFill="1" applyBorder="1" applyAlignment="1" applyProtection="1">
      <alignment vertical="center" wrapText="1"/>
      <protection locked="0"/>
    </xf>
    <xf numFmtId="0" fontId="10" fillId="38" borderId="2" xfId="0" applyFont="1" applyFill="1" applyBorder="1" applyAlignment="1" applyProtection="1">
      <alignment vertical="center" wrapText="1"/>
      <protection locked="0"/>
    </xf>
    <xf numFmtId="0" fontId="11" fillId="38" borderId="2" xfId="0" applyFont="1" applyFill="1" applyBorder="1" applyAlignment="1" applyProtection="1">
      <alignment horizontal="center" vertical="center" wrapText="1"/>
      <protection locked="0"/>
    </xf>
    <xf numFmtId="0" fontId="8" fillId="38" borderId="24" xfId="0" applyFont="1" applyFill="1" applyBorder="1" applyAlignment="1" applyProtection="1">
      <alignment horizontal="center" vertical="center" wrapText="1"/>
      <protection locked="0"/>
    </xf>
    <xf numFmtId="1" fontId="11" fillId="29" borderId="26" xfId="0" applyNumberFormat="1" applyFont="1" applyFill="1" applyBorder="1" applyAlignment="1" applyProtection="1">
      <alignment vertical="center" wrapText="1"/>
      <protection locked="0"/>
    </xf>
    <xf numFmtId="1" fontId="8" fillId="29" borderId="2" xfId="0" applyNumberFormat="1" applyFont="1" applyFill="1" applyBorder="1" applyAlignment="1" applyProtection="1">
      <alignment horizontal="center" vertical="center" wrapText="1"/>
      <protection locked="0"/>
    </xf>
    <xf numFmtId="0" fontId="10" fillId="29" borderId="2" xfId="0" applyFont="1" applyFill="1" applyBorder="1" applyAlignment="1" applyProtection="1">
      <alignment vertical="center" wrapText="1"/>
      <protection locked="0"/>
    </xf>
    <xf numFmtId="0" fontId="11" fillId="29" borderId="2" xfId="0" applyFont="1" applyFill="1" applyBorder="1" applyAlignment="1" applyProtection="1">
      <alignment horizontal="center" vertical="center" wrapText="1"/>
      <protection locked="0"/>
    </xf>
    <xf numFmtId="0" fontId="8" fillId="29" borderId="24" xfId="0" applyFont="1" applyFill="1" applyBorder="1" applyAlignment="1" applyProtection="1">
      <alignment horizontal="center" vertical="center" wrapText="1"/>
      <protection locked="0"/>
    </xf>
    <xf numFmtId="0" fontId="11" fillId="38" borderId="2" xfId="0" applyFont="1" applyFill="1" applyBorder="1" applyAlignment="1" applyProtection="1">
      <alignment vertical="center" wrapText="1"/>
      <protection locked="0"/>
    </xf>
    <xf numFmtId="0" fontId="8" fillId="11" borderId="49" xfId="0" applyFont="1" applyFill="1" applyBorder="1" applyAlignment="1">
      <alignment vertical="center" wrapText="1"/>
    </xf>
    <xf numFmtId="0" fontId="8" fillId="0" borderId="49" xfId="0" applyFont="1" applyBorder="1" applyAlignment="1">
      <alignment vertical="center" wrapText="1"/>
    </xf>
    <xf numFmtId="1" fontId="11" fillId="0" borderId="26" xfId="0" applyNumberFormat="1" applyFont="1" applyFill="1" applyBorder="1" applyAlignment="1" applyProtection="1">
      <alignment horizontal="center" vertical="center" wrapText="1"/>
      <protection locked="0"/>
    </xf>
    <xf numFmtId="1" fontId="11" fillId="0" borderId="2" xfId="0" applyNumberFormat="1" applyFont="1" applyFill="1" applyBorder="1" applyAlignment="1" applyProtection="1">
      <alignment horizontal="center" vertical="center" wrapText="1"/>
      <protection locked="0"/>
    </xf>
    <xf numFmtId="0" fontId="11" fillId="0" borderId="2" xfId="0" applyFont="1" applyFill="1" applyBorder="1" applyAlignment="1" applyProtection="1">
      <alignment horizontal="center" vertical="center" wrapText="1"/>
      <protection locked="0"/>
    </xf>
    <xf numFmtId="1" fontId="8" fillId="38" borderId="20" xfId="0" applyNumberFormat="1" applyFont="1" applyFill="1" applyBorder="1" applyAlignment="1" applyProtection="1">
      <alignment horizontal="center" vertical="center" wrapText="1"/>
      <protection locked="0"/>
    </xf>
    <xf numFmtId="1" fontId="8" fillId="38" borderId="4" xfId="0" applyNumberFormat="1" applyFont="1" applyFill="1" applyBorder="1" applyAlignment="1" applyProtection="1">
      <alignment horizontal="center" vertical="center" wrapText="1"/>
      <protection locked="0"/>
    </xf>
    <xf numFmtId="0" fontId="8" fillId="38" borderId="4" xfId="0" applyFont="1" applyFill="1" applyBorder="1" applyAlignment="1" applyProtection="1">
      <alignment vertical="center" wrapText="1"/>
      <protection locked="0"/>
    </xf>
    <xf numFmtId="0" fontId="0" fillId="38" borderId="4" xfId="0" applyFill="1" applyBorder="1" applyAlignment="1">
      <alignment horizontal="center" vertical="center"/>
    </xf>
    <xf numFmtId="0" fontId="8" fillId="38" borderId="18" xfId="0" applyFont="1" applyFill="1" applyBorder="1" applyAlignment="1" applyProtection="1">
      <alignment horizontal="center" vertical="center" wrapText="1"/>
      <protection locked="0"/>
    </xf>
    <xf numFmtId="0" fontId="0" fillId="39" borderId="3" xfId="0" applyFont="1" applyFill="1" applyBorder="1" applyAlignment="1">
      <alignment horizontal="center" vertical="center" wrapText="1"/>
    </xf>
    <xf numFmtId="0" fontId="0" fillId="39" borderId="2" xfId="0" applyFont="1" applyFill="1" applyBorder="1" applyAlignment="1">
      <alignment horizontal="center" vertical="center" wrapText="1"/>
    </xf>
    <xf numFmtId="1" fontId="8" fillId="0" borderId="2" xfId="0" applyNumberFormat="1" applyFont="1" applyFill="1" applyBorder="1" applyAlignment="1">
      <alignment horizontal="center" vertical="center" wrapText="1"/>
    </xf>
    <xf numFmtId="0" fontId="0" fillId="0" borderId="2" xfId="0" applyFill="1" applyBorder="1"/>
    <xf numFmtId="0" fontId="29" fillId="6" borderId="3" xfId="0" applyFont="1" applyFill="1" applyBorder="1" applyAlignment="1">
      <alignment horizontal="center" vertical="center" wrapText="1"/>
    </xf>
    <xf numFmtId="1" fontId="8" fillId="0" borderId="26" xfId="0" applyNumberFormat="1" applyFont="1" applyBorder="1" applyAlignment="1" applyProtection="1">
      <alignment horizontal="left" vertical="center" wrapText="1"/>
      <protection locked="0"/>
    </xf>
    <xf numFmtId="3" fontId="0" fillId="0" borderId="0" xfId="0" applyNumberFormat="1"/>
    <xf numFmtId="1" fontId="8" fillId="11" borderId="26" xfId="0" applyNumberFormat="1" applyFont="1" applyFill="1" applyBorder="1" applyAlignment="1" applyProtection="1">
      <alignment horizontal="center" vertical="center" wrapText="1"/>
      <protection locked="0"/>
    </xf>
    <xf numFmtId="1" fontId="8" fillId="29" borderId="2" xfId="0" applyNumberFormat="1" applyFont="1" applyFill="1" applyBorder="1" applyAlignment="1">
      <alignment horizontal="center" vertical="center" wrapText="1"/>
    </xf>
    <xf numFmtId="1" fontId="8" fillId="39" borderId="2" xfId="0" applyNumberFormat="1" applyFont="1" applyFill="1" applyBorder="1" applyAlignment="1">
      <alignment horizontal="center" vertical="center" wrapText="1"/>
    </xf>
    <xf numFmtId="0" fontId="0" fillId="0" borderId="4" xfId="0" applyBorder="1" applyAlignment="1">
      <alignment horizontal="left" vertical="center"/>
    </xf>
    <xf numFmtId="0" fontId="0" fillId="0" borderId="4" xfId="0" applyBorder="1" applyAlignment="1">
      <alignment horizontal="left" vertical="center" wrapText="1"/>
    </xf>
    <xf numFmtId="2" fontId="0" fillId="9" borderId="4" xfId="0" applyNumberFormat="1" applyFill="1" applyBorder="1" applyAlignment="1">
      <alignment horizontal="left" vertical="center"/>
    </xf>
    <xf numFmtId="0" fontId="0" fillId="0" borderId="4" xfId="0" applyFill="1" applyBorder="1" applyAlignment="1">
      <alignment horizontal="left" vertical="center" wrapText="1"/>
    </xf>
    <xf numFmtId="1" fontId="8" fillId="0" borderId="20" xfId="0" applyNumberFormat="1" applyFont="1" applyBorder="1" applyAlignment="1" applyProtection="1">
      <alignment horizontal="center" vertical="center" wrapText="1"/>
      <protection locked="0"/>
    </xf>
    <xf numFmtId="1" fontId="8" fillId="0" borderId="26" xfId="0" applyNumberFormat="1" applyFont="1" applyFill="1" applyBorder="1" applyAlignment="1" applyProtection="1">
      <alignment horizontal="center" vertical="center" wrapText="1"/>
      <protection locked="0"/>
    </xf>
    <xf numFmtId="1" fontId="8" fillId="0" borderId="20" xfId="0" applyNumberFormat="1" applyFont="1" applyFill="1" applyBorder="1" applyAlignment="1" applyProtection="1">
      <alignment horizontal="center" vertical="center" wrapText="1"/>
      <protection locked="0"/>
    </xf>
    <xf numFmtId="0" fontId="0" fillId="21" borderId="2" xfId="0" applyFont="1" applyFill="1" applyBorder="1" applyAlignment="1" applyProtection="1">
      <alignment horizontal="center" vertical="center"/>
      <protection locked="0"/>
    </xf>
    <xf numFmtId="0" fontId="0" fillId="0" borderId="2" xfId="0" applyBorder="1" applyAlignment="1" applyProtection="1">
      <alignment horizontal="center" vertical="center"/>
      <protection locked="0"/>
    </xf>
    <xf numFmtId="0" fontId="0" fillId="0" borderId="2" xfId="0" applyBorder="1" applyAlignment="1" applyProtection="1">
      <alignment horizontal="center" vertical="center"/>
    </xf>
    <xf numFmtId="0" fontId="0" fillId="11" borderId="3" xfId="0" applyFont="1" applyFill="1" applyBorder="1" applyAlignment="1" applyProtection="1">
      <alignment horizontal="center" vertical="center" wrapText="1"/>
      <protection locked="0"/>
    </xf>
    <xf numFmtId="0" fontId="0" fillId="0" borderId="2" xfId="0" applyFont="1" applyBorder="1" applyAlignment="1" applyProtection="1">
      <alignment horizontal="center" vertical="center" wrapText="1"/>
      <protection locked="0"/>
    </xf>
    <xf numFmtId="0" fontId="0" fillId="39" borderId="3" xfId="0" applyFont="1" applyFill="1" applyBorder="1" applyAlignment="1" applyProtection="1">
      <alignment horizontal="center" vertical="center" wrapText="1"/>
      <protection locked="0"/>
    </xf>
    <xf numFmtId="0" fontId="0" fillId="11" borderId="2" xfId="0" applyFont="1" applyFill="1" applyBorder="1" applyAlignment="1" applyProtection="1">
      <alignment horizontal="center" vertical="center" wrapText="1"/>
      <protection locked="0"/>
    </xf>
    <xf numFmtId="0" fontId="0" fillId="29" borderId="2" xfId="0" applyFill="1" applyBorder="1" applyAlignment="1" applyProtection="1">
      <alignment horizontal="center" vertical="center"/>
      <protection locked="0"/>
    </xf>
    <xf numFmtId="0" fontId="0" fillId="0" borderId="2" xfId="0" applyBorder="1" applyProtection="1">
      <protection locked="0"/>
    </xf>
    <xf numFmtId="0" fontId="0" fillId="38" borderId="2" xfId="0" applyFill="1" applyBorder="1" applyProtection="1">
      <protection locked="0"/>
    </xf>
    <xf numFmtId="0" fontId="0" fillId="0" borderId="3" xfId="0" applyFont="1" applyFill="1" applyBorder="1" applyAlignment="1" applyProtection="1">
      <alignment horizontal="center" vertical="center" wrapText="1"/>
      <protection locked="0"/>
    </xf>
    <xf numFmtId="0" fontId="0" fillId="0" borderId="0" xfId="0" applyProtection="1">
      <protection locked="0"/>
    </xf>
    <xf numFmtId="0" fontId="0" fillId="6" borderId="0" xfId="0" applyFill="1" applyProtection="1">
      <protection locked="0"/>
    </xf>
    <xf numFmtId="0" fontId="0" fillId="0" borderId="2" xfId="0" applyFill="1" applyBorder="1" applyProtection="1">
      <protection locked="0"/>
    </xf>
    <xf numFmtId="0" fontId="0" fillId="0" borderId="0" xfId="0" applyFill="1" applyProtection="1">
      <protection locked="0"/>
    </xf>
    <xf numFmtId="0" fontId="0" fillId="0" borderId="0" xfId="0" applyAlignment="1" applyProtection="1">
      <alignment vertical="center"/>
      <protection locked="0"/>
    </xf>
    <xf numFmtId="0" fontId="0" fillId="29" borderId="0" xfId="0" applyFill="1" applyProtection="1">
      <protection locked="0"/>
    </xf>
    <xf numFmtId="0" fontId="0" fillId="0" borderId="0" xfId="0" applyAlignment="1" applyProtection="1">
      <alignment wrapText="1"/>
      <protection locked="0"/>
    </xf>
    <xf numFmtId="0" fontId="0" fillId="6" borderId="2" xfId="0" applyFill="1" applyBorder="1" applyAlignment="1" applyProtection="1">
      <alignment horizontal="center" vertical="center"/>
      <protection locked="0"/>
    </xf>
    <xf numFmtId="0" fontId="0" fillId="25" borderId="2" xfId="0" applyFill="1" applyBorder="1" applyAlignment="1">
      <alignment horizontal="center" vertical="center"/>
    </xf>
    <xf numFmtId="0" fontId="0" fillId="25" borderId="2" xfId="0" applyFill="1" applyBorder="1" applyAlignment="1">
      <alignment horizontal="center" vertical="center" wrapText="1"/>
    </xf>
    <xf numFmtId="0" fontId="0" fillId="25" borderId="2" xfId="0" applyFill="1" applyBorder="1" applyAlignment="1">
      <alignment horizontal="center" vertical="center" textRotation="90" wrapText="1"/>
    </xf>
    <xf numFmtId="0" fontId="4" fillId="25" borderId="2" xfId="0" applyFont="1" applyFill="1" applyBorder="1" applyAlignment="1">
      <alignment horizontal="center" vertical="center" textRotation="90" wrapText="1"/>
    </xf>
    <xf numFmtId="0" fontId="0" fillId="0" borderId="2" xfId="0" applyBorder="1" applyAlignment="1" applyProtection="1">
      <alignment vertical="center"/>
      <protection locked="0"/>
    </xf>
    <xf numFmtId="0" fontId="0" fillId="40" borderId="2" xfId="0" applyFill="1" applyBorder="1" applyProtection="1">
      <protection locked="0"/>
    </xf>
    <xf numFmtId="0" fontId="0" fillId="23" borderId="2" xfId="0" applyFill="1" applyBorder="1" applyProtection="1">
      <protection locked="0"/>
    </xf>
    <xf numFmtId="0" fontId="0" fillId="0" borderId="2" xfId="0" applyBorder="1" applyAlignment="1" applyProtection="1">
      <alignment horizontal="center" vertical="center" wrapText="1"/>
      <protection locked="0"/>
    </xf>
    <xf numFmtId="0" fontId="0" fillId="24" borderId="2" xfId="0" applyFont="1" applyFill="1" applyBorder="1" applyAlignment="1">
      <alignment horizontal="center" vertical="center" wrapText="1"/>
    </xf>
    <xf numFmtId="0" fontId="29" fillId="24" borderId="2" xfId="0" applyFont="1" applyFill="1" applyBorder="1" applyAlignment="1">
      <alignment horizontal="center" vertical="center" wrapText="1"/>
    </xf>
    <xf numFmtId="0" fontId="0" fillId="39" borderId="2" xfId="0" applyFont="1" applyFill="1" applyBorder="1" applyAlignment="1" applyProtection="1">
      <alignment horizontal="center" vertical="center" wrapText="1"/>
      <protection locked="0"/>
    </xf>
    <xf numFmtId="0" fontId="0" fillId="0" borderId="2" xfId="0" applyFont="1" applyBorder="1" applyAlignment="1" applyProtection="1">
      <alignment horizontal="center" vertical="center" wrapText="1"/>
    </xf>
    <xf numFmtId="0" fontId="0" fillId="0" borderId="2" xfId="0" applyFill="1" applyBorder="1" applyAlignment="1" applyProtection="1">
      <alignment horizontal="center" vertical="center"/>
      <protection locked="0"/>
    </xf>
    <xf numFmtId="0" fontId="0" fillId="0" borderId="0" xfId="0" applyAlignment="1" applyProtection="1">
      <alignment horizontal="center" vertical="center"/>
      <protection locked="0"/>
    </xf>
    <xf numFmtId="0" fontId="0" fillId="38" borderId="2" xfId="0" applyFill="1" applyBorder="1" applyAlignment="1" applyProtection="1">
      <alignment horizontal="center" vertical="center" wrapText="1"/>
      <protection locked="0"/>
    </xf>
    <xf numFmtId="0" fontId="0" fillId="38" borderId="0" xfId="0" applyFill="1" applyBorder="1" applyProtection="1">
      <protection locked="0"/>
    </xf>
    <xf numFmtId="0" fontId="0" fillId="0" borderId="2" xfId="0" applyFill="1" applyBorder="1" applyAlignment="1" applyProtection="1">
      <alignment horizontal="center" vertical="center" wrapText="1"/>
      <protection locked="0"/>
    </xf>
    <xf numFmtId="0" fontId="0" fillId="6" borderId="2" xfId="0" applyFill="1" applyBorder="1" applyAlignment="1">
      <alignment horizontal="left" vertical="center"/>
    </xf>
    <xf numFmtId="0" fontId="0" fillId="6" borderId="2" xfId="0" applyFill="1" applyBorder="1" applyAlignment="1">
      <alignment horizontal="left" vertical="center" wrapText="1"/>
    </xf>
    <xf numFmtId="0" fontId="0" fillId="6" borderId="2" xfId="0" applyFill="1" applyBorder="1" applyAlignment="1" applyProtection="1">
      <alignment horizontal="center" vertical="center" wrapText="1"/>
      <protection locked="0"/>
    </xf>
    <xf numFmtId="0" fontId="33" fillId="44" borderId="61" xfId="0" applyFont="1" applyFill="1" applyBorder="1" applyAlignment="1">
      <alignment horizontal="center" vertical="center" wrapText="1"/>
    </xf>
    <xf numFmtId="0" fontId="33" fillId="45" borderId="61" xfId="0" applyFont="1" applyFill="1" applyBorder="1" applyAlignment="1">
      <alignment horizontal="center" vertical="center" wrapText="1"/>
    </xf>
    <xf numFmtId="43" fontId="0" fillId="0" borderId="0" xfId="8" applyFont="1"/>
    <xf numFmtId="164" fontId="0" fillId="0" borderId="0" xfId="1" applyFont="1"/>
    <xf numFmtId="0" fontId="0" fillId="21" borderId="2" xfId="0" applyFont="1" applyFill="1"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6" borderId="3" xfId="0" applyFill="1" applyBorder="1" applyAlignment="1">
      <alignment horizontal="center" vertical="center"/>
    </xf>
    <xf numFmtId="0" fontId="0" fillId="0" borderId="3" xfId="0" applyBorder="1" applyAlignment="1">
      <alignment horizontal="center" vertical="center"/>
    </xf>
    <xf numFmtId="0" fontId="0" fillId="0" borderId="3" xfId="0" applyBorder="1" applyAlignment="1" applyProtection="1">
      <alignment horizontal="center" vertical="center"/>
    </xf>
    <xf numFmtId="0" fontId="33" fillId="6" borderId="61" xfId="0" applyFont="1" applyFill="1" applyBorder="1" applyAlignment="1">
      <alignment horizontal="center" vertical="center" wrapText="1"/>
    </xf>
    <xf numFmtId="0" fontId="0" fillId="0" borderId="3" xfId="0" applyBorder="1" applyAlignment="1" applyProtection="1">
      <alignment horizontal="center" vertical="center" wrapText="1"/>
    </xf>
    <xf numFmtId="0" fontId="0" fillId="0" borderId="4" xfId="0" applyFont="1" applyBorder="1" applyAlignment="1">
      <alignment horizontal="center" vertical="center" wrapText="1"/>
    </xf>
    <xf numFmtId="0" fontId="0" fillId="0" borderId="4" xfId="0" applyFont="1" applyBorder="1" applyAlignment="1" applyProtection="1">
      <alignment horizontal="center" vertical="center" wrapText="1"/>
      <protection locked="0"/>
    </xf>
    <xf numFmtId="0" fontId="0" fillId="6" borderId="4" xfId="0" applyFont="1" applyFill="1" applyBorder="1" applyAlignment="1">
      <alignment horizontal="center" vertical="center" wrapText="1"/>
    </xf>
    <xf numFmtId="0" fontId="0" fillId="0" borderId="4" xfId="0" applyFont="1" applyBorder="1" applyAlignment="1" applyProtection="1">
      <alignment horizontal="center" vertical="center" wrapText="1"/>
    </xf>
    <xf numFmtId="1" fontId="0" fillId="6" borderId="3" xfId="0" applyNumberFormat="1" applyFill="1" applyBorder="1" applyAlignment="1">
      <alignment horizontal="center" vertical="center"/>
    </xf>
    <xf numFmtId="0" fontId="0" fillId="0" borderId="0" xfId="0" pivotButton="1"/>
    <xf numFmtId="0" fontId="0" fillId="0" borderId="0" xfId="0" applyAlignment="1">
      <alignment horizontal="left"/>
    </xf>
    <xf numFmtId="0" fontId="0" fillId="0" borderId="0" xfId="0" applyNumberFormat="1"/>
    <xf numFmtId="1" fontId="0" fillId="0" borderId="0" xfId="0" applyNumberFormat="1"/>
    <xf numFmtId="0" fontId="4" fillId="16" borderId="0" xfId="0" applyFont="1" applyFill="1" applyAlignment="1">
      <alignment horizontal="center" vertical="center"/>
    </xf>
    <xf numFmtId="9" fontId="0" fillId="38" borderId="2" xfId="7" applyFont="1" applyFill="1" applyBorder="1" applyAlignment="1" applyProtection="1">
      <alignment horizontal="center" vertical="center" wrapText="1"/>
      <protection locked="0"/>
    </xf>
    <xf numFmtId="49" fontId="0" fillId="0" borderId="2" xfId="0" applyNumberFormat="1" applyBorder="1" applyAlignment="1">
      <alignment horizontal="center" vertical="center"/>
    </xf>
    <xf numFmtId="16" fontId="0" fillId="0" borderId="2" xfId="0" applyNumberFormat="1" applyBorder="1" applyAlignment="1">
      <alignment horizontal="center" vertical="center" wrapText="1"/>
    </xf>
    <xf numFmtId="49" fontId="0" fillId="0" borderId="3" xfId="0" applyNumberFormat="1" applyBorder="1" applyAlignment="1">
      <alignment horizontal="center" vertical="center" wrapText="1"/>
    </xf>
    <xf numFmtId="49" fontId="0" fillId="0" borderId="2" xfId="0" applyNumberFormat="1" applyBorder="1" applyAlignment="1">
      <alignment horizontal="center" vertical="center" wrapText="1"/>
    </xf>
    <xf numFmtId="0" fontId="0" fillId="0" borderId="3" xfId="0" applyBorder="1" applyAlignment="1">
      <alignment horizontal="center" vertical="center"/>
    </xf>
    <xf numFmtId="0" fontId="0" fillId="0" borderId="3" xfId="0" applyBorder="1" applyAlignment="1">
      <alignment horizontal="center" vertical="center" wrapText="1"/>
    </xf>
    <xf numFmtId="0" fontId="0" fillId="0" borderId="3" xfId="0" applyBorder="1" applyAlignment="1" applyProtection="1">
      <alignment horizontal="center" vertical="center" wrapText="1"/>
    </xf>
    <xf numFmtId="0" fontId="0" fillId="0" borderId="4"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pplyProtection="1">
      <alignment horizontal="center" vertical="center" wrapText="1"/>
    </xf>
    <xf numFmtId="0" fontId="0" fillId="0" borderId="3" xfId="0" applyBorder="1" applyAlignment="1" applyProtection="1">
      <alignment horizontal="center" vertical="center" wrapText="1"/>
    </xf>
    <xf numFmtId="0" fontId="0" fillId="38" borderId="2" xfId="0" applyFill="1" applyBorder="1" applyAlignment="1" applyProtection="1">
      <alignment wrapText="1"/>
      <protection locked="0"/>
    </xf>
    <xf numFmtId="16" fontId="0" fillId="38" borderId="2" xfId="0" applyNumberFormat="1" applyFill="1" applyBorder="1" applyProtection="1">
      <protection locked="0"/>
    </xf>
    <xf numFmtId="9" fontId="0" fillId="38" borderId="2" xfId="0" applyNumberFormat="1" applyFill="1" applyBorder="1" applyAlignment="1" applyProtection="1">
      <alignment wrapText="1"/>
      <protection locked="0"/>
    </xf>
    <xf numFmtId="0" fontId="0" fillId="38" borderId="4" xfId="0" applyFill="1" applyBorder="1" applyProtection="1">
      <protection locked="0"/>
    </xf>
    <xf numFmtId="0" fontId="0" fillId="38" borderId="2" xfId="0" applyFill="1" applyBorder="1" applyAlignment="1" applyProtection="1">
      <alignment vertical="center" wrapText="1"/>
      <protection locked="0"/>
    </xf>
    <xf numFmtId="0" fontId="0" fillId="47" borderId="2" xfId="0" applyFill="1" applyBorder="1" applyAlignment="1" applyProtection="1">
      <alignment horizontal="center" wrapText="1"/>
      <protection locked="0"/>
    </xf>
    <xf numFmtId="0" fontId="37" fillId="11" borderId="3" xfId="0" applyFont="1" applyFill="1" applyBorder="1" applyAlignment="1" applyProtection="1">
      <alignment horizontal="center" vertical="center" wrapText="1"/>
      <protection locked="0"/>
    </xf>
    <xf numFmtId="0" fontId="38" fillId="11" borderId="3" xfId="0" applyFont="1" applyFill="1" applyBorder="1" applyAlignment="1" applyProtection="1">
      <alignment horizontal="center" vertical="center" wrapText="1"/>
      <protection locked="0"/>
    </xf>
    <xf numFmtId="1" fontId="0" fillId="6" borderId="2" xfId="0" applyNumberFormat="1" applyFill="1" applyBorder="1" applyAlignment="1">
      <alignment horizontal="center" vertical="center"/>
    </xf>
    <xf numFmtId="0" fontId="0" fillId="0" borderId="2" xfId="0" applyBorder="1" applyAlignment="1" applyProtection="1">
      <alignment horizontal="left" vertical="center"/>
      <protection locked="0"/>
    </xf>
    <xf numFmtId="0" fontId="0" fillId="0" borderId="2" xfId="0" applyBorder="1" applyAlignment="1" applyProtection="1">
      <alignment horizontal="left" vertical="center" wrapText="1"/>
      <protection locked="0"/>
    </xf>
    <xf numFmtId="2" fontId="0" fillId="9" borderId="2" xfId="0" applyNumberFormat="1" applyFill="1" applyBorder="1" applyAlignment="1" applyProtection="1">
      <alignment horizontal="left" vertical="center"/>
      <protection locked="0"/>
    </xf>
    <xf numFmtId="0" fontId="0" fillId="0" borderId="2" xfId="0" applyFill="1" applyBorder="1" applyAlignment="1" applyProtection="1">
      <alignment horizontal="left" vertical="center" wrapText="1"/>
      <protection locked="0"/>
    </xf>
    <xf numFmtId="49" fontId="0" fillId="0" borderId="3" xfId="0" applyNumberFormat="1" applyFill="1" applyBorder="1" applyAlignment="1">
      <alignment horizontal="center" vertical="center" wrapText="1"/>
    </xf>
    <xf numFmtId="0" fontId="0" fillId="12" borderId="66" xfId="0" applyFont="1" applyFill="1" applyBorder="1" applyAlignment="1">
      <alignment horizontal="center" vertical="center"/>
    </xf>
    <xf numFmtId="0" fontId="0" fillId="12" borderId="67" xfId="0" applyFont="1" applyFill="1" applyBorder="1" applyAlignment="1">
      <alignment horizontal="center" vertical="center"/>
    </xf>
    <xf numFmtId="0" fontId="0" fillId="12" borderId="68" xfId="0" applyFont="1" applyFill="1" applyBorder="1" applyAlignment="1">
      <alignment horizontal="center" vertical="center"/>
    </xf>
    <xf numFmtId="0" fontId="0" fillId="12" borderId="69" xfId="0" applyFont="1" applyFill="1" applyBorder="1" applyAlignment="1">
      <alignment horizontal="center" vertical="center"/>
    </xf>
    <xf numFmtId="0" fontId="0" fillId="12" borderId="70" xfId="0" applyFont="1" applyFill="1" applyBorder="1" applyAlignment="1">
      <alignment horizontal="center" vertical="center"/>
    </xf>
    <xf numFmtId="0" fontId="0" fillId="6" borderId="69" xfId="0" applyFont="1" applyFill="1" applyBorder="1" applyAlignment="1">
      <alignment horizontal="center" vertical="center"/>
    </xf>
    <xf numFmtId="0" fontId="0" fillId="8" borderId="67" xfId="0" applyFont="1" applyFill="1" applyBorder="1" applyAlignment="1">
      <alignment horizontal="center" vertical="center"/>
    </xf>
    <xf numFmtId="0" fontId="0" fillId="8" borderId="69" xfId="0" applyFont="1" applyFill="1" applyBorder="1" applyAlignment="1">
      <alignment horizontal="center" vertical="center"/>
    </xf>
    <xf numFmtId="0" fontId="0" fillId="8" borderId="70" xfId="0" applyFont="1" applyFill="1" applyBorder="1" applyAlignment="1">
      <alignment horizontal="center" vertical="center"/>
    </xf>
    <xf numFmtId="0" fontId="0" fillId="8" borderId="26" xfId="0" applyFont="1" applyFill="1" applyBorder="1" applyAlignment="1">
      <alignment horizontal="center" vertical="center"/>
    </xf>
    <xf numFmtId="0" fontId="0" fillId="8" borderId="75" xfId="0" applyFont="1" applyFill="1" applyBorder="1" applyAlignment="1">
      <alignment horizontal="center" vertical="center"/>
    </xf>
    <xf numFmtId="0" fontId="0" fillId="0" borderId="3" xfId="0" applyBorder="1" applyAlignment="1" applyProtection="1">
      <alignment horizontal="center" vertical="center"/>
    </xf>
    <xf numFmtId="0" fontId="17" fillId="8" borderId="63" xfId="0" applyFont="1" applyFill="1" applyBorder="1" applyAlignment="1">
      <alignment horizontal="center" vertical="center"/>
    </xf>
    <xf numFmtId="0" fontId="17" fillId="8" borderId="64" xfId="0" applyFont="1" applyFill="1" applyBorder="1" applyAlignment="1">
      <alignment horizontal="center" vertical="center"/>
    </xf>
    <xf numFmtId="0" fontId="17" fillId="8" borderId="65" xfId="0" applyFont="1" applyFill="1" applyBorder="1" applyAlignment="1">
      <alignment horizontal="center" vertical="center"/>
    </xf>
    <xf numFmtId="0" fontId="17" fillId="8" borderId="74" xfId="0" applyFont="1" applyFill="1" applyBorder="1" applyAlignment="1">
      <alignment horizontal="center" vertical="center"/>
    </xf>
    <xf numFmtId="0" fontId="17" fillId="8" borderId="66" xfId="0" applyFont="1" applyFill="1" applyBorder="1" applyAlignment="1">
      <alignment horizontal="center" vertical="center"/>
    </xf>
    <xf numFmtId="0" fontId="17" fillId="8" borderId="2" xfId="0" applyFont="1" applyFill="1" applyBorder="1" applyAlignment="1">
      <alignment horizontal="center" vertical="center"/>
    </xf>
    <xf numFmtId="0" fontId="17" fillId="8" borderId="67" xfId="0" applyFont="1" applyFill="1" applyBorder="1" applyAlignment="1">
      <alignment horizontal="center" vertical="center"/>
    </xf>
    <xf numFmtId="0" fontId="17" fillId="8" borderId="26" xfId="0" applyFont="1" applyFill="1" applyBorder="1" applyAlignment="1">
      <alignment horizontal="center" vertical="center"/>
    </xf>
    <xf numFmtId="0" fontId="17" fillId="8" borderId="68" xfId="0" applyFont="1" applyFill="1" applyBorder="1" applyAlignment="1">
      <alignment horizontal="center" vertical="center"/>
    </xf>
    <xf numFmtId="0" fontId="17" fillId="8" borderId="69" xfId="0" applyFont="1" applyFill="1" applyBorder="1" applyAlignment="1">
      <alignment horizontal="center" vertical="center"/>
    </xf>
    <xf numFmtId="0" fontId="17" fillId="8" borderId="70" xfId="0" applyFont="1" applyFill="1" applyBorder="1" applyAlignment="1">
      <alignment horizontal="center" vertical="center"/>
    </xf>
    <xf numFmtId="0" fontId="17" fillId="8" borderId="75" xfId="0" applyFont="1" applyFill="1" applyBorder="1" applyAlignment="1">
      <alignment horizontal="center" vertical="center"/>
    </xf>
    <xf numFmtId="0" fontId="17" fillId="6" borderId="64" xfId="0" applyFont="1" applyFill="1" applyBorder="1" applyAlignment="1">
      <alignment horizontal="center" vertical="center"/>
    </xf>
    <xf numFmtId="0" fontId="17" fillId="6" borderId="66" xfId="0" applyFont="1" applyFill="1" applyBorder="1" applyAlignment="1">
      <alignment horizontal="center" vertical="center"/>
    </xf>
    <xf numFmtId="0" fontId="17" fillId="6" borderId="2" xfId="0" applyFont="1" applyFill="1" applyBorder="1" applyAlignment="1">
      <alignment horizontal="center" vertical="center"/>
    </xf>
    <xf numFmtId="0" fontId="17" fillId="6" borderId="67" xfId="0" applyFont="1" applyFill="1" applyBorder="1" applyAlignment="1">
      <alignment horizontal="center" vertical="center"/>
    </xf>
    <xf numFmtId="0" fontId="17" fillId="6" borderId="68" xfId="0" applyFont="1" applyFill="1" applyBorder="1" applyAlignment="1">
      <alignment horizontal="center" vertical="center"/>
    </xf>
    <xf numFmtId="0" fontId="17" fillId="6" borderId="69" xfId="0" applyFont="1" applyFill="1" applyBorder="1" applyAlignment="1">
      <alignment horizontal="center" vertical="center"/>
    </xf>
    <xf numFmtId="0" fontId="17" fillId="12" borderId="64" xfId="0" applyFont="1" applyFill="1" applyBorder="1" applyAlignment="1">
      <alignment horizontal="center" vertical="center"/>
    </xf>
    <xf numFmtId="0" fontId="17" fillId="12" borderId="66" xfId="0" applyFont="1" applyFill="1" applyBorder="1" applyAlignment="1">
      <alignment horizontal="center" vertical="center"/>
    </xf>
    <xf numFmtId="0" fontId="17" fillId="12" borderId="2" xfId="0" applyFont="1" applyFill="1" applyBorder="1" applyAlignment="1">
      <alignment horizontal="center" vertical="center"/>
    </xf>
    <xf numFmtId="0" fontId="17" fillId="12" borderId="67" xfId="0" applyFont="1" applyFill="1" applyBorder="1" applyAlignment="1">
      <alignment horizontal="center" vertical="center"/>
    </xf>
    <xf numFmtId="0" fontId="17" fillId="12" borderId="68" xfId="0" applyFont="1" applyFill="1" applyBorder="1" applyAlignment="1">
      <alignment horizontal="center" vertical="center"/>
    </xf>
    <xf numFmtId="0" fontId="17" fillId="12" borderId="69" xfId="0" applyFont="1" applyFill="1" applyBorder="1" applyAlignment="1">
      <alignment horizontal="center" vertical="center"/>
    </xf>
    <xf numFmtId="0" fontId="17" fillId="12" borderId="70" xfId="0" applyFont="1" applyFill="1" applyBorder="1" applyAlignment="1">
      <alignment horizontal="center" vertical="center"/>
    </xf>
    <xf numFmtId="0" fontId="17" fillId="6" borderId="63" xfId="0" applyFont="1" applyFill="1" applyBorder="1" applyAlignment="1">
      <alignment horizontal="center" vertical="center"/>
    </xf>
    <xf numFmtId="0" fontId="17" fillId="10" borderId="2" xfId="0" applyFont="1" applyFill="1" applyBorder="1" applyAlignment="1">
      <alignment horizontal="center" vertical="center"/>
    </xf>
    <xf numFmtId="0" fontId="41" fillId="25" borderId="2" xfId="0" applyFont="1" applyFill="1" applyBorder="1" applyAlignment="1">
      <alignment horizontal="center" vertical="center"/>
    </xf>
    <xf numFmtId="0" fontId="0" fillId="0" borderId="7" xfId="0" applyBorder="1"/>
    <xf numFmtId="0" fontId="0" fillId="0" borderId="8" xfId="0" applyBorder="1"/>
    <xf numFmtId="0" fontId="0" fillId="0" borderId="9" xfId="0" applyBorder="1"/>
    <xf numFmtId="0" fontId="0" fillId="0" borderId="60" xfId="0" applyBorder="1"/>
    <xf numFmtId="0" fontId="0" fillId="0" borderId="52" xfId="0" applyBorder="1"/>
    <xf numFmtId="0" fontId="0" fillId="0" borderId="50" xfId="0" applyBorder="1"/>
    <xf numFmtId="0" fontId="0" fillId="0" borderId="51" xfId="0" applyBorder="1"/>
    <xf numFmtId="0" fontId="0" fillId="0" borderId="53" xfId="0" applyBorder="1"/>
    <xf numFmtId="0" fontId="42" fillId="25" borderId="2" xfId="0" applyFont="1" applyFill="1" applyBorder="1" applyAlignment="1">
      <alignment horizontal="center" vertical="center"/>
    </xf>
    <xf numFmtId="0" fontId="17" fillId="10" borderId="63" xfId="0" applyFont="1" applyFill="1" applyBorder="1" applyAlignment="1">
      <alignment horizontal="center" vertical="center"/>
    </xf>
    <xf numFmtId="165" fontId="40" fillId="8" borderId="2" xfId="0" applyNumberFormat="1" applyFont="1" applyFill="1" applyBorder="1" applyAlignment="1">
      <alignment vertical="center"/>
    </xf>
    <xf numFmtId="165" fontId="40" fillId="20" borderId="2" xfId="0" applyNumberFormat="1" applyFont="1" applyFill="1" applyBorder="1" applyAlignment="1">
      <alignment vertical="center"/>
    </xf>
    <xf numFmtId="165" fontId="40" fillId="6" borderId="2" xfId="0" applyNumberFormat="1" applyFont="1" applyFill="1" applyBorder="1" applyAlignment="1">
      <alignment vertical="center"/>
    </xf>
    <xf numFmtId="165" fontId="40" fillId="12" borderId="2" xfId="0" applyNumberFormat="1" applyFont="1" applyFill="1" applyBorder="1" applyAlignment="1">
      <alignment vertical="center"/>
    </xf>
    <xf numFmtId="9" fontId="40" fillId="46" borderId="2" xfId="7" applyFont="1" applyFill="1" applyBorder="1" applyAlignment="1">
      <alignment vertical="center"/>
    </xf>
    <xf numFmtId="0" fontId="40" fillId="5" borderId="2" xfId="0" applyFont="1" applyFill="1" applyBorder="1" applyAlignment="1">
      <alignment vertical="center"/>
    </xf>
    <xf numFmtId="0" fontId="40" fillId="0" borderId="2" xfId="0" applyFont="1" applyBorder="1" applyAlignment="1">
      <alignment vertical="center"/>
    </xf>
    <xf numFmtId="0" fontId="17" fillId="6" borderId="3" xfId="0" applyFont="1" applyFill="1" applyBorder="1" applyAlignment="1">
      <alignment horizontal="center" vertical="center"/>
    </xf>
    <xf numFmtId="0" fontId="17" fillId="8" borderId="3" xfId="0" applyFont="1" applyFill="1" applyBorder="1" applyAlignment="1">
      <alignment horizontal="center" vertical="center"/>
    </xf>
    <xf numFmtId="0" fontId="17" fillId="8" borderId="80" xfId="0" applyFont="1" applyFill="1" applyBorder="1" applyAlignment="1">
      <alignment horizontal="center" vertical="center"/>
    </xf>
    <xf numFmtId="0" fontId="17" fillId="6" borderId="4" xfId="0" applyFont="1" applyFill="1" applyBorder="1" applyAlignment="1">
      <alignment horizontal="center" vertical="center"/>
    </xf>
    <xf numFmtId="0" fontId="17" fillId="8" borderId="4" xfId="0" applyFont="1" applyFill="1" applyBorder="1" applyAlignment="1">
      <alignment horizontal="center" vertical="center"/>
    </xf>
    <xf numFmtId="0" fontId="17" fillId="8" borderId="82" xfId="0" applyFont="1" applyFill="1" applyBorder="1" applyAlignment="1">
      <alignment horizontal="center" vertical="center"/>
    </xf>
    <xf numFmtId="0" fontId="17" fillId="12" borderId="81" xfId="0" applyFont="1" applyFill="1" applyBorder="1" applyAlignment="1">
      <alignment horizontal="center" vertical="center"/>
    </xf>
    <xf numFmtId="0" fontId="17" fillId="12" borderId="4" xfId="0" applyFont="1" applyFill="1" applyBorder="1" applyAlignment="1">
      <alignment horizontal="center" vertical="center"/>
    </xf>
    <xf numFmtId="0" fontId="17" fillId="12" borderId="3" xfId="0" applyFont="1" applyFill="1" applyBorder="1" applyAlignment="1">
      <alignment horizontal="center" vertical="center"/>
    </xf>
    <xf numFmtId="0" fontId="17" fillId="6" borderId="21" xfId="0" applyFont="1" applyFill="1" applyBorder="1" applyAlignment="1">
      <alignment horizontal="center" vertical="center"/>
    </xf>
    <xf numFmtId="0" fontId="17" fillId="6" borderId="24" xfId="0" applyFont="1" applyFill="1" applyBorder="1" applyAlignment="1">
      <alignment horizontal="center" vertical="center"/>
    </xf>
    <xf numFmtId="0" fontId="17" fillId="12" borderId="83" xfId="0" applyFont="1" applyFill="1" applyBorder="1" applyAlignment="1">
      <alignment horizontal="center" vertical="center"/>
    </xf>
    <xf numFmtId="0" fontId="17" fillId="12" borderId="24" xfId="0" applyFont="1" applyFill="1" applyBorder="1" applyAlignment="1">
      <alignment horizontal="center" vertical="center"/>
    </xf>
    <xf numFmtId="0" fontId="17" fillId="12" borderId="84" xfId="0" applyFont="1" applyFill="1" applyBorder="1" applyAlignment="1">
      <alignment horizontal="center" vertical="center"/>
    </xf>
    <xf numFmtId="0" fontId="0" fillId="12" borderId="24" xfId="0" applyFont="1" applyFill="1" applyBorder="1" applyAlignment="1">
      <alignment horizontal="center" vertical="center"/>
    </xf>
    <xf numFmtId="0" fontId="0" fillId="12" borderId="84" xfId="0" applyFont="1" applyFill="1" applyBorder="1" applyAlignment="1">
      <alignment horizontal="center" vertical="center"/>
    </xf>
    <xf numFmtId="0" fontId="17" fillId="8" borderId="83" xfId="0" applyFont="1" applyFill="1" applyBorder="1" applyAlignment="1">
      <alignment horizontal="center" vertical="center"/>
    </xf>
    <xf numFmtId="0" fontId="17" fillId="8" borderId="24" xfId="0" applyFont="1" applyFill="1" applyBorder="1" applyAlignment="1">
      <alignment horizontal="center" vertical="center"/>
    </xf>
    <xf numFmtId="0" fontId="17" fillId="8" borderId="20" xfId="0" applyFont="1" applyFill="1" applyBorder="1" applyAlignment="1">
      <alignment horizontal="center" vertical="center"/>
    </xf>
    <xf numFmtId="0" fontId="17" fillId="8" borderId="23" xfId="0" applyFont="1" applyFill="1" applyBorder="1" applyAlignment="1">
      <alignment horizontal="center" vertical="center"/>
    </xf>
    <xf numFmtId="0" fontId="17" fillId="8" borderId="81" xfId="0" applyFont="1" applyFill="1" applyBorder="1" applyAlignment="1">
      <alignment horizontal="center" vertical="center"/>
    </xf>
    <xf numFmtId="0" fontId="17" fillId="6" borderId="2" xfId="0" applyFont="1" applyFill="1" applyBorder="1" applyAlignment="1">
      <alignment vertical="center"/>
    </xf>
    <xf numFmtId="0" fontId="17" fillId="6" borderId="66" xfId="0" applyFont="1" applyFill="1" applyBorder="1" applyAlignment="1">
      <alignment vertical="center"/>
    </xf>
    <xf numFmtId="0" fontId="17" fillId="6" borderId="68" xfId="0" applyFont="1" applyFill="1" applyBorder="1" applyAlignment="1">
      <alignment vertical="center"/>
    </xf>
    <xf numFmtId="0" fontId="17" fillId="6" borderId="69" xfId="0" applyFont="1" applyFill="1" applyBorder="1" applyAlignment="1">
      <alignment vertical="center"/>
    </xf>
    <xf numFmtId="0" fontId="17" fillId="8" borderId="18" xfId="0" applyFont="1" applyFill="1" applyBorder="1" applyAlignment="1">
      <alignment horizontal="center" vertical="center"/>
    </xf>
    <xf numFmtId="0" fontId="17" fillId="12" borderId="80" xfId="0" applyFont="1" applyFill="1"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wrapText="1"/>
    </xf>
    <xf numFmtId="0" fontId="0" fillId="0" borderId="3" xfId="0" applyBorder="1" applyAlignment="1">
      <alignment horizontal="center" vertical="center" wrapText="1"/>
    </xf>
    <xf numFmtId="0" fontId="0" fillId="24" borderId="3" xfId="0" applyFont="1" applyFill="1" applyBorder="1" applyAlignment="1">
      <alignment horizontal="center" vertical="center" wrapText="1"/>
    </xf>
    <xf numFmtId="0" fontId="44" fillId="16" borderId="61" xfId="0" applyFont="1" applyFill="1" applyBorder="1" applyAlignment="1">
      <alignment horizontal="center" vertical="center" wrapText="1"/>
    </xf>
    <xf numFmtId="0" fontId="44" fillId="16" borderId="62" xfId="0" applyFont="1" applyFill="1" applyBorder="1" applyAlignment="1">
      <alignment horizontal="center" vertical="center" wrapText="1"/>
    </xf>
    <xf numFmtId="0" fontId="45" fillId="49" borderId="54" xfId="0" applyFont="1" applyFill="1" applyBorder="1" applyAlignment="1">
      <alignment vertical="center"/>
    </xf>
    <xf numFmtId="0" fontId="0" fillId="0" borderId="2" xfId="0" applyBorder="1" applyAlignment="1">
      <alignment vertical="center"/>
    </xf>
    <xf numFmtId="0" fontId="0" fillId="0" borderId="2" xfId="0" applyFill="1" applyBorder="1" applyAlignment="1" applyProtection="1">
      <alignment vertical="center"/>
      <protection locked="0"/>
    </xf>
    <xf numFmtId="0" fontId="0" fillId="0" borderId="2" xfId="0" applyFill="1" applyBorder="1" applyAlignment="1">
      <alignment vertical="center"/>
    </xf>
    <xf numFmtId="0" fontId="0" fillId="9" borderId="2" xfId="0" applyFill="1" applyBorder="1" applyAlignment="1">
      <alignment horizontal="center" vertical="center" wrapText="1"/>
    </xf>
    <xf numFmtId="0" fontId="29" fillId="9" borderId="2" xfId="0" applyFont="1" applyFill="1" applyBorder="1" applyAlignment="1">
      <alignment horizontal="center" vertical="center" wrapText="1"/>
    </xf>
    <xf numFmtId="0" fontId="0" fillId="8" borderId="2" xfId="0" applyFill="1" applyBorder="1" applyAlignment="1">
      <alignment horizontal="center" vertical="center" wrapText="1"/>
    </xf>
    <xf numFmtId="0" fontId="0" fillId="0" borderId="2" xfId="0" applyFill="1" applyBorder="1" applyAlignment="1">
      <alignment horizontal="center" vertical="center" wrapText="1"/>
    </xf>
    <xf numFmtId="0" fontId="0" fillId="0" borderId="4" xfId="0" applyFill="1" applyBorder="1" applyAlignment="1">
      <alignment horizontal="center" vertical="center" wrapText="1"/>
    </xf>
    <xf numFmtId="0" fontId="0" fillId="6" borderId="0" xfId="0" quotePrefix="1" applyFill="1" applyAlignment="1">
      <alignment horizontal="center" vertical="center" wrapText="1"/>
    </xf>
    <xf numFmtId="2" fontId="0" fillId="9" borderId="2" xfId="0" applyNumberFormat="1" applyFill="1" applyBorder="1" applyAlignment="1">
      <alignment horizontal="center" vertical="center" wrapText="1"/>
    </xf>
    <xf numFmtId="0" fontId="0" fillId="29" borderId="2" xfId="0" applyFill="1" applyBorder="1" applyAlignment="1" applyProtection="1">
      <alignment horizontal="center" vertical="center" wrapText="1"/>
      <protection locked="0"/>
    </xf>
    <xf numFmtId="0" fontId="29" fillId="29" borderId="2" xfId="0" applyFont="1" applyFill="1" applyBorder="1" applyAlignment="1" applyProtection="1">
      <alignment horizontal="center" vertical="center" wrapText="1"/>
      <protection locked="0"/>
    </xf>
    <xf numFmtId="0" fontId="29" fillId="0" borderId="2" xfId="0" applyFont="1" applyBorder="1" applyAlignment="1" applyProtection="1">
      <alignment horizontal="center" vertical="center" wrapText="1"/>
      <protection locked="0"/>
    </xf>
    <xf numFmtId="0" fontId="29" fillId="6" borderId="2" xfId="0" applyFont="1" applyFill="1" applyBorder="1" applyAlignment="1" applyProtection="1">
      <alignment horizontal="center" vertical="center" wrapText="1"/>
      <protection locked="0"/>
    </xf>
    <xf numFmtId="0" fontId="37" fillId="6" borderId="2" xfId="0" applyFont="1" applyFill="1" applyBorder="1" applyAlignment="1" applyProtection="1">
      <alignment horizontal="center" vertical="center" wrapText="1"/>
      <protection locked="0"/>
    </xf>
    <xf numFmtId="2" fontId="0" fillId="9" borderId="4" xfId="0" applyNumberFormat="1" applyFill="1" applyBorder="1" applyAlignment="1">
      <alignment horizontal="center" vertical="center" wrapText="1"/>
    </xf>
    <xf numFmtId="0" fontId="0" fillId="38" borderId="2" xfId="0" applyFill="1" applyBorder="1" applyAlignment="1" applyProtection="1">
      <alignment horizontal="center" vertical="center"/>
      <protection locked="0"/>
    </xf>
    <xf numFmtId="0" fontId="0" fillId="38" borderId="4" xfId="0" applyFill="1" applyBorder="1" applyAlignment="1" applyProtection="1">
      <alignment horizontal="center" vertical="center" wrapText="1"/>
      <protection locked="0"/>
    </xf>
    <xf numFmtId="0" fontId="0" fillId="38" borderId="4" xfId="0" applyFill="1" applyBorder="1" applyAlignment="1" applyProtection="1">
      <alignment horizontal="center" vertical="center"/>
      <protection locked="0"/>
    </xf>
    <xf numFmtId="0" fontId="0" fillId="0" borderId="2" xfId="0" applyFont="1" applyFill="1" applyBorder="1" applyAlignment="1">
      <alignment horizontal="center" vertical="center" wrapText="1"/>
    </xf>
    <xf numFmtId="0" fontId="29" fillId="0" borderId="3" xfId="0" applyFont="1" applyFill="1" applyBorder="1" applyAlignment="1">
      <alignment horizontal="center" vertical="center" wrapText="1"/>
    </xf>
    <xf numFmtId="0" fontId="0" fillId="38" borderId="2" xfId="0" applyFill="1" applyBorder="1" applyAlignment="1" applyProtection="1">
      <alignment vertical="center"/>
      <protection locked="0"/>
    </xf>
    <xf numFmtId="0" fontId="0" fillId="0" borderId="3" xfId="0" applyFill="1" applyBorder="1" applyAlignment="1">
      <alignment horizontal="center" vertical="center" wrapText="1"/>
    </xf>
    <xf numFmtId="166" fontId="0" fillId="0" borderId="0" xfId="1" applyNumberFormat="1" applyFont="1"/>
    <xf numFmtId="167" fontId="0" fillId="0" borderId="0" xfId="8" applyNumberFormat="1" applyFont="1"/>
    <xf numFmtId="167" fontId="0" fillId="0" borderId="0" xfId="0" applyNumberFormat="1"/>
    <xf numFmtId="0" fontId="42" fillId="25" borderId="11" xfId="0" applyFont="1" applyFill="1" applyBorder="1" applyAlignment="1">
      <alignment horizontal="center" vertical="center"/>
    </xf>
    <xf numFmtId="0" fontId="0" fillId="6" borderId="3" xfId="0" applyFill="1" applyBorder="1" applyAlignment="1">
      <alignment horizontal="center" vertical="center"/>
    </xf>
    <xf numFmtId="0" fontId="0" fillId="24" borderId="3" xfId="0" applyFont="1" applyFill="1" applyBorder="1" applyAlignment="1">
      <alignment horizontal="center" vertical="center" wrapText="1"/>
    </xf>
    <xf numFmtId="1" fontId="0" fillId="6" borderId="3" xfId="0" applyNumberFormat="1" applyFill="1" applyBorder="1" applyAlignment="1">
      <alignment horizontal="center" vertical="center"/>
    </xf>
    <xf numFmtId="0" fontId="0" fillId="11" borderId="2" xfId="0" applyFont="1" applyFill="1" applyBorder="1" applyAlignment="1">
      <alignment horizontal="left" vertical="center"/>
    </xf>
    <xf numFmtId="0" fontId="0" fillId="11" borderId="2" xfId="0" applyFont="1" applyFill="1" applyBorder="1" applyAlignment="1">
      <alignment horizontal="left" vertical="center" wrapText="1"/>
    </xf>
    <xf numFmtId="0" fontId="0" fillId="0" borderId="2" xfId="0" applyFont="1" applyBorder="1" applyAlignment="1">
      <alignment horizontal="left" vertical="center"/>
    </xf>
    <xf numFmtId="0" fontId="0" fillId="0" borderId="2" xfId="0" applyFont="1" applyBorder="1" applyAlignment="1">
      <alignment horizontal="left" vertical="center" wrapText="1"/>
    </xf>
    <xf numFmtId="0" fontId="17" fillId="6" borderId="83" xfId="0" applyFont="1" applyFill="1" applyBorder="1" applyAlignment="1">
      <alignment horizontal="center" vertical="center"/>
    </xf>
    <xf numFmtId="0" fontId="17" fillId="6" borderId="84" xfId="0" applyFont="1" applyFill="1" applyBorder="1" applyAlignment="1">
      <alignment horizontal="center" vertical="center"/>
    </xf>
    <xf numFmtId="0" fontId="17" fillId="6" borderId="26" xfId="0" applyFont="1" applyFill="1" applyBorder="1" applyAlignment="1">
      <alignment horizontal="center" vertical="center"/>
    </xf>
    <xf numFmtId="0" fontId="0" fillId="6" borderId="75" xfId="0" applyFont="1" applyFill="1" applyBorder="1" applyAlignment="1">
      <alignment horizontal="center" vertical="center"/>
    </xf>
    <xf numFmtId="0" fontId="0" fillId="6" borderId="84" xfId="0" applyFont="1" applyFill="1" applyBorder="1" applyAlignment="1">
      <alignment horizontal="center" vertical="center"/>
    </xf>
    <xf numFmtId="0" fontId="17" fillId="6" borderId="64" xfId="0" applyFont="1" applyFill="1" applyBorder="1" applyAlignment="1">
      <alignment vertical="center"/>
    </xf>
    <xf numFmtId="8" fontId="0" fillId="0" borderId="0" xfId="0" applyNumberFormat="1"/>
    <xf numFmtId="164" fontId="0" fillId="0" borderId="0" xfId="0" applyNumberFormat="1"/>
    <xf numFmtId="9" fontId="0" fillId="0" borderId="0" xfId="7" applyFont="1"/>
    <xf numFmtId="0" fontId="8" fillId="0" borderId="26" xfId="0" applyNumberFormat="1" applyFont="1" applyFill="1" applyBorder="1" applyAlignment="1" applyProtection="1">
      <alignment horizontal="center" vertical="center" wrapText="1"/>
      <protection locked="0"/>
    </xf>
    <xf numFmtId="0" fontId="0" fillId="0" borderId="2" xfId="0" applyFill="1" applyBorder="1" applyAlignment="1" applyProtection="1">
      <alignment horizontal="center" vertical="center" wrapText="1"/>
    </xf>
    <xf numFmtId="0" fontId="45" fillId="0" borderId="53" xfId="0" applyFont="1" applyFill="1" applyBorder="1" applyAlignment="1">
      <alignment vertical="center"/>
    </xf>
    <xf numFmtId="0" fontId="45" fillId="0" borderId="62" xfId="0" applyFont="1" applyFill="1" applyBorder="1" applyAlignment="1">
      <alignment vertical="center"/>
    </xf>
    <xf numFmtId="0" fontId="0" fillId="24" borderId="3" xfId="0" applyFont="1" applyFill="1" applyBorder="1" applyAlignment="1">
      <alignment horizontal="center" vertical="center" wrapText="1"/>
    </xf>
    <xf numFmtId="0" fontId="0" fillId="24" borderId="3" xfId="0" applyFont="1" applyFill="1" applyBorder="1" applyAlignment="1">
      <alignment horizontal="center" vertical="center" wrapText="1"/>
    </xf>
    <xf numFmtId="0" fontId="0" fillId="50" borderId="3" xfId="0" applyFont="1" applyFill="1" applyBorder="1" applyAlignment="1">
      <alignment horizontal="center" vertical="center" wrapText="1"/>
    </xf>
    <xf numFmtId="0" fontId="0" fillId="51" borderId="2" xfId="0" applyFill="1" applyBorder="1" applyAlignment="1">
      <alignment horizontal="center" vertical="center"/>
    </xf>
    <xf numFmtId="0" fontId="0" fillId="51" borderId="2" xfId="0" applyFill="1" applyBorder="1"/>
    <xf numFmtId="1" fontId="8" fillId="21" borderId="2" xfId="0" applyNumberFormat="1" applyFont="1" applyFill="1" applyBorder="1" applyAlignment="1">
      <alignment horizontal="center" vertical="center" wrapText="1"/>
    </xf>
    <xf numFmtId="0" fontId="18" fillId="21" borderId="3" xfId="0" applyFont="1" applyFill="1" applyBorder="1" applyAlignment="1" applyProtection="1">
      <alignment horizontal="center" vertical="center" wrapText="1"/>
      <protection locked="0"/>
    </xf>
    <xf numFmtId="0" fontId="18" fillId="21" borderId="3" xfId="0" applyFont="1" applyFill="1" applyBorder="1" applyAlignment="1">
      <alignment horizontal="center" vertical="center" wrapText="1"/>
    </xf>
    <xf numFmtId="0" fontId="18" fillId="21" borderId="2" xfId="0" applyFont="1" applyFill="1" applyBorder="1" applyAlignment="1">
      <alignment horizontal="center" vertical="center"/>
    </xf>
    <xf numFmtId="0" fontId="18" fillId="21" borderId="2" xfId="0" applyFont="1" applyFill="1" applyBorder="1" applyAlignment="1" applyProtection="1">
      <alignment horizontal="center" vertical="center"/>
      <protection locked="0"/>
    </xf>
    <xf numFmtId="0" fontId="48" fillId="21" borderId="3" xfId="0" applyFont="1" applyFill="1" applyBorder="1" applyAlignment="1">
      <alignment horizontal="center" vertical="center" wrapText="1"/>
    </xf>
    <xf numFmtId="0" fontId="18" fillId="21" borderId="2" xfId="0" applyFont="1" applyFill="1" applyBorder="1"/>
    <xf numFmtId="0" fontId="18" fillId="21" borderId="2" xfId="0" applyFont="1" applyFill="1" applyBorder="1" applyProtection="1">
      <protection locked="0"/>
    </xf>
    <xf numFmtId="1" fontId="8" fillId="52" borderId="2" xfId="0" applyNumberFormat="1" applyFont="1" applyFill="1" applyBorder="1" applyAlignment="1">
      <alignment horizontal="center" vertical="center" wrapText="1"/>
    </xf>
    <xf numFmtId="0" fontId="18" fillId="52" borderId="3" xfId="0" applyFont="1" applyFill="1" applyBorder="1" applyAlignment="1" applyProtection="1">
      <alignment horizontal="center" vertical="center" wrapText="1"/>
      <protection locked="0"/>
    </xf>
    <xf numFmtId="0" fontId="18" fillId="52" borderId="3" xfId="0" applyFont="1" applyFill="1" applyBorder="1" applyAlignment="1">
      <alignment horizontal="center" vertical="center" wrapText="1"/>
    </xf>
    <xf numFmtId="0" fontId="48" fillId="52" borderId="3" xfId="0" applyFont="1" applyFill="1" applyBorder="1" applyAlignment="1">
      <alignment horizontal="center" vertical="center" wrapText="1"/>
    </xf>
    <xf numFmtId="0" fontId="18" fillId="21" borderId="2" xfId="0" applyFont="1" applyFill="1" applyBorder="1" applyAlignment="1">
      <alignment horizontal="justify" vertical="center" wrapText="1"/>
    </xf>
    <xf numFmtId="0" fontId="18" fillId="21" borderId="2" xfId="0" applyFont="1" applyFill="1" applyBorder="1" applyAlignment="1" applyProtection="1">
      <alignment vertical="center"/>
      <protection locked="0"/>
    </xf>
    <xf numFmtId="0" fontId="18" fillId="21" borderId="2" xfId="0" applyFont="1" applyFill="1" applyBorder="1" applyAlignment="1" applyProtection="1">
      <alignment vertical="center" wrapText="1"/>
      <protection locked="0"/>
    </xf>
    <xf numFmtId="0" fontId="18" fillId="21" borderId="2" xfId="0" applyFont="1" applyFill="1" applyBorder="1" applyAlignment="1" applyProtection="1">
      <alignment horizontal="justify" vertical="center" wrapText="1"/>
      <protection locked="0"/>
    </xf>
    <xf numFmtId="0" fontId="0" fillId="52" borderId="3" xfId="0" applyFont="1" applyFill="1" applyBorder="1" applyAlignment="1" applyProtection="1">
      <alignment horizontal="center" vertical="center" wrapText="1"/>
      <protection locked="0"/>
    </xf>
    <xf numFmtId="0" fontId="0" fillId="52" borderId="3" xfId="0" applyFont="1" applyFill="1" applyBorder="1" applyAlignment="1">
      <alignment horizontal="center" vertical="center" wrapText="1"/>
    </xf>
    <xf numFmtId="0" fontId="0" fillId="21" borderId="3" xfId="0" applyFont="1" applyFill="1" applyBorder="1" applyAlignment="1">
      <alignment horizontal="center" vertical="center" wrapText="1"/>
    </xf>
    <xf numFmtId="0" fontId="0" fillId="21" borderId="2" xfId="0" applyFill="1" applyBorder="1" applyAlignment="1">
      <alignment horizontal="center" vertical="center"/>
    </xf>
    <xf numFmtId="0" fontId="0" fillId="21" borderId="2" xfId="0" applyFill="1" applyBorder="1" applyAlignment="1" applyProtection="1">
      <alignment horizontal="center" vertical="center" wrapText="1"/>
      <protection locked="0"/>
    </xf>
    <xf numFmtId="0" fontId="29" fillId="52" borderId="3" xfId="0" applyFont="1" applyFill="1" applyBorder="1" applyAlignment="1">
      <alignment horizontal="center" vertical="center" wrapText="1"/>
    </xf>
    <xf numFmtId="0" fontId="0" fillId="21" borderId="2" xfId="0" applyFill="1" applyBorder="1" applyProtection="1">
      <protection locked="0"/>
    </xf>
    <xf numFmtId="0" fontId="49" fillId="0" borderId="2" xfId="0" applyFont="1" applyBorder="1" applyAlignment="1" applyProtection="1">
      <alignment horizontal="center" vertical="center"/>
      <protection locked="0"/>
    </xf>
    <xf numFmtId="0" fontId="49" fillId="21" borderId="2" xfId="0" applyFont="1" applyFill="1" applyBorder="1" applyAlignment="1" applyProtection="1">
      <alignment horizontal="center" vertical="center"/>
      <protection locked="0"/>
    </xf>
    <xf numFmtId="0" fontId="50" fillId="21" borderId="2" xfId="0" applyFont="1" applyFill="1" applyBorder="1" applyAlignment="1" applyProtection="1">
      <alignment horizontal="center" vertical="center"/>
      <protection locked="0"/>
    </xf>
    <xf numFmtId="0" fontId="49" fillId="21" borderId="2" xfId="0" applyFont="1" applyFill="1" applyBorder="1" applyAlignment="1" applyProtection="1">
      <alignment horizontal="justify" vertical="center"/>
      <protection locked="0"/>
    </xf>
    <xf numFmtId="0" fontId="29" fillId="0" borderId="2" xfId="0" applyFont="1" applyBorder="1" applyAlignment="1">
      <alignment horizontal="center" vertical="center"/>
    </xf>
    <xf numFmtId="0" fontId="29" fillId="0" borderId="2" xfId="0" applyFont="1" applyBorder="1" applyAlignment="1">
      <alignment horizontal="left" vertical="center" wrapText="1"/>
    </xf>
    <xf numFmtId="0" fontId="8" fillId="0" borderId="20" xfId="0" applyNumberFormat="1" applyFont="1" applyFill="1" applyBorder="1" applyAlignment="1" applyProtection="1">
      <alignment horizontal="center" vertical="center" wrapText="1"/>
      <protection locked="0"/>
    </xf>
    <xf numFmtId="0" fontId="0" fillId="0" borderId="4" xfId="0" applyBorder="1" applyAlignment="1" applyProtection="1">
      <alignment horizontal="left" vertical="center"/>
      <protection locked="0"/>
    </xf>
    <xf numFmtId="0" fontId="0" fillId="0" borderId="4" xfId="0" applyBorder="1" applyAlignment="1" applyProtection="1">
      <alignment horizontal="left" vertical="center" wrapText="1"/>
      <protection locked="0"/>
    </xf>
    <xf numFmtId="2" fontId="0" fillId="9" borderId="4" xfId="0" applyNumberFormat="1" applyFill="1" applyBorder="1" applyAlignment="1" applyProtection="1">
      <alignment horizontal="left" vertical="center"/>
      <protection locked="0"/>
    </xf>
    <xf numFmtId="0" fontId="0" fillId="0" borderId="4" xfId="0" applyFill="1" applyBorder="1" applyAlignment="1" applyProtection="1">
      <alignment horizontal="left" vertical="center" wrapText="1"/>
      <protection locked="0"/>
    </xf>
    <xf numFmtId="0" fontId="0" fillId="29" borderId="2" xfId="0" applyFill="1" applyBorder="1" applyAlignment="1" applyProtection="1">
      <alignment horizontal="left" vertical="center"/>
      <protection locked="0"/>
    </xf>
    <xf numFmtId="0" fontId="0" fillId="29" borderId="2" xfId="0" applyFill="1" applyBorder="1" applyAlignment="1" applyProtection="1">
      <alignment horizontal="left" vertical="center" wrapText="1"/>
      <protection locked="0"/>
    </xf>
    <xf numFmtId="0" fontId="0" fillId="0" borderId="2" xfId="0" applyBorder="1" applyAlignment="1" applyProtection="1">
      <alignment horizontal="center"/>
      <protection locked="0"/>
    </xf>
    <xf numFmtId="0" fontId="0" fillId="0" borderId="4" xfId="0" applyBorder="1" applyAlignment="1">
      <alignment horizontal="center" vertical="center" wrapText="1"/>
    </xf>
    <xf numFmtId="0" fontId="0" fillId="0" borderId="3" xfId="0" applyBorder="1" applyAlignment="1">
      <alignment horizontal="center" vertical="center" wrapText="1"/>
    </xf>
    <xf numFmtId="0" fontId="0" fillId="0" borderId="3" xfId="0" applyBorder="1" applyAlignment="1">
      <alignment horizontal="center" vertical="center"/>
    </xf>
    <xf numFmtId="0" fontId="0" fillId="0" borderId="3" xfId="0" applyBorder="1" applyAlignment="1" applyProtection="1">
      <alignment horizontal="center" vertical="center"/>
    </xf>
    <xf numFmtId="0" fontId="0" fillId="0" borderId="3" xfId="0" applyBorder="1" applyAlignment="1" applyProtection="1">
      <alignment horizontal="center" vertical="center" wrapText="1"/>
    </xf>
    <xf numFmtId="0" fontId="0" fillId="6" borderId="3" xfId="0" applyFill="1" applyBorder="1" applyAlignment="1">
      <alignment horizontal="center" vertical="center"/>
    </xf>
    <xf numFmtId="0" fontId="0" fillId="24" borderId="3" xfId="0" applyFont="1" applyFill="1" applyBorder="1" applyAlignment="1">
      <alignment horizontal="center" vertical="center" wrapText="1"/>
    </xf>
    <xf numFmtId="1" fontId="0" fillId="6" borderId="3" xfId="0" applyNumberFormat="1" applyFill="1" applyBorder="1" applyAlignment="1">
      <alignment horizontal="center" vertical="center"/>
    </xf>
    <xf numFmtId="49" fontId="0" fillId="0" borderId="3" xfId="0" applyNumberFormat="1" applyFill="1" applyBorder="1" applyAlignment="1">
      <alignment horizontal="center" vertical="center" wrapText="1"/>
    </xf>
    <xf numFmtId="0" fontId="0" fillId="0" borderId="3" xfId="0" applyBorder="1" applyAlignment="1" applyProtection="1">
      <alignment horizontal="center" vertical="center"/>
    </xf>
    <xf numFmtId="49" fontId="0" fillId="0" borderId="3" xfId="0" applyNumberFormat="1" applyBorder="1" applyAlignment="1">
      <alignment horizontal="center" vertical="center" wrapText="1"/>
    </xf>
    <xf numFmtId="0" fontId="0" fillId="24" borderId="3" xfId="0" applyFont="1" applyFill="1" applyBorder="1" applyAlignment="1">
      <alignment horizontal="center" vertical="center" wrapText="1"/>
    </xf>
    <xf numFmtId="0" fontId="0" fillId="0" borderId="3" xfId="0" applyBorder="1" applyAlignment="1">
      <alignment horizontal="center" vertical="center" wrapText="1"/>
    </xf>
    <xf numFmtId="49" fontId="0" fillId="0" borderId="3" xfId="0" applyNumberFormat="1" applyFill="1" applyBorder="1" applyAlignment="1">
      <alignment horizontal="center" vertical="center" wrapText="1"/>
    </xf>
    <xf numFmtId="0" fontId="0" fillId="6" borderId="0" xfId="0" applyFill="1"/>
    <xf numFmtId="0" fontId="0" fillId="0" borderId="2" xfId="0" applyBorder="1" applyAlignment="1">
      <alignment wrapText="1"/>
    </xf>
    <xf numFmtId="0" fontId="0" fillId="29" borderId="2" xfId="0" applyFill="1" applyBorder="1" applyAlignment="1">
      <alignment horizontal="center" vertical="center" wrapText="1"/>
    </xf>
    <xf numFmtId="0" fontId="0" fillId="29" borderId="2" xfId="0" applyFill="1" applyBorder="1" applyAlignment="1">
      <alignment wrapText="1"/>
    </xf>
    <xf numFmtId="0" fontId="0" fillId="0" borderId="4" xfId="0" applyBorder="1" applyAlignment="1" applyProtection="1">
      <alignment horizontal="center" vertical="center" wrapText="1"/>
      <protection locked="0"/>
    </xf>
    <xf numFmtId="0" fontId="0" fillId="6" borderId="4" xfId="0" applyFill="1" applyBorder="1" applyAlignment="1">
      <alignment horizontal="center" vertical="center" wrapText="1"/>
    </xf>
    <xf numFmtId="0" fontId="0" fillId="0" borderId="4" xfId="0" applyBorder="1" applyAlignment="1">
      <alignment wrapText="1"/>
    </xf>
    <xf numFmtId="0" fontId="0" fillId="0" borderId="2" xfId="0" applyBorder="1" applyAlignment="1" applyProtection="1">
      <alignment wrapText="1"/>
      <protection locked="0"/>
    </xf>
    <xf numFmtId="0" fontId="0" fillId="0" borderId="4" xfId="0" applyBorder="1" applyAlignment="1" applyProtection="1">
      <alignment wrapText="1"/>
      <protection locked="0"/>
    </xf>
    <xf numFmtId="0" fontId="0" fillId="51" borderId="2" xfId="0" applyFill="1" applyBorder="1" applyAlignment="1">
      <alignment horizontal="center" vertical="center" wrapText="1"/>
    </xf>
    <xf numFmtId="0" fontId="0" fillId="51" borderId="2" xfId="0" applyFill="1" applyBorder="1" applyAlignment="1">
      <alignment wrapText="1"/>
    </xf>
    <xf numFmtId="0" fontId="0" fillId="0" borderId="2" xfId="0" applyFill="1" applyBorder="1" applyAlignment="1">
      <alignment wrapText="1"/>
    </xf>
    <xf numFmtId="0" fontId="0" fillId="0" borderId="2" xfId="0" applyFill="1" applyBorder="1" applyAlignment="1" applyProtection="1">
      <alignment wrapText="1"/>
      <protection locked="0"/>
    </xf>
    <xf numFmtId="0" fontId="0" fillId="51" borderId="4" xfId="0" applyFill="1" applyBorder="1" applyAlignment="1">
      <alignment horizontal="center" vertical="center" wrapText="1"/>
    </xf>
    <xf numFmtId="0" fontId="0" fillId="51" borderId="4" xfId="0" applyFill="1" applyBorder="1" applyAlignment="1">
      <alignment wrapText="1"/>
    </xf>
    <xf numFmtId="0" fontId="0" fillId="29" borderId="0" xfId="0" applyFill="1" applyAlignment="1" applyProtection="1">
      <alignment wrapText="1"/>
      <protection locked="0"/>
    </xf>
    <xf numFmtId="0" fontId="0" fillId="29" borderId="2" xfId="0" applyFill="1" applyBorder="1" applyAlignment="1" applyProtection="1">
      <alignment wrapText="1"/>
      <protection locked="0"/>
    </xf>
    <xf numFmtId="0" fontId="29" fillId="29" borderId="2" xfId="0" applyFont="1" applyFill="1" applyBorder="1" applyAlignment="1">
      <alignment horizontal="center" vertical="center" wrapText="1"/>
    </xf>
    <xf numFmtId="1" fontId="8" fillId="0" borderId="2" xfId="0" applyNumberFormat="1" applyFont="1" applyBorder="1" applyAlignment="1" applyProtection="1">
      <alignment horizontal="center" vertical="center"/>
      <protection locked="0"/>
    </xf>
    <xf numFmtId="0" fontId="0" fillId="0" borderId="0" xfId="0" pivotButton="1" applyAlignment="1">
      <alignment horizontal="center" vertical="center"/>
    </xf>
    <xf numFmtId="0" fontId="0" fillId="6" borderId="0" xfId="0" applyFill="1" applyAlignment="1">
      <alignment horizontal="center" vertical="center" wrapText="1"/>
    </xf>
    <xf numFmtId="1" fontId="0" fillId="0" borderId="0" xfId="0" applyNumberFormat="1" applyAlignment="1">
      <alignment horizontal="center" vertical="center"/>
    </xf>
    <xf numFmtId="0" fontId="0" fillId="29" borderId="24" xfId="0" applyFill="1" applyBorder="1" applyAlignment="1" applyProtection="1">
      <alignment horizontal="left" vertical="center"/>
      <protection locked="0"/>
    </xf>
    <xf numFmtId="0" fontId="0" fillId="0" borderId="0" xfId="0" applyAlignment="1">
      <alignment horizontal="center" vertical="center" wrapText="1"/>
    </xf>
    <xf numFmtId="49" fontId="0" fillId="0" borderId="2" xfId="0" applyNumberFormat="1" applyFill="1" applyBorder="1" applyAlignment="1" applyProtection="1">
      <alignment horizontal="center" vertical="center" wrapText="1"/>
      <protection locked="0"/>
    </xf>
    <xf numFmtId="49" fontId="0" fillId="0" borderId="2" xfId="0" applyNumberFormat="1" applyFill="1" applyBorder="1" applyAlignment="1">
      <alignment horizontal="center" vertical="center" wrapText="1"/>
    </xf>
    <xf numFmtId="0" fontId="0" fillId="0" borderId="0" xfId="0" applyFill="1" applyBorder="1" applyAlignment="1">
      <alignment horizontal="center" vertical="center"/>
    </xf>
    <xf numFmtId="0" fontId="0" fillId="0" borderId="3" xfId="0" applyFill="1" applyBorder="1" applyAlignment="1">
      <alignment horizontal="center" vertical="center"/>
    </xf>
    <xf numFmtId="0" fontId="0" fillId="0" borderId="3" xfId="0" applyFill="1" applyBorder="1" applyAlignment="1" applyProtection="1">
      <alignment horizontal="center" vertical="center" wrapText="1"/>
    </xf>
    <xf numFmtId="16" fontId="0" fillId="0" borderId="2" xfId="0" applyNumberFormat="1" applyFill="1" applyBorder="1" applyAlignment="1">
      <alignment horizontal="center" vertical="center" wrapText="1"/>
    </xf>
    <xf numFmtId="0" fontId="0" fillId="6" borderId="24" xfId="0" applyFont="1" applyFill="1" applyBorder="1" applyAlignment="1">
      <alignment horizontal="center" vertical="center"/>
    </xf>
    <xf numFmtId="0" fontId="0" fillId="6" borderId="26" xfId="0" applyFont="1" applyFill="1" applyBorder="1" applyAlignment="1">
      <alignment horizontal="center" vertical="center"/>
    </xf>
    <xf numFmtId="0" fontId="40" fillId="5" borderId="2" xfId="0" applyFont="1" applyFill="1" applyBorder="1" applyAlignment="1">
      <alignment horizontal="center" vertical="center" wrapText="1"/>
    </xf>
    <xf numFmtId="0" fontId="40" fillId="0" borderId="2" xfId="0" applyFont="1" applyFill="1" applyBorder="1" applyAlignment="1">
      <alignment horizontal="center" vertical="center"/>
    </xf>
    <xf numFmtId="168" fontId="40" fillId="0" borderId="2" xfId="0" applyNumberFormat="1" applyFont="1" applyFill="1" applyBorder="1" applyAlignment="1">
      <alignment horizontal="center" vertical="center"/>
    </xf>
    <xf numFmtId="49" fontId="0" fillId="0" borderId="3" xfId="0" applyNumberFormat="1" applyFill="1" applyBorder="1" applyAlignment="1">
      <alignment horizontal="center" vertical="center" wrapText="1"/>
    </xf>
    <xf numFmtId="0" fontId="17" fillId="20" borderId="3" xfId="0" applyFont="1" applyFill="1" applyBorder="1" applyAlignment="1">
      <alignment horizontal="center" vertical="center"/>
    </xf>
    <xf numFmtId="0" fontId="17" fillId="20" borderId="80" xfId="0" applyFont="1" applyFill="1" applyBorder="1" applyAlignment="1">
      <alignment horizontal="center" vertical="center"/>
    </xf>
    <xf numFmtId="0" fontId="17" fillId="20" borderId="66" xfId="0" applyFont="1" applyFill="1" applyBorder="1" applyAlignment="1">
      <alignment horizontal="center" vertical="center"/>
    </xf>
    <xf numFmtId="0" fontId="17" fillId="20" borderId="2" xfId="0" applyFont="1" applyFill="1" applyBorder="1" applyAlignment="1">
      <alignment horizontal="center" vertical="center"/>
    </xf>
    <xf numFmtId="0" fontId="17" fillId="20" borderId="67" xfId="0" applyFont="1" applyFill="1" applyBorder="1" applyAlignment="1">
      <alignment horizontal="center" vertical="center"/>
    </xf>
    <xf numFmtId="0" fontId="0" fillId="20" borderId="66" xfId="0" applyFont="1" applyFill="1" applyBorder="1" applyAlignment="1">
      <alignment horizontal="center" vertical="center"/>
    </xf>
    <xf numFmtId="0" fontId="0" fillId="20" borderId="2" xfId="0" applyFont="1" applyFill="1" applyBorder="1" applyAlignment="1">
      <alignment horizontal="center" vertical="center"/>
    </xf>
    <xf numFmtId="0" fontId="0" fillId="20" borderId="67" xfId="0" applyFont="1" applyFill="1" applyBorder="1" applyAlignment="1">
      <alignment horizontal="center" vertical="center"/>
    </xf>
    <xf numFmtId="0" fontId="0" fillId="20" borderId="68" xfId="0" applyFont="1" applyFill="1" applyBorder="1" applyAlignment="1">
      <alignment horizontal="center" vertical="center"/>
    </xf>
    <xf numFmtId="0" fontId="0" fillId="20" borderId="69" xfId="0" applyFont="1" applyFill="1" applyBorder="1" applyAlignment="1">
      <alignment horizontal="center" vertical="center"/>
    </xf>
    <xf numFmtId="0" fontId="0" fillId="20" borderId="70" xfId="0" applyFont="1" applyFill="1" applyBorder="1" applyAlignment="1">
      <alignment horizontal="center" vertical="center"/>
    </xf>
    <xf numFmtId="0" fontId="17" fillId="20" borderId="63" xfId="0" applyFont="1" applyFill="1" applyBorder="1" applyAlignment="1">
      <alignment horizontal="center" vertical="center"/>
    </xf>
    <xf numFmtId="0" fontId="17" fillId="20" borderId="64" xfId="0" applyFont="1" applyFill="1" applyBorder="1" applyAlignment="1">
      <alignment horizontal="center" vertical="center"/>
    </xf>
    <xf numFmtId="0" fontId="17" fillId="20" borderId="65" xfId="0" applyFont="1" applyFill="1" applyBorder="1" applyAlignment="1">
      <alignment horizontal="center" vertical="center"/>
    </xf>
    <xf numFmtId="0" fontId="17" fillId="20" borderId="68" xfId="0" applyFont="1" applyFill="1" applyBorder="1" applyAlignment="1">
      <alignment horizontal="center" vertical="center"/>
    </xf>
    <xf numFmtId="0" fontId="17" fillId="20" borderId="69" xfId="0" applyFont="1" applyFill="1" applyBorder="1" applyAlignment="1">
      <alignment horizontal="center" vertical="center"/>
    </xf>
    <xf numFmtId="0" fontId="17" fillId="20" borderId="70" xfId="0" applyFont="1" applyFill="1" applyBorder="1" applyAlignment="1">
      <alignment horizontal="center" vertical="center"/>
    </xf>
    <xf numFmtId="0" fontId="17" fillId="20" borderId="24" xfId="0" applyFont="1" applyFill="1" applyBorder="1" applyAlignment="1">
      <alignment horizontal="center" vertical="center"/>
    </xf>
    <xf numFmtId="0" fontId="17" fillId="20" borderId="26" xfId="0" applyFont="1" applyFill="1" applyBorder="1" applyAlignment="1">
      <alignment horizontal="center" vertical="center"/>
    </xf>
    <xf numFmtId="0" fontId="17" fillId="20" borderId="4" xfId="0" applyFont="1" applyFill="1" applyBorder="1" applyAlignment="1">
      <alignment horizontal="center" vertical="center"/>
    </xf>
    <xf numFmtId="0" fontId="17" fillId="20" borderId="18" xfId="0" applyFont="1" applyFill="1" applyBorder="1" applyAlignment="1">
      <alignment horizontal="center" vertical="center"/>
    </xf>
    <xf numFmtId="0" fontId="4" fillId="20" borderId="64" xfId="0" applyFont="1" applyFill="1" applyBorder="1" applyAlignment="1">
      <alignment horizontal="center" vertical="center"/>
    </xf>
    <xf numFmtId="0" fontId="17" fillId="20" borderId="83" xfId="0" applyFont="1" applyFill="1" applyBorder="1" applyAlignment="1">
      <alignment horizontal="center" vertical="center"/>
    </xf>
    <xf numFmtId="0" fontId="17" fillId="20" borderId="75" xfId="0" applyFont="1" applyFill="1" applyBorder="1" applyAlignment="1">
      <alignment horizontal="center" vertical="center"/>
    </xf>
    <xf numFmtId="0" fontId="17" fillId="20" borderId="84" xfId="0" applyFont="1" applyFill="1" applyBorder="1" applyAlignment="1">
      <alignment horizontal="center" vertical="center"/>
    </xf>
    <xf numFmtId="0" fontId="17" fillId="12" borderId="65" xfId="0" applyFont="1" applyFill="1" applyBorder="1" applyAlignment="1">
      <alignment horizontal="center" vertical="center"/>
    </xf>
    <xf numFmtId="0" fontId="17" fillId="20" borderId="81" xfId="0" applyFont="1" applyFill="1" applyBorder="1" applyAlignment="1">
      <alignment horizontal="center" vertical="center"/>
    </xf>
    <xf numFmtId="0" fontId="17" fillId="20" borderId="82" xfId="0" applyFont="1" applyFill="1" applyBorder="1" applyAlignment="1">
      <alignment horizontal="center" vertical="center"/>
    </xf>
    <xf numFmtId="0" fontId="4" fillId="6" borderId="66" xfId="0" applyFont="1" applyFill="1" applyBorder="1" applyAlignment="1">
      <alignment horizontal="center" vertical="center"/>
    </xf>
    <xf numFmtId="0" fontId="4" fillId="6" borderId="2" xfId="0" applyFont="1" applyFill="1" applyBorder="1" applyAlignment="1">
      <alignment horizontal="center" vertical="center"/>
    </xf>
    <xf numFmtId="0" fontId="4" fillId="12" borderId="2" xfId="0" applyFont="1" applyFill="1" applyBorder="1" applyAlignment="1">
      <alignment horizontal="center" vertical="center"/>
    </xf>
    <xf numFmtId="0" fontId="17" fillId="10" borderId="26" xfId="0" applyFont="1" applyFill="1" applyBorder="1" applyAlignment="1">
      <alignment horizontal="center" vertical="center"/>
    </xf>
    <xf numFmtId="0" fontId="17" fillId="10" borderId="67" xfId="0" applyFont="1" applyFill="1" applyBorder="1" applyAlignment="1">
      <alignment horizontal="center" vertical="center"/>
    </xf>
    <xf numFmtId="0" fontId="4" fillId="25" borderId="79" xfId="0" applyFont="1" applyFill="1" applyBorder="1" applyAlignment="1">
      <alignment horizontal="center" vertical="center"/>
    </xf>
    <xf numFmtId="0" fontId="4" fillId="25" borderId="74" xfId="0" applyFont="1" applyFill="1" applyBorder="1" applyAlignment="1">
      <alignment horizontal="center" vertical="center"/>
    </xf>
    <xf numFmtId="0" fontId="4" fillId="25" borderId="64" xfId="0" applyFont="1" applyFill="1" applyBorder="1" applyAlignment="1">
      <alignment horizontal="center" vertical="center"/>
    </xf>
    <xf numFmtId="0" fontId="4" fillId="25" borderId="23" xfId="0" applyFont="1" applyFill="1" applyBorder="1" applyAlignment="1">
      <alignment horizontal="center" vertical="center"/>
    </xf>
    <xf numFmtId="0" fontId="4" fillId="25" borderId="26" xfId="0" applyFont="1" applyFill="1" applyBorder="1" applyAlignment="1">
      <alignment horizontal="center" vertical="center"/>
    </xf>
    <xf numFmtId="0" fontId="4" fillId="25" borderId="63" xfId="0" applyFont="1" applyFill="1" applyBorder="1" applyAlignment="1">
      <alignment horizontal="center" vertical="center"/>
    </xf>
    <xf numFmtId="167" fontId="0" fillId="0" borderId="0" xfId="8" applyNumberFormat="1" applyFont="1" applyBorder="1"/>
    <xf numFmtId="0" fontId="17" fillId="12" borderId="82" xfId="0" applyFont="1" applyFill="1" applyBorder="1" applyAlignment="1">
      <alignment horizontal="center" vertical="center"/>
    </xf>
    <xf numFmtId="0" fontId="17" fillId="6" borderId="20" xfId="0" applyFont="1" applyFill="1" applyBorder="1" applyAlignment="1">
      <alignment horizontal="center" vertical="center"/>
    </xf>
    <xf numFmtId="0" fontId="17" fillId="6" borderId="18" xfId="0" applyFont="1" applyFill="1" applyBorder="1" applyAlignment="1">
      <alignment horizontal="center" vertical="center"/>
    </xf>
    <xf numFmtId="0" fontId="4" fillId="25" borderId="2" xfId="0" applyFont="1" applyFill="1" applyBorder="1" applyAlignment="1">
      <alignment horizontal="center" vertical="center"/>
    </xf>
    <xf numFmtId="0" fontId="17" fillId="6" borderId="65" xfId="0" applyFont="1" applyFill="1" applyBorder="1" applyAlignment="1">
      <alignment horizontal="center" vertical="center"/>
    </xf>
    <xf numFmtId="0" fontId="17" fillId="6" borderId="70" xfId="0" applyFont="1" applyFill="1" applyBorder="1" applyAlignment="1">
      <alignment horizontal="center" vertical="center"/>
    </xf>
    <xf numFmtId="0" fontId="17" fillId="10" borderId="64" xfId="0" applyFont="1" applyFill="1" applyBorder="1" applyAlignment="1">
      <alignment horizontal="center" vertical="center"/>
    </xf>
    <xf numFmtId="0" fontId="17" fillId="10" borderId="65" xfId="0" applyFont="1" applyFill="1" applyBorder="1" applyAlignment="1">
      <alignment horizontal="center" vertical="center"/>
    </xf>
    <xf numFmtId="0" fontId="0" fillId="8" borderId="66" xfId="0" applyFont="1" applyFill="1" applyBorder="1" applyAlignment="1">
      <alignment horizontal="center" vertical="center"/>
    </xf>
    <xf numFmtId="0" fontId="0" fillId="8" borderId="68"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67" xfId="0" applyFont="1" applyFill="1" applyBorder="1" applyAlignment="1">
      <alignment horizontal="center" vertical="center"/>
    </xf>
    <xf numFmtId="0" fontId="0" fillId="6" borderId="68" xfId="0" applyFont="1" applyFill="1" applyBorder="1" applyAlignment="1">
      <alignment horizontal="center" vertical="center"/>
    </xf>
    <xf numFmtId="0" fontId="0" fillId="6" borderId="70" xfId="0" applyFont="1" applyFill="1" applyBorder="1" applyAlignment="1">
      <alignment horizontal="center" vertical="center"/>
    </xf>
    <xf numFmtId="0" fontId="4" fillId="20" borderId="83" xfId="0" applyFont="1" applyFill="1" applyBorder="1" applyAlignment="1">
      <alignment horizontal="center" vertical="center"/>
    </xf>
    <xf numFmtId="0" fontId="4" fillId="6" borderId="26" xfId="0" applyFont="1" applyFill="1" applyBorder="1" applyAlignment="1">
      <alignment horizontal="center" vertical="center"/>
    </xf>
    <xf numFmtId="0" fontId="17" fillId="10" borderId="74" xfId="0" applyFont="1" applyFill="1" applyBorder="1" applyAlignment="1">
      <alignment horizontal="center" vertical="center"/>
    </xf>
    <xf numFmtId="0" fontId="17" fillId="6" borderId="65" xfId="0" applyFont="1" applyFill="1" applyBorder="1" applyAlignment="1">
      <alignment vertical="center"/>
    </xf>
    <xf numFmtId="0" fontId="17" fillId="6" borderId="67" xfId="0" applyFont="1" applyFill="1" applyBorder="1" applyAlignment="1">
      <alignment vertical="center"/>
    </xf>
    <xf numFmtId="0" fontId="17" fillId="6" borderId="70" xfId="0" applyFont="1" applyFill="1" applyBorder="1" applyAlignment="1">
      <alignment vertical="center"/>
    </xf>
    <xf numFmtId="0" fontId="4" fillId="12" borderId="67" xfId="0" applyFont="1" applyFill="1" applyBorder="1" applyAlignment="1">
      <alignment horizontal="center" vertical="center"/>
    </xf>
    <xf numFmtId="0" fontId="4" fillId="20" borderId="65" xfId="0" applyFont="1" applyFill="1" applyBorder="1" applyAlignment="1">
      <alignment horizontal="center" vertical="center"/>
    </xf>
    <xf numFmtId="0" fontId="4" fillId="6" borderId="24" xfId="0" applyFont="1" applyFill="1" applyBorder="1" applyAlignment="1">
      <alignment horizontal="center" vertical="center"/>
    </xf>
    <xf numFmtId="0" fontId="17" fillId="5" borderId="63" xfId="0" applyFont="1" applyFill="1" applyBorder="1" applyAlignment="1">
      <alignment horizontal="center" vertical="center"/>
    </xf>
    <xf numFmtId="0" fontId="17" fillId="5" borderId="64" xfId="0" applyFont="1" applyFill="1" applyBorder="1" applyAlignment="1">
      <alignment horizontal="center" vertical="center"/>
    </xf>
    <xf numFmtId="0" fontId="17" fillId="5" borderId="66" xfId="0" applyFont="1" applyFill="1" applyBorder="1" applyAlignment="1">
      <alignment horizontal="center" vertical="center"/>
    </xf>
    <xf numFmtId="0" fontId="17" fillId="5" borderId="2" xfId="0" applyFont="1" applyFill="1" applyBorder="1" applyAlignment="1">
      <alignment horizontal="center" vertical="center"/>
    </xf>
    <xf numFmtId="0" fontId="17" fillId="5" borderId="68" xfId="0" applyFont="1" applyFill="1" applyBorder="1" applyAlignment="1">
      <alignment horizontal="center" vertical="center"/>
    </xf>
    <xf numFmtId="0" fontId="17" fillId="5" borderId="69" xfId="0" applyFont="1" applyFill="1" applyBorder="1" applyAlignment="1">
      <alignment horizontal="center" vertical="center"/>
    </xf>
    <xf numFmtId="0" fontId="17" fillId="5" borderId="74" xfId="0" applyFont="1" applyFill="1" applyBorder="1" applyAlignment="1">
      <alignment horizontal="center" vertical="center"/>
    </xf>
    <xf numFmtId="0" fontId="17" fillId="5" borderId="65" xfId="0" applyFont="1" applyFill="1" applyBorder="1" applyAlignment="1">
      <alignment horizontal="center" vertical="center"/>
    </xf>
    <xf numFmtId="0" fontId="17" fillId="5" borderId="79" xfId="0" applyFont="1" applyFill="1" applyBorder="1" applyAlignment="1">
      <alignment horizontal="center" vertical="center"/>
    </xf>
    <xf numFmtId="0" fontId="17" fillId="5" borderId="3" xfId="0" applyFont="1" applyFill="1" applyBorder="1" applyAlignment="1">
      <alignment horizontal="center" vertical="center"/>
    </xf>
    <xf numFmtId="0" fontId="17" fillId="5" borderId="80" xfId="0" applyFont="1" applyFill="1" applyBorder="1" applyAlignment="1">
      <alignment horizontal="center" vertical="center"/>
    </xf>
    <xf numFmtId="0" fontId="17" fillId="5" borderId="67" xfId="0" applyFont="1" applyFill="1" applyBorder="1" applyAlignment="1">
      <alignment horizontal="center" vertical="center"/>
    </xf>
    <xf numFmtId="0" fontId="17" fillId="5" borderId="70" xfId="0" applyFont="1" applyFill="1" applyBorder="1" applyAlignment="1">
      <alignment horizontal="center" vertical="center"/>
    </xf>
    <xf numFmtId="49" fontId="0" fillId="0" borderId="3" xfId="0" applyNumberFormat="1" applyFill="1" applyBorder="1" applyAlignment="1">
      <alignment horizontal="center" vertical="center" wrapText="1"/>
    </xf>
    <xf numFmtId="0" fontId="51" fillId="29" borderId="2" xfId="0" applyFont="1" applyFill="1" applyBorder="1" applyAlignment="1">
      <alignment horizontal="center" vertical="center" wrapText="1"/>
    </xf>
    <xf numFmtId="0" fontId="29" fillId="0" borderId="2" xfId="0" applyFont="1" applyBorder="1" applyAlignment="1">
      <alignment horizontal="center" vertical="center" wrapText="1"/>
    </xf>
    <xf numFmtId="0" fontId="29" fillId="0" borderId="2" xfId="0" applyFont="1" applyBorder="1" applyAlignment="1">
      <alignment horizontal="justify" vertical="center" wrapText="1"/>
    </xf>
    <xf numFmtId="0" fontId="0" fillId="0" borderId="3" xfId="0" applyBorder="1" applyAlignment="1" applyProtection="1">
      <alignment horizontal="center" vertical="center"/>
    </xf>
    <xf numFmtId="0" fontId="0" fillId="24" borderId="3" xfId="0" applyFont="1" applyFill="1" applyBorder="1" applyAlignment="1">
      <alignment horizontal="center" vertical="center" wrapText="1"/>
    </xf>
    <xf numFmtId="0" fontId="52" fillId="0" borderId="0" xfId="0" applyFont="1" applyAlignment="1">
      <alignment horizontal="left" vertical="center" wrapText="1"/>
    </xf>
    <xf numFmtId="49" fontId="52" fillId="0" borderId="3" xfId="0" applyNumberFormat="1" applyFont="1" applyBorder="1" applyAlignment="1">
      <alignment horizontal="left" vertical="center" wrapText="1"/>
    </xf>
    <xf numFmtId="0" fontId="52" fillId="0" borderId="10" xfId="0" applyFont="1" applyBorder="1" applyAlignment="1">
      <alignment horizontal="left" vertical="center" wrapText="1"/>
    </xf>
    <xf numFmtId="0" fontId="52" fillId="0" borderId="0" xfId="0" applyFont="1" applyFill="1" applyBorder="1" applyAlignment="1">
      <alignment horizontal="left" vertical="center" wrapText="1"/>
    </xf>
    <xf numFmtId="0" fontId="52" fillId="0" borderId="2" xfId="0" applyFont="1" applyBorder="1" applyAlignment="1">
      <alignment horizontal="left" vertical="center" wrapText="1"/>
    </xf>
    <xf numFmtId="0" fontId="52" fillId="0" borderId="48" xfId="0" applyFont="1" applyFill="1" applyBorder="1" applyAlignment="1">
      <alignment horizontal="left" vertical="center" wrapText="1"/>
    </xf>
    <xf numFmtId="0" fontId="52" fillId="0" borderId="4" xfId="0" applyFont="1" applyBorder="1" applyAlignment="1">
      <alignment horizontal="left" vertical="center" wrapText="1"/>
    </xf>
    <xf numFmtId="0" fontId="52" fillId="0" borderId="10" xfId="0" applyFont="1" applyFill="1" applyBorder="1" applyAlignment="1">
      <alignment horizontal="left" vertical="center" wrapText="1"/>
    </xf>
    <xf numFmtId="0" fontId="52" fillId="0" borderId="48" xfId="0" applyFont="1" applyBorder="1" applyAlignment="1">
      <alignment horizontal="left" vertical="center" wrapText="1"/>
    </xf>
    <xf numFmtId="0" fontId="52" fillId="53" borderId="2" xfId="0" applyFont="1" applyFill="1" applyBorder="1" applyAlignment="1">
      <alignment horizontal="left" vertical="center" wrapText="1"/>
    </xf>
    <xf numFmtId="0" fontId="11" fillId="0" borderId="2" xfId="0" applyFont="1" applyBorder="1" applyAlignment="1" applyProtection="1">
      <alignment horizontal="center" vertical="center" wrapText="1"/>
      <protection locked="0"/>
    </xf>
    <xf numFmtId="0" fontId="52" fillId="0" borderId="2" xfId="0" applyFont="1" applyFill="1" applyBorder="1" applyAlignment="1">
      <alignment horizontal="left" vertical="center" wrapText="1"/>
    </xf>
    <xf numFmtId="0" fontId="0" fillId="0" borderId="0" xfId="0" applyAlignment="1">
      <alignment horizontal="left" vertical="center" wrapText="1"/>
    </xf>
    <xf numFmtId="0" fontId="52" fillId="0" borderId="0" xfId="0" applyFont="1" applyFill="1" applyAlignment="1">
      <alignment horizontal="left" vertical="center" wrapText="1"/>
    </xf>
    <xf numFmtId="0" fontId="22" fillId="30" borderId="37" xfId="0" applyFont="1" applyFill="1" applyBorder="1" applyAlignment="1">
      <alignment horizontal="center" vertical="center" wrapText="1"/>
    </xf>
    <xf numFmtId="0" fontId="22" fillId="30" borderId="32" xfId="0" applyFont="1" applyFill="1" applyBorder="1" applyAlignment="1">
      <alignment horizontal="center" vertical="center" wrapText="1"/>
    </xf>
    <xf numFmtId="0" fontId="22" fillId="30" borderId="31" xfId="0" applyFont="1" applyFill="1" applyBorder="1" applyAlignment="1">
      <alignment horizontal="center" vertical="center" wrapText="1"/>
    </xf>
    <xf numFmtId="0" fontId="30" fillId="31" borderId="38" xfId="0" applyFont="1" applyFill="1" applyBorder="1" applyAlignment="1">
      <alignment vertical="center" wrapText="1"/>
    </xf>
    <xf numFmtId="0" fontId="30" fillId="31" borderId="39" xfId="0" applyFont="1" applyFill="1" applyBorder="1" applyAlignment="1">
      <alignment vertical="center" wrapText="1"/>
    </xf>
    <xf numFmtId="0" fontId="30" fillId="31" borderId="40" xfId="0" applyFont="1" applyFill="1" applyBorder="1" applyAlignment="1">
      <alignment vertical="center" wrapText="1"/>
    </xf>
    <xf numFmtId="0" fontId="0" fillId="10" borderId="7" xfId="0" applyFill="1" applyBorder="1" applyAlignment="1">
      <alignment horizontal="center" vertical="center" wrapText="1"/>
    </xf>
    <xf numFmtId="0" fontId="0" fillId="10" borderId="8" xfId="0" applyFill="1" applyBorder="1" applyAlignment="1">
      <alignment horizontal="center" vertical="center" wrapText="1"/>
    </xf>
    <xf numFmtId="0" fontId="0" fillId="10" borderId="9" xfId="0" applyFill="1" applyBorder="1" applyAlignment="1">
      <alignment horizontal="center" vertical="center" wrapText="1"/>
    </xf>
    <xf numFmtId="0" fontId="23" fillId="6" borderId="2" xfId="0" applyFont="1" applyFill="1" applyBorder="1" applyAlignment="1">
      <alignment horizontal="center" vertical="center" wrapText="1"/>
    </xf>
    <xf numFmtId="49" fontId="22" fillId="0" borderId="0" xfId="0" applyNumberFormat="1" applyFont="1" applyFill="1" applyBorder="1" applyAlignment="1">
      <alignment horizontal="left" vertical="center" wrapText="1"/>
    </xf>
    <xf numFmtId="0" fontId="23" fillId="18" borderId="2" xfId="0" applyFont="1" applyFill="1" applyBorder="1" applyAlignment="1">
      <alignment horizontal="center" vertical="center" wrapText="1"/>
    </xf>
    <xf numFmtId="0" fontId="24" fillId="16" borderId="2" xfId="0" applyFont="1" applyFill="1" applyBorder="1" applyAlignment="1">
      <alignment horizontal="center" vertical="center" wrapText="1"/>
    </xf>
    <xf numFmtId="0" fontId="16" fillId="0" borderId="2" xfId="0" applyFont="1" applyBorder="1" applyAlignment="1">
      <alignment horizontal="center" vertical="center" wrapText="1"/>
    </xf>
    <xf numFmtId="0" fontId="16" fillId="0" borderId="2" xfId="0" applyFont="1" applyBorder="1" applyAlignment="1">
      <alignment horizontal="center" vertical="center"/>
    </xf>
    <xf numFmtId="0" fontId="7" fillId="0" borderId="2" xfId="0" applyFont="1" applyBorder="1" applyAlignment="1">
      <alignment vertical="center" wrapText="1"/>
    </xf>
    <xf numFmtId="0" fontId="30" fillId="31" borderId="37" xfId="0" applyFont="1" applyFill="1" applyBorder="1" applyAlignment="1">
      <alignment vertical="center" wrapText="1"/>
    </xf>
    <xf numFmtId="0" fontId="30" fillId="31" borderId="32" xfId="0" applyFont="1" applyFill="1" applyBorder="1" applyAlignment="1">
      <alignment vertical="center" wrapText="1"/>
    </xf>
    <xf numFmtId="0" fontId="30" fillId="31" borderId="31" xfId="0" applyFont="1" applyFill="1" applyBorder="1" applyAlignment="1">
      <alignment vertical="center" wrapText="1"/>
    </xf>
    <xf numFmtId="0" fontId="22" fillId="30" borderId="47" xfId="0" applyFont="1" applyFill="1" applyBorder="1" applyAlignment="1">
      <alignment horizontal="center" vertical="center" wrapText="1"/>
    </xf>
    <xf numFmtId="0" fontId="22" fillId="30" borderId="46" xfId="0" applyFont="1" applyFill="1" applyBorder="1" applyAlignment="1">
      <alignment horizontal="center" vertical="center" wrapText="1"/>
    </xf>
    <xf numFmtId="0" fontId="22" fillId="30" borderId="45" xfId="0" applyFont="1" applyFill="1" applyBorder="1" applyAlignment="1">
      <alignment horizontal="center" vertical="center" wrapText="1"/>
    </xf>
    <xf numFmtId="0" fontId="28" fillId="23" borderId="2" xfId="0" applyFont="1" applyFill="1" applyBorder="1" applyAlignment="1">
      <alignment horizontal="center" vertical="center"/>
    </xf>
    <xf numFmtId="0" fontId="5" fillId="7" borderId="24" xfId="0" applyFont="1" applyFill="1" applyBorder="1" applyAlignment="1">
      <alignment horizontal="center" vertical="center" wrapText="1"/>
    </xf>
    <xf numFmtId="0" fontId="5" fillId="7" borderId="25" xfId="0" applyFont="1" applyFill="1" applyBorder="1" applyAlignment="1">
      <alignment horizontal="center" vertical="center" wrapText="1"/>
    </xf>
    <xf numFmtId="0" fontId="5" fillId="7" borderId="26" xfId="0" applyFont="1" applyFill="1" applyBorder="1" applyAlignment="1">
      <alignment horizontal="center" vertical="center" wrapText="1"/>
    </xf>
    <xf numFmtId="0" fontId="5" fillId="20" borderId="18" xfId="0" applyFont="1" applyFill="1" applyBorder="1" applyAlignment="1">
      <alignment horizontal="center" vertical="center"/>
    </xf>
    <xf numFmtId="0" fontId="5" fillId="20" borderId="19" xfId="0" applyFont="1" applyFill="1" applyBorder="1" applyAlignment="1">
      <alignment horizontal="center" vertical="center"/>
    </xf>
    <xf numFmtId="0" fontId="5" fillId="20" borderId="20" xfId="0" applyFont="1" applyFill="1" applyBorder="1" applyAlignment="1">
      <alignment horizontal="center" vertical="center"/>
    </xf>
    <xf numFmtId="0" fontId="0" fillId="22" borderId="18" xfId="0" applyFont="1" applyFill="1" applyBorder="1" applyAlignment="1">
      <alignment horizontal="center" vertical="center"/>
    </xf>
    <xf numFmtId="0" fontId="0" fillId="22" borderId="19" xfId="0" applyFont="1" applyFill="1" applyBorder="1" applyAlignment="1">
      <alignment horizontal="center" vertical="center"/>
    </xf>
    <xf numFmtId="0" fontId="1" fillId="3" borderId="18" xfId="3" applyFont="1" applyBorder="1" applyAlignment="1">
      <alignment horizontal="center" vertical="center"/>
    </xf>
    <xf numFmtId="0" fontId="1" fillId="3" borderId="20" xfId="3" applyFont="1" applyBorder="1" applyAlignment="1">
      <alignment horizontal="center"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5" fillId="37" borderId="2" xfId="0" applyFont="1" applyFill="1" applyBorder="1" applyAlignment="1">
      <alignment horizontal="center" vertical="center"/>
    </xf>
    <xf numFmtId="0" fontId="1" fillId="3" borderId="19" xfId="3" applyFont="1" applyBorder="1" applyAlignment="1">
      <alignment horizontal="center" vertical="center"/>
    </xf>
    <xf numFmtId="0" fontId="5" fillId="7" borderId="18" xfId="0" applyFont="1" applyFill="1" applyBorder="1" applyAlignment="1">
      <alignment horizontal="center" vertical="center" wrapText="1"/>
    </xf>
    <xf numFmtId="0" fontId="5" fillId="7" borderId="19" xfId="0" applyFont="1" applyFill="1" applyBorder="1" applyAlignment="1">
      <alignment horizontal="center" vertical="center" wrapText="1"/>
    </xf>
    <xf numFmtId="0" fontId="5" fillId="7" borderId="20" xfId="0" applyFont="1" applyFill="1" applyBorder="1" applyAlignment="1">
      <alignment horizontal="center" vertical="center" wrapText="1"/>
    </xf>
    <xf numFmtId="0" fontId="0" fillId="6" borderId="24" xfId="0" applyFont="1" applyFill="1" applyBorder="1" applyAlignment="1">
      <alignment horizontal="center" vertical="center" wrapText="1"/>
    </xf>
    <xf numFmtId="0" fontId="0" fillId="6" borderId="25" xfId="0" applyFont="1" applyFill="1" applyBorder="1" applyAlignment="1">
      <alignment horizontal="center" vertical="center" wrapText="1"/>
    </xf>
    <xf numFmtId="0" fontId="0" fillId="6" borderId="26" xfId="0" applyFont="1" applyFill="1" applyBorder="1" applyAlignment="1">
      <alignment horizontal="center" vertical="center" wrapText="1"/>
    </xf>
    <xf numFmtId="0" fontId="28" fillId="23" borderId="2" xfId="0" applyFont="1" applyFill="1" applyBorder="1" applyAlignment="1">
      <alignment horizontal="center" vertical="center" wrapText="1"/>
    </xf>
    <xf numFmtId="0" fontId="17" fillId="23" borderId="2" xfId="0" applyFont="1" applyFill="1" applyBorder="1" applyAlignment="1">
      <alignment horizontal="center" vertical="center" wrapText="1"/>
    </xf>
    <xf numFmtId="0" fontId="0" fillId="25" borderId="24" xfId="0" applyFill="1" applyBorder="1" applyAlignment="1">
      <alignment horizontal="center"/>
    </xf>
    <xf numFmtId="0" fontId="0" fillId="25" borderId="25" xfId="0" applyFill="1" applyBorder="1" applyAlignment="1">
      <alignment horizontal="center"/>
    </xf>
    <xf numFmtId="0" fontId="0" fillId="25" borderId="26" xfId="0" applyFill="1" applyBorder="1" applyAlignment="1">
      <alignment horizontal="center"/>
    </xf>
    <xf numFmtId="0" fontId="0" fillId="32" borderId="21" xfId="0" applyFill="1" applyBorder="1" applyAlignment="1">
      <alignment horizontal="center" vertical="center" wrapText="1"/>
    </xf>
    <xf numFmtId="0" fontId="0" fillId="32" borderId="22" xfId="0" applyFill="1" applyBorder="1" applyAlignment="1">
      <alignment horizontal="center" vertical="center" wrapText="1"/>
    </xf>
    <xf numFmtId="0" fontId="0" fillId="32" borderId="23" xfId="0" applyFill="1" applyBorder="1" applyAlignment="1">
      <alignment horizontal="center" vertical="center" wrapText="1"/>
    </xf>
    <xf numFmtId="0" fontId="0" fillId="17" borderId="21" xfId="0" applyFill="1" applyBorder="1" applyAlignment="1">
      <alignment horizontal="center" vertical="center" wrapText="1"/>
    </xf>
    <xf numFmtId="0" fontId="0" fillId="17" borderId="22" xfId="0" applyFill="1" applyBorder="1" applyAlignment="1">
      <alignment horizontal="center" vertical="center" wrapText="1"/>
    </xf>
    <xf numFmtId="0" fontId="0" fillId="17" borderId="23" xfId="0" applyFill="1" applyBorder="1" applyAlignment="1">
      <alignment horizontal="center" vertical="center" wrapText="1"/>
    </xf>
    <xf numFmtId="0" fontId="31" fillId="26" borderId="21" xfId="0" applyFont="1" applyFill="1" applyBorder="1" applyAlignment="1">
      <alignment horizontal="center" vertical="center"/>
    </xf>
    <xf numFmtId="0" fontId="31" fillId="26" borderId="22" xfId="0" applyFont="1" applyFill="1" applyBorder="1" applyAlignment="1">
      <alignment horizontal="center" vertical="center"/>
    </xf>
    <xf numFmtId="0" fontId="31" fillId="26" borderId="23" xfId="0" applyFont="1" applyFill="1" applyBorder="1" applyAlignment="1">
      <alignment horizontal="center" vertical="center"/>
    </xf>
    <xf numFmtId="0" fontId="0" fillId="24" borderId="4" xfId="0" applyFont="1" applyFill="1" applyBorder="1" applyAlignment="1">
      <alignment horizontal="center" vertical="center" wrapText="1"/>
    </xf>
    <xf numFmtId="0" fontId="0" fillId="24" borderId="48" xfId="0" applyFont="1" applyFill="1" applyBorder="1" applyAlignment="1">
      <alignment horizontal="center" vertical="center" wrapText="1"/>
    </xf>
    <xf numFmtId="0" fontId="0" fillId="24" borderId="3" xfId="0" applyFont="1" applyFill="1" applyBorder="1" applyAlignment="1">
      <alignment horizontal="center" vertical="center" wrapText="1"/>
    </xf>
    <xf numFmtId="0" fontId="0" fillId="0" borderId="4" xfId="0" applyBorder="1" applyAlignment="1">
      <alignment horizontal="center" vertical="center" wrapText="1"/>
    </xf>
    <xf numFmtId="0" fontId="0" fillId="0" borderId="48"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xf>
    <xf numFmtId="0" fontId="0" fillId="0" borderId="48" xfId="0" applyBorder="1" applyAlignment="1">
      <alignment horizontal="center" vertical="center"/>
    </xf>
    <xf numFmtId="0" fontId="0" fillId="0" borderId="3" xfId="0" applyBorder="1" applyAlignment="1">
      <alignment horizontal="center" vertical="center"/>
    </xf>
    <xf numFmtId="0" fontId="0" fillId="0" borderId="4" xfId="0" applyBorder="1" applyAlignment="1" applyProtection="1">
      <alignment horizontal="center" vertical="center"/>
    </xf>
    <xf numFmtId="0" fontId="0" fillId="0" borderId="48" xfId="0" applyBorder="1" applyAlignment="1" applyProtection="1">
      <alignment horizontal="center" vertical="center"/>
    </xf>
    <xf numFmtId="0" fontId="0" fillId="0" borderId="3" xfId="0" applyBorder="1" applyAlignment="1" applyProtection="1">
      <alignment horizontal="center" vertical="center"/>
    </xf>
    <xf numFmtId="0" fontId="0" fillId="0" borderId="4" xfId="0" applyBorder="1" applyAlignment="1" applyProtection="1">
      <alignment horizontal="center" vertical="center" wrapText="1"/>
    </xf>
    <xf numFmtId="0" fontId="0" fillId="0" borderId="48" xfId="0" applyBorder="1" applyAlignment="1" applyProtection="1">
      <alignment horizontal="center" vertical="center" wrapText="1"/>
    </xf>
    <xf numFmtId="0" fontId="0" fillId="0" borderId="3" xfId="0" applyBorder="1" applyAlignment="1" applyProtection="1">
      <alignment horizontal="center" vertical="center" wrapText="1"/>
    </xf>
    <xf numFmtId="0" fontId="0" fillId="6" borderId="4" xfId="0" applyFill="1" applyBorder="1" applyAlignment="1">
      <alignment horizontal="center" vertical="center"/>
    </xf>
    <xf numFmtId="0" fontId="0" fillId="6" borderId="48" xfId="0" applyFill="1" applyBorder="1" applyAlignment="1">
      <alignment horizontal="center" vertical="center"/>
    </xf>
    <xf numFmtId="0" fontId="0" fillId="6" borderId="3" xfId="0" applyFill="1" applyBorder="1" applyAlignment="1">
      <alignment horizontal="center" vertical="center"/>
    </xf>
    <xf numFmtId="0" fontId="34" fillId="42" borderId="58" xfId="0" applyFont="1" applyFill="1" applyBorder="1" applyAlignment="1">
      <alignment horizontal="center" vertical="center" wrapText="1"/>
    </xf>
    <xf numFmtId="0" fontId="34" fillId="42" borderId="56" xfId="0" applyFont="1" applyFill="1" applyBorder="1" applyAlignment="1">
      <alignment horizontal="center" vertical="center" wrapText="1"/>
    </xf>
    <xf numFmtId="0" fontId="33" fillId="46" borderId="7" xfId="0" applyFont="1" applyFill="1" applyBorder="1" applyAlignment="1">
      <alignment horizontal="center" vertical="center"/>
    </xf>
    <xf numFmtId="0" fontId="33" fillId="46" borderId="8" xfId="0" applyFont="1" applyFill="1" applyBorder="1" applyAlignment="1">
      <alignment horizontal="center" vertical="center"/>
    </xf>
    <xf numFmtId="0" fontId="33" fillId="46" borderId="9" xfId="0" applyFont="1" applyFill="1" applyBorder="1" applyAlignment="1">
      <alignment horizontal="center" vertical="center"/>
    </xf>
    <xf numFmtId="0" fontId="33" fillId="46" borderId="60" xfId="0" applyFont="1" applyFill="1" applyBorder="1" applyAlignment="1">
      <alignment horizontal="center" vertical="center"/>
    </xf>
    <xf numFmtId="0" fontId="33" fillId="46" borderId="0" xfId="0" applyFont="1" applyFill="1" applyBorder="1" applyAlignment="1">
      <alignment horizontal="center" vertical="center"/>
    </xf>
    <xf numFmtId="0" fontId="33" fillId="46" borderId="52" xfId="0" applyFont="1" applyFill="1" applyBorder="1" applyAlignment="1">
      <alignment horizontal="center" vertical="center"/>
    </xf>
    <xf numFmtId="0" fontId="33" fillId="46" borderId="50" xfId="0" applyFont="1" applyFill="1" applyBorder="1" applyAlignment="1">
      <alignment horizontal="center" vertical="center"/>
    </xf>
    <xf numFmtId="0" fontId="33" fillId="46" borderId="51" xfId="0" applyFont="1" applyFill="1" applyBorder="1" applyAlignment="1">
      <alignment horizontal="center" vertical="center"/>
    </xf>
    <xf numFmtId="0" fontId="33" fillId="46" borderId="53" xfId="0" applyFont="1" applyFill="1" applyBorder="1" applyAlignment="1">
      <alignment horizontal="center" vertical="center"/>
    </xf>
    <xf numFmtId="0" fontId="34" fillId="42" borderId="58" xfId="0" applyFont="1" applyFill="1" applyBorder="1" applyAlignment="1">
      <alignment horizontal="center" vertical="center"/>
    </xf>
    <xf numFmtId="0" fontId="34" fillId="42" borderId="56" xfId="0" applyFont="1" applyFill="1" applyBorder="1" applyAlignment="1">
      <alignment horizontal="center" vertical="center"/>
    </xf>
    <xf numFmtId="0" fontId="34" fillId="42" borderId="57" xfId="0" applyFont="1" applyFill="1" applyBorder="1" applyAlignment="1">
      <alignment horizontal="center" vertical="center"/>
    </xf>
    <xf numFmtId="0" fontId="33" fillId="45" borderId="7" xfId="0" applyFont="1" applyFill="1" applyBorder="1" applyAlignment="1">
      <alignment horizontal="center" vertical="center" wrapText="1"/>
    </xf>
    <xf numFmtId="0" fontId="33" fillId="45" borderId="8" xfId="0" applyFont="1" applyFill="1" applyBorder="1" applyAlignment="1">
      <alignment horizontal="center" vertical="center" wrapText="1"/>
    </xf>
    <xf numFmtId="0" fontId="33" fillId="45" borderId="9" xfId="0" applyFont="1" applyFill="1" applyBorder="1" applyAlignment="1">
      <alignment horizontal="center" vertical="center" wrapText="1"/>
    </xf>
    <xf numFmtId="0" fontId="33" fillId="6" borderId="7" xfId="0" applyFont="1" applyFill="1" applyBorder="1" applyAlignment="1">
      <alignment horizontal="center" vertical="center" wrapText="1"/>
    </xf>
    <xf numFmtId="0" fontId="33" fillId="6" borderId="8" xfId="0" applyFont="1" applyFill="1" applyBorder="1" applyAlignment="1">
      <alignment horizontal="center" vertical="center" wrapText="1"/>
    </xf>
    <xf numFmtId="0" fontId="33" fillId="6" borderId="9" xfId="0" applyFont="1" applyFill="1" applyBorder="1" applyAlignment="1">
      <alignment horizontal="center" vertical="center" wrapText="1"/>
    </xf>
    <xf numFmtId="0" fontId="33" fillId="5" borderId="7" xfId="0" applyFont="1" applyFill="1" applyBorder="1" applyAlignment="1">
      <alignment horizontal="center" vertical="center" wrapText="1"/>
    </xf>
    <xf numFmtId="0" fontId="33" fillId="5" borderId="50" xfId="0" applyFont="1" applyFill="1" applyBorder="1" applyAlignment="1">
      <alignment horizontal="center" vertical="center" wrapText="1"/>
    </xf>
    <xf numFmtId="0" fontId="33" fillId="36" borderId="9" xfId="0" applyFont="1" applyFill="1" applyBorder="1" applyAlignment="1">
      <alignment horizontal="center" vertical="center" textRotation="90" wrapText="1"/>
    </xf>
    <xf numFmtId="0" fontId="33" fillId="36" borderId="53" xfId="0" applyFont="1" applyFill="1" applyBorder="1" applyAlignment="1">
      <alignment horizontal="center" vertical="center" textRotation="90" wrapText="1"/>
    </xf>
    <xf numFmtId="0" fontId="33" fillId="36" borderId="59" xfId="0" applyFont="1" applyFill="1" applyBorder="1" applyAlignment="1">
      <alignment horizontal="center" vertical="center" textRotation="90" wrapText="1"/>
    </xf>
    <xf numFmtId="0" fontId="33" fillId="36" borderId="54" xfId="0" applyFont="1" applyFill="1" applyBorder="1" applyAlignment="1">
      <alignment horizontal="center" vertical="center" textRotation="90" wrapText="1"/>
    </xf>
    <xf numFmtId="49" fontId="0" fillId="0" borderId="4" xfId="0" applyNumberFormat="1" applyBorder="1" applyAlignment="1">
      <alignment horizontal="center" vertical="center" wrapText="1"/>
    </xf>
    <xf numFmtId="49" fontId="0" fillId="0" borderId="48" xfId="0" applyNumberFormat="1" applyBorder="1" applyAlignment="1">
      <alignment horizontal="center" vertical="center" wrapText="1"/>
    </xf>
    <xf numFmtId="49" fontId="0" fillId="0" borderId="3" xfId="0" applyNumberFormat="1" applyBorder="1" applyAlignment="1">
      <alignment horizontal="center" vertical="center" wrapText="1"/>
    </xf>
    <xf numFmtId="1" fontId="0" fillId="6" borderId="4" xfId="0" applyNumberFormat="1" applyFill="1" applyBorder="1" applyAlignment="1">
      <alignment horizontal="center" vertical="center"/>
    </xf>
    <xf numFmtId="1" fontId="0" fillId="6" borderId="48" xfId="0" applyNumberFormat="1" applyFill="1" applyBorder="1" applyAlignment="1">
      <alignment horizontal="center" vertical="center"/>
    </xf>
    <xf numFmtId="1" fontId="0" fillId="6" borderId="3" xfId="0" applyNumberFormat="1" applyFill="1" applyBorder="1" applyAlignment="1">
      <alignment horizontal="center" vertical="center"/>
    </xf>
    <xf numFmtId="0" fontId="52" fillId="54" borderId="60" xfId="0" applyFont="1" applyFill="1" applyBorder="1" applyAlignment="1">
      <alignment horizontal="center" vertical="center" wrapText="1"/>
    </xf>
    <xf numFmtId="0" fontId="33" fillId="43" borderId="59" xfId="0" applyFont="1" applyFill="1" applyBorder="1" applyAlignment="1">
      <alignment horizontal="center" vertical="center"/>
    </xf>
    <xf numFmtId="0" fontId="33" fillId="43" borderId="54" xfId="0" applyFont="1" applyFill="1" applyBorder="1" applyAlignment="1">
      <alignment horizontal="center" vertical="center"/>
    </xf>
    <xf numFmtId="0" fontId="35" fillId="16" borderId="7" xfId="0" applyFont="1" applyFill="1" applyBorder="1" applyAlignment="1">
      <alignment horizontal="center" vertical="center" wrapText="1"/>
    </xf>
    <xf numFmtId="0" fontId="35" fillId="16" borderId="8" xfId="0" applyFont="1" applyFill="1" applyBorder="1" applyAlignment="1">
      <alignment horizontal="center" vertical="center" wrapText="1"/>
    </xf>
    <xf numFmtId="0" fontId="35" fillId="16" borderId="50" xfId="0" applyFont="1" applyFill="1" applyBorder="1" applyAlignment="1">
      <alignment horizontal="center" vertical="center" wrapText="1"/>
    </xf>
    <xf numFmtId="0" fontId="35" fillId="16" borderId="51" xfId="0" applyFont="1" applyFill="1" applyBorder="1" applyAlignment="1">
      <alignment horizontal="center" vertical="center" wrapText="1"/>
    </xf>
    <xf numFmtId="0" fontId="36" fillId="41" borderId="55" xfId="0" applyFont="1" applyFill="1" applyBorder="1" applyAlignment="1">
      <alignment horizontal="center" vertical="center"/>
    </xf>
    <xf numFmtId="0" fontId="36" fillId="41" borderId="56" xfId="0" applyFont="1" applyFill="1" applyBorder="1" applyAlignment="1">
      <alignment horizontal="center" vertical="center"/>
    </xf>
    <xf numFmtId="0" fontId="34" fillId="42" borderId="55" xfId="0" applyFont="1" applyFill="1" applyBorder="1" applyAlignment="1">
      <alignment horizontal="center" vertical="center"/>
    </xf>
    <xf numFmtId="0" fontId="34" fillId="42" borderId="57" xfId="0" applyFont="1" applyFill="1" applyBorder="1" applyAlignment="1">
      <alignment horizontal="center" vertical="center" wrapText="1"/>
    </xf>
    <xf numFmtId="0" fontId="33" fillId="44" borderId="7" xfId="0" applyFont="1" applyFill="1" applyBorder="1" applyAlignment="1">
      <alignment horizontal="center" vertical="center" wrapText="1"/>
    </xf>
    <xf numFmtId="0" fontId="33" fillId="44" borderId="8" xfId="0" applyFont="1" applyFill="1" applyBorder="1" applyAlignment="1">
      <alignment horizontal="center" vertical="center" wrapText="1"/>
    </xf>
    <xf numFmtId="0" fontId="33" fillId="44" borderId="9" xfId="0" applyFont="1" applyFill="1" applyBorder="1" applyAlignment="1">
      <alignment horizontal="center" vertical="center" wrapText="1"/>
    </xf>
    <xf numFmtId="0" fontId="33" fillId="5" borderId="59" xfId="0" applyFont="1" applyFill="1" applyBorder="1" applyAlignment="1">
      <alignment horizontal="center" vertical="center" wrapText="1"/>
    </xf>
    <xf numFmtId="0" fontId="33" fillId="5" borderId="54" xfId="0" applyFont="1" applyFill="1" applyBorder="1" applyAlignment="1">
      <alignment horizontal="center" vertical="center" wrapText="1"/>
    </xf>
    <xf numFmtId="0" fontId="33" fillId="43" borderId="59" xfId="0" applyFont="1" applyFill="1" applyBorder="1" applyAlignment="1">
      <alignment horizontal="center" vertical="center" textRotation="90"/>
    </xf>
    <xf numFmtId="0" fontId="33" fillId="43" borderId="54" xfId="0" applyFont="1" applyFill="1" applyBorder="1" applyAlignment="1">
      <alignment horizontal="center" vertical="center" textRotation="90"/>
    </xf>
    <xf numFmtId="0" fontId="33" fillId="36" borderId="59" xfId="0" applyFont="1" applyFill="1" applyBorder="1" applyAlignment="1">
      <alignment horizontal="center" vertical="center" wrapText="1"/>
    </xf>
    <xf numFmtId="0" fontId="33" fillId="36" borderId="54" xfId="0" applyFont="1" applyFill="1" applyBorder="1" applyAlignment="1">
      <alignment horizontal="center" vertical="center" wrapText="1"/>
    </xf>
    <xf numFmtId="0" fontId="33" fillId="36" borderId="7" xfId="0" applyFont="1" applyFill="1" applyBorder="1" applyAlignment="1">
      <alignment horizontal="center" vertical="center" wrapText="1"/>
    </xf>
    <xf numFmtId="0" fontId="33" fillId="36" borderId="50" xfId="0" applyFont="1" applyFill="1" applyBorder="1" applyAlignment="1">
      <alignment horizontal="center" vertical="center" wrapText="1"/>
    </xf>
    <xf numFmtId="0" fontId="34" fillId="42" borderId="62" xfId="0" applyFont="1" applyFill="1" applyBorder="1" applyAlignment="1">
      <alignment horizontal="center" vertical="center" wrapText="1"/>
    </xf>
    <xf numFmtId="0" fontId="35" fillId="16" borderId="9" xfId="0" applyFont="1" applyFill="1" applyBorder="1" applyAlignment="1">
      <alignment horizontal="center" vertical="center" wrapText="1"/>
    </xf>
    <xf numFmtId="0" fontId="35" fillId="16" borderId="53" xfId="0" applyFont="1" applyFill="1" applyBorder="1" applyAlignment="1">
      <alignment horizontal="center" vertical="center" wrapText="1"/>
    </xf>
    <xf numFmtId="0" fontId="36" fillId="41" borderId="50" xfId="0" applyFont="1" applyFill="1" applyBorder="1" applyAlignment="1">
      <alignment horizontal="center" vertical="center"/>
    </xf>
    <xf numFmtId="0" fontId="36" fillId="41" borderId="51" xfId="0" applyFont="1" applyFill="1" applyBorder="1" applyAlignment="1">
      <alignment horizontal="center" vertical="center"/>
    </xf>
    <xf numFmtId="0" fontId="0" fillId="0" borderId="4" xfId="0" applyFill="1" applyBorder="1" applyAlignment="1">
      <alignment horizontal="center" vertical="center"/>
    </xf>
    <xf numFmtId="0" fontId="0" fillId="0" borderId="3" xfId="0" applyFill="1" applyBorder="1" applyAlignment="1">
      <alignment horizontal="center" vertical="center"/>
    </xf>
    <xf numFmtId="49" fontId="0" fillId="0" borderId="4" xfId="0" applyNumberFormat="1" applyFill="1" applyBorder="1" applyAlignment="1">
      <alignment horizontal="center" vertical="center" wrapText="1"/>
    </xf>
    <xf numFmtId="49" fontId="0" fillId="0" borderId="3" xfId="0" applyNumberFormat="1" applyFill="1" applyBorder="1" applyAlignment="1">
      <alignment horizontal="center" vertical="center" wrapText="1"/>
    </xf>
    <xf numFmtId="0" fontId="0" fillId="0" borderId="4" xfId="0" applyFill="1" applyBorder="1" applyAlignment="1" applyProtection="1">
      <alignment horizontal="center" vertical="center" wrapText="1"/>
    </xf>
    <xf numFmtId="0" fontId="0" fillId="0" borderId="3" xfId="0" applyFill="1" applyBorder="1" applyAlignment="1" applyProtection="1">
      <alignment horizontal="center" vertical="center" wrapText="1"/>
    </xf>
    <xf numFmtId="0" fontId="0" fillId="0" borderId="4" xfId="0" applyFill="1" applyBorder="1" applyAlignment="1">
      <alignment horizontal="center" vertical="center" wrapText="1"/>
    </xf>
    <xf numFmtId="0" fontId="0" fillId="0" borderId="3" xfId="0" applyFill="1" applyBorder="1" applyAlignment="1">
      <alignment horizontal="center" vertical="center" wrapText="1"/>
    </xf>
    <xf numFmtId="0" fontId="17" fillId="0" borderId="86" xfId="0" applyFont="1" applyBorder="1" applyAlignment="1">
      <alignment horizontal="center" vertical="center"/>
    </xf>
    <xf numFmtId="0" fontId="17" fillId="0" borderId="56" xfId="0" applyFont="1" applyBorder="1" applyAlignment="1">
      <alignment horizontal="center" vertical="center"/>
    </xf>
    <xf numFmtId="0" fontId="17" fillId="0" borderId="62" xfId="0" applyFont="1" applyBorder="1" applyAlignment="1">
      <alignment horizontal="center" vertical="center"/>
    </xf>
    <xf numFmtId="0" fontId="17" fillId="0" borderId="85" xfId="0" applyFont="1" applyBorder="1" applyAlignment="1">
      <alignment horizontal="center" vertical="center"/>
    </xf>
    <xf numFmtId="0" fontId="17" fillId="0" borderId="55" xfId="0" applyFont="1" applyBorder="1" applyAlignment="1">
      <alignment horizontal="center" vertical="center"/>
    </xf>
    <xf numFmtId="0" fontId="17" fillId="0" borderId="78" xfId="0" applyFont="1" applyBorder="1" applyAlignment="1">
      <alignment horizontal="center" vertical="center"/>
    </xf>
    <xf numFmtId="0" fontId="43" fillId="48" borderId="71" xfId="0" applyFont="1" applyFill="1" applyBorder="1" applyAlignment="1">
      <alignment horizontal="center" vertical="center"/>
    </xf>
    <xf numFmtId="0" fontId="43" fillId="48" borderId="85" xfId="0" applyFont="1" applyFill="1" applyBorder="1" applyAlignment="1">
      <alignment horizontal="center" vertical="center"/>
    </xf>
    <xf numFmtId="0" fontId="43" fillId="48" borderId="72" xfId="0" applyFont="1" applyFill="1" applyBorder="1" applyAlignment="1">
      <alignment horizontal="center" vertical="center"/>
    </xf>
    <xf numFmtId="0" fontId="43" fillId="48" borderId="73" xfId="0" applyFont="1" applyFill="1" applyBorder="1" applyAlignment="1">
      <alignment horizontal="center" vertical="center"/>
    </xf>
    <xf numFmtId="0" fontId="40" fillId="5" borderId="2" xfId="0" applyFont="1" applyFill="1" applyBorder="1" applyAlignment="1">
      <alignment horizontal="center" vertical="center" wrapText="1"/>
    </xf>
    <xf numFmtId="0" fontId="40" fillId="0" borderId="2" xfId="0" applyFont="1" applyFill="1" applyBorder="1" applyAlignment="1">
      <alignment horizontal="center" vertical="center"/>
    </xf>
    <xf numFmtId="165" fontId="39" fillId="19" borderId="7" xfId="7" applyNumberFormat="1" applyFont="1" applyFill="1" applyBorder="1" applyAlignment="1">
      <alignment horizontal="center" vertical="center"/>
    </xf>
    <xf numFmtId="165" fontId="39" fillId="19" borderId="8" xfId="7" applyNumberFormat="1" applyFont="1" applyFill="1" applyBorder="1" applyAlignment="1">
      <alignment horizontal="center" vertical="center"/>
    </xf>
    <xf numFmtId="165" fontId="39" fillId="19" borderId="9" xfId="7" applyNumberFormat="1" applyFont="1" applyFill="1" applyBorder="1" applyAlignment="1">
      <alignment horizontal="center" vertical="center"/>
    </xf>
    <xf numFmtId="165" fontId="39" fillId="19" borderId="60" xfId="7" applyNumberFormat="1" applyFont="1" applyFill="1" applyBorder="1" applyAlignment="1">
      <alignment horizontal="center" vertical="center"/>
    </xf>
    <xf numFmtId="165" fontId="39" fillId="19" borderId="0" xfId="7" applyNumberFormat="1" applyFont="1" applyFill="1" applyBorder="1" applyAlignment="1">
      <alignment horizontal="center" vertical="center"/>
    </xf>
    <xf numFmtId="165" fontId="39" fillId="19" borderId="52" xfId="7" applyNumberFormat="1" applyFont="1" applyFill="1" applyBorder="1" applyAlignment="1">
      <alignment horizontal="center" vertical="center"/>
    </xf>
    <xf numFmtId="165" fontId="39" fillId="19" borderId="50" xfId="7" applyNumberFormat="1" applyFont="1" applyFill="1" applyBorder="1" applyAlignment="1">
      <alignment horizontal="center" vertical="center"/>
    </xf>
    <xf numFmtId="165" fontId="39" fillId="19" borderId="51" xfId="7" applyNumberFormat="1" applyFont="1" applyFill="1" applyBorder="1" applyAlignment="1">
      <alignment horizontal="center" vertical="center"/>
    </xf>
    <xf numFmtId="165" fontId="39" fillId="19" borderId="53" xfId="7" applyNumberFormat="1" applyFont="1" applyFill="1" applyBorder="1" applyAlignment="1">
      <alignment horizontal="center" vertical="center"/>
    </xf>
    <xf numFmtId="165" fontId="39" fillId="8" borderId="7" xfId="7" applyNumberFormat="1" applyFont="1" applyFill="1" applyBorder="1" applyAlignment="1">
      <alignment horizontal="center" vertical="center"/>
    </xf>
    <xf numFmtId="165" fontId="39" fillId="8" borderId="8" xfId="7" applyNumberFormat="1" applyFont="1" applyFill="1" applyBorder="1" applyAlignment="1">
      <alignment horizontal="center" vertical="center"/>
    </xf>
    <xf numFmtId="165" fontId="39" fillId="8" borderId="9" xfId="7" applyNumberFormat="1" applyFont="1" applyFill="1" applyBorder="1" applyAlignment="1">
      <alignment horizontal="center" vertical="center"/>
    </xf>
    <xf numFmtId="165" fontId="39" fillId="8" borderId="60" xfId="7" applyNumberFormat="1" applyFont="1" applyFill="1" applyBorder="1" applyAlignment="1">
      <alignment horizontal="center" vertical="center"/>
    </xf>
    <xf numFmtId="165" fontId="39" fillId="8" borderId="0" xfId="7" applyNumberFormat="1" applyFont="1" applyFill="1" applyBorder="1" applyAlignment="1">
      <alignment horizontal="center" vertical="center"/>
    </xf>
    <xf numFmtId="165" fontId="39" fillId="8" borderId="52" xfId="7" applyNumberFormat="1" applyFont="1" applyFill="1" applyBorder="1" applyAlignment="1">
      <alignment horizontal="center" vertical="center"/>
    </xf>
    <xf numFmtId="165" fontId="39" fillId="8" borderId="50" xfId="7" applyNumberFormat="1" applyFont="1" applyFill="1" applyBorder="1" applyAlignment="1">
      <alignment horizontal="center" vertical="center"/>
    </xf>
    <xf numFmtId="165" fontId="39" fillId="8" borderId="51" xfId="7" applyNumberFormat="1" applyFont="1" applyFill="1" applyBorder="1" applyAlignment="1">
      <alignment horizontal="center" vertical="center"/>
    </xf>
    <xf numFmtId="165" fontId="39" fillId="8" borderId="53" xfId="7" applyNumberFormat="1" applyFont="1" applyFill="1" applyBorder="1" applyAlignment="1">
      <alignment horizontal="center" vertical="center"/>
    </xf>
    <xf numFmtId="0" fontId="17" fillId="0" borderId="72" xfId="0" applyFont="1" applyBorder="1" applyAlignment="1">
      <alignment horizontal="center" vertical="center"/>
    </xf>
    <xf numFmtId="0" fontId="17" fillId="0" borderId="73" xfId="0" applyFont="1" applyBorder="1" applyAlignment="1">
      <alignment horizontal="center" vertical="center"/>
    </xf>
    <xf numFmtId="0" fontId="17" fillId="0" borderId="71" xfId="0" applyFont="1" applyBorder="1" applyAlignment="1">
      <alignment horizontal="center" vertical="center"/>
    </xf>
    <xf numFmtId="0" fontId="17" fillId="0" borderId="77" xfId="0" applyFont="1" applyBorder="1" applyAlignment="1">
      <alignment horizontal="center" vertical="center"/>
    </xf>
    <xf numFmtId="0" fontId="17" fillId="0" borderId="60" xfId="0" applyFont="1" applyBorder="1" applyAlignment="1">
      <alignment horizontal="center" vertical="center"/>
    </xf>
    <xf numFmtId="0" fontId="17" fillId="0" borderId="50" xfId="0" applyFont="1" applyBorder="1" applyAlignment="1">
      <alignment horizontal="center" vertical="center"/>
    </xf>
    <xf numFmtId="165" fontId="39" fillId="12" borderId="7" xfId="7" applyNumberFormat="1" applyFont="1" applyFill="1" applyBorder="1" applyAlignment="1">
      <alignment horizontal="center" vertical="center"/>
    </xf>
    <xf numFmtId="165" fontId="39" fillId="12" borderId="8" xfId="7" applyNumberFormat="1" applyFont="1" applyFill="1" applyBorder="1" applyAlignment="1">
      <alignment horizontal="center" vertical="center"/>
    </xf>
    <xf numFmtId="165" fontId="39" fillId="12" borderId="9" xfId="7" applyNumberFormat="1" applyFont="1" applyFill="1" applyBorder="1" applyAlignment="1">
      <alignment horizontal="center" vertical="center"/>
    </xf>
    <xf numFmtId="165" fontId="39" fillId="12" borderId="60" xfId="7" applyNumberFormat="1" applyFont="1" applyFill="1" applyBorder="1" applyAlignment="1">
      <alignment horizontal="center" vertical="center"/>
    </xf>
    <xf numFmtId="165" fontId="39" fillId="12" borderId="0" xfId="7" applyNumberFormat="1" applyFont="1" applyFill="1" applyBorder="1" applyAlignment="1">
      <alignment horizontal="center" vertical="center"/>
    </xf>
    <xf numFmtId="165" fontId="39" fillId="12" borderId="52" xfId="7" applyNumberFormat="1" applyFont="1" applyFill="1" applyBorder="1" applyAlignment="1">
      <alignment horizontal="center" vertical="center"/>
    </xf>
    <xf numFmtId="165" fontId="39" fillId="12" borderId="50" xfId="7" applyNumberFormat="1" applyFont="1" applyFill="1" applyBorder="1" applyAlignment="1">
      <alignment horizontal="center" vertical="center"/>
    </xf>
    <xf numFmtId="165" fontId="39" fillId="12" borderId="51" xfId="7" applyNumberFormat="1" applyFont="1" applyFill="1" applyBorder="1" applyAlignment="1">
      <alignment horizontal="center" vertical="center"/>
    </xf>
    <xf numFmtId="165" fontId="39" fillId="12" borderId="53" xfId="7" applyNumberFormat="1" applyFont="1" applyFill="1" applyBorder="1" applyAlignment="1">
      <alignment horizontal="center" vertical="center"/>
    </xf>
    <xf numFmtId="165" fontId="39" fillId="6" borderId="7" xfId="7" applyNumberFormat="1" applyFont="1" applyFill="1" applyBorder="1" applyAlignment="1">
      <alignment horizontal="center" vertical="center"/>
    </xf>
    <xf numFmtId="165" fontId="39" fillId="6" borderId="8" xfId="7" applyNumberFormat="1" applyFont="1" applyFill="1" applyBorder="1" applyAlignment="1">
      <alignment horizontal="center" vertical="center"/>
    </xf>
    <xf numFmtId="165" fontId="39" fillId="6" borderId="9" xfId="7" applyNumberFormat="1" applyFont="1" applyFill="1" applyBorder="1" applyAlignment="1">
      <alignment horizontal="center" vertical="center"/>
    </xf>
    <xf numFmtId="165" fontId="39" fillId="6" borderId="60" xfId="7" applyNumberFormat="1" applyFont="1" applyFill="1" applyBorder="1" applyAlignment="1">
      <alignment horizontal="center" vertical="center"/>
    </xf>
    <xf numFmtId="165" fontId="39" fillId="6" borderId="0" xfId="7" applyNumberFormat="1" applyFont="1" applyFill="1" applyBorder="1" applyAlignment="1">
      <alignment horizontal="center" vertical="center"/>
    </xf>
    <xf numFmtId="165" fontId="39" fillId="6" borderId="52" xfId="7" applyNumberFormat="1" applyFont="1" applyFill="1" applyBorder="1" applyAlignment="1">
      <alignment horizontal="center" vertical="center"/>
    </xf>
    <xf numFmtId="165" fontId="39" fillId="6" borderId="50" xfId="7" applyNumberFormat="1" applyFont="1" applyFill="1" applyBorder="1" applyAlignment="1">
      <alignment horizontal="center" vertical="center"/>
    </xf>
    <xf numFmtId="165" fontId="39" fillId="6" borderId="51" xfId="7" applyNumberFormat="1" applyFont="1" applyFill="1" applyBorder="1" applyAlignment="1">
      <alignment horizontal="center" vertical="center"/>
    </xf>
    <xf numFmtId="165" fontId="39" fillId="6" borderId="53" xfId="7" applyNumberFormat="1" applyFont="1" applyFill="1" applyBorder="1" applyAlignment="1">
      <alignment horizontal="center" vertical="center"/>
    </xf>
    <xf numFmtId="0" fontId="17" fillId="0" borderId="76" xfId="0" applyFont="1" applyBorder="1" applyAlignment="1">
      <alignment horizontal="center" vertical="center"/>
    </xf>
    <xf numFmtId="0" fontId="17" fillId="0" borderId="7" xfId="0" applyFont="1" applyBorder="1" applyAlignment="1">
      <alignment horizontal="center" vertical="center"/>
    </xf>
    <xf numFmtId="168" fontId="40" fillId="0" borderId="2" xfId="0" applyNumberFormat="1" applyFont="1" applyFill="1" applyBorder="1" applyAlignment="1">
      <alignment horizontal="center" vertical="center"/>
    </xf>
    <xf numFmtId="0" fontId="4" fillId="35" borderId="2" xfId="0" applyFont="1" applyFill="1" applyBorder="1" applyAlignment="1">
      <alignment horizontal="center" vertical="center"/>
    </xf>
    <xf numFmtId="0" fontId="0" fillId="5" borderId="2" xfId="0" applyFill="1" applyBorder="1" applyAlignment="1">
      <alignment horizontal="center" vertical="center"/>
    </xf>
    <xf numFmtId="0" fontId="0" fillId="32" borderId="2" xfId="0" applyFill="1" applyBorder="1" applyAlignment="1">
      <alignment horizontal="center" vertical="center"/>
    </xf>
    <xf numFmtId="0" fontId="0" fillId="28" borderId="2" xfId="0" applyFill="1" applyBorder="1" applyAlignment="1">
      <alignment horizontal="center"/>
    </xf>
    <xf numFmtId="0" fontId="0" fillId="26" borderId="2" xfId="0" applyFont="1" applyFill="1" applyBorder="1" applyAlignment="1">
      <alignment horizontal="center"/>
    </xf>
    <xf numFmtId="0" fontId="0" fillId="12" borderId="2" xfId="0" applyFill="1" applyBorder="1" applyAlignment="1">
      <alignment horizontal="center" vertical="center" wrapText="1"/>
    </xf>
    <xf numFmtId="0" fontId="17" fillId="23" borderId="24" xfId="0" applyFont="1" applyFill="1" applyBorder="1" applyAlignment="1">
      <alignment horizontal="center"/>
    </xf>
    <xf numFmtId="0" fontId="17" fillId="23" borderId="25" xfId="0" applyFont="1" applyFill="1" applyBorder="1" applyAlignment="1">
      <alignment horizontal="center"/>
    </xf>
    <xf numFmtId="0" fontId="17" fillId="23" borderId="26" xfId="0" applyFont="1" applyFill="1" applyBorder="1" applyAlignment="1">
      <alignment horizontal="center"/>
    </xf>
    <xf numFmtId="0" fontId="4" fillId="35" borderId="2" xfId="0" applyFont="1" applyFill="1" applyBorder="1" applyAlignment="1">
      <alignment horizontal="center"/>
    </xf>
  </cellXfs>
  <cellStyles count="9">
    <cellStyle name="Bueno" xfId="2" builtinId="26"/>
    <cellStyle name="Entrada" xfId="3" builtinId="20"/>
    <cellStyle name="Millares" xfId="8" builtinId="3"/>
    <cellStyle name="Moneda" xfId="1" builtinId="4"/>
    <cellStyle name="Moneda 2" xfId="5" xr:uid="{00000000-0005-0000-0000-000004000000}"/>
    <cellStyle name="Moneda 3" xfId="4" xr:uid="{00000000-0005-0000-0000-000005000000}"/>
    <cellStyle name="Moneda 4" xfId="6" xr:uid="{00000000-0005-0000-0000-000006000000}"/>
    <cellStyle name="Normal" xfId="0" builtinId="0"/>
    <cellStyle name="Porcentaje" xfId="7" builtinId="5"/>
  </cellStyles>
  <dxfs count="346">
    <dxf>
      <numFmt numFmtId="1" formatCode="0"/>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alignment horizontal="center"/>
    </dxf>
    <dxf>
      <alignment vertical="center"/>
    </dxf>
    <dxf>
      <alignment wrapText="1"/>
    </dxf>
    <dxf>
      <fill>
        <patternFill patternType="solid">
          <fgColor indexed="64"/>
          <bgColor theme="0"/>
        </patternFill>
      </fill>
      <alignment horizontal="left" vertical="center" textRotation="0" indent="0" justifyLastLine="0" shrinkToFit="0" readingOrder="0"/>
      <border diagonalUp="0" diagonalDown="0">
        <left style="thin">
          <color indexed="64"/>
        </left>
        <right/>
        <top style="thin">
          <color indexed="64"/>
        </top>
        <bottom style="thin">
          <color indexed="64"/>
        </bottom>
      </border>
      <protection locked="0" hidden="0"/>
    </dxf>
    <dxf>
      <fill>
        <patternFill patternType="none">
          <fgColor indexed="64"/>
          <bgColor indexed="65"/>
        </patternFill>
      </fill>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numFmt numFmtId="2" formatCode="0.00"/>
      <fill>
        <patternFill patternType="solid">
          <fgColor indexed="64"/>
          <bgColor theme="6" tint="0.79998168889431442"/>
        </patternFill>
      </fill>
      <alignment horizontal="lef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alignment horizontal="left"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alignment horizontal="lef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Narrow"/>
        <family val="2"/>
        <scheme val="none"/>
      </font>
      <numFmt numFmtId="0" formatCode="General"/>
      <fill>
        <patternFill patternType="none">
          <fgColor indexed="64"/>
          <bgColor indexed="65"/>
        </patternFill>
      </fill>
      <alignment horizontal="center" vertical="center" textRotation="0" wrapText="1" indent="0" justifyLastLine="0" shrinkToFit="0" readingOrder="0"/>
      <border diagonalUp="0" diagonalDown="0">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0"/>
        <color theme="1"/>
        <name val="Arial Narrow"/>
        <family val="2"/>
        <scheme val="none"/>
      </font>
      <numFmt numFmtId="1" formatCode="0"/>
      <alignment horizontal="center" vertical="center" textRotation="0" wrapText="1" indent="0" justifyLastLine="0" shrinkToFit="0" readingOrder="0"/>
      <border diagonalUp="0" diagonalDown="0" outline="0">
        <left/>
        <right style="thin">
          <color indexed="64"/>
        </right>
        <top style="thin">
          <color indexed="64"/>
        </top>
        <bottom style="thin">
          <color indexed="64"/>
        </bottom>
      </border>
      <protection locked="0" hidden="0"/>
    </dxf>
    <dxf>
      <alignment horizontal="left" vertical="center" textRotation="0" indent="0" justifyLastLine="0" shrinkToFit="0" readingOrder="0"/>
    </dxf>
    <dxf>
      <border>
        <bottom style="thin">
          <color indexed="64"/>
        </bottom>
      </border>
    </dxf>
    <dxf>
      <fill>
        <patternFill>
          <bgColor rgb="FF0070C0"/>
        </patternFill>
      </fill>
      <alignment horizontal="center" vertical="center" textRotation="0" wrapText="1" indent="0" justifyLastLine="0" shrinkToFit="0" readingOrder="0"/>
      <border diagonalUp="0" diagonalDown="0">
        <left style="thin">
          <color indexed="64"/>
        </left>
        <right style="thin">
          <color indexed="64"/>
        </right>
        <top/>
        <bottom/>
        <vertical style="thin">
          <color indexed="64"/>
        </vertical>
        <horizontal style="thin">
          <color indexed="64"/>
        </horizontal>
      </border>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alignment horizontal="center" vertical="center" textRotation="0" wrapText="0" indent="0" justifyLastLine="0" shrinkToFit="0" readingOrder="0"/>
      <border diagonalUp="0" diagonalDown="0">
        <left style="medium">
          <color rgb="FFBDD6EE"/>
        </left>
      </border>
    </dxf>
    <dxf>
      <font>
        <b/>
        <i val="0"/>
        <strike val="0"/>
        <condense val="0"/>
        <extend val="0"/>
        <outline val="0"/>
        <shadow val="0"/>
        <u val="none"/>
        <vertAlign val="baseline"/>
        <sz val="9"/>
        <color theme="1"/>
        <name val="Arial"/>
        <scheme val="none"/>
      </font>
      <alignment horizontal="center" vertical="center" textRotation="0" wrapText="1" indent="0" justifyLastLine="0" shrinkToFit="0" readingOrder="0"/>
    </dxf>
    <dxf>
      <alignment horizontal="center" vertical="center" textRotation="0" wrapText="0" indent="0" justifyLastLine="0" shrinkToFit="0" readingOrder="0"/>
    </dxf>
    <dxf>
      <fill>
        <patternFill>
          <bgColor rgb="FF92D050"/>
        </patternFill>
      </fill>
    </dxf>
    <dxf>
      <fill>
        <patternFill>
          <bgColor rgb="FFFFFF00"/>
        </patternFill>
      </fill>
    </dxf>
    <dxf>
      <fill>
        <patternFill>
          <bgColor rgb="FFFFC000"/>
        </patternFill>
      </fill>
    </dxf>
    <dxf>
      <fill>
        <patternFill>
          <bgColor rgb="FFFF0000"/>
        </patternFill>
      </fill>
    </dxf>
    <dxf>
      <font>
        <b val="0"/>
        <i val="0"/>
        <strike val="0"/>
        <condense val="0"/>
        <extend val="0"/>
        <outline val="0"/>
        <shadow val="0"/>
        <u val="none"/>
        <vertAlign val="baseline"/>
        <sz val="10"/>
        <color theme="1"/>
        <name val="Arial Narrow"/>
        <family val="2"/>
        <scheme val="none"/>
      </font>
      <alignment horizontal="general" vertical="center" textRotation="0" wrapText="1" indent="0" justifyLastLine="0" shrinkToFit="0" readingOrder="0"/>
      <protection locked="0" hidden="0"/>
    </dxf>
    <dxf>
      <font>
        <b val="0"/>
        <i val="0"/>
        <strike val="0"/>
        <condense val="0"/>
        <extend val="0"/>
        <outline val="0"/>
        <shadow val="0"/>
        <u val="none"/>
        <vertAlign val="baseline"/>
        <sz val="10"/>
        <color theme="1"/>
        <name val="Arial Narrow"/>
        <family val="2"/>
        <scheme val="none"/>
      </font>
      <alignment horizontal="center" vertical="center" textRotation="0" wrapText="1" indent="0" justifyLastLine="0" shrinkToFit="0" readingOrder="0"/>
      <border diagonalUp="0" diagonalDown="0">
        <left style="thin">
          <color indexed="64"/>
        </left>
        <right/>
        <top style="thin">
          <color indexed="64"/>
        </top>
        <bottom style="thin">
          <color indexed="64"/>
        </bottom>
        <vertical style="thin">
          <color indexed="64"/>
        </vertical>
        <horizontal style="thin">
          <color indexed="64"/>
        </horizontal>
      </border>
      <protection locked="0" hidden="0"/>
    </dxf>
    <dxf>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0"/>
        <color theme="1"/>
        <name val="Arial Narrow"/>
        <family val="2"/>
        <scheme val="none"/>
      </font>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theme="1"/>
        <name val="Arial Narrow"/>
        <family val="2"/>
        <scheme val="none"/>
      </font>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theme="1"/>
        <name val="Arial Narrow"/>
        <family val="2"/>
        <scheme val="none"/>
      </font>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theme="1"/>
        <name val="Arial Narrow"/>
        <family val="2"/>
        <scheme val="none"/>
      </font>
      <numFmt numFmtId="1" formatCode="0"/>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theme="1"/>
        <name val="Arial Narrow"/>
        <family val="2"/>
        <scheme val="none"/>
      </font>
      <numFmt numFmtId="1" formatCode="0"/>
      <alignment horizontal="center" vertical="center" textRotation="0" wrapText="1" indent="0" justifyLastLine="0" shrinkToFit="0" readingOrder="0"/>
      <border diagonalUp="0" diagonalDown="0">
        <left/>
        <right style="thin">
          <color indexed="64"/>
        </right>
        <top style="thin">
          <color indexed="64"/>
        </top>
        <bottom style="thin">
          <color indexed="64"/>
        </bottom>
        <vertical style="thin">
          <color indexed="64"/>
        </vertical>
        <horizontal style="thin">
          <color indexed="64"/>
        </horizontal>
      </border>
      <protection locked="0" hidden="0"/>
    </dxf>
    <dxf>
      <border>
        <top style="thin">
          <color indexed="64"/>
        </top>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Narrow"/>
        <family val="2"/>
        <scheme val="none"/>
      </font>
      <alignment horizontal="general" vertical="center" textRotation="0" wrapText="1" indent="0" justifyLastLine="0" shrinkToFit="0" readingOrder="0"/>
      <protection locked="0" hidden="0"/>
    </dxf>
    <dxf>
      <border>
        <bottom style="thin">
          <color indexed="64"/>
        </bottom>
      </border>
    </dxf>
    <dxf>
      <font>
        <b/>
        <i val="0"/>
        <strike val="0"/>
        <condense val="0"/>
        <extend val="0"/>
        <outline val="0"/>
        <shadow val="0"/>
        <u val="none"/>
        <vertAlign val="baseline"/>
        <sz val="10"/>
        <color rgb="FFFFFFFF"/>
        <name val="Arial Narrow"/>
        <family val="2"/>
        <scheme val="none"/>
      </font>
      <numFmt numFmtId="1" formatCode="0"/>
      <fill>
        <patternFill patternType="solid">
          <fgColor indexed="64"/>
          <bgColor rgb="FF376092"/>
        </patternFill>
      </fill>
      <alignment horizontal="center" vertical="center" textRotation="0" wrapText="1" indent="0" justifyLastLine="0" shrinkToFit="0" readingOrder="0"/>
      <border diagonalUp="0" diagonalDown="0">
        <left style="thin">
          <color indexed="64"/>
        </left>
        <right style="thin">
          <color indexed="64"/>
        </right>
        <top/>
        <bottom/>
        <vertical style="thin">
          <color indexed="64"/>
        </vertical>
        <horizontal style="thin">
          <color indexed="64"/>
        </horizontal>
      </border>
      <protection locked="0" hidden="0"/>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
      <font>
        <color theme="0" tint="-0.24994659260841701"/>
      </font>
      <fill>
        <patternFill>
          <bgColor theme="2"/>
        </patternFill>
      </fill>
    </dxf>
  </dxfs>
  <tableStyles count="0" defaultTableStyle="TableStyleMedium2" defaultPivotStyle="PivotStyleLight16"/>
  <colors>
    <mruColors>
      <color rgb="FFF3474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externalLink" Target="externalLinks/externalLink2.xml"/><Relationship Id="rId18" Type="http://schemas.openxmlformats.org/officeDocument/2006/relationships/externalLink" Target="externalLinks/externalLink7.xml"/><Relationship Id="rId26" Type="http://schemas.openxmlformats.org/officeDocument/2006/relationships/externalLink" Target="externalLinks/externalLink15.xml"/><Relationship Id="rId39" Type="http://schemas.openxmlformats.org/officeDocument/2006/relationships/sharedStrings" Target="sharedStrings.xml"/><Relationship Id="rId21" Type="http://schemas.openxmlformats.org/officeDocument/2006/relationships/externalLink" Target="externalLinks/externalLink10.xml"/><Relationship Id="rId34" Type="http://schemas.openxmlformats.org/officeDocument/2006/relationships/externalLink" Target="externalLinks/externalLink23.xml"/><Relationship Id="rId7" Type="http://schemas.openxmlformats.org/officeDocument/2006/relationships/worksheet" Target="worksheets/sheet7.xml"/><Relationship Id="rId12" Type="http://schemas.openxmlformats.org/officeDocument/2006/relationships/externalLink" Target="externalLinks/externalLink1.xml"/><Relationship Id="rId17" Type="http://schemas.openxmlformats.org/officeDocument/2006/relationships/externalLink" Target="externalLinks/externalLink6.xml"/><Relationship Id="rId25" Type="http://schemas.openxmlformats.org/officeDocument/2006/relationships/externalLink" Target="externalLinks/externalLink14.xml"/><Relationship Id="rId33" Type="http://schemas.openxmlformats.org/officeDocument/2006/relationships/externalLink" Target="externalLinks/externalLink22.xml"/><Relationship Id="rId38"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externalLink" Target="externalLinks/externalLink5.xml"/><Relationship Id="rId20" Type="http://schemas.openxmlformats.org/officeDocument/2006/relationships/externalLink" Target="externalLinks/externalLink9.xml"/><Relationship Id="rId29" Type="http://schemas.openxmlformats.org/officeDocument/2006/relationships/externalLink" Target="externalLinks/externalLink18.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13.xml"/><Relationship Id="rId32" Type="http://schemas.openxmlformats.org/officeDocument/2006/relationships/externalLink" Target="externalLinks/externalLink21.xml"/><Relationship Id="rId37" Type="http://schemas.openxmlformats.org/officeDocument/2006/relationships/theme" Target="theme/theme1.xml"/><Relationship Id="rId40"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externalLink" Target="externalLinks/externalLink4.xml"/><Relationship Id="rId23" Type="http://schemas.openxmlformats.org/officeDocument/2006/relationships/externalLink" Target="externalLinks/externalLink12.xml"/><Relationship Id="rId28" Type="http://schemas.openxmlformats.org/officeDocument/2006/relationships/externalLink" Target="externalLinks/externalLink17.xml"/><Relationship Id="rId36" Type="http://schemas.openxmlformats.org/officeDocument/2006/relationships/pivotCacheDefinition" Target="pivotCache/pivotCacheDefinition2.xml"/><Relationship Id="rId10" Type="http://schemas.openxmlformats.org/officeDocument/2006/relationships/worksheet" Target="worksheets/sheet10.xml"/><Relationship Id="rId19" Type="http://schemas.openxmlformats.org/officeDocument/2006/relationships/externalLink" Target="externalLinks/externalLink8.xml"/><Relationship Id="rId31" Type="http://schemas.openxmlformats.org/officeDocument/2006/relationships/externalLink" Target="externalLinks/externalLink2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3.xml"/><Relationship Id="rId22" Type="http://schemas.openxmlformats.org/officeDocument/2006/relationships/externalLink" Target="externalLinks/externalLink11.xml"/><Relationship Id="rId27" Type="http://schemas.openxmlformats.org/officeDocument/2006/relationships/externalLink" Target="externalLinks/externalLink16.xml"/><Relationship Id="rId30" Type="http://schemas.openxmlformats.org/officeDocument/2006/relationships/externalLink" Target="externalLinks/externalLink19.xml"/><Relationship Id="rId35" Type="http://schemas.openxmlformats.org/officeDocument/2006/relationships/pivotCacheDefinition" Target="pivotCache/pivotCacheDefinition1.xml"/><Relationship Id="rId8" Type="http://schemas.openxmlformats.org/officeDocument/2006/relationships/worksheet" Target="worksheets/sheet8.xml"/><Relationship Id="rId3" Type="http://schemas.openxmlformats.org/officeDocument/2006/relationships/worksheet" Target="worksheets/sheet3.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r:id="rId1"/>
</file>

<file path=xl/diagrams/colors1.xml><?xml version="1.0" encoding="utf-8"?>
<dgm:colorsDef xmlns:dgm="http://schemas.openxmlformats.org/drawingml/2006/diagram" xmlns:a="http://schemas.openxmlformats.org/drawingml/2006/main" uniqueId="urn:microsoft.com/office/officeart/2005/8/colors/accent0_1">
  <dgm:title val=""/>
  <dgm:desc val=""/>
  <dgm:catLst>
    <dgm:cat type="mainScheme" pri="10100"/>
  </dgm:catLst>
  <dgm:styleLbl name="node0">
    <dgm:fillClrLst meth="repeat">
      <a:schemeClr val="lt1"/>
    </dgm:fillClrLst>
    <dgm:linClrLst meth="repeat">
      <a:schemeClr val="dk1">
        <a:shade val="80000"/>
      </a:schemeClr>
    </dgm:linClrLst>
    <dgm:effectClrLst/>
    <dgm:txLinClrLst/>
    <dgm:txFillClrLst meth="repeat">
      <a:schemeClr val="dk1"/>
    </dgm:txFillClrLst>
    <dgm:txEffectClrLst/>
  </dgm:styleLbl>
  <dgm:styleLbl name="node1">
    <dgm:fillClrLst meth="repeat">
      <a:schemeClr val="lt1"/>
    </dgm:fillClrLst>
    <dgm:linClrLst meth="repeat">
      <a:schemeClr val="dk1">
        <a:shade val="80000"/>
      </a:schemeClr>
    </dgm:linClrLst>
    <dgm:effectClrLst/>
    <dgm:txLinClrLst/>
    <dgm:txFillClrLst meth="repeat">
      <a:schemeClr val="dk1"/>
    </dgm:txFillClrLst>
    <dgm:txEffectClrLst/>
  </dgm:styleLbl>
  <dgm:styleLbl name="alignNode1">
    <dgm:fillClrLst meth="repeat">
      <a:schemeClr val="lt1"/>
    </dgm:fillClrLst>
    <dgm:linClrLst meth="repeat">
      <a:schemeClr val="dk1">
        <a:shade val="80000"/>
      </a:schemeClr>
    </dgm:linClrLst>
    <dgm:effectClrLst/>
    <dgm:txLinClrLst/>
    <dgm:txFillClrLst meth="repeat">
      <a:schemeClr val="dk1"/>
    </dgm:txFillClrLst>
    <dgm:txEffectClrLst/>
  </dgm:styleLbl>
  <dgm:styleLbl name="lnNode1">
    <dgm:fillClrLst meth="repeat">
      <a:schemeClr val="lt1"/>
    </dgm:fillClrLst>
    <dgm:linClrLst meth="repeat">
      <a:schemeClr val="dk1">
        <a:shade val="80000"/>
      </a:schemeClr>
    </dgm:linClrLst>
    <dgm:effectClrLst/>
    <dgm:txLinClrLst/>
    <dgm:txFillClrLst meth="repeat">
      <a:schemeClr val="dk1"/>
    </dgm:txFillClrLst>
    <dgm:txEffectClrLst/>
  </dgm:styleLbl>
  <dgm:styleLbl name="vennNode1">
    <dgm:fillClrLst meth="repeat">
      <a:schemeClr val="lt1">
        <a:alpha val="50000"/>
      </a:schemeClr>
    </dgm:fillClrLst>
    <dgm:linClrLst meth="repeat">
      <a:schemeClr val="dk1">
        <a:shade val="80000"/>
      </a:schemeClr>
    </dgm:linClrLst>
    <dgm:effectClrLst/>
    <dgm:txLinClrLst/>
    <dgm:txFillClrLst/>
    <dgm:txEffectClrLst/>
  </dgm:styleLbl>
  <dgm:styleLbl name="node2">
    <dgm:fillClrLst meth="repeat">
      <a:schemeClr val="lt1"/>
    </dgm:fillClrLst>
    <dgm:linClrLst meth="repeat">
      <a:schemeClr val="dk1">
        <a:shade val="80000"/>
      </a:schemeClr>
    </dgm:linClrLst>
    <dgm:effectClrLst/>
    <dgm:txLinClrLst/>
    <dgm:txFillClrLst meth="repeat">
      <a:schemeClr val="dk1"/>
    </dgm:txFillClrLst>
    <dgm:txEffectClrLst/>
  </dgm:styleLbl>
  <dgm:styleLbl name="node3">
    <dgm:fillClrLst meth="repeat">
      <a:schemeClr val="lt1"/>
    </dgm:fillClrLst>
    <dgm:linClrLst meth="repeat">
      <a:schemeClr val="dk1">
        <a:shade val="80000"/>
      </a:schemeClr>
    </dgm:linClrLst>
    <dgm:effectClrLst/>
    <dgm:txLinClrLst/>
    <dgm:txFillClrLst meth="repeat">
      <a:schemeClr val="dk1"/>
    </dgm:txFillClrLst>
    <dgm:txEffectClrLst/>
  </dgm:styleLbl>
  <dgm:styleLbl name="node4">
    <dgm:fillClrLst meth="repeat">
      <a:schemeClr val="lt1"/>
    </dgm:fillClrLst>
    <dgm:linClrLst meth="repeat">
      <a:schemeClr val="dk1">
        <a:shade val="80000"/>
      </a:schemeClr>
    </dgm:linClrLst>
    <dgm:effectClrLst/>
    <dgm:txLinClrLst/>
    <dgm:txFillClrLst meth="repeat">
      <a:schemeClr val="dk1"/>
    </dgm:txFillClrLst>
    <dgm:txEffectClrLst/>
  </dgm:styleLbl>
  <dgm:styleLbl name="fgImgPlace1">
    <dgm:fillClrLst meth="repeat">
      <a:schemeClr val="dk1">
        <a:tint val="40000"/>
      </a:schemeClr>
    </dgm:fillClrLst>
    <dgm:linClrLst meth="repeat">
      <a:schemeClr val="dk1">
        <a:shade val="80000"/>
      </a:schemeClr>
    </dgm:linClrLst>
    <dgm:effectClrLst/>
    <dgm:txLinClrLst/>
    <dgm:txFillClrLst meth="repeat">
      <a:schemeClr val="lt1"/>
    </dgm:txFillClrLst>
    <dgm:txEffectClrLst/>
  </dgm:styleLbl>
  <dgm:styleLbl name="alignImgPlace1">
    <dgm:fillClrLst meth="repeat">
      <a:schemeClr val="dk1">
        <a:tint val="40000"/>
      </a:schemeClr>
    </dgm:fillClrLst>
    <dgm:linClrLst meth="repeat">
      <a:schemeClr val="dk1">
        <a:shade val="80000"/>
      </a:schemeClr>
    </dgm:linClrLst>
    <dgm:effectClrLst/>
    <dgm:txLinClrLst/>
    <dgm:txFillClrLst meth="repeat">
      <a:schemeClr val="lt1"/>
    </dgm:txFillClrLst>
    <dgm:txEffectClrLst/>
  </dgm:styleLbl>
  <dgm:styleLbl name="bgImgPlace1">
    <dgm:fillClrLst meth="repeat">
      <a:schemeClr val="dk1">
        <a:tint val="40000"/>
      </a:schemeClr>
    </dgm:fillClrLst>
    <dgm:linClrLst meth="repeat">
      <a:schemeClr val="dk1">
        <a:shade val="80000"/>
      </a:schemeClr>
    </dgm:linClrLst>
    <dgm:effectClrLst/>
    <dgm:txLinClrLst/>
    <dgm:txFillClrLst meth="repeat">
      <a:schemeClr val="lt1"/>
    </dgm:txFillClrLst>
    <dgm:txEffectClrLst/>
  </dgm:styleLbl>
  <dgm:styleLbl name="sibTrans2D1">
    <dgm:fillClrLst meth="repeat">
      <a:schemeClr val="dk1">
        <a:tint val="60000"/>
      </a:schemeClr>
    </dgm:fillClrLst>
    <dgm:linClrLst meth="repeat">
      <a:schemeClr val="dk1">
        <a:tint val="60000"/>
      </a:schemeClr>
    </dgm:linClrLst>
    <dgm:effectClrLst/>
    <dgm:txLinClrLst/>
    <dgm:txFillClrLst meth="repeat">
      <a:schemeClr val="dk1"/>
    </dgm:txFillClrLst>
    <dgm:txEffectClrLst/>
  </dgm:styleLbl>
  <dgm:styleLbl name="fgSibTrans2D1">
    <dgm:fillClrLst meth="repeat">
      <a:schemeClr val="dk1">
        <a:tint val="60000"/>
      </a:schemeClr>
    </dgm:fillClrLst>
    <dgm:linClrLst meth="repeat">
      <a:schemeClr val="dk1">
        <a:tint val="60000"/>
      </a:schemeClr>
    </dgm:linClrLst>
    <dgm:effectClrLst/>
    <dgm:txLinClrLst/>
    <dgm:txFillClrLst meth="repeat">
      <a:schemeClr val="dk1"/>
    </dgm:txFillClrLst>
    <dgm:txEffectClrLst/>
  </dgm:styleLbl>
  <dgm:styleLbl name="bgSibTrans2D1">
    <dgm:fillClrLst meth="repeat">
      <a:schemeClr val="dk1">
        <a:tint val="60000"/>
      </a:schemeClr>
    </dgm:fillClrLst>
    <dgm:linClrLst meth="repeat">
      <a:schemeClr val="dk1">
        <a:tint val="60000"/>
      </a:schemeClr>
    </dgm:linClrLst>
    <dgm:effectClrLst/>
    <dgm:txLinClrLst/>
    <dgm:txFillClrLst meth="repeat">
      <a:schemeClr val="dk1"/>
    </dgm:txFillClrLst>
    <dgm:txEffectClrLst/>
  </dgm:styleLbl>
  <dgm:styleLbl name="sibTrans1D1">
    <dgm:fillClrLst meth="repeat">
      <a:schemeClr val="dk1"/>
    </dgm:fillClrLst>
    <dgm:linClrLst meth="repeat">
      <a:schemeClr val="dk1"/>
    </dgm:linClrLst>
    <dgm:effectClrLst/>
    <dgm:txLinClrLst/>
    <dgm:txFillClrLst meth="repeat">
      <a:schemeClr val="tx1"/>
    </dgm:txFillClrLst>
    <dgm:txEffectClrLst/>
  </dgm:styleLbl>
  <dgm:styleLbl name="callout">
    <dgm:fillClrLst meth="repeat">
      <a:schemeClr val="dk1"/>
    </dgm:fillClrLst>
    <dgm:linClrLst meth="repeat">
      <a:schemeClr val="dk1"/>
    </dgm:linClrLst>
    <dgm:effectClrLst/>
    <dgm:txLinClrLst/>
    <dgm:txFillClrLst meth="repeat">
      <a:schemeClr val="tx1"/>
    </dgm:txFillClrLst>
    <dgm:txEffectClrLst/>
  </dgm:styleLbl>
  <dgm:styleLbl name="asst0">
    <dgm:fillClrLst meth="repeat">
      <a:schemeClr val="lt1"/>
    </dgm:fillClrLst>
    <dgm:linClrLst meth="repeat">
      <a:schemeClr val="dk1">
        <a:shade val="80000"/>
      </a:schemeClr>
    </dgm:linClrLst>
    <dgm:effectClrLst/>
    <dgm:txLinClrLst/>
    <dgm:txFillClrLst meth="repeat">
      <a:schemeClr val="dk1"/>
    </dgm:txFillClrLst>
    <dgm:txEffectClrLst/>
  </dgm:styleLbl>
  <dgm:styleLbl name="asst1">
    <dgm:fillClrLst meth="repeat">
      <a:schemeClr val="lt1"/>
    </dgm:fillClrLst>
    <dgm:linClrLst meth="repeat">
      <a:schemeClr val="dk1">
        <a:shade val="80000"/>
      </a:schemeClr>
    </dgm:linClrLst>
    <dgm:effectClrLst/>
    <dgm:txLinClrLst/>
    <dgm:txFillClrLst meth="repeat">
      <a:schemeClr val="dk1"/>
    </dgm:txFillClrLst>
    <dgm:txEffectClrLst/>
  </dgm:styleLbl>
  <dgm:styleLbl name="asst2">
    <dgm:fillClrLst meth="repeat">
      <a:schemeClr val="lt1"/>
    </dgm:fillClrLst>
    <dgm:linClrLst meth="repeat">
      <a:schemeClr val="dk1">
        <a:shade val="80000"/>
      </a:schemeClr>
    </dgm:linClrLst>
    <dgm:effectClrLst/>
    <dgm:txLinClrLst/>
    <dgm:txFillClrLst meth="repeat">
      <a:schemeClr val="dk1"/>
    </dgm:txFillClrLst>
    <dgm:txEffectClrLst/>
  </dgm:styleLbl>
  <dgm:styleLbl name="asst3">
    <dgm:fillClrLst meth="repeat">
      <a:schemeClr val="lt1"/>
    </dgm:fillClrLst>
    <dgm:linClrLst meth="repeat">
      <a:schemeClr val="dk1">
        <a:shade val="80000"/>
      </a:schemeClr>
    </dgm:linClrLst>
    <dgm:effectClrLst/>
    <dgm:txLinClrLst/>
    <dgm:txFillClrLst meth="repeat">
      <a:schemeClr val="dk1"/>
    </dgm:txFillClrLst>
    <dgm:txEffectClrLst/>
  </dgm:styleLbl>
  <dgm:styleLbl name="asst4">
    <dgm:fillClrLst meth="repeat">
      <a:schemeClr val="lt1"/>
    </dgm:fillClrLst>
    <dgm:linClrLst meth="repeat">
      <a:schemeClr val="dk1">
        <a:shade val="80000"/>
      </a:schemeClr>
    </dgm:linClrLst>
    <dgm:effectClrLst/>
    <dgm:txLinClrLst/>
    <dgm:txFillClrLst meth="repeat">
      <a:schemeClr val="dk1"/>
    </dgm:txFillClrLst>
    <dgm:txEffectClrLst/>
  </dgm:styleLbl>
  <dgm:styleLbl name="parChTrans2D1">
    <dgm:fillClrLst meth="repeat">
      <a:schemeClr val="dk1">
        <a:tint val="60000"/>
      </a:schemeClr>
    </dgm:fillClrLst>
    <dgm:linClrLst meth="repeat">
      <a:schemeClr val="dk1">
        <a:tint val="60000"/>
      </a:schemeClr>
    </dgm:linClrLst>
    <dgm:effectClrLst/>
    <dgm:txLinClrLst/>
    <dgm:txFillClrLst/>
    <dgm:txEffectClrLst/>
  </dgm:styleLbl>
  <dgm:styleLbl name="parChTrans2D2">
    <dgm:fillClrLst meth="repeat">
      <a:schemeClr val="dk1"/>
    </dgm:fillClrLst>
    <dgm:linClrLst meth="repeat">
      <a:schemeClr val="dk1"/>
    </dgm:linClrLst>
    <dgm:effectClrLst/>
    <dgm:txLinClrLst/>
    <dgm:txFillClrLst/>
    <dgm:txEffectClrLst/>
  </dgm:styleLbl>
  <dgm:styleLbl name="parChTrans2D3">
    <dgm:fillClrLst meth="repeat">
      <a:schemeClr val="dk1"/>
    </dgm:fillClrLst>
    <dgm:linClrLst meth="repeat">
      <a:schemeClr val="dk1"/>
    </dgm:linClrLst>
    <dgm:effectClrLst/>
    <dgm:txLinClrLst/>
    <dgm:txFillClrLst/>
    <dgm:txEffectClrLst/>
  </dgm:styleLbl>
  <dgm:styleLbl name="parChTrans2D4">
    <dgm:fillClrLst meth="repeat">
      <a:schemeClr val="dk1"/>
    </dgm:fillClrLst>
    <dgm:linClrLst meth="repeat">
      <a:schemeClr val="dk1"/>
    </dgm:linClrLst>
    <dgm:effectClrLst/>
    <dgm:txLinClrLst/>
    <dgm:txFillClrLst meth="repeat">
      <a:schemeClr val="lt1"/>
    </dgm:txFillClrLst>
    <dgm:txEffectClrLst/>
  </dgm:styleLbl>
  <dgm:styleLbl name="parChTrans1D1">
    <dgm:fillClrLst meth="repeat">
      <a:schemeClr val="dk1"/>
    </dgm:fillClrLst>
    <dgm:linClrLst meth="repeat">
      <a:schemeClr val="dk1">
        <a:shade val="60000"/>
      </a:schemeClr>
    </dgm:linClrLst>
    <dgm:effectClrLst/>
    <dgm:txLinClrLst/>
    <dgm:txFillClrLst meth="repeat">
      <a:schemeClr val="tx1"/>
    </dgm:txFillClrLst>
    <dgm:txEffectClrLst/>
  </dgm:styleLbl>
  <dgm:styleLbl name="parChTrans1D2">
    <dgm:fillClrLst meth="repeat">
      <a:schemeClr val="dk1"/>
    </dgm:fillClrLst>
    <dgm:linClrLst meth="repeat">
      <a:schemeClr val="dk1">
        <a:shade val="60000"/>
      </a:schemeClr>
    </dgm:linClrLst>
    <dgm:effectClrLst/>
    <dgm:txLinClrLst/>
    <dgm:txFillClrLst meth="repeat">
      <a:schemeClr val="tx1"/>
    </dgm:txFillClrLst>
    <dgm:txEffectClrLst/>
  </dgm:styleLbl>
  <dgm:styleLbl name="parChTrans1D3">
    <dgm:fillClrLst meth="repeat">
      <a:schemeClr val="dk1"/>
    </dgm:fillClrLst>
    <dgm:linClrLst meth="repeat">
      <a:schemeClr val="dk1">
        <a:shade val="80000"/>
      </a:schemeClr>
    </dgm:linClrLst>
    <dgm:effectClrLst/>
    <dgm:txLinClrLst/>
    <dgm:txFillClrLst meth="repeat">
      <a:schemeClr val="tx1"/>
    </dgm:txFillClrLst>
    <dgm:txEffectClrLst/>
  </dgm:styleLbl>
  <dgm:styleLbl name="parChTrans1D4">
    <dgm:fillClrLst meth="repeat">
      <a:schemeClr val="dk1"/>
    </dgm:fillClrLst>
    <dgm:linClrLst meth="repeat">
      <a:schemeClr val="dk1">
        <a:shade val="80000"/>
      </a:schemeClr>
    </dgm:linClrLst>
    <dgm:effectClrLst/>
    <dgm:txLinClrLst/>
    <dgm:txFillClrLst meth="repeat">
      <a:schemeClr val="tx1"/>
    </dgm:txFillClrLst>
    <dgm:txEffectClrLst/>
  </dgm:styleLbl>
  <dgm:styleLbl name="fgAcc1">
    <dgm:fillClrLst meth="repeat">
      <a:schemeClr val="dk1">
        <a:alpha val="90000"/>
        <a:tint val="40000"/>
      </a:schemeClr>
    </dgm:fillClrLst>
    <dgm:linClrLst meth="repeat">
      <a:schemeClr val="dk1"/>
    </dgm:linClrLst>
    <dgm:effectClrLst/>
    <dgm:txLinClrLst/>
    <dgm:txFillClrLst meth="repeat">
      <a:schemeClr val="dk1"/>
    </dgm:txFillClrLst>
    <dgm:txEffectClrLst/>
  </dgm:styleLbl>
  <dgm:styleLbl name="conFgAcc1">
    <dgm:fillClrLst meth="repeat">
      <a:schemeClr val="dk1">
        <a:alpha val="90000"/>
        <a:tint val="40000"/>
      </a:schemeClr>
    </dgm:fillClrLst>
    <dgm:linClrLst meth="repeat">
      <a:schemeClr val="dk1"/>
    </dgm:linClrLst>
    <dgm:effectClrLst/>
    <dgm:txLinClrLst/>
    <dgm:txFillClrLst meth="repeat">
      <a:schemeClr val="dk1"/>
    </dgm:txFillClrLst>
    <dgm:txEffectClrLst/>
  </dgm:styleLbl>
  <dgm:styleLbl name="alignAcc1">
    <dgm:fillClrLst meth="repeat">
      <a:schemeClr val="dk1">
        <a:alpha val="90000"/>
        <a:tint val="40000"/>
      </a:schemeClr>
    </dgm:fillClrLst>
    <dgm:linClrLst meth="repeat">
      <a:schemeClr val="dk1"/>
    </dgm:linClrLst>
    <dgm:effectClrLst/>
    <dgm:txLinClrLst/>
    <dgm:txFillClrLst meth="repeat">
      <a:schemeClr val="dk1"/>
    </dgm:txFillClrLst>
    <dgm:txEffectClrLst/>
  </dgm:styleLbl>
  <dgm:styleLbl name="trAlignAcc1">
    <dgm:fillClrLst meth="repeat">
      <a:schemeClr val="dk1">
        <a:alpha val="40000"/>
        <a:tint val="40000"/>
      </a:schemeClr>
    </dgm:fillClrLst>
    <dgm:linClrLst meth="repeat">
      <a:schemeClr val="dk1"/>
    </dgm:linClrLst>
    <dgm:effectClrLst/>
    <dgm:txLinClrLst/>
    <dgm:txFillClrLst meth="repeat">
      <a:schemeClr val="dk1"/>
    </dgm:txFillClrLst>
    <dgm:txEffectClrLst/>
  </dgm:styleLbl>
  <dgm:styleLbl name="bgAcc1">
    <dgm:fillClrLst meth="repeat">
      <a:schemeClr val="dk1">
        <a:alpha val="90000"/>
        <a:tint val="40000"/>
      </a:schemeClr>
    </dgm:fillClrLst>
    <dgm:linClrLst meth="repeat">
      <a:schemeClr val="dk1"/>
    </dgm:linClrLst>
    <dgm:effectClrLst/>
    <dgm:txLinClrLst/>
    <dgm:txFillClrLst meth="repeat">
      <a:schemeClr val="dk1"/>
    </dgm:txFillClrLst>
    <dgm:txEffectClrLst/>
  </dgm:styleLbl>
  <dgm:styleLbl name="solidFgAcc1">
    <dgm:fillClrLst meth="repeat">
      <a:schemeClr val="lt1"/>
    </dgm:fillClrLst>
    <dgm:linClrLst meth="repeat">
      <a:schemeClr val="dk1"/>
    </dgm:linClrLst>
    <dgm:effectClrLst/>
    <dgm:txLinClrLst/>
    <dgm:txFillClrLst meth="repeat">
      <a:schemeClr val="dk1"/>
    </dgm:txFillClrLst>
    <dgm:txEffectClrLst/>
  </dgm:styleLbl>
  <dgm:styleLbl name="solidAlignAcc1">
    <dgm:fillClrLst meth="repeat">
      <a:schemeClr val="lt1"/>
    </dgm:fillClrLst>
    <dgm:linClrLst meth="repeat">
      <a:schemeClr val="dk1"/>
    </dgm:linClrLst>
    <dgm:effectClrLst/>
    <dgm:txLinClrLst/>
    <dgm:txFillClrLst meth="repeat">
      <a:schemeClr val="dk1"/>
    </dgm:txFillClrLst>
    <dgm:txEffectClrLst/>
  </dgm:styleLbl>
  <dgm:styleLbl name="solidBgAcc1">
    <dgm:fillClrLst meth="repeat">
      <a:schemeClr val="lt1"/>
    </dgm:fillClrLst>
    <dgm:linClrLst meth="repeat">
      <a:schemeClr val="dk1"/>
    </dgm:linClrLst>
    <dgm:effectClrLst/>
    <dgm:txLinClrLst/>
    <dgm:txFillClrLst meth="repeat">
      <a:schemeClr val="dk1"/>
    </dgm:txFillClrLst>
    <dgm:txEffectClrLst/>
  </dgm:styleLbl>
  <dgm:styleLbl name="fgAccFollowNode1">
    <dgm:fillClrLst meth="repeat">
      <a:schemeClr val="lt1">
        <a:alpha val="90000"/>
        <a:tint val="40000"/>
      </a:schemeClr>
    </dgm:fillClrLst>
    <dgm:linClrLst meth="repeat">
      <a:schemeClr val="dk1">
        <a:alpha val="90000"/>
      </a:schemeClr>
    </dgm:linClrLst>
    <dgm:effectClrLst/>
    <dgm:txLinClrLst/>
    <dgm:txFillClrLst meth="repeat">
      <a:schemeClr val="dk1"/>
    </dgm:txFillClrLst>
    <dgm:txEffectClrLst/>
  </dgm:styleLbl>
  <dgm:styleLbl name="alignAccFollowNode1">
    <dgm:fillClrLst meth="repeat">
      <a:schemeClr val="lt1">
        <a:alpha val="90000"/>
        <a:tint val="40000"/>
      </a:schemeClr>
    </dgm:fillClrLst>
    <dgm:linClrLst meth="repeat">
      <a:schemeClr val="dk1">
        <a:alpha val="90000"/>
      </a:schemeClr>
    </dgm:linClrLst>
    <dgm:effectClrLst/>
    <dgm:txLinClrLst/>
    <dgm:txFillClrLst meth="repeat">
      <a:schemeClr val="dk1"/>
    </dgm:txFillClrLst>
    <dgm:txEffectClrLst/>
  </dgm:styleLbl>
  <dgm:styleLbl name="bgAccFollowNode1">
    <dgm:fillClrLst meth="repeat">
      <a:schemeClr val="lt1">
        <a:alpha val="90000"/>
        <a:tint val="40000"/>
      </a:schemeClr>
    </dgm:fillClrLst>
    <dgm:linClrLst meth="repeat">
      <a:schemeClr val="dk1">
        <a:alpha val="90000"/>
      </a:schemeClr>
    </dgm:linClrLst>
    <dgm:effectClrLst/>
    <dgm:txLinClrLst/>
    <dgm:txFillClrLst meth="repeat">
      <a:schemeClr val="dk1"/>
    </dgm:txFillClrLst>
    <dgm:txEffectClrLst/>
  </dgm:styleLbl>
  <dgm:styleLbl name="fgAcc0">
    <dgm:fillClrLst meth="repeat">
      <a:schemeClr val="dk1">
        <a:alpha val="90000"/>
        <a:tint val="40000"/>
      </a:schemeClr>
    </dgm:fillClrLst>
    <dgm:linClrLst meth="repeat">
      <a:schemeClr val="dk1"/>
    </dgm:linClrLst>
    <dgm:effectClrLst/>
    <dgm:txLinClrLst/>
    <dgm:txFillClrLst meth="repeat">
      <a:schemeClr val="dk1"/>
    </dgm:txFillClrLst>
    <dgm:txEffectClrLst/>
  </dgm:styleLbl>
  <dgm:styleLbl name="fgAcc2">
    <dgm:fillClrLst meth="repeat">
      <a:schemeClr val="dk1">
        <a:alpha val="90000"/>
        <a:tint val="40000"/>
      </a:schemeClr>
    </dgm:fillClrLst>
    <dgm:linClrLst meth="repeat">
      <a:schemeClr val="dk1"/>
    </dgm:linClrLst>
    <dgm:effectClrLst/>
    <dgm:txLinClrLst/>
    <dgm:txFillClrLst meth="repeat">
      <a:schemeClr val="dk1"/>
    </dgm:txFillClrLst>
    <dgm:txEffectClrLst/>
  </dgm:styleLbl>
  <dgm:styleLbl name="fgAcc3">
    <dgm:fillClrLst meth="repeat">
      <a:schemeClr val="dk1">
        <a:alpha val="90000"/>
        <a:tint val="40000"/>
      </a:schemeClr>
    </dgm:fillClrLst>
    <dgm:linClrLst meth="repeat">
      <a:schemeClr val="dk1"/>
    </dgm:linClrLst>
    <dgm:effectClrLst/>
    <dgm:txLinClrLst/>
    <dgm:txFillClrLst meth="repeat">
      <a:schemeClr val="dk1"/>
    </dgm:txFillClrLst>
    <dgm:txEffectClrLst/>
  </dgm:styleLbl>
  <dgm:styleLbl name="fgAcc4">
    <dgm:fillClrLst meth="repeat">
      <a:schemeClr val="dk1">
        <a:alpha val="90000"/>
        <a:tint val="40000"/>
      </a:schemeClr>
    </dgm:fillClrLst>
    <dgm:linClrLst meth="repeat">
      <a:schemeClr val="dk1"/>
    </dgm:linClrLst>
    <dgm:effectClrLst/>
    <dgm:txLinClrLst/>
    <dgm:txFillClrLst meth="repeat">
      <a:schemeClr val="dk1"/>
    </dgm:txFillClrLst>
    <dgm:txEffectClrLst/>
  </dgm:styleLbl>
  <dgm:styleLbl name="bgShp">
    <dgm:fillClrLst meth="repeat">
      <a:schemeClr val="dk1">
        <a:tint val="40000"/>
      </a:schemeClr>
    </dgm:fillClrLst>
    <dgm:linClrLst meth="repeat">
      <a:schemeClr val="dk1"/>
    </dgm:linClrLst>
    <dgm:effectClrLst/>
    <dgm:txLinClrLst/>
    <dgm:txFillClrLst meth="repeat">
      <a:schemeClr val="dk1"/>
    </dgm:txFillClrLst>
    <dgm:txEffectClrLst/>
  </dgm:styleLbl>
  <dgm:styleLbl name="dkBgShp">
    <dgm:fillClrLst meth="repeat">
      <a:schemeClr val="dk1">
        <a:shade val="80000"/>
      </a:schemeClr>
    </dgm:fillClrLst>
    <dgm:linClrLst meth="repeat">
      <a:schemeClr val="dk1"/>
    </dgm:linClrLst>
    <dgm:effectClrLst/>
    <dgm:txLinClrLst/>
    <dgm:txFillClrLst meth="repeat">
      <a:schemeClr val="lt1"/>
    </dgm:txFillClrLst>
    <dgm:txEffectClrLst/>
  </dgm:styleLbl>
  <dgm:styleLbl name="trBgShp">
    <dgm:fillClrLst meth="repeat">
      <a:schemeClr val="dk1">
        <a:tint val="50000"/>
        <a:alpha val="40000"/>
      </a:schemeClr>
    </dgm:fillClrLst>
    <dgm:linClrLst meth="repeat">
      <a:schemeClr val="dk1"/>
    </dgm:linClrLst>
    <dgm:effectClrLst/>
    <dgm:txLinClrLst/>
    <dgm:txFillClrLst meth="repeat">
      <a:schemeClr val="lt1"/>
    </dgm:txFillClrLst>
    <dgm:txEffectClrLst/>
  </dgm:styleLbl>
  <dgm:styleLbl name="fgShp">
    <dgm:fillClrLst meth="repeat">
      <a:schemeClr val="dk1">
        <a:tint val="60000"/>
      </a:schemeClr>
    </dgm:fillClrLst>
    <dgm:linClrLst meth="repeat">
      <a:schemeClr val="lt1"/>
    </dgm:linClrLst>
    <dgm:effectClrLst/>
    <dgm:txLinClrLst/>
    <dgm:txFillClrLst meth="repeat">
      <a:schemeClr val="dk1"/>
    </dgm:txFillClrLst>
    <dgm:txEffectClrLst/>
  </dgm:styleLbl>
  <dgm:styleLbl name="revTx">
    <dgm:fillClrLst meth="repeat">
      <a:schemeClr val="lt1">
        <a:alpha val="0"/>
      </a:schemeClr>
    </dgm:fillClrLst>
    <dgm:linClrLst meth="repeat">
      <a:schemeClr val="dk1">
        <a:alpha val="0"/>
      </a:schemeClr>
    </dgm:linClrLst>
    <dgm:effectClrLst/>
    <dgm:txLinClrLst/>
    <dgm:txFillClrLst meth="repeat">
      <a:schemeClr val="tx1"/>
    </dgm:txFillClrLst>
    <dgm:txEffectClrLst/>
  </dgm:styleLbl>
</dgm:colorsDef>
</file>

<file path=xl/diagrams/data1.xml><?xml version="1.0" encoding="utf-8"?>
<dgm:dataModel xmlns:dgm="http://schemas.openxmlformats.org/drawingml/2006/diagram" xmlns:a="http://schemas.openxmlformats.org/drawingml/2006/main">
  <dgm:ptLst>
    <dgm:pt modelId="{030A143A-FF3F-4339-9546-7492F027D4B0}" type="doc">
      <dgm:prSet loTypeId="urn:microsoft.com/office/officeart/2005/8/layout/matrix1" loCatId="matrix" qsTypeId="urn:microsoft.com/office/officeart/2005/8/quickstyle/simple1" qsCatId="simple" csTypeId="urn:microsoft.com/office/officeart/2005/8/colors/accent0_1" csCatId="mainScheme" phldr="1"/>
      <dgm:spPr/>
      <dgm:t>
        <a:bodyPr/>
        <a:lstStyle/>
        <a:p>
          <a:endParaRPr lang="es-CO"/>
        </a:p>
      </dgm:t>
    </dgm:pt>
    <dgm:pt modelId="{C5262810-B5F0-4CB3-A266-2F7853D80032}">
      <dgm:prSet phldrT="[Texto]"/>
      <dgm:spPr/>
      <dgm:t>
        <a:bodyPr/>
        <a:lstStyle/>
        <a:p>
          <a:r>
            <a:rPr lang="es-CO"/>
            <a:t>Tratamiento del riesgo</a:t>
          </a:r>
        </a:p>
      </dgm:t>
    </dgm:pt>
    <dgm:pt modelId="{62890161-B038-486D-B9D3-41FE29D7466C}" type="parTrans" cxnId="{4ABD7D1B-AA72-455D-AC6B-B0851F835F85}">
      <dgm:prSet/>
      <dgm:spPr/>
      <dgm:t>
        <a:bodyPr/>
        <a:lstStyle/>
        <a:p>
          <a:endParaRPr lang="es-CO"/>
        </a:p>
      </dgm:t>
    </dgm:pt>
    <dgm:pt modelId="{BBE552C2-FD26-477B-903C-958C7F85E2CB}" type="sibTrans" cxnId="{4ABD7D1B-AA72-455D-AC6B-B0851F835F85}">
      <dgm:prSet/>
      <dgm:spPr/>
      <dgm:t>
        <a:bodyPr/>
        <a:lstStyle/>
        <a:p>
          <a:endParaRPr lang="es-CO"/>
        </a:p>
      </dgm:t>
    </dgm:pt>
    <dgm:pt modelId="{DCB4CE11-0057-4B04-B10E-F72D21BD12EA}">
      <dgm:prSet phldrT="[Texto]"/>
      <dgm:spPr/>
      <dgm:t>
        <a:bodyPr/>
        <a:lstStyle/>
        <a:p>
          <a:r>
            <a:rPr lang="es-CO"/>
            <a:t>Aceptar el riesgo: No se adopta ninguna medida que afecte la probabilidad o el impacto del riesgo. (Ningún riesgo de corrupción podrá ser aceptado).</a:t>
          </a:r>
        </a:p>
      </dgm:t>
    </dgm:pt>
    <dgm:pt modelId="{867D1B15-4D33-41CD-8A16-3C83B965F581}" type="parTrans" cxnId="{D4D257E7-A9C6-4DD5-A6F6-984914EC1C5F}">
      <dgm:prSet/>
      <dgm:spPr/>
      <dgm:t>
        <a:bodyPr/>
        <a:lstStyle/>
        <a:p>
          <a:endParaRPr lang="es-CO"/>
        </a:p>
      </dgm:t>
    </dgm:pt>
    <dgm:pt modelId="{FD26E970-AA5C-4E53-8BCD-18397BB9A903}" type="sibTrans" cxnId="{D4D257E7-A9C6-4DD5-A6F6-984914EC1C5F}">
      <dgm:prSet/>
      <dgm:spPr/>
      <dgm:t>
        <a:bodyPr/>
        <a:lstStyle/>
        <a:p>
          <a:endParaRPr lang="es-CO"/>
        </a:p>
      </dgm:t>
    </dgm:pt>
    <dgm:pt modelId="{5F0D1CF2-E99D-4A61-BDC4-935974B6B751}">
      <dgm:prSet phldrT="[Texto]"/>
      <dgm:spPr/>
      <dgm:t>
        <a:bodyPr/>
        <a:lstStyle/>
        <a:p>
          <a:r>
            <a:rPr lang="es-CO"/>
            <a:t>Evitar el riesgo: </a:t>
          </a:r>
          <a:r>
            <a:rPr lang="es-ES"/>
            <a:t>Se abandonan las actividades que dan lugar al riesgo, es decir, no iniciar o no continuar con la actividad que lo provoca.</a:t>
          </a:r>
          <a:endParaRPr lang="es-CO"/>
        </a:p>
      </dgm:t>
    </dgm:pt>
    <dgm:pt modelId="{5A1776BB-9277-4CD4-B18F-DAEDB9FA50C8}" type="parTrans" cxnId="{AF7073BC-F726-49BA-AB5F-F6A42AA43FD2}">
      <dgm:prSet/>
      <dgm:spPr/>
      <dgm:t>
        <a:bodyPr/>
        <a:lstStyle/>
        <a:p>
          <a:endParaRPr lang="es-CO"/>
        </a:p>
      </dgm:t>
    </dgm:pt>
    <dgm:pt modelId="{AB4E0296-4C7D-4E7E-BFEE-6BE37C16904A}" type="sibTrans" cxnId="{AF7073BC-F726-49BA-AB5F-F6A42AA43FD2}">
      <dgm:prSet/>
      <dgm:spPr/>
      <dgm:t>
        <a:bodyPr/>
        <a:lstStyle/>
        <a:p>
          <a:endParaRPr lang="es-CO"/>
        </a:p>
      </dgm:t>
    </dgm:pt>
    <dgm:pt modelId="{AEB6EE82-B016-45D7-A57E-21992962C837}">
      <dgm:prSet phldrT="[Texto]"/>
      <dgm:spPr/>
      <dgm:t>
        <a:bodyPr/>
        <a:lstStyle/>
        <a:p>
          <a:r>
            <a:rPr lang="es-CO"/>
            <a:t>Reducir el riesgo: Se adoptan medidas para reducir la probabilidad o el impacto del riesgo, o ambos; por lo general conlleva a la implementación de controles.</a:t>
          </a:r>
        </a:p>
      </dgm:t>
    </dgm:pt>
    <dgm:pt modelId="{1A88ECC5-86AD-4F01-BBAE-C871EC972F34}" type="parTrans" cxnId="{0BF2CE80-94D6-46EB-97A3-74C890A412EB}">
      <dgm:prSet/>
      <dgm:spPr/>
      <dgm:t>
        <a:bodyPr/>
        <a:lstStyle/>
        <a:p>
          <a:endParaRPr lang="es-CO"/>
        </a:p>
      </dgm:t>
    </dgm:pt>
    <dgm:pt modelId="{1CC596F9-6651-4204-B686-F80556955DEF}" type="sibTrans" cxnId="{0BF2CE80-94D6-46EB-97A3-74C890A412EB}">
      <dgm:prSet/>
      <dgm:spPr/>
      <dgm:t>
        <a:bodyPr/>
        <a:lstStyle/>
        <a:p>
          <a:endParaRPr lang="es-CO"/>
        </a:p>
      </dgm:t>
    </dgm:pt>
    <dgm:pt modelId="{05703715-F6F5-48F3-9D58-DBCF0676FFCB}">
      <dgm:prSet phldrT="[Texto]"/>
      <dgm:spPr/>
      <dgm:t>
        <a:bodyPr/>
        <a:lstStyle/>
        <a:p>
          <a:r>
            <a:rPr lang="es-CO"/>
            <a:t>Compartir el riesgo: se reduce la probabilidad o el impacto del riesgo transfiriendo o compartiendo una parte de este. Los riesgos de corrupción se pueden compartir pero no se puede transferir su responsabilidad.</a:t>
          </a:r>
        </a:p>
      </dgm:t>
    </dgm:pt>
    <dgm:pt modelId="{A49E98D6-3368-4E77-BCF0-5E53775ACB3D}" type="parTrans" cxnId="{80B14640-33DD-4822-B2ED-F65F11748E1D}">
      <dgm:prSet/>
      <dgm:spPr/>
      <dgm:t>
        <a:bodyPr/>
        <a:lstStyle/>
        <a:p>
          <a:endParaRPr lang="es-CO"/>
        </a:p>
      </dgm:t>
    </dgm:pt>
    <dgm:pt modelId="{54707409-F29B-4BF0-AA9B-F2452DEED831}" type="sibTrans" cxnId="{80B14640-33DD-4822-B2ED-F65F11748E1D}">
      <dgm:prSet/>
      <dgm:spPr/>
      <dgm:t>
        <a:bodyPr/>
        <a:lstStyle/>
        <a:p>
          <a:endParaRPr lang="es-CO"/>
        </a:p>
      </dgm:t>
    </dgm:pt>
    <dgm:pt modelId="{6C571CEE-DF69-40BE-B108-75977CD4FD87}" type="pres">
      <dgm:prSet presAssocID="{030A143A-FF3F-4339-9546-7492F027D4B0}" presName="diagram" presStyleCnt="0">
        <dgm:presLayoutVars>
          <dgm:chMax val="1"/>
          <dgm:dir/>
          <dgm:animLvl val="ctr"/>
          <dgm:resizeHandles val="exact"/>
        </dgm:presLayoutVars>
      </dgm:prSet>
      <dgm:spPr/>
    </dgm:pt>
    <dgm:pt modelId="{B17BACA3-2B25-4279-A435-1684D8B88E46}" type="pres">
      <dgm:prSet presAssocID="{030A143A-FF3F-4339-9546-7492F027D4B0}" presName="matrix" presStyleCnt="0"/>
      <dgm:spPr/>
    </dgm:pt>
    <dgm:pt modelId="{BEA3D571-A51C-4C53-A499-C75A89D69213}" type="pres">
      <dgm:prSet presAssocID="{030A143A-FF3F-4339-9546-7492F027D4B0}" presName="tile1" presStyleLbl="node1" presStyleIdx="0" presStyleCnt="4"/>
      <dgm:spPr/>
    </dgm:pt>
    <dgm:pt modelId="{28577E77-7FAA-4A7A-B525-D3F1BD94576B}" type="pres">
      <dgm:prSet presAssocID="{030A143A-FF3F-4339-9546-7492F027D4B0}" presName="tile1text" presStyleLbl="node1" presStyleIdx="0" presStyleCnt="4">
        <dgm:presLayoutVars>
          <dgm:chMax val="0"/>
          <dgm:chPref val="0"/>
          <dgm:bulletEnabled val="1"/>
        </dgm:presLayoutVars>
      </dgm:prSet>
      <dgm:spPr/>
    </dgm:pt>
    <dgm:pt modelId="{80D7F6BC-01D3-4097-B8AD-EF6E532CAA6C}" type="pres">
      <dgm:prSet presAssocID="{030A143A-FF3F-4339-9546-7492F027D4B0}" presName="tile2" presStyleLbl="node1" presStyleIdx="1" presStyleCnt="4"/>
      <dgm:spPr/>
    </dgm:pt>
    <dgm:pt modelId="{FCD01E8B-8F51-44BC-8E72-A9011E730DCC}" type="pres">
      <dgm:prSet presAssocID="{030A143A-FF3F-4339-9546-7492F027D4B0}" presName="tile2text" presStyleLbl="node1" presStyleIdx="1" presStyleCnt="4">
        <dgm:presLayoutVars>
          <dgm:chMax val="0"/>
          <dgm:chPref val="0"/>
          <dgm:bulletEnabled val="1"/>
        </dgm:presLayoutVars>
      </dgm:prSet>
      <dgm:spPr/>
    </dgm:pt>
    <dgm:pt modelId="{73D0EC33-4552-429F-8E7D-03AEE620E5D1}" type="pres">
      <dgm:prSet presAssocID="{030A143A-FF3F-4339-9546-7492F027D4B0}" presName="tile3" presStyleLbl="node1" presStyleIdx="2" presStyleCnt="4"/>
      <dgm:spPr/>
    </dgm:pt>
    <dgm:pt modelId="{9EAEDFB9-66DB-4B8A-872D-7B534EFC9DCE}" type="pres">
      <dgm:prSet presAssocID="{030A143A-FF3F-4339-9546-7492F027D4B0}" presName="tile3text" presStyleLbl="node1" presStyleIdx="2" presStyleCnt="4">
        <dgm:presLayoutVars>
          <dgm:chMax val="0"/>
          <dgm:chPref val="0"/>
          <dgm:bulletEnabled val="1"/>
        </dgm:presLayoutVars>
      </dgm:prSet>
      <dgm:spPr/>
    </dgm:pt>
    <dgm:pt modelId="{9FE1DF52-1C75-43C2-8604-D8B336DD19EA}" type="pres">
      <dgm:prSet presAssocID="{030A143A-FF3F-4339-9546-7492F027D4B0}" presName="tile4" presStyleLbl="node1" presStyleIdx="3" presStyleCnt="4"/>
      <dgm:spPr/>
    </dgm:pt>
    <dgm:pt modelId="{EFF7A6C6-7BEE-46D2-B9BE-2CDBE60966EE}" type="pres">
      <dgm:prSet presAssocID="{030A143A-FF3F-4339-9546-7492F027D4B0}" presName="tile4text" presStyleLbl="node1" presStyleIdx="3" presStyleCnt="4">
        <dgm:presLayoutVars>
          <dgm:chMax val="0"/>
          <dgm:chPref val="0"/>
          <dgm:bulletEnabled val="1"/>
        </dgm:presLayoutVars>
      </dgm:prSet>
      <dgm:spPr/>
    </dgm:pt>
    <dgm:pt modelId="{11529D7A-CAE2-4196-907D-FAD5C8E86AA8}" type="pres">
      <dgm:prSet presAssocID="{030A143A-FF3F-4339-9546-7492F027D4B0}" presName="centerTile" presStyleLbl="fgShp" presStyleIdx="0" presStyleCnt="1">
        <dgm:presLayoutVars>
          <dgm:chMax val="0"/>
          <dgm:chPref val="0"/>
        </dgm:presLayoutVars>
      </dgm:prSet>
      <dgm:spPr/>
    </dgm:pt>
  </dgm:ptLst>
  <dgm:cxnLst>
    <dgm:cxn modelId="{DC037E0D-0A6E-43DD-AC05-B9D7B404BA81}" type="presOf" srcId="{05703715-F6F5-48F3-9D58-DBCF0676FFCB}" destId="{9FE1DF52-1C75-43C2-8604-D8B336DD19EA}" srcOrd="0" destOrd="0" presId="urn:microsoft.com/office/officeart/2005/8/layout/matrix1"/>
    <dgm:cxn modelId="{4ABD7D1B-AA72-455D-AC6B-B0851F835F85}" srcId="{030A143A-FF3F-4339-9546-7492F027D4B0}" destId="{C5262810-B5F0-4CB3-A266-2F7853D80032}" srcOrd="0" destOrd="0" parTransId="{62890161-B038-486D-B9D3-41FE29D7466C}" sibTransId="{BBE552C2-FD26-477B-903C-958C7F85E2CB}"/>
    <dgm:cxn modelId="{80B14640-33DD-4822-B2ED-F65F11748E1D}" srcId="{C5262810-B5F0-4CB3-A266-2F7853D80032}" destId="{05703715-F6F5-48F3-9D58-DBCF0676FFCB}" srcOrd="3" destOrd="0" parTransId="{A49E98D6-3368-4E77-BCF0-5E53775ACB3D}" sibTransId="{54707409-F29B-4BF0-AA9B-F2452DEED831}"/>
    <dgm:cxn modelId="{24690968-A7CB-4652-B0F1-2188062F3ACD}" type="presOf" srcId="{AEB6EE82-B016-45D7-A57E-21992962C837}" destId="{9EAEDFB9-66DB-4B8A-872D-7B534EFC9DCE}" srcOrd="1" destOrd="0" presId="urn:microsoft.com/office/officeart/2005/8/layout/matrix1"/>
    <dgm:cxn modelId="{65888268-AD2F-4D95-AE7E-93D5A1E82421}" type="presOf" srcId="{AEB6EE82-B016-45D7-A57E-21992962C837}" destId="{73D0EC33-4552-429F-8E7D-03AEE620E5D1}" srcOrd="0" destOrd="0" presId="urn:microsoft.com/office/officeart/2005/8/layout/matrix1"/>
    <dgm:cxn modelId="{74BE9051-573E-4306-91A8-96437DD59EA5}" type="presOf" srcId="{5F0D1CF2-E99D-4A61-BDC4-935974B6B751}" destId="{80D7F6BC-01D3-4097-B8AD-EF6E532CAA6C}" srcOrd="0" destOrd="0" presId="urn:microsoft.com/office/officeart/2005/8/layout/matrix1"/>
    <dgm:cxn modelId="{393B8B54-B34F-4B54-A0AD-1222B2DEF81B}" type="presOf" srcId="{DCB4CE11-0057-4B04-B10E-F72D21BD12EA}" destId="{28577E77-7FAA-4A7A-B525-D3F1BD94576B}" srcOrd="1" destOrd="0" presId="urn:microsoft.com/office/officeart/2005/8/layout/matrix1"/>
    <dgm:cxn modelId="{2E27AD7B-82B2-460F-AFB0-CB14E89D6902}" type="presOf" srcId="{C5262810-B5F0-4CB3-A266-2F7853D80032}" destId="{11529D7A-CAE2-4196-907D-FAD5C8E86AA8}" srcOrd="0" destOrd="0" presId="urn:microsoft.com/office/officeart/2005/8/layout/matrix1"/>
    <dgm:cxn modelId="{0BF2CE80-94D6-46EB-97A3-74C890A412EB}" srcId="{C5262810-B5F0-4CB3-A266-2F7853D80032}" destId="{AEB6EE82-B016-45D7-A57E-21992962C837}" srcOrd="2" destOrd="0" parTransId="{1A88ECC5-86AD-4F01-BBAE-C871EC972F34}" sibTransId="{1CC596F9-6651-4204-B686-F80556955DEF}"/>
    <dgm:cxn modelId="{BE42498F-60BE-45DC-BBA7-E124EF013694}" type="presOf" srcId="{DCB4CE11-0057-4B04-B10E-F72D21BD12EA}" destId="{BEA3D571-A51C-4C53-A499-C75A89D69213}" srcOrd="0" destOrd="0" presId="urn:microsoft.com/office/officeart/2005/8/layout/matrix1"/>
    <dgm:cxn modelId="{5FE36697-3D5A-4F9B-8EAE-AB697E3A2CDF}" type="presOf" srcId="{05703715-F6F5-48F3-9D58-DBCF0676FFCB}" destId="{EFF7A6C6-7BEE-46D2-B9BE-2CDBE60966EE}" srcOrd="1" destOrd="0" presId="urn:microsoft.com/office/officeart/2005/8/layout/matrix1"/>
    <dgm:cxn modelId="{A7BC8E99-D9F5-4373-AD4B-8F6EDA672147}" type="presOf" srcId="{5F0D1CF2-E99D-4A61-BDC4-935974B6B751}" destId="{FCD01E8B-8F51-44BC-8E72-A9011E730DCC}" srcOrd="1" destOrd="0" presId="urn:microsoft.com/office/officeart/2005/8/layout/matrix1"/>
    <dgm:cxn modelId="{AF7073BC-F726-49BA-AB5F-F6A42AA43FD2}" srcId="{C5262810-B5F0-4CB3-A266-2F7853D80032}" destId="{5F0D1CF2-E99D-4A61-BDC4-935974B6B751}" srcOrd="1" destOrd="0" parTransId="{5A1776BB-9277-4CD4-B18F-DAEDB9FA50C8}" sibTransId="{AB4E0296-4C7D-4E7E-BFEE-6BE37C16904A}"/>
    <dgm:cxn modelId="{D4D257E7-A9C6-4DD5-A6F6-984914EC1C5F}" srcId="{C5262810-B5F0-4CB3-A266-2F7853D80032}" destId="{DCB4CE11-0057-4B04-B10E-F72D21BD12EA}" srcOrd="0" destOrd="0" parTransId="{867D1B15-4D33-41CD-8A16-3C83B965F581}" sibTransId="{FD26E970-AA5C-4E53-8BCD-18397BB9A903}"/>
    <dgm:cxn modelId="{0B80C8ED-0D6C-4429-977F-A8DC3B1114AC}" type="presOf" srcId="{030A143A-FF3F-4339-9546-7492F027D4B0}" destId="{6C571CEE-DF69-40BE-B108-75977CD4FD87}" srcOrd="0" destOrd="0" presId="urn:microsoft.com/office/officeart/2005/8/layout/matrix1"/>
    <dgm:cxn modelId="{D3BB6CBE-B5B4-4A9A-87B2-999FBE669642}" type="presParOf" srcId="{6C571CEE-DF69-40BE-B108-75977CD4FD87}" destId="{B17BACA3-2B25-4279-A435-1684D8B88E46}" srcOrd="0" destOrd="0" presId="urn:microsoft.com/office/officeart/2005/8/layout/matrix1"/>
    <dgm:cxn modelId="{3129546F-033B-483F-AC95-CF105B4E40B5}" type="presParOf" srcId="{B17BACA3-2B25-4279-A435-1684D8B88E46}" destId="{BEA3D571-A51C-4C53-A499-C75A89D69213}" srcOrd="0" destOrd="0" presId="urn:microsoft.com/office/officeart/2005/8/layout/matrix1"/>
    <dgm:cxn modelId="{EEF8F4F9-B5F4-47C1-B2D0-CED4715ADA99}" type="presParOf" srcId="{B17BACA3-2B25-4279-A435-1684D8B88E46}" destId="{28577E77-7FAA-4A7A-B525-D3F1BD94576B}" srcOrd="1" destOrd="0" presId="urn:microsoft.com/office/officeart/2005/8/layout/matrix1"/>
    <dgm:cxn modelId="{53F95700-A223-4D07-A348-AAAC076EFF86}" type="presParOf" srcId="{B17BACA3-2B25-4279-A435-1684D8B88E46}" destId="{80D7F6BC-01D3-4097-B8AD-EF6E532CAA6C}" srcOrd="2" destOrd="0" presId="urn:microsoft.com/office/officeart/2005/8/layout/matrix1"/>
    <dgm:cxn modelId="{D7737C7B-CE9A-40A7-B4AB-7376D84B3CE8}" type="presParOf" srcId="{B17BACA3-2B25-4279-A435-1684D8B88E46}" destId="{FCD01E8B-8F51-44BC-8E72-A9011E730DCC}" srcOrd="3" destOrd="0" presId="urn:microsoft.com/office/officeart/2005/8/layout/matrix1"/>
    <dgm:cxn modelId="{5E9F5CF6-B7C5-4563-AF12-9F3C151EF7BE}" type="presParOf" srcId="{B17BACA3-2B25-4279-A435-1684D8B88E46}" destId="{73D0EC33-4552-429F-8E7D-03AEE620E5D1}" srcOrd="4" destOrd="0" presId="urn:microsoft.com/office/officeart/2005/8/layout/matrix1"/>
    <dgm:cxn modelId="{CA3BE347-9D14-4AD5-8D13-C572D7E0122E}" type="presParOf" srcId="{B17BACA3-2B25-4279-A435-1684D8B88E46}" destId="{9EAEDFB9-66DB-4B8A-872D-7B534EFC9DCE}" srcOrd="5" destOrd="0" presId="urn:microsoft.com/office/officeart/2005/8/layout/matrix1"/>
    <dgm:cxn modelId="{D2591893-C59E-4599-A37A-C955B248AD76}" type="presParOf" srcId="{B17BACA3-2B25-4279-A435-1684D8B88E46}" destId="{9FE1DF52-1C75-43C2-8604-D8B336DD19EA}" srcOrd="6" destOrd="0" presId="urn:microsoft.com/office/officeart/2005/8/layout/matrix1"/>
    <dgm:cxn modelId="{6E93B0C7-7089-4A1D-B216-3ED603B8CD79}" type="presParOf" srcId="{B17BACA3-2B25-4279-A435-1684D8B88E46}" destId="{EFF7A6C6-7BEE-46D2-B9BE-2CDBE60966EE}" srcOrd="7" destOrd="0" presId="urn:microsoft.com/office/officeart/2005/8/layout/matrix1"/>
    <dgm:cxn modelId="{7B849699-2C1A-4046-89BB-84294932E7F8}" type="presParOf" srcId="{6C571CEE-DF69-40BE-B108-75977CD4FD87}" destId="{11529D7A-CAE2-4196-907D-FAD5C8E86AA8}" srcOrd="1" destOrd="0" presId="urn:microsoft.com/office/officeart/2005/8/layout/matrix1"/>
  </dgm:cxnLst>
  <dgm:bg/>
  <dgm:whole/>
  <dgm:extLst>
    <a:ext uri="http://schemas.microsoft.com/office/drawing/2008/diagram">
      <dsp:dataModelExt xmlns:dsp="http://schemas.microsoft.com/office/drawing/2008/diagram" relId="rId6" minVer="http://schemas.openxmlformats.org/drawingml/2006/diagram"/>
    </a:ext>
  </dgm:extLst>
</dgm:dataModel>
</file>

<file path=xl/diagrams/drawing1.xml><?xml version="1.0" encoding="utf-8"?>
<dsp:drawing xmlns:dgm="http://schemas.openxmlformats.org/drawingml/2006/diagram" xmlns:dsp="http://schemas.microsoft.com/office/drawing/2008/diagram" xmlns:a="http://schemas.openxmlformats.org/drawingml/2006/main">
  <dsp:spTree>
    <dsp:nvGrpSpPr>
      <dsp:cNvPr id="0" name=""/>
      <dsp:cNvGrpSpPr/>
    </dsp:nvGrpSpPr>
    <dsp:grpSpPr/>
    <dsp:sp modelId="{BEA3D571-A51C-4C53-A499-C75A89D69213}">
      <dsp:nvSpPr>
        <dsp:cNvPr id="0" name=""/>
        <dsp:cNvSpPr/>
      </dsp:nvSpPr>
      <dsp:spPr>
        <a:xfrm rot="16200000">
          <a:off x="517411" y="-517411"/>
          <a:ext cx="1711778" cy="2746602"/>
        </a:xfrm>
        <a:prstGeom prst="round1Rect">
          <a:avLst/>
        </a:prstGeom>
        <a:solidFill>
          <a:schemeClr val="lt1">
            <a:hueOff val="0"/>
            <a:satOff val="0"/>
            <a:lumOff val="0"/>
            <a:alphaOff val="0"/>
          </a:schemeClr>
        </a:solidFill>
        <a:ln w="12700" cap="flat" cmpd="sng" algn="ctr">
          <a:solidFill>
            <a:schemeClr val="dk1">
              <a:shade val="80000"/>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85344" tIns="85344" rIns="85344" bIns="85344" numCol="1" spcCol="1270" anchor="ctr" anchorCtr="0">
          <a:noAutofit/>
        </a:bodyPr>
        <a:lstStyle/>
        <a:p>
          <a:pPr marL="0" lvl="0" indent="0" algn="ctr" defTabSz="533400">
            <a:lnSpc>
              <a:spcPct val="90000"/>
            </a:lnSpc>
            <a:spcBef>
              <a:spcPct val="0"/>
            </a:spcBef>
            <a:spcAft>
              <a:spcPct val="35000"/>
            </a:spcAft>
            <a:buNone/>
          </a:pPr>
          <a:r>
            <a:rPr lang="es-CO" sz="1200" kern="1200"/>
            <a:t>Aceptar el riesgo: No se adopta ninguna medida que afecte la probabilidad o el impacto del riesgo. (Ningún riesgo de corrupción podrá ser aceptado).</a:t>
          </a:r>
        </a:p>
      </dsp:txBody>
      <dsp:txXfrm rot="5400000">
        <a:off x="0" y="0"/>
        <a:ext cx="2746602" cy="1283833"/>
      </dsp:txXfrm>
    </dsp:sp>
    <dsp:sp modelId="{80D7F6BC-01D3-4097-B8AD-EF6E532CAA6C}">
      <dsp:nvSpPr>
        <dsp:cNvPr id="0" name=""/>
        <dsp:cNvSpPr/>
      </dsp:nvSpPr>
      <dsp:spPr>
        <a:xfrm>
          <a:off x="2746602" y="0"/>
          <a:ext cx="2746602" cy="1711778"/>
        </a:xfrm>
        <a:prstGeom prst="round1Rect">
          <a:avLst/>
        </a:prstGeom>
        <a:solidFill>
          <a:schemeClr val="lt1">
            <a:hueOff val="0"/>
            <a:satOff val="0"/>
            <a:lumOff val="0"/>
            <a:alphaOff val="0"/>
          </a:schemeClr>
        </a:solidFill>
        <a:ln w="12700" cap="flat" cmpd="sng" algn="ctr">
          <a:solidFill>
            <a:schemeClr val="dk1">
              <a:shade val="80000"/>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85344" tIns="85344" rIns="85344" bIns="85344" numCol="1" spcCol="1270" anchor="ctr" anchorCtr="0">
          <a:noAutofit/>
        </a:bodyPr>
        <a:lstStyle/>
        <a:p>
          <a:pPr marL="0" lvl="0" indent="0" algn="ctr" defTabSz="533400">
            <a:lnSpc>
              <a:spcPct val="90000"/>
            </a:lnSpc>
            <a:spcBef>
              <a:spcPct val="0"/>
            </a:spcBef>
            <a:spcAft>
              <a:spcPct val="35000"/>
            </a:spcAft>
            <a:buNone/>
          </a:pPr>
          <a:r>
            <a:rPr lang="es-CO" sz="1200" kern="1200"/>
            <a:t>Evitar el riesgo: </a:t>
          </a:r>
          <a:r>
            <a:rPr lang="es-ES" sz="1200" kern="1200"/>
            <a:t>Se abandonan las actividades que dan lugar al riesgo, es decir, no iniciar o no continuar con la actividad que lo provoca.</a:t>
          </a:r>
          <a:endParaRPr lang="es-CO" sz="1200" kern="1200"/>
        </a:p>
      </dsp:txBody>
      <dsp:txXfrm>
        <a:off x="2746602" y="0"/>
        <a:ext cx="2746602" cy="1283833"/>
      </dsp:txXfrm>
    </dsp:sp>
    <dsp:sp modelId="{73D0EC33-4552-429F-8E7D-03AEE620E5D1}">
      <dsp:nvSpPr>
        <dsp:cNvPr id="0" name=""/>
        <dsp:cNvSpPr/>
      </dsp:nvSpPr>
      <dsp:spPr>
        <a:xfrm rot="10800000">
          <a:off x="0" y="1711778"/>
          <a:ext cx="2746602" cy="1711778"/>
        </a:xfrm>
        <a:prstGeom prst="round1Rect">
          <a:avLst/>
        </a:prstGeom>
        <a:solidFill>
          <a:schemeClr val="lt1">
            <a:hueOff val="0"/>
            <a:satOff val="0"/>
            <a:lumOff val="0"/>
            <a:alphaOff val="0"/>
          </a:schemeClr>
        </a:solidFill>
        <a:ln w="12700" cap="flat" cmpd="sng" algn="ctr">
          <a:solidFill>
            <a:schemeClr val="dk1">
              <a:shade val="80000"/>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85344" tIns="85344" rIns="85344" bIns="85344" numCol="1" spcCol="1270" anchor="ctr" anchorCtr="0">
          <a:noAutofit/>
        </a:bodyPr>
        <a:lstStyle/>
        <a:p>
          <a:pPr marL="0" lvl="0" indent="0" algn="ctr" defTabSz="533400">
            <a:lnSpc>
              <a:spcPct val="90000"/>
            </a:lnSpc>
            <a:spcBef>
              <a:spcPct val="0"/>
            </a:spcBef>
            <a:spcAft>
              <a:spcPct val="35000"/>
            </a:spcAft>
            <a:buNone/>
          </a:pPr>
          <a:r>
            <a:rPr lang="es-CO" sz="1200" kern="1200"/>
            <a:t>Reducir el riesgo: Se adoptan medidas para reducir la probabilidad o el impacto del riesgo, o ambos; por lo general conlleva a la implementación de controles.</a:t>
          </a:r>
        </a:p>
      </dsp:txBody>
      <dsp:txXfrm rot="10800000">
        <a:off x="0" y="2139723"/>
        <a:ext cx="2746602" cy="1283833"/>
      </dsp:txXfrm>
    </dsp:sp>
    <dsp:sp modelId="{9FE1DF52-1C75-43C2-8604-D8B336DD19EA}">
      <dsp:nvSpPr>
        <dsp:cNvPr id="0" name=""/>
        <dsp:cNvSpPr/>
      </dsp:nvSpPr>
      <dsp:spPr>
        <a:xfrm rot="5400000">
          <a:off x="3264013" y="1194366"/>
          <a:ext cx="1711778" cy="2746602"/>
        </a:xfrm>
        <a:prstGeom prst="round1Rect">
          <a:avLst/>
        </a:prstGeom>
        <a:solidFill>
          <a:schemeClr val="lt1">
            <a:hueOff val="0"/>
            <a:satOff val="0"/>
            <a:lumOff val="0"/>
            <a:alphaOff val="0"/>
          </a:schemeClr>
        </a:solidFill>
        <a:ln w="12700" cap="flat" cmpd="sng" algn="ctr">
          <a:solidFill>
            <a:schemeClr val="dk1">
              <a:shade val="80000"/>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85344" tIns="85344" rIns="85344" bIns="85344" numCol="1" spcCol="1270" anchor="ctr" anchorCtr="0">
          <a:noAutofit/>
        </a:bodyPr>
        <a:lstStyle/>
        <a:p>
          <a:pPr marL="0" lvl="0" indent="0" algn="ctr" defTabSz="533400">
            <a:lnSpc>
              <a:spcPct val="90000"/>
            </a:lnSpc>
            <a:spcBef>
              <a:spcPct val="0"/>
            </a:spcBef>
            <a:spcAft>
              <a:spcPct val="35000"/>
            </a:spcAft>
            <a:buNone/>
          </a:pPr>
          <a:r>
            <a:rPr lang="es-CO" sz="1200" kern="1200"/>
            <a:t>Compartir el riesgo: se reduce la probabilidad o el impacto del riesgo transfiriendo o compartiendo una parte de este. Los riesgos de corrupción se pueden compartir pero no se puede transferir su responsabilidad.</a:t>
          </a:r>
        </a:p>
      </dsp:txBody>
      <dsp:txXfrm rot="-5400000">
        <a:off x="2746602" y="2139723"/>
        <a:ext cx="2746602" cy="1283833"/>
      </dsp:txXfrm>
    </dsp:sp>
    <dsp:sp modelId="{11529D7A-CAE2-4196-907D-FAD5C8E86AA8}">
      <dsp:nvSpPr>
        <dsp:cNvPr id="0" name=""/>
        <dsp:cNvSpPr/>
      </dsp:nvSpPr>
      <dsp:spPr>
        <a:xfrm>
          <a:off x="1922621" y="1283833"/>
          <a:ext cx="1647961" cy="855889"/>
        </a:xfrm>
        <a:prstGeom prst="roundRect">
          <a:avLst/>
        </a:prstGeom>
        <a:solidFill>
          <a:schemeClr val="dk1">
            <a:tint val="60000"/>
            <a:hueOff val="0"/>
            <a:satOff val="0"/>
            <a:lumOff val="0"/>
            <a:alphaOff val="0"/>
          </a:schemeClr>
        </a:solidFill>
        <a:ln w="1270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dsp:style>
      <dsp:txBody>
        <a:bodyPr spcFirstLastPara="0" vert="horz" wrap="square" lIns="45720" tIns="45720" rIns="45720" bIns="45720" numCol="1" spcCol="1270" anchor="ctr" anchorCtr="0">
          <a:noAutofit/>
        </a:bodyPr>
        <a:lstStyle/>
        <a:p>
          <a:pPr marL="0" lvl="0" indent="0" algn="ctr" defTabSz="533400">
            <a:lnSpc>
              <a:spcPct val="90000"/>
            </a:lnSpc>
            <a:spcBef>
              <a:spcPct val="0"/>
            </a:spcBef>
            <a:spcAft>
              <a:spcPct val="35000"/>
            </a:spcAft>
            <a:buNone/>
          </a:pPr>
          <a:r>
            <a:rPr lang="es-CO" sz="1200" kern="1200"/>
            <a:t>Tratamiento del riesgo</a:t>
          </a:r>
        </a:p>
      </dsp:txBody>
      <dsp:txXfrm>
        <a:off x="1964402" y="1325614"/>
        <a:ext cx="1564399" cy="772327"/>
      </dsp:txXfrm>
    </dsp:sp>
  </dsp:spTree>
</dsp:drawing>
</file>

<file path=xl/diagrams/layout1.xml><?xml version="1.0" encoding="utf-8"?>
<dgm:layoutDef xmlns:dgm="http://schemas.openxmlformats.org/drawingml/2006/diagram" xmlns:a="http://schemas.openxmlformats.org/drawingml/2006/main" uniqueId="urn:microsoft.com/office/officeart/2005/8/layout/matrix1">
  <dgm:title val=""/>
  <dgm:desc val=""/>
  <dgm:catLst>
    <dgm:cat type="matrix" pri="2000"/>
  </dgm:catLst>
  <dgm:sampData>
    <dgm:dataModel>
      <dgm:ptLst>
        <dgm:pt modelId="0" type="doc"/>
        <dgm:pt modelId="1">
          <dgm:prSet phldr="1"/>
        </dgm:pt>
        <dgm:pt modelId="11">
          <dgm:prSet phldr="1"/>
        </dgm:pt>
        <dgm:pt modelId="12">
          <dgm:prSet phldr="1"/>
        </dgm:pt>
        <dgm:pt modelId="13">
          <dgm:prSet phldr="1"/>
        </dgm:pt>
        <dgm:pt modelId="14">
          <dgm:prSet phldr="1"/>
        </dgm:pt>
      </dgm:ptLst>
      <dgm:cxnLst>
        <dgm:cxn modelId="2" srcId="0" destId="1" srcOrd="0" destOrd="0"/>
        <dgm:cxn modelId="3" srcId="1" destId="11" srcOrd="0" destOrd="0"/>
        <dgm:cxn modelId="4" srcId="1" destId="12" srcOrd="1" destOrd="0"/>
        <dgm:cxn modelId="5" srcId="1" destId="13" srcOrd="2" destOrd="0"/>
        <dgm:cxn modelId="6" srcId="1" destId="14" srcOrd="3" destOrd="0"/>
      </dgm:cxnLst>
      <dgm:bg/>
      <dgm:whole/>
    </dgm:dataModel>
  </dgm:sampData>
  <dgm:styleData>
    <dgm:dataModel>
      <dgm:ptLst>
        <dgm:pt modelId="0" type="doc"/>
        <dgm:pt modelId="1"/>
        <dgm:pt modelId="11"/>
        <dgm:pt modelId="12"/>
        <dgm:pt modelId="13"/>
        <dgm:pt modelId="14"/>
      </dgm:ptLst>
      <dgm:cxnLst>
        <dgm:cxn modelId="2" srcId="0" destId="1" srcOrd="0" destOrd="0"/>
        <dgm:cxn modelId="15" srcId="1" destId="11" srcOrd="0" destOrd="0"/>
        <dgm:cxn modelId="16" srcId="1" destId="12" srcOrd="1" destOrd="0"/>
        <dgm:cxn modelId="17" srcId="1" destId="13" srcOrd="2" destOrd="0"/>
        <dgm:cxn modelId="18" srcId="1" destId="14" srcOrd="3" destOrd="0"/>
      </dgm:cxnLst>
      <dgm:bg/>
      <dgm:whole/>
    </dgm:dataModel>
  </dgm:styleData>
  <dgm:clrData>
    <dgm:dataModel>
      <dgm:ptLst>
        <dgm:pt modelId="0" type="doc"/>
        <dgm:pt modelId="1"/>
        <dgm:pt modelId="11"/>
        <dgm:pt modelId="12"/>
        <dgm:pt modelId="13"/>
        <dgm:pt modelId="14"/>
      </dgm:ptLst>
      <dgm:cxnLst>
        <dgm:cxn modelId="2" srcId="0" destId="1" srcOrd="0" destOrd="0"/>
        <dgm:cxn modelId="15" srcId="1" destId="11" srcOrd="0" destOrd="0"/>
        <dgm:cxn modelId="16" srcId="1" destId="12" srcOrd="1" destOrd="0"/>
        <dgm:cxn modelId="17" srcId="1" destId="13" srcOrd="2" destOrd="0"/>
        <dgm:cxn modelId="18" srcId="1" destId="14" srcOrd="3" destOrd="0"/>
      </dgm:cxnLst>
      <dgm:bg/>
      <dgm:whole/>
    </dgm:dataModel>
  </dgm:clrData>
  <dgm:layoutNode name="diagram">
    <dgm:varLst>
      <dgm:chMax val="1"/>
      <dgm:dir/>
      <dgm:animLvl val="ctr"/>
      <dgm:resizeHandles val="exact"/>
    </dgm:varLst>
    <dgm:alg type="composite"/>
    <dgm:shape xmlns:r="http://schemas.openxmlformats.org/officeDocument/2006/relationships" r:blip="">
      <dgm:adjLst/>
    </dgm:shape>
    <dgm:presOf/>
    <dgm:constrLst>
      <dgm:constr type="ctrX" for="ch" forName="matrix" refType="w" fact="0.5"/>
      <dgm:constr type="ctrY" for="ch" forName="matrix" refType="h" fact="0.5"/>
      <dgm:constr type="w" for="ch" forName="matrix" refType="w"/>
      <dgm:constr type="h" for="ch" forName="matrix" refType="h"/>
      <dgm:constr type="ctrX" for="ch" forName="centerTile" refType="w" fact="0.5"/>
      <dgm:constr type="ctrY" for="ch" forName="centerTile" refType="h" fact="0.5"/>
      <dgm:constr type="w" for="ch" forName="centerTile" refType="w" fact="0.3"/>
      <dgm:constr type="h" for="ch" forName="centerTile" refType="h" fact="0.25"/>
      <dgm:constr type="primFontSz" for="des" ptType="node" op="equ" val="65"/>
    </dgm:constrLst>
    <dgm:ruleLst/>
    <dgm:choose name="Name0">
      <dgm:if name="Name1" axis="ch" ptType="node" func="cnt" op="gte" val="1">
        <dgm:layoutNode name="matrix">
          <dgm:alg type="composite"/>
          <dgm:shape xmlns:r="http://schemas.openxmlformats.org/officeDocument/2006/relationships" r:blip="">
            <dgm:adjLst/>
          </dgm:shape>
          <dgm:presOf/>
          <dgm:constrLst>
            <dgm:constr type="l" for="ch" forName="tile1"/>
            <dgm:constr type="t" for="ch" forName="tile1"/>
            <dgm:constr type="r" for="ch" forName="tile1" refType="w" fact="0.5"/>
            <dgm:constr type="b" for="ch" forName="tile1" refType="h" fact="0.5"/>
            <dgm:constr type="l" for="ch" forName="tile1text" refType="l" refFor="ch" refForName="tile1"/>
            <dgm:constr type="t" for="ch" forName="tile1text" refType="t" refFor="ch" refForName="tile1"/>
            <dgm:constr type="w" for="ch" forName="tile1text" refType="w" refFor="ch" refForName="tile1"/>
            <dgm:constr type="h" for="ch" forName="tile1text" refType="h" refFor="ch" refForName="tile1" fact="0.75"/>
            <dgm:constr type="r" for="ch" forName="tile2" refType="w"/>
            <dgm:constr type="t" for="ch" forName="tile2"/>
            <dgm:constr type="l" for="ch" forName="tile2" refType="w" fact="0.5"/>
            <dgm:constr type="b" for="ch" forName="tile2" refType="h" fact="0.5"/>
            <dgm:constr type="r" for="ch" forName="tile2text" refType="r" refFor="ch" refForName="tile2"/>
            <dgm:constr type="t" for="ch" forName="tile2text" refType="t" refFor="ch" refForName="tile2"/>
            <dgm:constr type="w" for="ch" forName="tile2text" refType="w" refFor="ch" refForName="tile2"/>
            <dgm:constr type="h" for="ch" forName="tile2text" refType="h" refFor="ch" refForName="tile2" fact="0.75"/>
            <dgm:constr type="l" for="ch" forName="tile3"/>
            <dgm:constr type="b" for="ch" forName="tile3" refType="h"/>
            <dgm:constr type="r" for="ch" forName="tile3" refType="w" fact="0.5"/>
            <dgm:constr type="t" for="ch" forName="tile3" refType="h" fact="0.5"/>
            <dgm:constr type="l" for="ch" forName="tile3text" refType="l" refFor="ch" refForName="tile3"/>
            <dgm:constr type="b" for="ch" forName="tile3text" refType="b" refFor="ch" refForName="tile3"/>
            <dgm:constr type="w" for="ch" forName="tile3text" refType="w" refFor="ch" refForName="tile3"/>
            <dgm:constr type="h" for="ch" forName="tile3text" refType="h" refFor="ch" refForName="tile3" fact="0.75"/>
            <dgm:constr type="r" for="ch" forName="tile4" refType="w"/>
            <dgm:constr type="b" for="ch" forName="tile4" refType="h"/>
            <dgm:constr type="l" for="ch" forName="tile4" refType="w" fact="0.5"/>
            <dgm:constr type="t" for="ch" forName="tile4" refType="h" fact="0.5"/>
            <dgm:constr type="r" for="ch" forName="tile4text" refType="r" refFor="ch" refForName="tile4"/>
            <dgm:constr type="b" for="ch" forName="tile4text" refType="b" refFor="ch" refForName="tile4"/>
            <dgm:constr type="w" for="ch" forName="tile4text" refType="w" refFor="ch" refForName="tile4"/>
            <dgm:constr type="h" for="ch" forName="tile4text" refType="h" refFor="ch" refForName="tile4" fact="0.75"/>
          </dgm:constrLst>
          <dgm:ruleLst/>
          <dgm:layoutNode name="tile1" styleLbl="node1">
            <dgm:alg type="sp"/>
            <dgm:shape xmlns:r="http://schemas.openxmlformats.org/officeDocument/2006/relationships" rot="270" type="round1Rect" r:blip="">
              <dgm:adjLst/>
            </dgm:shape>
            <dgm:choose name="Name2">
              <dgm:if name="Name3" func="var" arg="dir" op="equ" val="norm">
                <dgm:presOf axis="ch ch desOrSelf" ptType="node node node" st="1 1 1" cnt="1 1 0"/>
              </dgm:if>
              <dgm:else name="Name4">
                <dgm:presOf axis="ch ch desOrSelf" ptType="node node node" st="1 2 1" cnt="1 1 0"/>
              </dgm:else>
            </dgm:choose>
            <dgm:constrLst/>
            <dgm:ruleLst/>
          </dgm:layoutNode>
          <dgm:layoutNode name="tile1text" styleLbl="node1">
            <dgm:varLst>
              <dgm:chMax val="0"/>
              <dgm:chPref val="0"/>
              <dgm:bulletEnabled val="1"/>
            </dgm:varLst>
            <dgm:choose name="Name5">
              <dgm:if name="Name6" axis="root des" func="maxDepth" op="gte" val="3">
                <dgm:alg type="tx">
                  <dgm:param type="txAnchorVert" val="t"/>
                  <dgm:param type="parTxLTRAlign" val="l"/>
                  <dgm:param type="parTxRTLAlign" val="r"/>
                </dgm:alg>
              </dgm:if>
              <dgm:else name="Name7">
                <dgm:alg type="tx"/>
              </dgm:else>
            </dgm:choose>
            <dgm:shape xmlns:r="http://schemas.openxmlformats.org/officeDocument/2006/relationships" rot="270" type="rect" r:blip="" hideGeom="1">
              <dgm:adjLst>
                <dgm:adj idx="1" val="0.2"/>
              </dgm:adjLst>
            </dgm:shape>
            <dgm:choose name="Name8">
              <dgm:if name="Name9" func="var" arg="dir" op="equ" val="norm">
                <dgm:presOf axis="ch ch desOrSelf" ptType="node node node" st="1 1 1" cnt="1 1 0"/>
              </dgm:if>
              <dgm:else name="Name10">
                <dgm:presOf axis="ch ch desOrSelf" ptType="node node node" st="1 2 1" cnt="1 1 0"/>
              </dgm:else>
            </dgm:choose>
            <dgm:constrLst/>
            <dgm:ruleLst>
              <dgm:rule type="primFontSz" val="5" fact="NaN" max="NaN"/>
            </dgm:ruleLst>
          </dgm:layoutNode>
          <dgm:layoutNode name="tile2" styleLbl="node1">
            <dgm:alg type="sp"/>
            <dgm:shape xmlns:r="http://schemas.openxmlformats.org/officeDocument/2006/relationships" type="round1Rect" r:blip="">
              <dgm:adjLst/>
            </dgm:shape>
            <dgm:choose name="Name11">
              <dgm:if name="Name12" func="var" arg="dir" op="equ" val="norm">
                <dgm:presOf axis="ch ch desOrSelf" ptType="node node node" st="1 2 1" cnt="1 1 0"/>
              </dgm:if>
              <dgm:else name="Name13">
                <dgm:presOf axis="ch ch desOrSelf" ptType="node node node" st="1 1 1" cnt="1 1 0"/>
              </dgm:else>
            </dgm:choose>
            <dgm:constrLst/>
            <dgm:ruleLst/>
          </dgm:layoutNode>
          <dgm:layoutNode name="tile2text" styleLbl="node1">
            <dgm:varLst>
              <dgm:chMax val="0"/>
              <dgm:chPref val="0"/>
              <dgm:bulletEnabled val="1"/>
            </dgm:varLst>
            <dgm:choose name="Name14">
              <dgm:if name="Name15" axis="root des" func="maxDepth" op="gte" val="3">
                <dgm:alg type="tx">
                  <dgm:param type="txAnchorVert" val="t"/>
                  <dgm:param type="parTxLTRAlign" val="l"/>
                  <dgm:param type="parTxRTLAlign" val="r"/>
                </dgm:alg>
              </dgm:if>
              <dgm:else name="Name16">
                <dgm:alg type="tx"/>
              </dgm:else>
            </dgm:choose>
            <dgm:shape xmlns:r="http://schemas.openxmlformats.org/officeDocument/2006/relationships" type="rect" r:blip="" hideGeom="1">
              <dgm:adjLst/>
            </dgm:shape>
            <dgm:choose name="Name17">
              <dgm:if name="Name18" func="var" arg="dir" op="equ" val="norm">
                <dgm:presOf axis="ch ch desOrSelf" ptType="node node node" st="1 2 1" cnt="1 1 0"/>
              </dgm:if>
              <dgm:else name="Name19">
                <dgm:presOf axis="ch ch desOrSelf" ptType="node node node" st="1 1 1" cnt="1 1 0"/>
              </dgm:else>
            </dgm:choose>
            <dgm:constrLst/>
            <dgm:ruleLst>
              <dgm:rule type="primFontSz" val="5" fact="NaN" max="NaN"/>
            </dgm:ruleLst>
          </dgm:layoutNode>
          <dgm:layoutNode name="tile3" styleLbl="node1">
            <dgm:alg type="sp"/>
            <dgm:shape xmlns:r="http://schemas.openxmlformats.org/officeDocument/2006/relationships" rot="180" type="round1Rect" r:blip="">
              <dgm:adjLst/>
            </dgm:shape>
            <dgm:choose name="Name20">
              <dgm:if name="Name21" func="var" arg="dir" op="equ" val="norm">
                <dgm:presOf axis="ch ch desOrSelf" ptType="node node node" st="1 3 1" cnt="1 1 0"/>
              </dgm:if>
              <dgm:else name="Name22">
                <dgm:presOf axis="ch ch desOrSelf" ptType="node node node" st="1 4 1" cnt="1 1 0"/>
              </dgm:else>
            </dgm:choose>
            <dgm:constrLst/>
            <dgm:ruleLst/>
          </dgm:layoutNode>
          <dgm:layoutNode name="tile3text" styleLbl="node1">
            <dgm:varLst>
              <dgm:chMax val="0"/>
              <dgm:chPref val="0"/>
              <dgm:bulletEnabled val="1"/>
            </dgm:varLst>
            <dgm:choose name="Name23">
              <dgm:if name="Name24" axis="root des" func="maxDepth" op="gte" val="3">
                <dgm:alg type="tx">
                  <dgm:param type="txAnchorVert" val="t"/>
                  <dgm:param type="parTxLTRAlign" val="l"/>
                  <dgm:param type="parTxRTLAlign" val="r"/>
                </dgm:alg>
              </dgm:if>
              <dgm:else name="Name25">
                <dgm:alg type="tx"/>
              </dgm:else>
            </dgm:choose>
            <dgm:shape xmlns:r="http://schemas.openxmlformats.org/officeDocument/2006/relationships" rot="180" type="rect" r:blip="" hideGeom="1">
              <dgm:adjLst/>
            </dgm:shape>
            <dgm:choose name="Name26">
              <dgm:if name="Name27" func="var" arg="dir" op="equ" val="norm">
                <dgm:presOf axis="ch ch desOrSelf" ptType="node node node" st="1 3 1" cnt="1 1 0"/>
              </dgm:if>
              <dgm:else name="Name28">
                <dgm:presOf axis="ch ch desOrSelf" ptType="node node node" st="1 4 1" cnt="1 1 0"/>
              </dgm:else>
            </dgm:choose>
            <dgm:constrLst/>
            <dgm:ruleLst>
              <dgm:rule type="primFontSz" val="5" fact="NaN" max="NaN"/>
            </dgm:ruleLst>
          </dgm:layoutNode>
          <dgm:layoutNode name="tile4" styleLbl="node1">
            <dgm:alg type="sp"/>
            <dgm:shape xmlns:r="http://schemas.openxmlformats.org/officeDocument/2006/relationships" rot="90" type="round1Rect" r:blip="">
              <dgm:adjLst/>
            </dgm:shape>
            <dgm:choose name="Name29">
              <dgm:if name="Name30" func="var" arg="dir" op="equ" val="norm">
                <dgm:presOf axis="ch ch desOrSelf" ptType="node node node" st="1 4 1" cnt="1 1 0"/>
              </dgm:if>
              <dgm:else name="Name31">
                <dgm:presOf axis="ch ch desOrSelf" ptType="node node node" st="1 3 1" cnt="1 1 0"/>
              </dgm:else>
            </dgm:choose>
            <dgm:constrLst/>
            <dgm:ruleLst/>
          </dgm:layoutNode>
          <dgm:layoutNode name="tile4text" styleLbl="node1">
            <dgm:varLst>
              <dgm:chMax val="0"/>
              <dgm:chPref val="0"/>
              <dgm:bulletEnabled val="1"/>
            </dgm:varLst>
            <dgm:choose name="Name32">
              <dgm:if name="Name33" axis="root des" func="maxDepth" op="gte" val="3">
                <dgm:alg type="tx">
                  <dgm:param type="txAnchorVert" val="t"/>
                  <dgm:param type="parTxLTRAlign" val="l"/>
                  <dgm:param type="parTxRTLAlign" val="r"/>
                </dgm:alg>
              </dgm:if>
              <dgm:else name="Name34">
                <dgm:alg type="tx"/>
              </dgm:else>
            </dgm:choose>
            <dgm:shape xmlns:r="http://schemas.openxmlformats.org/officeDocument/2006/relationships" rot="90" type="rect" r:blip="" hideGeom="1">
              <dgm:adjLst/>
            </dgm:shape>
            <dgm:choose name="Name35">
              <dgm:if name="Name36" func="var" arg="dir" op="equ" val="norm">
                <dgm:presOf axis="ch ch desOrSelf" ptType="node node node" st="1 4 1" cnt="1 1 0"/>
              </dgm:if>
              <dgm:else name="Name37">
                <dgm:presOf axis="ch ch desOrSelf" ptType="node node node" st="1 3 1" cnt="1 1 0"/>
              </dgm:else>
            </dgm:choose>
            <dgm:constrLst/>
            <dgm:ruleLst>
              <dgm:rule type="primFontSz" val="5" fact="NaN" max="NaN"/>
            </dgm:ruleLst>
          </dgm:layoutNode>
        </dgm:layoutNode>
        <dgm:layoutNode name="centerTile" styleLbl="fgShp">
          <dgm:varLst>
            <dgm:chMax val="0"/>
            <dgm:chPref val="0"/>
          </dgm:varLst>
          <dgm:alg type="tx"/>
          <dgm:shape xmlns:r="http://schemas.openxmlformats.org/officeDocument/2006/relationships" type="roundRect" r:blip="">
            <dgm:adjLst/>
          </dgm:shape>
          <dgm:presOf axis="ch" ptType="node" cnt="1"/>
          <dgm:constrLst>
            <dgm:constr type="tMarg" refType="primFontSz" fact="0.3"/>
            <dgm:constr type="bMarg" refType="primFontSz" fact="0.3"/>
            <dgm:constr type="lMarg" refType="primFontSz" fact="0.3"/>
            <dgm:constr type="rMarg" refType="primFontSz" fact="0.3"/>
          </dgm:constrLst>
          <dgm:ruleLst>
            <dgm:rule type="primFontSz" val="5" fact="NaN" max="NaN"/>
          </dgm:ruleLst>
        </dgm:layoutNode>
      </dgm:if>
      <dgm:else name="Name38"/>
    </dgm:choose>
  </dgm:layoutNode>
</dgm:layoutDef>
</file>

<file path=xl/diagrams/quickStyle1.xml><?xml version="1.0" encoding="utf-8"?>
<dgm:styleDef xmlns:dgm="http://schemas.openxmlformats.org/drawingml/2006/diagram" xmlns:a="http://schemas.openxmlformats.org/drawingml/2006/main" uniqueId="urn:microsoft.com/office/officeart/2005/8/quickstyle/simple1">
  <dgm:title val=""/>
  <dgm:desc val=""/>
  <dgm:catLst>
    <dgm:cat type="simple" pri="10100"/>
  </dgm:catLst>
  <dgm:scene3d>
    <a:camera prst="orthographicFront"/>
    <a:lightRig rig="threePt" dir="t"/>
  </dgm:scene3d>
  <dgm:styleLbl name="node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l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vennNode1">
    <dgm:scene3d>
      <a:camera prst="orthographicFront"/>
      <a:lightRig rig="threePt" dir="t"/>
    </dgm:scene3d>
    <dgm:sp3d/>
    <dgm:txPr/>
    <dgm:style>
      <a:lnRef idx="2">
        <a:scrgbClr r="0" g="0" b="0"/>
      </a:lnRef>
      <a:fillRef idx="1">
        <a:scrgbClr r="0" g="0" b="0"/>
      </a:fillRef>
      <a:effectRef idx="0">
        <a:scrgbClr r="0" g="0" b="0"/>
      </a:effectRef>
      <a:fontRef idx="minor">
        <a:schemeClr val="tx1"/>
      </a:fontRef>
    </dgm:style>
  </dgm:styleLbl>
  <dgm:styleLbl name="alig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f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f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b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sibTrans1D1">
    <dgm:scene3d>
      <a:camera prst="orthographicFront"/>
      <a:lightRig rig="threePt" dir="t"/>
    </dgm:scene3d>
    <dgm:sp3d/>
    <dgm:txPr/>
    <dgm:style>
      <a:lnRef idx="1">
        <a:scrgbClr r="0" g="0" b="0"/>
      </a:lnRef>
      <a:fillRef idx="0">
        <a:scrgbClr r="0" g="0" b="0"/>
      </a:fillRef>
      <a:effectRef idx="0">
        <a:scrgbClr r="0" g="0" b="0"/>
      </a:effectRef>
      <a:fontRef idx="minor"/>
    </dgm:style>
  </dgm:styleLbl>
  <dgm:styleLbl name="callout">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sst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1D1">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2">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3">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4">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con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trAlign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0">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2">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3">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4">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dk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tr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fgShp">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revTx">
    <dgm:scene3d>
      <a:camera prst="orthographicFront"/>
      <a:lightRig rig="threePt" dir="t"/>
    </dgm:scene3d>
    <dgm:sp3d/>
    <dgm:txPr/>
    <dgm:style>
      <a:lnRef idx="0">
        <a:scrgbClr r="0" g="0" b="0"/>
      </a:lnRef>
      <a:fillRef idx="0">
        <a:scrgbClr r="0" g="0" b="0"/>
      </a:fillRef>
      <a:effectRef idx="0">
        <a:scrgbClr r="0" g="0" b="0"/>
      </a:effectRef>
      <a:fontRef idx="minor"/>
    </dgm:style>
  </dgm:styleLbl>
</dgm:styleDef>
</file>

<file path=xl/drawings/_rels/drawing1.xml.rels><?xml version="1.0" encoding="UTF-8" standalone="yes"?>
<Relationships xmlns="http://schemas.openxmlformats.org/package/2006/relationships"><Relationship Id="rId1" Type="http://schemas.openxmlformats.org/officeDocument/2006/relationships/hyperlink" Target="#'Valoraci&#243;n 2.0'!A1"/></Relationships>
</file>

<file path=xl/drawings/_rels/drawing2.xml.rels><?xml version="1.0" encoding="UTF-8" standalone="yes"?>
<Relationships xmlns="http://schemas.openxmlformats.org/package/2006/relationships"><Relationship Id="rId3" Type="http://schemas.openxmlformats.org/officeDocument/2006/relationships/diagramLayout" Target="../diagrams/layout1.xml"/><Relationship Id="rId2" Type="http://schemas.openxmlformats.org/officeDocument/2006/relationships/diagramData" Target="../diagrams/data1.xml"/><Relationship Id="rId1" Type="http://schemas.openxmlformats.org/officeDocument/2006/relationships/image" Target="../media/image2.emf"/><Relationship Id="rId6" Type="http://schemas.microsoft.com/office/2007/relationships/diagramDrawing" Target="../diagrams/drawing1.xml"/><Relationship Id="rId5" Type="http://schemas.openxmlformats.org/officeDocument/2006/relationships/diagramColors" Target="../diagrams/colors1.xml"/><Relationship Id="rId4" Type="http://schemas.openxmlformats.org/officeDocument/2006/relationships/diagramQuickStyle" Target="../diagrams/quickStyle1.xml"/></Relationships>
</file>

<file path=xl/drawings/_rels/drawing3.xml.rels><?xml version="1.0" encoding="UTF-8" standalone="yes"?>
<Relationships xmlns="http://schemas.openxmlformats.org/package/2006/relationships"><Relationship Id="rId1" Type="http://schemas.openxmlformats.org/officeDocument/2006/relationships/hyperlink" Target="#'Control 2.0'!A1"/></Relationships>
</file>

<file path=xl/drawings/_rels/drawing4.xml.rels><?xml version="1.0" encoding="UTF-8" standalone="yes"?>
<Relationships xmlns="http://schemas.openxmlformats.org/package/2006/relationships"><Relationship Id="rId1" Type="http://schemas.openxmlformats.org/officeDocument/2006/relationships/hyperlink" Target="#'Valoraci&#243;n 2.0'!A1"/></Relationships>
</file>

<file path=xl/drawings/_rels/drawing5.xml.rels><?xml version="1.0" encoding="UTF-8" standalone="yes"?>
<Relationships xmlns="http://schemas.openxmlformats.org/package/2006/relationships"><Relationship Id="rId1" Type="http://schemas.openxmlformats.org/officeDocument/2006/relationships/image" Target="../media/image3.png"/></Relationships>
</file>

<file path=xl/drawings/_rels/drawing6.xml.rels><?xml version="1.0" encoding="UTF-8" standalone="yes"?>
<Relationships xmlns="http://schemas.openxmlformats.org/package/2006/relationships"><Relationship Id="rId1" Type="http://schemas.openxmlformats.org/officeDocument/2006/relationships/image" Target="../media/image3.png"/></Relationships>
</file>

<file path=xl/drawings/_rels/drawing7.xml.rels><?xml version="1.0" encoding="UTF-8" standalone="yes"?>
<Relationships xmlns="http://schemas.openxmlformats.org/package/2006/relationships"><Relationship Id="rId1" Type="http://schemas.openxmlformats.org/officeDocument/2006/relationships/image" Target="../media/image3.png"/></Relationships>
</file>

<file path=xl/drawings/_rels/drawing8.xml.rels><?xml version="1.0" encoding="UTF-8" standalone="yes"?>
<Relationships xmlns="http://schemas.openxmlformats.org/package/2006/relationships"><Relationship Id="rId1" Type="http://schemas.openxmlformats.org/officeDocument/2006/relationships/image" Target="../media/image2.emf"/></Relationships>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1066800</xdr:colOff>
          <xdr:row>0</xdr:row>
          <xdr:rowOff>57150</xdr:rowOff>
        </xdr:from>
        <xdr:to>
          <xdr:col>2</xdr:col>
          <xdr:colOff>2457450</xdr:colOff>
          <xdr:row>2</xdr:row>
          <xdr:rowOff>47625</xdr:rowOff>
        </xdr:to>
        <xdr:sp macro="" textlink="">
          <xdr:nvSpPr>
            <xdr:cNvPr id="1034" name="Nuevo_Riesgo" descr="Ingresa la información necesaria para registrar un nuevo riesgo. Este riesgo sera Validado por la Oficina Asesora de Planeación" hidden="1">
              <a:extLst>
                <a:ext uri="{63B3BB69-23CF-44E3-9099-C40C66FF867C}">
                  <a14:compatExt spid="_x0000_s1034"/>
                </a:ext>
                <a:ext uri="{FF2B5EF4-FFF2-40B4-BE49-F238E27FC236}">
                  <a16:creationId xmlns:a16="http://schemas.microsoft.com/office/drawing/2014/main" id="{00000000-0008-0000-0000-00000A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xdr:twoCellAnchor>
    <xdr:from>
      <xdr:col>3</xdr:col>
      <xdr:colOff>1442358</xdr:colOff>
      <xdr:row>0</xdr:row>
      <xdr:rowOff>81643</xdr:rowOff>
    </xdr:from>
    <xdr:to>
      <xdr:col>4</xdr:col>
      <xdr:colOff>312965</xdr:colOff>
      <xdr:row>2</xdr:row>
      <xdr:rowOff>81643</xdr:rowOff>
    </xdr:to>
    <xdr:sp macro="" textlink="">
      <xdr:nvSpPr>
        <xdr:cNvPr id="2" name="Rectángulo 1">
          <a:hlinkClick xmlns:r="http://schemas.openxmlformats.org/officeDocument/2006/relationships" r:id="rId1"/>
          <a:extLst>
            <a:ext uri="{FF2B5EF4-FFF2-40B4-BE49-F238E27FC236}">
              <a16:creationId xmlns:a16="http://schemas.microsoft.com/office/drawing/2014/main" id="{00000000-0008-0000-0000-000002000000}"/>
            </a:ext>
          </a:extLst>
        </xdr:cNvPr>
        <xdr:cNvSpPr/>
      </xdr:nvSpPr>
      <xdr:spPr>
        <a:xfrm>
          <a:off x="6708322" y="81643"/>
          <a:ext cx="2789464" cy="381000"/>
        </a:xfrm>
        <a:prstGeom prst="rect">
          <a:avLst/>
        </a:prstGeom>
        <a:solidFill>
          <a:schemeClr val="accent5">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solidFill>
                <a:schemeClr val="tx1"/>
              </a:solidFill>
            </a:rPr>
            <a:t>Valoración</a:t>
          </a:r>
          <a:r>
            <a:rPr lang="es-CO" sz="1100" baseline="0">
              <a:solidFill>
                <a:schemeClr val="tx1"/>
              </a:solidFill>
            </a:rPr>
            <a:t> de riesgos</a:t>
          </a:r>
          <a:endParaRPr lang="es-CO" sz="1100">
            <a:solidFill>
              <a:schemeClr val="tx1"/>
            </a:solidFill>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2585356</xdr:colOff>
      <xdr:row>0</xdr:row>
      <xdr:rowOff>95250</xdr:rowOff>
    </xdr:from>
    <xdr:to>
      <xdr:col>8</xdr:col>
      <xdr:colOff>2435678</xdr:colOff>
      <xdr:row>2</xdr:row>
      <xdr:rowOff>95250</xdr:rowOff>
    </xdr:to>
    <xdr:sp macro="" textlink="">
      <xdr:nvSpPr>
        <xdr:cNvPr id="2" name="Rectángulo 1">
          <a:extLst>
            <a:ext uri="{FF2B5EF4-FFF2-40B4-BE49-F238E27FC236}">
              <a16:creationId xmlns:a16="http://schemas.microsoft.com/office/drawing/2014/main" id="{00000000-0008-0000-0100-000002000000}"/>
            </a:ext>
          </a:extLst>
        </xdr:cNvPr>
        <xdr:cNvSpPr/>
      </xdr:nvSpPr>
      <xdr:spPr>
        <a:xfrm>
          <a:off x="12885963" y="95250"/>
          <a:ext cx="3429001" cy="381000"/>
        </a:xfrm>
        <a:prstGeom prst="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lang="es-CO" sz="1400" b="1">
              <a:solidFill>
                <a:schemeClr val="tx1"/>
              </a:solidFill>
            </a:rPr>
            <a:t>Calificación de</a:t>
          </a:r>
          <a:r>
            <a:rPr lang="es-CO" sz="1400" b="1" baseline="0">
              <a:solidFill>
                <a:schemeClr val="tx1"/>
              </a:solidFill>
            </a:rPr>
            <a:t> probabilidad y factibilidad</a:t>
          </a:r>
          <a:endParaRPr lang="es-CO" sz="1400" b="1">
            <a:solidFill>
              <a:schemeClr val="tx1"/>
            </a:solidFill>
          </a:endParaRPr>
        </a:p>
      </xdr:txBody>
    </xdr:sp>
    <xdr:clientData/>
  </xdr:twoCellAnchor>
  <xdr:twoCellAnchor>
    <xdr:from>
      <xdr:col>7</xdr:col>
      <xdr:colOff>748392</xdr:colOff>
      <xdr:row>28</xdr:row>
      <xdr:rowOff>136070</xdr:rowOff>
    </xdr:from>
    <xdr:to>
      <xdr:col>8</xdr:col>
      <xdr:colOff>870857</xdr:colOff>
      <xdr:row>31</xdr:row>
      <xdr:rowOff>95250</xdr:rowOff>
    </xdr:to>
    <xdr:sp macro="" textlink="">
      <xdr:nvSpPr>
        <xdr:cNvPr id="3" name="Rectángulo 2">
          <a:extLst>
            <a:ext uri="{FF2B5EF4-FFF2-40B4-BE49-F238E27FC236}">
              <a16:creationId xmlns:a16="http://schemas.microsoft.com/office/drawing/2014/main" id="{00000000-0008-0000-0100-000003000000}"/>
            </a:ext>
          </a:extLst>
        </xdr:cNvPr>
        <xdr:cNvSpPr/>
      </xdr:nvSpPr>
      <xdr:spPr>
        <a:xfrm>
          <a:off x="11048999" y="6517820"/>
          <a:ext cx="3701144" cy="530680"/>
        </a:xfrm>
        <a:prstGeom prst="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lang="es-CO" sz="1400" b="1">
              <a:solidFill>
                <a:schemeClr val="tx1"/>
              </a:solidFill>
            </a:rPr>
            <a:t>Calificación de impacto - Riesgos de</a:t>
          </a:r>
          <a:r>
            <a:rPr lang="es-CO" sz="1400" b="1" baseline="0">
              <a:solidFill>
                <a:schemeClr val="tx1"/>
              </a:solidFill>
            </a:rPr>
            <a:t> gestión, seguridad digital y corrupción</a:t>
          </a:r>
          <a:endParaRPr lang="es-CO" sz="1400" b="1">
            <a:solidFill>
              <a:schemeClr val="tx1"/>
            </a:solidFill>
          </a:endParaRPr>
        </a:p>
      </xdr:txBody>
    </xdr:sp>
    <xdr:clientData/>
  </xdr:twoCellAnchor>
  <xdr:twoCellAnchor>
    <xdr:from>
      <xdr:col>18</xdr:col>
      <xdr:colOff>47626</xdr:colOff>
      <xdr:row>3</xdr:row>
      <xdr:rowOff>180975</xdr:rowOff>
    </xdr:from>
    <xdr:to>
      <xdr:col>18</xdr:col>
      <xdr:colOff>666751</xdr:colOff>
      <xdr:row>11</xdr:row>
      <xdr:rowOff>47625</xdr:rowOff>
    </xdr:to>
    <xdr:sp macro="" textlink="">
      <xdr:nvSpPr>
        <xdr:cNvPr id="5" name="CuadroTexto 4">
          <a:extLst>
            <a:ext uri="{FF2B5EF4-FFF2-40B4-BE49-F238E27FC236}">
              <a16:creationId xmlns:a16="http://schemas.microsoft.com/office/drawing/2014/main" id="{00000000-0008-0000-0100-000005000000}"/>
            </a:ext>
          </a:extLst>
        </xdr:cNvPr>
        <xdr:cNvSpPr txBox="1"/>
      </xdr:nvSpPr>
      <xdr:spPr>
        <a:xfrm rot="16200000">
          <a:off x="27246264" y="2062162"/>
          <a:ext cx="1638300" cy="6191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1400" b="0" cap="none" spc="0">
              <a:ln w="0">
                <a:solidFill>
                  <a:srgbClr val="002060"/>
                </a:solidFill>
              </a:ln>
              <a:solidFill>
                <a:srgbClr val="002060"/>
              </a:solidFill>
              <a:effectLst>
                <a:outerShdw blurRad="38100" dist="19050" dir="2700000" algn="tl" rotWithShape="0">
                  <a:schemeClr val="dk1">
                    <a:alpha val="40000"/>
                  </a:schemeClr>
                </a:outerShdw>
              </a:effectLst>
            </a:rPr>
            <a:t>Probabilidad</a:t>
          </a:r>
          <a:r>
            <a:rPr lang="es-CO" sz="1400" b="0" cap="none" spc="0" baseline="0">
              <a:ln w="0">
                <a:solidFill>
                  <a:srgbClr val="002060"/>
                </a:solidFill>
              </a:ln>
              <a:solidFill>
                <a:srgbClr val="002060"/>
              </a:solidFill>
              <a:effectLst>
                <a:outerShdw blurRad="38100" dist="19050" dir="2700000" algn="tl" rotWithShape="0">
                  <a:schemeClr val="dk1">
                    <a:alpha val="40000"/>
                  </a:schemeClr>
                </a:outerShdw>
              </a:effectLst>
            </a:rPr>
            <a:t> de Ocurrencia</a:t>
          </a:r>
          <a:endParaRPr lang="es-CO" sz="1400" b="0" cap="none" spc="0">
            <a:ln w="0">
              <a:solidFill>
                <a:srgbClr val="002060"/>
              </a:solidFill>
            </a:ln>
            <a:solidFill>
              <a:srgbClr val="002060"/>
            </a:solidFill>
            <a:effectLst>
              <a:outerShdw blurRad="38100" dist="19050" dir="2700000" algn="tl" rotWithShape="0">
                <a:schemeClr val="dk1">
                  <a:alpha val="40000"/>
                </a:schemeClr>
              </a:outerShdw>
            </a:effectLst>
          </a:endParaRPr>
        </a:p>
      </xdr:txBody>
    </xdr:sp>
    <xdr:clientData/>
  </xdr:twoCellAnchor>
  <xdr:twoCellAnchor>
    <xdr:from>
      <xdr:col>21</xdr:col>
      <xdr:colOff>471489</xdr:colOff>
      <xdr:row>11</xdr:row>
      <xdr:rowOff>90487</xdr:rowOff>
    </xdr:from>
    <xdr:to>
      <xdr:col>22</xdr:col>
      <xdr:colOff>719139</xdr:colOff>
      <xdr:row>13</xdr:row>
      <xdr:rowOff>1</xdr:rowOff>
    </xdr:to>
    <xdr:sp macro="" textlink="">
      <xdr:nvSpPr>
        <xdr:cNvPr id="6" name="CuadroTexto 5">
          <a:extLst>
            <a:ext uri="{FF2B5EF4-FFF2-40B4-BE49-F238E27FC236}">
              <a16:creationId xmlns:a16="http://schemas.microsoft.com/office/drawing/2014/main" id="{00000000-0008-0000-0100-000006000000}"/>
            </a:ext>
          </a:extLst>
        </xdr:cNvPr>
        <xdr:cNvSpPr txBox="1"/>
      </xdr:nvSpPr>
      <xdr:spPr>
        <a:xfrm>
          <a:off x="31723014" y="3233737"/>
          <a:ext cx="1638300" cy="29051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1800" b="0" cap="none" spc="0">
              <a:ln w="0">
                <a:solidFill>
                  <a:srgbClr val="002060"/>
                </a:solidFill>
              </a:ln>
              <a:solidFill>
                <a:srgbClr val="002060"/>
              </a:solidFill>
              <a:effectLst>
                <a:outerShdw blurRad="38100" dist="19050" dir="2700000" algn="tl" rotWithShape="0">
                  <a:schemeClr val="dk1">
                    <a:alpha val="40000"/>
                  </a:schemeClr>
                </a:outerShdw>
              </a:effectLst>
            </a:rPr>
            <a:t>Impacto</a:t>
          </a:r>
        </a:p>
        <a:p>
          <a:pPr algn="ctr"/>
          <a:endParaRPr lang="es-CO" sz="1800" b="0" cap="none" spc="0">
            <a:ln w="0">
              <a:solidFill>
                <a:srgbClr val="002060"/>
              </a:solidFill>
            </a:ln>
            <a:solidFill>
              <a:srgbClr val="002060"/>
            </a:solidFill>
            <a:effectLst>
              <a:outerShdw blurRad="38100" dist="19050" dir="2700000" algn="tl" rotWithShape="0">
                <a:schemeClr val="dk1">
                  <a:alpha val="40000"/>
                </a:schemeClr>
              </a:outerShdw>
            </a:effectLst>
          </a:endParaRPr>
        </a:p>
      </xdr:txBody>
    </xdr:sp>
    <xdr:clientData/>
  </xdr:twoCellAnchor>
  <xdr:twoCellAnchor>
    <xdr:from>
      <xdr:col>22</xdr:col>
      <xdr:colOff>9525</xdr:colOff>
      <xdr:row>4</xdr:row>
      <xdr:rowOff>161925</xdr:rowOff>
    </xdr:from>
    <xdr:to>
      <xdr:col>25</xdr:col>
      <xdr:colOff>47625</xdr:colOff>
      <xdr:row>11</xdr:row>
      <xdr:rowOff>19051</xdr:rowOff>
    </xdr:to>
    <xdr:sp macro="" textlink="">
      <xdr:nvSpPr>
        <xdr:cNvPr id="7" name="Rectángulo 6">
          <a:extLst>
            <a:ext uri="{FF2B5EF4-FFF2-40B4-BE49-F238E27FC236}">
              <a16:creationId xmlns:a16="http://schemas.microsoft.com/office/drawing/2014/main" id="{00000000-0008-0000-0100-000007000000}"/>
            </a:ext>
          </a:extLst>
        </xdr:cNvPr>
        <xdr:cNvSpPr/>
      </xdr:nvSpPr>
      <xdr:spPr>
        <a:xfrm>
          <a:off x="32651700" y="1724025"/>
          <a:ext cx="3876675" cy="1438276"/>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editAs="oneCell">
    <xdr:from>
      <xdr:col>19</xdr:col>
      <xdr:colOff>381000</xdr:colOff>
      <xdr:row>13</xdr:row>
      <xdr:rowOff>145676</xdr:rowOff>
    </xdr:from>
    <xdr:to>
      <xdr:col>20</xdr:col>
      <xdr:colOff>718605</xdr:colOff>
      <xdr:row>15</xdr:row>
      <xdr:rowOff>212327</xdr:rowOff>
    </xdr:to>
    <xdr:pic>
      <xdr:nvPicPr>
        <xdr:cNvPr id="8" name="Imagen 7">
          <a:extLst>
            <a:ext uri="{FF2B5EF4-FFF2-40B4-BE49-F238E27FC236}">
              <a16:creationId xmlns:a16="http://schemas.microsoft.com/office/drawing/2014/main" id="{00000000-0008-0000-0100-000008000000}"/>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922382" y="3675529"/>
          <a:ext cx="1724660" cy="897255"/>
        </a:xfrm>
        <a:prstGeom prst="rect">
          <a:avLst/>
        </a:prstGeom>
        <a:noFill/>
        <a:ln>
          <a:noFill/>
        </a:ln>
      </xdr:spPr>
    </xdr:pic>
    <xdr:clientData/>
  </xdr:twoCellAnchor>
  <xdr:twoCellAnchor>
    <xdr:from>
      <xdr:col>43</xdr:col>
      <xdr:colOff>2125436</xdr:colOff>
      <xdr:row>27</xdr:row>
      <xdr:rowOff>72119</xdr:rowOff>
    </xdr:from>
    <xdr:to>
      <xdr:col>45</xdr:col>
      <xdr:colOff>1998890</xdr:colOff>
      <xdr:row>35</xdr:row>
      <xdr:rowOff>771526</xdr:rowOff>
    </xdr:to>
    <xdr:graphicFrame macro="">
      <xdr:nvGraphicFramePr>
        <xdr:cNvPr id="9" name="Diagrama 8">
          <a:extLst>
            <a:ext uri="{FF2B5EF4-FFF2-40B4-BE49-F238E27FC236}">
              <a16:creationId xmlns:a16="http://schemas.microsoft.com/office/drawing/2014/main" id="{00000000-0008-0000-0100-000009000000}"/>
            </a:ext>
          </a:extLst>
        </xdr:cNvPr>
        <xdr:cNvGraphicFramePr/>
      </xdr:nvGraphicFramePr>
      <xdr:xfrm>
        <a:off x="0" y="0"/>
        <a:ext cx="0" cy="0"/>
      </xdr:xfrm>
      <a:graphic>
        <a:graphicData uri="http://schemas.openxmlformats.org/drawingml/2006/diagram">
          <dgm:relIds xmlns:dgm="http://schemas.openxmlformats.org/drawingml/2006/diagram" xmlns:r="http://schemas.openxmlformats.org/officeDocument/2006/relationships" r:dm="rId2" r:lo="rId3" r:qs="rId4" r:cs="rId5"/>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28</xdr:col>
      <xdr:colOff>68038</xdr:colOff>
      <xdr:row>2</xdr:row>
      <xdr:rowOff>27214</xdr:rowOff>
    </xdr:from>
    <xdr:to>
      <xdr:col>28</xdr:col>
      <xdr:colOff>1088572</xdr:colOff>
      <xdr:row>2</xdr:row>
      <xdr:rowOff>748392</xdr:rowOff>
    </xdr:to>
    <xdr:sp macro="[0]!MacroPro" textlink="">
      <xdr:nvSpPr>
        <xdr:cNvPr id="3" name="Rectángulo 2">
          <a:extLst>
            <a:ext uri="{FF2B5EF4-FFF2-40B4-BE49-F238E27FC236}">
              <a16:creationId xmlns:a16="http://schemas.microsoft.com/office/drawing/2014/main" id="{00000000-0008-0000-0200-000003000000}"/>
            </a:ext>
          </a:extLst>
        </xdr:cNvPr>
        <xdr:cNvSpPr/>
      </xdr:nvSpPr>
      <xdr:spPr>
        <a:xfrm>
          <a:off x="33514395" y="721178"/>
          <a:ext cx="1020534" cy="721178"/>
        </a:xfrm>
        <a:prstGeom prst="rect">
          <a:avLst/>
        </a:prstGeom>
        <a:solidFill>
          <a:schemeClr val="accent2"/>
        </a:solidFill>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lang="es-CO" sz="1100"/>
            <a:t>Tabla</a:t>
          </a:r>
          <a:r>
            <a:rPr lang="es-CO" sz="1100" baseline="0"/>
            <a:t> Probabilidad</a:t>
          </a:r>
          <a:endParaRPr lang="es-CO" sz="1100"/>
        </a:p>
      </xdr:txBody>
    </xdr:sp>
    <xdr:clientData/>
  </xdr:twoCellAnchor>
  <xdr:twoCellAnchor>
    <xdr:from>
      <xdr:col>34</xdr:col>
      <xdr:colOff>40823</xdr:colOff>
      <xdr:row>1</xdr:row>
      <xdr:rowOff>27214</xdr:rowOff>
    </xdr:from>
    <xdr:to>
      <xdr:col>36</xdr:col>
      <xdr:colOff>993321</xdr:colOff>
      <xdr:row>1</xdr:row>
      <xdr:rowOff>408214</xdr:rowOff>
    </xdr:to>
    <xdr:sp macro="" textlink="">
      <xdr:nvSpPr>
        <xdr:cNvPr id="7" name="Rectángulo 6">
          <a:hlinkClick xmlns:r="http://schemas.openxmlformats.org/officeDocument/2006/relationships" r:id="rId1"/>
          <a:extLst>
            <a:ext uri="{FF2B5EF4-FFF2-40B4-BE49-F238E27FC236}">
              <a16:creationId xmlns:a16="http://schemas.microsoft.com/office/drawing/2014/main" id="{00000000-0008-0000-0200-000007000000}"/>
            </a:ext>
          </a:extLst>
        </xdr:cNvPr>
        <xdr:cNvSpPr/>
      </xdr:nvSpPr>
      <xdr:spPr>
        <a:xfrm>
          <a:off x="38739537" y="272143"/>
          <a:ext cx="3211284" cy="3810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t>Valoración de controles</a:t>
          </a:r>
          <a:endParaRPr lang="es-CO" sz="1100" baseline="0"/>
        </a:p>
        <a:p>
          <a:pPr algn="ctr"/>
          <a:endParaRPr lang="es-CO" sz="1100"/>
        </a:p>
      </xdr:txBody>
    </xdr:sp>
    <xdr:clientData/>
  </xdr:twoCellAnchor>
  <xdr:twoCellAnchor>
    <xdr:from>
      <xdr:col>28</xdr:col>
      <xdr:colOff>54430</xdr:colOff>
      <xdr:row>165</xdr:row>
      <xdr:rowOff>44823</xdr:rowOff>
    </xdr:from>
    <xdr:to>
      <xdr:col>28</xdr:col>
      <xdr:colOff>1102180</xdr:colOff>
      <xdr:row>165</xdr:row>
      <xdr:rowOff>789214</xdr:rowOff>
    </xdr:to>
    <xdr:sp macro="[0]!MacroPro" textlink="">
      <xdr:nvSpPr>
        <xdr:cNvPr id="10" name="Rectángulo 9">
          <a:extLst>
            <a:ext uri="{FF2B5EF4-FFF2-40B4-BE49-F238E27FC236}">
              <a16:creationId xmlns:a16="http://schemas.microsoft.com/office/drawing/2014/main" id="{00000000-0008-0000-0200-00000A000000}"/>
            </a:ext>
          </a:extLst>
        </xdr:cNvPr>
        <xdr:cNvSpPr/>
      </xdr:nvSpPr>
      <xdr:spPr>
        <a:xfrm>
          <a:off x="29525901" y="9401735"/>
          <a:ext cx="1047750" cy="744391"/>
        </a:xfrm>
        <a:prstGeom prst="rect">
          <a:avLst/>
        </a:prstGeom>
        <a:solidFill>
          <a:schemeClr val="accent2"/>
        </a:solidFill>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lang="es-CO" sz="1100"/>
            <a:t>Tabla</a:t>
          </a:r>
          <a:r>
            <a:rPr lang="es-CO" sz="1100" baseline="0"/>
            <a:t> Probabilidad</a:t>
          </a:r>
          <a:endParaRPr lang="es-CO" sz="1100"/>
        </a:p>
      </xdr:txBody>
    </xdr:sp>
    <xdr:clientData/>
  </xdr:twoCellAnchor>
  <xdr:twoCellAnchor>
    <xdr:from>
      <xdr:col>32</xdr:col>
      <xdr:colOff>258536</xdr:colOff>
      <xdr:row>164</xdr:row>
      <xdr:rowOff>27214</xdr:rowOff>
    </xdr:from>
    <xdr:to>
      <xdr:col>36</xdr:col>
      <xdr:colOff>993321</xdr:colOff>
      <xdr:row>164</xdr:row>
      <xdr:rowOff>408214</xdr:rowOff>
    </xdr:to>
    <xdr:sp macro="" textlink="">
      <xdr:nvSpPr>
        <xdr:cNvPr id="12" name="Rectángulo 11">
          <a:hlinkClick xmlns:r="http://schemas.openxmlformats.org/officeDocument/2006/relationships" r:id="rId1"/>
          <a:extLst>
            <a:ext uri="{FF2B5EF4-FFF2-40B4-BE49-F238E27FC236}">
              <a16:creationId xmlns:a16="http://schemas.microsoft.com/office/drawing/2014/main" id="{00000000-0008-0000-0200-00000C000000}"/>
            </a:ext>
          </a:extLst>
        </xdr:cNvPr>
        <xdr:cNvSpPr/>
      </xdr:nvSpPr>
      <xdr:spPr>
        <a:xfrm>
          <a:off x="45774429" y="9525000"/>
          <a:ext cx="2030185" cy="3524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t>Valoración de controles</a:t>
          </a:r>
          <a:endParaRPr lang="es-CO" sz="1100" baseline="0"/>
        </a:p>
        <a:p>
          <a:pPr algn="ctr"/>
          <a:endParaRPr lang="es-CO" sz="1100"/>
        </a:p>
      </xdr:txBody>
    </xdr:sp>
    <xdr:clientData/>
  </xdr:twoCellAnchor>
  <xdr:twoCellAnchor>
    <xdr:from>
      <xdr:col>28</xdr:col>
      <xdr:colOff>54430</xdr:colOff>
      <xdr:row>375</xdr:row>
      <xdr:rowOff>68036</xdr:rowOff>
    </xdr:from>
    <xdr:to>
      <xdr:col>28</xdr:col>
      <xdr:colOff>1102180</xdr:colOff>
      <xdr:row>375</xdr:row>
      <xdr:rowOff>625928</xdr:rowOff>
    </xdr:to>
    <xdr:sp macro="[0]!MacroPro" textlink="">
      <xdr:nvSpPr>
        <xdr:cNvPr id="13" name="Rectángulo 12">
          <a:extLst>
            <a:ext uri="{FF2B5EF4-FFF2-40B4-BE49-F238E27FC236}">
              <a16:creationId xmlns:a16="http://schemas.microsoft.com/office/drawing/2014/main" id="{00000000-0008-0000-0200-00000D000000}"/>
            </a:ext>
          </a:extLst>
        </xdr:cNvPr>
        <xdr:cNvSpPr/>
      </xdr:nvSpPr>
      <xdr:spPr>
        <a:xfrm>
          <a:off x="28697466" y="9144000"/>
          <a:ext cx="1047750" cy="310242"/>
        </a:xfrm>
        <a:prstGeom prst="rect">
          <a:avLst/>
        </a:prstGeom>
        <a:solidFill>
          <a:schemeClr val="accent2"/>
        </a:solidFill>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lang="es-CO" sz="1100"/>
            <a:t>Tabla</a:t>
          </a:r>
          <a:r>
            <a:rPr lang="es-CO" sz="1100" baseline="0"/>
            <a:t> Probabilidad</a:t>
          </a:r>
          <a:endParaRPr lang="es-CO" sz="1100"/>
        </a:p>
      </xdr:txBody>
    </xdr:sp>
    <xdr:clientData/>
  </xdr:twoCellAnchor>
  <xdr:twoCellAnchor>
    <xdr:from>
      <xdr:col>29</xdr:col>
      <xdr:colOff>54429</xdr:colOff>
      <xdr:row>375</xdr:row>
      <xdr:rowOff>81644</xdr:rowOff>
    </xdr:from>
    <xdr:to>
      <xdr:col>29</xdr:col>
      <xdr:colOff>1088572</xdr:colOff>
      <xdr:row>375</xdr:row>
      <xdr:rowOff>625930</xdr:rowOff>
    </xdr:to>
    <xdr:sp macro="[0]!Rectángulo5_Haga_clic_en" textlink="">
      <xdr:nvSpPr>
        <xdr:cNvPr id="14" name="Rectángulo 13">
          <a:extLst>
            <a:ext uri="{FF2B5EF4-FFF2-40B4-BE49-F238E27FC236}">
              <a16:creationId xmlns:a16="http://schemas.microsoft.com/office/drawing/2014/main" id="{00000000-0008-0000-0200-00000E000000}"/>
            </a:ext>
          </a:extLst>
        </xdr:cNvPr>
        <xdr:cNvSpPr/>
      </xdr:nvSpPr>
      <xdr:spPr>
        <a:xfrm>
          <a:off x="29840465" y="9157608"/>
          <a:ext cx="1034143" cy="296636"/>
        </a:xfrm>
        <a:prstGeom prst="rect">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t>Tabla impacto</a:t>
          </a:r>
        </a:p>
      </xdr:txBody>
    </xdr:sp>
    <xdr:clientData/>
  </xdr:twoCellAnchor>
  <xdr:twoCellAnchor>
    <xdr:from>
      <xdr:col>32</xdr:col>
      <xdr:colOff>258536</xdr:colOff>
      <xdr:row>374</xdr:row>
      <xdr:rowOff>27214</xdr:rowOff>
    </xdr:from>
    <xdr:to>
      <xdr:col>36</xdr:col>
      <xdr:colOff>993321</xdr:colOff>
      <xdr:row>374</xdr:row>
      <xdr:rowOff>408214</xdr:rowOff>
    </xdr:to>
    <xdr:sp macro="" textlink="">
      <xdr:nvSpPr>
        <xdr:cNvPr id="15" name="Rectángulo 14">
          <a:hlinkClick xmlns:r="http://schemas.openxmlformats.org/officeDocument/2006/relationships" r:id="rId1"/>
          <a:extLst>
            <a:ext uri="{FF2B5EF4-FFF2-40B4-BE49-F238E27FC236}">
              <a16:creationId xmlns:a16="http://schemas.microsoft.com/office/drawing/2014/main" id="{00000000-0008-0000-0200-00000F000000}"/>
            </a:ext>
          </a:extLst>
        </xdr:cNvPr>
        <xdr:cNvSpPr/>
      </xdr:nvSpPr>
      <xdr:spPr>
        <a:xfrm>
          <a:off x="32466643" y="8912678"/>
          <a:ext cx="2993571" cy="1619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t>Valoración de controles</a:t>
          </a:r>
          <a:endParaRPr lang="es-CO" sz="1100" baseline="0"/>
        </a:p>
        <a:p>
          <a:pPr algn="ctr"/>
          <a:endParaRPr lang="es-CO" sz="1100"/>
        </a:p>
      </xdr:txBody>
    </xdr:sp>
    <xdr:clientData/>
  </xdr:twoCellAnchor>
  <xdr:twoCellAnchor>
    <xdr:from>
      <xdr:col>29</xdr:col>
      <xdr:colOff>44824</xdr:colOff>
      <xdr:row>165</xdr:row>
      <xdr:rowOff>33618</xdr:rowOff>
    </xdr:from>
    <xdr:to>
      <xdr:col>29</xdr:col>
      <xdr:colOff>1109382</xdr:colOff>
      <xdr:row>165</xdr:row>
      <xdr:rowOff>784412</xdr:rowOff>
    </xdr:to>
    <xdr:sp macro="[0]!Rectángulo3_Haga_clic_en" textlink="">
      <xdr:nvSpPr>
        <xdr:cNvPr id="4" name="Rectángulo 3">
          <a:extLst>
            <a:ext uri="{FF2B5EF4-FFF2-40B4-BE49-F238E27FC236}">
              <a16:creationId xmlns:a16="http://schemas.microsoft.com/office/drawing/2014/main" id="{00000000-0008-0000-0200-000004000000}"/>
            </a:ext>
          </a:extLst>
        </xdr:cNvPr>
        <xdr:cNvSpPr/>
      </xdr:nvSpPr>
      <xdr:spPr>
        <a:xfrm>
          <a:off x="30659295" y="9390530"/>
          <a:ext cx="1064558" cy="750794"/>
        </a:xfrm>
        <a:prstGeom prst="rect">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050"/>
            <a:t>Tabla de impacto seguridad digital</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4</xdr:col>
      <xdr:colOff>299357</xdr:colOff>
      <xdr:row>0</xdr:row>
      <xdr:rowOff>40821</xdr:rowOff>
    </xdr:from>
    <xdr:to>
      <xdr:col>6</xdr:col>
      <xdr:colOff>979714</xdr:colOff>
      <xdr:row>0</xdr:row>
      <xdr:rowOff>394606</xdr:rowOff>
    </xdr:to>
    <xdr:sp macro="" textlink="">
      <xdr:nvSpPr>
        <xdr:cNvPr id="2" name="Rectángulo 1">
          <a:hlinkClick xmlns:r="http://schemas.openxmlformats.org/officeDocument/2006/relationships" r:id="rId1"/>
          <a:extLst>
            <a:ext uri="{FF2B5EF4-FFF2-40B4-BE49-F238E27FC236}">
              <a16:creationId xmlns:a16="http://schemas.microsoft.com/office/drawing/2014/main" id="{00000000-0008-0000-0300-000002000000}"/>
            </a:ext>
          </a:extLst>
        </xdr:cNvPr>
        <xdr:cNvSpPr/>
      </xdr:nvSpPr>
      <xdr:spPr>
        <a:xfrm>
          <a:off x="1891393" y="40821"/>
          <a:ext cx="3007178" cy="35378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600"/>
            <a:t>Regresar a valoración</a:t>
          </a:r>
          <a:r>
            <a:rPr lang="es-CO" sz="1600" baseline="0"/>
            <a:t> 2.0</a:t>
          </a:r>
          <a:endParaRPr lang="es-CO" sz="1600"/>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21</xdr:col>
      <xdr:colOff>1074594</xdr:colOff>
      <xdr:row>0</xdr:row>
      <xdr:rowOff>49357</xdr:rowOff>
    </xdr:from>
    <xdr:to>
      <xdr:col>23</xdr:col>
      <xdr:colOff>1298865</xdr:colOff>
      <xdr:row>2</xdr:row>
      <xdr:rowOff>220807</xdr:rowOff>
    </xdr:to>
    <xdr:pic>
      <xdr:nvPicPr>
        <xdr:cNvPr id="2" name="Imagen 41">
          <a:extLst>
            <a:ext uri="{FF2B5EF4-FFF2-40B4-BE49-F238E27FC236}">
              <a16:creationId xmlns:a16="http://schemas.microsoft.com/office/drawing/2014/main" id="{00000000-0008-0000-05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0121" t="36380" r="45380" b="31207"/>
        <a:stretch>
          <a:fillRect/>
        </a:stretch>
      </xdr:blipFill>
      <xdr:spPr bwMode="auto">
        <a:xfrm>
          <a:off x="25753003" y="49357"/>
          <a:ext cx="2735407" cy="79490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23</xdr:col>
      <xdr:colOff>780185</xdr:colOff>
      <xdr:row>0</xdr:row>
      <xdr:rowOff>66675</xdr:rowOff>
    </xdr:from>
    <xdr:to>
      <xdr:col>25</xdr:col>
      <xdr:colOff>1004456</xdr:colOff>
      <xdr:row>2</xdr:row>
      <xdr:rowOff>238125</xdr:rowOff>
    </xdr:to>
    <xdr:pic>
      <xdr:nvPicPr>
        <xdr:cNvPr id="2" name="Imagen 41">
          <a:extLst>
            <a:ext uri="{FF2B5EF4-FFF2-40B4-BE49-F238E27FC236}">
              <a16:creationId xmlns:a16="http://schemas.microsoft.com/office/drawing/2014/main" id="{00000000-0008-0000-06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0121" t="36380" r="45380" b="31207"/>
        <a:stretch>
          <a:fillRect/>
        </a:stretch>
      </xdr:blipFill>
      <xdr:spPr bwMode="auto">
        <a:xfrm>
          <a:off x="28974185" y="66675"/>
          <a:ext cx="3549362" cy="79490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21</xdr:col>
      <xdr:colOff>1074594</xdr:colOff>
      <xdr:row>0</xdr:row>
      <xdr:rowOff>49357</xdr:rowOff>
    </xdr:from>
    <xdr:to>
      <xdr:col>23</xdr:col>
      <xdr:colOff>1298865</xdr:colOff>
      <xdr:row>2</xdr:row>
      <xdr:rowOff>220807</xdr:rowOff>
    </xdr:to>
    <xdr:pic>
      <xdr:nvPicPr>
        <xdr:cNvPr id="2" name="Imagen 41">
          <a:extLst>
            <a:ext uri="{FF2B5EF4-FFF2-40B4-BE49-F238E27FC236}">
              <a16:creationId xmlns:a16="http://schemas.microsoft.com/office/drawing/2014/main" id="{00000000-0008-0000-07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0121" t="36380" r="45380" b="31207"/>
        <a:stretch>
          <a:fillRect/>
        </a:stretch>
      </xdr:blipFill>
      <xdr:spPr bwMode="auto">
        <a:xfrm>
          <a:off x="22715394" y="49357"/>
          <a:ext cx="2738871" cy="7810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14</xdr:col>
      <xdr:colOff>0</xdr:colOff>
      <xdr:row>3</xdr:row>
      <xdr:rowOff>476249</xdr:rowOff>
    </xdr:from>
    <xdr:to>
      <xdr:col>32</xdr:col>
      <xdr:colOff>20411</xdr:colOff>
      <xdr:row>33</xdr:row>
      <xdr:rowOff>299357</xdr:rowOff>
    </xdr:to>
    <xdr:sp macro="" textlink="">
      <xdr:nvSpPr>
        <xdr:cNvPr id="3" name="Rectángulo 2">
          <a:extLst>
            <a:ext uri="{FF2B5EF4-FFF2-40B4-BE49-F238E27FC236}">
              <a16:creationId xmlns:a16="http://schemas.microsoft.com/office/drawing/2014/main" id="{00000000-0008-0000-0800-000003000000}"/>
            </a:ext>
          </a:extLst>
        </xdr:cNvPr>
        <xdr:cNvSpPr/>
      </xdr:nvSpPr>
      <xdr:spPr>
        <a:xfrm>
          <a:off x="7524750" y="1690687"/>
          <a:ext cx="8592911" cy="9324295"/>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47</xdr:col>
      <xdr:colOff>465364</xdr:colOff>
      <xdr:row>3</xdr:row>
      <xdr:rowOff>476249</xdr:rowOff>
    </xdr:from>
    <xdr:to>
      <xdr:col>62</xdr:col>
      <xdr:colOff>477611</xdr:colOff>
      <xdr:row>34</xdr:row>
      <xdr:rowOff>13606</xdr:rowOff>
    </xdr:to>
    <xdr:sp macro="" textlink="">
      <xdr:nvSpPr>
        <xdr:cNvPr id="5" name="Rectángulo 4">
          <a:extLst>
            <a:ext uri="{FF2B5EF4-FFF2-40B4-BE49-F238E27FC236}">
              <a16:creationId xmlns:a16="http://schemas.microsoft.com/office/drawing/2014/main" id="{00000000-0008-0000-0800-000005000000}"/>
            </a:ext>
          </a:extLst>
        </xdr:cNvPr>
        <xdr:cNvSpPr/>
      </xdr:nvSpPr>
      <xdr:spPr>
        <a:xfrm>
          <a:off x="24430264" y="1695449"/>
          <a:ext cx="7441747" cy="9214757"/>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33</xdr:col>
      <xdr:colOff>0</xdr:colOff>
      <xdr:row>16</xdr:row>
      <xdr:rowOff>121227</xdr:rowOff>
    </xdr:from>
    <xdr:to>
      <xdr:col>36</xdr:col>
      <xdr:colOff>138546</xdr:colOff>
      <xdr:row>19</xdr:row>
      <xdr:rowOff>69272</xdr:rowOff>
    </xdr:to>
    <xdr:sp macro="" textlink="">
      <xdr:nvSpPr>
        <xdr:cNvPr id="2" name="Flecha: a la derecha 1">
          <a:extLst>
            <a:ext uri="{FF2B5EF4-FFF2-40B4-BE49-F238E27FC236}">
              <a16:creationId xmlns:a16="http://schemas.microsoft.com/office/drawing/2014/main" id="{00000000-0008-0000-0800-000002000000}"/>
            </a:ext>
          </a:extLst>
        </xdr:cNvPr>
        <xdr:cNvSpPr/>
      </xdr:nvSpPr>
      <xdr:spPr>
        <a:xfrm>
          <a:off x="16105909" y="3827318"/>
          <a:ext cx="1593273" cy="883227"/>
        </a:xfrm>
        <a:prstGeom prst="rightArrow">
          <a:avLst/>
        </a:prstGeom>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es-CO" sz="1100"/>
        </a:p>
      </xdr:txBody>
    </xdr:sp>
    <xdr:clientData/>
  </xdr:twoCellAnchor>
  <xdr:twoCellAnchor editAs="oneCell">
    <xdr:from>
      <xdr:col>66</xdr:col>
      <xdr:colOff>505938</xdr:colOff>
      <xdr:row>10</xdr:row>
      <xdr:rowOff>164522</xdr:rowOff>
    </xdr:from>
    <xdr:to>
      <xdr:col>68</xdr:col>
      <xdr:colOff>503365</xdr:colOff>
      <xdr:row>13</xdr:row>
      <xdr:rowOff>97577</xdr:rowOff>
    </xdr:to>
    <xdr:pic>
      <xdr:nvPicPr>
        <xdr:cNvPr id="6" name="Imagen 5">
          <a:extLst>
            <a:ext uri="{FF2B5EF4-FFF2-40B4-BE49-F238E27FC236}">
              <a16:creationId xmlns:a16="http://schemas.microsoft.com/office/drawing/2014/main" id="{00000000-0008-0000-0800-000006000000}"/>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932009" y="2314451"/>
          <a:ext cx="1725533" cy="871946"/>
        </a:xfrm>
        <a:prstGeom prst="rect">
          <a:avLst/>
        </a:prstGeom>
        <a:noFill/>
        <a:ln>
          <a:noFill/>
        </a:ln>
      </xdr:spPr>
    </xdr:pic>
    <xdr:clientData/>
  </xdr:twoCellAnchor>
  <xdr:twoCellAnchor>
    <xdr:from>
      <xdr:col>14</xdr:col>
      <xdr:colOff>23812</xdr:colOff>
      <xdr:row>39</xdr:row>
      <xdr:rowOff>311727</xdr:rowOff>
    </xdr:from>
    <xdr:to>
      <xdr:col>32</xdr:col>
      <xdr:colOff>20411</xdr:colOff>
      <xdr:row>70</xdr:row>
      <xdr:rowOff>13607</xdr:rowOff>
    </xdr:to>
    <xdr:sp macro="" textlink="">
      <xdr:nvSpPr>
        <xdr:cNvPr id="7" name="Rectángulo 6">
          <a:extLst>
            <a:ext uri="{FF2B5EF4-FFF2-40B4-BE49-F238E27FC236}">
              <a16:creationId xmlns:a16="http://schemas.microsoft.com/office/drawing/2014/main" id="{00000000-0008-0000-0800-000007000000}"/>
            </a:ext>
          </a:extLst>
        </xdr:cNvPr>
        <xdr:cNvSpPr/>
      </xdr:nvSpPr>
      <xdr:spPr>
        <a:xfrm>
          <a:off x="7548562" y="12884727"/>
          <a:ext cx="8569099" cy="8988755"/>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48</xdr:col>
      <xdr:colOff>46264</xdr:colOff>
      <xdr:row>40</xdr:row>
      <xdr:rowOff>4762</xdr:rowOff>
    </xdr:from>
    <xdr:to>
      <xdr:col>63</xdr:col>
      <xdr:colOff>58511</xdr:colOff>
      <xdr:row>70</xdr:row>
      <xdr:rowOff>23812</xdr:rowOff>
    </xdr:to>
    <xdr:sp macro="" textlink="">
      <xdr:nvSpPr>
        <xdr:cNvPr id="8" name="Rectángulo 7">
          <a:extLst>
            <a:ext uri="{FF2B5EF4-FFF2-40B4-BE49-F238E27FC236}">
              <a16:creationId xmlns:a16="http://schemas.microsoft.com/office/drawing/2014/main" id="{00000000-0008-0000-0800-000008000000}"/>
            </a:ext>
          </a:extLst>
        </xdr:cNvPr>
        <xdr:cNvSpPr/>
      </xdr:nvSpPr>
      <xdr:spPr>
        <a:xfrm>
          <a:off x="24787452" y="12934950"/>
          <a:ext cx="7155997" cy="10734675"/>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33</xdr:col>
      <xdr:colOff>0</xdr:colOff>
      <xdr:row>52</xdr:row>
      <xdr:rowOff>121227</xdr:rowOff>
    </xdr:from>
    <xdr:to>
      <xdr:col>36</xdr:col>
      <xdr:colOff>138546</xdr:colOff>
      <xdr:row>56</xdr:row>
      <xdr:rowOff>69272</xdr:rowOff>
    </xdr:to>
    <xdr:sp macro="" textlink="">
      <xdr:nvSpPr>
        <xdr:cNvPr id="9" name="Flecha: a la derecha 8">
          <a:extLst>
            <a:ext uri="{FF2B5EF4-FFF2-40B4-BE49-F238E27FC236}">
              <a16:creationId xmlns:a16="http://schemas.microsoft.com/office/drawing/2014/main" id="{00000000-0008-0000-0800-000009000000}"/>
            </a:ext>
          </a:extLst>
        </xdr:cNvPr>
        <xdr:cNvSpPr/>
      </xdr:nvSpPr>
      <xdr:spPr>
        <a:xfrm>
          <a:off x="16192500" y="3788352"/>
          <a:ext cx="1567296" cy="876733"/>
        </a:xfrm>
        <a:prstGeom prst="rightArrow">
          <a:avLst/>
        </a:prstGeom>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l"/>
          <a:endParaRPr lang="es-CO" sz="1100"/>
        </a:p>
      </xdr:txBody>
    </xdr:sp>
    <xdr:clientData/>
  </xdr:twoCellAnchor>
  <xdr:oneCellAnchor>
    <xdr:from>
      <xdr:col>66</xdr:col>
      <xdr:colOff>505938</xdr:colOff>
      <xdr:row>46</xdr:row>
      <xdr:rowOff>164522</xdr:rowOff>
    </xdr:from>
    <xdr:ext cx="1725533" cy="861741"/>
    <xdr:pic>
      <xdr:nvPicPr>
        <xdr:cNvPr id="10" name="Imagen 9">
          <a:extLst>
            <a:ext uri="{FF2B5EF4-FFF2-40B4-BE49-F238E27FC236}">
              <a16:creationId xmlns:a16="http://schemas.microsoft.com/office/drawing/2014/main" id="{00000000-0008-0000-0800-00000A000000}"/>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296001" y="2283835"/>
          <a:ext cx="1725533" cy="861741"/>
        </a:xfrm>
        <a:prstGeom prst="rect">
          <a:avLst/>
        </a:prstGeom>
        <a:noFill/>
        <a:ln>
          <a:noFill/>
        </a:ln>
      </xdr:spPr>
    </xdr:pic>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fileserver\publica\1%20-%20Oficina%20Asesora%20de%20Planeaci&#242;n\2.%20Riesgos\Cuadro%20de%20Mando\Seguimiento\2017\Seguimiento%20Noviembre\Areas\OGI\Tablas%20de%20Valoraci&#243;n%20de%20Riesgos%20(003)%20DICOGI.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fileserver\publica\1%20-%20Oficina%20Asesora%20de%20Planeaci&#242;n\2.%20Riesgos\Cuadro%20de%20Mando\Seguimiento\2018\Mayo%202018\Riesgos%20Por%20Area\Administrativa.xlsm"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fileserver\publica\1%20-%20Oficina%20Asesora%20de%20Planeaci&#242;n\2.%20Riesgos\Cuadro%20de%20Mando\Seguimiento\2019\Evaluaci&#243;n%20de%20riesgos%20y%20controles%20por%20&#225;rea\Riesgos%204.0%20David_Formato%20&#225;rea%20de%20planeaci&#243;n.xlsm"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fileserver\publica\1%20-%20Oficina%20Asesora%20de%20Planeaci&#242;n\2.%20Riesgos\Cuadro%20de%20Mando\Seguimiento\2019\Evaluaci&#243;n%20de%20riesgos%20y%20controles%20por%20&#225;rea\Riesgos%203.2%20Riesgos%20por%20procesos%20-%20Gerencia%20Contratos.xlsm"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fileserver\publica\1%20-%20Oficina%20Asesora%20de%20Planeaci&#242;n\2.%20Riesgos\Cuadro%20de%20Mando\Seguimiento\2019\Evaluaci&#243;n%20de%20riesgos%20y%20controles%20por%20&#225;rea\Riesgos%203.2%20Riesgos%20por%20procesos%20-%20Regional%20Sur%20Occidente%20-%20OK.xlsm"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fileserver\publica\1%20-%20Oficina%20Asesora%20de%20Planeaci&#242;n\2.%20Riesgos\Cuadro%20de%20Mando\Seguimiento\2019\Evaluaci&#243;n%20de%20riesgos%20y%20controles%20por%20&#225;rea\Riesgos%203.2%20Riesgos%20por%20procesos%20-%20Gerencia%20Contratos%20-%20OK.xlsm"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fileserver\publica\1%20-%20Oficina%20Asesora%20de%20Planeaci&#242;n\2.%20Riesgos\Cuadro%20de%20Mando\Seguimiento\2019\Evaluaci&#243;n%20de%20riesgos%20y%20controles%20por%20&#225;rea\Riesgos%203.2%20Riesgos%20por%20procesos%20-%20Gerencia%20Comercial%20-%20OK.xlsm"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fileserver\publica\1%20-%20Oficina%20Asesora%20de%20Planeaci&#242;n\2.%20Riesgos\Cuadro%20de%20Mando\Seguimiento\2019\Evaluaci&#243;n%20de%20riesgos%20y%20controles%20por%20&#225;rea\Riesgos%203.2%20Riesgos%20por%20procesos%20-%20Gerencia%20de%20talento%20humano%20-%20OK.xlsm"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fileserver\publica\1%20-%20Oficina%20Asesora%20de%20Planeaci&#242;n\2.%20Riesgos\Cuadro%20de%20Mando\Seguimiento\2019\Evaluaci&#243;n%20de%20riesgos%20y%20controles%20por%20&#225;rea\Riesgos%203.2%20Riesgos%20por%20procesos%20-%20Administrativo.xlsm"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fileserver\publica\1%20-%20Oficina%20Asesora%20de%20Planeaci&#242;n\2.%20Riesgos\Cuadro%20de%20Mando\Seguimiento\2019\Evaluaci&#243;n%20de%20riesgos%20y%20controles%20por%20&#225;rea\Riesgos%203.2%20Riesgos%20por%20procesos%20-%20Comunicaciones%20y%20atenci&#243;n%20al%20cliente.xlsm"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fileserver\publica\1%20-%20Oficina%20Asesora%20de%20Planeaci&#242;n\2.%20Riesgos\Cuadro%20de%20Mando\Seguimiento\2019\Evaluaci&#243;n%20de%20riesgos%20y%20controles%20por%20&#225;rea\Riesgos%203.2%20Riesgos%20por%20procesos%20-%20Gesti&#243;n%20Documental.xlsm"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fileserver\publica\1%20-%20Oficina%20Asesora%20de%20Planeaci&#242;n\2.%20Riesgos\Cuadro%20de%20Mando\Seguimiento\2019\Evaluaci&#243;n%20de%20riesgos%20y%20controles%20por%20&#225;rea\Riesgos%203.2%20Riesgos%20por%20procesos%20-%20Oficina%20de%20Gesti&#243;n%20de%20la%20Informaci&#243;n.xlsm"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fileserver\publica\1%20-%20Oficina%20Asesora%20de%20Planeaci&#242;n\2.%20Riesgos\Cuadro%20de%20Mando\Seguimiento\2019\Evaluaci&#243;n%20de%20riesgos%20y%20controles%20por%20&#225;rea\Riesgos%203.2%20Riesgos%20por%20procesos%20-%20Gerencia%20Financiera.xlsm"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fileserver\publica\1%20-%20Oficina%20Asesora%20de%20Planeaci&#242;n\2.%20Riesgos\Cuadro%20de%20Mando\Seguimiento\2020\Riesgos%203.2%20Riesgos%20por%20procesos_%20Archivo%20y%20Correspondencia%20OK%201.0.xlsm"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fileserver\publica\1%20-%20Oficina%20Asesora%20de%20Planeaci&#242;n\2.%20Riesgos\Cuadro%20de%20Mando\Seguimiento\2020\Riesgos%203.2%20Riesgos%20por%20procesos_%20Control%20Interno%20OK%201.0.xlsm"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fileserver\publica\1%20-%20Oficina%20Asesora%20de%20Planeaci&#242;n\2.%20Riesgos\Cuadro%20de%20Mando\Seguimiento\2020\Riesgos%203.2%20Riesgos%20por%20procesos_%20Gerencia%20de%20Inmuebles%20OK%201.0.xlsm"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fileserver\publica\1%20-%20Oficina%20Asesora%20de%20Planeaci&#242;n\2.%20Riesgos\Cuadro%20de%20Mando\Seguimiento\2019\Evaluaci&#243;n%20de%20riesgos%20y%20controles%20por%20&#225;rea\Riesgos%203.2%20Riesgos%20por%20procesos%20-%20Grupo%20Depositarios%20Provisionales%20y%20Liquidadores.xlsm"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fileserver\publica\1%20-%20Oficina%20Asesora%20de%20Planeaci&#242;n\2.%20Riesgos\Cuadro%20de%20Mando\Seguimiento\2019\Evaluaci&#243;n%20de%20riesgos%20y%20controles%20por%20&#225;rea\Riesgos%203.2%20Riesgos%20por%20procesos%20-%20Gerencia%20Comercial%20-%20OK%201.0.xlsm"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fileserver\publica\1%20-%20Oficina%20Asesora%20de%20Planeaci&#242;n\2.%20Riesgos\Cuadro%20de%20Mando\Seguimiento\2019\Evaluaci&#243;n%20de%20riesgos%20y%20controles%20por%20&#225;rea\Riesgos%203.2%20Riesgos%20por%20procesos%20-%20Gerencia%20Contratos%20-%20OK%201.0.xlsm"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fileserver\publica\1%20-%20Oficina%20Asesora%20de%20Planeaci&#242;n\2.%20Riesgos\Cuadro%20de%20Mando\Seguimiento\2019\Evaluaci&#243;n%20de%20riesgos%20y%20controles%20por%20&#225;rea\Riesgos%203.2%20Riesgos%20por%20procesos%20-%20Regional%20Sur%20Occidente%20-%20OK%201.0.xlsm"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fileserver\publica\1%20-%20Oficina%20Asesora%20de%20Planeaci&#242;n\2.%20Riesgos\Cuadro%20de%20Mando\Seguimiento\2019\Evaluaci&#243;n%20de%20riesgos%20y%20controles%20por%20&#225;rea\Riesgos%203.2%20Riesgos%20por%20procesos%20-%20Administrativo%20-%20OK%201.0.xlsm"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fileserver\publica\1%20-%20Oficina%20Asesora%20de%20Planeaci&#242;n\2.%20Riesgos\Cuadro%20de%20Mando\Seguimiento\2019\Evaluaci&#243;n%20de%20riesgos%20y%20controles%20por%20&#225;rea\Riesgos%203.2%20Riesgos%20por%20procesos%20-%20Comunicaciones%20y%20atenci&#243;n%20al%20cliente%20-%20OK%201.0.xlsm"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C:\Users\apedrero\AppData\Local\Microsoft\Windows\INetCache\Content.Outlook\VJVN74IB\Copia%20de%20Riesgos%203.2%20Riesgos%20por%20procesos%20-%20General.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 val="Riesgos SAE"/>
      <sheetName val="Probabilidad"/>
      <sheetName val="Impacto"/>
      <sheetName val="Control"/>
      <sheetName val="Mapa de Riesgos"/>
    </sheetNames>
    <sheetDataSet>
      <sheetData sheetId="0">
        <row r="1">
          <cell r="A1" t="str">
            <v>SI</v>
          </cell>
        </row>
        <row r="2">
          <cell r="A2" t="str">
            <v>NO</v>
          </cell>
        </row>
        <row r="5">
          <cell r="A5" t="str">
            <v>Moderado</v>
          </cell>
        </row>
        <row r="6">
          <cell r="A6" t="str">
            <v>Mayor</v>
          </cell>
        </row>
        <row r="7">
          <cell r="A7" t="str">
            <v>Catastrofico</v>
          </cell>
        </row>
        <row r="27">
          <cell r="A27" t="str">
            <v>Preventivo</v>
          </cell>
        </row>
        <row r="28">
          <cell r="A28" t="str">
            <v>Detectivo</v>
          </cell>
        </row>
        <row r="29">
          <cell r="A29" t="str">
            <v>Correctivo</v>
          </cell>
        </row>
      </sheetData>
      <sheetData sheetId="1"/>
      <sheetData sheetId="2"/>
      <sheetData sheetId="3"/>
      <sheetData sheetId="4"/>
      <sheetData sheetId="5"/>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iesgos"/>
      <sheetName val="Tablas"/>
      <sheetName val="R_Valoración"/>
      <sheetName val="Control"/>
      <sheetName val="Administrativa"/>
    </sheetNames>
    <sheetDataSet>
      <sheetData sheetId="0"/>
      <sheetData sheetId="1"/>
      <sheetData sheetId="2" refreshError="1"/>
      <sheetData sheetId="3" refreshError="1"/>
      <sheetData sheetId="4"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iesgos"/>
      <sheetName val="Tablas de calculos"/>
      <sheetName val="Valoración 2.0"/>
      <sheetName val="Control 2.0"/>
    </sheetNames>
    <sheetDataSet>
      <sheetData sheetId="0"/>
      <sheetData sheetId="1"/>
      <sheetData sheetId="2"/>
      <sheetData sheetId="3"/>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iesgos"/>
      <sheetName val="Tablas de calculos"/>
      <sheetName val="Valoración 2.0"/>
      <sheetName val="Control 2.0"/>
      <sheetName val="Homologación - R vs GTC40"/>
    </sheetNames>
    <sheetDataSet>
      <sheetData sheetId="0"/>
      <sheetData sheetId="1"/>
      <sheetData sheetId="2"/>
      <sheetData sheetId="3"/>
      <sheetData sheetId="4"/>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iesgos"/>
      <sheetName val="Tablas de calculos"/>
      <sheetName val="Valoración 2.0"/>
      <sheetName val="Control 2.0"/>
      <sheetName val="Homologación - R vs GTC40"/>
    </sheetNames>
    <sheetDataSet>
      <sheetData sheetId="0"/>
      <sheetData sheetId="1"/>
      <sheetData sheetId="2"/>
      <sheetData sheetId="3"/>
      <sheetData sheetId="4"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iesgos"/>
      <sheetName val="Tablas de calculos"/>
      <sheetName val="Valoración 2.0"/>
      <sheetName val="Control 2.0"/>
      <sheetName val="Homologación - R vs GTC40"/>
    </sheetNames>
    <sheetDataSet>
      <sheetData sheetId="0"/>
      <sheetData sheetId="1"/>
      <sheetData sheetId="2"/>
      <sheetData sheetId="3"/>
      <sheetData sheetId="4"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iesgos"/>
      <sheetName val="Tablas de calculos"/>
      <sheetName val="Valoración 2.0"/>
      <sheetName val="Control 2.0"/>
      <sheetName val="Homologación - R vs GTC40"/>
    </sheetNames>
    <sheetDataSet>
      <sheetData sheetId="0"/>
      <sheetData sheetId="1"/>
      <sheetData sheetId="2"/>
      <sheetData sheetId="3"/>
      <sheetData sheetId="4"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iesgos"/>
      <sheetName val="Tablas de calculos"/>
      <sheetName val="Valoración 2.0"/>
      <sheetName val="Control 2.0"/>
      <sheetName val="Homologación - R vs GTC40"/>
    </sheetNames>
    <sheetDataSet>
      <sheetData sheetId="0"/>
      <sheetData sheetId="1"/>
      <sheetData sheetId="2"/>
      <sheetData sheetId="3"/>
      <sheetData sheetId="4"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iesgos"/>
      <sheetName val="Tablas de calculos"/>
      <sheetName val="Valoración 2.0"/>
      <sheetName val="Control 2.0"/>
      <sheetName val="Homologación - R vs GTC40"/>
    </sheetNames>
    <sheetDataSet>
      <sheetData sheetId="0"/>
      <sheetData sheetId="1"/>
      <sheetData sheetId="2"/>
      <sheetData sheetId="3"/>
      <sheetData sheetId="4"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iesgos"/>
      <sheetName val="Tablas de calculos"/>
      <sheetName val="Valoración 2.0"/>
      <sheetName val="Control 2.0"/>
      <sheetName val="Homologación - R vs GTC40"/>
    </sheetNames>
    <sheetDataSet>
      <sheetData sheetId="0"/>
      <sheetData sheetId="1"/>
      <sheetData sheetId="2"/>
      <sheetData sheetId="3"/>
      <sheetData sheetId="4"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iesgos"/>
      <sheetName val="Tablas de calculos"/>
      <sheetName val="Valoración 2.0"/>
      <sheetName val="Control 2.0"/>
      <sheetName val="Homologación - R vs GTC40"/>
    </sheetNames>
    <sheetDataSet>
      <sheetData sheetId="0"/>
      <sheetData sheetId="1"/>
      <sheetData sheetId="2"/>
      <sheetData sheetId="3"/>
      <sheetData sheetId="4"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iesgos"/>
      <sheetName val="Tablas de calculos"/>
      <sheetName val="Valoración 2.0"/>
      <sheetName val="Control 2.0"/>
      <sheetName val="Homologación - R vs GTC40"/>
      <sheetName val="Riesgos 3"/>
    </sheetNames>
    <sheetDataSet>
      <sheetData sheetId="0"/>
      <sheetData sheetId="1">
        <row r="4">
          <cell r="AZ4" t="str">
            <v>fuertedirectamentedirectamente</v>
          </cell>
        </row>
      </sheetData>
      <sheetData sheetId="2"/>
      <sheetData sheetId="3"/>
      <sheetData sheetId="4"/>
      <sheetData sheetId="5"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iesgos"/>
      <sheetName val="Tablas de calculos"/>
      <sheetName val="Valoración 2.0"/>
      <sheetName val="Control 2.0"/>
      <sheetName val="Homologación - R vs GTC40"/>
    </sheetNames>
    <sheetDataSet>
      <sheetData sheetId="0"/>
      <sheetData sheetId="1"/>
      <sheetData sheetId="2"/>
      <sheetData sheetId="3"/>
      <sheetData sheetId="4"/>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de calculos"/>
    </sheetNames>
    <sheetDataSet>
      <sheetData sheetId="0"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iesgos"/>
      <sheetName val="Tablas de calculos"/>
      <sheetName val="Valoración 2.0"/>
      <sheetName val="Control 2.0"/>
      <sheetName val="Homologación - R vs GTC40"/>
    </sheetNames>
    <sheetDataSet>
      <sheetData sheetId="0"/>
      <sheetData sheetId="1">
        <row r="4">
          <cell r="AZ4" t="str">
            <v>fuertedirectamentedirectamente</v>
          </cell>
        </row>
      </sheetData>
      <sheetData sheetId="2"/>
      <sheetData sheetId="3"/>
      <sheetData sheetId="4"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iesgos"/>
      <sheetName val="Tablas de calculos"/>
      <sheetName val="Valoración 2.0"/>
      <sheetName val="Control 2.0"/>
      <sheetName val="Homologación - R vs GTC40"/>
    </sheetNames>
    <sheetDataSet>
      <sheetData sheetId="0"/>
      <sheetData sheetId="1"/>
      <sheetData sheetId="2"/>
      <sheetData sheetId="3"/>
      <sheetData sheetId="4"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iesgos"/>
      <sheetName val="Tablas de calculos"/>
      <sheetName val="Valoración 2.0"/>
      <sheetName val="Control 2.0"/>
      <sheetName val="Homologación - R vs GTC40"/>
    </sheetNames>
    <sheetDataSet>
      <sheetData sheetId="0" refreshError="1"/>
      <sheetData sheetId="1"/>
      <sheetData sheetId="2" refreshError="1"/>
      <sheetData sheetId="3" refreshError="1"/>
      <sheetData sheetId="4"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de calculos"/>
    </sheetNames>
    <sheetDataSet>
      <sheetData sheetId="0"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iesgos"/>
      <sheetName val="Tablas de calculos"/>
      <sheetName val="Valoración 2.0"/>
      <sheetName val="Control 2.0"/>
      <sheetName val="Homologación - R vs GTC40"/>
      <sheetName val="Riesgos 3"/>
    </sheetNames>
    <sheetDataSet>
      <sheetData sheetId="0"/>
      <sheetData sheetId="1">
        <row r="4">
          <cell r="AZ4" t="str">
            <v>fuertedirectamentedirectamente</v>
          </cell>
        </row>
      </sheetData>
      <sheetData sheetId="2" refreshError="1"/>
      <sheetData sheetId="3" refreshError="1"/>
      <sheetData sheetId="4" refreshError="1"/>
      <sheetData sheetId="5"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iesgos"/>
      <sheetName val="Tablas de calculos"/>
      <sheetName val="Valoración 2.0"/>
      <sheetName val="Control 2.0"/>
      <sheetName val="Homologación - R vs GTC40"/>
      <sheetName val="Riesgos 3"/>
    </sheetNames>
    <sheetDataSet>
      <sheetData sheetId="0"/>
      <sheetData sheetId="1">
        <row r="4">
          <cell r="AZ4" t="str">
            <v>fuertedirectamentedirectamente</v>
          </cell>
        </row>
      </sheetData>
      <sheetData sheetId="2" refreshError="1"/>
      <sheetData sheetId="3" refreshError="1"/>
      <sheetData sheetId="4" refreshError="1"/>
      <sheetData sheetId="5"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de calculos"/>
    </sheetNames>
    <sheetDataSet>
      <sheetData sheetId="0"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iesgos"/>
      <sheetName val="Tablas de calculos"/>
      <sheetName val="Valoración 2.0"/>
      <sheetName val="Control 2.0"/>
      <sheetName val="Homologación - R vs GTC40"/>
    </sheetNames>
    <sheetDataSet>
      <sheetData sheetId="0"/>
      <sheetData sheetId="1"/>
      <sheetData sheetId="2" refreshError="1"/>
      <sheetData sheetId="3" refreshError="1"/>
      <sheetData sheetId="4"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iesgos"/>
      <sheetName val="Tablas de calculos"/>
      <sheetName val="Valoración 2.0"/>
      <sheetName val="Control 2.0"/>
      <sheetName val="Homologación - R vs GTC40"/>
    </sheetNames>
    <sheetDataSet>
      <sheetData sheetId="0" refreshError="1"/>
      <sheetData sheetId="1" refreshError="1"/>
      <sheetData sheetId="2" refreshError="1"/>
      <sheetData sheetId="3" refreshError="1"/>
      <sheetData sheetId="4" refreshError="1"/>
    </sheetDataSet>
  </externalBook>
</externalLink>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David Augusto Gonzalez Gonzalez" refreshedDate="43494.381824768519" createdVersion="6" refreshedVersion="6" minRefreshableVersion="3" recordCount="66" xr:uid="{16D690FC-5E0C-4B0C-A9E6-D67D6DB1F61A}">
  <cacheSource type="worksheet">
    <worksheetSource ref="C3:AH66" sheet="Valoración 2.0"/>
  </cacheSource>
  <cacheFields count="32">
    <cacheField name="No." numFmtId="0">
      <sharedItems containsSemiMixedTypes="0" containsString="0" containsNumber="1" containsInteger="1" minValue="1" maxValue="128" count="11">
        <n v="1"/>
        <n v="3"/>
        <n v="4"/>
        <n v="6"/>
        <n v="7"/>
        <n v="8"/>
        <n v="9"/>
        <n v="10"/>
        <n v="11"/>
        <n v="13"/>
        <n v="128"/>
      </sharedItems>
    </cacheField>
    <cacheField name="Riesgo" numFmtId="0">
      <sharedItems/>
    </cacheField>
    <cacheField name="Tipo de riesgo" numFmtId="0">
      <sharedItems/>
    </cacheField>
    <cacheField name="1. ¿Afecta al grupo de funcionarios del proceso?" numFmtId="0">
      <sharedItems containsBlank="1"/>
    </cacheField>
    <cacheField name="2. ¿Afecta el cumplimiento de metas y objetivos de la dependencia?" numFmtId="0">
      <sharedItems containsBlank="1"/>
    </cacheField>
    <cacheField name="3. ¿Afecta el cumplimiento de misión de la Entidad?" numFmtId="0">
      <sharedItems containsBlank="1"/>
    </cacheField>
    <cacheField name="4. ¿Afecta el cumplimiento de la misión del sector al que pertenece la Entidad?" numFmtId="0">
      <sharedItems containsBlank="1"/>
    </cacheField>
    <cacheField name="5. ¿Genera pérdida de confianza de la Entidad, afectando su reputación?" numFmtId="0">
      <sharedItems containsBlank="1"/>
    </cacheField>
    <cacheField name="6. ¿Genera pérdida de recursos económicos?" numFmtId="0">
      <sharedItems containsBlank="1"/>
    </cacheField>
    <cacheField name="7. ¿Afecta la generación de los productos o la prestación de servicios?" numFmtId="0">
      <sharedItems containsBlank="1"/>
    </cacheField>
    <cacheField name="8. ¿Da lugar al detrimento de calidad de vida de la comunidad por la pérdida del bien o servicios o los recursos públicos?" numFmtId="0">
      <sharedItems containsBlank="1"/>
    </cacheField>
    <cacheField name="9. ¿Genera pérdida de información de la Entidad?" numFmtId="0">
      <sharedItems containsBlank="1"/>
    </cacheField>
    <cacheField name="10. ¿Genera intervención de los órganos de control, de la Fiscalía, u otro ente?" numFmtId="0">
      <sharedItems containsBlank="1"/>
    </cacheField>
    <cacheField name="11. ¿Da lugar a procesos sancionatorios?" numFmtId="0">
      <sharedItems containsBlank="1"/>
    </cacheField>
    <cacheField name="12. ¿Da lugar a procesos disciplinarios?" numFmtId="0">
      <sharedItems containsBlank="1"/>
    </cacheField>
    <cacheField name="13. ¿Da lugar a procesos fiscales?" numFmtId="0">
      <sharedItems containsBlank="1"/>
    </cacheField>
    <cacheField name="14. ¿Da lugar a procesos penales?" numFmtId="0">
      <sharedItems containsBlank="1"/>
    </cacheField>
    <cacheField name="15. ¿Genera pérdida de credibilidad del sector?" numFmtId="0">
      <sharedItems containsBlank="1"/>
    </cacheField>
    <cacheField name="16. ¿Ocasiona lesiones físicas o pérdida de vidas humanas?" numFmtId="0">
      <sharedItems containsBlank="1"/>
    </cacheField>
    <cacheField name="17. ¿Afecta la imagen regional?" numFmtId="0">
      <sharedItems containsBlank="1"/>
    </cacheField>
    <cacheField name="18. ¿Afecta la imagen nacional?" numFmtId="0">
      <sharedItems containsBlank="1"/>
    </cacheField>
    <cacheField name="19. ¿Genera daño ambiental?" numFmtId="0">
      <sharedItems containsBlank="1"/>
    </cacheField>
    <cacheField name="Total" numFmtId="0">
      <sharedItems containsBlank="1" containsMixedTypes="1" containsNumber="1" containsInteger="1" minValue="0" maxValue="19"/>
    </cacheField>
    <cacheField name="Numero probabilidad" numFmtId="0">
      <sharedItems containsString="0" containsBlank="1" containsNumber="1" containsInteger="1" minValue="1" maxValue="3"/>
    </cacheField>
    <cacheField name="Numero impacto" numFmtId="0">
      <sharedItems containsString="0" containsBlank="1" containsNumber="1" containsInteger="1" minValue="3" maxValue="5"/>
    </cacheField>
    <cacheField name="Buscar" numFmtId="0">
      <sharedItems containsBlank="1"/>
    </cacheField>
    <cacheField name="Tabla de probabilidad" numFmtId="0">
      <sharedItems containsBlank="1"/>
    </cacheField>
    <cacheField name="Impacto" numFmtId="0">
      <sharedItems containsBlank="1"/>
    </cacheField>
    <cacheField name="Zona de Riesgo " numFmtId="0">
      <sharedItems containsBlank="1"/>
    </cacheField>
    <cacheField name="Buscar2" numFmtId="0">
      <sharedItems containsBlank="1"/>
    </cacheField>
    <cacheField name="Probabilidad Residual" numFmtId="0">
      <sharedItems containsString="0" containsBlank="1" containsNumber="1" containsInteger="1" minValue="-1" maxValue="3"/>
    </cacheField>
    <cacheField name="Impacto Residual" numFmtId="0">
      <sharedItems containsString="0" containsBlank="1" containsNumber="1" containsInteger="1" minValue="1" maxValue="5"/>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David Augusto Gonzalez Gonzalez" refreshedDate="43846.430501504627" createdVersion="6" refreshedVersion="6" minRefreshableVersion="3" recordCount="2945" xr:uid="{781A2118-AAFB-46ED-ADCF-A05032B9EECF}">
  <cacheSource type="worksheet">
    <worksheetSource ref="A2:Z2947" sheet="Control 2.0"/>
  </cacheSource>
  <cacheFields count="26">
    <cacheField name="Información por área" numFmtId="0">
      <sharedItems/>
    </cacheField>
    <cacheField name="Cod. Riesgo" numFmtId="0">
      <sharedItems containsSemiMixedTypes="0" containsString="0" containsNumber="1" containsInteger="1" minValue="1" maxValue="138" count="103">
        <n v="1"/>
        <n v="3"/>
        <n v="4"/>
        <n v="5"/>
        <n v="6"/>
        <n v="7"/>
        <n v="8"/>
        <n v="9"/>
        <n v="10"/>
        <n v="74"/>
        <n v="11"/>
        <n v="12"/>
        <n v="13"/>
        <n v="14"/>
        <n v="15"/>
        <n v="16"/>
        <n v="17"/>
        <n v="18"/>
        <n v="19"/>
        <n v="20"/>
        <n v="21"/>
        <n v="22"/>
        <n v="23"/>
        <n v="75"/>
        <n v="24"/>
        <n v="25"/>
        <n v="26"/>
        <n v="28"/>
        <n v="30"/>
        <n v="31"/>
        <n v="33"/>
        <n v="34"/>
        <n v="35"/>
        <n v="37"/>
        <n v="38"/>
        <n v="39"/>
        <n v="40"/>
        <n v="41"/>
        <n v="42"/>
        <n v="43"/>
        <n v="44"/>
        <n v="45"/>
        <n v="48"/>
        <n v="49"/>
        <n v="50"/>
        <n v="51"/>
        <n v="52"/>
        <n v="53"/>
        <n v="54"/>
        <n v="55"/>
        <n v="56"/>
        <n v="57"/>
        <n v="58"/>
        <n v="59"/>
        <n v="60"/>
        <n v="61"/>
        <n v="62"/>
        <n v="63"/>
        <n v="64"/>
        <n v="65"/>
        <n v="66"/>
        <n v="67"/>
        <n v="68"/>
        <n v="70"/>
        <n v="71"/>
        <n v="72"/>
        <n v="73"/>
        <n v="76"/>
        <n v="77"/>
        <n v="78"/>
        <n v="79"/>
        <n v="80"/>
        <n v="81"/>
        <n v="82"/>
        <n v="83"/>
        <n v="84"/>
        <n v="85"/>
        <n v="86"/>
        <n v="87"/>
        <n v="88"/>
        <n v="89"/>
        <n v="27"/>
        <n v="102"/>
        <n v="128"/>
        <n v="132"/>
        <n v="133"/>
        <n v="134"/>
        <n v="135"/>
        <n v="136"/>
        <n v="137"/>
        <n v="138"/>
        <n v="129"/>
        <n v="105"/>
        <n v="106"/>
        <n v="110"/>
        <n v="112"/>
        <n v="107"/>
        <n v="108"/>
        <n v="109"/>
        <n v="114"/>
        <n v="116"/>
        <n v="131"/>
        <n v="101"/>
      </sharedItems>
    </cacheField>
    <cacheField name="Riesgos " numFmtId="0">
      <sharedItems/>
    </cacheField>
    <cacheField name="Proceso" numFmtId="0">
      <sharedItems/>
    </cacheField>
    <cacheField name="Riesgo" numFmtId="0">
      <sharedItems/>
    </cacheField>
    <cacheField name="Cod. Control" numFmtId="0">
      <sharedItems containsBlank="1" containsMixedTypes="1" containsNumber="1" minValue="1.01" maxValue="89.04"/>
    </cacheField>
    <cacheField name="Control" numFmtId="0">
      <sharedItems containsBlank="1" longText="1"/>
    </cacheField>
    <cacheField name="Opción de majejo" numFmtId="0">
      <sharedItems containsBlank="1"/>
    </cacheField>
    <cacheField name="1. ¿Existe un responsable asignado a la ejecución del control?" numFmtId="0">
      <sharedItems containsBlank="1"/>
    </cacheField>
    <cacheField name="1.1 ¿El responsable tiene la autoridad y adecuada segregación de funciones en la ejecución del control?" numFmtId="0">
      <sharedItems containsBlank="1"/>
    </cacheField>
    <cacheField name="2. ¿La oportunidad en que se ejecuta el control ayuda a prevenir la mitigación del riesgo o a detectar la materialización del riesgo de manera oportuna?" numFmtId="0">
      <sharedItems containsBlank="1"/>
    </cacheField>
    <cacheField name="3. ¿Las actividades que se desarrollan en el control realmente buscan por si sola prevenir o detectar las causas que pueden dar origen al riesgo, ejemplo Verificar, Validar Cotejar, Comparar, Revisar, etc.?" numFmtId="0">
      <sharedItems containsBlank="1"/>
    </cacheField>
    <cacheField name="4. ¿La fuente de información que se utiliza en el desarrollo del control es información confiable que permita mitigar el riesgo?." numFmtId="0">
      <sharedItems containsBlank="1"/>
    </cacheField>
    <cacheField name="5. ¿Las observaciones, desviaciones o diferencias identificadas como resultados de la ejecución del control son investigadas y resueltas de manera oportuna?" numFmtId="0">
      <sharedItems containsBlank="1"/>
    </cacheField>
    <cacheField name="6. ¿Se deja evidencia o rastro de la ejecución del control, que permita a cualquier tercero con la evidencia, llegar a la misma conclusión?." numFmtId="0">
      <sharedItems containsBlank="1"/>
    </cacheField>
    <cacheField name="Total" numFmtId="0">
      <sharedItems containsSemiMixedTypes="0" containsString="0" containsNumber="1" containsInteger="1" minValue="0" maxValue="100"/>
    </cacheField>
    <cacheField name="Rango de Calificación del Diseño" numFmtId="0">
      <sharedItems/>
    </cacheField>
    <cacheField name="El control se ejecuta de manera consistente por los responsables. (EJECUCIÓN)" numFmtId="0">
      <sharedItems containsBlank="1"/>
    </cacheField>
    <cacheField name="Concatenado" numFmtId="0">
      <sharedItems/>
    </cacheField>
    <cacheField name="Calificación final del control" numFmtId="0">
      <sharedItems containsMixedTypes="1" containsNumber="1" containsInteger="1" minValue="1" maxValue="9"/>
    </cacheField>
    <cacheField name="Control Definitivo" numFmtId="0">
      <sharedItems/>
    </cacheField>
    <cacheField name="Controles ayudan a disminuir la probabilidad" numFmtId="0">
      <sharedItems containsBlank="1"/>
    </cacheField>
    <cacheField name="Controles ayudan a disminuir impacto" numFmtId="0">
      <sharedItems containsBlank="1"/>
    </cacheField>
    <cacheField name="Concatenado2" numFmtId="0">
      <sharedItems/>
    </cacheField>
    <cacheField name="# Columnas en la matriz de riesgo que se desplaza en el eje de la probabilidad" numFmtId="0">
      <sharedItems containsMixedTypes="1" containsNumber="1" containsInteger="1" minValue="0" maxValue="2"/>
    </cacheField>
    <cacheField name="# Columnas en la matriz de riesgo que se desplaza en el eje de impacto" numFmtId="0">
      <sharedItems containsMixedTypes="1" containsNumber="1" containsInteger="1" minValue="0" maxValue="2"/>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66">
  <r>
    <x v="0"/>
    <s v="Posibilidad de que un funcionario vaya mas allá de las funciones designadas con el fin de obtener un beneficio privado."/>
    <s v="Corrupción"/>
    <s v="SI"/>
    <s v="SI"/>
    <s v="SI"/>
    <s v="SI"/>
    <s v="SI"/>
    <s v="SI"/>
    <s v="SI"/>
    <s v="SI"/>
    <s v="NO"/>
    <s v="SI"/>
    <s v="SI"/>
    <s v="SI"/>
    <s v="SI"/>
    <s v="SI"/>
    <s v="SI"/>
    <s v="NO"/>
    <s v="SI"/>
    <s v="SI"/>
    <s v="NO"/>
    <n v="16"/>
    <n v="1"/>
    <n v="5"/>
    <s v="Rara VezCatastrófico"/>
    <s v="Rara Vez"/>
    <s v="Catastrófico"/>
    <s v="Extremo"/>
    <s v="Rara VezModerado"/>
    <n v="-1"/>
    <n v="3"/>
  </r>
  <r>
    <x v="1"/>
    <s v="Puede ocurrir intercambio extraoficial de favores, en el cual un individuo se beneficie a si mismo o aun tercero. Amiguismo y clientelismo."/>
    <s v="Corrupción"/>
    <s v="SI"/>
    <s v="SI"/>
    <s v="SI"/>
    <s v="SI"/>
    <s v="SI"/>
    <s v="SI"/>
    <s v="SI"/>
    <s v="SI"/>
    <s v="NO"/>
    <s v="SI"/>
    <s v="SI"/>
    <s v="SI"/>
    <s v="SI"/>
    <s v="SI"/>
    <s v="SI"/>
    <s v="NO"/>
    <s v="SI"/>
    <s v="SI"/>
    <s v="SI"/>
    <n v="17"/>
    <n v="1"/>
    <n v="5"/>
    <s v="Rara VezCatastrófico"/>
    <s v="Rara Vez"/>
    <s v="Catastrófico"/>
    <s v="Extremo"/>
    <s v="Rara VezMayor"/>
    <n v="-1"/>
    <n v="4"/>
  </r>
  <r>
    <x v="2"/>
    <s v="Puede presentarse situaciones de orden moral y económico que le impidan a un funcionario actuar en forma objetiva e independiente, porque le sea particularmente conveniente. "/>
    <s v="Corrupción"/>
    <s v="SI"/>
    <s v="SI"/>
    <s v="SI"/>
    <s v="SI"/>
    <s v="SI"/>
    <s v="SI"/>
    <s v="SI"/>
    <s v="SI"/>
    <s v="NO"/>
    <s v="SI"/>
    <s v="SI"/>
    <s v="SI"/>
    <s v="SI"/>
    <s v="SI"/>
    <s v="SI"/>
    <s v="NO"/>
    <s v="SI"/>
    <s v="SI"/>
    <s v="NO"/>
    <n v="16"/>
    <n v="1"/>
    <n v="5"/>
    <s v="Rara VezCatastrófico"/>
    <s v="Rara Vez"/>
    <s v="Catastrófico"/>
    <s v="Extremo"/>
    <s v="Rara VezModerado"/>
    <n v="-1"/>
    <n v="3"/>
  </r>
  <r>
    <x v="3"/>
    <s v="Posibilidad de recibir o solicitar cualquier dádiva o beneficio a nombre propio o de terceros con el fin de celebrar un contrato."/>
    <s v="Corrupción"/>
    <s v="SI"/>
    <s v="SI"/>
    <s v="SI"/>
    <s v="SI"/>
    <s v="SI"/>
    <s v="SI"/>
    <s v="SI"/>
    <s v="SI"/>
    <s v="NO"/>
    <s v="SI"/>
    <s v="SI"/>
    <s v="SI"/>
    <s v="SI"/>
    <s v="SI"/>
    <s v="SI"/>
    <s v="NO"/>
    <s v="SI"/>
    <s v="SI"/>
    <s v="NO"/>
    <n v="16"/>
    <n v="1"/>
    <n v="5"/>
    <s v="Rara VezCatastrófico"/>
    <s v="Rara Vez"/>
    <s v="Catastrófico"/>
    <s v="Extremo"/>
    <s v="Rara VezModerado"/>
    <n v="-1"/>
    <n v="3"/>
  </r>
  <r>
    <x v="4"/>
    <s v="Posibilidad de que un funcionario reciba u ofrezca un soborno, con el fin de dar o recibir un trato especial con una compañía o persona natural. "/>
    <s v="Corrupción"/>
    <s v="SI"/>
    <s v="SI"/>
    <s v="SI"/>
    <s v="SI"/>
    <s v="SI"/>
    <s v="SI"/>
    <s v="SI"/>
    <s v="SI"/>
    <s v="NO"/>
    <s v="SI"/>
    <s v="SI"/>
    <s v="SI"/>
    <s v="SI"/>
    <s v="SI"/>
    <s v="SI"/>
    <s v="NO"/>
    <s v="SI"/>
    <s v="SI"/>
    <s v="NO"/>
    <n v="16"/>
    <n v="1"/>
    <n v="5"/>
    <s v="Rara VezCatastrófico"/>
    <s v="Rara Vez"/>
    <s v="Catastrófico"/>
    <s v="Extremo"/>
    <s v="Rara VezMayor"/>
    <n v="-1"/>
    <n v="4"/>
  </r>
  <r>
    <x v="5"/>
    <s v="Puede incitar la participación de varias personas o compañías para cometer un delito buscando el beneficio propio. Concierto para delinquir."/>
    <s v="Corrupción"/>
    <s v="SI"/>
    <s v="SI"/>
    <s v="SI"/>
    <s v="SI"/>
    <s v="SI"/>
    <s v="SI"/>
    <s v="SI"/>
    <s v="SI"/>
    <s v="NO"/>
    <s v="SI"/>
    <s v="SI"/>
    <s v="SI"/>
    <s v="SI"/>
    <s v="SI"/>
    <s v="SI"/>
    <s v="NO"/>
    <s v="SI"/>
    <s v="SI"/>
    <s v="NO"/>
    <n v="16"/>
    <n v="1"/>
    <n v="5"/>
    <s v="Rara VezCatastrófico"/>
    <s v="Rara Vez"/>
    <s v="Catastrófico"/>
    <s v="Extremo"/>
    <s v="Rara VezMayor"/>
    <n v="-1"/>
    <n v="4"/>
  </r>
  <r>
    <x v="6"/>
    <s v="Puede ocurrir que un funcionario abuse de su cargo o funciones para inducir a otra persona a dar o prometer dinero o cualquier otro beneficio indebido. "/>
    <s v="Corrupción"/>
    <s v="SI"/>
    <s v="SI"/>
    <s v="SI"/>
    <s v="SI"/>
    <s v="SI"/>
    <s v="SI"/>
    <s v="SI"/>
    <s v="SI"/>
    <s v="NO"/>
    <s v="SI"/>
    <s v="SI"/>
    <s v="SI"/>
    <s v="SI"/>
    <s v="SI"/>
    <s v="SI"/>
    <s v="NO"/>
    <s v="SI"/>
    <s v="SI"/>
    <s v="NO"/>
    <n v="16"/>
    <n v="1"/>
    <n v="5"/>
    <s v="Rara VezCatastrófico"/>
    <s v="Rara Vez"/>
    <s v="Catastrófico"/>
    <s v="Extremo"/>
    <s v="Rara VezMayor"/>
    <n v="-1"/>
    <n v="4"/>
  </r>
  <r>
    <x v="7"/>
    <s v="Puede ocurrir que teniendo conocimiento de una conducta delictiva, no se informe a las autoridades por temor a repercusiones sociales o financieras. Omisión de denuncia"/>
    <s v="Corrupción"/>
    <s v="SI"/>
    <s v="SI"/>
    <s v="SI"/>
    <s v="SI"/>
    <s v="SI"/>
    <s v="SI"/>
    <s v="SI"/>
    <s v="SI"/>
    <s v="NO"/>
    <s v="SI"/>
    <s v="SI"/>
    <s v="SI"/>
    <s v="SI"/>
    <s v="SI"/>
    <s v="SI"/>
    <s v="NO"/>
    <s v="SI"/>
    <s v="SI"/>
    <s v="NO"/>
    <n v="16"/>
    <n v="1"/>
    <n v="5"/>
    <s v="Rara VezCatastrófico"/>
    <s v="Rara Vez"/>
    <s v="Catastrófico"/>
    <s v="Extremo"/>
    <s v="Rara VezMayor"/>
    <n v="-1"/>
    <n v="4"/>
  </r>
  <r>
    <x v="8"/>
    <s v="Posibilidad de que uno o varios funcionarios utilicen de forma  indebida la información  privilegiada de los sistemas de información para obtener beneficio privado. "/>
    <s v="Corrupción"/>
    <s v="SI"/>
    <s v="SI"/>
    <s v="SI"/>
    <s v="SI"/>
    <s v="SI"/>
    <s v="SI"/>
    <s v="SI"/>
    <s v="SI"/>
    <s v="SI"/>
    <s v="SI"/>
    <s v="SI"/>
    <s v="SI"/>
    <s v="SI"/>
    <s v="SI"/>
    <s v="SI"/>
    <s v="NO"/>
    <s v="SI"/>
    <s v="SI"/>
    <s v="NO"/>
    <n v="17"/>
    <n v="1"/>
    <n v="5"/>
    <s v="Rara VezCatastrófico"/>
    <s v="Rara Vez"/>
    <s v="Catastrófico"/>
    <s v="Extremo"/>
    <s v="Rara VezModerado"/>
    <n v="-1"/>
    <n v="3"/>
  </r>
  <r>
    <x v="9"/>
    <s v="Puede ocurrir apropiación ilegal, en beneficio propio o de un tercero, de los bienes del estado."/>
    <s v="Corrupción"/>
    <s v="NO"/>
    <s v="NO"/>
    <s v="NO"/>
    <s v="NO"/>
    <s v="NO"/>
    <s v="NO"/>
    <s v="NO"/>
    <s v="NO"/>
    <s v="NO"/>
    <s v="NO"/>
    <s v="NO"/>
    <s v="NO"/>
    <s v="NO"/>
    <s v="NO"/>
    <s v="NO"/>
    <s v="NO"/>
    <s v="NO"/>
    <s v="NO"/>
    <s v="NO"/>
    <n v="0"/>
    <n v="1"/>
    <n v="3"/>
    <s v="Rara VezModerado"/>
    <s v="Rara Vez"/>
    <s v="Moderado"/>
    <s v="Moderado"/>
    <s v="Rara VezInsignificante"/>
    <n v="-1"/>
    <n v="1"/>
  </r>
  <r>
    <x v="10"/>
    <s v="Puede ocurrir que se presente manipulación o direccionamiento de información procesada o generada en el marco de la actividad de la auditoría interna, con el fin de obtener provecho propio o de un tercero."/>
    <s v="Corrupción"/>
    <s v="NO"/>
    <s v="NO"/>
    <s v="NO"/>
    <s v="NO"/>
    <s v="NO"/>
    <s v="NO"/>
    <s v="NO"/>
    <s v="NO"/>
    <s v="NO"/>
    <s v="NO"/>
    <s v="NO"/>
    <s v="NO"/>
    <s v="NO"/>
    <s v="NO"/>
    <s v="NO"/>
    <s v="NO"/>
    <s v="NO"/>
    <s v="NO"/>
    <s v="NO"/>
    <n v="0"/>
    <n v="1"/>
    <n v="3"/>
    <s v="Rara VezModerado"/>
    <s v="Rara Vez"/>
    <s v="Moderado"/>
    <s v="Moderado"/>
    <s v="Rara VezModerado"/>
    <n v="1"/>
    <n v="3"/>
  </r>
  <r>
    <x v="0"/>
    <s v="Posibilidad de que un funcionario vaya mas allá de las funciones designadas con el fin de obtener un beneficio privado."/>
    <s v="Corrupción"/>
    <s v="SI"/>
    <s v="NO"/>
    <s v="NO"/>
    <s v="NO"/>
    <s v="SI"/>
    <s v="NO"/>
    <s v="NO"/>
    <s v="NO"/>
    <s v="NO"/>
    <s v="SI"/>
    <s v="SI"/>
    <s v="SI"/>
    <s v="SI"/>
    <s v="SI"/>
    <s v="SI"/>
    <s v="NO"/>
    <s v="NO"/>
    <s v="NO"/>
    <s v="NO"/>
    <n v="8"/>
    <n v="1"/>
    <n v="4"/>
    <s v="Rara VezMayor"/>
    <s v="Rara Vez"/>
    <s v="Mayor"/>
    <s v="Alto"/>
    <s v="Rara VezMayor"/>
    <n v="1"/>
    <n v="4"/>
  </r>
  <r>
    <x v="1"/>
    <s v="Puede ocurrir intercambio extraoficial de favores, en el cual un individuo se beneficie a si mismo o aun tercero. Amiguismo y clientelismo."/>
    <s v="Corrupción"/>
    <s v="SI"/>
    <s v="NO"/>
    <s v="NO"/>
    <s v="NO"/>
    <s v="SI"/>
    <s v="NO"/>
    <s v="NO"/>
    <s v="NO"/>
    <s v="NO"/>
    <s v="SI"/>
    <s v="SI"/>
    <s v="SI"/>
    <s v="SI"/>
    <s v="SI"/>
    <s v="SI"/>
    <s v="NO"/>
    <s v="NO"/>
    <s v="NO"/>
    <s v="NO"/>
    <n v="8"/>
    <n v="1"/>
    <n v="4"/>
    <s v="Rara VezMayor"/>
    <s v="Rara Vez"/>
    <s v="Mayor"/>
    <s v="Alto"/>
    <s v="Rara VezMayor"/>
    <n v="1"/>
    <n v="4"/>
  </r>
  <r>
    <x v="2"/>
    <s v="Puede presentarse situaciones de orden moral y económico que le impidan a un funcionario actuar en forma objetiva e independiente, porque le sea particularmente conveniente. "/>
    <s v="Corrupción"/>
    <s v="NO"/>
    <s v="NO"/>
    <s v="NO"/>
    <s v="NO"/>
    <s v="NO"/>
    <s v="NO"/>
    <s v="NO"/>
    <s v="NO"/>
    <s v="NO"/>
    <s v="NO"/>
    <s v="NO"/>
    <s v="NO"/>
    <s v="NO"/>
    <s v="NO"/>
    <s v="NO"/>
    <s v="NO"/>
    <s v="NO"/>
    <s v="NO"/>
    <s v="NO"/>
    <n v="0"/>
    <n v="1"/>
    <n v="3"/>
    <s v="Rara VezModerado"/>
    <s v="Rara Vez"/>
    <s v="Moderado"/>
    <s v="Moderado"/>
    <s v="Rara VezModerado"/>
    <n v="1"/>
    <n v="3"/>
  </r>
  <r>
    <x v="3"/>
    <s v="Posibilidad de recibir o solicitar cualquier dádiva o beneficio a nombre propio o de terceros con el fin de celebrar un contrato."/>
    <s v="Corrupción"/>
    <s v="NO"/>
    <s v="NO"/>
    <s v="NO"/>
    <s v="NO"/>
    <s v="NO"/>
    <s v="NO"/>
    <s v="NO"/>
    <s v="NO"/>
    <s v="NO"/>
    <s v="NO"/>
    <s v="NO"/>
    <s v="NO"/>
    <s v="NO"/>
    <s v="NO"/>
    <s v="NO"/>
    <s v="NO"/>
    <s v="NO"/>
    <s v="NO"/>
    <s v="NO"/>
    <n v="0"/>
    <n v="1"/>
    <n v="3"/>
    <s v="Rara VezModerado"/>
    <s v="Rara Vez"/>
    <s v="Moderado"/>
    <s v="Moderado"/>
    <s v="Rara VezModerado"/>
    <n v="1"/>
    <n v="3"/>
  </r>
  <r>
    <x v="4"/>
    <s v="Posibilidad de que un funcionario reciba u ofrezca un soborno, con el fin de dar o recibir un trato especial con una compañía o persona natural. "/>
    <s v="Corrupción"/>
    <s v="NO"/>
    <s v="NO"/>
    <s v="NO"/>
    <s v="NO"/>
    <s v="NO"/>
    <s v="NO"/>
    <s v="NO"/>
    <s v="NO"/>
    <s v="NO"/>
    <s v="NO"/>
    <s v="NO"/>
    <s v="NO"/>
    <s v="NO"/>
    <s v="NO"/>
    <s v="NO"/>
    <s v="NO"/>
    <s v="NO"/>
    <s v="NO"/>
    <s v="NO"/>
    <n v="0"/>
    <n v="1"/>
    <n v="3"/>
    <s v="Rara VezModerado"/>
    <s v="Rara Vez"/>
    <s v="Moderado"/>
    <s v="Moderado"/>
    <s v="Rara VezModerado"/>
    <n v="1"/>
    <n v="3"/>
  </r>
  <r>
    <x v="5"/>
    <s v="Puede incitar la participación de varias personas o compañías para cometer un delito buscando el beneficio propio. Concierto para delinquir."/>
    <s v="Corrupción"/>
    <s v="NO"/>
    <s v="NO"/>
    <s v="NO"/>
    <s v="NO"/>
    <s v="NO"/>
    <s v="NO"/>
    <s v="NO"/>
    <s v="NO"/>
    <s v="NO"/>
    <s v="NO"/>
    <s v="NO"/>
    <s v="NO"/>
    <s v="NO"/>
    <s v="NO"/>
    <s v="NO"/>
    <s v="NO"/>
    <s v="NO"/>
    <s v="NO"/>
    <s v="NO"/>
    <n v="0"/>
    <n v="1"/>
    <n v="3"/>
    <s v="Rara VezModerado"/>
    <s v="Rara Vez"/>
    <s v="Moderado"/>
    <s v="Moderado"/>
    <s v="Rara VezModerado"/>
    <n v="1"/>
    <n v="3"/>
  </r>
  <r>
    <x v="6"/>
    <s v="Puede ocurrir que un funcionario abuse de su cargo o funciones para inducir a otra persona a dar o prometer dinero o cualquier otro beneficio indebido. "/>
    <s v="Corrupción"/>
    <s v="NO"/>
    <s v="NO"/>
    <s v="NO"/>
    <s v="NO"/>
    <s v="NO"/>
    <s v="NO"/>
    <s v="NO"/>
    <s v="NO"/>
    <s v="NO"/>
    <s v="NO"/>
    <s v="NO"/>
    <s v="NO"/>
    <s v="NO"/>
    <s v="NO"/>
    <s v="NO"/>
    <s v="NO"/>
    <s v="NO"/>
    <s v="NO"/>
    <s v="NO"/>
    <n v="0"/>
    <n v="1"/>
    <n v="3"/>
    <s v="Rara VezModerado"/>
    <s v="Rara Vez"/>
    <s v="Moderado"/>
    <s v="Moderado"/>
    <s v="Rara VezModerado"/>
    <n v="1"/>
    <n v="3"/>
  </r>
  <r>
    <x v="7"/>
    <s v="Puede ocurrir que teniendo conocimiento de una conducta delictiva, no se informe a las autoridades por temor a repercusiones sociales o financieras. Omisión de denuncia"/>
    <s v="Corrupción"/>
    <s v="NO"/>
    <s v="NO"/>
    <s v="NO"/>
    <s v="NO"/>
    <s v="NO"/>
    <s v="NO"/>
    <s v="NO"/>
    <s v="NO"/>
    <s v="NO"/>
    <s v="NO"/>
    <s v="NO"/>
    <s v="NO"/>
    <s v="NO"/>
    <s v="NO"/>
    <s v="NO"/>
    <s v="NO"/>
    <s v="NO"/>
    <s v="NO"/>
    <s v="NO"/>
    <n v="0"/>
    <n v="1"/>
    <n v="3"/>
    <s v="Rara VezModerado"/>
    <s v="Rara Vez"/>
    <s v="Moderado"/>
    <s v="Moderado"/>
    <s v="Rara VezModerado"/>
    <n v="1"/>
    <n v="3"/>
  </r>
  <r>
    <x v="8"/>
    <s v="Posibilidad de que uno o varios funcionarios utilicen de forma  indebida la información  privilegiada de los sistemas de información para obtener beneficio privado. "/>
    <s v="Corrupción"/>
    <s v="NO"/>
    <s v="NO"/>
    <s v="NO"/>
    <s v="NO"/>
    <s v="NO"/>
    <s v="NO"/>
    <s v="NO"/>
    <s v="NO"/>
    <s v="NO"/>
    <s v="NO"/>
    <s v="NO"/>
    <s v="NO"/>
    <s v="NO"/>
    <s v="NO"/>
    <s v="NO"/>
    <s v="NO"/>
    <s v="NO"/>
    <s v="NO"/>
    <s v="NO"/>
    <n v="0"/>
    <n v="1"/>
    <n v="3"/>
    <s v="Rara VezModerado"/>
    <s v="Rara Vez"/>
    <s v="Moderado"/>
    <s v="Moderado"/>
    <s v="Rara VezModerado"/>
    <n v="1"/>
    <n v="3"/>
  </r>
  <r>
    <x v="9"/>
    <s v="Puede ocurrir apropiación ilegal, en beneficio propio o de un tercero, de los bienes del estado."/>
    <s v="Corrupción"/>
    <s v="NO"/>
    <s v="NO"/>
    <s v="NO"/>
    <s v="NO"/>
    <s v="NO"/>
    <s v="NO"/>
    <s v="NO"/>
    <s v="NO"/>
    <s v="NO"/>
    <s v="NO"/>
    <s v="NO"/>
    <s v="NO"/>
    <s v="NO"/>
    <s v="NO"/>
    <s v="NO"/>
    <s v="NO"/>
    <s v="NO"/>
    <s v="NO"/>
    <s v="NO"/>
    <n v="0"/>
    <n v="1"/>
    <n v="3"/>
    <s v="Rara VezModerado"/>
    <s v="Rara Vez"/>
    <s v="Moderado"/>
    <s v="Moderado"/>
    <s v="Rara VezModerado"/>
    <n v="1"/>
    <n v="3"/>
  </r>
  <r>
    <x v="10"/>
    <s v="Puede ocurrir que se presente manipulación o direccionamiento de información procesada o generada en el marco de la actividad de la auditoría interna, con el fin de obtener provecho propio o de un tercero."/>
    <s v="Corrupción"/>
    <s v="NO"/>
    <s v="NO"/>
    <s v="NO"/>
    <s v="NO"/>
    <s v="NO"/>
    <s v="NO"/>
    <s v="NO"/>
    <s v="NO"/>
    <s v="NO"/>
    <s v="NO"/>
    <s v="NO"/>
    <s v="NO"/>
    <s v="NO"/>
    <s v="NO"/>
    <s v="NO"/>
    <s v="NO"/>
    <s v="NO"/>
    <s v="NO"/>
    <s v="NO"/>
    <n v="0"/>
    <n v="1"/>
    <n v="3"/>
    <s v="Rara VezModerado"/>
    <s v="Rara Vez"/>
    <s v="Moderado"/>
    <s v="Moderado"/>
    <s v="Rara VezModerado"/>
    <n v="1"/>
    <n v="3"/>
  </r>
  <r>
    <x v="0"/>
    <s v="Posibilidad de que un funcionario vaya mas allá de las funciones designadas con el fin de obtener un beneficio privado."/>
    <s v="Corrupción"/>
    <s v="SI"/>
    <s v="SI"/>
    <s v="SI"/>
    <s v="SI"/>
    <s v="SI"/>
    <s v="SI"/>
    <s v="SI"/>
    <s v="SI"/>
    <s v="SI"/>
    <s v="SI"/>
    <s v="SI"/>
    <s v="SI"/>
    <s v="SI"/>
    <s v="SI"/>
    <s v="SI"/>
    <s v="SI"/>
    <s v="SI"/>
    <s v="SI"/>
    <s v="SI"/>
    <n v="19"/>
    <n v="1"/>
    <n v="5"/>
    <s v="Rara VezCatastrófico"/>
    <s v="Rara Vez"/>
    <s v="Catastrófico"/>
    <s v="Extremo"/>
    <s v="Moderado"/>
    <n v="-1"/>
    <n v="3"/>
  </r>
  <r>
    <x v="1"/>
    <s v="Puede ocurrir intercambio extraoficial de favores, en el cual un individuo se beneficie a si mismo o aun tercero. Amiguismo y clientelismo."/>
    <s v="Corrupción"/>
    <s v="SI"/>
    <s v="SI"/>
    <s v="SI"/>
    <s v="SI"/>
    <s v="SI"/>
    <s v="SI"/>
    <s v="SI"/>
    <s v="SI"/>
    <s v="SI"/>
    <s v="SI"/>
    <s v="SI"/>
    <s v="SI"/>
    <s v="SI"/>
    <s v="SI"/>
    <s v="SI"/>
    <s v="SI"/>
    <s v="SI"/>
    <s v="SI"/>
    <s v="SI"/>
    <n v="19"/>
    <n v="1"/>
    <n v="5"/>
    <s v="Rara VezCatastrófico"/>
    <s v="Rara Vez"/>
    <s v="Catastrófico"/>
    <s v="Extremo"/>
    <s v="Moderado"/>
    <n v="-1"/>
    <n v="3"/>
  </r>
  <r>
    <x v="2"/>
    <s v="Puede presentarse situaciones de orden moral y económico que le impidan a un funcionario actuar en forma objetiva e independiente, porque le sea particularmente conveniente. "/>
    <s v="Corrupción"/>
    <s v="SI"/>
    <s v="SI"/>
    <s v="SI"/>
    <s v="SI"/>
    <s v="SI"/>
    <s v="SI"/>
    <s v="SI"/>
    <s v="SI"/>
    <s v="SI"/>
    <s v="SI"/>
    <s v="SI"/>
    <s v="SI"/>
    <s v="SI"/>
    <s v="SI"/>
    <s v="SI"/>
    <s v="NO"/>
    <s v="SI"/>
    <s v="SI"/>
    <s v="SI"/>
    <n v="18"/>
    <n v="1"/>
    <n v="5"/>
    <s v="Rara VezCatastrófico"/>
    <s v="Rara Vez"/>
    <s v="Catastrófico"/>
    <s v="Extremo"/>
    <s v="Moderado"/>
    <n v="-1"/>
    <n v="3"/>
  </r>
  <r>
    <x v="3"/>
    <s v="Posibilidad de recibir o solicitar cualquier dádiva o beneficio a nombre propio o de terceros con el fin de celebrar un contrato."/>
    <s v="Corrupción"/>
    <s v="SI"/>
    <s v="SI"/>
    <s v="SI"/>
    <s v="SI"/>
    <s v="SI"/>
    <s v="SI"/>
    <s v="SI"/>
    <s v="SI"/>
    <s v="SI"/>
    <s v="SI"/>
    <s v="SI"/>
    <s v="SI"/>
    <s v="SI"/>
    <s v="SI"/>
    <s v="SI"/>
    <s v="SI"/>
    <s v="SI"/>
    <s v="SI"/>
    <s v="SI"/>
    <n v="19"/>
    <n v="1"/>
    <n v="5"/>
    <s v="Rara VezCatastrófico"/>
    <s v="Rara Vez"/>
    <s v="Catastrófico"/>
    <s v="Extremo"/>
    <s v="Rara VezModerado"/>
    <n v="1"/>
    <n v="3"/>
  </r>
  <r>
    <x v="4"/>
    <s v="Posibilidad de que un funcionario reciba u ofrezca un soborno, con el fin de dar o recibir un trato especial con una compañía o persona natural. "/>
    <s v="Corrupción"/>
    <s v="SI"/>
    <s v="SI"/>
    <s v="SI"/>
    <s v="SI"/>
    <s v="SI"/>
    <s v="SI"/>
    <s v="SI"/>
    <s v="SI"/>
    <s v="SI"/>
    <s v="SI"/>
    <s v="SI"/>
    <s v="SI"/>
    <s v="SI"/>
    <s v="SI"/>
    <s v="SI"/>
    <s v="SI"/>
    <s v="SI"/>
    <s v="SI"/>
    <s v="SI"/>
    <n v="19"/>
    <n v="3"/>
    <n v="5"/>
    <s v="PosibleCatastrófico"/>
    <s v="Posible"/>
    <s v="Catastrófico"/>
    <s v="Extremo"/>
    <s v="PosibleMayor"/>
    <n v="3"/>
    <n v="4"/>
  </r>
  <r>
    <x v="5"/>
    <s v="Puede incitar la participación de varias personas o compañías para cometer un delito buscando el beneficio propio. Concierto para delinquir."/>
    <s v="Corrupción"/>
    <s v="SI"/>
    <s v="SI"/>
    <s v="SI"/>
    <s v="SI"/>
    <s v="SI"/>
    <s v="SI"/>
    <s v="SI"/>
    <s v="SI"/>
    <s v="SI"/>
    <s v="SI"/>
    <s v="SI"/>
    <s v="SI"/>
    <s v="SI"/>
    <s v="SI"/>
    <s v="SI"/>
    <s v="NO"/>
    <s v="SI"/>
    <s v="SI"/>
    <s v="SI"/>
    <n v="18"/>
    <n v="2"/>
    <n v="5"/>
    <s v="ImprobableCatastrófico"/>
    <s v="Improbable"/>
    <s v="Catastrófico"/>
    <s v="Extremo"/>
    <s v="Rara VezMayor"/>
    <n v="1"/>
    <n v="4"/>
  </r>
  <r>
    <x v="6"/>
    <s v="Puede ocurrir que un funcionario abuse de su cargo o funciones para inducir a otra persona a dar o prometer dinero o cualquier otro beneficio indebido. "/>
    <s v="Corrupción"/>
    <s v="SI"/>
    <s v="SI"/>
    <s v="SI"/>
    <s v="SI"/>
    <s v="SI"/>
    <s v="SI"/>
    <s v="SI"/>
    <s v="SI"/>
    <s v="SI"/>
    <s v="SI"/>
    <s v="SI"/>
    <s v="SI"/>
    <s v="SI"/>
    <s v="SI"/>
    <s v="SI"/>
    <s v="SI"/>
    <s v="SI"/>
    <s v="SI"/>
    <s v="SI"/>
    <n v="19"/>
    <n v="3"/>
    <n v="5"/>
    <s v="PosibleCatastrófico"/>
    <s v="Posible"/>
    <s v="Catastrófico"/>
    <s v="Extremo"/>
    <s v="PosibleModerado"/>
    <n v="3"/>
    <n v="3"/>
  </r>
  <r>
    <x v="7"/>
    <s v="Puede ocurrir que teniendo conocimiento de una conducta delictiva, no se informe a las autoridades por temor a repercusiones sociales o financieras. Omisión de denuncia"/>
    <s v="Corrupción"/>
    <s v="SI"/>
    <s v="SI"/>
    <s v="SI"/>
    <s v="SI"/>
    <s v="SI"/>
    <s v="SI"/>
    <s v="SI"/>
    <s v="SI"/>
    <s v="SI"/>
    <s v="SI"/>
    <s v="SI"/>
    <s v="SI"/>
    <s v="SI"/>
    <s v="SI"/>
    <s v="SI"/>
    <s v="SI"/>
    <s v="SI"/>
    <s v="SI"/>
    <s v="SI"/>
    <n v="19"/>
    <n v="3"/>
    <n v="5"/>
    <s v="PosibleCatastrófico"/>
    <s v="Posible"/>
    <s v="Catastrófico"/>
    <s v="Extremo"/>
    <s v="PosibleModerado"/>
    <n v="3"/>
    <n v="3"/>
  </r>
  <r>
    <x v="8"/>
    <s v="Posibilidad de que uno o varios funcionarios utilicen de forma  indebida la información  privilegiada de los sistemas de información para obtener beneficio privado. "/>
    <s v="Corrupción"/>
    <s v="SI"/>
    <s v="SI"/>
    <s v="SI"/>
    <s v="SI"/>
    <s v="SI"/>
    <s v="SI"/>
    <s v="SI"/>
    <s v="SI"/>
    <s v="SI"/>
    <s v="SI"/>
    <s v="SI"/>
    <s v="SI"/>
    <s v="SI"/>
    <s v="SI"/>
    <s v="SI"/>
    <s v="SI"/>
    <s v="SI"/>
    <s v="SI"/>
    <s v="SI"/>
    <n v="19"/>
    <n v="3"/>
    <n v="5"/>
    <s v="PosibleCatastrófico"/>
    <s v="Posible"/>
    <s v="Catastrófico"/>
    <s v="Extremo"/>
    <s v="PosibleModerado"/>
    <n v="3"/>
    <n v="3"/>
  </r>
  <r>
    <x v="9"/>
    <s v="Puede ocurrir apropiación ilegal, en beneficio propio o de un tercero, de los bienes del estado."/>
    <s v="Corrupción"/>
    <s v="SI"/>
    <s v="SI"/>
    <s v="SI"/>
    <s v="SI"/>
    <s v="SI"/>
    <s v="SI"/>
    <s v="SI"/>
    <s v="SI"/>
    <s v="SI"/>
    <s v="SI"/>
    <s v="SI"/>
    <s v="SI"/>
    <s v="SI"/>
    <s v="SI"/>
    <s v="SI"/>
    <s v="SI"/>
    <s v="SI"/>
    <s v="SI"/>
    <s v="SI"/>
    <n v="19"/>
    <n v="3"/>
    <n v="5"/>
    <s v="PosibleCatastrófico"/>
    <s v="Posible"/>
    <s v="Catastrófico"/>
    <s v="Extremo"/>
    <s v="PosibleModerado"/>
    <n v="3"/>
    <n v="3"/>
  </r>
  <r>
    <x v="10"/>
    <s v="Puede ocurrir que se presente manipulación o direccionamiento de información procesada o generada en el marco de la actividad de la auditoría interna, con el fin de obtener provecho propio o de un tercero."/>
    <s v="Corrupción"/>
    <s v="SI"/>
    <s v="SI"/>
    <s v="SI"/>
    <s v="SI"/>
    <s v="SI"/>
    <s v="SI"/>
    <s v="SI"/>
    <s v="SI"/>
    <s v="SI"/>
    <s v="SI"/>
    <s v="SI"/>
    <s v="SI"/>
    <s v="SI"/>
    <s v="SI"/>
    <s v="SI"/>
    <s v="NO"/>
    <s v="SI"/>
    <s v="SI"/>
    <s v="SI"/>
    <n v="18"/>
    <n v="2"/>
    <n v="5"/>
    <s v="ImprobableCatastrófico"/>
    <s v="Improbable"/>
    <s v="Catastrófico"/>
    <s v="Extremo"/>
    <s v="ImprobableCatastrófico"/>
    <n v="2"/>
    <n v="5"/>
  </r>
  <r>
    <x v="0"/>
    <s v="Posibilidad de que un funcionario vaya mas allá de las funciones designadas con el fin de obtener un beneficio privado."/>
    <s v="Corrupción"/>
    <s v="SI"/>
    <s v="NO"/>
    <s v="SI"/>
    <s v="SI"/>
    <s v="SI"/>
    <s v="SI"/>
    <s v="NO"/>
    <s v="SI"/>
    <s v="SI"/>
    <s v="SI"/>
    <s v="SI"/>
    <s v="SI"/>
    <s v="SI"/>
    <s v="SI"/>
    <s v="SI"/>
    <s v="NO"/>
    <s v="SI"/>
    <s v="SI"/>
    <s v="NO"/>
    <n v="15"/>
    <n v="1"/>
    <n v="5"/>
    <s v="Rara VezCatastrófico"/>
    <s v="Rara Vez"/>
    <s v="Catastrófico"/>
    <s v="Extremo"/>
    <s v="Rara VezModerado"/>
    <n v="-1"/>
    <n v="3"/>
  </r>
  <r>
    <x v="1"/>
    <s v="Puede ocurrir intercambio extraoficial de favores, en el cual un individuo se beneficie a si mismo o aun tercero. Amiguismo y clientelismo."/>
    <s v="Corrupción"/>
    <s v="SI"/>
    <s v="SI"/>
    <s v="SI"/>
    <s v="SI"/>
    <s v="SI"/>
    <s v="SI"/>
    <s v="NO"/>
    <s v="SI"/>
    <s v="SI"/>
    <s v="SI"/>
    <s v="SI"/>
    <s v="SI"/>
    <s v="SI"/>
    <s v="SI"/>
    <s v="SI"/>
    <s v="NO"/>
    <s v="SI"/>
    <s v="SI"/>
    <s v="NO"/>
    <n v="16"/>
    <n v="1"/>
    <n v="5"/>
    <s v="Rara VezCatastrófico"/>
    <s v="Rara Vez"/>
    <s v="Catastrófico"/>
    <s v="Extremo"/>
    <s v="Rara VezModerado"/>
    <n v="-1"/>
    <n v="3"/>
  </r>
  <r>
    <x v="2"/>
    <s v="Puede presentarse situaciones de orden moral y económico que le impidan a un funcionario actuar en forma objetiva e independiente, porque le sea particularmente conveniente. "/>
    <s v="Corrupción"/>
    <s v="SI"/>
    <s v="NO"/>
    <s v="SI"/>
    <s v="SI"/>
    <s v="SI"/>
    <s v="SI"/>
    <s v="NO"/>
    <s v="SI"/>
    <s v="SI"/>
    <s v="SI"/>
    <s v="SI"/>
    <s v="SI"/>
    <s v="SI"/>
    <s v="SI"/>
    <s v="SI"/>
    <s v="NO"/>
    <s v="SI"/>
    <s v="SI"/>
    <s v="NO"/>
    <s v="Rara Vez"/>
    <n v="1"/>
    <n v="5"/>
    <s v="Rara VezCatastrófico"/>
    <s v="Rara Vez"/>
    <s v="Catastrófico"/>
    <s v="Extremo"/>
    <s v="Rara VezModerado"/>
    <n v="-1"/>
    <n v="3"/>
  </r>
  <r>
    <x v="3"/>
    <s v="Posibilidad de recibir o solicitar cualquier dádiva o beneficio a nombre propio o de terceros con el fin de celebrar un contrato."/>
    <s v="Corrupción"/>
    <s v="SI"/>
    <s v="SI"/>
    <s v="SI"/>
    <s v="SI"/>
    <s v="SI"/>
    <s v="SI"/>
    <s v="NO"/>
    <s v="SI"/>
    <s v="SI"/>
    <s v="SI"/>
    <s v="SI"/>
    <s v="SI"/>
    <s v="SI"/>
    <s v="SI"/>
    <s v="SI"/>
    <s v="NO"/>
    <s v="SI"/>
    <s v="SI"/>
    <s v="NO"/>
    <n v="16"/>
    <n v="1"/>
    <n v="5"/>
    <s v="Rara VezCatastrófico"/>
    <s v="Rara Vez"/>
    <s v="Catastrófico"/>
    <s v="Extremo"/>
    <s v="Rara VezModerado"/>
    <n v="-1"/>
    <n v="3"/>
  </r>
  <r>
    <x v="4"/>
    <s v="Posibilidad de que un funcionario reciba u ofrezca un soborno, con el fin de dar o recibir un trato especial con una compañía o persona natural. "/>
    <s v="Corrupción"/>
    <s v="SI"/>
    <s v="NO"/>
    <s v="SI"/>
    <s v="SI"/>
    <s v="SI"/>
    <s v="SI"/>
    <s v="NO"/>
    <s v="SI"/>
    <s v="SI"/>
    <s v="SI"/>
    <s v="SI"/>
    <s v="SI"/>
    <s v="SI"/>
    <s v="SI"/>
    <s v="SI"/>
    <s v="NO"/>
    <s v="SI"/>
    <s v="SI"/>
    <s v="NO"/>
    <n v="15"/>
    <n v="1"/>
    <n v="5"/>
    <s v="Rara VezCatastrófico"/>
    <s v="Rara Vez"/>
    <s v="Catastrófico"/>
    <s v="Extremo"/>
    <s v="Rara VezModerado"/>
    <n v="-1"/>
    <n v="3"/>
  </r>
  <r>
    <x v="5"/>
    <s v="Puede incitar la participación de varias personas o compañías para cometer un delito buscando el beneficio propio. Concierto para delinquir."/>
    <s v="Corrupción"/>
    <s v="SI"/>
    <s v="SI"/>
    <s v="SI"/>
    <s v="SI"/>
    <s v="SI"/>
    <s v="SI"/>
    <s v="NO"/>
    <s v="SI"/>
    <s v="SI"/>
    <s v="SI"/>
    <s v="SI"/>
    <s v="SI"/>
    <s v="SI"/>
    <s v="SI"/>
    <s v="SI"/>
    <s v="NO"/>
    <s v="SI"/>
    <s v="SI"/>
    <s v="NO"/>
    <n v="16"/>
    <n v="1"/>
    <n v="5"/>
    <s v="Rara VezCatastrófico"/>
    <s v="Rara Vez"/>
    <s v="Catastrófico"/>
    <s v="Extremo"/>
    <s v="Rara VezModerado"/>
    <n v="-1"/>
    <n v="3"/>
  </r>
  <r>
    <x v="6"/>
    <s v="Puede ocurrir que un funcionario abuse de su cargo o funciones para inducir a otra persona a dar o prometer dinero o cualquier otro beneficio indebido. "/>
    <s v="Corrupción"/>
    <s v="SI"/>
    <s v="NO"/>
    <s v="SI"/>
    <s v="SI"/>
    <s v="SI"/>
    <s v="SI"/>
    <s v="NO"/>
    <s v="SI"/>
    <s v="SI"/>
    <s v="SI"/>
    <s v="SI"/>
    <s v="SI"/>
    <s v="SI"/>
    <s v="SI"/>
    <s v="SI"/>
    <s v="NO"/>
    <s v="SI"/>
    <s v="SI"/>
    <s v="NO"/>
    <n v="15"/>
    <n v="1"/>
    <n v="5"/>
    <s v="Rara VezCatastrófico"/>
    <s v="Rara Vez"/>
    <s v="Catastrófico"/>
    <s v="Extremo"/>
    <s v="Rara VezModerado"/>
    <n v="-1"/>
    <n v="3"/>
  </r>
  <r>
    <x v="7"/>
    <s v="Puede ocurrir que teniendo conocimiento de una conducta delictiva, no se informe a las autoridades por temor a repercusiones sociales o financieras. Omisión de denuncia"/>
    <s v="Corrupción"/>
    <s v="SI"/>
    <s v="SI"/>
    <s v="SI"/>
    <s v="SI"/>
    <s v="SI"/>
    <s v="SI"/>
    <s v="NO"/>
    <s v="SI"/>
    <s v="SI"/>
    <s v="SI"/>
    <s v="SI"/>
    <s v="SI"/>
    <s v="SI"/>
    <s v="SI"/>
    <s v="SI"/>
    <s v="NO"/>
    <s v="SI"/>
    <s v="SI"/>
    <s v="NO"/>
    <n v="16"/>
    <n v="1"/>
    <n v="5"/>
    <s v="Rara VezCatastrófico"/>
    <s v="Rara Vez"/>
    <s v="Catastrófico"/>
    <s v="Extremo"/>
    <s v="Rara VezModerado"/>
    <n v="-1"/>
    <n v="3"/>
  </r>
  <r>
    <x v="8"/>
    <s v="Posibilidad de que uno o varios funcionarios utilicen de forma  indebida la información  privilegiada de los sistemas de información para obtener beneficio privado. "/>
    <s v="Corrupción"/>
    <s v="SI"/>
    <s v="NO"/>
    <s v="SI"/>
    <s v="SI"/>
    <s v="SI"/>
    <s v="SI"/>
    <s v="NO"/>
    <s v="SI"/>
    <s v="SI"/>
    <s v="SI"/>
    <s v="SI"/>
    <s v="SI"/>
    <s v="SI"/>
    <s v="SI"/>
    <s v="SI"/>
    <s v="NO"/>
    <s v="SI"/>
    <s v="SI"/>
    <s v="NO"/>
    <n v="15"/>
    <n v="1"/>
    <n v="5"/>
    <s v="Rara VezCatastrófico"/>
    <s v="Rara Vez"/>
    <s v="Catastrófico"/>
    <s v="Extremo"/>
    <s v="Rara VezModerado"/>
    <n v="-1"/>
    <n v="3"/>
  </r>
  <r>
    <x v="9"/>
    <s v="Puede ocurrir apropiación ilegal, en beneficio propio o de un tercero, de los bienes del estado."/>
    <s v="Corrupción"/>
    <s v="SI"/>
    <s v="SI"/>
    <s v="SI"/>
    <s v="SI"/>
    <s v="SI"/>
    <s v="SI"/>
    <s v="NO"/>
    <s v="SI"/>
    <s v="SI"/>
    <s v="SI"/>
    <s v="SI"/>
    <s v="SI"/>
    <s v="SI"/>
    <s v="SI"/>
    <s v="SI"/>
    <s v="NO"/>
    <s v="SI"/>
    <s v="SI"/>
    <s v="NO"/>
    <n v="16"/>
    <n v="1"/>
    <n v="5"/>
    <s v="Rara VezCatastrófico"/>
    <s v="Rara Vez"/>
    <s v="Catastrófico"/>
    <s v="Extremo"/>
    <s v="Rara VezModerado"/>
    <n v="-1"/>
    <n v="3"/>
  </r>
  <r>
    <x v="10"/>
    <s v="Puede ocurrir que se presente manipulación o direccionamiento de información procesada o generada en el marco de la actividad de la auditoría interna, con el fin de obtener provecho propio o de un tercero."/>
    <s v="Corrupción"/>
    <m/>
    <m/>
    <m/>
    <m/>
    <m/>
    <m/>
    <m/>
    <m/>
    <m/>
    <m/>
    <m/>
    <m/>
    <m/>
    <m/>
    <m/>
    <m/>
    <m/>
    <m/>
    <m/>
    <m/>
    <m/>
    <m/>
    <m/>
    <m/>
    <m/>
    <m/>
    <m/>
    <m/>
    <m/>
  </r>
  <r>
    <x v="0"/>
    <s v="Posibilidad de que un funcionario vaya mas allá de las funciones designadas con el fin de obtener un beneficio privado."/>
    <s v="Corrupción"/>
    <s v="NO"/>
    <s v="NO"/>
    <s v="NO"/>
    <s v="NO"/>
    <s v="NO"/>
    <s v="NO"/>
    <s v="NO"/>
    <s v="NO"/>
    <s v="NO"/>
    <s v="NO"/>
    <s v="NO"/>
    <s v="NO"/>
    <s v="NO"/>
    <s v="NO"/>
    <s v="NO"/>
    <s v="NO"/>
    <s v="NO"/>
    <s v="NO"/>
    <s v="NO"/>
    <n v="0"/>
    <n v="1"/>
    <n v="3"/>
    <s v="Rara VezModerado"/>
    <s v="Rara Vez"/>
    <s v="Moderado"/>
    <s v="Moderado"/>
    <s v="Menor"/>
    <n v="0"/>
    <n v="2"/>
  </r>
  <r>
    <x v="1"/>
    <s v="Puede ocurrir intercambio extraoficial de favores, en el cual un individuo se beneficie a si mismo o aun tercero. Amiguismo y clientelismo."/>
    <s v="Corrupción"/>
    <s v="NO"/>
    <s v="NO"/>
    <s v="NO"/>
    <s v="NO"/>
    <s v="NO"/>
    <s v="NO"/>
    <s v="NO"/>
    <s v="NO"/>
    <s v="NO"/>
    <s v="NO"/>
    <s v="NO"/>
    <s v="NO"/>
    <s v="NO"/>
    <s v="NO"/>
    <s v="NO"/>
    <s v="NO"/>
    <s v="NO"/>
    <s v="NO"/>
    <s v="NO"/>
    <n v="0"/>
    <n v="1"/>
    <n v="3"/>
    <s v="Rara VezModerado"/>
    <s v="Rara Vez"/>
    <s v="Moderado"/>
    <s v="Moderado"/>
    <s v="Insignificante"/>
    <n v="0"/>
    <n v="1"/>
  </r>
  <r>
    <x v="2"/>
    <s v="Puede presentarse situaciones de orden moral y económico que le impidan a un funcionario actuar en forma objetiva e independiente, porque le sea particularmente conveniente. "/>
    <s v="Corrupción"/>
    <s v="NO"/>
    <s v="NO"/>
    <s v="NO"/>
    <s v="NO"/>
    <s v="NO"/>
    <s v="NO"/>
    <s v="NO"/>
    <s v="NO"/>
    <s v="NO"/>
    <s v="NO"/>
    <s v="NO"/>
    <s v="NO"/>
    <s v="NO"/>
    <s v="NO"/>
    <s v="NO"/>
    <s v="NO"/>
    <s v="NO"/>
    <s v="NO"/>
    <s v="NO"/>
    <n v="0"/>
    <n v="1"/>
    <n v="3"/>
    <s v="Rara VezModerado"/>
    <s v="Rara Vez"/>
    <s v="Moderado"/>
    <s v="Moderado"/>
    <s v="Insignificante"/>
    <n v="0"/>
    <n v="1"/>
  </r>
  <r>
    <x v="3"/>
    <s v="Posibilidad de recibir o solicitar cualquier dádiva o beneficio a nombre propio o de terceros con el fin de celebrar un contrato."/>
    <s v="Corrupción"/>
    <s v="NO"/>
    <s v="NO"/>
    <s v="NO"/>
    <s v="NO"/>
    <s v="NO"/>
    <s v="NO"/>
    <s v="NO"/>
    <s v="NO"/>
    <s v="NO"/>
    <s v="NO"/>
    <s v="NO"/>
    <s v="NO"/>
    <s v="NO"/>
    <s v="NO"/>
    <s v="NO"/>
    <s v="NO"/>
    <s v="NO"/>
    <s v="NO"/>
    <s v="NO"/>
    <n v="0"/>
    <n v="1"/>
    <n v="3"/>
    <s v="Rara VezModerado"/>
    <s v="Rara Vez"/>
    <s v="Moderado"/>
    <s v="Moderado"/>
    <s v="Rara VezInsignificante"/>
    <n v="1"/>
    <n v="1"/>
  </r>
  <r>
    <x v="4"/>
    <s v="Posibilidad de que un funcionario reciba u ofrezca un soborno, con el fin de dar o recibir un trato especial con una compañía o persona natural. "/>
    <s v="Corrupción"/>
    <s v="NO"/>
    <s v="NO"/>
    <s v="NO"/>
    <s v="NO"/>
    <s v="NO"/>
    <s v="NO"/>
    <s v="NO"/>
    <s v="NO"/>
    <s v="NO"/>
    <s v="NO"/>
    <s v="NO"/>
    <s v="NO"/>
    <s v="NO"/>
    <s v="NO"/>
    <s v="NO"/>
    <s v="NO"/>
    <s v="NO"/>
    <s v="NO"/>
    <s v="NO"/>
    <n v="0"/>
    <n v="1"/>
    <n v="3"/>
    <s v="Rara VezModerado"/>
    <s v="Rara Vez"/>
    <s v="Moderado"/>
    <s v="Moderado"/>
    <s v="Rara VezInsignificante"/>
    <n v="1"/>
    <n v="1"/>
  </r>
  <r>
    <x v="5"/>
    <s v="Puede incitar la participación de varias personas o compañías para cometer un delito buscando el beneficio propio. Concierto para delinquir."/>
    <s v="Corrupción"/>
    <s v="NO"/>
    <s v="NO"/>
    <s v="NO"/>
    <s v="NO"/>
    <s v="NO"/>
    <s v="NO"/>
    <s v="NO"/>
    <s v="NO"/>
    <s v="NO"/>
    <s v="NO"/>
    <s v="NO"/>
    <s v="NO"/>
    <s v="NO"/>
    <s v="NO"/>
    <s v="NO"/>
    <s v="NO"/>
    <s v="NO"/>
    <s v="NO"/>
    <s v="NO"/>
    <n v="0"/>
    <n v="1"/>
    <n v="3"/>
    <s v="Rara VezModerado"/>
    <s v="Rara Vez"/>
    <s v="Moderado"/>
    <s v="Moderado"/>
    <s v="Insignificante"/>
    <n v="-1"/>
    <n v="1"/>
  </r>
  <r>
    <x v="6"/>
    <s v="Puede ocurrir que un funcionario abuse de su cargo o funciones para inducir a otra persona a dar o prometer dinero o cualquier otro beneficio indebido. "/>
    <s v="Corrupción"/>
    <s v="NO"/>
    <s v="NO"/>
    <s v="NO"/>
    <s v="NO"/>
    <s v="NO"/>
    <s v="NO"/>
    <s v="NO"/>
    <s v="NO"/>
    <s v="NO"/>
    <s v="NO"/>
    <s v="NO"/>
    <s v="NO"/>
    <s v="NO"/>
    <s v="NO"/>
    <s v="NO"/>
    <s v="NO"/>
    <s v="NO"/>
    <s v="NO"/>
    <s v="NO"/>
    <n v="0"/>
    <n v="1"/>
    <n v="3"/>
    <s v="Rara VezModerado"/>
    <s v="Rara Vez"/>
    <s v="Moderado"/>
    <s v="Moderado"/>
    <s v="Rara VezInsignificante"/>
    <n v="1"/>
    <n v="1"/>
  </r>
  <r>
    <x v="7"/>
    <s v="Puede ocurrir que teniendo conocimiento de una conducta delictiva, no se informe a las autoridades por temor a repercusiones sociales o financieras. Omisión de denuncia"/>
    <s v="Corrupción"/>
    <s v="NO"/>
    <s v="NO"/>
    <s v="NO"/>
    <s v="NO"/>
    <s v="NO"/>
    <s v="NO"/>
    <s v="NO"/>
    <s v="NO"/>
    <s v="NO"/>
    <s v="NO"/>
    <s v="NO"/>
    <s v="NO"/>
    <s v="NO"/>
    <s v="NO"/>
    <s v="NO"/>
    <s v="NO"/>
    <s v="NO"/>
    <s v="NO"/>
    <s v="NO"/>
    <n v="0"/>
    <n v="1"/>
    <n v="3"/>
    <s v="Rara VezModerado"/>
    <s v="Rara Vez"/>
    <s v="Moderado"/>
    <s v="Moderado"/>
    <s v="Rara VezInsignificante"/>
    <n v="1"/>
    <n v="1"/>
  </r>
  <r>
    <x v="8"/>
    <s v="Posibilidad de que uno o varios funcionarios utilicen de forma  indebida la información  privilegiada de los sistemas de información para obtener beneficio privado. "/>
    <s v="Corrupción"/>
    <s v="NO"/>
    <s v="NO"/>
    <s v="NO"/>
    <s v="NO"/>
    <s v="NO"/>
    <s v="NO"/>
    <s v="NO"/>
    <s v="NO"/>
    <s v="NO"/>
    <s v="NO"/>
    <s v="NO"/>
    <s v="NO"/>
    <s v="NO"/>
    <s v="NO"/>
    <s v="NO"/>
    <s v="NO"/>
    <s v="NO"/>
    <s v="NO"/>
    <s v="NO"/>
    <n v="0"/>
    <n v="1"/>
    <n v="3"/>
    <s v="Rara VezModerado"/>
    <s v="Rara Vez"/>
    <s v="Moderado"/>
    <s v="Moderado"/>
    <s v="Rara VezInsignificante"/>
    <n v="1"/>
    <n v="1"/>
  </r>
  <r>
    <x v="9"/>
    <s v="Puede ocurrir apropiación ilegal, en beneficio propio o de un tercero, de los bienes del estado."/>
    <s v="Corrupción"/>
    <s v="NO"/>
    <s v="NO"/>
    <s v="NO"/>
    <s v="NO"/>
    <s v="NO"/>
    <s v="NO"/>
    <s v="NO"/>
    <s v="NO"/>
    <s v="NO"/>
    <s v="NO"/>
    <s v="NO"/>
    <s v="NO"/>
    <s v="NO"/>
    <s v="NO"/>
    <s v="NO"/>
    <s v="NO"/>
    <s v="NO"/>
    <s v="NO"/>
    <s v="NO"/>
    <n v="0"/>
    <n v="1"/>
    <n v="3"/>
    <s v="Rara VezModerado"/>
    <s v="Rara Vez"/>
    <s v="Moderado"/>
    <s v="Moderado"/>
    <s v="Rara VezInsignificante"/>
    <n v="1"/>
    <n v="1"/>
  </r>
  <r>
    <x v="10"/>
    <s v="Puede ocurrir que se presente manipulación o direccionamiento de información procesada o generada en el marco de la actividad de la auditoría interna, con el fin de obtener provecho propio o de un tercero."/>
    <s v="Corrupción"/>
    <m/>
    <m/>
    <m/>
    <m/>
    <m/>
    <m/>
    <m/>
    <m/>
    <m/>
    <m/>
    <m/>
    <m/>
    <m/>
    <m/>
    <m/>
    <m/>
    <m/>
    <m/>
    <m/>
    <m/>
    <m/>
    <m/>
    <m/>
    <m/>
    <m/>
    <m/>
    <m/>
    <m/>
    <m/>
  </r>
  <r>
    <x v="0"/>
    <s v="Posibilidad de que un funcionario vaya mas allá de las funciones designadas con el fin de obtener un beneficio privado."/>
    <s v="Corrupción"/>
    <s v="SI"/>
    <s v="SI"/>
    <s v="SI"/>
    <s v="SI"/>
    <s v="SI"/>
    <s v="NO"/>
    <s v="NO"/>
    <s v="NO"/>
    <s v="SI"/>
    <s v="SI"/>
    <s v="SI"/>
    <s v="SI"/>
    <s v="SI"/>
    <s v="SI"/>
    <s v="SI"/>
    <s v="NO"/>
    <s v="SI"/>
    <s v="SI"/>
    <s v="NO"/>
    <n v="14"/>
    <n v="3"/>
    <n v="5"/>
    <s v="PosibleCatastrófico"/>
    <s v="Posible"/>
    <s v="Catastrófico"/>
    <s v="Extremo"/>
    <s v="ImprobableMayor"/>
    <n v="2"/>
    <n v="4"/>
  </r>
  <r>
    <x v="1"/>
    <s v="Puede ocurrir intercambio extraoficial de favores, en el cual un individuo se beneficie a si mismo o aun tercero. Amiguismo y clientelismo."/>
    <s v="Corrupción"/>
    <s v="SI"/>
    <s v="SI"/>
    <s v="SI"/>
    <s v="SI"/>
    <s v="SI"/>
    <s v="NO"/>
    <s v="NO"/>
    <s v="NO"/>
    <s v="SI"/>
    <s v="SI"/>
    <s v="SI"/>
    <s v="SI"/>
    <s v="SI"/>
    <s v="SI"/>
    <s v="SI"/>
    <s v="NO"/>
    <s v="SI"/>
    <s v="SI"/>
    <s v="NO"/>
    <n v="14"/>
    <n v="3"/>
    <n v="5"/>
    <s v="PosibleCatastrófico"/>
    <s v="Posible"/>
    <s v="Catastrófico"/>
    <s v="Extremo"/>
    <s v="ImprobableModerado"/>
    <n v="2"/>
    <n v="3"/>
  </r>
  <r>
    <x v="2"/>
    <s v="Puede presentarse situaciones de orden moral y económico que le impidan a un funcionario actuar en forma objetiva e independiente, porque le sea particularmente conveniente. "/>
    <s v="Corrupción"/>
    <s v="SI"/>
    <s v="SI"/>
    <s v="SI"/>
    <s v="SI"/>
    <s v="SI"/>
    <s v="SI"/>
    <s v="SI"/>
    <s v="NO"/>
    <s v="SI"/>
    <s v="SI"/>
    <s v="SI"/>
    <s v="SI"/>
    <s v="SI"/>
    <s v="SI"/>
    <s v="SI"/>
    <s v="NO"/>
    <s v="SI"/>
    <s v="SI"/>
    <s v="NO"/>
    <n v="16"/>
    <n v="1"/>
    <n v="5"/>
    <s v="Rara VezCatastrófico"/>
    <s v="Rara Vez"/>
    <s v="Catastrófico"/>
    <s v="Extremo"/>
    <s v="Moderado"/>
    <n v="0"/>
    <n v="3"/>
  </r>
  <r>
    <x v="3"/>
    <s v="Posibilidad de recibir o solicitar cualquier dádiva o beneficio a nombre propio o de terceros con el fin de celebrar un contrato."/>
    <s v="Corrupción"/>
    <s v="SI"/>
    <s v="SI"/>
    <s v="SI"/>
    <s v="SI"/>
    <s v="SI"/>
    <s v="SI"/>
    <s v="SI"/>
    <s v="NO"/>
    <s v="SI"/>
    <s v="SI"/>
    <s v="SI"/>
    <s v="SI"/>
    <s v="SI"/>
    <s v="SI"/>
    <s v="SI"/>
    <s v="NO"/>
    <s v="SI"/>
    <s v="SI"/>
    <s v="NO"/>
    <n v="16"/>
    <n v="1"/>
    <n v="5"/>
    <s v="Rara VezCatastrófico"/>
    <s v="Rara Vez"/>
    <s v="Catastrófico"/>
    <s v="Extremo"/>
    <s v="Rara VezModerado"/>
    <n v="1"/>
    <n v="3"/>
  </r>
  <r>
    <x v="4"/>
    <s v="Posibilidad de que un funcionario reciba u ofrezca un soborno, con el fin de dar o recibir un trato especial con una compañía o persona natural. "/>
    <s v="Corrupción"/>
    <s v="SI"/>
    <s v="SI"/>
    <s v="SI"/>
    <s v="SI"/>
    <s v="SI"/>
    <s v="SI"/>
    <s v="NO"/>
    <s v="NO"/>
    <s v="NO"/>
    <s v="SI"/>
    <s v="SI"/>
    <s v="SI"/>
    <s v="SI"/>
    <s v="SI"/>
    <s v="SI"/>
    <s v="NO"/>
    <s v="SI"/>
    <s v="SI"/>
    <s v="NO"/>
    <n v="14"/>
    <n v="1"/>
    <n v="5"/>
    <s v="Rara VezCatastrófico"/>
    <s v="Rara Vez"/>
    <s v="Catastrófico"/>
    <s v="Extremo"/>
    <s v="Rara VezCatastrófico"/>
    <n v="1"/>
    <n v="5"/>
  </r>
  <r>
    <x v="5"/>
    <s v="Puede incitar la participación de varias personas o compañías para cometer un delito buscando el beneficio propio. Concierto para delinquir."/>
    <s v="Corrupción"/>
    <s v="SI"/>
    <s v="SI"/>
    <s v="SI"/>
    <s v="SI"/>
    <s v="SI"/>
    <s v="SI"/>
    <s v="NO"/>
    <s v="NO"/>
    <s v="NO"/>
    <s v="SI"/>
    <s v="SI"/>
    <s v="SI"/>
    <s v="SI"/>
    <s v="SI"/>
    <s v="SI"/>
    <s v="NO"/>
    <s v="SI"/>
    <s v="SI"/>
    <s v="NO"/>
    <n v="14"/>
    <n v="1"/>
    <n v="5"/>
    <s v="Rara VezCatastrófico"/>
    <s v="Rara Vez"/>
    <s v="Catastrófico"/>
    <s v="Extremo"/>
    <s v="Mayor"/>
    <n v="0"/>
    <n v="4"/>
  </r>
  <r>
    <x v="6"/>
    <s v="Puede ocurrir que un funcionario abuse de su cargo o funciones para inducir a otra persona a dar o prometer dinero o cualquier otro beneficio indebido. "/>
    <s v="Corrupción"/>
    <s v="SI"/>
    <s v="SI"/>
    <s v="SI"/>
    <s v="SI"/>
    <s v="SI"/>
    <s v="SI"/>
    <s v="NO"/>
    <s v="NO"/>
    <s v="NO"/>
    <s v="SI"/>
    <s v="SI"/>
    <s v="SI"/>
    <s v="SI"/>
    <s v="SI"/>
    <s v="SI"/>
    <s v="NO"/>
    <s v="SI"/>
    <s v="SI"/>
    <s v="NO"/>
    <n v="14"/>
    <n v="1"/>
    <n v="5"/>
    <s v="Rara VezCatastrófico"/>
    <s v="Rara Vez"/>
    <s v="Catastrófico"/>
    <s v="Extremo"/>
    <s v="Rara VezModerado"/>
    <n v="1"/>
    <n v="3"/>
  </r>
  <r>
    <x v="7"/>
    <s v="Puede ocurrir que teniendo conocimiento de una conducta delictiva, no se informe a las autoridades por temor a repercusiones sociales o financieras. Omisión de denuncia"/>
    <s v="Corrupción"/>
    <s v="SI"/>
    <s v="SI"/>
    <s v="SI"/>
    <s v="SI"/>
    <s v="SI"/>
    <s v="SI"/>
    <s v="SI"/>
    <s v="SI"/>
    <s v="SI"/>
    <s v="SI"/>
    <s v="SI"/>
    <s v="SI"/>
    <s v="SI"/>
    <s v="SI"/>
    <s v="SI"/>
    <s v="SI"/>
    <s v="SI"/>
    <s v="SI"/>
    <s v="NO"/>
    <n v="18"/>
    <n v="2"/>
    <n v="5"/>
    <s v="ImprobableCatastrófico"/>
    <s v="Improbable"/>
    <s v="Catastrófico"/>
    <s v="Extremo"/>
    <s v="ImprobableModerado"/>
    <n v="2"/>
    <n v="3"/>
  </r>
  <r>
    <x v="8"/>
    <s v="Posibilidad de que uno o varios funcionarios utilicen de forma  indebida la información  privilegiada de los sistemas de información para obtener beneficio privado. "/>
    <s v="Corrupción"/>
    <s v="SI"/>
    <s v="SI"/>
    <s v="SI"/>
    <s v="SI"/>
    <s v="SI"/>
    <s v="SI"/>
    <s v="NO"/>
    <s v="NO"/>
    <s v="NO"/>
    <s v="SI"/>
    <s v="SI"/>
    <s v="SI"/>
    <s v="SI"/>
    <s v="SI"/>
    <s v="SI"/>
    <s v="NO"/>
    <s v="SI"/>
    <s v="SI"/>
    <s v="NO"/>
    <n v="14"/>
    <n v="3"/>
    <n v="5"/>
    <s v="PosibleCatastrófico"/>
    <s v="Posible"/>
    <s v="Catastrófico"/>
    <s v="Extremo"/>
    <s v="PosibleMayor"/>
    <n v="3"/>
    <n v="4"/>
  </r>
  <r>
    <x v="9"/>
    <s v="Puede ocurrir apropiación ilegal, en beneficio propio o de un tercero, de los bienes del estado."/>
    <s v="Corrupción"/>
    <s v="SI"/>
    <s v="SI"/>
    <s v="SI"/>
    <s v="SI"/>
    <s v="SI"/>
    <s v="SI"/>
    <s v="NO"/>
    <s v="NO"/>
    <s v="NO"/>
    <s v="SI"/>
    <s v="SI"/>
    <s v="SI"/>
    <s v="SI"/>
    <s v="SI"/>
    <s v="SI"/>
    <s v="NO"/>
    <s v="SI"/>
    <s v="SI"/>
    <s v="NO"/>
    <n v="14"/>
    <n v="1"/>
    <n v="5"/>
    <s v="Rara VezCatastrófico"/>
    <s v="Rara Vez"/>
    <s v="Catastrófico"/>
    <s v="Extremo"/>
    <s v="Rara VezModerado"/>
    <n v="1"/>
    <n v="3"/>
  </r>
  <r>
    <x v="10"/>
    <s v="Puede ocurrir que se presente manipulación o direccionamiento de información procesada o generada en el marco de la actividad de la auditoría interna, con el fin de obtener provecho propio o de un tercero."/>
    <s v="Corrupción"/>
    <m/>
    <m/>
    <m/>
    <m/>
    <m/>
    <m/>
    <m/>
    <m/>
    <m/>
    <m/>
    <m/>
    <m/>
    <m/>
    <m/>
    <m/>
    <m/>
    <m/>
    <m/>
    <m/>
    <m/>
    <m/>
    <m/>
    <m/>
    <m/>
    <m/>
    <m/>
    <m/>
    <m/>
    <m/>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945">
  <r>
    <s v="Oficina Asesora de Planeación"/>
    <x v="0"/>
    <s v="Corrupción"/>
    <s v="TODOS LOS PROCESOS"/>
    <s v="Posibilidad de que un funcionario vaya mas allá de las funciones designadas con el fin de obtener un beneficio privado."/>
    <n v="1.01"/>
    <s v="Comunicación  y seguimiento al cumplimiento de las funciones"/>
    <s v="Reducir el riesgo"/>
    <s v="Asignado"/>
    <s v="Adecuado"/>
    <s v="Oportuna"/>
    <s v="Prevenir"/>
    <s v="Confiable"/>
    <s v="Se investigan y resuelven oportunamente"/>
    <s v="Completa"/>
    <n v="100"/>
    <s v="Fuerte"/>
    <s v="Moderado"/>
    <s v="FuerteModerado"/>
    <n v="2"/>
    <s v="Moderado"/>
    <s v="Directamente"/>
    <s v="Directamente"/>
    <s v="ModeradoDirectamenteDirectamente"/>
    <n v="1"/>
    <n v="1"/>
  </r>
  <r>
    <s v="Oficina Asesora de Planeación"/>
    <x v="0"/>
    <s v="Corrupción"/>
    <s v="TODOS LOS PROCESOS"/>
    <s v="Posibilidad de que un funcionario vaya mas allá de las funciones designadas con el fin de obtener un beneficio privado."/>
    <n v="1.02"/>
    <s v="Perfiles en los Apicativo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ficina Asesora de Planeación"/>
    <x v="0"/>
    <s v="Corrupción"/>
    <s v="TODOS LOS PROCESOS"/>
    <s v="Posibilidad de que un funcionario vaya mas allá de las funciones designadas con el fin de obtener un beneficio privado."/>
    <n v="1.03"/>
    <s v="Controles en los aplicativos"/>
    <s v="Reducir el riesgo"/>
    <s v="Asignado"/>
    <s v="Adecuado"/>
    <s v="Inoportuna"/>
    <s v="Prevenir"/>
    <s v="Confiable"/>
    <s v="No se investigan y resulven oportunamente"/>
    <s v="Completa"/>
    <n v="70"/>
    <s v="Debil"/>
    <s v="Moderado"/>
    <s v="DebilModerado"/>
    <n v="8"/>
    <s v="Débil"/>
    <s v="Directamente"/>
    <s v="Directamente"/>
    <s v="DébilDirectamenteDirectamente"/>
    <s v=""/>
    <s v=""/>
  </r>
  <r>
    <s v="Oficina Asesora de Planeación"/>
    <x v="0"/>
    <s v="Corrupción"/>
    <s v="TODOS LOS PROCESOS"/>
    <s v="Posibilidad de que un funcionario vaya mas allá de las funciones designadas con el fin de obtener un beneficio privado."/>
    <n v="1.04"/>
    <s v="Actos administrativos con funciones de cada uno de los Comités definidos para la toma de decisione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ficina Asesora de Planeación"/>
    <x v="0"/>
    <s v="Corrupción"/>
    <s v="TODOS LOS PROCESOS"/>
    <s v="Posibilidad de que un funcionario vaya mas allá de las funciones designadas con el fin de obtener un beneficio privado."/>
    <n v="1.05"/>
    <s v="Aplicación código de ética"/>
    <s v="Reducir el riesgo"/>
    <s v="Asignado"/>
    <s v="Adecuado"/>
    <s v="Oportuna"/>
    <s v="Prevenir"/>
    <s v="Confiable"/>
    <s v="Se investigan y resuelven oportunamente"/>
    <s v="Completa"/>
    <n v="100"/>
    <s v="Fuerte"/>
    <s v="Fuerte"/>
    <s v="FuerteFuerte"/>
    <n v="1"/>
    <s v="Fuerte"/>
    <s v="Directamente"/>
    <s v="Indirectamente"/>
    <s v="FuerteDirectamenteIndirectamente"/>
    <n v="2"/>
    <n v="1"/>
  </r>
  <r>
    <s v="Oficina Asesora de Planeación"/>
    <x v="0"/>
    <s v="Corrupción"/>
    <s v="TODOS LOS PROCESOS"/>
    <s v="Posibilidad de que un funcionario vaya mas allá de las funciones designadas con el fin de obtener un beneficio privado."/>
    <n v="1.06"/>
    <s v="Firma de compromiso de cumplimiento_x000a_"/>
    <s v="Reducir el riesgo"/>
    <s v="Asignado"/>
    <s v="Adecuado"/>
    <s v="Inoportuna"/>
    <s v="No es un control"/>
    <s v="Confiable"/>
    <s v="No se investigan y resulven oportunamente"/>
    <s v="Completa"/>
    <n v="55"/>
    <s v="Debil"/>
    <s v="Fuerte"/>
    <s v="DebilFuerte"/>
    <n v="7"/>
    <s v="Débil"/>
    <s v="No disminuye"/>
    <s v="Indirectamente"/>
    <s v="DébilNo disminuyeIndirectamente"/>
    <s v=""/>
    <s v=""/>
  </r>
  <r>
    <s v="Oficina Asesora de Planeación"/>
    <x v="1"/>
    <s v="Corrupción"/>
    <s v="TODOS LOS PROCESOS"/>
    <s v="Puede ocurrir intercambio extraoficial de favores, en el cual un individuo se beneficie a si mismo o a un tercero. Amiguismo y clientelismo."/>
    <n v="3.01"/>
    <s v="Aplicación código de ética"/>
    <s v="Reducir el riesgo"/>
    <s v="Asignado"/>
    <s v="Adecuado"/>
    <s v="Oportuna"/>
    <s v="Prevenir"/>
    <s v="Confiable"/>
    <s v="Se investigan y resuelven oportunamente"/>
    <s v="Completa"/>
    <n v="100"/>
    <s v="Fuerte"/>
    <s v="Fuerte"/>
    <s v="FuerteFuerte"/>
    <n v="1"/>
    <s v="Fuerte"/>
    <s v="Directamente"/>
    <s v="Indirectamente"/>
    <s v="FuerteDirectamenteIndirectamente"/>
    <n v="2"/>
    <n v="1"/>
  </r>
  <r>
    <s v="Oficina Asesora de Planeación"/>
    <x v="1"/>
    <s v="Corrupción"/>
    <s v="TODOS LOS PROCESOS"/>
    <s v="Puede ocurrir intercambio extraoficial de favores, en el cual un individuo se beneficie a si mismo o a un tercero. Amiguismo y clientelismo."/>
    <n v="3.0199999999999996"/>
    <s v="Firma de compromiso de cumplimiento_x000a_"/>
    <s v="Reducir el riesgo"/>
    <s v="Asignado"/>
    <s v="Adecuado"/>
    <s v="Inoportuna"/>
    <s v="No es un control"/>
    <s v="Confiable"/>
    <s v="No se investigan y resulven oportunamente"/>
    <s v="Completa"/>
    <n v="55"/>
    <s v="Debil"/>
    <s v="Fuerte"/>
    <s v="DebilFuerte"/>
    <n v="7"/>
    <s v="Débil"/>
    <s v="No disminuye"/>
    <s v="Indirectamente"/>
    <s v="DébilNo disminuyeIndirectamente"/>
    <s v=""/>
    <s v=""/>
  </r>
  <r>
    <s v="Oficina Asesora de Planeación"/>
    <x v="1"/>
    <s v="Corrupción"/>
    <s v="TODOS LOS PROCESOS"/>
    <s v="Puede ocurrir intercambio extraoficial de favores, en el cual un individuo se beneficie a si mismo o a un tercero. Amiguismo y clientelismo."/>
    <n v="3.0299999999999994"/>
    <s v="Controles en sedes de funcionamiento de las Zonas únicas de atención al ciudadano, con camaras y grabación de sonido"/>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ficina Asesora de Planeación"/>
    <x v="1"/>
    <s v="Corrupción"/>
    <s v="TODOS LOS PROCESOS"/>
    <s v="Puede ocurrir intercambio extraoficial de favores, en el cual un individuo se beneficie a si mismo o a un tercero. Amiguismo y clientelismo."/>
    <n v="3.0399999999999991"/>
    <s v="Formato de Control de Visitante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ficina Asesora de Planeación"/>
    <x v="2"/>
    <s v="Corrupción"/>
    <s v="TODOS LOS PROCESOS"/>
    <s v="Puede presentarse situaciones de orden moral y económico que le impidan a un funcionario actuar en forma objetiva e independiente, porque le sea particularmente conveniente. "/>
    <n v="4.01"/>
    <s v="Identificación de núcleo familiar de funcionarios _x000a_"/>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ficina Asesora de Planeación"/>
    <x v="2"/>
    <s v="Corrupción"/>
    <s v="TODOS LOS PROCESOS"/>
    <s v="Puede presentarse situaciones de orden moral y económico que le impidan a un funcionario actuar en forma objetiva e independiente, porque le sea particularmente conveniente. "/>
    <n v="4.0199999999999996"/>
    <s v="Selección de terceros (Evaluación de conflictos de interes con funcionarios de SAE)."/>
    <m/>
    <m/>
    <m/>
    <m/>
    <m/>
    <m/>
    <m/>
    <m/>
    <n v="0"/>
    <s v="Debil"/>
    <s v="Fuerte"/>
    <s v="DebilFuerte"/>
    <n v="7"/>
    <s v="Débil"/>
    <s v="No disminuye"/>
    <s v="Directamente"/>
    <s v="DébilNo disminuyeDirectamente"/>
    <s v=""/>
    <s v=""/>
  </r>
  <r>
    <s v="Oficina Asesora de Planeación"/>
    <x v="2"/>
    <s v="Corrupción"/>
    <s v="TODOS LOS PROCESOS"/>
    <s v="Puede presentarse situaciones de orden moral y económico que le impidan a un funcionario actuar en forma objetiva e independiente, porque le sea particularmente conveniente. "/>
    <n v="4.0299999999999994"/>
    <s v="Controles dentro de los procesos de comercialización (publicación de ofertas y evaluación de oferentes) "/>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ficina Asesora de Planeación"/>
    <x v="3"/>
    <s v="Operativo"/>
    <s v="TODOS LOS PROCESOS"/>
    <s v="Puede ocurrir falta de apoyo en los procesos de control social realizados por los ciudadanos."/>
    <n v="5.01"/>
    <s v="Cumplimiento de Normatividad de Ley de transparencias _x000a_"/>
    <m/>
    <m/>
    <m/>
    <m/>
    <m/>
    <m/>
    <m/>
    <m/>
    <n v="0"/>
    <s v="Debil"/>
    <s v="Fuerte"/>
    <s v="DebilFuerte"/>
    <n v="7"/>
    <s v="Débil"/>
    <s v="No disminuye"/>
    <s v="Directamente"/>
    <s v="DébilNo disminuyeDirectamente"/>
    <s v=""/>
    <s v=""/>
  </r>
  <r>
    <s v="Oficina Asesora de Planeación"/>
    <x v="4"/>
    <s v="Corrupción"/>
    <s v="TODOS LOS PROCESOS"/>
    <s v="Posibilidad de recibir o solicitar cualquier dádiva o beneficio a nombre propio o de terceros con el fin de celebrar un contrato."/>
    <n v="6.01"/>
    <s v="Controles dentro de los procesos de comercialización (publicación de ofertas y evaluación de oferentes) "/>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ficina Asesora de Planeación"/>
    <x v="4"/>
    <s v="Corrupción"/>
    <s v="TODOS LOS PROCESOS"/>
    <s v="Posibilidad de recibir o solicitar cualquier dádiva o beneficio a nombre propio o de terceros con el fin de celebrar un contrato."/>
    <n v="6.02"/>
    <s v="Firma de compromiso de cumplimiento"/>
    <s v="Reducir el riesgo"/>
    <s v="Asignado"/>
    <s v="Adecuado"/>
    <s v="Inoportuna"/>
    <s v="Prevenir"/>
    <s v="Confiable"/>
    <s v="No se investigan y resulven oportunamente"/>
    <s v="Completa"/>
    <n v="70"/>
    <s v="Debil"/>
    <s v="Fuerte"/>
    <s v="DebilFuerte"/>
    <n v="7"/>
    <s v="Débil"/>
    <s v="No disminuye"/>
    <s v="Directamente"/>
    <s v="DébilNo disminuyeDirectamente"/>
    <s v=""/>
    <s v=""/>
  </r>
  <r>
    <s v="Oficina Asesora de Planeación"/>
    <x v="4"/>
    <s v="Corrupción"/>
    <s v="TODOS LOS PROCESOS"/>
    <s v="Posibilidad de recibir o solicitar cualquier dádiva o beneficio a nombre propio o de terceros con el fin de celebrar un contrato."/>
    <n v="6.0299999999999994"/>
    <s v="Aplicación código de ética"/>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ficina Asesora de Planeación"/>
    <x v="4"/>
    <s v="Corrupción"/>
    <s v="TODOS LOS PROCESOS"/>
    <s v="Posibilidad de recibir o solicitar cualquier dádiva o beneficio a nombre propio o de terceros con el fin de celebrar un contrato."/>
    <n v="6.0399999999999991"/>
    <s v="Auditorias de control interno"/>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ficina Asesora de Planeación"/>
    <x v="5"/>
    <s v="Corrupción"/>
    <s v="TODOS LOS PROCESOS"/>
    <s v="Posibilidad de que un funcionario reciba u ofrezca un soborno, con el fin de dar o recibir un trato especial con una compañía o persona natural. "/>
    <n v="7.01"/>
    <s v="Controles en sedes de funcionamiento de las Zonas únicas de atención al ciudadano, con camaras y grabación de sonido"/>
    <s v="Aceptar el riesgo"/>
    <s v="Asignado"/>
    <s v="Adecuado"/>
    <s v="Oportuna"/>
    <s v="Detectar"/>
    <s v="Confiable"/>
    <s v="Se investigan y resuelven oportunamente"/>
    <s v="Completa"/>
    <n v="95"/>
    <s v="Moderado"/>
    <s v="Fuerte"/>
    <s v="ModeradoFuerte"/>
    <n v="4"/>
    <s v="Moderado"/>
    <s v="Directamente"/>
    <s v="Directamente"/>
    <s v="ModeradoDirectamenteDirectamente"/>
    <n v="1"/>
    <n v="1"/>
  </r>
  <r>
    <s v="Oficina Asesora de Planeación"/>
    <x v="5"/>
    <s v="Corrupción"/>
    <s v="TODOS LOS PROCESOS"/>
    <s v="Posibilidad de que un funcionario reciba u ofrezca un soborno, con el fin de dar o recibir un trato especial con una compañía o persona natural. "/>
    <n v="7.02"/>
    <s v="Aplicación código de ética"/>
    <s v="Reducir el riesgo"/>
    <s v="Asignado"/>
    <s v="Adecuado"/>
    <s v="Oportuna"/>
    <s v="Prevenir"/>
    <s v="Confiable"/>
    <s v="Se investigan y resuelven oportunamente"/>
    <s v="Completa"/>
    <n v="100"/>
    <s v="Fuerte"/>
    <s v="Fuerte"/>
    <s v="FuerteFuerte"/>
    <n v="1"/>
    <s v="Fuerte"/>
    <s v="Directamente"/>
    <s v="Indirectamente"/>
    <s v="FuerteDirectamenteIndirectamente"/>
    <n v="2"/>
    <n v="1"/>
  </r>
  <r>
    <s v="Oficina Asesora de Planeación"/>
    <x v="5"/>
    <s v="Corrupción"/>
    <s v="TODOS LOS PROCESOS"/>
    <s v="Posibilidad de que un funcionario reciba u ofrezca un soborno, con el fin de dar o recibir un trato especial con una compañía o persona natural. "/>
    <n v="7.0299999999999994"/>
    <s v="Auditorias de control interno"/>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ficina Asesora de Planeación"/>
    <x v="6"/>
    <s v="Corrupción"/>
    <s v="TODOS LOS PROCESOS"/>
    <s v="Puede incitar la participación de varias personas o compañías para cometer un delito buscando el beneficio propio. Concierto para delinquir."/>
    <n v="8.01"/>
    <s v="Controles en sedes de funcionamiento de las Zonas únicas de atención al ciudadano, con camaras y grabación de sonido"/>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ficina Asesora de Planeación"/>
    <x v="6"/>
    <s v="Corrupción"/>
    <s v="TODOS LOS PROCESOS"/>
    <s v="Puede incitar la participación de varias personas o compañías para cometer un delito buscando el beneficio propio. Concierto para delinquir."/>
    <n v="8.02"/>
    <s v="Firma de compromiso de cumplimiento"/>
    <s v="Reducir el riesgo"/>
    <s v="Asignado"/>
    <s v="Adecuado"/>
    <s v="Inoportuna"/>
    <s v="Prevenir"/>
    <s v="Confiable"/>
    <s v="No se investigan y resulven oportunamente"/>
    <s v="Completa"/>
    <n v="70"/>
    <s v="Debil"/>
    <s v="Fuerte"/>
    <s v="DebilFuerte"/>
    <n v="7"/>
    <s v="Débil"/>
    <s v="Directamente"/>
    <s v="Directamente"/>
    <s v="DébilDirectamenteDirectamente"/>
    <s v=""/>
    <s v=""/>
  </r>
  <r>
    <s v="Oficina Asesora de Planeación"/>
    <x v="6"/>
    <s v="Corrupción"/>
    <s v="TODOS LOS PROCESOS"/>
    <s v="Puede incitar la participación de varias personas o compañías para cometer un delito buscando el beneficio propio. Concierto para delinquir."/>
    <n v="8.0299999999999994"/>
    <s v="Aplicación código de ética"/>
    <s v="Reducir el riesgo"/>
    <s v="Asignado"/>
    <s v="Adecuado"/>
    <s v="Oportuna"/>
    <s v="Prevenir"/>
    <s v="Confiable"/>
    <s v="Se investigan y resuelven oportunamente"/>
    <s v="Completa"/>
    <n v="100"/>
    <s v="Fuerte"/>
    <s v="Fuerte"/>
    <s v="FuerteFuerte"/>
    <n v="1"/>
    <s v="Fuerte"/>
    <s v="Directamente"/>
    <s v="Indirectamente"/>
    <s v="FuerteDirectamenteIndirectamente"/>
    <n v="2"/>
    <n v="1"/>
  </r>
  <r>
    <s v="Oficina Asesora de Planeación"/>
    <x v="6"/>
    <s v="Corrupción"/>
    <s v="TODOS LOS PROCESOS"/>
    <s v="Puede incitar la participación de varias personas o compañías para cometer un delito buscando el beneficio propio. Concierto para delinquir."/>
    <n v="8.0399999999999991"/>
    <s v="Comunicación  y seguimiento al cumplimiento de las funciones"/>
    <s v="Reducir el riesgo"/>
    <s v="Asignado"/>
    <s v="Adecuado"/>
    <s v="Oportuna"/>
    <s v="Prevenir"/>
    <s v="Confiable"/>
    <s v="Se investigan y resuelven oportunamente"/>
    <s v="Completa"/>
    <n v="100"/>
    <s v="Fuerte"/>
    <s v="Fuerte"/>
    <s v="FuerteFuerte"/>
    <n v="1"/>
    <s v="Fuerte"/>
    <s v="Directamente"/>
    <s v="Indirectamente"/>
    <s v="FuerteDirectamenteIndirectamente"/>
    <n v="2"/>
    <n v="1"/>
  </r>
  <r>
    <s v="Oficina Asesora de Planeación"/>
    <x v="6"/>
    <s v="Corrupción"/>
    <s v="TODOS LOS PROCESOS"/>
    <s v="Puede incitar la participación de varias personas o compañías para cometer un delito buscando el beneficio propio. Concierto para delinquir."/>
    <n v="8.0499999999999989"/>
    <s v="Auditorias de control interno"/>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ficina Asesora de Planeación"/>
    <x v="7"/>
    <s v="Corrupción"/>
    <s v="TODOS LOS PROCESOS"/>
    <s v="Puede ocurrir que un funcionario abuse de su cargo o funciones para inducir a otra persona a dar o prometer dinero o cualquier otro beneficio indebido. "/>
    <n v="9.01"/>
    <s v="Definición de presupuestos "/>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ficina Asesora de Planeación"/>
    <x v="7"/>
    <s v="Corrupción"/>
    <s v="TODOS LOS PROCESOS"/>
    <s v="Puede ocurrir que un funcionario abuse de su cargo o funciones para inducir a otra persona a dar o prometer dinero o cualquier otro beneficio indebido. "/>
    <n v="9.02"/>
    <s v="Publicacion de los contratos"/>
    <s v="Reducir el riesgo"/>
    <s v="Asignado"/>
    <s v="Adecuado"/>
    <s v="Oportuna"/>
    <s v="Prevenir"/>
    <s v="Confiable"/>
    <s v="Se investigan y resuelven oportunamente"/>
    <s v="Incompleta"/>
    <n v="95"/>
    <s v="Moderado"/>
    <s v="Fuerte"/>
    <s v="ModeradoFuerte"/>
    <n v="4"/>
    <s v="Moderado"/>
    <s v="Directamente"/>
    <s v="Directamente"/>
    <s v="ModeradoDirectamenteDirectamente"/>
    <n v="1"/>
    <n v="1"/>
  </r>
  <r>
    <s v="Oficina Asesora de Planeación"/>
    <x v="7"/>
    <s v="Corrupción"/>
    <s v="TODOS LOS PROCESOS"/>
    <s v="Puede ocurrir que un funcionario abuse de su cargo o funciones para inducir a otra persona a dar o prometer dinero o cualquier otro beneficio indebido. "/>
    <n v="9.0299999999999994"/>
    <s v="Comité de Contratos"/>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ficina Asesora de Planeación"/>
    <x v="7"/>
    <s v="Corrupción"/>
    <s v="TODOS LOS PROCESOS"/>
    <s v="Puede ocurrir que un funcionario abuse de su cargo o funciones para inducir a otra persona a dar o prometer dinero o cualquier otro beneficio indebido. "/>
    <n v="9.0399999999999991"/>
    <s v="Estudios previo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ficina Asesora de Planeación"/>
    <x v="7"/>
    <s v="Corrupción"/>
    <s v="TODOS LOS PROCESOS"/>
    <s v="Puede ocurrir que un funcionario abuse de su cargo o funciones para inducir a otra persona a dar o prometer dinero o cualquier otro beneficio indebido. "/>
    <n v="9.0499999999999989"/>
    <s v="Plan Anual de Adquisiciones"/>
    <s v="Reducir el riesgo"/>
    <s v="Asignado"/>
    <s v="Adecuado"/>
    <s v="Oportuna"/>
    <s v="Prevenir"/>
    <s v="Confiable"/>
    <s v="No se investigan y resulven oportunamente"/>
    <s v="Completa"/>
    <n v="85"/>
    <s v="Debil"/>
    <s v="Fuerte"/>
    <s v="DebilFuerte"/>
    <n v="7"/>
    <s v="Débil"/>
    <s v="Directamente"/>
    <s v="Directamente"/>
    <s v="DébilDirectamenteDirectamente"/>
    <s v=""/>
    <s v=""/>
  </r>
  <r>
    <s v="Oficina Asesora de Planeación"/>
    <x v="7"/>
    <s v="Corrupción"/>
    <s v="TODOS LOS PROCESOS"/>
    <s v="Puede ocurrir que un funcionario abuse de su cargo o funciones para inducir a otra persona a dar o prometer dinero o cualquier otro beneficio indebido. "/>
    <n v="9.0599999999999987"/>
    <s v="Aplicación del Manual de Contratación de CISA adoptado según acta"/>
    <s v="Reducir el riesgo"/>
    <s v="Asignado"/>
    <s v="Adecuado"/>
    <s v="Oportuna"/>
    <s v="Prevenir"/>
    <s v="Confiable"/>
    <s v="Se investigan y resuelven oportunamente"/>
    <s v="Completa"/>
    <n v="100"/>
    <s v="Fuerte"/>
    <s v="Fuerte"/>
    <s v="FuerteFuerte"/>
    <n v="1"/>
    <s v="Fuerte"/>
    <s v="Directamente"/>
    <s v="Indirectamente"/>
    <s v="FuerteDirectamenteIndirectamente"/>
    <n v="2"/>
    <n v="1"/>
  </r>
  <r>
    <s v="Oficina Asesora de Planeación"/>
    <x v="8"/>
    <s v="Corrupción"/>
    <s v="TODOS LOS PROCESOS"/>
    <s v="Puede ocurrir que teniendo conocimiento de una conducta delictiva, no se informe a las autoridades por temor a repercusiones sociales o financieras. Omisión de denuncia"/>
    <n v="10.01"/>
    <s v="Aplicación código de ética"/>
    <s v="Reducir el riesgo"/>
    <s v="Asignado"/>
    <s v="Adecuado"/>
    <s v="Oportuna"/>
    <s v="Prevenir"/>
    <s v="Confiable"/>
    <s v="Se investigan y resuelven oportunamente"/>
    <s v="Completa"/>
    <n v="100"/>
    <s v="Fuerte"/>
    <s v="Fuerte"/>
    <s v="FuerteFuerte"/>
    <n v="1"/>
    <s v="Fuerte"/>
    <s v="Directamente"/>
    <s v="Indirectamente"/>
    <s v="FuerteDirectamenteIndirectamente"/>
    <n v="2"/>
    <n v="1"/>
  </r>
  <r>
    <s v="Oficina Asesora de Planeación"/>
    <x v="9"/>
    <s v="Seguridad de la Información"/>
    <s v="GESTIÓN DOCUMENTAL"/>
    <s v="Puede ocurrir el filtro o utilización indebida de información  privilegiada de la información que reposa físicamente"/>
    <n v="74.010000000000005"/>
    <s v="Implementación de la politica de seguridad de la información"/>
    <m/>
    <m/>
    <m/>
    <m/>
    <m/>
    <m/>
    <m/>
    <m/>
    <n v="0"/>
    <s v="Debil"/>
    <s v="Fuerte"/>
    <s v="DebilFuerte"/>
    <n v="7"/>
    <s v="Débil"/>
    <s v="Directamente"/>
    <s v="Directamente"/>
    <s v="DébilDirectamenteDirectamente"/>
    <s v=""/>
    <s v=""/>
  </r>
  <r>
    <s v="Oficina Asesora de Planeación"/>
    <x v="9"/>
    <s v="Seguridad de la Información"/>
    <s v="GESTIÓN DOCUMENTAL"/>
    <s v="Puede ocurrir el filtro o utilización indebida de información  privilegiada de la información que reposa físicamente"/>
    <n v="74.02000000000001"/>
    <s v="Procedimiento de inserción de documentos"/>
    <m/>
    <m/>
    <m/>
    <m/>
    <m/>
    <m/>
    <m/>
    <m/>
    <n v="0"/>
    <s v="Debil"/>
    <s v="Fuerte"/>
    <s v="DebilFuerte"/>
    <n v="7"/>
    <s v="Débil"/>
    <s v="Directamente"/>
    <s v="Directamente"/>
    <s v="DébilDirectamenteDirectamente"/>
    <s v=""/>
    <s v=""/>
  </r>
  <r>
    <s v="Oficina Asesora de Planeación"/>
    <x v="9"/>
    <s v="Seguridad de la Información"/>
    <s v="GESTIÓN DOCUMENTAL"/>
    <s v="Puede ocurrir el filtro o utilización indebida de información  privilegiada de la información que reposa físicamente"/>
    <n v="74.030000000000015"/>
    <s v="Procedimiento préstamo de documentos"/>
    <m/>
    <m/>
    <m/>
    <m/>
    <m/>
    <m/>
    <m/>
    <m/>
    <n v="0"/>
    <s v="Debil"/>
    <s v="Fuerte"/>
    <s v="DebilFuerte"/>
    <n v="7"/>
    <s v="Débil"/>
    <s v="Directamente"/>
    <s v="Directamente"/>
    <s v="DébilDirectamenteDirectamente"/>
    <s v=""/>
    <s v=""/>
  </r>
  <r>
    <s v="Oficina Asesora de Planeación"/>
    <x v="9"/>
    <s v="Seguridad de la Información"/>
    <s v="GESTIÓN DOCUMENTAL"/>
    <s v="Puede ocurrir el filtro o utilización indebida de información  privilegiada de la información que reposa físicamente"/>
    <n v="74.04000000000002"/>
    <s v="Tabla de retención documental"/>
    <m/>
    <m/>
    <m/>
    <m/>
    <m/>
    <m/>
    <m/>
    <m/>
    <n v="0"/>
    <s v="Debil"/>
    <s v="Fuerte"/>
    <s v="DebilFuerte"/>
    <n v="7"/>
    <s v="Débil"/>
    <s v="Directamente"/>
    <s v="Directamente"/>
    <s v="DébilDirectamenteDirectamente"/>
    <s v=""/>
    <s v=""/>
  </r>
  <r>
    <s v="Oficina Asesora de Planeación"/>
    <x v="10"/>
    <s v="Corrupción"/>
    <s v="TODOS LOS PROCESOS"/>
    <s v="Posibilidad de que uno o varios funcionarios utilicen de forma  indebida la información  privilegiada de los sistemas de información para obtener beneficio privado. "/>
    <n v="11.01"/>
    <s v="Implementación de sistema de gestión de seguridad de la información y gestión documental"/>
    <s v="Reducir el riesgo"/>
    <s v="Asignado"/>
    <s v="Adecuado"/>
    <s v="Oportuna"/>
    <s v="Prevenir"/>
    <s v="Confiable"/>
    <s v="Se investigan y resuelven oportunamente"/>
    <s v="Completa"/>
    <n v="100"/>
    <s v="Fuerte"/>
    <s v="Fuerte"/>
    <s v="FuerteFuerte"/>
    <n v="1"/>
    <s v="Fuerte"/>
    <s v="Directamente"/>
    <s v="Indirectamente"/>
    <s v="FuerteDirectamenteIndirectamente"/>
    <n v="2"/>
    <n v="1"/>
  </r>
  <r>
    <s v="Oficina Asesora de Planeación"/>
    <x v="10"/>
    <s v="Corrupción"/>
    <s v="TODOS LOS PROCESOS"/>
    <s v="Posibilidad de que uno o varios funcionarios utilicen de forma  indebida la información  privilegiada de los sistemas de información para obtener beneficio privado. "/>
    <n v="11.02"/>
    <s v="Perfiles en los Apicativo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ficina Asesora de Planeación"/>
    <x v="10"/>
    <s v="Corrupción"/>
    <s v="TODOS LOS PROCESOS"/>
    <s v="Posibilidad de que uno o varios funcionarios utilicen de forma  indebida la información  privilegiada de los sistemas de información para obtener beneficio privado. "/>
    <n v="11.03"/>
    <s v="Controles en los aplicativos"/>
    <s v="Reducir el riesgo"/>
    <s v="Asignado"/>
    <s v="Adecuado"/>
    <s v="Inoportuna"/>
    <s v="Prevenir"/>
    <s v="Confiable"/>
    <s v="No se investigan y resulven oportunamente"/>
    <s v="Completa"/>
    <n v="70"/>
    <s v="Debil"/>
    <s v="Fuerte"/>
    <s v="DebilFuerte"/>
    <n v="7"/>
    <s v="Débil"/>
    <s v="Directamente"/>
    <s v="Directamente"/>
    <s v="DébilDirectamenteDirectamente"/>
    <s v=""/>
    <s v=""/>
  </r>
  <r>
    <s v="Oficina Asesora de Planeación"/>
    <x v="10"/>
    <s v="Corrupción"/>
    <s v="TODOS LOS PROCESOS"/>
    <s v="Posibilidad de que uno o varios funcionarios utilicen de forma  indebida la información  privilegiada de los sistemas de información para obtener beneficio privado. "/>
    <n v="11.04"/>
    <s v="Sistema de Seguridad de la Información - PC Secure"/>
    <s v="Reducir el riesgo"/>
    <s v="Asignado"/>
    <s v="Adecuado"/>
    <s v="Oportuna"/>
    <s v="Prevenir"/>
    <s v="Confiable"/>
    <s v="Se investigan y resuelven oportunamente"/>
    <s v="Completa"/>
    <n v="100"/>
    <s v="Fuerte"/>
    <s v="Fuerte"/>
    <s v="FuerteFuerte"/>
    <n v="1"/>
    <s v="Fuerte"/>
    <s v="Directamente"/>
    <s v="Indirectamente"/>
    <s v="FuerteDirectamenteIndirectamente"/>
    <n v="2"/>
    <n v="1"/>
  </r>
  <r>
    <s v="Oficina Asesora de Planeación"/>
    <x v="10"/>
    <s v="Corrupción"/>
    <s v="TODOS LOS PROCESOS"/>
    <s v="Posibilidad de que uno o varios funcionarios utilicen de forma  indebida la información  privilegiada de los sistemas de información para obtener beneficio privado. "/>
    <n v="11.049999999999999"/>
    <s v="Implementación de sistemas de Información para el control de la operación"/>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ficina Asesora de Planeación"/>
    <x v="11"/>
    <s v="Estratégico"/>
    <s v="TODOS LOS PROCESOS"/>
    <s v="Puede generarse menoscabo, disminución, detrimento, pérdida, uso indebido, o deterioro de los bienes o recursos públicos, o intereses patrimoniales del Estado. "/>
    <n v="12.01"/>
    <s v="Ejecución del comité de negocios, de depositarios, de contratos. Y técnicos regional y nivel central."/>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ficina Asesora de Planeación"/>
    <x v="11"/>
    <s v="Estratégico"/>
    <s v="TODOS LOS PROCESOS"/>
    <s v="Puede generarse menoscabo, disminución, detrimento, pérdida, uso indebido, o deterioro de los bienes o recursos públicos, o intereses patrimoniales del Estado. "/>
    <n v="12.02"/>
    <s v="Definición de la politica de gestión de garantias en el uso de recursos de la entidad."/>
    <s v="Reducir el riesgo"/>
    <s v="Asignado"/>
    <s v="Adecuado"/>
    <s v="Oportuna"/>
    <s v="Prevenir"/>
    <s v="Confiable"/>
    <s v="Se investigan y resuelven oportunamente"/>
    <s v="Completa"/>
    <n v="100"/>
    <s v="Fuerte"/>
    <s v="Fuerte"/>
    <s v="FuerteFuerte"/>
    <n v="1"/>
    <s v="Fuerte"/>
    <s v="No disminuye"/>
    <s v="Directamente"/>
    <s v="FuerteNo disminuyeDirectamente"/>
    <n v="0"/>
    <n v="2"/>
  </r>
  <r>
    <s v="Oficina Asesora de Planeación"/>
    <x v="11"/>
    <s v="Estratégico"/>
    <s v="TODOS LOS PROCESOS"/>
    <s v="Puede generarse menoscabo, disminución, detrimento, pérdida, uso indebido, o deterioro de los bienes o recursos públicos, o intereses patrimoniales del Estado. "/>
    <n v="12.03"/>
    <s v="Seguimiento al contrato de las almacenadora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ficina Asesora de Planeación"/>
    <x v="12"/>
    <s v="Corrupción"/>
    <s v="TODOS LOS PROCESOS"/>
    <s v="Puede ocurrir apropiación ilegal, en beneficio propio o de un tercero, de los bienes del estado."/>
    <n v="13.01"/>
    <s v="Aplicación del formato del control de bienes y renta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ficina Asesora de Planeación"/>
    <x v="12"/>
    <s v="Corrupción"/>
    <s v="TODOS LOS PROCESOS"/>
    <s v="Puede ocurrir apropiación ilegal, en beneficio propio o de un tercero, de los bienes del estado."/>
    <n v="13.02"/>
    <s v="Firma de compromiso de cumplimiento"/>
    <s v="Reducir el riesgo"/>
    <s v="Asignado"/>
    <s v="Adecuado"/>
    <s v="Inoportuna"/>
    <s v="Prevenir"/>
    <s v="Confiable"/>
    <s v="No se investigan y resulven oportunamente"/>
    <s v="Completa"/>
    <n v="70"/>
    <s v="Debil"/>
    <s v="Fuerte"/>
    <s v="DebilFuerte"/>
    <n v="7"/>
    <s v="Débil"/>
    <s v="Directamente"/>
    <s v="Directamente"/>
    <s v="DébilDirectamenteDirectamente"/>
    <s v=""/>
    <s v=""/>
  </r>
  <r>
    <s v="Oficina Asesora de Planeación"/>
    <x v="12"/>
    <s v="Corrupción"/>
    <s v="TODOS LOS PROCESOS"/>
    <s v="Puede ocurrir apropiación ilegal, en beneficio propio o de un tercero, de los bienes del estado."/>
    <n v="13.03"/>
    <s v="Aplicación código de ética"/>
    <s v="Reducir el riesgo"/>
    <s v="Asignado"/>
    <s v="Adecuado"/>
    <s v="Oportuna"/>
    <s v="Prevenir"/>
    <s v="Confiable"/>
    <s v="Se investigan y resuelven oportunamente"/>
    <s v="Completa"/>
    <n v="100"/>
    <s v="Fuerte"/>
    <s v="Fuerte"/>
    <s v="FuerteFuerte"/>
    <n v="1"/>
    <s v="Fuerte"/>
    <s v="Directamente"/>
    <s v="Indirectamente"/>
    <s v="FuerteDirectamenteIndirectamente"/>
    <n v="2"/>
    <n v="1"/>
  </r>
  <r>
    <s v="Oficina Asesora de Planeación"/>
    <x v="13"/>
    <s v="Operativo"/>
    <s v="DISPOSICIÓN TEMPORAL DE ACTIVOS"/>
    <s v="Puede ocurrir que no se cuente con el respaldo legal para gestionar la recuperación de la cartera"/>
    <n v="14.01"/>
    <s v="Aplicación del procedimiento de gestión de cobro de los contratos de arrendamiento"/>
    <m/>
    <m/>
    <m/>
    <m/>
    <m/>
    <m/>
    <m/>
    <m/>
    <n v="0"/>
    <s v="Debil"/>
    <s v="Fuerte"/>
    <s v="DebilFuerte"/>
    <n v="7"/>
    <s v="Débil"/>
    <s v="Directamente"/>
    <s v="Directamente"/>
    <s v="DébilDirectamenteDirectamente"/>
    <s v=""/>
    <s v=""/>
  </r>
  <r>
    <s v="Oficina Asesora de Planeación"/>
    <x v="13"/>
    <s v="Operativo"/>
    <s v="DISPOSICIÓN TEMPORAL DE ACTIVOS"/>
    <s v="Puede ocurrir que no se cuente con el respaldo legal para gestionar la recuperación de la cartera"/>
    <n v="14.02"/>
    <s v="Documentar los contratos realizados hasta la fecha tanto para administración directa como para los depositarios"/>
    <m/>
    <m/>
    <m/>
    <m/>
    <m/>
    <m/>
    <m/>
    <m/>
    <n v="0"/>
    <s v="Debil"/>
    <s v="Fuerte"/>
    <s v="DebilFuerte"/>
    <n v="7"/>
    <s v="Débil"/>
    <s v="Directamente"/>
    <s v="Directamente"/>
    <s v="DébilDirectamenteDirectamente"/>
    <s v=""/>
    <s v=""/>
  </r>
  <r>
    <s v="Oficina Asesora de Planeación"/>
    <x v="13"/>
    <s v="Operativo"/>
    <s v="DISPOSICIÓN TEMPORAL DE ACTIVOS"/>
    <s v="Puede ocurrir que no se cuente con el respaldo legal para gestionar la recuperación de la cartera"/>
    <n v="14.03"/>
    <s v="Establecer procedimiento de cartera y cartera judicializada"/>
    <m/>
    <m/>
    <m/>
    <m/>
    <m/>
    <m/>
    <m/>
    <m/>
    <n v="0"/>
    <s v="Debil"/>
    <s v="Fuerte"/>
    <s v="DebilFuerte"/>
    <n v="7"/>
    <s v="Débil"/>
    <s v="Directamente"/>
    <s v="Directamente"/>
    <s v="DébilDirectamenteDirectamente"/>
    <s v=""/>
    <s v=""/>
  </r>
  <r>
    <s v="Oficina Asesora de Planeación"/>
    <x v="14"/>
    <s v="Operativo"/>
    <s v="DISPOSICIÓN FINAL DE ACTIVOS"/>
    <s v="Se puede gestionar de manera tardía la comercialización o destrucción de activos."/>
    <n v="15.01"/>
    <s v="Procedimiento de alistamiento de inmuebles para comercializar y procedimientos de destrucción y chatarrización de muebles"/>
    <m/>
    <m/>
    <m/>
    <m/>
    <m/>
    <m/>
    <m/>
    <m/>
    <n v="0"/>
    <s v="Debil"/>
    <s v="Fuerte"/>
    <s v="DebilFuerte"/>
    <n v="7"/>
    <s v="Débil"/>
    <s v="Directamente"/>
    <s v="Directamente"/>
    <s v="DébilDirectamenteDirectamente"/>
    <s v=""/>
    <s v=""/>
  </r>
  <r>
    <s v="Oficina Asesora de Planeación"/>
    <x v="14"/>
    <s v="Operativo"/>
    <s v="DISPOSICIÓN FINAL DE ACTIVOS"/>
    <s v="Se puede gestionar de manera tardía la comercialización o destrucción de activos."/>
    <n v="15.02"/>
    <s v="Identificación de activos a comerciallizar o destruir dentro del comité de negocios de SAE"/>
    <m/>
    <m/>
    <m/>
    <m/>
    <m/>
    <m/>
    <m/>
    <m/>
    <n v="0"/>
    <s v="Debil"/>
    <s v="Fuerte"/>
    <s v="DebilFuerte"/>
    <n v="7"/>
    <s v="Débil"/>
    <s v="Directamente"/>
    <s v="Directamente"/>
    <s v="DébilDirectamenteDirectamente"/>
    <s v=""/>
    <s v=""/>
  </r>
  <r>
    <s v="Oficina Asesora de Planeación"/>
    <x v="14"/>
    <s v="Operativo"/>
    <s v="DISPOSICIÓN FINAL DE ACTIVOS"/>
    <s v="Se puede gestionar de manera tardía la comercialización o destrucción de activos."/>
    <n v="15.03"/>
    <s v="Seguimiento a gestión dentro de comité directivo y comité de negocios"/>
    <m/>
    <m/>
    <m/>
    <m/>
    <m/>
    <m/>
    <m/>
    <m/>
    <n v="0"/>
    <s v="Debil"/>
    <s v="Fuerte"/>
    <s v="DebilFuerte"/>
    <n v="7"/>
    <s v="Débil"/>
    <s v="Directamente"/>
    <s v="Directamente"/>
    <s v="DébilDirectamenteDirectamente"/>
    <s v=""/>
    <s v=""/>
  </r>
  <r>
    <s v="Oficina Asesora de Planeación"/>
    <x v="15"/>
    <s v="Estratégico"/>
    <s v="DIAGNOSTICO Y ALISTAMIENTO DE ACTIVOS"/>
    <s v="Fallas en la identificación de activos potenciales de productividad."/>
    <n v="16.010000000000002"/>
    <s v="Aplicación de procedimientos de diagnóstico de activos"/>
    <m/>
    <m/>
    <m/>
    <m/>
    <m/>
    <m/>
    <m/>
    <m/>
    <n v="0"/>
    <s v="Debil"/>
    <s v="Fuerte"/>
    <s v="DebilFuerte"/>
    <n v="7"/>
    <s v="Débil"/>
    <s v="Directamente"/>
    <s v="Directamente"/>
    <s v="DébilDirectamenteDirectamente"/>
    <s v=""/>
    <s v=""/>
  </r>
  <r>
    <s v="Oficina Asesora de Planeación"/>
    <x v="15"/>
    <s v="Estratégico"/>
    <s v="DIAGNOSTICO Y ALISTAMIENTO DE ACTIVOS"/>
    <s v="Fallas en la identificación de activos potenciales de productividad."/>
    <n v="16.020000000000003"/>
    <s v="Identificación de activos productivos dentro del comité de negocios de la sociedad"/>
    <m/>
    <m/>
    <m/>
    <m/>
    <m/>
    <m/>
    <m/>
    <m/>
    <n v="0"/>
    <s v="Debil"/>
    <s v="Fuerte"/>
    <s v="DebilFuerte"/>
    <n v="7"/>
    <s v="Débil"/>
    <s v="Directamente"/>
    <s v="Directamente"/>
    <s v="DébilDirectamenteDirectamente"/>
    <s v=""/>
    <s v=""/>
  </r>
  <r>
    <s v="Oficina Asesora de Planeación"/>
    <x v="15"/>
    <s v="Estratégico"/>
    <s v="DIAGNOSTICO Y ALISTAMIENTO DE ACTIVOS"/>
    <s v="Fallas en la identificación de activos potenciales de productividad."/>
    <n v="16.030000000000005"/>
    <s v="Aplicación de procedimiento de desalojos y legalización de contratos."/>
    <m/>
    <m/>
    <m/>
    <m/>
    <m/>
    <m/>
    <m/>
    <m/>
    <n v="0"/>
    <s v="Debil"/>
    <s v="Fuerte"/>
    <s v="DebilFuerte"/>
    <n v="7"/>
    <s v="Débil"/>
    <s v="Directamente"/>
    <s v="Directamente"/>
    <s v="DébilDirectamenteDirectamente"/>
    <s v=""/>
    <s v=""/>
  </r>
  <r>
    <s v="Oficina Asesora de Planeación"/>
    <x v="16"/>
    <s v="Operativo"/>
    <s v="GESTIÓN FINANCIERA"/>
    <s v="Se pueden realizar inversiones sin la información necesaria"/>
    <n v="17.010000000000002"/>
    <s v="aplicación del procedimiento de gestion de inversiones P-GF3-066"/>
    <m/>
    <m/>
    <m/>
    <m/>
    <m/>
    <m/>
    <m/>
    <m/>
    <n v="0"/>
    <s v="Debil"/>
    <s v="Fuerte"/>
    <s v="DebilFuerte"/>
    <n v="7"/>
    <s v="Débil"/>
    <s v="Directamente"/>
    <s v="Directamente"/>
    <s v="DébilDirectamenteDirectamente"/>
    <s v=""/>
    <s v=""/>
  </r>
  <r>
    <s v="Oficina Asesora de Planeación"/>
    <x v="16"/>
    <s v="Operativo"/>
    <s v="GESTIÓN FINANCIERA"/>
    <s v="Se pueden realizar inversiones sin la información necesaria"/>
    <n v="17.020000000000003"/>
    <s v="Aplicación de P-GF1-015_Procedimiento_Elaboracion_y_Actualizacion_del_Presupuesto"/>
    <m/>
    <m/>
    <m/>
    <m/>
    <m/>
    <m/>
    <m/>
    <m/>
    <n v="0"/>
    <s v="Debil"/>
    <s v="Fuerte"/>
    <s v="DebilFuerte"/>
    <n v="7"/>
    <s v="Débil"/>
    <s v="Directamente"/>
    <s v="Directamente"/>
    <s v="DébilDirectamenteDirectamente"/>
    <s v=""/>
    <s v=""/>
  </r>
  <r>
    <s v="Oficina Asesora de Planeación"/>
    <x v="17"/>
    <s v="Estratégico"/>
    <s v="TODOS LOS PROCESOS"/>
    <s v="No disponibilidad de recursos para gestionar la distribución a las entidades del Estado"/>
    <n v="18.010000000000002"/>
    <s v="Se realiza un presupuesto anual desarrollado por cada una de las àreas, tanto para ingresos como para gastos."/>
    <s v="Reducir el riesgo"/>
    <s v="Asignado"/>
    <s v="Adecuado"/>
    <s v="Oportuna"/>
    <s v="Prevenir"/>
    <s v="Confiable"/>
    <s v="Se investigan y resuelven oportunamente"/>
    <s v="Completa"/>
    <n v="100"/>
    <s v="Fuerte"/>
    <s v="Fuerte"/>
    <s v="FuerteFuerte"/>
    <n v="1"/>
    <s v="Fuerte"/>
    <s v="Directamente"/>
    <s v="Indirectamente"/>
    <s v="FuerteDirectamenteIndirectamente"/>
    <n v="2"/>
    <n v="1"/>
  </r>
  <r>
    <s v="Oficina Asesora de Planeación"/>
    <x v="17"/>
    <s v="Estratégico"/>
    <s v="TODOS LOS PROCESOS"/>
    <s v="No disponibilidad de recursos para gestionar la distribución a las entidades del Estado"/>
    <n v="18.020000000000003"/>
    <s v="Se verifica el cumplimiento del presupuesto para cada uno de los pagos reallizados."/>
    <s v="Reducir el riesgo"/>
    <s v="Asignado"/>
    <s v="Adecuado"/>
    <s v="Oportuna"/>
    <s v="Prevenir"/>
    <s v="Confiable"/>
    <s v="Se investigan y resuelven oportunamente"/>
    <s v="Completa"/>
    <n v="100"/>
    <s v="Fuerte"/>
    <s v="Fuerte"/>
    <s v="FuerteFuerte"/>
    <n v="1"/>
    <s v="Fuerte"/>
    <s v="Directamente"/>
    <s v="Indirectamente"/>
    <s v="FuerteDirectamenteIndirectamente"/>
    <n v="2"/>
    <n v="1"/>
  </r>
  <r>
    <s v="Oficina Asesora de Planeación"/>
    <x v="17"/>
    <s v="Estratégico"/>
    <s v="TODOS LOS PROCESOS"/>
    <s v="No disponibilidad de recursos para gestionar la distribución a las entidades del Estado"/>
    <n v="18.030000000000005"/>
    <s v="Se realiza seguimiento a los ingresos presupuestados."/>
    <s v="Reducir el riesgo"/>
    <s v="Asignado"/>
    <s v="Adecuado"/>
    <s v="Oportuna"/>
    <s v="Prevenir"/>
    <s v="Confiable"/>
    <s v="Se investigan y resuelven oportunamente"/>
    <s v="Completa"/>
    <n v="100"/>
    <s v="Fuerte"/>
    <s v="Fuerte"/>
    <s v="FuerteFuerte"/>
    <n v="1"/>
    <s v="Fuerte"/>
    <s v="Directamente"/>
    <s v="Indirectamente"/>
    <s v="FuerteDirectamenteIndirectamente"/>
    <n v="2"/>
    <n v="1"/>
  </r>
  <r>
    <s v="Oficina Asesora de Planeación"/>
    <x v="18"/>
    <s v="Operativo"/>
    <s v="TODOS LOS PROCESOS"/>
    <s v="Se pueden establecer procesos con controles obsoletos o desbordados en términos de la operación"/>
    <n v="19.010000000000002"/>
    <s v="Aplicación del procedimiento de creación, modificación o eliminación de documento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ficina Asesora de Planeación"/>
    <x v="18"/>
    <s v="Operativo"/>
    <s v="TODOS LOS PROCESOS"/>
    <s v="Se pueden establecer procesos con controles obsoletos o desbordados en términos de la operación"/>
    <n v="19.020000000000003"/>
    <s v="Se cuenta con la definición de la arquitectura empresarial, donde se establece el alcance de los proceso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ficina Asesora de Planeación"/>
    <x v="19"/>
    <s v="Seguridad de la Información"/>
    <s v="TODOS LOS PROCESOS"/>
    <s v="Falta de programas de gestión de cambio y seguimientos en el uso y apropiación de TIC's"/>
    <n v="20.010000000000002"/>
    <s v="Seguimeintos realizados al plan de acción "/>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ficina Asesora de Planeación"/>
    <x v="20"/>
    <s v="Estratégico"/>
    <s v="TODOS LOS PROCESOS"/>
    <s v="No se cuente con los recursos suficientes para lograr el objetivo institucional"/>
    <n v="21.01"/>
    <s v="Aplicación Procedimiento de Elaboración y Actualización del presupuesto"/>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ficina Asesora de Planeación"/>
    <x v="20"/>
    <s v="Estratégico"/>
    <s v="TODOS LOS PROCESOS"/>
    <s v="No se cuente con los recursos suficientes para lograr el objetivo institucional"/>
    <n v="21.020000000000003"/>
    <s v="Se verifica el cumplimiento del presupuesto para cada uno de los pagos reallizados."/>
    <s v="Reducir el riesgo"/>
    <s v="Asignado"/>
    <s v="Adecuado"/>
    <s v="Oportuna"/>
    <s v="Prevenir"/>
    <s v="Confiable"/>
    <s v="Se investigan y resuelven oportunamente"/>
    <s v="Completa"/>
    <n v="100"/>
    <s v="Fuerte"/>
    <s v="Fuerte"/>
    <s v="FuerteFuerte"/>
    <n v="1"/>
    <s v="Fuerte"/>
    <s v="Directamente"/>
    <s v="Indirectamente"/>
    <s v="FuerteDirectamenteIndirectamente"/>
    <n v="2"/>
    <n v="1"/>
  </r>
  <r>
    <s v="Oficina Asesora de Planeación"/>
    <x v="20"/>
    <s v="Estratégico"/>
    <s v="TODOS LOS PROCESOS"/>
    <s v="No se cuente con los recursos suficientes para lograr el objetivo institucional"/>
    <n v="21.030000000000005"/>
    <s v="Se realiza seguimiento a los ingresos presupuestados."/>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ficina Asesora de Planeación"/>
    <x v="21"/>
    <s v="Estratégico"/>
    <s v="RECEPCIÓN Y REGISTRO"/>
    <s v="Asignar activos a Depositarios Provisionales y Liquidadores con características erróneas (tales como actividad económica, cobertura en departamento o municipio,  clasificación de experiencia o categoría de inscripción)"/>
    <n v="22.01"/>
    <s v="Modulo de asignación automatica de depositarios"/>
    <m/>
    <m/>
    <m/>
    <m/>
    <m/>
    <m/>
    <m/>
    <m/>
    <n v="0"/>
    <s v="Debil"/>
    <s v="Fuerte"/>
    <s v="DebilFuerte"/>
    <n v="7"/>
    <s v="Débil"/>
    <s v="Directamente"/>
    <s v="Directamente"/>
    <s v="DébilDirectamenteDirectamente"/>
    <s v=""/>
    <s v=""/>
  </r>
  <r>
    <s v="Oficina Asesora de Planeación"/>
    <x v="21"/>
    <s v="Estratégico"/>
    <s v="RECEPCIÓN Y REGISTRO"/>
    <s v="Asignar activos a Depositarios Provisionales y Liquidadores con características erróneas (tales como actividad económica, cobertura en departamento o municipio,  clasificación de experiencia o categoría de inscripción)"/>
    <n v="22.020000000000003"/>
    <s v="Aplicación del procedimiento de asignación de depositarios"/>
    <m/>
    <m/>
    <m/>
    <m/>
    <m/>
    <m/>
    <m/>
    <m/>
    <n v="0"/>
    <s v="Debil"/>
    <s v="Fuerte"/>
    <s v="DebilFuerte"/>
    <n v="7"/>
    <s v="Débil"/>
    <s v="Directamente"/>
    <s v="Directamente"/>
    <s v="DébilDirectamenteDirectamente"/>
    <s v=""/>
    <s v=""/>
  </r>
  <r>
    <s v="Oficina Asesora de Planeación"/>
    <x v="22"/>
    <s v="Estratégico"/>
    <s v="RECEPCIÓN Y REGISTRO"/>
    <s v="Puede que no haya recursos disponibles idóneos para la recepción de los Activos (Delegados, Bodegas, Especialistas, depositarios)"/>
    <n v="23.01"/>
    <s v="Aplicación del procedimiento de preparación para la recepción de Activos"/>
    <m/>
    <m/>
    <m/>
    <m/>
    <m/>
    <m/>
    <m/>
    <m/>
    <n v="0"/>
    <s v="Debil"/>
    <s v="Fuerte"/>
    <s v="DebilFuerte"/>
    <n v="7"/>
    <s v="Débil"/>
    <s v="Directamente"/>
    <s v="Directamente"/>
    <s v="DébilDirectamenteDirectamente"/>
    <s v=""/>
    <s v=""/>
  </r>
  <r>
    <s v="Oficina Asesora de Planeación"/>
    <x v="23"/>
    <s v="Seguridad de la Información"/>
    <s v="RECEPCIÓN Y REGISTRO"/>
    <s v="No contar con la información real del inventario de los activos en administración"/>
    <n v="75.010000000000005"/>
    <s v="Definición de politica en la recepción de Activos"/>
    <m/>
    <m/>
    <m/>
    <m/>
    <m/>
    <m/>
    <m/>
    <m/>
    <n v="0"/>
    <s v="Debil"/>
    <s v="Fuerte"/>
    <s v="DebilFuerte"/>
    <n v="7"/>
    <s v="Débil"/>
    <s v="Directamente"/>
    <s v="Directamente"/>
    <s v="DébilDirectamenteDirectamente"/>
    <s v=""/>
    <s v=""/>
  </r>
  <r>
    <s v="Oficina Asesora de Planeación"/>
    <x v="23"/>
    <s v="Seguridad de la Información"/>
    <s v="RECEPCIÓN Y REGISTRO"/>
    <s v="No contar con la información real del inventario de los activos en administración"/>
    <n v="75.02000000000001"/>
    <s v="Seguimiento del lider del registro de los activos"/>
    <m/>
    <m/>
    <m/>
    <m/>
    <m/>
    <m/>
    <m/>
    <m/>
    <n v="0"/>
    <s v="Debil"/>
    <s v="Fuerte"/>
    <s v="DebilFuerte"/>
    <n v="7"/>
    <s v="Débil"/>
    <s v="Directamente"/>
    <s v="Directamente"/>
    <s v="DébilDirectamenteDirectamente"/>
    <s v=""/>
    <s v=""/>
  </r>
  <r>
    <s v="Oficina Asesora de Planeación"/>
    <x v="24"/>
    <s v="Operativo"/>
    <s v="RECEPCIÓN Y REGISTRO y DIAGNOSTICO Y ALISTAMIENTO DE ACTIVOS"/>
    <s v="Puede ocurrir que no se caracterice  adecuadamente el activo "/>
    <n v="24.01"/>
    <s v="Definición dentro de los procedimientos de Recepción y registro en cuanto a la Consulta de información online en la Ventanilla Única de Registro (VUR), Registro Único Nacional de Tránsito (RUNT),  DIMAR, Aeronáutica Civil y RUES._x000a_"/>
    <m/>
    <m/>
    <m/>
    <m/>
    <m/>
    <m/>
    <m/>
    <m/>
    <n v="0"/>
    <s v="Debil"/>
    <s v="Fuerte"/>
    <s v="DebilFuerte"/>
    <n v="7"/>
    <s v="Débil"/>
    <s v="Directamente"/>
    <s v="Directamente"/>
    <s v="DébilDirectamenteDirectamente"/>
    <s v=""/>
    <s v=""/>
  </r>
  <r>
    <s v="Oficina Asesora de Planeación"/>
    <x v="24"/>
    <s v="Operativo"/>
    <s v="RECEPCIÓN Y REGISTRO y DIAGNOSTICO Y ALISTAMIENTO DE ACTIVOS"/>
    <s v="Puede ocurrir que no se caracterice  adecuadamente el activo "/>
    <n v="24.020000000000003"/>
    <s v="Acuerdos interadministrativos – IGAC, para obtención de información"/>
    <m/>
    <m/>
    <m/>
    <m/>
    <m/>
    <m/>
    <m/>
    <m/>
    <n v="0"/>
    <s v="Debil"/>
    <s v="Fuerte"/>
    <s v="DebilFuerte"/>
    <n v="7"/>
    <s v="Débil"/>
    <s v="Directamente"/>
    <s v="Directamente"/>
    <s v="DébilDirectamenteDirectamente"/>
    <s v=""/>
    <s v=""/>
  </r>
  <r>
    <s v="Oficina Asesora de Planeación"/>
    <x v="25"/>
    <s v="Operativo"/>
    <s v="TODOS LOS PROCESOS"/>
    <s v="Puede ocurrir que no tenga proveedores idóneos disponibles"/>
    <n v="25.01"/>
    <s v="Se cuenta con un sistema de registro de proveedore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ficina Asesora de Planeación"/>
    <x v="25"/>
    <s v="Operativo"/>
    <s v="TODOS LOS PROCESOS"/>
    <s v="Puede ocurrir que no tenga proveedores idóneos disponibles"/>
    <n v="25.020000000000003"/>
    <s v="Contratro elaboración ROM"/>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ficina Asesora de Planeación"/>
    <x v="25"/>
    <s v="Operativo"/>
    <s v="TODOS LOS PROCESOS"/>
    <s v="Puede ocurrir que no tenga proveedores idóneos disponibles"/>
    <n v="25.030000000000005"/>
    <s v="Aplicación Procedimiento elaboración de Estudios Previo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ficina Asesora de Planeación"/>
    <x v="26"/>
    <s v="Operativo"/>
    <s v="TODOS LOS PROCESOS"/>
    <s v="Se podría contratar un servicio innecesario"/>
    <n v="26.01"/>
    <s v="Aplicación Procedimiento elaboración de Estudios Previ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Oficina Asesora de Planeación"/>
    <x v="26"/>
    <s v="Operativo"/>
    <s v="TODOS LOS PROCESOS"/>
    <s v="Se podría contratar un servicio innecesario"/>
    <n v="26.020000000000003"/>
    <s v="Aplicación del Procedimiento de ROM y Formato de Solicitud de Aprobación de ROM"/>
    <s v="Reducir el riesgo"/>
    <s v="Asignado"/>
    <s v="Adecuado"/>
    <s v="Oportuna"/>
    <s v="Prevenir"/>
    <s v="Confiable"/>
    <s v="Se investigan y resuelven oportunamente"/>
    <s v="Completa"/>
    <n v="100"/>
    <s v="Fuerte"/>
    <s v="Fuerte"/>
    <s v="FuerteFuerte"/>
    <n v="1"/>
    <s v="Fuerte"/>
    <s v="No disminuye"/>
    <s v="Directamente"/>
    <s v="FuerteNo disminuyeDirectamente"/>
    <n v="0"/>
    <n v="2"/>
  </r>
  <r>
    <s v="Oficina Asesora de Planeación"/>
    <x v="27"/>
    <s v="Estratégico"/>
    <s v="RECEPCIÓN Y REGISTRO"/>
    <s v="Puede ocurrir que exista dentro del banco de depositarios, algunos que no cumplan con las características necesarias para el Registro y/o Asignación de activos."/>
    <n v="28.01"/>
    <s v="procedimiento P-DP3-030_Registro_y_clasificacion_de_Depositarios, incluyendo mecanismo de evaluación de depositarios."/>
    <m/>
    <m/>
    <m/>
    <m/>
    <m/>
    <m/>
    <m/>
    <m/>
    <n v="0"/>
    <s v="Debil"/>
    <m/>
    <s v="Debil"/>
    <s v=""/>
    <s v=""/>
    <s v="Directamente"/>
    <s v="Directamente"/>
    <s v="DirectamenteDirectamente"/>
    <s v=""/>
    <s v=""/>
  </r>
  <r>
    <s v="Oficina Asesora de Planeación"/>
    <x v="27"/>
    <s v="Estratégico"/>
    <s v="RECEPCIÓN Y REGISTRO"/>
    <s v="Puede ocurrir que exista dentro del banco de depositarios, algunos que no cumplan con las características necesarias para el Registro y/o Asignación de activos."/>
    <n v="28.020000000000003"/>
    <s v="Sistema de información de registro de depositarios donde desarrolla el proceso"/>
    <m/>
    <m/>
    <m/>
    <m/>
    <m/>
    <m/>
    <m/>
    <m/>
    <n v="0"/>
    <s v="Debil"/>
    <m/>
    <s v="Debil"/>
    <s v=""/>
    <s v=""/>
    <s v="Directamente"/>
    <s v="Directamente"/>
    <s v="DirectamenteDirectamente"/>
    <s v=""/>
    <s v=""/>
  </r>
  <r>
    <s v="Oficina Asesora de Planeación"/>
    <x v="27"/>
    <s v="Estratégico"/>
    <s v="RECEPCIÓN Y REGISTRO"/>
    <s v="Puede ocurrir que exista dentro del banco de depositarios, algunos que no cumplan con las características necesarias para el Registro y/o Asignación de activos."/>
    <n v="28.030000000000005"/>
    <s v="Procedimiento de registro de depositarios y liquidadores, donde se establecen los requisitos y operacion de la selección"/>
    <m/>
    <m/>
    <m/>
    <m/>
    <m/>
    <m/>
    <m/>
    <m/>
    <n v="0"/>
    <s v="Debil"/>
    <m/>
    <s v="Debil"/>
    <s v=""/>
    <s v=""/>
    <s v="Directamente"/>
    <s v="Directamente"/>
    <s v="DirectamenteDirectamente"/>
    <s v=""/>
    <s v=""/>
  </r>
  <r>
    <s v="Oficina Asesora de Planeación"/>
    <x v="27"/>
    <s v="Estratégico"/>
    <s v="RECEPCIÓN Y REGISTRO"/>
    <s v="Puede ocurrir que exista dentro del banco de depositarios, algunos que no cumplan con las características necesarias para el Registro y/o Asignación de activos."/>
    <n v="28.040000000000006"/>
    <s v="Disponibilidad de un módulo de actualización de la información del Depositario registrada en el sistema"/>
    <m/>
    <m/>
    <m/>
    <m/>
    <m/>
    <m/>
    <m/>
    <m/>
    <n v="0"/>
    <s v="Debil"/>
    <m/>
    <s v="Debil"/>
    <s v=""/>
    <s v=""/>
    <s v="Directamente"/>
    <s v="Directamente"/>
    <s v="DirectamenteDirectamente"/>
    <s v=""/>
    <s v=""/>
  </r>
  <r>
    <s v="Oficina Asesora de Planeación"/>
    <x v="28"/>
    <s v="Operativo"/>
    <s v="DISPOSICIÓN TEMPORAL DE ACTIVOS"/>
    <s v="Puede ocurrir que no se caracterice correctamente a los usuarios de los diferentes mecanismos de administración "/>
    <n v="30.01"/>
    <s v="Aplicación del procedimiento de Promoción y Negociación de Bienes Inmuebles"/>
    <m/>
    <m/>
    <m/>
    <m/>
    <m/>
    <m/>
    <m/>
    <m/>
    <n v="0"/>
    <s v="Debil"/>
    <m/>
    <s v="Debil"/>
    <s v=""/>
    <s v=""/>
    <s v="Directamente"/>
    <s v="Directamente"/>
    <s v="DirectamenteDirectamente"/>
    <s v=""/>
    <s v=""/>
  </r>
  <r>
    <s v="Oficina Asesora de Planeación"/>
    <x v="28"/>
    <s v="Operativo"/>
    <s v="DISPOSICIÓN TEMPORAL DE ACTIVOS"/>
    <s v="Puede ocurrir que no se caracterice correctamente a los usuarios de los diferentes mecanismos de administración "/>
    <n v="30.020000000000003"/>
    <s v="Aplicación del procedimiento de administración directa de bienes muebles"/>
    <m/>
    <m/>
    <m/>
    <m/>
    <m/>
    <m/>
    <m/>
    <m/>
    <n v="0"/>
    <s v="Debil"/>
    <m/>
    <s v="Debil"/>
    <s v=""/>
    <s v=""/>
    <s v="Directamente"/>
    <s v="Directamente"/>
    <s v="DirectamenteDirectamente"/>
    <s v=""/>
    <s v=""/>
  </r>
  <r>
    <s v="Oficina Asesora de Planeación"/>
    <x v="28"/>
    <s v="Operativo"/>
    <s v="DISPOSICIÓN TEMPORAL DE ACTIVOS"/>
    <s v="Puede ocurrir que no se caracterice correctamente a los usuarios de los diferentes mecanismos de administración "/>
    <n v="30.030000000000005"/>
    <s v="Aplicación del protocolo de ventas CISA SAE"/>
    <m/>
    <m/>
    <m/>
    <m/>
    <m/>
    <m/>
    <m/>
    <m/>
    <n v="0"/>
    <s v="Debil"/>
    <m/>
    <s v="Debil"/>
    <s v=""/>
    <s v=""/>
    <s v="Directamente"/>
    <s v="Directamente"/>
    <s v="DirectamenteDirectamente"/>
    <s v=""/>
    <s v=""/>
  </r>
  <r>
    <s v="Oficina Asesora de Planeación"/>
    <x v="28"/>
    <s v="Operativo"/>
    <s v="DISPOSICIÓN TEMPORAL DE ACTIVOS"/>
    <s v="Puede ocurrir que no se caracterice correctamente a los usuarios de los diferentes mecanismos de administración "/>
    <n v="30.040000000000006"/>
    <s v="Comercialización de Semovientes, sustancias quimicas"/>
    <m/>
    <m/>
    <m/>
    <m/>
    <m/>
    <m/>
    <m/>
    <m/>
    <n v="0"/>
    <s v="Debil"/>
    <m/>
    <s v="Debil"/>
    <s v=""/>
    <s v=""/>
    <s v="Directamente"/>
    <s v="Directamente"/>
    <s v="DirectamenteDirectamente"/>
    <s v=""/>
    <s v=""/>
  </r>
  <r>
    <s v="Oficina Asesora de Planeación"/>
    <x v="28"/>
    <s v="Operativo"/>
    <s v="DISPOSICIÓN TEMPORAL DE ACTIVOS"/>
    <s v="Puede ocurrir que no se caracterice correctamente a los usuarios de los diferentes mecanismos de administración "/>
    <n v="30.050000000000008"/>
    <s v="Aplicación del procedimiento de destinación definitiva de bienes inmuebles - leyes especiales"/>
    <m/>
    <m/>
    <m/>
    <m/>
    <m/>
    <m/>
    <m/>
    <m/>
    <n v="0"/>
    <s v="Debil"/>
    <m/>
    <s v="Debil"/>
    <s v=""/>
    <s v=""/>
    <s v="Directamente"/>
    <s v="Directamente"/>
    <s v="DirectamenteDirectamente"/>
    <s v=""/>
    <s v=""/>
  </r>
  <r>
    <s v="Oficina Asesora de Planeación"/>
    <x v="28"/>
    <s v="Operativo"/>
    <s v="DISPOSICIÓN TEMPORAL DE ACTIVOS"/>
    <s v="Puede ocurrir que no se caracterice correctamente a los usuarios de los diferentes mecanismos de administración "/>
    <n v="30.060000000000009"/>
    <s v="Aplicación del procedimiento de enajenación de bienes en común y proindiviso"/>
    <m/>
    <m/>
    <m/>
    <m/>
    <m/>
    <m/>
    <m/>
    <m/>
    <n v="0"/>
    <s v="Debil"/>
    <m/>
    <s v="Debil"/>
    <s v=""/>
    <s v=""/>
    <s v="Directamente"/>
    <s v="Directamente"/>
    <s v="DirectamenteDirectamente"/>
    <s v=""/>
    <s v=""/>
  </r>
  <r>
    <s v="Oficina Asesora de Planeación"/>
    <x v="28"/>
    <s v="Operativo"/>
    <s v="DISPOSICIÓN TEMPORAL DE ACTIVOS"/>
    <s v="Puede ocurrir que no se caracterice correctamente a los usuarios de los diferentes mecanismos de administración "/>
    <n v="30.070000000000011"/>
    <s v="Aplicación del procedimiento de Comercialización de Activos Sociales"/>
    <m/>
    <m/>
    <m/>
    <m/>
    <m/>
    <m/>
    <m/>
    <m/>
    <n v="0"/>
    <s v="Debil"/>
    <m/>
    <s v="Debil"/>
    <s v=""/>
    <s v=""/>
    <s v="Directamente"/>
    <s v="Directamente"/>
    <s v="DirectamenteDirectamente"/>
    <s v=""/>
    <s v=""/>
  </r>
  <r>
    <s v="Oficina Asesora de Planeación"/>
    <x v="28"/>
    <s v="Operativo"/>
    <s v="DISPOSICIÓN TEMPORAL DE ACTIVOS"/>
    <s v="Puede ocurrir que no se caracterice correctamente a los usuarios de los diferentes mecanismos de administración "/>
    <n v="30.080000000000013"/>
    <s v="Aplicación del procedimiento de chatarrización"/>
    <m/>
    <m/>
    <m/>
    <m/>
    <m/>
    <m/>
    <m/>
    <m/>
    <n v="0"/>
    <s v="Debil"/>
    <m/>
    <s v="Debil"/>
    <s v=""/>
    <s v=""/>
    <s v="Directamente"/>
    <s v="Directamente"/>
    <s v="DirectamenteDirectamente"/>
    <s v=""/>
    <s v=""/>
  </r>
  <r>
    <s v="Oficina Asesora de Planeación"/>
    <x v="29"/>
    <s v="Estratégico"/>
    <s v="DISPOSICIÓN TEMPORAL DE ACTIVOS"/>
    <s v="Puede ocurrir que se cuenten con depositarios provisionales y/o liquidadores, destinatarios provisionales y arrendatarios que incumplen con sus obligaciones"/>
    <n v="31.01"/>
    <s v="Aplicación del procedimiento seguimiento informe de gestión a inmuebles en deposito provisional"/>
    <m/>
    <m/>
    <m/>
    <m/>
    <m/>
    <m/>
    <m/>
    <m/>
    <n v="0"/>
    <s v="Debil"/>
    <m/>
    <s v="Debil"/>
    <s v=""/>
    <s v=""/>
    <s v="Directamente"/>
    <s v="Directamente"/>
    <s v="DirectamenteDirectamente"/>
    <s v=""/>
    <s v=""/>
  </r>
  <r>
    <s v="Oficina Asesora de Planeación"/>
    <x v="29"/>
    <s v="Estratégico"/>
    <s v="DISPOSICIÓN TEMPORAL DE ACTIVOS"/>
    <s v="Puede ocurrir que se cuenten con depositarios provisionales y/o liquidadores, destinatarios provisionales y arrendatarios que incumplen con sus obligaciones"/>
    <n v="31.020000000000003"/>
    <s v="Portal de depositarios en el que identifican y se interactua con ellos"/>
    <m/>
    <m/>
    <m/>
    <m/>
    <m/>
    <m/>
    <m/>
    <m/>
    <n v="0"/>
    <s v="Debil"/>
    <m/>
    <s v="Debil"/>
    <s v=""/>
    <s v=""/>
    <s v="Directamente"/>
    <s v="Directamente"/>
    <s v="DirectamenteDirectamente"/>
    <s v=""/>
    <s v=""/>
  </r>
  <r>
    <s v="Oficina Asesora de Planeación"/>
    <x v="29"/>
    <s v="Estratégico"/>
    <s v="DISPOSICIÓN TEMPORAL DE ACTIVOS"/>
    <s v="Puede ocurrir que se cuenten con depositarios provisionales y/o liquidadores, destinatarios provisionales y arrendatarios que incumplen con sus obligaciones"/>
    <n v="31.030000000000005"/>
    <s v="Se realizan visitas peridodicas a los activos para conocer su estado de ocupación y caracteristicas fundamentales de los mismos"/>
    <m/>
    <m/>
    <m/>
    <m/>
    <m/>
    <m/>
    <m/>
    <m/>
    <n v="0"/>
    <s v="Debil"/>
    <m/>
    <s v="Debil"/>
    <s v=""/>
    <s v=""/>
    <s v="Directamente"/>
    <s v="Directamente"/>
    <s v="DirectamenteDirectamente"/>
    <s v=""/>
    <s v=""/>
  </r>
  <r>
    <s v="Oficina Asesora de Planeación"/>
    <x v="29"/>
    <s v="Estratégico"/>
    <s v="DISPOSICIÓN TEMPORAL DE ACTIVOS"/>
    <s v="Puede ocurrir que se cuenten con depositarios provisionales y/o liquidadores, destinatarios provisionales y arrendatarios que incumplen con sus obligaciones"/>
    <n v="31.040000000000006"/>
    <s v=" Se estan documentando los contratos del mecanismo de adminsitración Directa y deposito provisional"/>
    <m/>
    <m/>
    <m/>
    <m/>
    <m/>
    <m/>
    <m/>
    <m/>
    <n v="0"/>
    <s v="Debil"/>
    <m/>
    <s v="Debil"/>
    <s v=""/>
    <s v=""/>
    <s v="Directamente"/>
    <s v="Directamente"/>
    <s v="DirectamenteDirectamente"/>
    <s v=""/>
    <s v=""/>
  </r>
  <r>
    <s v="Oficina Asesora de Planeación"/>
    <x v="29"/>
    <s v="Estratégico"/>
    <s v="DISPOSICIÓN TEMPORAL DE ACTIVOS"/>
    <s v="Puede ocurrir que se cuenten con depositarios provisionales y/o liquidadores, destinatarios provisionales y arrendatarios que incumplen con sus obligaciones"/>
    <n v="31.050000000000008"/>
    <s v="Plan de Choque de RETOMA de Inmuebles"/>
    <m/>
    <m/>
    <m/>
    <m/>
    <m/>
    <m/>
    <m/>
    <m/>
    <n v="0"/>
    <s v="Debil"/>
    <m/>
    <s v="Debil"/>
    <s v=""/>
    <s v=""/>
    <s v="Directamente"/>
    <s v="Directamente"/>
    <s v="DirectamenteDirectamente"/>
    <s v=""/>
    <s v=""/>
  </r>
  <r>
    <s v="Oficina Asesora de Planeación"/>
    <x v="30"/>
    <s v="Estratégico"/>
    <s v="DISPOSICIÓN FINAL DE ACTIVOS"/>
    <s v="Puede ocurrir que no se encuentra disponible la información del activo"/>
    <n v="33.01"/>
    <s v="Aplicación del procedimiento de alistamiento de activos (Inmuebles, Muebles, Sociedades)"/>
    <m/>
    <m/>
    <m/>
    <m/>
    <m/>
    <m/>
    <m/>
    <m/>
    <n v="0"/>
    <s v="Debil"/>
    <m/>
    <s v="Debil"/>
    <s v=""/>
    <s v=""/>
    <s v="Directamente"/>
    <s v="Directamente"/>
    <s v="DirectamenteDirectamente"/>
    <s v=""/>
    <s v=""/>
  </r>
  <r>
    <s v="Oficina Asesora de Planeación"/>
    <x v="30"/>
    <s v="Estratégico"/>
    <s v="DISPOSICIÓN FINAL DE ACTIVOS"/>
    <s v="Puede ocurrir que no se encuentra disponible la información del activo"/>
    <n v="33.019999999999996"/>
    <s v="Sistema de información Matrix con trazabilidad de los activos de información"/>
    <m/>
    <m/>
    <m/>
    <m/>
    <m/>
    <m/>
    <m/>
    <m/>
    <n v="0"/>
    <s v="Debil"/>
    <m/>
    <s v="Debil"/>
    <s v=""/>
    <s v=""/>
    <s v="Directamente"/>
    <s v="Directamente"/>
    <s v="DirectamenteDirectamente"/>
    <s v=""/>
    <s v=""/>
  </r>
  <r>
    <s v="Oficina Asesora de Planeación"/>
    <x v="30"/>
    <s v="Estratégico"/>
    <s v="DISPOSICIÓN FINAL DE ACTIVOS"/>
    <s v="Puede ocurrir que no se encuentra disponible la información del activo"/>
    <n v="33.029999999999994"/>
    <s v="Visitas períodicas a cada uno de los activos"/>
    <m/>
    <m/>
    <m/>
    <m/>
    <m/>
    <m/>
    <m/>
    <m/>
    <n v="0"/>
    <s v="Debil"/>
    <m/>
    <s v="Debil"/>
    <s v=""/>
    <s v=""/>
    <s v="Directamente"/>
    <s v="Directamente"/>
    <s v="DirectamenteDirectamente"/>
    <s v=""/>
    <s v=""/>
  </r>
  <r>
    <s v="Oficina Asesora de Planeación"/>
    <x v="30"/>
    <s v="Estratégico"/>
    <s v="DISPOSICIÓN FINAL DE ACTIVOS"/>
    <s v="Puede ocurrir que no se encuentra disponible la información del activo"/>
    <n v="33.039999999999992"/>
    <s v="Registro y verificación de informe de Gestión de Depositarios"/>
    <m/>
    <m/>
    <m/>
    <m/>
    <m/>
    <m/>
    <m/>
    <m/>
    <n v="0"/>
    <s v="Debil"/>
    <m/>
    <s v="Debil"/>
    <s v=""/>
    <s v=""/>
    <s v="Directamente"/>
    <s v="Directamente"/>
    <s v="DirectamenteDirectamente"/>
    <s v=""/>
    <s v=""/>
  </r>
  <r>
    <s v="Oficina Asesora de Planeación"/>
    <x v="31"/>
    <s v="Operativo"/>
    <s v="DISPOSICIÓN FINAL DE ACTIVOS"/>
    <s v="Podría ocurrir que no se entregue el activo en administración o disposición final correspondiente"/>
    <n v="34.01"/>
    <s v="Aplicación procedimiento de alistamiento para la devolución de activos."/>
    <m/>
    <m/>
    <m/>
    <m/>
    <m/>
    <m/>
    <m/>
    <m/>
    <n v="0"/>
    <s v="Debil"/>
    <m/>
    <s v="Debil"/>
    <s v=""/>
    <s v=""/>
    <s v="Directamente"/>
    <s v="Directamente"/>
    <s v="DirectamenteDirectamente"/>
    <s v=""/>
    <s v=""/>
  </r>
  <r>
    <s v="Oficina Asesora de Planeación"/>
    <x v="31"/>
    <s v="Operativo"/>
    <s v="DISPOSICIÓN FINAL DE ACTIVOS"/>
    <s v="Podría ocurrir que no se entregue el activo en administración o disposición final correspondiente"/>
    <n v="34.019999999999996"/>
    <s v="Procedimiento de entrega de activos"/>
    <m/>
    <m/>
    <m/>
    <m/>
    <m/>
    <m/>
    <m/>
    <m/>
    <n v="0"/>
    <s v="Debil"/>
    <m/>
    <s v="Debil"/>
    <s v=""/>
    <s v=""/>
    <s v="Directamente"/>
    <s v="Directamente"/>
    <s v="DirectamenteDirectamente"/>
    <s v=""/>
    <s v=""/>
  </r>
  <r>
    <s v="Oficina Asesora de Planeación"/>
    <x v="32"/>
    <s v="Operativo"/>
    <s v="DISPOSICIÓN FINAL DE ACTIVOS"/>
    <s v="Se podría desconocer por parte de SAE la necesidad de la entrega del activo"/>
    <n v="35.01"/>
    <s v="Descriptores definidos en el Sistema de informacionde correspondencia recibida (ZEUS)"/>
    <m/>
    <m/>
    <m/>
    <m/>
    <m/>
    <m/>
    <m/>
    <m/>
    <n v="0"/>
    <s v="Debil"/>
    <m/>
    <s v="Debil"/>
    <s v=""/>
    <s v=""/>
    <s v="Directamente"/>
    <s v="Directamente"/>
    <s v="DirectamenteDirectamente"/>
    <s v=""/>
    <s v=""/>
  </r>
  <r>
    <s v="Oficina Asesora de Planeación"/>
    <x v="32"/>
    <s v="Operativo"/>
    <s v="DISPOSICIÓN FINAL DE ACTIVOS"/>
    <s v="Se podría desconocer por parte de SAE la necesidad de la entrega del activo"/>
    <n v="35.019999999999996"/>
    <s v="Se cuenta con canales de comunicación directos con la fiscalia."/>
    <m/>
    <m/>
    <m/>
    <m/>
    <m/>
    <m/>
    <m/>
    <m/>
    <n v="0"/>
    <s v="Debil"/>
    <m/>
    <s v="Debil"/>
    <s v=""/>
    <s v=""/>
    <s v="Directamente"/>
    <s v="Directamente"/>
    <s v="DirectamenteDirectamente"/>
    <s v=""/>
    <s v=""/>
  </r>
  <r>
    <s v="Oficina Asesora de Planeación"/>
    <x v="32"/>
    <s v="Operativo"/>
    <s v="DISPOSICIÓN FINAL DE ACTIVOS"/>
    <s v="Se podría desconocer por parte de SAE la necesidad de la entrega del activo"/>
    <n v="35.029999999999994"/>
    <s v="Seguimiento semanal a las actividades desarrolladas por las G. de asuntos legales y contratación."/>
    <m/>
    <m/>
    <m/>
    <m/>
    <m/>
    <m/>
    <m/>
    <m/>
    <n v="0"/>
    <s v="Debil"/>
    <m/>
    <s v="Debil"/>
    <s v=""/>
    <s v=""/>
    <s v="Directamente"/>
    <s v="Directamente"/>
    <s v="DirectamenteDirectamente"/>
    <s v=""/>
    <s v=""/>
  </r>
  <r>
    <s v="Oficina Asesora de Planeación"/>
    <x v="33"/>
    <s v="Estratégico"/>
    <s v="DISPOSICIÓN FINAL DE ACTIVOS"/>
    <s v="Se podría  enajenar un activo por un valor inferior al estimado"/>
    <n v="37.01"/>
    <s v="Aplicación del Procedimeintos de estimado de renta y valoracipon de activos en el que se establecen los controles en las contrataciones o en los métodos a utilizar para los mismos."/>
    <m/>
    <m/>
    <m/>
    <m/>
    <m/>
    <m/>
    <m/>
    <m/>
    <n v="0"/>
    <s v="Debil"/>
    <m/>
    <s v="Debil"/>
    <s v=""/>
    <s v=""/>
    <s v="Directamente"/>
    <s v="Directamente"/>
    <s v="DirectamenteDirectamente"/>
    <s v=""/>
    <s v=""/>
  </r>
  <r>
    <s v="Oficina Asesora de Planeación"/>
    <x v="34"/>
    <s v="Operativo"/>
    <s v="GESTIÓN FINANCIERA"/>
    <s v="Se podría presentar fallas en la identificación de las características de los recaudos y pagos"/>
    <n v="38.01"/>
    <s v="Estandarizaciòn de flujo de pagos en el aplicativo ZEUS"/>
    <m/>
    <m/>
    <m/>
    <m/>
    <m/>
    <m/>
    <m/>
    <m/>
    <n v="0"/>
    <s v="Debil"/>
    <m/>
    <s v="Debil"/>
    <s v=""/>
    <s v=""/>
    <s v="Directamente"/>
    <s v="Directamente"/>
    <s v="DirectamenteDirectamente"/>
    <s v=""/>
    <s v=""/>
  </r>
  <r>
    <s v="Oficina Asesora de Planeación"/>
    <x v="34"/>
    <s v="Operativo"/>
    <s v="GESTIÓN FINANCIERA"/>
    <s v="Se podría presentar fallas en la identificación de las características de los recaudos y pagos"/>
    <n v="38.019999999999996"/>
    <s v="Instructivo para generación de cupon recaudo general."/>
    <m/>
    <m/>
    <m/>
    <m/>
    <m/>
    <m/>
    <m/>
    <m/>
    <n v="0"/>
    <s v="Debil"/>
    <m/>
    <s v="Debil"/>
    <s v=""/>
    <s v=""/>
    <s v="Directamente"/>
    <s v="Directamente"/>
    <s v="DirectamenteDirectamente"/>
    <s v=""/>
    <s v=""/>
  </r>
  <r>
    <s v="Oficina Asesora de Planeación"/>
    <x v="35"/>
    <s v="Estratégico"/>
    <s v="GESTIÓN FINANCIERA"/>
    <s v="Se podría presentar que no exista disponibilidad de recursos"/>
    <n v="39.01"/>
    <s v="Se realiza un presupuesto anual desarrollado por cada una de las àreas, tanto para ingresos como para gastos."/>
    <m/>
    <m/>
    <m/>
    <m/>
    <m/>
    <m/>
    <m/>
    <m/>
    <n v="0"/>
    <s v="Debil"/>
    <m/>
    <s v="Debil"/>
    <s v=""/>
    <s v=""/>
    <s v="Directamente"/>
    <s v="Directamente"/>
    <s v="DirectamenteDirectamente"/>
    <s v=""/>
    <s v=""/>
  </r>
  <r>
    <s v="Oficina Asesora de Planeación"/>
    <x v="35"/>
    <s v="Estratégico"/>
    <s v="GESTIÓN FINANCIERA"/>
    <s v="Se podría presentar que no exista disponibilidad de recursos"/>
    <n v="39.019999999999996"/>
    <s v="Se verifica el cumplimiento del presupuesto para cada uno de los pagos reallizados."/>
    <m/>
    <m/>
    <m/>
    <m/>
    <m/>
    <m/>
    <m/>
    <m/>
    <n v="0"/>
    <s v="Debil"/>
    <m/>
    <s v="Debil"/>
    <s v=""/>
    <s v=""/>
    <s v="Directamente"/>
    <s v="Directamente"/>
    <s v="DirectamenteDirectamente"/>
    <s v=""/>
    <s v=""/>
  </r>
  <r>
    <s v="Oficina Asesora de Planeación"/>
    <x v="35"/>
    <s v="Estratégico"/>
    <s v="GESTIÓN FINANCIERA"/>
    <s v="Se podría presentar que no exista disponibilidad de recursos"/>
    <n v="39.029999999999994"/>
    <s v="Se realiza seguimiento a los ingresos presupuestados."/>
    <m/>
    <m/>
    <m/>
    <m/>
    <m/>
    <m/>
    <m/>
    <m/>
    <n v="0"/>
    <s v="Debil"/>
    <m/>
    <s v="Debil"/>
    <s v=""/>
    <s v=""/>
    <s v="Directamente"/>
    <s v="Directamente"/>
    <s v="DirectamenteDirectamente"/>
    <s v=""/>
    <s v=""/>
  </r>
  <r>
    <s v="Oficina Asesora de Planeación"/>
    <x v="36"/>
    <s v="Operativo"/>
    <s v="GESTIÓN FINANCIERA"/>
    <s v="Puede ocurrir que no se cuente con información del estado de cuenta por activo"/>
    <n v="40.01"/>
    <s v="Se cuenta con un Instructivo de generación de estado de cuenta de activos y Formato de estado de cuenta"/>
    <m/>
    <m/>
    <m/>
    <m/>
    <m/>
    <m/>
    <m/>
    <m/>
    <n v="0"/>
    <s v="Debil"/>
    <m/>
    <s v="Debil"/>
    <s v=""/>
    <s v=""/>
    <s v="Directamente"/>
    <s v="Directamente"/>
    <s v="DirectamenteDirectamente"/>
    <s v=""/>
    <s v=""/>
  </r>
  <r>
    <s v="Oficina Asesora de Planeación"/>
    <x v="36"/>
    <s v="Operativo"/>
    <s v="GESTIÓN FINANCIERA"/>
    <s v="Puede ocurrir que no se cuente con información del estado de cuenta por activo"/>
    <n v="40.019999999999996"/>
    <s v="Sistema de información Matrix con trazabilidad de los activos de información"/>
    <m/>
    <m/>
    <m/>
    <m/>
    <m/>
    <m/>
    <m/>
    <m/>
    <n v="0"/>
    <s v="Debil"/>
    <m/>
    <s v="Debil"/>
    <s v=""/>
    <s v=""/>
    <s v="Directamente"/>
    <s v="Directamente"/>
    <s v="DirectamenteDirectamente"/>
    <s v=""/>
    <s v=""/>
  </r>
  <r>
    <s v="Oficina Asesora de Planeación"/>
    <x v="37"/>
    <s v="Estratégico"/>
    <s v="GESTIÓN FINANCIERA"/>
    <s v="Puede ocurrir que SAE disponga de los recursos de los activos del FRISCO desconociendo la condición de estos. "/>
    <n v="41.01"/>
    <s v="Formato de certificación de afectación directa de activos."/>
    <m/>
    <m/>
    <m/>
    <m/>
    <m/>
    <m/>
    <m/>
    <m/>
    <n v="0"/>
    <s v="Debil"/>
    <m/>
    <s v="Debil"/>
    <s v=""/>
    <s v=""/>
    <s v="Directamente"/>
    <s v="Directamente"/>
    <s v="DirectamenteDirectamente"/>
    <s v=""/>
    <s v=""/>
  </r>
  <r>
    <s v="Oficina Asesora de Planeación"/>
    <x v="38"/>
    <s v="Operativo"/>
    <s v="GESTIÓN FINANCIERA"/>
    <s v="Se podría reportar información financiera inexacta tanto de SAE como del FRISCO."/>
    <n v="42.01"/>
    <s v="Se cuenta con contabilidades separadas, una para el FRISCO y una para SAE."/>
    <m/>
    <m/>
    <m/>
    <m/>
    <m/>
    <m/>
    <m/>
    <m/>
    <n v="0"/>
    <s v="Debil"/>
    <m/>
    <s v="Debil"/>
    <s v=""/>
    <s v=""/>
    <s v="Directamente"/>
    <s v="Directamente"/>
    <s v="DirectamenteDirectamente"/>
    <s v=""/>
    <s v=""/>
  </r>
  <r>
    <s v="Oficina Asesora de Planeación"/>
    <x v="38"/>
    <s v="Operativo"/>
    <s v="GESTIÓN FINANCIERA"/>
    <s v="Se podría reportar información financiera inexacta tanto de SAE como del FRISCO."/>
    <n v="42.019999999999996"/>
    <s v="Se realizan conciliaciones de cada registro contable."/>
    <m/>
    <m/>
    <m/>
    <m/>
    <m/>
    <m/>
    <m/>
    <m/>
    <n v="0"/>
    <s v="Debil"/>
    <m/>
    <s v="Debil"/>
    <s v=""/>
    <s v=""/>
    <s v="Directamente"/>
    <s v="Directamente"/>
    <s v="DirectamenteDirectamente"/>
    <s v=""/>
    <s v=""/>
  </r>
  <r>
    <s v="Oficina Asesora de Planeación"/>
    <x v="39"/>
    <s v="Operativo"/>
    <s v="GESTIÓN DOCUMENTAL"/>
    <s v="Se podría generar una inadecuada identificación al área que corresponde el trámite  "/>
    <n v="43.01"/>
    <s v="Capacitación continua, criterios de direccionamiento de correspondencia"/>
    <m/>
    <m/>
    <m/>
    <m/>
    <m/>
    <m/>
    <m/>
    <m/>
    <n v="0"/>
    <s v="Debil"/>
    <m/>
    <s v="Debil"/>
    <s v=""/>
    <s v=""/>
    <s v="Directamente"/>
    <s v="Directamente"/>
    <s v="DirectamenteDirectamente"/>
    <s v=""/>
    <s v=""/>
  </r>
  <r>
    <s v="Oficina Asesora de Planeación"/>
    <x v="39"/>
    <s v="Operativo"/>
    <s v="GESTIÓN DOCUMENTAL"/>
    <s v="Se podría generar una inadecuada identificación al área que corresponde el trámite  "/>
    <n v="43.019999999999996"/>
    <s v=" Base de datos actualizada de usuarios en el aplicativo de Correspondencia."/>
    <m/>
    <m/>
    <m/>
    <m/>
    <m/>
    <m/>
    <m/>
    <m/>
    <n v="0"/>
    <s v="Debil"/>
    <m/>
    <s v="Debil"/>
    <s v=""/>
    <s v=""/>
    <s v="Directamente"/>
    <s v="Directamente"/>
    <s v="DirectamenteDirectamente"/>
    <s v=""/>
    <s v=""/>
  </r>
  <r>
    <s v="Oficina Asesora de Planeación"/>
    <x v="39"/>
    <s v="Operativo"/>
    <s v="GESTIÓN DOCUMENTAL"/>
    <s v="Se podría generar una inadecuada identificación al área que corresponde el trámite  "/>
    <n v="43.029999999999994"/>
    <s v="Mantenimiento del aplicativo por fuera de la jornadada laboral."/>
    <m/>
    <m/>
    <m/>
    <m/>
    <m/>
    <m/>
    <m/>
    <m/>
    <n v="0"/>
    <s v="Debil"/>
    <m/>
    <s v="Debil"/>
    <s v=""/>
    <s v=""/>
    <s v="Directamente"/>
    <s v="Directamente"/>
    <s v="DirectamenteDirectamente"/>
    <s v=""/>
    <s v=""/>
  </r>
  <r>
    <s v="Oficina Asesora de Planeación"/>
    <x v="39"/>
    <s v="Operativo"/>
    <s v="GESTIÓN DOCUMENTAL"/>
    <s v="Se podría generar una inadecuada identificación al área que corresponde el trámite  "/>
    <n v="43.039999999999992"/>
    <s v="Priorizar atención de posibles fallas del aplicativo cuando se presenten."/>
    <m/>
    <m/>
    <m/>
    <m/>
    <m/>
    <m/>
    <m/>
    <m/>
    <n v="0"/>
    <s v="Debil"/>
    <m/>
    <s v="Debil"/>
    <s v=""/>
    <s v=""/>
    <s v="Directamente"/>
    <s v="Directamente"/>
    <s v="DirectamenteDirectamente"/>
    <s v=""/>
    <s v=""/>
  </r>
  <r>
    <s v="Oficina Asesora de Planeación"/>
    <x v="39"/>
    <s v="Operativo"/>
    <s v="GESTIÓN DOCUMENTAL"/>
    <s v="Se podría generar una inadecuada identificación al área que corresponde el trámite  "/>
    <n v="43.04999999999999"/>
    <s v="Verificación y actualización permanente de las direcciones de los destinatarios externos a quien se envían comunicaciones. "/>
    <m/>
    <m/>
    <m/>
    <m/>
    <m/>
    <m/>
    <m/>
    <m/>
    <n v="0"/>
    <s v="Debil"/>
    <m/>
    <s v="Debil"/>
    <s v=""/>
    <s v=""/>
    <s v="Directamente"/>
    <s v="Directamente"/>
    <s v="DirectamenteDirectamente"/>
    <s v=""/>
    <s v=""/>
  </r>
  <r>
    <s v="Oficina Asesora de Planeación"/>
    <x v="39"/>
    <s v="Operativo"/>
    <s v="GESTIÓN DOCUMENTAL"/>
    <s v="Se podría generar una inadecuada identificación al área que corresponde el trámite  "/>
    <n v="43.059999999999988"/>
    <s v="Seguimiento a ZEUS"/>
    <m/>
    <m/>
    <m/>
    <m/>
    <m/>
    <m/>
    <m/>
    <m/>
    <n v="0"/>
    <s v="Debil"/>
    <m/>
    <s v="Debil"/>
    <s v=""/>
    <s v=""/>
    <s v="Directamente"/>
    <s v="Directamente"/>
    <s v="DirectamenteDirectamente"/>
    <s v=""/>
    <s v=""/>
  </r>
  <r>
    <s v="Oficina Asesora de Planeación"/>
    <x v="40"/>
    <s v="Operativo"/>
    <s v="GESTIÓN DOCUMENTAL"/>
    <s v="Puede ocurrir que no se inserten las piezas documentales en el expediente correspondiente "/>
    <n v="44.01"/>
    <s v="Se cuenta con una verificación por parte del Comitè Institucional de Desarrollo Adminsitrativo."/>
    <m/>
    <m/>
    <m/>
    <m/>
    <m/>
    <m/>
    <m/>
    <m/>
    <n v="0"/>
    <s v="Debil"/>
    <m/>
    <s v="Debil"/>
    <s v=""/>
    <s v=""/>
    <s v="Directamente"/>
    <s v="Directamente"/>
    <s v="DirectamenteDirectamente"/>
    <s v=""/>
    <s v=""/>
  </r>
  <r>
    <s v="Oficina Asesora de Planeación"/>
    <x v="40"/>
    <s v="Operativo"/>
    <s v="GESTIÓN DOCUMENTAL"/>
    <s v="Puede ocurrir que no se inserten las piezas documentales en el expediente correspondiente "/>
    <n v="44.019999999999996"/>
    <s v="Se cuenta con una verificaciòn por parte del lìder del proceso."/>
    <m/>
    <m/>
    <m/>
    <m/>
    <m/>
    <m/>
    <m/>
    <m/>
    <n v="0"/>
    <s v="Debil"/>
    <m/>
    <s v="Debil"/>
    <s v=""/>
    <s v=""/>
    <s v="Directamente"/>
    <s v="Directamente"/>
    <s v="DirectamenteDirectamente"/>
    <s v=""/>
    <s v=""/>
  </r>
  <r>
    <s v="Oficina Asesora de Planeación"/>
    <x v="40"/>
    <s v="Operativo"/>
    <s v="GESTIÓN DOCUMENTAL"/>
    <s v="Puede ocurrir que no se inserten las piezas documentales en el expediente correspondiente "/>
    <n v="44.029999999999994"/>
    <s v="Se realiza levantamiento información directamente con el área dando cumplimiento a la normatividad de gestión documental"/>
    <m/>
    <m/>
    <m/>
    <m/>
    <m/>
    <m/>
    <m/>
    <m/>
    <n v="0"/>
    <s v="Debil"/>
    <m/>
    <s v="Debil"/>
    <s v=""/>
    <s v=""/>
    <s v="Directamente"/>
    <s v="Directamente"/>
    <s v="DirectamenteDirectamente"/>
    <s v=""/>
    <s v=""/>
  </r>
  <r>
    <s v="Oficina Asesora de Planeación"/>
    <x v="41"/>
    <s v="Operativo"/>
    <s v="GESTIÓN DOCUMENTAL"/>
    <s v="Se podría alterar o extraviar piezas documentales vitales para la gestión "/>
    <n v="45.01"/>
    <s v="Capacitación temas de organización y conformación de expedientes"/>
    <m/>
    <m/>
    <m/>
    <m/>
    <m/>
    <m/>
    <m/>
    <m/>
    <n v="0"/>
    <s v="Debil"/>
    <m/>
    <s v="Debil"/>
    <s v=""/>
    <s v=""/>
    <s v="Directamente"/>
    <s v="Directamente"/>
    <s v="DirectamenteDirectamente"/>
    <s v=""/>
    <s v=""/>
  </r>
  <r>
    <s v="Oficina Asesora de Planeación"/>
    <x v="41"/>
    <s v="Operativo"/>
    <s v="GESTIÓN DOCUMENTAL"/>
    <s v="Se podría alterar o extraviar piezas documentales vitales para la gestión "/>
    <n v="45.019999999999996"/>
    <s v="Diligenciamiento de la hoja de control de cada expediente."/>
    <m/>
    <m/>
    <m/>
    <m/>
    <m/>
    <m/>
    <m/>
    <m/>
    <n v="0"/>
    <s v="Debil"/>
    <m/>
    <s v="Debil"/>
    <s v=""/>
    <s v=""/>
    <s v="Directamente"/>
    <s v="Directamente"/>
    <s v="DirectamenteDirectamente"/>
    <s v=""/>
    <s v=""/>
  </r>
  <r>
    <s v="Oficina Asesora de Planeación"/>
    <x v="41"/>
    <s v="Operativo"/>
    <s v="GESTIÓN DOCUMENTAL"/>
    <s v="Se podría alterar o extraviar piezas documentales vitales para la gestión "/>
    <n v="45.029999999999994"/>
    <s v="Aplicación del procedimiento de prestamo y consulta de documentos, Formatos Prestamo y Formato de control de prestamo de material de arcivo"/>
    <m/>
    <m/>
    <m/>
    <m/>
    <m/>
    <m/>
    <m/>
    <m/>
    <n v="0"/>
    <s v="Debil"/>
    <m/>
    <s v="Debil"/>
    <s v=""/>
    <s v=""/>
    <s v="Directamente"/>
    <s v="Directamente"/>
    <s v="DirectamenteDirectamente"/>
    <s v=""/>
    <s v=""/>
  </r>
  <r>
    <s v="Oficina Asesora de Planeación"/>
    <x v="41"/>
    <s v="Operativo"/>
    <s v="GESTIÓN DOCUMENTAL"/>
    <s v="Se podría alterar o extraviar piezas documentales vitales para la gestión "/>
    <n v="45.039999999999992"/>
    <s v="Vigilar que la infraestructura instalada en el archivo para el almacenamiento de su fondo documental, permanezca con las condiciones de seguridad y mantenimiento establecidas para la conservación del acervo documental."/>
    <m/>
    <m/>
    <m/>
    <m/>
    <m/>
    <m/>
    <m/>
    <m/>
    <n v="0"/>
    <s v="Debil"/>
    <m/>
    <s v="Debil"/>
    <s v=""/>
    <s v=""/>
    <s v="Directamente"/>
    <s v="Directamente"/>
    <s v="DirectamenteDirectamente"/>
    <s v=""/>
    <s v=""/>
  </r>
  <r>
    <s v="Oficina Asesora de Planeación"/>
    <x v="42"/>
    <s v="Operativo"/>
    <s v="GESTIÓN JURÍDICA"/>
    <s v="Se puede presentar  que no se cuente con un adecuado análisis jurisprudencial"/>
    <n v="48.01"/>
    <s v="Se cuenta con controles dentro de los procedimientos de control dual, en los cuales los jefes de las Gerencias o Vicepresidencia realiza la verificación de los conceptos y actos administrativos emitidos."/>
    <m/>
    <m/>
    <m/>
    <m/>
    <m/>
    <m/>
    <m/>
    <m/>
    <n v="0"/>
    <s v="Debil"/>
    <m/>
    <s v="Debil"/>
    <s v=""/>
    <s v=""/>
    <s v="Directamente"/>
    <s v="Directamente"/>
    <s v="DirectamenteDirectamente"/>
    <s v=""/>
    <s v=""/>
  </r>
  <r>
    <s v="Oficina Asesora de Planeación"/>
    <x v="42"/>
    <s v="Operativo"/>
    <s v="GESTIÓN JURÍDICA"/>
    <s v="Se puede presentar  que no se cuente con un adecuado análisis jurisprudencial"/>
    <n v="48.019999999999996"/>
    <s v="P-GJ2-079_Procedimiento_Atención_Conceptos_Juridicos"/>
    <m/>
    <m/>
    <m/>
    <m/>
    <m/>
    <m/>
    <m/>
    <m/>
    <n v="0"/>
    <s v="Debil"/>
    <m/>
    <s v="Debil"/>
    <s v=""/>
    <s v=""/>
    <s v="Directamente"/>
    <s v="Directamente"/>
    <s v="DirectamenteDirectamente"/>
    <s v=""/>
    <s v=""/>
  </r>
  <r>
    <s v="Oficina Asesora de Planeación"/>
    <x v="42"/>
    <s v="Operativo"/>
    <s v="GESTIÓN JURÍDICA"/>
    <s v="Se puede presentar  que no se cuente con un adecuado análisis jurisprudencial"/>
    <n v="48.029999999999994"/>
    <s v="SP-GJ2-080_Procedimiento_revision_y_expedicion_de_actos_administrativos"/>
    <m/>
    <m/>
    <m/>
    <m/>
    <m/>
    <m/>
    <m/>
    <m/>
    <n v="0"/>
    <s v="Debil"/>
    <m/>
    <s v="Debil"/>
    <s v=""/>
    <s v=""/>
    <s v="Directamente"/>
    <s v="Directamente"/>
    <s v="DirectamenteDirectamente"/>
    <s v=""/>
    <s v=""/>
  </r>
  <r>
    <s v="Oficina Asesora de Planeación"/>
    <x v="42"/>
    <s v="Operativo"/>
    <s v="GESTIÓN JURÍDICA"/>
    <s v="Se puede presentar  que no se cuente con un adecuado análisis jurisprudencial"/>
    <n v="48.039999999999992"/>
    <s v="P-GJ1-070_Procedimiento_Tutelas"/>
    <m/>
    <m/>
    <m/>
    <m/>
    <m/>
    <m/>
    <m/>
    <m/>
    <n v="0"/>
    <s v="Debil"/>
    <m/>
    <s v="Debil"/>
    <s v=""/>
    <s v=""/>
    <s v="Directamente"/>
    <s v="Directamente"/>
    <s v="DirectamenteDirectamente"/>
    <s v=""/>
    <s v=""/>
  </r>
  <r>
    <s v="Oficina Asesora de Planeación"/>
    <x v="43"/>
    <s v="Operativo"/>
    <s v="GESTIÓN JURÍDICA"/>
    <s v="Se puede presentar Indebido planteamiento de las estrategias para la defensa jurídica"/>
    <n v="49.01"/>
    <s v="Aplicación del procedimiento de representación Judicial P-GJ1-081"/>
    <m/>
    <m/>
    <m/>
    <m/>
    <m/>
    <m/>
    <m/>
    <m/>
    <n v="0"/>
    <s v="Debil"/>
    <m/>
    <s v="Debil"/>
    <s v=""/>
    <s v=""/>
    <s v="Directamente"/>
    <s v="Directamente"/>
    <s v="DirectamenteDirectamente"/>
    <s v=""/>
    <s v=""/>
  </r>
  <r>
    <s v="Oficina Asesora de Planeación"/>
    <x v="43"/>
    <s v="Operativo"/>
    <s v="GESTIÓN JURÍDICA"/>
    <s v="Se puede presentar Indebido planteamiento de las estrategias para la defensa jurídica"/>
    <n v="49.019999999999996"/>
    <s v="P-GJ2-079_Procedimiento_Atención_Conceptos_Juridicos"/>
    <m/>
    <m/>
    <m/>
    <m/>
    <m/>
    <m/>
    <m/>
    <m/>
    <n v="0"/>
    <s v="Debil"/>
    <m/>
    <s v="Debil"/>
    <s v=""/>
    <s v=""/>
    <s v="Directamente"/>
    <s v="Directamente"/>
    <s v="DirectamenteDirectamente"/>
    <s v=""/>
    <s v=""/>
  </r>
  <r>
    <s v="Oficina Asesora de Planeación"/>
    <x v="43"/>
    <s v="Operativo"/>
    <s v="GESTIÓN JURÍDICA"/>
    <s v="Se puede presentar Indebido planteamiento de las estrategias para la defensa jurídica"/>
    <n v="49.029999999999994"/>
    <s v="P-GJ2-080_Procedimiento_revision_y_expedicion_de_actos_administrativos"/>
    <m/>
    <m/>
    <m/>
    <m/>
    <m/>
    <m/>
    <m/>
    <m/>
    <n v="0"/>
    <s v="Debil"/>
    <m/>
    <s v="Debil"/>
    <s v=""/>
    <s v=""/>
    <s v="Directamente"/>
    <s v="Directamente"/>
    <s v="DirectamenteDirectamente"/>
    <s v=""/>
    <s v=""/>
  </r>
  <r>
    <s v="Oficina Asesora de Planeación"/>
    <x v="43"/>
    <s v="Operativo"/>
    <s v="GESTIÓN JURÍDICA"/>
    <s v="Se puede presentar Indebido planteamiento de las estrategias para la defensa jurídica"/>
    <n v="49.039999999999992"/>
    <s v="P-GJ1-070_Procedimiento_Tutelas"/>
    <m/>
    <m/>
    <m/>
    <m/>
    <m/>
    <m/>
    <m/>
    <m/>
    <n v="0"/>
    <s v="Debil"/>
    <m/>
    <s v="Debil"/>
    <s v=""/>
    <s v=""/>
    <s v="Directamente"/>
    <s v="Directamente"/>
    <s v="DirectamenteDirectamente"/>
    <s v=""/>
    <s v=""/>
  </r>
  <r>
    <s v="Oficina Asesora de Planeación"/>
    <x v="44"/>
    <s v="Operativo"/>
    <s v="ADQUISICIONES"/>
    <s v="Se podría presentar una  inadecuada identificación  de las necesidades a contratar."/>
    <n v="50.01"/>
    <s v="Aplicación P-BS1-023_Elaboracion_y_Actualizacion_del_Plan_Anual_de_Adquisiciones, en el cual se identifican y se validan las diferentes necesidades de contratación de las áreas y existe una aprobación de dicho plan. "/>
    <m/>
    <m/>
    <m/>
    <m/>
    <m/>
    <m/>
    <m/>
    <m/>
    <n v="0"/>
    <s v="Debil"/>
    <m/>
    <s v="Debil"/>
    <s v=""/>
    <s v=""/>
    <s v="Directamente"/>
    <s v="Directamente"/>
    <s v="DirectamenteDirectamente"/>
    <s v=""/>
    <s v=""/>
  </r>
  <r>
    <s v="Oficina Asesora de Planeación"/>
    <x v="44"/>
    <s v="Operativo"/>
    <s v="ADQUISICIONES"/>
    <s v="Se podría presentar una  inadecuada identificación  de las necesidades a contratar."/>
    <n v="50.019999999999996"/>
    <s v="Aplicación Procedimiento elaboración de Estudios Previos"/>
    <m/>
    <m/>
    <m/>
    <m/>
    <m/>
    <m/>
    <m/>
    <m/>
    <n v="0"/>
    <s v="Debil"/>
    <m/>
    <s v="Debil"/>
    <s v=""/>
    <s v=""/>
    <s v="Directamente"/>
    <s v="Directamente"/>
    <s v="DirectamenteDirectamente"/>
    <s v=""/>
    <s v=""/>
  </r>
  <r>
    <s v="Oficina Asesora de Planeación"/>
    <x v="44"/>
    <s v="Operativo"/>
    <s v="ADQUISICIONES"/>
    <s v="Se podría presentar una  inadecuada identificación  de las necesidades a contratar."/>
    <n v="50.029999999999994"/>
    <s v="Comité de Contratos"/>
    <m/>
    <m/>
    <m/>
    <m/>
    <m/>
    <m/>
    <m/>
    <m/>
    <n v="0"/>
    <s v="Debil"/>
    <m/>
    <s v="Debil"/>
    <s v=""/>
    <s v=""/>
    <s v="Directamente"/>
    <s v="Directamente"/>
    <s v="DirectamenteDirectamente"/>
    <s v=""/>
    <s v=""/>
  </r>
  <r>
    <s v="Oficina Asesora de Planeación"/>
    <x v="44"/>
    <s v="Operativo"/>
    <s v="ADQUISICIONES"/>
    <s v="Se podría presentar una  inadecuada identificación  de las necesidades a contratar."/>
    <n v="50.039999999999992"/>
    <s v="Aplicación Procedimiento de Elaboración y Actualización del presupuesto"/>
    <m/>
    <m/>
    <m/>
    <m/>
    <m/>
    <m/>
    <m/>
    <m/>
    <n v="0"/>
    <s v="Debil"/>
    <m/>
    <s v="Debil"/>
    <s v=""/>
    <s v=""/>
    <s v="Directamente"/>
    <s v="Directamente"/>
    <s v="DirectamenteDirectamente"/>
    <s v=""/>
    <s v=""/>
  </r>
  <r>
    <s v="Oficina Asesora de Planeación"/>
    <x v="45"/>
    <s v="Operativo"/>
    <s v="ADQUISICIONES"/>
    <s v="Puede ocurrir que existan debilidades para realizar la supervisión o interventoría del contrato."/>
    <n v="51.01"/>
    <s v="Aplición del  procedimiento de supervisión o interventoria y liquidación de contratos"/>
    <m/>
    <m/>
    <m/>
    <m/>
    <m/>
    <m/>
    <m/>
    <m/>
    <n v="0"/>
    <s v="Debil"/>
    <m/>
    <s v="Debil"/>
    <s v=""/>
    <s v=""/>
    <s v="Directamente"/>
    <s v="Directamente"/>
    <s v="DirectamenteDirectamente"/>
    <s v=""/>
    <s v=""/>
  </r>
  <r>
    <s v="Oficina Asesora de Planeación"/>
    <x v="46"/>
    <s v="Operativo"/>
    <s v="ADQUISICIONES"/>
    <s v="Se podría presentar fallas en la definición y cumplimiento de las condiciones y garantías del contrato."/>
    <n v="52.01"/>
    <s v="Dentro del Manual de contratación adoptado se encuentra la definición de garantias tendientes a los riesgos identificados en el momento en el que se realizan los estudios previos."/>
    <m/>
    <m/>
    <m/>
    <m/>
    <m/>
    <m/>
    <m/>
    <m/>
    <n v="0"/>
    <s v="Debil"/>
    <m/>
    <s v="Debil"/>
    <s v=""/>
    <s v=""/>
    <s v="Directamente"/>
    <s v="Directamente"/>
    <s v="DirectamenteDirectamente"/>
    <s v=""/>
    <s v=""/>
  </r>
  <r>
    <s v="Oficina Asesora de Planeación"/>
    <x v="47"/>
    <s v="Seguridad de la Información"/>
    <s v="COMUNICACIÓN Y ATENCIÓN DE REQUERIMIENTOS"/>
    <s v="Se podrían contar con información errada  dentro de las comunicaciones externas"/>
    <n v="53.01"/>
    <s v="Se cuentan con canales unicos oficiales de información, fruto de los sistemas de información. Toda información publicada es verificada por la Presidencia de la Sociedad."/>
    <m/>
    <m/>
    <m/>
    <m/>
    <m/>
    <m/>
    <m/>
    <m/>
    <n v="0"/>
    <s v="Debil"/>
    <m/>
    <s v="Debil"/>
    <s v=""/>
    <s v=""/>
    <s v="Directamente"/>
    <s v="Directamente"/>
    <s v="DirectamenteDirectamente"/>
    <s v=""/>
    <s v=""/>
  </r>
  <r>
    <s v="Oficina Asesora de Planeación"/>
    <x v="48"/>
    <s v="Operativo"/>
    <s v="COMUNICACIÓN Y ATENCIÓN DE REQUERIMIENTOS"/>
    <s v="Se podrían presentar retrasos en las respuestas a las necesidades y requerimientos de los usuarios"/>
    <n v="54.01"/>
    <s v="Se cuenta con sistema de gestiòn documental, donde se definen alertas para el cumplimiento de los tiempos. Alertas previas diarias, semanales y quincenales de los vencimientos de plazo. Comunicaciones a través de correo, teléfono y Skype empresarial"/>
    <m/>
    <m/>
    <m/>
    <m/>
    <m/>
    <m/>
    <m/>
    <m/>
    <n v="0"/>
    <s v="Debil"/>
    <m/>
    <s v="Debil"/>
    <s v=""/>
    <s v=""/>
    <s v="Directamente"/>
    <s v="Directamente"/>
    <s v="DirectamenteDirectamente"/>
    <s v=""/>
    <s v=""/>
  </r>
  <r>
    <s v="Oficina Asesora de Planeación"/>
    <x v="48"/>
    <s v="Operativo"/>
    <s v="COMUNICACIÓN Y ATENCIÓN DE REQUERIMIENTOS"/>
    <s v="Se podrían presentar retrasos en las respuestas a las necesidades y requerimientos de los usuarios"/>
    <n v="54.019999999999996"/>
    <s v="Existe el P-CA2-034_Procedimiento_de_Seguimeinto_y_Control_a_Requerimientos, donde se definen controles de seguimiento a todos los requerimientos dentro de la Sociedad."/>
    <m/>
    <m/>
    <m/>
    <m/>
    <m/>
    <m/>
    <m/>
    <m/>
    <n v="0"/>
    <s v="Debil"/>
    <m/>
    <s v="Debil"/>
    <s v=""/>
    <s v=""/>
    <s v="Directamente"/>
    <s v="Directamente"/>
    <s v="DirectamenteDirectamente"/>
    <s v=""/>
    <s v=""/>
  </r>
  <r>
    <s v="Oficina Asesora de Planeación"/>
    <x v="49"/>
    <s v="Operativo"/>
    <s v="DIRECCIONAMIENTO ESTRATEGICO"/>
    <s v="Se podrían presentar fallas dentro  de la medición de la estrategia"/>
    <n v="55.01"/>
    <s v="Se cuenta con una validación de los resultados en el comité Directivo, por parte de cada uno de los lideres de las áreas."/>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ficina Asesora de Planeación"/>
    <x v="50"/>
    <s v="Operativo"/>
    <s v="DIRECCIONAMIENTO ESTRATEGICO"/>
    <s v="Puede ocurrir que los procesos no estén debidamente documentados, o que los documentos se encuentren desactualizados."/>
    <n v="56.01"/>
    <s v="Se cuenta con controles dentro del procedimiento de Creación, modificación y Eliminación de Documentos, a través del flujo en el aplicativo ZEUS"/>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ficina Asesora de Planeación"/>
    <x v="50"/>
    <s v="Operativo"/>
    <s v="DIRECCIONAMIENTO ESTRATEGICO"/>
    <s v="Puede ocurrir que los procesos no estén debidamente documentados, o que los documentos se encuentren desactualizados."/>
    <m/>
    <s v="Divulación del documento cuando se publica, por el boletin tu proceso tu procedimiento. "/>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ficina Asesora de Planeación"/>
    <x v="51"/>
    <s v="Operativo"/>
    <s v="GESTIÓN DEL TALENTO HUMANO"/>
    <s v="Se podrían presentar fallas en la identificación de las necesidades de personal en la entidad."/>
    <n v="57.01"/>
    <s v="Aplicación P-GT1-010_Procedimiento_Seleccion_y_Vinculacion_de_Talento_Humano, donde se definen los mecanismos para la solicitud de personal y flujo en el aplicativo ZEUS"/>
    <m/>
    <m/>
    <m/>
    <m/>
    <m/>
    <m/>
    <m/>
    <m/>
    <n v="0"/>
    <s v="Debil"/>
    <m/>
    <s v="Debil"/>
    <s v=""/>
    <s v=""/>
    <s v="Directamente"/>
    <s v="Directamente"/>
    <s v="DirectamenteDirectamente"/>
    <s v=""/>
    <s v=""/>
  </r>
  <r>
    <s v="Oficina Asesora de Planeación"/>
    <x v="51"/>
    <s v="Operativo"/>
    <s v="GESTIÓN DEL TALENTO HUMANO"/>
    <s v="Se podrían presentar fallas en la identificación de las necesidades de personal en la entidad."/>
    <n v="57.019999999999996"/>
    <s v="Las necesidades son contrarestadas con el dimensionamiento realizado por la firma Bahamon en el año 2014."/>
    <m/>
    <m/>
    <m/>
    <m/>
    <m/>
    <m/>
    <m/>
    <m/>
    <n v="0"/>
    <s v="Debil"/>
    <m/>
    <s v="Debil"/>
    <s v=""/>
    <s v=""/>
    <s v="Directamente"/>
    <s v="Directamente"/>
    <s v="DirectamenteDirectamente"/>
    <s v=""/>
    <s v=""/>
  </r>
  <r>
    <s v="Oficina Asesora de Planeación"/>
    <x v="51"/>
    <s v="Operativo"/>
    <s v="GESTIÓN DEL TALENTO HUMANO"/>
    <s v="Se podrían presentar fallas en la identificación de las necesidades de personal en la entidad."/>
    <n v="57.029999999999994"/>
    <s v="Dimensionamiento de la planta"/>
    <m/>
    <m/>
    <m/>
    <m/>
    <m/>
    <m/>
    <m/>
    <m/>
    <n v="0"/>
    <s v="Debil"/>
    <m/>
    <s v="Debil"/>
    <s v=""/>
    <s v=""/>
    <s v="Directamente"/>
    <s v="Directamente"/>
    <s v="DirectamenteDirectamente"/>
    <s v=""/>
    <s v=""/>
  </r>
  <r>
    <s v="Oficina Asesora de Planeación"/>
    <x v="52"/>
    <s v="Operativo"/>
    <s v="GESTIÓN DEL TALENTO HUMANO"/>
    <s v="Se podría no encontrar personal idóneo dentro del mercado laboral"/>
    <n v="58.01"/>
    <s v="Se tienen definidos los perfiles de cada uno de los cargos necesarios dentro de la Sociedad, para los cuales se especifica más de un campo profesional o tipo de formación."/>
    <m/>
    <m/>
    <m/>
    <m/>
    <m/>
    <m/>
    <m/>
    <m/>
    <n v="0"/>
    <s v="Debil"/>
    <m/>
    <s v="Debil"/>
    <s v=""/>
    <s v=""/>
    <s v="Directamente"/>
    <s v="Directamente"/>
    <s v="DirectamenteDirectamente"/>
    <s v=""/>
    <s v=""/>
  </r>
  <r>
    <s v="Oficina Asesora de Planeación"/>
    <x v="53"/>
    <s v="Operativo"/>
    <s v="GESTIÓN DEL TALENTO HUMANO"/>
    <s v="Se podría presentar fallas en la transferencia del conocimiento"/>
    <n v="59.01"/>
    <s v="Se cuenta con un plan de inducción y reinducción en el que se busca cumplir con la curva de aprendizaje definida."/>
    <m/>
    <m/>
    <m/>
    <m/>
    <m/>
    <m/>
    <m/>
    <m/>
    <n v="0"/>
    <s v="Debil"/>
    <m/>
    <s v="Debil"/>
    <s v=""/>
    <s v=""/>
    <s v="Directamente"/>
    <s v="Directamente"/>
    <s v="DirectamenteDirectamente"/>
    <s v=""/>
    <s v=""/>
  </r>
  <r>
    <s v="Oficina Asesora de Planeación"/>
    <x v="53"/>
    <s v="Operativo"/>
    <s v="GESTIÓN DEL TALENTO HUMANO"/>
    <s v="Se podría presentar fallas en la transferencia del conocimiento"/>
    <n v="59.019999999999996"/>
    <s v="Se realizan las evaluaciones de las capacitaciones recibidas."/>
    <m/>
    <m/>
    <m/>
    <m/>
    <m/>
    <m/>
    <m/>
    <m/>
    <n v="0"/>
    <s v="Debil"/>
    <m/>
    <s v="Debil"/>
    <s v=""/>
    <s v=""/>
    <s v="Directamente"/>
    <s v="Directamente"/>
    <s v="DirectamenteDirectamente"/>
    <s v=""/>
    <s v=""/>
  </r>
  <r>
    <s v="Oficina Asesora de Planeación"/>
    <x v="53"/>
    <s v="Operativo"/>
    <s v="GESTIÓN DEL TALENTO HUMANO"/>
    <s v="Se podría presentar fallas en la transferencia del conocimiento"/>
    <n v="59.029999999999994"/>
    <s v="Se cuenta con procedimientos documentados, los cuales reflejan un nivel de complejidad suficiente para trasmitir el funcionamiento de la operación."/>
    <m/>
    <m/>
    <m/>
    <m/>
    <m/>
    <m/>
    <m/>
    <m/>
    <n v="0"/>
    <s v="Debil"/>
    <m/>
    <s v="Debil"/>
    <s v=""/>
    <s v=""/>
    <s v="Directamente"/>
    <s v="Directamente"/>
    <s v="DirectamenteDirectamente"/>
    <s v=""/>
    <s v=""/>
  </r>
  <r>
    <s v="Oficina Asesora de Planeación"/>
    <x v="54"/>
    <s v="Operativo"/>
    <s v="GESTIÓN DEL TALENTO HUMANO"/>
    <s v="Se podrían presentar que no se desarrollen las competencias del  Talento humano de la SAE"/>
    <n v="60.01"/>
    <s v="Procedimiento y ejecución del plan empresarial de capacitación"/>
    <m/>
    <m/>
    <m/>
    <m/>
    <m/>
    <m/>
    <m/>
    <m/>
    <n v="0"/>
    <s v="Debil"/>
    <m/>
    <s v="Debil"/>
    <s v=""/>
    <s v=""/>
    <s v="Directamente"/>
    <s v="Directamente"/>
    <s v="DirectamenteDirectamente"/>
    <s v=""/>
    <s v=""/>
  </r>
  <r>
    <s v="Oficina Asesora de Planeación"/>
    <x v="55"/>
    <s v="Operativo"/>
    <s v="ADMINISTRACIÓN DE BIENES DE FUNICIONAMIENTO"/>
    <s v="Podría ocurrir que no se identifiquen activos fijos "/>
    <n v="61.01"/>
    <s v="Se cuenta con inventario detallado de los activos y se la relacion de los funcionarios a cargo."/>
    <m/>
    <m/>
    <m/>
    <m/>
    <m/>
    <m/>
    <m/>
    <m/>
    <n v="0"/>
    <s v="Debil"/>
    <m/>
    <s v="Debil"/>
    <s v=""/>
    <s v=""/>
    <s v="Directamente"/>
    <s v="Directamente"/>
    <s v="DirectamenteDirectamente"/>
    <s v=""/>
    <s v=""/>
  </r>
  <r>
    <s v="Oficina Asesora de Planeación"/>
    <x v="55"/>
    <s v="Operativo"/>
    <s v="ADMINISTRACIÓN DE BIENES DE FUNICIONAMIENTO"/>
    <s v="Podría ocurrir que no se identifiquen activos fijos "/>
    <n v="61.019999999999996"/>
    <s v="Existe procedimeinto asignación de bienes devolutivos y elementos de consumo a funcionarios, donde se definieron controles para asignar los activos."/>
    <m/>
    <m/>
    <m/>
    <m/>
    <m/>
    <m/>
    <m/>
    <m/>
    <n v="0"/>
    <s v="Debil"/>
    <m/>
    <s v="Debil"/>
    <s v=""/>
    <s v=""/>
    <s v="Directamente"/>
    <s v="Directamente"/>
    <s v="DirectamenteDirectamente"/>
    <s v=""/>
    <s v=""/>
  </r>
  <r>
    <s v="Oficina Asesora de Planeación"/>
    <x v="55"/>
    <s v="Operativo"/>
    <s v="ADMINISTRACIÓN DE BIENES DE FUNICIONAMIENTO"/>
    <s v="Podría ocurrir que no se identifiquen activos fijos "/>
    <n v="61.029999999999994"/>
    <s v="Procedimiento de asignación de bienes devolutivos y elementos de consumo a funcionarios P-AB1-064"/>
    <m/>
    <m/>
    <m/>
    <m/>
    <m/>
    <m/>
    <m/>
    <m/>
    <n v="0"/>
    <s v="Debil"/>
    <m/>
    <s v="Debil"/>
    <s v=""/>
    <s v=""/>
    <s v="Directamente"/>
    <s v="Directamente"/>
    <s v="DirectamenteDirectamente"/>
    <s v=""/>
    <s v=""/>
  </r>
  <r>
    <s v="Oficina Asesora de Planeación"/>
    <x v="56"/>
    <s v="Operativo"/>
    <s v="ADMINISTRACIÓN DE BIENES DE FUNICIONAMIENTO"/>
    <s v="Podría ocurrir que no se identifiquen las necesidades de mantenimiento"/>
    <n v="62.01"/>
    <s v="1 vez al mes se enciende la planta eléctrica."/>
    <m/>
    <m/>
    <m/>
    <m/>
    <m/>
    <m/>
    <m/>
    <m/>
    <n v="0"/>
    <s v="Debil"/>
    <m/>
    <s v="Debil"/>
    <s v=""/>
    <s v=""/>
    <s v="Directamente"/>
    <s v="Directamente"/>
    <s v="DirectamenteDirectamente"/>
    <s v=""/>
    <s v=""/>
  </r>
  <r>
    <s v="Oficina Asesora de Planeación"/>
    <x v="57"/>
    <s v="Operativo"/>
    <s v="ADMINISTRACIÓN DE BIENES DE FUNICIONAMIENTO"/>
    <s v="Se podría presentar daño o deterioro al mobiliario (muebles y enseres) de SAE"/>
    <n v="63.01"/>
    <s v="Toma de inventarios anual donde se establece el estado del bien."/>
    <m/>
    <m/>
    <m/>
    <m/>
    <m/>
    <m/>
    <m/>
    <m/>
    <n v="0"/>
    <s v="Debil"/>
    <m/>
    <s v="Debil"/>
    <s v=""/>
    <s v=""/>
    <s v="Directamente"/>
    <s v="Directamente"/>
    <s v="DirectamenteDirectamente"/>
    <s v=""/>
    <s v=""/>
  </r>
  <r>
    <s v="Oficina Asesora de Planeación"/>
    <x v="58"/>
    <s v="Operativo"/>
    <s v="EVALUACIÒN Y CONTROL"/>
    <s v="Podría ocurrir que se incumpla con las auditorías y seguimientos programados en el Plan Anual de auditoría"/>
    <n v="64.010000000000005"/>
    <s v="Se cuenta con un procedimiento de P-EC1-156 Procedimiento de Auditorias  Internas"/>
    <m/>
    <m/>
    <m/>
    <m/>
    <m/>
    <m/>
    <m/>
    <m/>
    <n v="0"/>
    <s v="Debil"/>
    <m/>
    <s v="Debil"/>
    <s v=""/>
    <s v=""/>
    <s v="Directamente"/>
    <s v="Directamente"/>
    <s v="DirectamenteDirectamente"/>
    <s v=""/>
    <s v=""/>
  </r>
  <r>
    <s v="Oficina Asesora de Planeación"/>
    <x v="59"/>
    <s v="Operativo"/>
    <s v="TODOS LOS PROCESOS"/>
    <s v="Podría ocurrir que se ejecuten planes de mejoramiento que no sean efectivos."/>
    <n v="65.010000000000005"/>
    <s v="Realizar acompañamiento en la revisión de los informes de auditoria y en la documentación de los planes de mejoramiento. "/>
    <m/>
    <m/>
    <m/>
    <m/>
    <m/>
    <m/>
    <m/>
    <m/>
    <n v="0"/>
    <s v="Debil"/>
    <m/>
    <s v="Debil"/>
    <s v=""/>
    <s v=""/>
    <s v="Directamente"/>
    <s v="Directamente"/>
    <s v="DirectamenteDirectamente"/>
    <s v=""/>
    <s v=""/>
  </r>
  <r>
    <s v="Oficina Asesora de Planeación"/>
    <x v="59"/>
    <s v="Operativo"/>
    <s v="TODOS LOS PROCESOS"/>
    <s v="Podría ocurrir que se ejecuten planes de mejoramiento que no sean efectivos."/>
    <n v="65.02000000000001"/>
    <s v="Realizar semestralmente seguimiento al cumplimiento de los Planes de Mejoramiento con Entes de Control."/>
    <m/>
    <m/>
    <m/>
    <m/>
    <m/>
    <m/>
    <m/>
    <m/>
    <n v="0"/>
    <s v="Debil"/>
    <m/>
    <s v="Debil"/>
    <s v=""/>
    <s v=""/>
    <s v="Directamente"/>
    <s v="Directamente"/>
    <s v="DirectamenteDirectamente"/>
    <s v=""/>
    <s v=""/>
  </r>
  <r>
    <s v="Oficina Asesora de Planeación"/>
    <x v="59"/>
    <s v="Operativo"/>
    <s v="TODOS LOS PROCESOS"/>
    <s v="Podría ocurrir que se ejecuten planes de mejoramiento que no sean efectivos."/>
    <n v="65.030000000000015"/>
    <s v="Aplicación del procedimiento elaboración y seguimiento planes de mejoramiento P-EC2-109"/>
    <m/>
    <m/>
    <m/>
    <m/>
    <m/>
    <m/>
    <m/>
    <m/>
    <n v="0"/>
    <s v="Debil"/>
    <m/>
    <s v="Debil"/>
    <s v=""/>
    <s v=""/>
    <s v="Directamente"/>
    <s v="Directamente"/>
    <s v="DirectamenteDirectamente"/>
    <s v=""/>
    <s v=""/>
  </r>
  <r>
    <s v="Oficina Asesora de Planeación"/>
    <x v="60"/>
    <s v="Operativo"/>
    <s v="EVALUACIÒN Y CONTROL"/>
    <s v="No dar respuesta adecuada y oportuna a las solicitudes de asesoría y acompañamiento a la gestión de la SAE"/>
    <n v="66.010000000000005"/>
    <s v="Aplicación del procedimiento de asesoria y de acompañamiento"/>
    <m/>
    <m/>
    <m/>
    <m/>
    <m/>
    <m/>
    <m/>
    <m/>
    <n v="0"/>
    <s v="Debil"/>
    <m/>
    <s v="Debil"/>
    <s v=""/>
    <s v=""/>
    <s v="Directamente"/>
    <s v="Directamente"/>
    <s v="DirectamenteDirectamente"/>
    <s v=""/>
    <s v=""/>
  </r>
  <r>
    <s v="Oficina Asesora de Planeación"/>
    <x v="61"/>
    <s v="Seguridad de la Información"/>
    <s v="MANTENIMIENTO Y SOPORTE DE APLICACIONES"/>
    <s v="Puede ocurrir que se presenten fallas en las aplicaciones o sistemas de información que apoyen los procesos del negocio."/>
    <s v="67a.1"/>
    <s v="Validacion de la documentacion del proceso formalizado y o publicado ante la oficina de planeación, en el comité de la oficina de gestion de la informacion."/>
    <m/>
    <m/>
    <m/>
    <m/>
    <m/>
    <m/>
    <m/>
    <m/>
    <n v="0"/>
    <s v="Debil"/>
    <m/>
    <s v="Debil"/>
    <s v=""/>
    <s v=""/>
    <s v="Directamente"/>
    <s v="Directamente"/>
    <s v="DirectamenteDirectamente"/>
    <s v=""/>
    <s v=""/>
  </r>
  <r>
    <s v="Oficina Asesora de Planeación"/>
    <x v="61"/>
    <s v="Seguridad de la Información"/>
    <s v="MANTENIMIENTO Y SOPORTE DE APLICACIONES"/>
    <s v="Puede ocurrir que se presenten fallas en las aplicaciones o sistemas de información que apoyen los procesos del negocio."/>
    <s v="67a.2"/>
    <s v="Monitoreo y Seguimiento al Ciclo de vida de los proyectos de Desarrollo"/>
    <m/>
    <m/>
    <m/>
    <m/>
    <m/>
    <m/>
    <m/>
    <m/>
    <n v="0"/>
    <s v="Debil"/>
    <m/>
    <s v="Debil"/>
    <s v=""/>
    <s v=""/>
    <s v="Directamente"/>
    <s v="Directamente"/>
    <s v="DirectamenteDirectamente"/>
    <s v=""/>
    <s v=""/>
  </r>
  <r>
    <s v="Oficina Asesora de Planeación"/>
    <x v="61"/>
    <s v="Seguridad de la Información"/>
    <s v="MANTENIMIENTO Y SOPORTE DE APLICACIONES"/>
    <s v="Puede ocurrir que se presenten fallas en las aplicaciones o sistemas de información que apoyen los procesos del negocio."/>
    <s v="67a.3"/>
    <s v="Aplicación Procedimiento elaboración de Estudios Previos"/>
    <m/>
    <m/>
    <m/>
    <m/>
    <m/>
    <m/>
    <m/>
    <m/>
    <n v="0"/>
    <s v="Debil"/>
    <m/>
    <s v="Debil"/>
    <s v=""/>
    <s v=""/>
    <s v="Directamente"/>
    <s v="Directamente"/>
    <s v="DirectamenteDirectamente"/>
    <s v=""/>
    <s v=""/>
  </r>
  <r>
    <s v="Oficina Asesora de Planeación"/>
    <x v="61"/>
    <s v="Seguridad de la Información"/>
    <s v="MANTENIMIENTO Y SOPORTE DE APLICACIONES"/>
    <s v="Puede ocurrir que se presenten fallas en las aplicaciones o sistemas de información que apoyen los procesos del negocio."/>
    <s v="67a.4"/>
    <s v="Validar con el responsable del proceso y planeación que los documentos publicados estén actualizados"/>
    <m/>
    <m/>
    <m/>
    <m/>
    <m/>
    <m/>
    <m/>
    <m/>
    <n v="0"/>
    <s v="Debil"/>
    <m/>
    <s v="Debil"/>
    <s v=""/>
    <s v=""/>
    <s v="Directamente"/>
    <s v="Directamente"/>
    <s v="DirectamenteDirectamente"/>
    <s v=""/>
    <s v=""/>
  </r>
  <r>
    <s v="Oficina Asesora de Planeación"/>
    <x v="62"/>
    <s v="Seguridad de la Información"/>
    <s v="GESTIÓN DE LA INFRAESTRUCTURA TECNOLOGICA"/>
    <s v="Inconsistencias o Pérdida de la Información"/>
    <s v="68a.1"/>
    <s v="Instructivo lineamientos para copias de respaldo y restauración de información"/>
    <m/>
    <m/>
    <m/>
    <m/>
    <m/>
    <m/>
    <m/>
    <m/>
    <n v="0"/>
    <s v="Debil"/>
    <m/>
    <s v="Debil"/>
    <s v=""/>
    <s v=""/>
    <s v="Directamente"/>
    <s v="Directamente"/>
    <s v="DirectamenteDirectamente"/>
    <s v=""/>
    <s v=""/>
  </r>
  <r>
    <s v="Oficina Asesora de Planeación"/>
    <x v="63"/>
    <s v="Seguridad de la Información"/>
    <s v="GESTIÓN DE LA INFRAESTRUCTURA TECNOLOGICA"/>
    <s v="Puede ocurrir que no estén disponibles los Servicios de IT"/>
    <s v="70a.1"/>
    <s v="Aplicación del procedimiento de monitoreo de hardware y software P-TE1-075 y el instructivo gestión de la capacidad  N-TE1-014"/>
    <m/>
    <m/>
    <m/>
    <m/>
    <m/>
    <m/>
    <m/>
    <m/>
    <n v="0"/>
    <s v="Debil"/>
    <m/>
    <s v="Debil"/>
    <s v=""/>
    <s v=""/>
    <s v="Directamente"/>
    <s v="Directamente"/>
    <s v="DirectamenteDirectamente"/>
    <s v=""/>
    <s v=""/>
  </r>
  <r>
    <s v="Oficina Asesora de Planeación"/>
    <x v="63"/>
    <s v="Seguridad de la Información"/>
    <s v="GESTIÓN DE LA INFRAESTRUCTURA TECNOLOGICA"/>
    <s v="Puede ocurrir que no estén disponibles los Servicios de IT"/>
    <s v="70a.2"/>
    <s v="Aplicación de procedimiento de mantenimiento de aplicaciones P-TE3-150"/>
    <m/>
    <m/>
    <m/>
    <m/>
    <m/>
    <m/>
    <m/>
    <m/>
    <n v="0"/>
    <s v="Debil"/>
    <m/>
    <s v="Debil"/>
    <s v=""/>
    <s v=""/>
    <s v="Directamente"/>
    <s v="Directamente"/>
    <s v="DirectamenteDirectamente"/>
    <s v=""/>
    <s v=""/>
  </r>
  <r>
    <s v="Oficina Asesora de Planeación"/>
    <x v="63"/>
    <s v="Seguridad de la Información"/>
    <s v="GESTIÓN DE LA INFRAESTRUCTURA TECNOLOGICA"/>
    <s v="Puede ocurrir que no estén disponibles los Servicios de IT"/>
    <s v="70a.3"/>
    <s v="Gestión de Cambios"/>
    <m/>
    <m/>
    <m/>
    <m/>
    <m/>
    <m/>
    <m/>
    <m/>
    <n v="0"/>
    <s v="Debil"/>
    <m/>
    <s v="Debil"/>
    <s v=""/>
    <s v=""/>
    <s v="Directamente"/>
    <s v="Directamente"/>
    <s v="DirectamenteDirectamente"/>
    <s v=""/>
    <s v=""/>
  </r>
  <r>
    <s v="Oficina Asesora de Planeación"/>
    <x v="63"/>
    <s v="Seguridad de la Información"/>
    <s v="GESTIÓN DE LA INFRAESTRUCTURA TECNOLOGICA"/>
    <s v="Puede ocurrir que no estén disponibles los Servicios de IT"/>
    <s v="70a.4"/>
    <s v="prueba mensual con carga de la planta eléctrica"/>
    <m/>
    <m/>
    <m/>
    <m/>
    <m/>
    <m/>
    <m/>
    <m/>
    <n v="0"/>
    <s v="Debil"/>
    <m/>
    <s v="Debil"/>
    <s v=""/>
    <s v=""/>
    <s v="Directamente"/>
    <s v="Directamente"/>
    <s v="DirectamenteDirectamente"/>
    <s v=""/>
    <s v=""/>
  </r>
  <r>
    <s v="Oficina Asesora de Planeación"/>
    <x v="64"/>
    <s v="Operativo"/>
    <s v="SOPORTE TECNICO"/>
    <s v="Soporte técnico inadecuado"/>
    <s v="71a.1"/>
    <s v="Servicio de soporte y mantenimiento"/>
    <m/>
    <m/>
    <m/>
    <m/>
    <m/>
    <m/>
    <m/>
    <m/>
    <n v="0"/>
    <s v="Debil"/>
    <m/>
    <s v="Debil"/>
    <s v=""/>
    <s v=""/>
    <s v="Directamente"/>
    <s v="Directamente"/>
    <s v="DirectamenteDirectamente"/>
    <s v=""/>
    <s v=""/>
  </r>
  <r>
    <s v="Oficina Asesora de Planeación"/>
    <x v="64"/>
    <s v="Operativo"/>
    <s v="SOPORTE TECNICO"/>
    <s v="Soporte técnico inadecuado"/>
    <s v="71a.2"/>
    <s v="Mesa de ayuda"/>
    <m/>
    <m/>
    <m/>
    <m/>
    <m/>
    <m/>
    <m/>
    <m/>
    <n v="0"/>
    <s v="Debil"/>
    <m/>
    <s v="Debil"/>
    <s v=""/>
    <s v=""/>
    <s v="Directamente"/>
    <s v="Directamente"/>
    <s v="DirectamenteDirectamente"/>
    <s v=""/>
    <s v=""/>
  </r>
  <r>
    <s v="Oficina Asesora de Planeación"/>
    <x v="65"/>
    <s v="Operativo"/>
    <s v="MANTENIMIENTO Y SOPORTE DE APLICACIONES"/>
    <s v="Puede ocurrir que se genere un soporte inadecuado o inoportuno a los usuarios"/>
    <n v="72.010000000000005"/>
    <s v="Programas de capacitación entrenamiento y divulgación de los servicios de IT"/>
    <m/>
    <m/>
    <m/>
    <m/>
    <m/>
    <m/>
    <m/>
    <m/>
    <n v="0"/>
    <s v="Debil"/>
    <m/>
    <s v="Debil"/>
    <s v=""/>
    <s v=""/>
    <s v="Directamente"/>
    <s v="Directamente"/>
    <s v="DirectamenteDirectamente"/>
    <s v=""/>
    <s v=""/>
  </r>
  <r>
    <s v="Oficina Asesora de Planeación"/>
    <x v="66"/>
    <s v="Seguridad de la Información"/>
    <s v="GESTIÓN DE LA INFRAESTRUCTURA TECNOLOGICA"/>
    <s v="Puede ocurrir una operación inadecuada de los sistemas de información."/>
    <n v="73.010000000000005"/>
    <s v="Manuales de usuario por proceso"/>
    <m/>
    <m/>
    <m/>
    <m/>
    <m/>
    <m/>
    <m/>
    <m/>
    <n v="0"/>
    <s v="Debil"/>
    <m/>
    <s v="Debil"/>
    <s v=""/>
    <s v=""/>
    <s v="Directamente"/>
    <s v="Directamente"/>
    <s v="DirectamenteDirectamente"/>
    <s v=""/>
    <s v=""/>
  </r>
  <r>
    <s v="Oficina Asesora de Planeación"/>
    <x v="67"/>
    <s v="Operativo"/>
    <s v="RECEPCIÓN Y REGISTRO"/>
    <s v="Puede ocurrir que no se efectué la entrega física del activo una vez posesionado el depositario provisional"/>
    <n v="76.010000000000005"/>
    <m/>
    <m/>
    <m/>
    <m/>
    <m/>
    <m/>
    <m/>
    <m/>
    <m/>
    <n v="0"/>
    <s v="Debil"/>
    <m/>
    <s v="Debil"/>
    <s v=""/>
    <s v=""/>
    <s v="Directamente"/>
    <s v="Directamente"/>
    <s v="DirectamenteDirectamente"/>
    <s v=""/>
    <s v=""/>
  </r>
  <r>
    <s v="Oficina Asesora de Planeación"/>
    <x v="68"/>
    <s v="Operativo"/>
    <s v="TODOS LOS PROCESOS"/>
    <s v="Puede ocurrir que se utilice erradamente las funcionalidades de los Sistemas de Información (aplicativo Zeus)_x000a_"/>
    <n v="77.010000000000005"/>
    <m/>
    <s v="Aceptar el riesgo"/>
    <s v="No Asignado"/>
    <s v="Inadecuado"/>
    <s v="Inoportuna"/>
    <s v="No es un control"/>
    <s v="No Confiable"/>
    <s v="No se investigan y resulven oportunamente"/>
    <s v="No existe"/>
    <n v="0"/>
    <s v="Debil"/>
    <s v="Fuerte"/>
    <s v="DebilFuerte"/>
    <n v="7"/>
    <s v="Débil"/>
    <s v="Directamente"/>
    <s v="Directamente"/>
    <s v="DébilDirectamenteDirectamente"/>
    <s v=""/>
    <s v=""/>
  </r>
  <r>
    <s v="Oficina Asesora de Planeación"/>
    <x v="69"/>
    <s v="Seguridad de la Información"/>
    <s v="RECEPCIÓN Y REGISTRO"/>
    <s v="Pueden presentar errores en la información en el registro de los activos _x000a_"/>
    <n v="78.010000000000005"/>
    <m/>
    <m/>
    <m/>
    <m/>
    <m/>
    <m/>
    <m/>
    <m/>
    <m/>
    <n v="0"/>
    <s v="Debil"/>
    <m/>
    <s v="Debil"/>
    <s v=""/>
    <s v=""/>
    <s v="Directamente"/>
    <s v="Directamente"/>
    <s v="DirectamenteDirectamente"/>
    <s v=""/>
    <s v=""/>
  </r>
  <r>
    <s v="Oficina Asesora de Planeación"/>
    <x v="70"/>
    <s v="Operativo"/>
    <s v="TODOS LOS PROCESOS"/>
    <s v="Puede ocurrir la entrega extemporánea de informes a los entes de control"/>
    <n v="79.010000000000005"/>
    <m/>
    <s v="Aceptar el riesgo"/>
    <s v="No Asignado"/>
    <s v="Inadecuado"/>
    <s v="Inoportuna"/>
    <s v="No es un control"/>
    <s v="No Confiable"/>
    <s v="No se investigan y resulven oportunamente"/>
    <s v="No existe"/>
    <n v="0"/>
    <s v="Debil"/>
    <s v="Fuerte"/>
    <s v="DebilFuerte"/>
    <n v="7"/>
    <s v="Débil"/>
    <s v="Directamente"/>
    <s v="Directamente"/>
    <s v="DébilDirectamenteDirectamente"/>
    <s v=""/>
    <s v=""/>
  </r>
  <r>
    <s v="Oficina Asesora de Planeación"/>
    <x v="71"/>
    <s v="Operativo"/>
    <s v="ADQUISICIONES"/>
    <s v="Puede ocurrir no alcanzar el objetivo del contrato"/>
    <n v="80.010000000000005"/>
    <m/>
    <m/>
    <m/>
    <m/>
    <m/>
    <m/>
    <m/>
    <m/>
    <m/>
    <n v="0"/>
    <s v="Debil"/>
    <m/>
    <s v="Debil"/>
    <s v=""/>
    <s v=""/>
    <s v="Directamente"/>
    <s v="Directamente"/>
    <s v="DirectamenteDirectamente"/>
    <s v=""/>
    <s v=""/>
  </r>
  <r>
    <s v="Oficina Asesora de Planeación"/>
    <x v="72"/>
    <s v="Operativo"/>
    <s v="RECEPCIÓN Y REGISTRO"/>
    <s v="Contar con Depositarios Provisionales y/o Liquidadores incorporados en el Registro con características erróneas"/>
    <n v="81.010000000000005"/>
    <s v="Generación de la Resolución que conforma el equipo evaluador"/>
    <m/>
    <m/>
    <m/>
    <m/>
    <m/>
    <m/>
    <m/>
    <m/>
    <n v="0"/>
    <s v="Debil"/>
    <m/>
    <s v="Debil"/>
    <s v=""/>
    <s v=""/>
    <s v="Directamente"/>
    <s v="Directamente"/>
    <s v="DirectamenteDirectamente"/>
    <s v=""/>
    <s v=""/>
  </r>
  <r>
    <s v="Oficina Asesora de Planeación"/>
    <x v="72"/>
    <s v="Operativo"/>
    <s v="RECEPCIÓN Y REGISTRO"/>
    <s v="Contar con Depositarios Provisionales y/o Liquidadores incorporados en el Registro con características erróneas"/>
    <n v="81.02"/>
    <s v="Reunión con el equipo evaluador previa al inicio de la evaluación de los participantes"/>
    <m/>
    <m/>
    <m/>
    <m/>
    <m/>
    <m/>
    <m/>
    <m/>
    <n v="0"/>
    <s v="Debil"/>
    <m/>
    <s v="Debil"/>
    <s v=""/>
    <s v=""/>
    <s v="Directamente"/>
    <s v="Directamente"/>
    <s v="DirectamenteDirectamente"/>
    <s v=""/>
    <s v=""/>
  </r>
  <r>
    <s v="Oficina Asesora de Planeación"/>
    <x v="72"/>
    <s v="Operativo"/>
    <s v="RECEPCIÓN Y REGISTRO"/>
    <s v="Contar con Depositarios Provisionales y/o Liquidadores incorporados en el Registro con características erróneas"/>
    <n v="81.03"/>
    <s v="Envío a los evaluadores de la resolución del equipo evaluador junto con el texto aprobado de la Convocatoria"/>
    <m/>
    <m/>
    <m/>
    <m/>
    <m/>
    <m/>
    <m/>
    <m/>
    <n v="0"/>
    <s v="Debil"/>
    <m/>
    <s v="Debil"/>
    <s v=""/>
    <s v=""/>
    <s v="Directamente"/>
    <s v="Directamente"/>
    <s v="DirectamenteDirectamente"/>
    <s v=""/>
    <s v=""/>
  </r>
  <r>
    <s v="Oficina Asesora de Planeación"/>
    <x v="72"/>
    <s v="Operativo"/>
    <s v="RECEPCIÓN Y REGISTRO"/>
    <s v="Contar con Depositarios Provisionales y/o Liquidadores incorporados en el Registro con características erróneas"/>
    <n v="81.040000000000006"/>
    <s v="Aprobación por parte del Comité de Depositarios Provisionales y Liquidadores del texto final de la Convocatoria"/>
    <m/>
    <m/>
    <m/>
    <m/>
    <m/>
    <m/>
    <m/>
    <m/>
    <n v="0"/>
    <s v="Debil"/>
    <m/>
    <s v="Debil"/>
    <s v=""/>
    <s v=""/>
    <s v="Directamente"/>
    <s v="Directamente"/>
    <s v="DirectamenteDirectamente"/>
    <s v=""/>
    <s v=""/>
  </r>
  <r>
    <s v="Oficina Asesora de Planeación"/>
    <x v="73"/>
    <s v="Operativo"/>
    <s v="RECEPCIÓN Y REGISTRO"/>
    <s v="Puede ocurrir que no se asignen Depositarios Provisionales y/o Liquidadores de acuerdo a las necesidades."/>
    <n v="82.01"/>
    <s v="Llamadas de confirmación de las áreas misionales que solicitan la asignación"/>
    <m/>
    <m/>
    <m/>
    <m/>
    <m/>
    <m/>
    <m/>
    <m/>
    <n v="0"/>
    <s v="Debil"/>
    <m/>
    <s v="Debil"/>
    <s v=""/>
    <s v=""/>
    <s v="Directamente"/>
    <s v="Directamente"/>
    <s v="DirectamenteDirectamente"/>
    <s v=""/>
    <s v=""/>
  </r>
  <r>
    <s v="Oficina Asesora de Planeación"/>
    <x v="73"/>
    <s v="Operativo"/>
    <s v="RECEPCIÓN Y REGISTRO"/>
    <s v="Puede ocurrir que no se asignen Depositarios Provisionales y/o Liquidadores de acuerdo a las necesidades."/>
    <n v="82.02"/>
    <s v="Correos de envío de las solicitudes"/>
    <m/>
    <m/>
    <m/>
    <m/>
    <m/>
    <m/>
    <m/>
    <m/>
    <n v="0"/>
    <s v="Debil"/>
    <m/>
    <s v="Debil"/>
    <s v=""/>
    <s v=""/>
    <s v="Directamente"/>
    <s v="Directamente"/>
    <s v="DirectamenteDirectamente"/>
    <s v=""/>
    <s v=""/>
  </r>
  <r>
    <s v="Oficina Asesora de Planeación"/>
    <x v="73"/>
    <s v="Operativo"/>
    <s v="RECEPCIÓN Y REGISTRO"/>
    <s v="Puede ocurrir que no se asignen Depositarios Provisionales y/o Liquidadores de acuerdo a las necesidades."/>
    <n v="82.03"/>
    <s v="Revisar el correcto diligenciamiento y aprobaciones del formato de solicitud"/>
    <m/>
    <m/>
    <m/>
    <m/>
    <m/>
    <m/>
    <m/>
    <m/>
    <n v="0"/>
    <s v="Debil"/>
    <m/>
    <s v="Debil"/>
    <s v=""/>
    <s v=""/>
    <s v="Directamente"/>
    <s v="Directamente"/>
    <s v="DirectamenteDirectamente"/>
    <s v=""/>
    <s v=""/>
  </r>
  <r>
    <s v="Oficina Asesora de Planeación"/>
    <x v="73"/>
    <s v="Operativo"/>
    <s v="RECEPCIÓN Y REGISTRO"/>
    <s v="Puede ocurrir que no se asignen Depositarios Provisionales y/o Liquidadores de acuerdo a las necesidades."/>
    <n v="82.04"/>
    <s v="Llamadas de confirmación de las áreas misionales que solicitan la asignación"/>
    <m/>
    <m/>
    <m/>
    <m/>
    <m/>
    <m/>
    <m/>
    <m/>
    <n v="0"/>
    <s v="Debil"/>
    <m/>
    <s v="Debil"/>
    <s v=""/>
    <s v=""/>
    <s v="Directamente"/>
    <s v="Directamente"/>
    <s v="DirectamenteDirectamente"/>
    <s v=""/>
    <s v=""/>
  </r>
  <r>
    <s v="Oficina Asesora de Planeación"/>
    <x v="74"/>
    <s v="Operativo"/>
    <s v="RECEPCIÓN Y REGISTRO"/>
    <s v="Puede ocurrir que no se acepte la renuncia y/o remoción como Depositarios Provisionales y/o Liquidadores"/>
    <n v="83.01"/>
    <s v="Revisión de los Depositarios Provisionales y Liquidadores que no tienen activos asignados"/>
    <m/>
    <m/>
    <m/>
    <m/>
    <m/>
    <m/>
    <m/>
    <m/>
    <n v="0"/>
    <s v="Debil"/>
    <m/>
    <s v="Debil"/>
    <s v=""/>
    <s v=""/>
    <s v="Directamente"/>
    <s v="Directamente"/>
    <s v="DirectamenteDirectamente"/>
    <s v=""/>
    <s v=""/>
  </r>
  <r>
    <s v="Oficina Asesora de Planeación"/>
    <x v="74"/>
    <s v="Operativo"/>
    <s v="RECEPCIÓN Y REGISTRO"/>
    <s v="Puede ocurrir que no se acepte la renuncia y/o remoción como Depositarios Provisionales y/o Liquidadores"/>
    <n v="83.02"/>
    <s v="Revisión de las pólizas de cumplimiento entregadas por Depositarios Provisionales y Liquidadores y llamadas de solicitud de las pólizas"/>
    <m/>
    <m/>
    <m/>
    <m/>
    <m/>
    <m/>
    <m/>
    <m/>
    <n v="0"/>
    <s v="Debil"/>
    <m/>
    <s v="Debil"/>
    <s v=""/>
    <s v=""/>
    <s v="Directamente"/>
    <s v="Directamente"/>
    <s v="DirectamenteDirectamente"/>
    <s v=""/>
    <s v=""/>
  </r>
  <r>
    <s v="Oficina Asesora de Planeación"/>
    <x v="74"/>
    <s v="Operativo"/>
    <s v="RECEPCIÓN Y REGISTRO"/>
    <s v="Puede ocurrir que no se acepte la renuncia y/o remoción como Depositarios Provisionales y/o Liquidadores"/>
    <n v="83.03"/>
    <s v="Información a las áreas misionales mediante correo electrónico y traslado de las solicitudes recibidas por los de los Depositarios Provisionales y Liquidadores"/>
    <m/>
    <m/>
    <m/>
    <m/>
    <m/>
    <m/>
    <m/>
    <m/>
    <n v="0"/>
    <s v="Debil"/>
    <m/>
    <s v="Debil"/>
    <s v=""/>
    <s v=""/>
    <s v="Directamente"/>
    <s v="Directamente"/>
    <s v="DirectamenteDirectamente"/>
    <s v=""/>
    <s v=""/>
  </r>
  <r>
    <s v="Oficina Asesora de Planeación"/>
    <x v="74"/>
    <s v="Operativo"/>
    <s v="RECEPCIÓN Y REGISTRO"/>
    <s v="Puede ocurrir que no se acepte la renuncia y/o remoción como Depositarios Provisionales y/o Liquidadores"/>
    <n v="83.04"/>
    <s v="Información de las áreas misionales al Grupo de Gestión de de los Depositarios Provisionales y Liquidadores sobre aquellos depositarios que no cumplen su gestión y es necesario removerles los activos o retirarlos del Registro"/>
    <m/>
    <m/>
    <m/>
    <m/>
    <m/>
    <m/>
    <m/>
    <m/>
    <n v="0"/>
    <s v="Debil"/>
    <m/>
    <s v="Debil"/>
    <s v=""/>
    <s v=""/>
    <s v="Directamente"/>
    <s v="Directamente"/>
    <s v="DirectamenteDirectamente"/>
    <s v=""/>
    <s v=""/>
  </r>
  <r>
    <s v="Oficina Asesora de Planeación"/>
    <x v="75"/>
    <s v="Operativo"/>
    <s v="RECEPCIÓN Y REGISTRO"/>
    <s v="Puede ocurrir que la designación sea errónea o no generada"/>
    <n v="84.01"/>
    <s v="Creación de los activos en el inventario centralizado en un grupo"/>
    <m/>
    <m/>
    <m/>
    <m/>
    <m/>
    <m/>
    <m/>
    <m/>
    <n v="0"/>
    <s v="Debil"/>
    <m/>
    <s v="Debil"/>
    <s v=""/>
    <s v=""/>
    <s v="Directamente"/>
    <s v="Directamente"/>
    <s v="DirectamenteDirectamente"/>
    <s v=""/>
    <s v=""/>
  </r>
  <r>
    <s v="Oficina Asesora de Planeación"/>
    <x v="75"/>
    <s v="Operativo"/>
    <s v="RECEPCIÓN Y REGISTRO"/>
    <s v="Puede ocurrir que la designación sea errónea o no generada"/>
    <n v="84.02"/>
    <s v="Revisión en la creación del activo de las unidades inmobiliarias o unidades económicas, activos sociales o no sociales y demás variables que afectan la descripción del activo que se está asignando, así como su estado"/>
    <m/>
    <m/>
    <m/>
    <m/>
    <m/>
    <m/>
    <m/>
    <m/>
    <n v="0"/>
    <s v="Debil"/>
    <m/>
    <s v="Debil"/>
    <s v=""/>
    <s v=""/>
    <s v="Directamente"/>
    <s v="Directamente"/>
    <s v="DirectamenteDirectamente"/>
    <s v=""/>
    <s v=""/>
  </r>
  <r>
    <s v="Oficina Asesora de Planeación"/>
    <x v="75"/>
    <s v="Operativo"/>
    <s v="RECEPCIÓN Y REGISTRO"/>
    <s v="Puede ocurrir que la designación sea errónea o no generada"/>
    <n v="84.03"/>
    <s v="Revisión del cuadro de control de las asignaciones formalizadas con resolución, póliza y acta de posesión"/>
    <m/>
    <m/>
    <m/>
    <m/>
    <m/>
    <m/>
    <m/>
    <m/>
    <n v="0"/>
    <s v="Debil"/>
    <m/>
    <s v="Debil"/>
    <s v=""/>
    <s v=""/>
    <s v="Directamente"/>
    <s v="Directamente"/>
    <s v="DirectamenteDirectamente"/>
    <s v=""/>
    <s v=""/>
  </r>
  <r>
    <s v="Oficina Asesora de Planeación"/>
    <x v="75"/>
    <s v="Operativo"/>
    <s v="RECEPCIÓN Y REGISTRO"/>
    <s v="Puede ocurrir que la designación sea errónea o no generada"/>
    <n v="84.04"/>
    <s v="Revisión del funcionamiento correcto del sistema de asignación"/>
    <m/>
    <m/>
    <m/>
    <m/>
    <m/>
    <m/>
    <m/>
    <m/>
    <n v="0"/>
    <s v="Debil"/>
    <m/>
    <s v="Debil"/>
    <s v=""/>
    <s v=""/>
    <s v="Directamente"/>
    <s v="Directamente"/>
    <s v="DirectamenteDirectamente"/>
    <s v=""/>
    <s v=""/>
  </r>
  <r>
    <s v="Oficina Asesora de Planeación"/>
    <x v="75"/>
    <s v="Operativo"/>
    <s v="RECEPCIÓN Y REGISTRO"/>
    <s v="Puede ocurrir que la designación sea errónea o no generada"/>
    <n v="84.05"/>
    <s v="Se cuenta con dos usuarios con acceso al sistema de asignación y se ha realizado capacitación a funcionarios del Grupo de Gestión de Depositarios Provisionales y Liquidadores sobre el proceso"/>
    <m/>
    <m/>
    <m/>
    <m/>
    <m/>
    <m/>
    <m/>
    <m/>
    <n v="0"/>
    <s v="Debil"/>
    <m/>
    <s v="Debil"/>
    <s v=""/>
    <s v=""/>
    <s v="Directamente"/>
    <s v="Directamente"/>
    <s v="DirectamenteDirectamente"/>
    <s v=""/>
    <s v=""/>
  </r>
  <r>
    <s v="Oficina Asesora de Planeación"/>
    <x v="76"/>
    <s v="Operativo"/>
    <s v="RECEPCIÓN Y REGISTRO"/>
    <s v="Puede ocurrí que no se presente la garantía (póliza de disposiciones legales) por parte de los Depositarios Provisionales y/o Liquidadores"/>
    <n v="85.01"/>
    <s v="Revisión de las pólizas de cumplimiento entregadas por Depositarios Provisionales y Liquidadores y llamadas de solicitud de las pólizas informando la consecuencia de la no presentación"/>
    <m/>
    <m/>
    <m/>
    <m/>
    <m/>
    <m/>
    <m/>
    <m/>
    <n v="0"/>
    <s v="Debil"/>
    <m/>
    <s v="Debil"/>
    <s v=""/>
    <s v=""/>
    <s v="Directamente"/>
    <s v="Directamente"/>
    <s v="DirectamenteDirectamente"/>
    <s v=""/>
    <s v=""/>
  </r>
  <r>
    <s v="Oficina Asesora de Planeación"/>
    <x v="76"/>
    <s v="Operativo"/>
    <s v="RECEPCIÓN Y REGISTRO"/>
    <s v="Puede ocurrí que no se presente la garantía (póliza de disposiciones legales) por parte de los Depositarios Provisionales y/o Liquidadores"/>
    <n v="85.02"/>
    <s v="Realizar una clasificación de riesgo financiero y de experiencia de los Depositarios Provisionales y Liquidadores de manera que se asigne un número de activos adecuado a dicha clasificación"/>
    <m/>
    <m/>
    <m/>
    <m/>
    <m/>
    <m/>
    <m/>
    <m/>
    <n v="0"/>
    <s v="Debil"/>
    <m/>
    <s v="Debil"/>
    <s v=""/>
    <s v=""/>
    <s v="Directamente"/>
    <s v="Directamente"/>
    <s v="DirectamenteDirectamente"/>
    <s v=""/>
    <s v=""/>
  </r>
  <r>
    <s v="Oficina Asesora de Planeación"/>
    <x v="76"/>
    <s v="Operativo"/>
    <s v="RECEPCIÓN Y REGISTRO"/>
    <s v="Puede ocurrí que no se presente la garantía (póliza de disposiciones legales) por parte de los Depositarios Provisionales y/o Liquidadores"/>
    <n v="85.03"/>
    <s v="Envío de una comunicación a los Depositarios Provisionales y Liquidadores en la que se informa el proceso de formación de la aceptación de la designación, así como de la presentación de la póliza de cumplimiento con los lineamientos requeridos por la entidad"/>
    <m/>
    <m/>
    <m/>
    <m/>
    <m/>
    <m/>
    <m/>
    <m/>
    <n v="0"/>
    <s v="Debil"/>
    <m/>
    <s v="Debil"/>
    <s v=""/>
    <s v=""/>
    <s v="Directamente"/>
    <s v="Directamente"/>
    <s v="DirectamenteDirectamente"/>
    <s v=""/>
    <s v=""/>
  </r>
  <r>
    <s v="Oficina Asesora de Planeación"/>
    <x v="77"/>
    <s v="Operativo"/>
    <s v="Aprobación incorrecta o falta de aprobación de la garantía (póliza de cumplimiento) presentada por parte de los Depositarios Provisionales y/o Liquidadores"/>
    <s v="Puede ocurrir que se administren activos por parte de los Depositarios Provisionales y/o Liquidadores sin tener la cobertura total para el cumplimiento de sus obligaciones"/>
    <n v="86.01"/>
    <s v="Revisión de las pólizas de cumplimiento entregadas por Depositarios Provisionales de acuerdo con los lineamientos del área Jurídica de la entidad y la normatividad vigente"/>
    <m/>
    <m/>
    <m/>
    <m/>
    <m/>
    <m/>
    <m/>
    <m/>
    <n v="0"/>
    <s v="Debil"/>
    <m/>
    <s v="Debil"/>
    <s v=""/>
    <s v=""/>
    <s v="Directamente"/>
    <s v="Directamente"/>
    <s v="DirectamenteDirectamente"/>
    <s v=""/>
    <s v=""/>
  </r>
  <r>
    <s v="Oficina Asesora de Planeación"/>
    <x v="77"/>
    <s v="Operativo"/>
    <s v="Aprobación incorrecta o falta de aprobación de la garantía (póliza de cumplimiento) presentada por parte de los Depositarios Provisionales y/o Liquidadores"/>
    <s v="Puede ocurrir que se administren activos por parte de los Depositarios Provisionales y/o Liquidadores sin tener la cobertura total para el cumplimiento de sus obligaciones"/>
    <n v="86.02"/>
    <s v="Revisión de las pólizas de cumplimiento entregadas por Depositarios Provisionales de acuerdo con los lineamientos del área Jurídica de la entidad y la normatividad vigente"/>
    <m/>
    <m/>
    <m/>
    <m/>
    <m/>
    <m/>
    <m/>
    <m/>
    <n v="0"/>
    <s v="Debil"/>
    <m/>
    <s v="Debil"/>
    <s v=""/>
    <s v=""/>
    <s v="Directamente"/>
    <s v="Directamente"/>
    <s v="DirectamenteDirectamente"/>
    <s v=""/>
    <s v=""/>
  </r>
  <r>
    <s v="Oficina Asesora de Planeación"/>
    <x v="78"/>
    <s v="Operativo"/>
    <s v="RECEPCIÓN Y REGISTRO"/>
    <s v="Puede ocurrir que se generen y suscriban del Acta de posesión con datos incorrectos o incompletos"/>
    <n v="87.01"/>
    <s v="Revisión de las actas de posesión creadas por parte del funcionario con funciones de coordinación del Grupo de Gestión de Depositarios Provisionales y Liquidadores"/>
    <m/>
    <m/>
    <m/>
    <m/>
    <m/>
    <m/>
    <m/>
    <m/>
    <n v="0"/>
    <s v="Debil"/>
    <m/>
    <s v="Debil"/>
    <s v=""/>
    <s v=""/>
    <s v="Directamente"/>
    <s v="Directamente"/>
    <s v="DirectamenteDirectamente"/>
    <s v=""/>
    <s v=""/>
  </r>
  <r>
    <s v="Oficina Asesora de Planeación"/>
    <x v="78"/>
    <s v="Operativo"/>
    <s v="RECEPCIÓN Y REGISTRO"/>
    <s v="Puede ocurrir que se generen y suscriban del Acta de posesión con datos incorrectos o incompletos"/>
    <n v="87.02"/>
    <s v="Revisión del funcionamiento correcto del sistema de asignación"/>
    <m/>
    <m/>
    <m/>
    <m/>
    <m/>
    <m/>
    <m/>
    <m/>
    <n v="0"/>
    <s v="Debil"/>
    <m/>
    <s v="Debil"/>
    <s v=""/>
    <s v=""/>
    <s v="Directamente"/>
    <s v="Directamente"/>
    <s v="DirectamenteDirectamente"/>
    <s v=""/>
    <s v=""/>
  </r>
  <r>
    <s v="Oficina Asesora de Planeación"/>
    <x v="79"/>
    <s v="Seguridad de la Información"/>
    <s v="RECEPCIÓN Y REGISTRO"/>
    <s v="Puede ocurrir que  los Depositarios Provisionales y Liquidadores no estén registrados en las entidades de registro."/>
    <n v="88.01"/>
    <s v="Revisión del cuadro de control de las asignaciones formalizadas con resolución, póliza y acta de posesión"/>
    <m/>
    <m/>
    <m/>
    <m/>
    <m/>
    <m/>
    <m/>
    <m/>
    <n v="0"/>
    <s v="Debil"/>
    <m/>
    <s v="Debil"/>
    <s v=""/>
    <s v=""/>
    <s v="Directamente"/>
    <s v="Directamente"/>
    <s v="DirectamenteDirectamente"/>
    <s v=""/>
    <s v=""/>
  </r>
  <r>
    <s v="Oficina Asesora de Planeación"/>
    <x v="79"/>
    <s v="Seguridad de la Información"/>
    <s v="RECEPCIÓN Y REGISTRO"/>
    <s v="Puede ocurrir que  los Depositarios Provisionales y Liquidadores no estén registrados en las entidades de registro."/>
    <n v="88.02"/>
    <s v="Revisión del cuadro de control de las asignaciones formalizadas con resolución, póliza y acta de posesión"/>
    <m/>
    <m/>
    <m/>
    <m/>
    <m/>
    <m/>
    <m/>
    <m/>
    <n v="0"/>
    <s v="Debil"/>
    <m/>
    <s v="Debil"/>
    <s v=""/>
    <s v=""/>
    <s v="Directamente"/>
    <s v="Directamente"/>
    <s v="DirectamenteDirectamente"/>
    <s v=""/>
    <s v=""/>
  </r>
  <r>
    <s v="Oficina Asesora de Planeación"/>
    <x v="79"/>
    <s v="Seguridad de la Información"/>
    <s v="RECEPCIÓN Y REGISTRO"/>
    <s v="Puede ocurrir que  los Depositarios Provisionales y Liquidadores no estén registrados en las entidades de registro."/>
    <n v="88.03"/>
    <s v="Generación de una comunicación que indique la normatividad en la exoneración del pago de las inscripciones"/>
    <m/>
    <m/>
    <m/>
    <m/>
    <m/>
    <m/>
    <m/>
    <m/>
    <n v="0"/>
    <s v="Debil"/>
    <m/>
    <s v="Debil"/>
    <s v=""/>
    <s v=""/>
    <s v="Directamente"/>
    <s v="Directamente"/>
    <s v="DirectamenteDirectamente"/>
    <s v=""/>
    <s v=""/>
  </r>
  <r>
    <s v="Oficina Asesora de Planeación"/>
    <x v="80"/>
    <s v="Operativo"/>
    <s v="RECEPCIÓN Y REGISTRO"/>
    <s v="Puede ocurrir que se ingrese erróneamente información de los activos y actos administrativos en el sistema de Asignación de activos a Depositarios Provisionales y/o Liquidadores o Registro."/>
    <n v="89.01"/>
    <s v="Revisión de la información de la creación de los activos en el inventario"/>
    <m/>
    <m/>
    <m/>
    <m/>
    <m/>
    <m/>
    <m/>
    <m/>
    <n v="0"/>
    <s v="Debil"/>
    <m/>
    <s v="Debil"/>
    <s v=""/>
    <s v=""/>
    <s v="Directamente"/>
    <s v="Directamente"/>
    <s v="DirectamenteDirectamente"/>
    <s v=""/>
    <s v=""/>
  </r>
  <r>
    <s v="Oficina Asesora de Planeación"/>
    <x v="80"/>
    <s v="Operativo"/>
    <s v="RECEPCIÓN Y REGISTRO"/>
    <s v="Puede ocurrir que se ingrese erróneamente información de los activos y actos administrativos en el sistema de Asignación de activos a Depositarios Provisionales y/o Liquidadores o Registro."/>
    <n v="89.02"/>
    <s v="Revisión en la vinculación del activo en el sistema en cuanto a unidades inmobiliarias o unidades económicas, activos sociales o no sociales y demás variables que afectan la descripción del activo que se está ingresando"/>
    <m/>
    <m/>
    <m/>
    <m/>
    <m/>
    <m/>
    <m/>
    <m/>
    <n v="0"/>
    <s v="Debil"/>
    <m/>
    <s v="Debil"/>
    <s v=""/>
    <s v=""/>
    <s v="Directamente"/>
    <s v="Directamente"/>
    <s v="DirectamenteDirectamente"/>
    <s v=""/>
    <s v=""/>
  </r>
  <r>
    <s v="Oficina Asesora de Planeación"/>
    <x v="80"/>
    <s v="Operativo"/>
    <s v="RECEPCIÓN Y REGISTRO"/>
    <s v="Puede ocurrir que se ingrese erróneamente información de los activos y actos administrativos en el sistema de Asignación de activos a Depositarios Provisionales y/o Liquidadores o Registro."/>
    <n v="89.03"/>
    <s v="No hay definido un control"/>
    <m/>
    <m/>
    <m/>
    <m/>
    <m/>
    <m/>
    <m/>
    <m/>
    <n v="0"/>
    <s v="Debil"/>
    <m/>
    <s v="Debil"/>
    <s v=""/>
    <s v=""/>
    <s v="Directamente"/>
    <s v="Directamente"/>
    <s v="DirectamenteDirectamente"/>
    <s v=""/>
    <s v=""/>
  </r>
  <r>
    <s v="Oficina Asesora de Planeación"/>
    <x v="80"/>
    <s v="Operativo"/>
    <s v="RECEPCIÓN Y REGISTRO"/>
    <s v="Puede ocurrir que se ingrese erróneamente información de los activos y actos administrativos en el sistema de Asignación de activos a Depositarios Provisionales y/o Liquidadores o Registro."/>
    <n v="89.04"/>
    <s v="Verificar que el activo que se va a remover quede en administración directa con la cantidad completa de folios que comprenden la unidad inmobiliara o unidad económica, así como los activos sociales"/>
    <m/>
    <m/>
    <m/>
    <m/>
    <m/>
    <m/>
    <m/>
    <m/>
    <n v="0"/>
    <s v="Debil"/>
    <m/>
    <s v="Debil"/>
    <s v=""/>
    <s v=""/>
    <s v="Directamente"/>
    <s v="Directamente"/>
    <s v="DirectamenteDirectamente"/>
    <s v=""/>
    <s v=""/>
  </r>
  <r>
    <s v="Oficina Asesora de Planeación"/>
    <x v="81"/>
    <s v="Seguridad de la Información"/>
    <s v="TODOS LOS PROCESOS"/>
    <s v="Puede ocurrir que se filtre información privilegiada o sensible"/>
    <m/>
    <m/>
    <m/>
    <m/>
    <m/>
    <m/>
    <m/>
    <m/>
    <m/>
    <m/>
    <n v="0"/>
    <s v="Debil"/>
    <m/>
    <s v="Debil"/>
    <s v=""/>
    <s v=""/>
    <s v="Directamente"/>
    <s v="Directamente"/>
    <s v="DirectamenteDirectamente"/>
    <s v=""/>
    <s v=""/>
  </r>
  <r>
    <s v="Oficina Asesora de Planeación"/>
    <x v="82"/>
    <s v="Operativo"/>
    <s v="INTELIGENCIA DE NEGOCIOS"/>
    <s v="Podría ocurrir que no se ejecuten las etapas del análisis de la información que se requieren para la inteligencia de negocio"/>
    <m/>
    <s v="Control de acceso a los reportes por perfil_x000a_Validación en la publicación de reportes "/>
    <s v="Reducir el riesgo"/>
    <s v="Asignado"/>
    <s v="Adecuado"/>
    <s v="Oportuna"/>
    <s v="Detectar"/>
    <s v="Confiable"/>
    <s v="Se investigan y resuelven oportunamente"/>
    <s v="Completa"/>
    <n v="95"/>
    <s v="Moderado"/>
    <s v="Moderado"/>
    <s v="ModeradoModerado"/>
    <n v="5"/>
    <s v="Moderado"/>
    <s v="Directamente"/>
    <s v="Directamente"/>
    <s v="ModeradoDirectamenteDirectamente"/>
    <n v="1"/>
    <n v="1"/>
  </r>
  <r>
    <s v="Oficina Asesora de Planeación"/>
    <x v="83"/>
    <s v="Corrupción"/>
    <s v="EVALUACIÒN Y CONTROL"/>
    <s v="Puede ocurrir que se presente manipulación o direccionamiento de información procesada o generada en el marco de la actividad de la auditoría interna, con el fin de obtener provecho propio o de un tercero"/>
    <m/>
    <s v="Plan anticorrupción"/>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ficina Asesora de Planeación"/>
    <x v="84"/>
    <s v="Continuidad del negocio "/>
    <s v="TODOS LOS PROCESOS"/>
    <s v="Puede ocurrir que se presente un desastre natural (Terremoto)- incendio, caso fortuito entre otros"/>
    <m/>
    <s v="Plan de Emergencias"/>
    <s v="Reducir el riesgo"/>
    <m/>
    <m/>
    <m/>
    <m/>
    <m/>
    <m/>
    <m/>
    <n v="0"/>
    <s v="Debil"/>
    <m/>
    <s v="Debil"/>
    <s v=""/>
    <s v=""/>
    <s v="Directamente"/>
    <s v="Directamente"/>
    <s v="DirectamenteDirectamente"/>
    <s v=""/>
    <s v=""/>
  </r>
  <r>
    <s v="Oficina Asesora de Planeación"/>
    <x v="85"/>
    <s v="Continuidad del negocio "/>
    <s v="GESTIÓN DE LA INFRAESTRUCTURA TECNOLOGICA"/>
    <s v="Puede ocurrir que se presente la interrupción de la tecnología (Hardware y Software)"/>
    <m/>
    <m/>
    <m/>
    <m/>
    <m/>
    <m/>
    <m/>
    <m/>
    <m/>
    <m/>
    <n v="0"/>
    <s v="Debil"/>
    <m/>
    <s v="Debil"/>
    <s v=""/>
    <s v=""/>
    <s v="Directamente"/>
    <s v="Directamente"/>
    <s v="DirectamenteDirectamente"/>
    <s v=""/>
    <s v=""/>
  </r>
  <r>
    <s v="Oficina Asesora de Planeación"/>
    <x v="86"/>
    <s v="Continuidad del negocio "/>
    <s v="DISPOSICIÓN FINAL DE ACTIVOS"/>
    <s v="Puede ocurrir que se destruya la información"/>
    <m/>
    <s v="PINAR (Plan Institucional de Archivos)"/>
    <s v="Reducir el riesgo"/>
    <m/>
    <m/>
    <m/>
    <m/>
    <m/>
    <m/>
    <m/>
    <n v="0"/>
    <s v="Debil"/>
    <m/>
    <s v="Debil"/>
    <s v=""/>
    <s v=""/>
    <s v="Directamente"/>
    <s v="Directamente"/>
    <s v="DirectamenteDirectamente"/>
    <s v=""/>
    <s v=""/>
  </r>
  <r>
    <s v="Oficina Asesora de Planeación"/>
    <x v="87"/>
    <s v="Continuidad del negocio "/>
    <s v="GESTIÓN FINANCIERA"/>
    <s v="Puede ocurrir que un proveedor se encuentre suplantado"/>
    <m/>
    <s v="Manual de riesgos de la contratacion"/>
    <s v="Reducir el riesgo"/>
    <m/>
    <m/>
    <m/>
    <m/>
    <m/>
    <m/>
    <m/>
    <n v="0"/>
    <s v="Debil"/>
    <m/>
    <s v="Debil"/>
    <s v=""/>
    <s v=""/>
    <s v="Directamente"/>
    <s v="Directamente"/>
    <s v="DirectamenteDirectamente"/>
    <s v=""/>
    <s v=""/>
  </r>
  <r>
    <s v="Oficina Asesora de Planeación"/>
    <x v="87"/>
    <s v="Continuidad del negocio "/>
    <s v="GESTIÓN FINANCIERA"/>
    <s v="Puede ocurrir que un proveedor se encuentre suplantado"/>
    <m/>
    <s v="Procedimiento de contratacion"/>
    <s v="Reducir el riesgo"/>
    <m/>
    <m/>
    <m/>
    <m/>
    <m/>
    <m/>
    <m/>
    <n v="0"/>
    <s v="Debil"/>
    <m/>
    <s v="Debil"/>
    <s v=""/>
    <s v=""/>
    <s v="Directamente"/>
    <s v="Directamente"/>
    <s v="DirectamenteDirectamente"/>
    <s v=""/>
    <s v=""/>
  </r>
  <r>
    <s v="Oficina Asesora de Planeación"/>
    <x v="88"/>
    <s v="Continuidad del negocio "/>
    <s v="ADMINISTRACIÓN DE BIENES DE FUNICIONAMIENTO"/>
    <s v="puede que se cuente con las instalaciones físicas inadecuadas"/>
    <m/>
    <s v="Contrato de seguridad"/>
    <s v="Reducir el riesgo"/>
    <m/>
    <m/>
    <m/>
    <m/>
    <m/>
    <m/>
    <m/>
    <n v="0"/>
    <s v="Debil"/>
    <m/>
    <s v="Debil"/>
    <s v=""/>
    <s v=""/>
    <s v="Directamente"/>
    <s v="Directamente"/>
    <s v="DirectamenteDirectamente"/>
    <s v=""/>
    <s v=""/>
  </r>
  <r>
    <s v="Oficina Asesora de Planeación"/>
    <x v="88"/>
    <s v="Continuidad del negocio "/>
    <s v="ADMINISTRACIÓN DE BIENES DE FUNICIONAMIENTO"/>
    <s v="puede que se cuente con las instalaciones físicas inadecuadas"/>
    <m/>
    <s v="Registro de visitantes"/>
    <s v="Reducir el riesgo"/>
    <m/>
    <m/>
    <m/>
    <m/>
    <m/>
    <m/>
    <m/>
    <n v="0"/>
    <s v="Debil"/>
    <m/>
    <s v="Debil"/>
    <s v=""/>
    <s v=""/>
    <s v="Directamente"/>
    <s v="Directamente"/>
    <s v="DirectamenteDirectamente"/>
    <s v=""/>
    <s v=""/>
  </r>
  <r>
    <s v="Oficina Asesora de Planeación"/>
    <x v="88"/>
    <s v="Continuidad del negocio "/>
    <s v="ADMINISTRACIÓN DE BIENES DE FUNICIONAMIENTO"/>
    <s v="puede que se cuente con las instalaciones físicas inadecuadas"/>
    <m/>
    <s v="Sistema de control de accesos"/>
    <s v="Reducir el riesgo"/>
    <m/>
    <m/>
    <m/>
    <m/>
    <m/>
    <m/>
    <m/>
    <n v="0"/>
    <s v="Debil"/>
    <m/>
    <s v="Debil"/>
    <s v=""/>
    <s v=""/>
    <s v="Directamente"/>
    <s v="Directamente"/>
    <s v="DirectamenteDirectamente"/>
    <s v=""/>
    <s v=""/>
  </r>
  <r>
    <s v="Oficina Asesora de Planeación"/>
    <x v="88"/>
    <s v="Continuidad del negocio "/>
    <s v="ADMINISTRACIÓN DE BIENES DE FUNICIONAMIENTO"/>
    <s v="puede que se cuente con las instalaciones físicas inadecuadas"/>
    <m/>
    <s v="Circuito cerrado de television CCTV"/>
    <s v="Reducir el riesgo"/>
    <m/>
    <m/>
    <m/>
    <m/>
    <m/>
    <m/>
    <m/>
    <n v="0"/>
    <s v="Debil"/>
    <m/>
    <s v="Debil"/>
    <s v=""/>
    <s v=""/>
    <s v="Directamente"/>
    <s v="Directamente"/>
    <s v="DirectamenteDirectamente"/>
    <s v=""/>
    <s v=""/>
  </r>
  <r>
    <s v="Oficina Asesora de Planeación"/>
    <x v="89"/>
    <s v="Continuidad del negocio "/>
    <s v="ADMINISTRACIÓN DE BIENES DE FUNICIONAMIENTO"/>
    <s v="Posibilidad que se presente un evento de desorden publico"/>
    <m/>
    <s v="Herramienta VPN"/>
    <s v="Reducir el riesgo"/>
    <m/>
    <m/>
    <m/>
    <m/>
    <m/>
    <m/>
    <m/>
    <n v="0"/>
    <s v="Debil"/>
    <m/>
    <s v="Debil"/>
    <s v=""/>
    <s v=""/>
    <s v="Directamente"/>
    <s v="Directamente"/>
    <s v="DirectamenteDirectamente"/>
    <s v=""/>
    <s v=""/>
  </r>
  <r>
    <s v="Oficina Asesora de Planeación"/>
    <x v="90"/>
    <s v="Continuidad del negocio "/>
    <s v="GESTIÓN DEL TALENTO HUMANO"/>
    <s v="Posibilidad de alta rotación de personal en procesos misionales"/>
    <m/>
    <s v="Procedimientos de bienestar"/>
    <s v="Reducir el riesgo"/>
    <m/>
    <m/>
    <m/>
    <m/>
    <m/>
    <m/>
    <m/>
    <n v="0"/>
    <s v="Debil"/>
    <m/>
    <s v="Debil"/>
    <s v=""/>
    <s v=""/>
    <s v="Directamente"/>
    <s v="Directamente"/>
    <s v="DirectamenteDirectamente"/>
    <s v=""/>
    <s v=""/>
  </r>
  <r>
    <s v="Archivo y Correspondencia"/>
    <x v="0"/>
    <s v="Corrupción"/>
    <s v="TODOS LOS PROCESOS"/>
    <s v="Posibilidad de que un funcionario vaya mas allá de las funciones designadas con el fin de obtener un beneficio privado."/>
    <n v="1.01"/>
    <s v="Comunicación  y seguimiento al cumplimiento de las funciones"/>
    <m/>
    <m/>
    <m/>
    <m/>
    <m/>
    <m/>
    <m/>
    <m/>
    <n v="0"/>
    <s v="Debil"/>
    <m/>
    <s v="Debil"/>
    <s v=""/>
    <s v=""/>
    <m/>
    <m/>
    <s v=""/>
    <s v=""/>
    <s v=""/>
  </r>
  <r>
    <s v="Archivo y Correspondencia"/>
    <x v="0"/>
    <s v="Corrupción"/>
    <s v="TODOS LOS PROCESOS"/>
    <s v="Posibilidad de que un funcionario vaya mas allá de las funciones designadas con el fin de obtener un beneficio privado."/>
    <n v="1.02"/>
    <s v="Perfiles en los Apicativos"/>
    <m/>
    <m/>
    <m/>
    <m/>
    <m/>
    <m/>
    <m/>
    <m/>
    <n v="0"/>
    <s v="Debil"/>
    <m/>
    <s v="Debil"/>
    <s v=""/>
    <s v=""/>
    <m/>
    <m/>
    <s v=""/>
    <s v=""/>
    <s v=""/>
  </r>
  <r>
    <s v="Archivo y Correspondencia"/>
    <x v="0"/>
    <s v="Corrupción"/>
    <s v="TODOS LOS PROCESOS"/>
    <s v="Posibilidad de que un funcionario vaya mas allá de las funciones designadas con el fin de obtener un beneficio privado."/>
    <n v="1.03"/>
    <s v="Controles en los aplicativos"/>
    <m/>
    <m/>
    <m/>
    <m/>
    <m/>
    <m/>
    <m/>
    <m/>
    <n v="0"/>
    <s v="Debil"/>
    <m/>
    <s v="Debil"/>
    <s v=""/>
    <s v=""/>
    <m/>
    <m/>
    <s v=""/>
    <s v=""/>
    <s v=""/>
  </r>
  <r>
    <s v="Archivo y Correspondencia"/>
    <x v="0"/>
    <s v="Corrupción"/>
    <s v="TODOS LOS PROCESOS"/>
    <s v="Posibilidad de que un funcionario vaya mas allá de las funciones designadas con el fin de obtener un beneficio privado."/>
    <n v="1.04"/>
    <s v="Actos administrativos con funciones de cada uno de los Comités definidos para la toma de decisiones"/>
    <m/>
    <m/>
    <m/>
    <m/>
    <m/>
    <m/>
    <m/>
    <m/>
    <n v="0"/>
    <s v="Debil"/>
    <m/>
    <s v="Debil"/>
    <s v=""/>
    <s v=""/>
    <m/>
    <m/>
    <s v=""/>
    <s v=""/>
    <s v=""/>
  </r>
  <r>
    <s v="Archivo y Correspondencia"/>
    <x v="0"/>
    <s v="Corrupción"/>
    <s v="TODOS LOS PROCESOS"/>
    <s v="Posibilidad de que un funcionario vaya mas allá de las funciones designadas con el fin de obtener un beneficio privado."/>
    <n v="1.05"/>
    <s v="Aplicación código de ética"/>
    <m/>
    <m/>
    <m/>
    <m/>
    <m/>
    <m/>
    <m/>
    <m/>
    <n v="0"/>
    <s v="Debil"/>
    <m/>
    <s v="Debil"/>
    <s v=""/>
    <s v=""/>
    <m/>
    <m/>
    <s v=""/>
    <s v=""/>
    <s v=""/>
  </r>
  <r>
    <s v="Archivo y Correspondencia"/>
    <x v="0"/>
    <s v="Corrupción"/>
    <s v="TODOS LOS PROCESOS"/>
    <s v="Posibilidad de que un funcionario vaya mas allá de las funciones designadas con el fin de obtener un beneficio privado."/>
    <n v="1.06"/>
    <s v="Firma de compromiso de cumplimiento_x000a_"/>
    <m/>
    <m/>
    <m/>
    <m/>
    <m/>
    <m/>
    <m/>
    <m/>
    <n v="0"/>
    <s v="Debil"/>
    <m/>
    <s v="Debil"/>
    <s v=""/>
    <s v=""/>
    <m/>
    <m/>
    <s v=""/>
    <s v=""/>
    <s v=""/>
  </r>
  <r>
    <s v="Archivo y Correspondencia"/>
    <x v="1"/>
    <s v="Corrupción"/>
    <s v="TODOS LOS PROCESOS"/>
    <s v="Puede ocurrir intercambio extraoficial de favores, en el cual un individuo se beneficie a si mismo o aun tercero. Amiguismo y clientelismo."/>
    <n v="3.01"/>
    <s v="Aplicación código de ética"/>
    <m/>
    <m/>
    <m/>
    <m/>
    <m/>
    <m/>
    <m/>
    <m/>
    <n v="0"/>
    <s v="Debil"/>
    <m/>
    <s v="Debil"/>
    <s v=""/>
    <s v=""/>
    <m/>
    <m/>
    <s v=""/>
    <s v=""/>
    <s v=""/>
  </r>
  <r>
    <s v="Archivo y Correspondencia"/>
    <x v="1"/>
    <s v="Corrupción"/>
    <s v="TODOS LOS PROCESOS"/>
    <s v="Puede ocurrir intercambio extraoficial de favores, en el cual un individuo se beneficie a si mismo o aun tercero. Amiguismo y clientelismo."/>
    <n v="3.0199999999999996"/>
    <s v="Firma de compromiso de cumplimiento_x000a_"/>
    <m/>
    <m/>
    <m/>
    <m/>
    <m/>
    <m/>
    <m/>
    <m/>
    <n v="0"/>
    <s v="Debil"/>
    <m/>
    <s v="Debil"/>
    <s v=""/>
    <s v=""/>
    <m/>
    <m/>
    <s v=""/>
    <s v=""/>
    <s v=""/>
  </r>
  <r>
    <s v="Archivo y Correspondencia"/>
    <x v="1"/>
    <s v="Corrupción"/>
    <s v="TODOS LOS PROCESOS"/>
    <s v="Puede ocurrir intercambio extraoficial de favores, en el cual un individuo se beneficie a si mismo o aun tercero. Amiguismo y clientelismo."/>
    <n v="3.0299999999999994"/>
    <s v="Controles en sedes de funcionamiento de las Zonas únicas de atención al ciudadano, con camaras y grabación de sonido"/>
    <m/>
    <m/>
    <m/>
    <m/>
    <m/>
    <m/>
    <m/>
    <m/>
    <n v="0"/>
    <s v="Debil"/>
    <m/>
    <s v="Debil"/>
    <s v=""/>
    <s v=""/>
    <m/>
    <m/>
    <s v=""/>
    <s v=""/>
    <s v=""/>
  </r>
  <r>
    <s v="Archivo y Correspondencia"/>
    <x v="1"/>
    <s v="Corrupción"/>
    <s v="TODOS LOS PROCESOS"/>
    <s v="Puede ocurrir intercambio extraoficial de favores, en el cual un individuo se beneficie a si mismo o aun tercero. Amiguismo y clientelismo."/>
    <n v="3.0399999999999991"/>
    <s v="Formato de Control de Visitantes"/>
    <m/>
    <m/>
    <m/>
    <m/>
    <m/>
    <m/>
    <m/>
    <m/>
    <n v="0"/>
    <s v="Debil"/>
    <m/>
    <s v="Debil"/>
    <s v=""/>
    <s v=""/>
    <m/>
    <m/>
    <s v=""/>
    <s v=""/>
    <s v=""/>
  </r>
  <r>
    <s v="Archivo y Correspondencia"/>
    <x v="2"/>
    <s v="Corrupción"/>
    <s v="TODOS LOS PROCESOS"/>
    <s v="Puede presentarse situaciones de orden moral y económico que le impidan a un funcionario actuar en forma objetiva e independiente, porque le sea particularmente conveniente. "/>
    <n v="4.01"/>
    <s v="Identificación de núcleo familiar de funcionarios _x000a_"/>
    <m/>
    <m/>
    <m/>
    <m/>
    <m/>
    <m/>
    <m/>
    <m/>
    <n v="0"/>
    <s v="Debil"/>
    <m/>
    <s v="Debil"/>
    <s v=""/>
    <s v=""/>
    <m/>
    <m/>
    <s v=""/>
    <s v=""/>
    <s v=""/>
  </r>
  <r>
    <s v="Archivo y Correspondencia"/>
    <x v="2"/>
    <s v="Corrupción"/>
    <s v="TODOS LOS PROCESOS"/>
    <s v="Puede presentarse situaciones de orden moral y económico que le impidan a un funcionario actuar en forma objetiva e independiente, porque le sea particularmente conveniente. "/>
    <n v="4.0199999999999996"/>
    <s v="Selección de terceros (Evaluación de conflictos de interes con funcionarios de SAE)."/>
    <m/>
    <m/>
    <m/>
    <m/>
    <m/>
    <m/>
    <m/>
    <m/>
    <n v="0"/>
    <s v="Debil"/>
    <m/>
    <s v="Debil"/>
    <s v=""/>
    <s v=""/>
    <m/>
    <m/>
    <s v=""/>
    <s v=""/>
    <s v=""/>
  </r>
  <r>
    <s v="Archivo y Correspondencia"/>
    <x v="2"/>
    <s v="Corrupción"/>
    <s v="TODOS LOS PROCESOS"/>
    <s v="Puede presentarse situaciones de orden moral y económico que le impidan a un funcionario actuar en forma objetiva e independiente, porque le sea particularmente conveniente. "/>
    <n v="4.0299999999999994"/>
    <s v="Controles dentro de los procesos de comercialización (publicación de ofertas y evaluación de oferentes) "/>
    <m/>
    <m/>
    <m/>
    <m/>
    <m/>
    <m/>
    <m/>
    <m/>
    <n v="0"/>
    <s v="Debil"/>
    <m/>
    <s v="Debil"/>
    <s v=""/>
    <s v=""/>
    <m/>
    <m/>
    <s v=""/>
    <s v=""/>
    <s v=""/>
  </r>
  <r>
    <s v="Archivo y Correspondencia"/>
    <x v="3"/>
    <s v="Operativo"/>
    <s v="TODOS LOS PROCESOS"/>
    <s v="Puede ocurrir falta de apoyo en los procesos de control social realizados por los ciudadanos."/>
    <n v="5.01"/>
    <s v="Cumplimiento de Normatividad de Ley de transparencias _x000a_"/>
    <m/>
    <m/>
    <m/>
    <m/>
    <m/>
    <m/>
    <m/>
    <m/>
    <n v="0"/>
    <s v="Debil"/>
    <m/>
    <s v="Debil"/>
    <s v=""/>
    <s v=""/>
    <m/>
    <m/>
    <s v=""/>
    <s v=""/>
    <s v=""/>
  </r>
  <r>
    <s v="Archivo y Correspondencia"/>
    <x v="4"/>
    <s v="Corrupción"/>
    <s v="TODOS LOS PROCESOS"/>
    <s v="Posibilidad de recibir o solicitar cualquier dádiva o beneficio a nombre propio o de terceros con el fin de celebrar un contrato."/>
    <n v="6.01"/>
    <s v="Controles dentro de los procesos de comercialización (publicación de ofertas y evaluación de oferentes) "/>
    <m/>
    <m/>
    <m/>
    <m/>
    <m/>
    <m/>
    <m/>
    <m/>
    <n v="0"/>
    <s v="Debil"/>
    <m/>
    <s v="Debil"/>
    <s v=""/>
    <s v=""/>
    <m/>
    <m/>
    <s v=""/>
    <s v=""/>
    <s v=""/>
  </r>
  <r>
    <s v="Archivo y Correspondencia"/>
    <x v="4"/>
    <s v="Corrupción"/>
    <s v="TODOS LOS PROCESOS"/>
    <s v="Posibilidad de recibir o solicitar cualquier dádiva o beneficio a nombre propio o de terceros con el fin de celebrar un contrato."/>
    <n v="6.02"/>
    <s v="Firma de compromiso de cumplimiento"/>
    <m/>
    <m/>
    <m/>
    <m/>
    <m/>
    <m/>
    <m/>
    <m/>
    <n v="0"/>
    <s v="Debil"/>
    <m/>
    <s v="Debil"/>
    <s v=""/>
    <s v=""/>
    <m/>
    <m/>
    <s v=""/>
    <s v=""/>
    <s v=""/>
  </r>
  <r>
    <s v="Archivo y Correspondencia"/>
    <x v="4"/>
    <s v="Corrupción"/>
    <s v="TODOS LOS PROCESOS"/>
    <s v="Posibilidad de recibir o solicitar cualquier dádiva o beneficio a nombre propio o de terceros con el fin de celebrar un contrato."/>
    <n v="6.0299999999999994"/>
    <s v="Aplicación código de ética"/>
    <m/>
    <m/>
    <m/>
    <m/>
    <m/>
    <m/>
    <m/>
    <m/>
    <n v="0"/>
    <s v="Debil"/>
    <m/>
    <s v="Debil"/>
    <s v=""/>
    <s v=""/>
    <m/>
    <m/>
    <s v=""/>
    <s v=""/>
    <s v=""/>
  </r>
  <r>
    <s v="Archivo y Correspondencia"/>
    <x v="4"/>
    <s v="Corrupción"/>
    <s v="TODOS LOS PROCESOS"/>
    <s v="Posibilidad de recibir o solicitar cualquier dádiva o beneficio a nombre propio o de terceros con el fin de celebrar un contrato."/>
    <n v="6.0399999999999991"/>
    <s v="Auditorias de control interno"/>
    <m/>
    <m/>
    <m/>
    <m/>
    <m/>
    <m/>
    <m/>
    <m/>
    <n v="0"/>
    <s v="Debil"/>
    <m/>
    <s v="Debil"/>
    <s v=""/>
    <s v=""/>
    <m/>
    <m/>
    <s v=""/>
    <s v=""/>
    <s v=""/>
  </r>
  <r>
    <s v="Archivo y Correspondencia"/>
    <x v="5"/>
    <s v="Corrupción"/>
    <s v="TODOS LOS PROCESOS"/>
    <s v="Posibilidad de que un funcionario reciba u ofrezca un soborno, con el fin de dar o recibir un trato especial con una compañía o persona natural. "/>
    <n v="7.01"/>
    <s v="Controles en sedes de funcionamiento de las Zonas únicas de atención al ciudadano, con camaras y grabación de sonido"/>
    <m/>
    <m/>
    <m/>
    <m/>
    <m/>
    <m/>
    <m/>
    <m/>
    <n v="0"/>
    <s v="Debil"/>
    <m/>
    <s v="Debil"/>
    <s v=""/>
    <s v=""/>
    <m/>
    <m/>
    <s v=""/>
    <s v=""/>
    <s v=""/>
  </r>
  <r>
    <s v="Archivo y Correspondencia"/>
    <x v="5"/>
    <s v="Corrupción"/>
    <s v="TODOS LOS PROCESOS"/>
    <s v="Posibilidad de que un funcionario reciba u ofrezca un soborno, con el fin de dar o recibir un trato especial con una compañía o persona natural. "/>
    <n v="7.02"/>
    <s v="Aplicación código de ética"/>
    <m/>
    <m/>
    <m/>
    <m/>
    <m/>
    <m/>
    <m/>
    <m/>
    <n v="0"/>
    <s v="Debil"/>
    <m/>
    <s v="Debil"/>
    <s v=""/>
    <s v=""/>
    <m/>
    <m/>
    <s v=""/>
    <s v=""/>
    <s v=""/>
  </r>
  <r>
    <s v="Archivo y Correspondencia"/>
    <x v="5"/>
    <s v="Corrupción"/>
    <s v="TODOS LOS PROCESOS"/>
    <s v="Posibilidad de que un funcionario reciba u ofrezca un soborno, con el fin de dar o recibir un trato especial con una compañía o persona natural. "/>
    <n v="7.0299999999999994"/>
    <s v="Auditorias de control interno"/>
    <m/>
    <m/>
    <m/>
    <m/>
    <m/>
    <m/>
    <m/>
    <m/>
    <n v="0"/>
    <s v="Debil"/>
    <m/>
    <s v="Debil"/>
    <s v=""/>
    <s v=""/>
    <m/>
    <m/>
    <s v=""/>
    <s v=""/>
    <s v=""/>
  </r>
  <r>
    <s v="Archivo y Correspondencia"/>
    <x v="6"/>
    <s v="Corrupción"/>
    <s v="TODOS LOS PROCESOS"/>
    <s v="Puede incitar la participación de varias personas o compañías para cometer un delito buscando el beneficio propio. Concierto para delinquir."/>
    <n v="8.01"/>
    <s v="Controles en sedes de funcionamiento de las Zonas únicas de atención al ciudadano, con camaras y grabación de sonido"/>
    <m/>
    <m/>
    <m/>
    <m/>
    <m/>
    <m/>
    <m/>
    <m/>
    <n v="0"/>
    <s v="Debil"/>
    <m/>
    <s v="Debil"/>
    <s v=""/>
    <s v=""/>
    <m/>
    <m/>
    <s v=""/>
    <s v=""/>
    <s v=""/>
  </r>
  <r>
    <s v="Archivo y Correspondencia"/>
    <x v="6"/>
    <s v="Corrupción"/>
    <s v="TODOS LOS PROCESOS"/>
    <s v="Puede incitar la participación de varias personas o compañías para cometer un delito buscando el beneficio propio. Concierto para delinquir."/>
    <n v="8.02"/>
    <s v="Firma de compromiso de cumplimiento"/>
    <m/>
    <m/>
    <m/>
    <m/>
    <m/>
    <m/>
    <m/>
    <m/>
    <n v="0"/>
    <s v="Debil"/>
    <m/>
    <s v="Debil"/>
    <s v=""/>
    <s v=""/>
    <m/>
    <m/>
    <s v=""/>
    <s v=""/>
    <s v=""/>
  </r>
  <r>
    <s v="Archivo y Correspondencia"/>
    <x v="6"/>
    <s v="Corrupción"/>
    <s v="TODOS LOS PROCESOS"/>
    <s v="Puede incitar la participación de varias personas o compañías para cometer un delito buscando el beneficio propio. Concierto para delinquir."/>
    <n v="8.0299999999999994"/>
    <s v="Aplicación código de ética"/>
    <m/>
    <m/>
    <m/>
    <m/>
    <m/>
    <m/>
    <m/>
    <m/>
    <n v="0"/>
    <s v="Debil"/>
    <m/>
    <s v="Debil"/>
    <s v=""/>
    <s v=""/>
    <m/>
    <m/>
    <s v=""/>
    <s v=""/>
    <s v=""/>
  </r>
  <r>
    <s v="Archivo y Correspondencia"/>
    <x v="6"/>
    <s v="Corrupción"/>
    <s v="TODOS LOS PROCESOS"/>
    <s v="Puede incitar la participación de varias personas o compañías para cometer un delito buscando el beneficio propio. Concierto para delinquir."/>
    <n v="8.0399999999999991"/>
    <s v="Comunicación  y seguimiento al cumplimiento de las funciones"/>
    <m/>
    <m/>
    <m/>
    <m/>
    <m/>
    <m/>
    <m/>
    <m/>
    <n v="0"/>
    <s v="Debil"/>
    <m/>
    <s v="Debil"/>
    <s v=""/>
    <s v=""/>
    <m/>
    <m/>
    <s v=""/>
    <s v=""/>
    <s v=""/>
  </r>
  <r>
    <s v="Archivo y Correspondencia"/>
    <x v="6"/>
    <s v="Corrupción"/>
    <s v="TODOS LOS PROCESOS"/>
    <s v="Puede incitar la participación de varias personas o compañías para cometer un delito buscando el beneficio propio. Concierto para delinquir."/>
    <n v="8.0499999999999989"/>
    <s v="Auditorias de control interno"/>
    <m/>
    <m/>
    <m/>
    <m/>
    <m/>
    <m/>
    <m/>
    <m/>
    <n v="0"/>
    <s v="Debil"/>
    <m/>
    <s v="Debil"/>
    <s v=""/>
    <s v=""/>
    <m/>
    <m/>
    <s v=""/>
    <s v=""/>
    <s v=""/>
  </r>
  <r>
    <s v="Archivo y Correspondencia"/>
    <x v="7"/>
    <s v="Corrupción"/>
    <s v="TODOS LOS PROCESOS"/>
    <s v="Puede ocurrir que un funcionario abuse de su cargo o funciones para inducir a otra persona a dar o prometer dinero o cualquier otro beneficio indebido. "/>
    <n v="9.01"/>
    <s v="Definición de presupuestos "/>
    <m/>
    <m/>
    <m/>
    <m/>
    <m/>
    <m/>
    <m/>
    <m/>
    <n v="0"/>
    <s v="Debil"/>
    <m/>
    <s v="Debil"/>
    <s v=""/>
    <s v=""/>
    <m/>
    <m/>
    <s v=""/>
    <s v=""/>
    <s v=""/>
  </r>
  <r>
    <s v="Archivo y Correspondencia"/>
    <x v="7"/>
    <s v="Corrupción"/>
    <s v="TODOS LOS PROCESOS"/>
    <s v="Puede ocurrir que un funcionario abuse de su cargo o funciones para inducir a otra persona a dar o prometer dinero o cualquier otro beneficio indebido. "/>
    <n v="9.02"/>
    <s v="Publicacion de los contratos"/>
    <m/>
    <m/>
    <m/>
    <m/>
    <m/>
    <m/>
    <m/>
    <m/>
    <n v="0"/>
    <s v="Debil"/>
    <m/>
    <s v="Debil"/>
    <s v=""/>
    <s v=""/>
    <m/>
    <m/>
    <s v=""/>
    <s v=""/>
    <s v=""/>
  </r>
  <r>
    <s v="Archivo y Correspondencia"/>
    <x v="7"/>
    <s v="Corrupción"/>
    <s v="TODOS LOS PROCESOS"/>
    <s v="Puede ocurrir que un funcionario abuse de su cargo o funciones para inducir a otra persona a dar o prometer dinero o cualquier otro beneficio indebido. "/>
    <n v="9.0299999999999994"/>
    <s v="Comité de Contratos"/>
    <m/>
    <m/>
    <m/>
    <m/>
    <m/>
    <m/>
    <m/>
    <m/>
    <n v="0"/>
    <s v="Debil"/>
    <m/>
    <s v="Debil"/>
    <s v=""/>
    <s v=""/>
    <m/>
    <m/>
    <s v=""/>
    <s v=""/>
    <s v=""/>
  </r>
  <r>
    <s v="Archivo y Correspondencia"/>
    <x v="7"/>
    <s v="Corrupción"/>
    <s v="TODOS LOS PROCESOS"/>
    <s v="Puede ocurrir que un funcionario abuse de su cargo o funciones para inducir a otra persona a dar o prometer dinero o cualquier otro beneficio indebido. "/>
    <n v="9.0399999999999991"/>
    <s v="Estudios previos"/>
    <m/>
    <m/>
    <m/>
    <m/>
    <m/>
    <m/>
    <m/>
    <m/>
    <n v="0"/>
    <s v="Debil"/>
    <m/>
    <s v="Debil"/>
    <s v=""/>
    <s v=""/>
    <m/>
    <m/>
    <s v=""/>
    <s v=""/>
    <s v=""/>
  </r>
  <r>
    <s v="Archivo y Correspondencia"/>
    <x v="7"/>
    <s v="Corrupción"/>
    <s v="TODOS LOS PROCESOS"/>
    <s v="Puede ocurrir que un funcionario abuse de su cargo o funciones para inducir a otra persona a dar o prometer dinero o cualquier otro beneficio indebido. "/>
    <n v="9.0499999999999989"/>
    <s v="Plan Anual de Adquisiciones"/>
    <m/>
    <m/>
    <m/>
    <m/>
    <m/>
    <m/>
    <m/>
    <m/>
    <n v="0"/>
    <s v="Debil"/>
    <m/>
    <s v="Debil"/>
    <s v=""/>
    <s v=""/>
    <m/>
    <m/>
    <s v=""/>
    <s v=""/>
    <s v=""/>
  </r>
  <r>
    <s v="Archivo y Correspondencia"/>
    <x v="7"/>
    <s v="Corrupción"/>
    <s v="TODOS LOS PROCESOS"/>
    <s v="Puede ocurrir que un funcionario abuse de su cargo o funciones para inducir a otra persona a dar o prometer dinero o cualquier otro beneficio indebido. "/>
    <n v="9.0599999999999987"/>
    <s v="Aplicación del Manual de Contratación de CISA adoptado según acta"/>
    <m/>
    <m/>
    <m/>
    <m/>
    <m/>
    <m/>
    <m/>
    <m/>
    <n v="0"/>
    <s v="Debil"/>
    <m/>
    <s v="Debil"/>
    <s v=""/>
    <s v=""/>
    <m/>
    <m/>
    <s v=""/>
    <s v=""/>
    <s v=""/>
  </r>
  <r>
    <s v="Archivo y Correspondencia"/>
    <x v="8"/>
    <s v="Corrupción"/>
    <s v="TODOS LOS PROCESOS"/>
    <s v="Puede ocurrir que teniendo conocimiento de una conducta delictiva, no se informe a las autoridades por temor a repercusiones sociales o financieras. Omisión de denuncia"/>
    <n v="10.01"/>
    <s v="Aplicación código de ética"/>
    <m/>
    <m/>
    <m/>
    <m/>
    <m/>
    <m/>
    <m/>
    <m/>
    <n v="0"/>
    <s v="Debil"/>
    <m/>
    <s v="Debil"/>
    <s v=""/>
    <s v=""/>
    <m/>
    <m/>
    <s v=""/>
    <s v=""/>
    <s v=""/>
  </r>
  <r>
    <s v="Archivo y Correspondencia"/>
    <x v="9"/>
    <s v="Seguridad de la Información"/>
    <s v="GESTIÓN DOCUMENTAL"/>
    <s v="Puede ocurrir el filtro o utilización indebida de información  privilegiada de la información que reposa físicamente"/>
    <n v="74.010000000000005"/>
    <s v="Implementación de la política de seguridad de la información"/>
    <s v="Evitar el riesgo"/>
    <m/>
    <m/>
    <m/>
    <m/>
    <m/>
    <m/>
    <m/>
    <n v="0"/>
    <s v="Debil"/>
    <m/>
    <s v="Debil"/>
    <s v=""/>
    <s v=""/>
    <m/>
    <m/>
    <s v=""/>
    <s v=""/>
    <s v=""/>
  </r>
  <r>
    <s v="Archivo y Correspondencia"/>
    <x v="9"/>
    <s v="Seguridad de la Información"/>
    <s v="GESTIÓN DOCUMENTAL"/>
    <s v="Puede ocurrir el filtro o utilización indebida de información  privilegiada de la información que reposa físicamente"/>
    <n v="74.02000000000001"/>
    <s v="Procedimiento de inserción de documentos"/>
    <s v="Reducir el riesgo"/>
    <m/>
    <m/>
    <m/>
    <m/>
    <m/>
    <m/>
    <m/>
    <n v="0"/>
    <s v="Debil"/>
    <m/>
    <s v="Debil"/>
    <s v=""/>
    <s v=""/>
    <m/>
    <m/>
    <s v=""/>
    <s v=""/>
    <s v=""/>
  </r>
  <r>
    <s v="Archivo y Correspondencia"/>
    <x v="9"/>
    <s v="Seguridad de la Información"/>
    <s v="GESTIÓN DOCUMENTAL"/>
    <s v="Puede ocurrir el filtro o utilización indebida de información  privilegiada de la información que reposa físicamente"/>
    <n v="74.030000000000015"/>
    <s v="Procedimiento préstamo de documentos"/>
    <s v="Evitar el riesgo"/>
    <m/>
    <m/>
    <m/>
    <m/>
    <m/>
    <m/>
    <m/>
    <n v="0"/>
    <s v="Debil"/>
    <m/>
    <s v="Debil"/>
    <s v=""/>
    <s v=""/>
    <m/>
    <m/>
    <s v=""/>
    <s v=""/>
    <s v=""/>
  </r>
  <r>
    <s v="Archivo y Correspondencia"/>
    <x v="9"/>
    <s v="Seguridad de la Información"/>
    <s v="GESTIÓN DOCUMENTAL"/>
    <s v="Puede ocurrir el filtro o utilización indebida de información  privilegiada de la información que reposa físicamente"/>
    <n v="74.04000000000002"/>
    <s v="Procedimiento de transferencia de documentos para archivar en los expedientes"/>
    <s v="Reducir el riesgo"/>
    <m/>
    <m/>
    <m/>
    <m/>
    <m/>
    <m/>
    <m/>
    <n v="0"/>
    <s v="Debil"/>
    <m/>
    <s v="Debil"/>
    <s v=""/>
    <s v=""/>
    <m/>
    <m/>
    <s v=""/>
    <s v=""/>
    <s v=""/>
  </r>
  <r>
    <s v="Archivo y Correspondencia"/>
    <x v="10"/>
    <s v="Corrupción"/>
    <s v="TODOS LOS PROCESOS"/>
    <s v="Posibilidad de que uno o varios funcionarios utilicen de forma  indebida la información  privilegiada de los sistemas de información para obtener beneficio privado. "/>
    <n v="11.01"/>
    <s v="Implementación de sistema de gestión de seguridad de la información y gestión documental"/>
    <m/>
    <m/>
    <m/>
    <m/>
    <m/>
    <m/>
    <m/>
    <m/>
    <n v="0"/>
    <s v="Debil"/>
    <m/>
    <s v="Debil"/>
    <s v=""/>
    <s v=""/>
    <m/>
    <m/>
    <s v=""/>
    <s v=""/>
    <s v=""/>
  </r>
  <r>
    <s v="Archivo y Correspondencia"/>
    <x v="10"/>
    <s v="Corrupción"/>
    <s v="TODOS LOS PROCESOS"/>
    <s v="Posibilidad de que uno o varios funcionarios utilicen de forma  indebida la información  privilegiada de los sistemas de información para obtener beneficio privado. "/>
    <n v="11.02"/>
    <s v="Perfiles en los Apicativos"/>
    <m/>
    <m/>
    <m/>
    <m/>
    <m/>
    <m/>
    <m/>
    <m/>
    <n v="0"/>
    <s v="Debil"/>
    <m/>
    <s v="Debil"/>
    <s v=""/>
    <s v=""/>
    <m/>
    <m/>
    <s v=""/>
    <s v=""/>
    <s v=""/>
  </r>
  <r>
    <s v="Archivo y Correspondencia"/>
    <x v="10"/>
    <s v="Corrupción"/>
    <s v="TODOS LOS PROCESOS"/>
    <s v="Posibilidad de que uno o varios funcionarios utilicen de forma  indebida la información  privilegiada de los sistemas de información para obtener beneficio privado. "/>
    <n v="11.03"/>
    <s v="Controles en los aplicativos"/>
    <m/>
    <m/>
    <m/>
    <m/>
    <m/>
    <m/>
    <m/>
    <m/>
    <n v="0"/>
    <s v="Debil"/>
    <m/>
    <s v="Debil"/>
    <s v=""/>
    <s v=""/>
    <m/>
    <m/>
    <s v=""/>
    <s v=""/>
    <s v=""/>
  </r>
  <r>
    <s v="Archivo y Correspondencia"/>
    <x v="10"/>
    <s v="Corrupción"/>
    <s v="TODOS LOS PROCESOS"/>
    <s v="Posibilidad de que uno o varios funcionarios utilicen de forma  indebida la información  privilegiada de los sistemas de información para obtener beneficio privado. "/>
    <n v="11.04"/>
    <s v="Sistema de Seguridad de la Información - PC Secure"/>
    <m/>
    <m/>
    <m/>
    <m/>
    <m/>
    <m/>
    <m/>
    <m/>
    <n v="0"/>
    <s v="Debil"/>
    <m/>
    <s v="Debil"/>
    <s v=""/>
    <s v=""/>
    <m/>
    <m/>
    <s v=""/>
    <s v=""/>
    <s v=""/>
  </r>
  <r>
    <s v="Archivo y Correspondencia"/>
    <x v="10"/>
    <s v="Corrupción"/>
    <s v="TODOS LOS PROCESOS"/>
    <s v="Posibilidad de que uno o varios funcionarios utilicen de forma  indebida la información  privilegiada de los sistemas de información para obtener beneficio privado. "/>
    <n v="11.049999999999999"/>
    <s v="Implementación de sistemas de Información para el control de la operación"/>
    <m/>
    <m/>
    <m/>
    <m/>
    <m/>
    <m/>
    <m/>
    <m/>
    <n v="0"/>
    <s v="Debil"/>
    <m/>
    <s v="Debil"/>
    <s v=""/>
    <s v=""/>
    <m/>
    <m/>
    <s v=""/>
    <s v=""/>
    <s v=""/>
  </r>
  <r>
    <s v="Archivo y Correspondencia"/>
    <x v="11"/>
    <s v="Estratégico"/>
    <s v="TODOS LOS PROCESOS"/>
    <s v="Puede generarse menoscabo, disminución, detrimento, pérdida, uso indebido, o deterioro de los bienes o recursos públicos, o intereses patrimoniales del Estado. "/>
    <n v="12.01"/>
    <s v="Ejecución del comité de negocios, de depositarios, de contratos. Y técnicos regional y nivel central."/>
    <m/>
    <m/>
    <m/>
    <m/>
    <m/>
    <m/>
    <m/>
    <m/>
    <n v="0"/>
    <s v="Debil"/>
    <m/>
    <s v="Debil"/>
    <s v=""/>
    <s v=""/>
    <m/>
    <m/>
    <s v=""/>
    <s v=""/>
    <s v=""/>
  </r>
  <r>
    <s v="Archivo y Correspondencia"/>
    <x v="11"/>
    <s v="Estratégico"/>
    <s v="TODOS LOS PROCESOS"/>
    <s v="Puede generarse menoscabo, disminución, detrimento, pérdida, uso indebido, o deterioro de los bienes o recursos públicos, o intereses patrimoniales del Estado. "/>
    <n v="12.02"/>
    <s v="Definición de la politica de gestión de garantias en el uso de recursos de la entidad."/>
    <m/>
    <m/>
    <m/>
    <m/>
    <m/>
    <m/>
    <m/>
    <m/>
    <n v="0"/>
    <s v="Debil"/>
    <m/>
    <s v="Debil"/>
    <s v=""/>
    <s v=""/>
    <m/>
    <m/>
    <s v=""/>
    <s v=""/>
    <s v=""/>
  </r>
  <r>
    <s v="Archivo y Correspondencia"/>
    <x v="11"/>
    <s v="Estratégico"/>
    <s v="TODOS LOS PROCESOS"/>
    <s v="Puede generarse menoscabo, disminución, detrimento, pérdida, uso indebido, o deterioro de los bienes o recursos públicos, o intereses patrimoniales del Estado. "/>
    <n v="12.03"/>
    <s v="Seguimiento al contrato de las almacenadoras"/>
    <m/>
    <m/>
    <m/>
    <m/>
    <m/>
    <m/>
    <m/>
    <m/>
    <n v="0"/>
    <s v="Debil"/>
    <m/>
    <s v="Debil"/>
    <s v=""/>
    <s v=""/>
    <m/>
    <m/>
    <s v=""/>
    <s v=""/>
    <s v=""/>
  </r>
  <r>
    <s v="Archivo y Correspondencia"/>
    <x v="12"/>
    <s v="Corrupción"/>
    <s v="TODOS LOS PROCESOS"/>
    <s v="Puede ocurrir apropiación ilegal, en beneficio propio o de un tercero, de los bienes del estado."/>
    <n v="13.01"/>
    <s v="Aplicación del formato del control de bienes y rentas"/>
    <m/>
    <m/>
    <m/>
    <m/>
    <m/>
    <m/>
    <m/>
    <m/>
    <n v="0"/>
    <s v="Debil"/>
    <m/>
    <s v="Debil"/>
    <s v=""/>
    <s v=""/>
    <m/>
    <m/>
    <s v=""/>
    <s v=""/>
    <s v=""/>
  </r>
  <r>
    <s v="Archivo y Correspondencia"/>
    <x v="12"/>
    <s v="Corrupción"/>
    <s v="TODOS LOS PROCESOS"/>
    <s v="Puede ocurrir apropiación ilegal, en beneficio propio o de un tercero, de los bienes del estado."/>
    <n v="13.02"/>
    <s v="Firma de compromiso de cumplimiento"/>
    <m/>
    <m/>
    <m/>
    <m/>
    <m/>
    <m/>
    <m/>
    <m/>
    <n v="0"/>
    <s v="Debil"/>
    <m/>
    <s v="Debil"/>
    <s v=""/>
    <s v=""/>
    <m/>
    <m/>
    <s v=""/>
    <s v=""/>
    <s v=""/>
  </r>
  <r>
    <s v="Archivo y Correspondencia"/>
    <x v="12"/>
    <s v="Corrupción"/>
    <s v="TODOS LOS PROCESOS"/>
    <s v="Puede ocurrir apropiación ilegal, en beneficio propio o de un tercero, de los bienes del estado."/>
    <n v="13.03"/>
    <s v="Aplicación código de ética"/>
    <m/>
    <m/>
    <m/>
    <m/>
    <m/>
    <m/>
    <m/>
    <m/>
    <n v="0"/>
    <s v="Debil"/>
    <m/>
    <s v="Debil"/>
    <s v=""/>
    <s v=""/>
    <m/>
    <m/>
    <s v=""/>
    <s v=""/>
    <s v=""/>
  </r>
  <r>
    <s v="Archivo y Correspondencia"/>
    <x v="13"/>
    <s v="Operativo"/>
    <s v="DISPOSICIÓN TEMPORAL DE ACTIVOS"/>
    <s v="Puede ocurrir que no se cuente con el respaldo legal para gestionar la recuperación de la cartera"/>
    <n v="14.01"/>
    <s v="Aplicación del procedimiento de gestión de cobro de los contratos de arrendamiento"/>
    <m/>
    <m/>
    <m/>
    <m/>
    <m/>
    <m/>
    <m/>
    <m/>
    <n v="0"/>
    <s v="Debil"/>
    <m/>
    <s v="Debil"/>
    <s v=""/>
    <s v=""/>
    <m/>
    <m/>
    <s v=""/>
    <s v=""/>
    <s v=""/>
  </r>
  <r>
    <s v="Archivo y Correspondencia"/>
    <x v="13"/>
    <s v="Operativo"/>
    <s v="DISPOSICIÓN TEMPORAL DE ACTIVOS"/>
    <s v="Puede ocurrir que no se cuente con el respaldo legal para gestionar la recuperación de la cartera"/>
    <n v="14.02"/>
    <s v="Documentar los contratos realizados hasta la fecha tanto para administración directa como para los depositarios"/>
    <m/>
    <m/>
    <m/>
    <m/>
    <m/>
    <m/>
    <m/>
    <m/>
    <n v="0"/>
    <s v="Debil"/>
    <m/>
    <s v="Debil"/>
    <s v=""/>
    <s v=""/>
    <m/>
    <m/>
    <s v=""/>
    <s v=""/>
    <s v=""/>
  </r>
  <r>
    <s v="Archivo y Correspondencia"/>
    <x v="13"/>
    <s v="Operativo"/>
    <s v="DISPOSICIÓN TEMPORAL DE ACTIVOS"/>
    <s v="Puede ocurrir que no se cuente con el respaldo legal para gestionar la recuperación de la cartera"/>
    <n v="14.03"/>
    <s v="Establecer procedimiento de cartera y cartera judicializada"/>
    <m/>
    <m/>
    <m/>
    <m/>
    <m/>
    <m/>
    <m/>
    <m/>
    <n v="0"/>
    <s v="Debil"/>
    <m/>
    <s v="Debil"/>
    <s v=""/>
    <s v=""/>
    <m/>
    <m/>
    <s v=""/>
    <s v=""/>
    <s v=""/>
  </r>
  <r>
    <s v="Archivo y Correspondencia"/>
    <x v="14"/>
    <s v="Operativo"/>
    <s v="DISPOSICIÓN FINAL DE ACTIVOS"/>
    <s v="Se puede gestionar de manera tardía la comercialización o destrucción de activos."/>
    <n v="15.01"/>
    <s v="Procedimiento de alistamiento de inmuebles para comercializar y procedimientos de destrucción y chatarrización de muebles"/>
    <m/>
    <m/>
    <m/>
    <m/>
    <m/>
    <m/>
    <m/>
    <m/>
    <n v="0"/>
    <s v="Debil"/>
    <m/>
    <s v="Debil"/>
    <s v=""/>
    <s v=""/>
    <m/>
    <m/>
    <s v=""/>
    <s v=""/>
    <s v=""/>
  </r>
  <r>
    <s v="Archivo y Correspondencia"/>
    <x v="14"/>
    <s v="Operativo"/>
    <s v="DISPOSICIÓN FINAL DE ACTIVOS"/>
    <s v="Se puede gestionar de manera tardía la comercialización o destrucción de activos."/>
    <n v="15.02"/>
    <s v="Identificación de activos a comerciallizar o destruir dentro del comité de negocios de SAE"/>
    <m/>
    <m/>
    <m/>
    <m/>
    <m/>
    <m/>
    <m/>
    <m/>
    <n v="0"/>
    <s v="Debil"/>
    <m/>
    <s v="Debil"/>
    <s v=""/>
    <s v=""/>
    <m/>
    <m/>
    <s v=""/>
    <s v=""/>
    <s v=""/>
  </r>
  <r>
    <s v="Archivo y Correspondencia"/>
    <x v="14"/>
    <s v="Operativo"/>
    <s v="DISPOSICIÓN FINAL DE ACTIVOS"/>
    <s v="Se puede gestionar de manera tardía la comercialización o destrucción de activos."/>
    <n v="15.03"/>
    <s v="Seguimiento a gestión dentro de comité directivo y comité de negocios"/>
    <m/>
    <m/>
    <m/>
    <m/>
    <m/>
    <m/>
    <m/>
    <m/>
    <n v="0"/>
    <s v="Debil"/>
    <m/>
    <s v="Debil"/>
    <s v=""/>
    <s v=""/>
    <m/>
    <m/>
    <s v=""/>
    <s v=""/>
    <s v=""/>
  </r>
  <r>
    <s v="Archivo y Correspondencia"/>
    <x v="15"/>
    <s v="Estratégico"/>
    <s v="DIAGNOSTICO Y ALISTAMIENTO DE ACTIVOS"/>
    <s v="Fallas en la identificación de activos potenciales de productividad."/>
    <n v="16.010000000000002"/>
    <s v="Aplicación de procedimientos de diagnóstico de activos"/>
    <m/>
    <m/>
    <m/>
    <m/>
    <m/>
    <m/>
    <m/>
    <m/>
    <n v="0"/>
    <s v="Debil"/>
    <m/>
    <s v="Debil"/>
    <s v=""/>
    <s v=""/>
    <m/>
    <m/>
    <s v=""/>
    <s v=""/>
    <s v=""/>
  </r>
  <r>
    <s v="Archivo y Correspondencia"/>
    <x v="15"/>
    <s v="Estratégico"/>
    <s v="DIAGNOSTICO Y ALISTAMIENTO DE ACTIVOS"/>
    <s v="Fallas en la identificación de activos potenciales de productividad."/>
    <n v="16.020000000000003"/>
    <s v="Identificación de activos productivos dentro del comité de negocios de la sociedad"/>
    <m/>
    <m/>
    <m/>
    <m/>
    <m/>
    <m/>
    <m/>
    <m/>
    <n v="0"/>
    <s v="Debil"/>
    <m/>
    <s v="Debil"/>
    <s v=""/>
    <s v=""/>
    <m/>
    <m/>
    <s v=""/>
    <s v=""/>
    <s v=""/>
  </r>
  <r>
    <s v="Archivo y Correspondencia"/>
    <x v="15"/>
    <s v="Estratégico"/>
    <s v="DIAGNOSTICO Y ALISTAMIENTO DE ACTIVOS"/>
    <s v="Fallas en la identificación de activos potenciales de productividad."/>
    <n v="16.030000000000005"/>
    <s v="Aplicación de procedimiento de desalojos y legalización de contratos."/>
    <m/>
    <m/>
    <m/>
    <m/>
    <m/>
    <m/>
    <m/>
    <m/>
    <n v="0"/>
    <s v="Debil"/>
    <m/>
    <s v="Debil"/>
    <s v=""/>
    <s v=""/>
    <m/>
    <m/>
    <s v=""/>
    <s v=""/>
    <s v=""/>
  </r>
  <r>
    <s v="Archivo y Correspondencia"/>
    <x v="16"/>
    <s v="Operativo"/>
    <s v="GESTIÓN FINANCIERA"/>
    <s v="Se pueden realizar inversiones sin la información necesaria"/>
    <n v="17.010000000000002"/>
    <s v="aplicación del procedimiento de gestion de inversiones P-GF3-066"/>
    <m/>
    <m/>
    <m/>
    <m/>
    <m/>
    <m/>
    <m/>
    <m/>
    <n v="0"/>
    <s v="Debil"/>
    <m/>
    <s v="Debil"/>
    <s v=""/>
    <s v=""/>
    <m/>
    <m/>
    <s v=""/>
    <s v=""/>
    <s v=""/>
  </r>
  <r>
    <s v="Archivo y Correspondencia"/>
    <x v="16"/>
    <s v="Operativo"/>
    <s v="GESTIÓN FINANCIERA"/>
    <s v="Se pueden realizar inversiones sin la información necesaria"/>
    <n v="17.020000000000003"/>
    <s v="Aplicación de P-GF1-015_Procedimiento_Elaboracion_y_Actualizacion_del_Presupuesto"/>
    <m/>
    <m/>
    <m/>
    <m/>
    <m/>
    <m/>
    <m/>
    <m/>
    <n v="0"/>
    <s v="Debil"/>
    <m/>
    <s v="Debil"/>
    <s v=""/>
    <s v=""/>
    <m/>
    <m/>
    <s v=""/>
    <s v=""/>
    <s v=""/>
  </r>
  <r>
    <s v="Archivo y Correspondencia"/>
    <x v="17"/>
    <s v="Estratégico"/>
    <s v="TODOS LOS PROCESOS"/>
    <s v="No disponibilidad de recursos para gestionar la distribución a las entidades del Estado"/>
    <n v="18.010000000000002"/>
    <s v="Se realiza un presupuesto anual desarrollado por cada una de las àreas, tanto para ingresos como para gastos."/>
    <m/>
    <m/>
    <m/>
    <m/>
    <m/>
    <m/>
    <m/>
    <m/>
    <n v="0"/>
    <s v="Debil"/>
    <m/>
    <s v="Debil"/>
    <s v=""/>
    <s v=""/>
    <m/>
    <m/>
    <s v=""/>
    <s v=""/>
    <s v=""/>
  </r>
  <r>
    <s v="Archivo y Correspondencia"/>
    <x v="17"/>
    <s v="Estratégico"/>
    <s v="TODOS LOS PROCESOS"/>
    <s v="No disponibilidad de recursos para gestionar la distribución a las entidades del Estado"/>
    <n v="18.020000000000003"/>
    <s v="Se verifica el cumplimiento del presupuesto para cada uno de los pagos reallizados."/>
    <m/>
    <m/>
    <m/>
    <m/>
    <m/>
    <m/>
    <m/>
    <m/>
    <n v="0"/>
    <s v="Debil"/>
    <m/>
    <s v="Debil"/>
    <s v=""/>
    <s v=""/>
    <m/>
    <m/>
    <s v=""/>
    <s v=""/>
    <s v=""/>
  </r>
  <r>
    <s v="Archivo y Correspondencia"/>
    <x v="17"/>
    <s v="Estratégico"/>
    <s v="TODOS LOS PROCESOS"/>
    <s v="No disponibilidad de recursos para gestionar la distribución a las entidades del Estado"/>
    <n v="18.030000000000005"/>
    <s v="Se realiza seguimiento a los ingresos presupuestados."/>
    <m/>
    <m/>
    <m/>
    <m/>
    <m/>
    <m/>
    <m/>
    <m/>
    <n v="0"/>
    <s v="Debil"/>
    <m/>
    <s v="Debil"/>
    <s v=""/>
    <s v=""/>
    <m/>
    <m/>
    <s v=""/>
    <s v=""/>
    <s v=""/>
  </r>
  <r>
    <s v="Archivo y Correspondencia"/>
    <x v="18"/>
    <s v="Operativo"/>
    <s v="TODOS LOS PROCESOS"/>
    <s v="Se pueden establecer procesos con controles obsoletos o desbordados en términos de la operación"/>
    <n v="19.010000000000002"/>
    <s v="Aplicación del procedimiento de creación, modificación o eliminación de documentos"/>
    <m/>
    <m/>
    <m/>
    <m/>
    <m/>
    <m/>
    <m/>
    <m/>
    <n v="0"/>
    <s v="Debil"/>
    <m/>
    <s v="Debil"/>
    <s v=""/>
    <s v=""/>
    <m/>
    <m/>
    <s v=""/>
    <s v=""/>
    <s v=""/>
  </r>
  <r>
    <s v="Archivo y Correspondencia"/>
    <x v="18"/>
    <s v="Operativo"/>
    <s v="TODOS LOS PROCESOS"/>
    <s v="Se pueden establecer procesos con controles obsoletos o desbordados en términos de la operación"/>
    <n v="19.020000000000003"/>
    <s v="Se cuenta con la definición de la arquitectura empresarial, donde se establece el alcance de los procesos"/>
    <m/>
    <m/>
    <m/>
    <m/>
    <m/>
    <m/>
    <m/>
    <m/>
    <n v="0"/>
    <s v="Debil"/>
    <m/>
    <s v="Debil"/>
    <s v=""/>
    <s v=""/>
    <m/>
    <m/>
    <s v=""/>
    <s v=""/>
    <s v=""/>
  </r>
  <r>
    <s v="Archivo y Correspondencia"/>
    <x v="19"/>
    <s v="Seguridad de la Información"/>
    <s v="TODOS LOS PROCESOS"/>
    <s v="Falta de programas de gestión de cambio y seguimientos en el uso y apropiación de TIC's"/>
    <n v="20.010000000000002"/>
    <s v="Seguimeintos realizados al plan de acción "/>
    <m/>
    <m/>
    <m/>
    <m/>
    <m/>
    <m/>
    <m/>
    <m/>
    <n v="0"/>
    <s v="Debil"/>
    <m/>
    <s v="Debil"/>
    <s v=""/>
    <s v=""/>
    <m/>
    <m/>
    <s v=""/>
    <s v=""/>
    <s v=""/>
  </r>
  <r>
    <s v="Archivo y Correspondencia"/>
    <x v="20"/>
    <s v="Estratégico"/>
    <s v="TODOS LOS PROCESOS"/>
    <s v="No se cuente con los recursos suficientes para lograr el objetivo institucional"/>
    <n v="21.01"/>
    <s v="Aplicación Procedimiento de Elaboración y Actualización del presupuesto"/>
    <m/>
    <m/>
    <m/>
    <m/>
    <m/>
    <m/>
    <m/>
    <m/>
    <n v="0"/>
    <s v="Debil"/>
    <m/>
    <s v="Debil"/>
    <s v=""/>
    <s v=""/>
    <m/>
    <m/>
    <s v=""/>
    <s v=""/>
    <s v=""/>
  </r>
  <r>
    <s v="Archivo y Correspondencia"/>
    <x v="20"/>
    <s v="Estratégico"/>
    <s v="TODOS LOS PROCESOS"/>
    <s v="No se cuente con los recursos suficientes para lograr el objetivo institucional"/>
    <n v="21.020000000000003"/>
    <s v="Se verifica el cumplimiento del presupuesto para cada uno de los pagos reallizados."/>
    <m/>
    <m/>
    <m/>
    <m/>
    <m/>
    <m/>
    <m/>
    <m/>
    <n v="0"/>
    <s v="Debil"/>
    <m/>
    <s v="Debil"/>
    <s v=""/>
    <s v=""/>
    <m/>
    <m/>
    <s v=""/>
    <s v=""/>
    <s v=""/>
  </r>
  <r>
    <s v="Archivo y Correspondencia"/>
    <x v="20"/>
    <s v="Estratégico"/>
    <s v="TODOS LOS PROCESOS"/>
    <s v="No se cuente con los recursos suficientes para lograr el objetivo institucional"/>
    <n v="21.030000000000005"/>
    <s v="Se realiza seguimiento a los ingresos presupuestados."/>
    <m/>
    <m/>
    <m/>
    <m/>
    <m/>
    <m/>
    <m/>
    <m/>
    <n v="0"/>
    <s v="Debil"/>
    <m/>
    <s v="Debil"/>
    <s v=""/>
    <s v=""/>
    <m/>
    <m/>
    <s v=""/>
    <s v=""/>
    <s v=""/>
  </r>
  <r>
    <s v="Archivo y Correspondencia"/>
    <x v="21"/>
    <s v="Estratégico"/>
    <s v="RECEPCIÓN Y REGISTRO"/>
    <s v="Asignar activos a Depositarios Provisionales y Liquidadores con características erróneas (tales como actividad económica, cobertura en departamento o municipio,  clasificación de experiencia o categoría de inscripción)"/>
    <n v="22.01"/>
    <s v="Modulo de asignación automatica de depositarios"/>
    <m/>
    <m/>
    <m/>
    <m/>
    <m/>
    <m/>
    <m/>
    <m/>
    <n v="0"/>
    <s v="Debil"/>
    <m/>
    <s v="Debil"/>
    <s v=""/>
    <s v=""/>
    <m/>
    <m/>
    <s v=""/>
    <s v=""/>
    <s v=""/>
  </r>
  <r>
    <s v="Archivo y Correspondencia"/>
    <x v="21"/>
    <s v="Estratégico"/>
    <s v="RECEPCIÓN Y REGISTRO"/>
    <s v="Asignar activos a Depositarios Provisionales y Liquidadores con características erróneas (tales como actividad económica, cobertura en departamento o municipio,  clasificación de experiencia o categoría de inscripción)"/>
    <n v="22.020000000000003"/>
    <s v="Aplicación del procedimiento de asignación de depositarios"/>
    <m/>
    <m/>
    <m/>
    <m/>
    <m/>
    <m/>
    <m/>
    <m/>
    <n v="0"/>
    <s v="Debil"/>
    <m/>
    <s v="Debil"/>
    <s v=""/>
    <s v=""/>
    <m/>
    <m/>
    <s v=""/>
    <s v=""/>
    <s v=""/>
  </r>
  <r>
    <s v="Archivo y Correspondencia"/>
    <x v="22"/>
    <s v="Estratégico"/>
    <s v="RECEPCIÓN Y REGISTRO"/>
    <s v="Puede que no haya recursos disponibles idóneos para la recepción de los Activos (Delegados, Bodegas, Especialistas, depositarios)"/>
    <n v="23.01"/>
    <s v="Aplicación del procedimiento de preparación para la recepción de Activos"/>
    <m/>
    <m/>
    <m/>
    <m/>
    <m/>
    <m/>
    <m/>
    <m/>
    <n v="0"/>
    <s v="Debil"/>
    <m/>
    <s v="Debil"/>
    <s v=""/>
    <s v=""/>
    <m/>
    <m/>
    <s v=""/>
    <s v=""/>
    <s v=""/>
  </r>
  <r>
    <s v="Archivo y Correspondencia"/>
    <x v="23"/>
    <s v="Seguridad de la Información"/>
    <s v="RECEPCIÓN Y REGISTRO"/>
    <s v="No contar con la información real del inventario de los activos en administración"/>
    <n v="75.010000000000005"/>
    <s v="Definición de politica en la recepción de Activos"/>
    <m/>
    <m/>
    <m/>
    <m/>
    <m/>
    <m/>
    <m/>
    <m/>
    <n v="0"/>
    <s v="Debil"/>
    <m/>
    <s v="Debil"/>
    <s v=""/>
    <s v=""/>
    <m/>
    <m/>
    <s v=""/>
    <s v=""/>
    <s v=""/>
  </r>
  <r>
    <s v="Archivo y Correspondencia"/>
    <x v="23"/>
    <s v="Seguridad de la Información"/>
    <s v="RECEPCIÓN Y REGISTRO"/>
    <s v="No contar con la información real del inventario de los activos en administración"/>
    <n v="75.02000000000001"/>
    <s v="Seguimiento del lider del registro de los activos"/>
    <m/>
    <m/>
    <m/>
    <m/>
    <m/>
    <m/>
    <m/>
    <m/>
    <n v="0"/>
    <s v="Debil"/>
    <m/>
    <s v="Debil"/>
    <s v=""/>
    <s v=""/>
    <m/>
    <m/>
    <s v=""/>
    <s v=""/>
    <s v=""/>
  </r>
  <r>
    <s v="Archivo y Correspondencia"/>
    <x v="24"/>
    <s v="Operativo"/>
    <s v="RECEPCIÓN Y REGISTRO y DIAGNOSTICO Y ALISTAMIENTO DE ACTIVOS"/>
    <s v="Puede ocurrir que no se caracterice  adecuadamente el activo "/>
    <n v="24.01"/>
    <s v="Definición dentro de los procedimientos de Recepción y registro en cuanto a la Consulta de información online en la Ventanilla Única de Registro (VUR), Registro Único Nacional de Tránsito (RUNT),  DIMAR, Aeronáutica Civil y RUES._x000a_"/>
    <m/>
    <m/>
    <m/>
    <m/>
    <m/>
    <m/>
    <m/>
    <m/>
    <n v="0"/>
    <s v="Debil"/>
    <m/>
    <s v="Debil"/>
    <s v=""/>
    <s v=""/>
    <m/>
    <m/>
    <s v=""/>
    <s v=""/>
    <s v=""/>
  </r>
  <r>
    <s v="Archivo y Correspondencia"/>
    <x v="24"/>
    <s v="Operativo"/>
    <s v="RECEPCIÓN Y REGISTRO y DIAGNOSTICO Y ALISTAMIENTO DE ACTIVOS"/>
    <s v="Puede ocurrir que no se caracterice  adecuadamente el activo "/>
    <n v="24.020000000000003"/>
    <s v="Acuerdos interadministrativos – IGAC, para obtención de información"/>
    <m/>
    <m/>
    <m/>
    <m/>
    <m/>
    <m/>
    <m/>
    <m/>
    <n v="0"/>
    <s v="Debil"/>
    <m/>
    <s v="Debil"/>
    <s v=""/>
    <s v=""/>
    <m/>
    <m/>
    <s v=""/>
    <s v=""/>
    <s v=""/>
  </r>
  <r>
    <s v="Archivo y Correspondencia"/>
    <x v="25"/>
    <s v="Operativo"/>
    <s v="TODOS LOS PROCESOS"/>
    <s v="Puede ocurrir que no tenga proveedores idóneos disponibles"/>
    <n v="25.01"/>
    <s v="Se cuenta con un sistema de registro de proveedores"/>
    <m/>
    <m/>
    <m/>
    <m/>
    <m/>
    <m/>
    <m/>
    <m/>
    <n v="0"/>
    <s v="Debil"/>
    <m/>
    <s v="Debil"/>
    <s v=""/>
    <s v=""/>
    <m/>
    <m/>
    <s v=""/>
    <s v=""/>
    <s v=""/>
  </r>
  <r>
    <s v="Archivo y Correspondencia"/>
    <x v="25"/>
    <s v="Operativo"/>
    <s v="TODOS LOS PROCESOS"/>
    <s v="Puede ocurrir que no tenga proveedores idóneos disponibles"/>
    <n v="25.020000000000003"/>
    <s v="Contratro elaboración ROM"/>
    <m/>
    <m/>
    <m/>
    <m/>
    <m/>
    <m/>
    <m/>
    <m/>
    <n v="0"/>
    <s v="Debil"/>
    <m/>
    <s v="Debil"/>
    <s v=""/>
    <s v=""/>
    <m/>
    <m/>
    <s v=""/>
    <s v=""/>
    <s v=""/>
  </r>
  <r>
    <s v="Archivo y Correspondencia"/>
    <x v="25"/>
    <s v="Operativo"/>
    <s v="TODOS LOS PROCESOS"/>
    <s v="Puede ocurrir que no tenga proveedores idóneos disponibles"/>
    <n v="25.030000000000005"/>
    <s v="Aplicación Procedimiento elaboración de Estudios Previos"/>
    <m/>
    <m/>
    <m/>
    <m/>
    <m/>
    <m/>
    <m/>
    <m/>
    <n v="0"/>
    <s v="Debil"/>
    <m/>
    <s v="Debil"/>
    <s v=""/>
    <s v=""/>
    <m/>
    <m/>
    <s v=""/>
    <s v=""/>
    <s v=""/>
  </r>
  <r>
    <s v="Archivo y Correspondencia"/>
    <x v="26"/>
    <s v="Operativo"/>
    <s v="TODOS LOS PROCESOS"/>
    <s v="Se podría contratar un servicio innecesario"/>
    <n v="26.01"/>
    <s v="Aplicación Procedimiento elaboración de Estudios Previos"/>
    <m/>
    <m/>
    <m/>
    <m/>
    <m/>
    <m/>
    <m/>
    <m/>
    <n v="0"/>
    <s v="Debil"/>
    <m/>
    <s v="Debil"/>
    <s v=""/>
    <s v=""/>
    <m/>
    <m/>
    <s v=""/>
    <s v=""/>
    <s v=""/>
  </r>
  <r>
    <s v="Archivo y Correspondencia"/>
    <x v="26"/>
    <s v="Operativo"/>
    <s v="TODOS LOS PROCESOS"/>
    <s v="Se podría contratar un servicio innecesario"/>
    <n v="26.020000000000003"/>
    <s v="Aplicación del Procedimiento de ROM y Formato de Solicitud de Aprobación de ROM"/>
    <m/>
    <m/>
    <m/>
    <m/>
    <m/>
    <m/>
    <m/>
    <m/>
    <n v="0"/>
    <s v="Debil"/>
    <m/>
    <s v="Debil"/>
    <s v=""/>
    <s v=""/>
    <m/>
    <m/>
    <s v=""/>
    <s v=""/>
    <s v=""/>
  </r>
  <r>
    <s v="Archivo y Correspondencia"/>
    <x v="27"/>
    <s v="Estratégico"/>
    <s v="RECEPCIÓN Y REGISTRO"/>
    <s v="Puede ocurrir que en el Registro vigente de Depositarios Provisionales y Liquidadores se incluya un depositario que no cumpla con las características necesarias para el Registro y/o Asignación de activos."/>
    <n v="28.01"/>
    <s v="procedimiento P-DP3-030_Registro_y_clasificacion_de_Depositarios, incluyendo mecanismo de evaluación de depositarios."/>
    <m/>
    <m/>
    <m/>
    <m/>
    <m/>
    <m/>
    <m/>
    <m/>
    <n v="0"/>
    <s v="Debil"/>
    <m/>
    <s v="Debil"/>
    <s v=""/>
    <s v=""/>
    <m/>
    <m/>
    <s v=""/>
    <s v=""/>
    <s v=""/>
  </r>
  <r>
    <s v="Archivo y Correspondencia"/>
    <x v="27"/>
    <s v="Estratégico"/>
    <s v="RECEPCIÓN Y REGISTRO"/>
    <s v="Puede ocurrir que en el Registro vigente de Depositarios Provisionales y Liquidadores se incluya un depositario que no cumpla con las características necesarias para el Registro y/o Asignación de activos."/>
    <n v="28.020000000000003"/>
    <s v="Sistema de información de registro de depositarios donde desarrolla el proceso"/>
    <m/>
    <m/>
    <m/>
    <m/>
    <m/>
    <m/>
    <m/>
    <m/>
    <n v="0"/>
    <s v="Debil"/>
    <m/>
    <s v="Debil"/>
    <s v=""/>
    <s v=""/>
    <m/>
    <m/>
    <s v=""/>
    <s v=""/>
    <s v=""/>
  </r>
  <r>
    <s v="Archivo y Correspondencia"/>
    <x v="27"/>
    <s v="Estratégico"/>
    <s v="RECEPCIÓN Y REGISTRO"/>
    <s v="Puede ocurrir que en el Registro vigente de Depositarios Provisionales y Liquidadores se incluya un depositario que no cumpla con las características necesarias para el Registro y/o Asignación de activos."/>
    <n v="28.030000000000005"/>
    <s v="Procedimiento de registro de depositarios y liquidadores, donde se establecen los requisitos y operacion de la selección"/>
    <m/>
    <m/>
    <m/>
    <m/>
    <m/>
    <m/>
    <m/>
    <m/>
    <n v="0"/>
    <s v="Debil"/>
    <m/>
    <s v="Debil"/>
    <s v=""/>
    <s v=""/>
    <m/>
    <m/>
    <s v=""/>
    <s v=""/>
    <s v=""/>
  </r>
  <r>
    <s v="Archivo y Correspondencia"/>
    <x v="27"/>
    <s v="Estratégico"/>
    <s v="RECEPCIÓN Y REGISTRO"/>
    <s v="Puede ocurrir que en el Registro vigente de Depositarios Provisionales y Liquidadores se incluya un depositario que no cumpla con las características necesarias para el Registro y/o Asignación de activos."/>
    <n v="28.040000000000006"/>
    <s v="Disponibilidad de un módulo de actualización de la información del Depositario registrada en el sistema"/>
    <m/>
    <m/>
    <m/>
    <m/>
    <m/>
    <m/>
    <m/>
    <m/>
    <n v="0"/>
    <s v="Debil"/>
    <m/>
    <s v="Debil"/>
    <s v=""/>
    <s v=""/>
    <m/>
    <m/>
    <s v=""/>
    <s v=""/>
    <s v=""/>
  </r>
  <r>
    <s v="Archivo y Correspondencia"/>
    <x v="28"/>
    <s v="Operativo"/>
    <s v="DISPOSICIÓN TEMPORAL DE ACTIVOS"/>
    <s v="Puede ocurrir que no se caracterice correctamente a los usuarios de los diferentes mecanismos de administración "/>
    <n v="30.01"/>
    <s v="Aplicación del procedimiento de Promoción y Negociación de Bienes Inmuebles"/>
    <m/>
    <m/>
    <m/>
    <m/>
    <m/>
    <m/>
    <m/>
    <m/>
    <n v="0"/>
    <s v="Debil"/>
    <m/>
    <s v="Debil"/>
    <s v=""/>
    <s v=""/>
    <m/>
    <m/>
    <s v=""/>
    <s v=""/>
    <s v=""/>
  </r>
  <r>
    <s v="Archivo y Correspondencia"/>
    <x v="28"/>
    <s v="Operativo"/>
    <s v="DISPOSICIÓN TEMPORAL DE ACTIVOS"/>
    <s v="Puede ocurrir que no se caracterice correctamente a los usuarios de los diferentes mecanismos de administración "/>
    <n v="30.020000000000003"/>
    <s v="Aplicación del procedimiento de administración directa de bienes muebles"/>
    <m/>
    <m/>
    <m/>
    <m/>
    <m/>
    <m/>
    <m/>
    <m/>
    <n v="0"/>
    <s v="Debil"/>
    <m/>
    <s v="Debil"/>
    <s v=""/>
    <s v=""/>
    <m/>
    <m/>
    <s v=""/>
    <s v=""/>
    <s v=""/>
  </r>
  <r>
    <s v="Archivo y Correspondencia"/>
    <x v="28"/>
    <s v="Operativo"/>
    <s v="DISPOSICIÓN TEMPORAL DE ACTIVOS"/>
    <s v="Puede ocurrir que no se caracterice correctamente a los usuarios de los diferentes mecanismos de administración "/>
    <n v="30.030000000000005"/>
    <s v="Aplicación del protocolo de ventas CISA SAE"/>
    <m/>
    <m/>
    <m/>
    <m/>
    <m/>
    <m/>
    <m/>
    <m/>
    <n v="0"/>
    <s v="Debil"/>
    <m/>
    <s v="Debil"/>
    <s v=""/>
    <s v=""/>
    <m/>
    <m/>
    <s v=""/>
    <s v=""/>
    <s v=""/>
  </r>
  <r>
    <s v="Archivo y Correspondencia"/>
    <x v="28"/>
    <s v="Operativo"/>
    <s v="DISPOSICIÓN TEMPORAL DE ACTIVOS"/>
    <s v="Puede ocurrir que no se caracterice correctamente a los usuarios de los diferentes mecanismos de administración "/>
    <n v="30.040000000000006"/>
    <s v="Comercialización de Semovientes, sustancias quimicas"/>
    <m/>
    <m/>
    <m/>
    <m/>
    <m/>
    <m/>
    <m/>
    <m/>
    <n v="0"/>
    <s v="Debil"/>
    <m/>
    <s v="Debil"/>
    <s v=""/>
    <s v=""/>
    <m/>
    <m/>
    <s v=""/>
    <s v=""/>
    <s v=""/>
  </r>
  <r>
    <s v="Archivo y Correspondencia"/>
    <x v="28"/>
    <s v="Operativo"/>
    <s v="DISPOSICIÓN TEMPORAL DE ACTIVOS"/>
    <s v="Puede ocurrir que no se caracterice correctamente a los usuarios de los diferentes mecanismos de administración "/>
    <n v="30.050000000000008"/>
    <s v="Aplicación del procedimiento de destinación definitiva de bienes inmuebles - leyes especiales"/>
    <m/>
    <m/>
    <m/>
    <m/>
    <m/>
    <m/>
    <m/>
    <m/>
    <n v="0"/>
    <s v="Debil"/>
    <m/>
    <s v="Debil"/>
    <s v=""/>
    <s v=""/>
    <m/>
    <m/>
    <s v=""/>
    <s v=""/>
    <s v=""/>
  </r>
  <r>
    <s v="Archivo y Correspondencia"/>
    <x v="28"/>
    <s v="Operativo"/>
    <s v="DISPOSICIÓN TEMPORAL DE ACTIVOS"/>
    <s v="Puede ocurrir que no se caracterice correctamente a los usuarios de los diferentes mecanismos de administración "/>
    <n v="30.060000000000009"/>
    <s v="Aplicación del procedimiento de enajenación de bienes en común y proindiviso"/>
    <m/>
    <m/>
    <m/>
    <m/>
    <m/>
    <m/>
    <m/>
    <m/>
    <n v="0"/>
    <s v="Debil"/>
    <m/>
    <s v="Debil"/>
    <s v=""/>
    <s v=""/>
    <m/>
    <m/>
    <s v=""/>
    <s v=""/>
    <s v=""/>
  </r>
  <r>
    <s v="Archivo y Correspondencia"/>
    <x v="28"/>
    <s v="Operativo"/>
    <s v="DISPOSICIÓN TEMPORAL DE ACTIVOS"/>
    <s v="Puede ocurrir que no se caracterice correctamente a los usuarios de los diferentes mecanismos de administración "/>
    <n v="30.070000000000011"/>
    <s v="Aplicación del procedimiento de Comercialización de Activos Sociales"/>
    <m/>
    <m/>
    <m/>
    <m/>
    <m/>
    <m/>
    <m/>
    <m/>
    <n v="0"/>
    <s v="Debil"/>
    <m/>
    <s v="Debil"/>
    <s v=""/>
    <s v=""/>
    <m/>
    <m/>
    <s v=""/>
    <s v=""/>
    <s v=""/>
  </r>
  <r>
    <s v="Archivo y Correspondencia"/>
    <x v="28"/>
    <s v="Operativo"/>
    <s v="DISPOSICIÓN TEMPORAL DE ACTIVOS"/>
    <s v="Puede ocurrir que no se caracterice correctamente a los usuarios de los diferentes mecanismos de administración "/>
    <n v="30.080000000000013"/>
    <s v="Aplicación del procedimiento de chatarrización"/>
    <m/>
    <m/>
    <m/>
    <m/>
    <m/>
    <m/>
    <m/>
    <m/>
    <n v="0"/>
    <s v="Debil"/>
    <m/>
    <s v="Debil"/>
    <s v=""/>
    <s v=""/>
    <m/>
    <m/>
    <s v=""/>
    <s v=""/>
    <s v=""/>
  </r>
  <r>
    <s v="Archivo y Correspondencia"/>
    <x v="29"/>
    <s v="Estratégico"/>
    <s v="DISPOSICIÓN TEMPORAL DE ACTIVOS"/>
    <s v="Puede ocurrir que se cuenten con depositarios provisionales y/o liquidadores, destinatarios provisionales y arrendatarios que incumplen con sus obligaciones"/>
    <n v="31.01"/>
    <s v="Aplicación del procedimiento seguimiento informe de gestión a inmuebles en deposito provisional"/>
    <m/>
    <m/>
    <m/>
    <m/>
    <m/>
    <m/>
    <m/>
    <m/>
    <n v="0"/>
    <s v="Debil"/>
    <m/>
    <s v="Debil"/>
    <s v=""/>
    <s v=""/>
    <m/>
    <m/>
    <s v=""/>
    <s v=""/>
    <s v=""/>
  </r>
  <r>
    <s v="Archivo y Correspondencia"/>
    <x v="29"/>
    <s v="Estratégico"/>
    <s v="DISPOSICIÓN TEMPORAL DE ACTIVOS"/>
    <s v="Puede ocurrir que se cuenten con depositarios provisionales y/o liquidadores, destinatarios provisionales y arrendatarios que incumplen con sus obligaciones"/>
    <n v="31.020000000000003"/>
    <s v="Portal de depositarios en el que identifican y se interactua con ellos"/>
    <m/>
    <m/>
    <m/>
    <m/>
    <m/>
    <m/>
    <m/>
    <m/>
    <n v="0"/>
    <s v="Debil"/>
    <m/>
    <s v="Debil"/>
    <s v=""/>
    <s v=""/>
    <m/>
    <m/>
    <s v=""/>
    <s v=""/>
    <s v=""/>
  </r>
  <r>
    <s v="Archivo y Correspondencia"/>
    <x v="29"/>
    <s v="Estratégico"/>
    <s v="DISPOSICIÓN TEMPORAL DE ACTIVOS"/>
    <s v="Puede ocurrir que se cuenten con depositarios provisionales y/o liquidadores, destinatarios provisionales y arrendatarios que incumplen con sus obligaciones"/>
    <n v="31.030000000000005"/>
    <s v="Se realizan visitas peridodicas a los activos para conocer su estado de ocupación y caracteristicas fundamentales de los mismos"/>
    <m/>
    <m/>
    <m/>
    <m/>
    <m/>
    <m/>
    <m/>
    <m/>
    <n v="0"/>
    <s v="Debil"/>
    <m/>
    <s v="Debil"/>
    <s v=""/>
    <s v=""/>
    <m/>
    <m/>
    <s v=""/>
    <s v=""/>
    <s v=""/>
  </r>
  <r>
    <s v="Archivo y Correspondencia"/>
    <x v="29"/>
    <s v="Estratégico"/>
    <s v="DISPOSICIÓN TEMPORAL DE ACTIVOS"/>
    <s v="Puede ocurrir que se cuenten con depositarios provisionales y/o liquidadores, destinatarios provisionales y arrendatarios que incumplen con sus obligaciones"/>
    <n v="31.040000000000006"/>
    <s v=" Se estan documentando los contratos del mecanismo de adminsitración Directa y deposito provisional"/>
    <m/>
    <m/>
    <m/>
    <m/>
    <m/>
    <m/>
    <m/>
    <m/>
    <n v="0"/>
    <s v="Debil"/>
    <m/>
    <s v="Debil"/>
    <s v=""/>
    <s v=""/>
    <m/>
    <m/>
    <s v=""/>
    <s v=""/>
    <s v=""/>
  </r>
  <r>
    <s v="Archivo y Correspondencia"/>
    <x v="29"/>
    <s v="Estratégico"/>
    <s v="DISPOSICIÓN TEMPORAL DE ACTIVOS"/>
    <s v="Puede ocurrir que se cuenten con depositarios provisionales y/o liquidadores, destinatarios provisionales y arrendatarios que incumplen con sus obligaciones"/>
    <n v="31.050000000000008"/>
    <s v="Plan de Choque de RETOMA de Inmuebles"/>
    <m/>
    <m/>
    <m/>
    <m/>
    <m/>
    <m/>
    <m/>
    <m/>
    <n v="0"/>
    <s v="Debil"/>
    <m/>
    <s v="Debil"/>
    <s v=""/>
    <s v=""/>
    <m/>
    <m/>
    <s v=""/>
    <s v=""/>
    <s v=""/>
  </r>
  <r>
    <s v="Archivo y Correspondencia"/>
    <x v="30"/>
    <s v="Estratégico"/>
    <s v="DISPOSICIÓN FINAL DE ACTIVOS"/>
    <s v="Puede ocurrir que no se encuentra disponible la información del activo"/>
    <n v="33.01"/>
    <s v="Aplicación del procedimiento de alistamiento de activos (Inmuebles, Muebles, Sociedades)"/>
    <m/>
    <m/>
    <m/>
    <m/>
    <m/>
    <m/>
    <m/>
    <m/>
    <n v="0"/>
    <s v="Debil"/>
    <m/>
    <s v="Debil"/>
    <s v=""/>
    <s v=""/>
    <m/>
    <m/>
    <s v=""/>
    <s v=""/>
    <s v=""/>
  </r>
  <r>
    <s v="Archivo y Correspondencia"/>
    <x v="30"/>
    <s v="Estratégico"/>
    <s v="DISPOSICIÓN FINAL DE ACTIVOS"/>
    <s v="Puede ocurrir que no se encuentra disponible la información del activo"/>
    <n v="33.019999999999996"/>
    <s v="Sistema de información Matrix con trazabilidad de los activos de información"/>
    <m/>
    <m/>
    <m/>
    <m/>
    <m/>
    <m/>
    <m/>
    <m/>
    <n v="0"/>
    <s v="Debil"/>
    <m/>
    <s v="Debil"/>
    <s v=""/>
    <s v=""/>
    <m/>
    <m/>
    <s v=""/>
    <s v=""/>
    <s v=""/>
  </r>
  <r>
    <s v="Archivo y Correspondencia"/>
    <x v="30"/>
    <s v="Estratégico"/>
    <s v="DISPOSICIÓN FINAL DE ACTIVOS"/>
    <s v="Puede ocurrir que no se encuentra disponible la información del activo"/>
    <n v="33.029999999999994"/>
    <s v="Visitas períodicas a cada uno de los activos"/>
    <m/>
    <m/>
    <m/>
    <m/>
    <m/>
    <m/>
    <m/>
    <m/>
    <n v="0"/>
    <s v="Debil"/>
    <m/>
    <s v="Debil"/>
    <s v=""/>
    <s v=""/>
    <m/>
    <m/>
    <s v=""/>
    <s v=""/>
    <s v=""/>
  </r>
  <r>
    <s v="Archivo y Correspondencia"/>
    <x v="30"/>
    <s v="Estratégico"/>
    <s v="DISPOSICIÓN FINAL DE ACTIVOS"/>
    <s v="Puede ocurrir que no se encuentra disponible la información del activo"/>
    <n v="33.039999999999992"/>
    <s v="Registro y verificación de informe de Gestión de Depositarios"/>
    <m/>
    <m/>
    <m/>
    <m/>
    <m/>
    <m/>
    <m/>
    <m/>
    <n v="0"/>
    <s v="Debil"/>
    <m/>
    <s v="Debil"/>
    <s v=""/>
    <s v=""/>
    <m/>
    <m/>
    <s v=""/>
    <s v=""/>
    <s v=""/>
  </r>
  <r>
    <s v="Archivo y Correspondencia"/>
    <x v="31"/>
    <s v="Operativo"/>
    <s v="DISPOSICIÓN FINAL DE ACTIVOS"/>
    <s v="Podría ocurrir que no se entregue el activo en administración o disposición final correspondiente"/>
    <n v="34.01"/>
    <s v="Aplicación procedimiento de alistamiento para la devolución de activos."/>
    <m/>
    <m/>
    <m/>
    <m/>
    <m/>
    <m/>
    <m/>
    <m/>
    <n v="0"/>
    <s v="Debil"/>
    <m/>
    <s v="Debil"/>
    <s v=""/>
    <s v=""/>
    <m/>
    <m/>
    <s v=""/>
    <s v=""/>
    <s v=""/>
  </r>
  <r>
    <s v="Archivo y Correspondencia"/>
    <x v="31"/>
    <s v="Operativo"/>
    <s v="DISPOSICIÓN FINAL DE ACTIVOS"/>
    <s v="Podría ocurrir que no se entregue el activo en administración o disposición final correspondiente"/>
    <n v="34.019999999999996"/>
    <s v="Procedimiento de entrega de activos"/>
    <m/>
    <m/>
    <m/>
    <m/>
    <m/>
    <m/>
    <m/>
    <m/>
    <n v="0"/>
    <s v="Debil"/>
    <m/>
    <s v="Debil"/>
    <s v=""/>
    <s v=""/>
    <m/>
    <m/>
    <s v=""/>
    <s v=""/>
    <s v=""/>
  </r>
  <r>
    <s v="Archivo y Correspondencia"/>
    <x v="32"/>
    <s v="Operativo"/>
    <s v="DISPOSICIÓN FINAL DE ACTIVOS"/>
    <s v="Se podría desconocer por parte de SAE la necesidad de la entrega del activo"/>
    <n v="35.01"/>
    <s v="Descriptores definidos en el Sistema de informacionde correspondencia recibida (ZEUS)"/>
    <m/>
    <m/>
    <m/>
    <m/>
    <m/>
    <m/>
    <m/>
    <m/>
    <n v="0"/>
    <s v="Debil"/>
    <m/>
    <s v="Debil"/>
    <s v=""/>
    <s v=""/>
    <m/>
    <m/>
    <s v=""/>
    <s v=""/>
    <s v=""/>
  </r>
  <r>
    <s v="Archivo y Correspondencia"/>
    <x v="32"/>
    <s v="Operativo"/>
    <s v="DISPOSICIÓN FINAL DE ACTIVOS"/>
    <s v="Se podría desconocer por parte de SAE la necesidad de la entrega del activo"/>
    <n v="35.019999999999996"/>
    <s v="Se cuenta con canales de comunicación directos con la fiscalia."/>
    <m/>
    <m/>
    <m/>
    <m/>
    <m/>
    <m/>
    <m/>
    <m/>
    <n v="0"/>
    <s v="Debil"/>
    <m/>
    <s v="Debil"/>
    <s v=""/>
    <s v=""/>
    <m/>
    <m/>
    <s v=""/>
    <s v=""/>
    <s v=""/>
  </r>
  <r>
    <s v="Archivo y Correspondencia"/>
    <x v="32"/>
    <s v="Operativo"/>
    <s v="DISPOSICIÓN FINAL DE ACTIVOS"/>
    <s v="Se podría desconocer por parte de SAE la necesidad de la entrega del activo"/>
    <n v="35.029999999999994"/>
    <s v="Seguimiento semanal a las actividades desarrolladas por las G. de asuntos legales y contratación."/>
    <m/>
    <m/>
    <m/>
    <m/>
    <m/>
    <m/>
    <m/>
    <m/>
    <n v="0"/>
    <s v="Debil"/>
    <m/>
    <s v="Debil"/>
    <s v=""/>
    <s v=""/>
    <m/>
    <m/>
    <s v=""/>
    <s v=""/>
    <s v=""/>
  </r>
  <r>
    <s v="Archivo y Correspondencia"/>
    <x v="33"/>
    <s v="Estratégico"/>
    <s v="DISPOSICIÓN FINAL DE ACTIVOS"/>
    <s v="Se podría  enajenar un activo por un valor inferior al estimado"/>
    <n v="37.01"/>
    <s v="Aplicación del Procedimeintos de estimado de renta y valoracipon de activos en el que se establecen los controles en las contrataciones o en los métodos a utilizar para los mismos."/>
    <m/>
    <m/>
    <m/>
    <m/>
    <m/>
    <m/>
    <m/>
    <m/>
    <n v="0"/>
    <s v="Debil"/>
    <m/>
    <s v="Debil"/>
    <s v=""/>
    <s v=""/>
    <m/>
    <m/>
    <s v=""/>
    <s v=""/>
    <s v=""/>
  </r>
  <r>
    <s v="Archivo y Correspondencia"/>
    <x v="34"/>
    <s v="Operativo"/>
    <s v="GESTIÓN FINANCIERA"/>
    <s v="Se podría presentar fallas en la identificación de las características de los recaudos y pagos"/>
    <n v="38.01"/>
    <s v="Estandarizaciòn de flujo de pagos en el aplicativo ZEUS"/>
    <m/>
    <m/>
    <m/>
    <m/>
    <m/>
    <m/>
    <m/>
    <m/>
    <n v="0"/>
    <s v="Debil"/>
    <m/>
    <s v="Debil"/>
    <s v=""/>
    <s v=""/>
    <m/>
    <m/>
    <s v=""/>
    <s v=""/>
    <s v=""/>
  </r>
  <r>
    <s v="Archivo y Correspondencia"/>
    <x v="34"/>
    <s v="Operativo"/>
    <s v="GESTIÓN FINANCIERA"/>
    <s v="Se podría presentar fallas en la identificación de las características de los recaudos y pagos"/>
    <n v="38.019999999999996"/>
    <s v="Instructivo para generación de cupon recaudo general."/>
    <m/>
    <m/>
    <m/>
    <m/>
    <m/>
    <m/>
    <m/>
    <m/>
    <n v="0"/>
    <s v="Debil"/>
    <m/>
    <s v="Debil"/>
    <s v=""/>
    <s v=""/>
    <m/>
    <m/>
    <s v=""/>
    <s v=""/>
    <s v=""/>
  </r>
  <r>
    <s v="Archivo y Correspondencia"/>
    <x v="35"/>
    <s v="Estratégico"/>
    <s v="GESTIÓN FINANCIERA"/>
    <s v="Se podría presentar que no exista disponibilidad de recursos"/>
    <n v="39.01"/>
    <s v="Se realiza un presupuesto anual desarrollado por cada una de las àreas, tanto para ingresos como para gastos."/>
    <m/>
    <m/>
    <m/>
    <m/>
    <m/>
    <m/>
    <m/>
    <m/>
    <n v="0"/>
    <s v="Debil"/>
    <m/>
    <s v="Debil"/>
    <s v=""/>
    <s v=""/>
    <m/>
    <m/>
    <s v=""/>
    <s v=""/>
    <s v=""/>
  </r>
  <r>
    <s v="Archivo y Correspondencia"/>
    <x v="35"/>
    <s v="Estratégico"/>
    <s v="GESTIÓN FINANCIERA"/>
    <s v="Se podría presentar que no exista disponibilidad de recursos"/>
    <n v="39.019999999999996"/>
    <s v="Se verifica el cumplimiento del presupuesto para cada uno de los pagos reallizados."/>
    <m/>
    <m/>
    <m/>
    <m/>
    <m/>
    <m/>
    <m/>
    <m/>
    <n v="0"/>
    <s v="Debil"/>
    <m/>
    <s v="Debil"/>
    <s v=""/>
    <s v=""/>
    <m/>
    <m/>
    <s v=""/>
    <s v=""/>
    <s v=""/>
  </r>
  <r>
    <s v="Archivo y Correspondencia"/>
    <x v="35"/>
    <s v="Estratégico"/>
    <s v="GESTIÓN FINANCIERA"/>
    <s v="Se podría presentar que no exista disponibilidad de recursos"/>
    <n v="39.029999999999994"/>
    <s v="Se realiza seguimiento a los ingresos presupuestados."/>
    <m/>
    <m/>
    <m/>
    <m/>
    <m/>
    <m/>
    <m/>
    <m/>
    <n v="0"/>
    <s v="Debil"/>
    <m/>
    <s v="Debil"/>
    <s v=""/>
    <s v=""/>
    <m/>
    <m/>
    <s v=""/>
    <s v=""/>
    <s v=""/>
  </r>
  <r>
    <s v="Archivo y Correspondencia"/>
    <x v="36"/>
    <s v="Operativo"/>
    <s v="GESTIÓN FINANCIERA"/>
    <s v="Puede ocurrir que no se cuente con información del estado de cuenta por activo"/>
    <n v="40.01"/>
    <s v="Se cuenta con un Instructivo de generación de estado de cuenta de activos y Formato de estado de cuenta"/>
    <m/>
    <m/>
    <m/>
    <m/>
    <m/>
    <m/>
    <m/>
    <m/>
    <n v="0"/>
    <s v="Debil"/>
    <m/>
    <s v="Debil"/>
    <s v=""/>
    <s v=""/>
    <m/>
    <m/>
    <s v=""/>
    <s v=""/>
    <s v=""/>
  </r>
  <r>
    <s v="Archivo y Correspondencia"/>
    <x v="36"/>
    <s v="Operativo"/>
    <s v="GESTIÓN FINANCIERA"/>
    <s v="Puede ocurrir que no se cuente con información del estado de cuenta por activo"/>
    <n v="40.019999999999996"/>
    <s v="Sistema de información Matrix con trazabilidad de los activos de información"/>
    <m/>
    <m/>
    <m/>
    <m/>
    <m/>
    <m/>
    <m/>
    <m/>
    <n v="0"/>
    <s v="Debil"/>
    <m/>
    <s v="Debil"/>
    <s v=""/>
    <s v=""/>
    <m/>
    <m/>
    <s v=""/>
    <s v=""/>
    <s v=""/>
  </r>
  <r>
    <s v="Archivo y Correspondencia"/>
    <x v="37"/>
    <s v="Estratégico"/>
    <s v="GESTIÓN FINANCIERA"/>
    <s v="Puede ocurrir que SAE disponga de los recursos de los activos del FRISCO desconociendo la condición de estos. "/>
    <n v="41.01"/>
    <s v="Formato de certificación de afectación directa de activos."/>
    <m/>
    <m/>
    <m/>
    <m/>
    <m/>
    <m/>
    <m/>
    <m/>
    <n v="0"/>
    <s v="Debil"/>
    <m/>
    <s v="Debil"/>
    <s v=""/>
    <s v=""/>
    <m/>
    <m/>
    <s v=""/>
    <s v=""/>
    <s v=""/>
  </r>
  <r>
    <s v="Archivo y Correspondencia"/>
    <x v="38"/>
    <s v="Operativo"/>
    <s v="GESTIÓN FINANCIERA"/>
    <s v="Se podría reportar información financiera inexacta tanto de SAE como del FRISCO."/>
    <n v="42.01"/>
    <s v="Se cuenta con contabilidades separadas, una para el FRISCO y una para SAE."/>
    <m/>
    <m/>
    <m/>
    <m/>
    <m/>
    <m/>
    <m/>
    <m/>
    <n v="0"/>
    <s v="Debil"/>
    <m/>
    <s v="Debil"/>
    <s v=""/>
    <s v=""/>
    <m/>
    <m/>
    <s v=""/>
    <s v=""/>
    <s v=""/>
  </r>
  <r>
    <s v="Archivo y Correspondencia"/>
    <x v="38"/>
    <s v="Operativo"/>
    <s v="GESTIÓN FINANCIERA"/>
    <s v="Se podría reportar información financiera inexacta tanto de SAE como del FRISCO."/>
    <n v="42.019999999999996"/>
    <s v="Se realizan conciliaciones de cada registro contable."/>
    <m/>
    <m/>
    <m/>
    <m/>
    <m/>
    <m/>
    <m/>
    <m/>
    <n v="0"/>
    <s v="Debil"/>
    <m/>
    <s v="Debil"/>
    <s v=""/>
    <s v=""/>
    <m/>
    <m/>
    <s v=""/>
    <s v=""/>
    <s v=""/>
  </r>
  <r>
    <s v="Archivo y Correspondencia"/>
    <x v="39"/>
    <s v="Operativo"/>
    <s v="GESTIÓN DOCUMENTAL"/>
    <s v="Se podría generar una inadecuada identificación al área que corresponde el trámite  "/>
    <n v="43.01"/>
    <s v="Capacitación continua, criterios de direccionamiento de correspondencia"/>
    <s v="Evitar el riesgo"/>
    <m/>
    <m/>
    <m/>
    <m/>
    <m/>
    <m/>
    <m/>
    <n v="0"/>
    <s v="Debil"/>
    <m/>
    <s v="Debil"/>
    <s v=""/>
    <s v=""/>
    <m/>
    <m/>
    <s v=""/>
    <s v=""/>
    <s v=""/>
  </r>
  <r>
    <s v="Archivo y Correspondencia"/>
    <x v="39"/>
    <s v="Operativo"/>
    <s v="GESTIÓN DOCUMENTAL"/>
    <s v="Se podría generar una inadecuada identificación al área que corresponde el trámite  "/>
    <n v="43.019999999999996"/>
    <s v=" Base de datos actualizada de usuarios en el aplicativo de Correspondencia."/>
    <s v="Evitar el riesgo"/>
    <m/>
    <m/>
    <m/>
    <m/>
    <m/>
    <m/>
    <m/>
    <n v="0"/>
    <s v="Debil"/>
    <m/>
    <s v="Debil"/>
    <s v=""/>
    <s v=""/>
    <m/>
    <m/>
    <s v=""/>
    <s v=""/>
    <s v=""/>
  </r>
  <r>
    <s v="Archivo y Correspondencia"/>
    <x v="39"/>
    <s v="Operativo"/>
    <s v="GESTIÓN DOCUMENTAL"/>
    <s v="Se podría generar una inadecuada identificación al área que corresponde el trámite  "/>
    <n v="43.029999999999994"/>
    <s v="Mantenimiento del aplicativo por fuera de la jornadada laboral."/>
    <s v="Evitar el riesgo"/>
    <m/>
    <m/>
    <m/>
    <m/>
    <m/>
    <m/>
    <m/>
    <n v="0"/>
    <s v="Debil"/>
    <m/>
    <s v="Debil"/>
    <s v=""/>
    <s v=""/>
    <m/>
    <m/>
    <s v=""/>
    <s v=""/>
    <s v=""/>
  </r>
  <r>
    <s v="Archivo y Correspondencia"/>
    <x v="39"/>
    <s v="Operativo"/>
    <s v="GESTIÓN DOCUMENTAL"/>
    <s v="Se podría generar una inadecuada identificación al área que corresponde el trámite  "/>
    <n v="43.039999999999992"/>
    <s v="Priorizar atención de posibles fallas del aplicativo cuando se presenten."/>
    <s v="Evitar el riesgo"/>
    <m/>
    <m/>
    <m/>
    <m/>
    <m/>
    <m/>
    <m/>
    <n v="0"/>
    <s v="Debil"/>
    <m/>
    <s v="Debil"/>
    <s v=""/>
    <s v=""/>
    <m/>
    <m/>
    <s v=""/>
    <s v=""/>
    <s v=""/>
  </r>
  <r>
    <s v="Archivo y Correspondencia"/>
    <x v="39"/>
    <s v="Operativo"/>
    <s v="GESTIÓN DOCUMENTAL"/>
    <s v="Se podría generar una inadecuada identificación al área que corresponde el trámite  "/>
    <n v="43.04999999999999"/>
    <s v="Verificación y actualización permanente de las direcciones de los destinatarios externos a quien se envían comunicaciones. "/>
    <s v="Evitar el riesgo"/>
    <m/>
    <m/>
    <m/>
    <m/>
    <m/>
    <m/>
    <m/>
    <n v="0"/>
    <s v="Debil"/>
    <m/>
    <s v="Debil"/>
    <s v=""/>
    <s v=""/>
    <m/>
    <m/>
    <s v=""/>
    <s v=""/>
    <s v=""/>
  </r>
  <r>
    <s v="Archivo y Correspondencia"/>
    <x v="39"/>
    <s v="Operativo"/>
    <s v="GESTIÓN DOCUMENTAL"/>
    <s v="Se podría generar una inadecuada identificación al área que corresponde el trámite  "/>
    <n v="43.059999999999988"/>
    <s v="Seguimiento a ZEUS"/>
    <s v="Evitar el riesgo"/>
    <m/>
    <m/>
    <m/>
    <m/>
    <m/>
    <m/>
    <m/>
    <n v="0"/>
    <s v="Debil"/>
    <m/>
    <s v="Debil"/>
    <s v=""/>
    <s v=""/>
    <m/>
    <m/>
    <s v=""/>
    <s v=""/>
    <s v=""/>
  </r>
  <r>
    <s v="Archivo y Correspondencia"/>
    <x v="40"/>
    <s v="Operativo"/>
    <s v="GESTIÓN DOCUMENTAL"/>
    <s v="Puede ocurrir que no se inserten las piezas documentales en el expediente correspondiente "/>
    <n v="44.01"/>
    <s v="Formato de producción e identicación de documentos"/>
    <s v="Evitar el riesgo"/>
    <m/>
    <m/>
    <m/>
    <m/>
    <m/>
    <m/>
    <m/>
    <n v="0"/>
    <s v="Debil"/>
    <m/>
    <s v="Debil"/>
    <s v=""/>
    <s v=""/>
    <m/>
    <m/>
    <s v=""/>
    <s v=""/>
    <s v=""/>
  </r>
  <r>
    <s v="Archivo y Correspondencia"/>
    <x v="40"/>
    <s v="Operativo"/>
    <s v="GESTIÓN DOCUMENTAL"/>
    <s v="Puede ocurrir que no se inserten las piezas documentales en el expediente correspondiente "/>
    <n v="44.019999999999996"/>
    <s v="Formato de control de calidad"/>
    <s v="Evitar el riesgo"/>
    <m/>
    <m/>
    <m/>
    <m/>
    <m/>
    <m/>
    <m/>
    <n v="0"/>
    <s v="Debil"/>
    <m/>
    <s v="Debil"/>
    <s v=""/>
    <s v=""/>
    <m/>
    <m/>
    <s v=""/>
    <s v=""/>
    <s v=""/>
  </r>
  <r>
    <s v="Archivo y Correspondencia"/>
    <x v="40"/>
    <s v="Operativo"/>
    <s v="GESTIÓN DOCUMENTAL"/>
    <s v="Puede ocurrir que no se inserten las piezas documentales en el expediente correspondiente "/>
    <n v="44.029999999999994"/>
    <s v="Verificación del envío de los documentos en el formato FGD2-185"/>
    <s v="Evitar el riesgo"/>
    <m/>
    <m/>
    <m/>
    <m/>
    <m/>
    <m/>
    <m/>
    <n v="0"/>
    <s v="Debil"/>
    <m/>
    <s v="Debil"/>
    <s v=""/>
    <s v=""/>
    <m/>
    <m/>
    <s v=""/>
    <s v=""/>
    <s v=""/>
  </r>
  <r>
    <s v="Archivo y Correspondencia"/>
    <x v="41"/>
    <s v="Operativo"/>
    <s v="GESTIÓN DOCUMENTAL"/>
    <s v="Se podría alterar o extraviar piezas documentales vitales para la gestión "/>
    <n v="45.01"/>
    <s v="Capacitación temas de organización y conformación de expedientes"/>
    <s v="Evitar el riesgo"/>
    <m/>
    <m/>
    <m/>
    <m/>
    <m/>
    <m/>
    <m/>
    <n v="0"/>
    <s v="Debil"/>
    <m/>
    <s v="Debil"/>
    <s v=""/>
    <s v=""/>
    <m/>
    <m/>
    <s v=""/>
    <s v=""/>
    <s v=""/>
  </r>
  <r>
    <s v="Archivo y Correspondencia"/>
    <x v="41"/>
    <s v="Operativo"/>
    <s v="GESTIÓN DOCUMENTAL"/>
    <s v="Se podría alterar o extraviar piezas documentales vitales para la gestión "/>
    <n v="45.019999999999996"/>
    <s v="Diligenciamiento de la hoja de control de cada expediente."/>
    <s v="Evitar el riesgo"/>
    <m/>
    <m/>
    <m/>
    <m/>
    <m/>
    <m/>
    <m/>
    <n v="0"/>
    <s v="Debil"/>
    <m/>
    <s v="Debil"/>
    <s v=""/>
    <s v=""/>
    <m/>
    <m/>
    <s v=""/>
    <s v=""/>
    <s v=""/>
  </r>
  <r>
    <s v="Archivo y Correspondencia"/>
    <x v="41"/>
    <s v="Operativo"/>
    <s v="GESTIÓN DOCUMENTAL"/>
    <s v="Se podría alterar o extraviar piezas documentales vitales para la gestión "/>
    <n v="45.029999999999994"/>
    <s v="Verificación del envío de los documentos en el formato FGD2-185 y FUID"/>
    <s v="Evitar el riesgo"/>
    <m/>
    <m/>
    <m/>
    <m/>
    <m/>
    <m/>
    <m/>
    <n v="0"/>
    <s v="Debil"/>
    <m/>
    <s v="Debil"/>
    <s v=""/>
    <s v=""/>
    <m/>
    <m/>
    <s v=""/>
    <s v=""/>
    <s v=""/>
  </r>
  <r>
    <s v="Archivo y Correspondencia"/>
    <x v="41"/>
    <s v="Operativo"/>
    <s v="GESTIÓN DOCUMENTAL"/>
    <s v="Se podría alterar o extraviar piezas documentales vitales para la gestión "/>
    <n v="45.039999999999992"/>
    <s v="Vigilar la ubicación topográfica de las unidades documentales (cajas y carpetas) en la estanteria de acuerdo con las TRD"/>
    <s v="Evitar el riesgo"/>
    <m/>
    <m/>
    <m/>
    <m/>
    <m/>
    <m/>
    <m/>
    <n v="0"/>
    <s v="Debil"/>
    <m/>
    <s v="Debil"/>
    <s v=""/>
    <s v=""/>
    <m/>
    <m/>
    <s v=""/>
    <s v=""/>
    <s v=""/>
  </r>
  <r>
    <s v="Archivo y Correspondencia"/>
    <x v="42"/>
    <s v="Operativo"/>
    <s v="GESTIÓN JURÍDICA"/>
    <s v="Se puede presentar  que no se cuente con un adecuado análisis jurisprudencial"/>
    <n v="48.01"/>
    <s v="Se cuenta con controles dentro de los procedimientos de control dual, en los cuales los jefes de las Gerencias o Vicepresidencia realiza la verificación de los conceptos y actos administrativos emitidos."/>
    <m/>
    <m/>
    <m/>
    <m/>
    <m/>
    <m/>
    <m/>
    <m/>
    <n v="0"/>
    <s v="Debil"/>
    <m/>
    <s v="Debil"/>
    <s v=""/>
    <s v=""/>
    <m/>
    <m/>
    <s v=""/>
    <s v=""/>
    <s v=""/>
  </r>
  <r>
    <s v="Archivo y Correspondencia"/>
    <x v="42"/>
    <s v="Operativo"/>
    <s v="GESTIÓN JURÍDICA"/>
    <s v="Se puede presentar  que no se cuente con un adecuado análisis jurisprudencial"/>
    <n v="48.019999999999996"/>
    <s v="P-GJ2-079_Procedimiento_Atención_Conceptos_Juridicos"/>
    <m/>
    <m/>
    <m/>
    <m/>
    <m/>
    <m/>
    <m/>
    <m/>
    <n v="0"/>
    <s v="Debil"/>
    <m/>
    <s v="Debil"/>
    <s v=""/>
    <s v=""/>
    <m/>
    <m/>
    <s v=""/>
    <s v=""/>
    <s v=""/>
  </r>
  <r>
    <s v="Archivo y Correspondencia"/>
    <x v="42"/>
    <s v="Operativo"/>
    <s v="GESTIÓN JURÍDICA"/>
    <s v="Se puede presentar  que no se cuente con un adecuado análisis jurisprudencial"/>
    <n v="48.029999999999994"/>
    <s v="SP-GJ2-080_Procedimiento_revision_y_expedicion_de_actos_administrativos"/>
    <m/>
    <m/>
    <m/>
    <m/>
    <m/>
    <m/>
    <m/>
    <m/>
    <n v="0"/>
    <s v="Debil"/>
    <m/>
    <s v="Debil"/>
    <s v=""/>
    <s v=""/>
    <m/>
    <m/>
    <s v=""/>
    <s v=""/>
    <s v=""/>
  </r>
  <r>
    <s v="Archivo y Correspondencia"/>
    <x v="42"/>
    <s v="Operativo"/>
    <s v="GESTIÓN JURÍDICA"/>
    <s v="Se puede presentar  que no se cuente con un adecuado análisis jurisprudencial"/>
    <n v="48.039999999999992"/>
    <s v="P-GJ1-070_Procedimiento_Tutelas"/>
    <m/>
    <m/>
    <m/>
    <m/>
    <m/>
    <m/>
    <m/>
    <m/>
    <n v="0"/>
    <s v="Debil"/>
    <m/>
    <s v="Debil"/>
    <s v=""/>
    <s v=""/>
    <m/>
    <m/>
    <s v=""/>
    <s v=""/>
    <s v=""/>
  </r>
  <r>
    <s v="Archivo y Correspondencia"/>
    <x v="43"/>
    <s v="Operativo"/>
    <s v="GESTIÓN JURÍDICA"/>
    <s v="Se puede presentar Indebido planteamiento de las estrategias para la defensa jurídica"/>
    <n v="49.01"/>
    <s v="Aplicación del procedimiento de representación Judicial P-GJ1-081"/>
    <m/>
    <m/>
    <m/>
    <m/>
    <m/>
    <m/>
    <m/>
    <m/>
    <n v="0"/>
    <s v="Debil"/>
    <m/>
    <s v="Debil"/>
    <s v=""/>
    <s v=""/>
    <m/>
    <m/>
    <s v=""/>
    <s v=""/>
    <s v=""/>
  </r>
  <r>
    <s v="Archivo y Correspondencia"/>
    <x v="43"/>
    <s v="Operativo"/>
    <s v="GESTIÓN JURÍDICA"/>
    <s v="Se puede presentar Indebido planteamiento de las estrategias para la defensa jurídica"/>
    <n v="49.019999999999996"/>
    <s v="P-GJ2-079_Procedimiento_Atención_Conceptos_Juridicos"/>
    <m/>
    <m/>
    <m/>
    <m/>
    <m/>
    <m/>
    <m/>
    <m/>
    <n v="0"/>
    <s v="Debil"/>
    <m/>
    <s v="Debil"/>
    <s v=""/>
    <s v=""/>
    <m/>
    <m/>
    <s v=""/>
    <s v=""/>
    <s v=""/>
  </r>
  <r>
    <s v="Archivo y Correspondencia"/>
    <x v="43"/>
    <s v="Operativo"/>
    <s v="GESTIÓN JURÍDICA"/>
    <s v="Se puede presentar Indebido planteamiento de las estrategias para la defensa jurídica"/>
    <n v="49.029999999999994"/>
    <s v="P-GJ2-080_Procedimiento_revision_y_expedicion_de_actos_administrativos"/>
    <m/>
    <m/>
    <m/>
    <m/>
    <m/>
    <m/>
    <m/>
    <m/>
    <n v="0"/>
    <s v="Debil"/>
    <m/>
    <s v="Debil"/>
    <s v=""/>
    <s v=""/>
    <m/>
    <m/>
    <s v=""/>
    <s v=""/>
    <s v=""/>
  </r>
  <r>
    <s v="Archivo y Correspondencia"/>
    <x v="43"/>
    <s v="Operativo"/>
    <s v="GESTIÓN JURÍDICA"/>
    <s v="Se puede presentar Indebido planteamiento de las estrategias para la defensa jurídica"/>
    <n v="49.039999999999992"/>
    <s v="P-GJ1-070_Procedimiento_Tutelas"/>
    <m/>
    <m/>
    <m/>
    <m/>
    <m/>
    <m/>
    <m/>
    <m/>
    <n v="0"/>
    <s v="Debil"/>
    <m/>
    <s v="Debil"/>
    <s v=""/>
    <s v=""/>
    <m/>
    <m/>
    <s v=""/>
    <s v=""/>
    <s v=""/>
  </r>
  <r>
    <s v="Archivo y Correspondencia"/>
    <x v="44"/>
    <s v="Operativo"/>
    <s v="ADQUISICIONES"/>
    <s v="Se podría presentar una  inadecuada identificación  de las necesidades a contratar."/>
    <n v="50.01"/>
    <s v="Aplicación P-BS1-023_Elaboracion_y_Actualizacion_del_Plan_Anual_de_Adquisiciones, en el cual se identifican y se validan las diferentes necesidades de contratación de las áreas y existe una aprobación de dicho plan. "/>
    <m/>
    <m/>
    <m/>
    <m/>
    <m/>
    <m/>
    <m/>
    <m/>
    <n v="0"/>
    <s v="Debil"/>
    <m/>
    <s v="Debil"/>
    <s v=""/>
    <s v=""/>
    <m/>
    <m/>
    <s v=""/>
    <s v=""/>
    <s v=""/>
  </r>
  <r>
    <s v="Archivo y Correspondencia"/>
    <x v="44"/>
    <s v="Operativo"/>
    <s v="ADQUISICIONES"/>
    <s v="Se podría presentar una  inadecuada identificación  de las necesidades a contratar."/>
    <n v="50.019999999999996"/>
    <s v="Aplicación Procedimiento elaboración de Estudios Previos"/>
    <m/>
    <m/>
    <m/>
    <m/>
    <m/>
    <m/>
    <m/>
    <m/>
    <n v="0"/>
    <s v="Debil"/>
    <m/>
    <s v="Debil"/>
    <s v=""/>
    <s v=""/>
    <m/>
    <m/>
    <s v=""/>
    <s v=""/>
    <s v=""/>
  </r>
  <r>
    <s v="Archivo y Correspondencia"/>
    <x v="44"/>
    <s v="Operativo"/>
    <s v="ADQUISICIONES"/>
    <s v="Se podría presentar una  inadecuada identificación  de las necesidades a contratar."/>
    <n v="50.029999999999994"/>
    <s v="Comité de Contratos"/>
    <m/>
    <m/>
    <m/>
    <m/>
    <m/>
    <m/>
    <m/>
    <m/>
    <n v="0"/>
    <s v="Debil"/>
    <m/>
    <s v="Debil"/>
    <s v=""/>
    <s v=""/>
    <m/>
    <m/>
    <s v=""/>
    <s v=""/>
    <s v=""/>
  </r>
  <r>
    <s v="Archivo y Correspondencia"/>
    <x v="44"/>
    <s v="Operativo"/>
    <s v="ADQUISICIONES"/>
    <s v="Se podría presentar una  inadecuada identificación  de las necesidades a contratar."/>
    <n v="50.039999999999992"/>
    <s v="Aplicación Procedimiento de Elaboración y Actualización del presupuesto"/>
    <m/>
    <m/>
    <m/>
    <m/>
    <m/>
    <m/>
    <m/>
    <m/>
    <n v="0"/>
    <s v="Debil"/>
    <m/>
    <s v="Debil"/>
    <s v=""/>
    <s v=""/>
    <m/>
    <m/>
    <s v=""/>
    <s v=""/>
    <s v=""/>
  </r>
  <r>
    <s v="Archivo y Correspondencia"/>
    <x v="45"/>
    <s v="Operativo"/>
    <s v="ADQUISICIONES"/>
    <s v="Puede ocurrir que existan debilidades para realizar la supervisión o interventoría del contrato."/>
    <n v="51.01"/>
    <s v="Aplición del  procedimiento de supervisión o interventoria y liquidación de contratos"/>
    <m/>
    <m/>
    <m/>
    <m/>
    <m/>
    <m/>
    <m/>
    <m/>
    <n v="0"/>
    <s v="Debil"/>
    <m/>
    <s v="Debil"/>
    <s v=""/>
    <s v=""/>
    <m/>
    <m/>
    <s v=""/>
    <s v=""/>
    <s v=""/>
  </r>
  <r>
    <s v="Archivo y Correspondencia"/>
    <x v="46"/>
    <s v="Operativo"/>
    <s v="ADQUISICIONES"/>
    <s v="Se podría presentar fallas en la definición y cumplimiento de las condiciones y garantías del contrato."/>
    <n v="52.01"/>
    <s v="Dentro del Manual de contratación adoptado se encuentra la definición de garantias tendientes a los riesgos identificados en el momento en el que se realizan los estudios previos."/>
    <m/>
    <m/>
    <m/>
    <m/>
    <m/>
    <m/>
    <m/>
    <m/>
    <n v="0"/>
    <s v="Debil"/>
    <m/>
    <s v="Debil"/>
    <s v=""/>
    <s v=""/>
    <m/>
    <m/>
    <s v=""/>
    <s v=""/>
    <s v=""/>
  </r>
  <r>
    <s v="Archivo y Correspondencia"/>
    <x v="47"/>
    <s v="Seguridad de la Información"/>
    <s v="COMUNICACIÓN Y ATENCIÓN DE REQUERIMIENTOS"/>
    <s v="Se podrían contar con información errada  dentro de las comunicaciones externas"/>
    <n v="53.01"/>
    <s v="Se cuentan con canales unicos oficiales de información, fruto de los sistemas de información. Toda información publicada es verificada por la Presidencia de la Sociedad."/>
    <m/>
    <m/>
    <m/>
    <m/>
    <m/>
    <m/>
    <m/>
    <m/>
    <n v="0"/>
    <s v="Debil"/>
    <m/>
    <s v="Debil"/>
    <s v=""/>
    <s v=""/>
    <m/>
    <m/>
    <s v=""/>
    <s v=""/>
    <s v=""/>
  </r>
  <r>
    <s v="Archivo y Correspondencia"/>
    <x v="48"/>
    <s v="Operativo"/>
    <s v="COMUNICACIÓN Y ATENCIÓN DE REQUERIMIENTOS"/>
    <s v="Se podrían presentar retrasos en las respuestas a las necesidades y requerimientos de los usuarios"/>
    <n v="54.01"/>
    <s v="Se cuenta con sistema de gestiòn documental, donde se definen alertas para el cumplimiento de los tiempos. Alertas previas diarias, semanales y quincenales de los vencimientos de plazo. Comunicaciones a través de correo, teléfono y Skype empresarial"/>
    <m/>
    <m/>
    <m/>
    <m/>
    <m/>
    <m/>
    <m/>
    <m/>
    <n v="0"/>
    <s v="Debil"/>
    <m/>
    <s v="Debil"/>
    <s v=""/>
    <s v=""/>
    <m/>
    <m/>
    <s v=""/>
    <s v=""/>
    <s v=""/>
  </r>
  <r>
    <s v="Archivo y Correspondencia"/>
    <x v="48"/>
    <s v="Operativo"/>
    <s v="COMUNICACIÓN Y ATENCIÓN DE REQUERIMIENTOS"/>
    <s v="Se podrían presentar retrasos en las respuestas a las necesidades y requerimientos de los usuarios"/>
    <n v="54.019999999999996"/>
    <s v="Existe el P-CA2-034_Procedimiento_de_Seguimeinto_y_Control_a_Requerimientos, donde se definen controles de seguimiento a todos los requerimientos dentro de la Sociedad."/>
    <m/>
    <m/>
    <m/>
    <m/>
    <m/>
    <m/>
    <m/>
    <m/>
    <n v="0"/>
    <s v="Debil"/>
    <m/>
    <s v="Debil"/>
    <s v=""/>
    <s v=""/>
    <m/>
    <m/>
    <s v=""/>
    <s v=""/>
    <s v=""/>
  </r>
  <r>
    <s v="Archivo y Correspondencia"/>
    <x v="49"/>
    <s v="Operativo"/>
    <s v="DIRECCIONAMIENTO ESTRATEGICO"/>
    <s v="Se podrían presentar fallas dentro  de la medición de la estrategia"/>
    <n v="55.01"/>
    <s v="Se cuenta con una validación de los resultados en el comité Directivo, por parte de cada uno de los lideres de las áreas."/>
    <m/>
    <m/>
    <m/>
    <m/>
    <m/>
    <m/>
    <m/>
    <m/>
    <n v="0"/>
    <s v="Debil"/>
    <m/>
    <s v="Debil"/>
    <s v=""/>
    <s v=""/>
    <m/>
    <m/>
    <s v=""/>
    <s v=""/>
    <s v=""/>
  </r>
  <r>
    <s v="Archivo y Correspondencia"/>
    <x v="50"/>
    <s v="Operativo"/>
    <s v="DIRECCIONAMIENTO ESTRATEGICO"/>
    <s v="Puede ocurrir que los procesos no estén debidamente documentados, o que los documentos se encuentren desactualizados."/>
    <n v="56.01"/>
    <s v="Se cuenta con controles dentro del procedimiento de Creación, modificación y Eliminación de Documentos, a través del flujo en el aplicativo ZEUS"/>
    <m/>
    <m/>
    <m/>
    <m/>
    <m/>
    <m/>
    <m/>
    <m/>
    <n v="0"/>
    <s v="Debil"/>
    <m/>
    <s v="Debil"/>
    <s v=""/>
    <s v=""/>
    <m/>
    <m/>
    <s v=""/>
    <s v=""/>
    <s v=""/>
  </r>
  <r>
    <s v="Archivo y Correspondencia"/>
    <x v="51"/>
    <s v="Operativo"/>
    <s v="GESTIÓN DEL TALENTO HUMANO"/>
    <s v="Se podrían presentar fallas en la identificación de las necesidades de personal. "/>
    <n v="57.01"/>
    <s v="Aplicación P-GT1-010_Procedimiento_Seleccion_y_Vinculacion_de_Talento_Humano, donde se definen los mecanismos para la solicitud de personal y flujo en el aplicativo ZEUS"/>
    <m/>
    <m/>
    <m/>
    <m/>
    <m/>
    <m/>
    <m/>
    <m/>
    <n v="0"/>
    <s v="Debil"/>
    <m/>
    <s v="Debil"/>
    <s v=""/>
    <s v=""/>
    <m/>
    <m/>
    <s v=""/>
    <s v=""/>
    <s v=""/>
  </r>
  <r>
    <s v="Archivo y Correspondencia"/>
    <x v="51"/>
    <s v="Operativo"/>
    <s v="GESTIÓN DEL TALENTO HUMANO"/>
    <s v="Se podrían presentar fallas en la identificación de las necesidades de personal. "/>
    <n v="57.019999999999996"/>
    <s v="Las necesidades son contrarestadas con el dimensionamiento realizado por la firma Bahamon en el año 2014."/>
    <m/>
    <m/>
    <m/>
    <m/>
    <m/>
    <m/>
    <m/>
    <m/>
    <n v="0"/>
    <s v="Debil"/>
    <m/>
    <s v="Debil"/>
    <s v=""/>
    <s v=""/>
    <m/>
    <m/>
    <s v=""/>
    <s v=""/>
    <s v=""/>
  </r>
  <r>
    <s v="Archivo y Correspondencia"/>
    <x v="51"/>
    <s v="Operativo"/>
    <s v="GESTIÓN DEL TALENTO HUMANO"/>
    <s v="Se podrían presentar fallas en la identificación de las necesidades de personal. "/>
    <n v="57.029999999999994"/>
    <s v="Dimensionamiento de la planta"/>
    <m/>
    <m/>
    <m/>
    <m/>
    <m/>
    <m/>
    <m/>
    <m/>
    <n v="0"/>
    <s v="Debil"/>
    <m/>
    <s v="Debil"/>
    <s v=""/>
    <s v=""/>
    <m/>
    <m/>
    <s v=""/>
    <s v=""/>
    <s v=""/>
  </r>
  <r>
    <s v="Archivo y Correspondencia"/>
    <x v="52"/>
    <s v="Operativo"/>
    <s v="GESTIÓN DEL TALENTO HUMANO"/>
    <s v="Se podría no encontrar personal idóneo dentro del mercado laboral"/>
    <n v="58.01"/>
    <s v="Se tienen definidos los perfiles de cada uno de los cargos necesarios dentro de la Sociedad, para los cuales se especifica más de un campo profesional o tipo de formación."/>
    <m/>
    <m/>
    <m/>
    <m/>
    <m/>
    <m/>
    <m/>
    <m/>
    <n v="0"/>
    <s v="Debil"/>
    <m/>
    <s v="Debil"/>
    <s v=""/>
    <s v=""/>
    <m/>
    <m/>
    <s v=""/>
    <s v=""/>
    <s v=""/>
  </r>
  <r>
    <s v="Archivo y Correspondencia"/>
    <x v="53"/>
    <s v="Operativo"/>
    <s v="GESTIÓN DEL TALENTO HUMANO"/>
    <s v="Se podría presentar fallas en la transferencia del conocimiento"/>
    <n v="59.01"/>
    <s v="Se cuenta con un plan de inducción y reinducción en el que se busca cumplir con la curva de aprendizaje definida."/>
    <m/>
    <m/>
    <m/>
    <m/>
    <m/>
    <m/>
    <m/>
    <m/>
    <n v="0"/>
    <s v="Debil"/>
    <m/>
    <s v="Debil"/>
    <s v=""/>
    <s v=""/>
    <m/>
    <m/>
    <s v=""/>
    <s v=""/>
    <s v=""/>
  </r>
  <r>
    <s v="Archivo y Correspondencia"/>
    <x v="53"/>
    <s v="Operativo"/>
    <s v="GESTIÓN DEL TALENTO HUMANO"/>
    <s v="Se podría presentar fallas en la transferencia del conocimiento"/>
    <n v="59.019999999999996"/>
    <s v="Se realizan las evaluaciones de las capacitaciones recibidas."/>
    <m/>
    <m/>
    <m/>
    <m/>
    <m/>
    <m/>
    <m/>
    <m/>
    <n v="0"/>
    <s v="Debil"/>
    <m/>
    <s v="Debil"/>
    <s v=""/>
    <s v=""/>
    <m/>
    <m/>
    <s v=""/>
    <s v=""/>
    <s v=""/>
  </r>
  <r>
    <s v="Archivo y Correspondencia"/>
    <x v="53"/>
    <s v="Operativo"/>
    <s v="GESTIÓN DEL TALENTO HUMANO"/>
    <s v="Se podría presentar fallas en la transferencia del conocimiento"/>
    <n v="59.029999999999994"/>
    <s v="Se cuenta con procedimientos documentados, los cuales reflejan un nivel de complejidad suficiente para trasmitir el funcionamiento de la operación."/>
    <m/>
    <m/>
    <m/>
    <m/>
    <m/>
    <m/>
    <m/>
    <m/>
    <n v="0"/>
    <s v="Debil"/>
    <m/>
    <s v="Debil"/>
    <s v=""/>
    <s v=""/>
    <m/>
    <m/>
    <s v=""/>
    <s v=""/>
    <s v=""/>
  </r>
  <r>
    <s v="Archivo y Correspondencia"/>
    <x v="54"/>
    <s v="Operativo"/>
    <s v="GESTIÓN DEL TALENTO HUMANO"/>
    <s v="Se podrían presentar que no se optimicen las competencias del  Talento humano de la SAE"/>
    <n v="60.01"/>
    <s v="Procedimiento y ejecución del plan empresarial de capacitación"/>
    <m/>
    <m/>
    <m/>
    <m/>
    <m/>
    <m/>
    <m/>
    <m/>
    <n v="0"/>
    <s v="Debil"/>
    <m/>
    <s v="Debil"/>
    <s v=""/>
    <s v=""/>
    <m/>
    <m/>
    <s v=""/>
    <s v=""/>
    <s v=""/>
  </r>
  <r>
    <s v="Archivo y Correspondencia"/>
    <x v="55"/>
    <s v="Operativo"/>
    <s v="ADMINISTRACIÓN DE BIENES DE FUNICIONAMIENTO"/>
    <s v="Podría ocurrir que no se identifiquen activos fijos "/>
    <n v="61.01"/>
    <s v="Se cuenta con inventario detallado de los activos y se la relacion de los funcionarios a cargo."/>
    <m/>
    <m/>
    <m/>
    <m/>
    <m/>
    <m/>
    <m/>
    <m/>
    <n v="0"/>
    <s v="Debil"/>
    <m/>
    <s v="Debil"/>
    <s v=""/>
    <s v=""/>
    <m/>
    <m/>
    <s v=""/>
    <s v=""/>
    <s v=""/>
  </r>
  <r>
    <s v="Archivo y Correspondencia"/>
    <x v="55"/>
    <s v="Operativo"/>
    <s v="ADMINISTRACIÓN DE BIENES DE FUNICIONAMIENTO"/>
    <s v="Podría ocurrir que no se identifiquen activos fijos "/>
    <n v="61.019999999999996"/>
    <s v="Existe procedimeinto asignación de bienes devolutivos y elementos de consumo a funcionarios, donde se definieron controles para asignar los activos."/>
    <m/>
    <m/>
    <m/>
    <m/>
    <m/>
    <m/>
    <m/>
    <m/>
    <n v="0"/>
    <s v="Debil"/>
    <m/>
    <s v="Debil"/>
    <s v=""/>
    <s v=""/>
    <m/>
    <m/>
    <s v=""/>
    <s v=""/>
    <s v=""/>
  </r>
  <r>
    <s v="Archivo y Correspondencia"/>
    <x v="55"/>
    <s v="Operativo"/>
    <s v="ADMINISTRACIÓN DE BIENES DE FUNICIONAMIENTO"/>
    <s v="Podría ocurrir que no se identifiquen activos fijos "/>
    <n v="61.029999999999994"/>
    <s v="Procedimiento de asignación de bienes devolutivos y elementos de consumo a funcionarios P-AB1-064"/>
    <m/>
    <m/>
    <m/>
    <m/>
    <m/>
    <m/>
    <m/>
    <m/>
    <n v="0"/>
    <s v="Debil"/>
    <m/>
    <s v="Debil"/>
    <s v=""/>
    <s v=""/>
    <m/>
    <m/>
    <s v=""/>
    <s v=""/>
    <s v=""/>
  </r>
  <r>
    <s v="Archivo y Correspondencia"/>
    <x v="56"/>
    <s v="Operativo"/>
    <s v="ADMINISTRACIÓN DE BIENES DE FUNICIONAMIENTO"/>
    <s v="Podría ocurrir que no se identifiquen las necesidades de mantenimiento"/>
    <n v="62.01"/>
    <s v="1 vez al mes se enciende la planta eléctrica."/>
    <m/>
    <m/>
    <m/>
    <m/>
    <m/>
    <m/>
    <m/>
    <m/>
    <n v="0"/>
    <s v="Debil"/>
    <m/>
    <s v="Debil"/>
    <s v=""/>
    <s v=""/>
    <m/>
    <m/>
    <s v=""/>
    <s v=""/>
    <s v=""/>
  </r>
  <r>
    <s v="Archivo y Correspondencia"/>
    <x v="57"/>
    <s v="Operativo"/>
    <s v="ADMINISTRACIÓN DE BIENES DE FUNICIONAMIENTO"/>
    <s v="Se podría presentar daño o deterioro al mobiliario (muebles y enseres) de SAE"/>
    <n v="63.01"/>
    <s v="Toma de inventarios anual donde se establece el estado del bien."/>
    <m/>
    <m/>
    <m/>
    <m/>
    <m/>
    <m/>
    <m/>
    <m/>
    <n v="0"/>
    <s v="Debil"/>
    <m/>
    <s v="Debil"/>
    <s v=""/>
    <s v=""/>
    <m/>
    <m/>
    <s v=""/>
    <s v=""/>
    <s v=""/>
  </r>
  <r>
    <s v="Archivo y Correspondencia"/>
    <x v="58"/>
    <s v="Operativo"/>
    <s v="EVALUACIÒN Y CONTROL"/>
    <s v="podría ocurrir que no se identifique adecuadamente el alcance de la auditoría"/>
    <n v="64.010000000000005"/>
    <s v="Se cuenta con un procedimiento de P-EC1-156 Procedimiento de Auditorias  Internas"/>
    <m/>
    <m/>
    <m/>
    <m/>
    <m/>
    <m/>
    <m/>
    <m/>
    <n v="0"/>
    <s v="Debil"/>
    <m/>
    <s v="Debil"/>
    <s v=""/>
    <s v=""/>
    <m/>
    <m/>
    <s v=""/>
    <s v=""/>
    <s v=""/>
  </r>
  <r>
    <s v="Archivo y Correspondencia"/>
    <x v="59"/>
    <s v="Operativo"/>
    <s v="EVALUACIÒN Y CONTROL"/>
    <s v="podría ocurrir que se establezcan planes de mejoramiento que no correspondan a los hallazgos y al mejoramiento deseado"/>
    <n v="65.010000000000005"/>
    <s v="Realizar acompañamiento en la revisión de los informes de auditoria y en la documentación de los planes de mejoramiento. "/>
    <m/>
    <m/>
    <m/>
    <m/>
    <m/>
    <m/>
    <m/>
    <m/>
    <n v="0"/>
    <s v="Debil"/>
    <m/>
    <s v="Debil"/>
    <s v=""/>
    <s v=""/>
    <m/>
    <m/>
    <s v=""/>
    <s v=""/>
    <s v=""/>
  </r>
  <r>
    <s v="Archivo y Correspondencia"/>
    <x v="59"/>
    <s v="Operativo"/>
    <s v="EVALUACIÒN Y CONTROL"/>
    <s v="podría ocurrir que se establezcan planes de mejoramiento que no correspondan a los hallazgos y al mejoramiento deseado"/>
    <n v="65.02000000000001"/>
    <s v="Realizar semestralmente seguimiento al cumplimiento de los Planes de Mejoramiento con Entes de Control."/>
    <m/>
    <m/>
    <m/>
    <m/>
    <m/>
    <m/>
    <m/>
    <m/>
    <n v="0"/>
    <s v="Debil"/>
    <m/>
    <s v="Debil"/>
    <s v=""/>
    <s v=""/>
    <m/>
    <m/>
    <s v=""/>
    <s v=""/>
    <s v=""/>
  </r>
  <r>
    <s v="Archivo y Correspondencia"/>
    <x v="59"/>
    <s v="Operativo"/>
    <s v="EVALUACIÒN Y CONTROL"/>
    <s v="podría ocurrir que se establezcan planes de mejoramiento que no correspondan a los hallazgos y al mejoramiento deseado"/>
    <n v="65.030000000000015"/>
    <s v="Aplicación del procedimiento elaboración y seguimiento planes de mejoramiento P-EC2-109"/>
    <m/>
    <m/>
    <m/>
    <m/>
    <m/>
    <m/>
    <m/>
    <m/>
    <n v="0"/>
    <s v="Debil"/>
    <m/>
    <s v="Debil"/>
    <s v=""/>
    <s v=""/>
    <m/>
    <m/>
    <s v=""/>
    <s v=""/>
    <s v=""/>
  </r>
  <r>
    <s v="Archivo y Correspondencia"/>
    <x v="60"/>
    <s v="Operativo"/>
    <s v="EVALUACIÒN Y CONTROL"/>
    <s v="No dar respuesta adecuada y oportuna a las solicitudes de asesoría y acompañamiento a la gestión de la SAE"/>
    <n v="66.010000000000005"/>
    <s v="Aplicación del procedimiento de asesoria y de acompañamiento"/>
    <m/>
    <m/>
    <m/>
    <m/>
    <m/>
    <m/>
    <m/>
    <m/>
    <n v="0"/>
    <s v="Debil"/>
    <m/>
    <s v="Debil"/>
    <s v=""/>
    <s v=""/>
    <m/>
    <m/>
    <s v=""/>
    <s v=""/>
    <s v=""/>
  </r>
  <r>
    <s v="Archivo y Correspondencia"/>
    <x v="61"/>
    <s v="Seguridad de la Información"/>
    <s v="MANTENIMIENTO Y SOPORTE DE APLICACIONES"/>
    <s v="Puede ocurrir que se presenten fallas en las aplicaciones o sistemas de información que apoyen los procesos del negocio."/>
    <s v="67a.1"/>
    <s v="Validacion de la documentacion del proceso formalizado y o publicado ante la oficina de planeación, en el comité de la oficina de gestion de la informacion."/>
    <m/>
    <m/>
    <m/>
    <m/>
    <m/>
    <m/>
    <m/>
    <m/>
    <n v="0"/>
    <s v="Debil"/>
    <m/>
    <s v="Debil"/>
    <s v=""/>
    <s v=""/>
    <m/>
    <m/>
    <s v=""/>
    <s v=""/>
    <s v=""/>
  </r>
  <r>
    <s v="Archivo y Correspondencia"/>
    <x v="61"/>
    <s v="Seguridad de la Información"/>
    <s v="MANTENIMIENTO Y SOPORTE DE APLICACIONES"/>
    <s v="Puede ocurrir que se presenten fallas en las aplicaciones o sistemas de información que apoyen los procesos del negocio."/>
    <s v="67a.2"/>
    <s v="Monitoreo y Seguimiento al Ciclo de vida de los proyectos de Desarrollo"/>
    <m/>
    <m/>
    <m/>
    <m/>
    <m/>
    <m/>
    <m/>
    <m/>
    <n v="0"/>
    <s v="Debil"/>
    <m/>
    <s v="Debil"/>
    <s v=""/>
    <s v=""/>
    <m/>
    <m/>
    <s v=""/>
    <s v=""/>
    <s v=""/>
  </r>
  <r>
    <s v="Archivo y Correspondencia"/>
    <x v="61"/>
    <s v="Seguridad de la Información"/>
    <s v="MANTENIMIENTO Y SOPORTE DE APLICACIONES"/>
    <s v="Puede ocurrir que se presenten fallas en las aplicaciones o sistemas de información que apoyen los procesos del negocio."/>
    <s v="67a.3"/>
    <s v="Aplicación Procedimiento elaboración de Estudios Previos"/>
    <m/>
    <m/>
    <m/>
    <m/>
    <m/>
    <m/>
    <m/>
    <m/>
    <n v="0"/>
    <s v="Debil"/>
    <m/>
    <s v="Debil"/>
    <s v=""/>
    <s v=""/>
    <m/>
    <m/>
    <s v=""/>
    <s v=""/>
    <s v=""/>
  </r>
  <r>
    <s v="Archivo y Correspondencia"/>
    <x v="61"/>
    <s v="Seguridad de la Información"/>
    <s v="MANTENIMIENTO Y SOPORTE DE APLICACIONES"/>
    <s v="Puede ocurrir que se presenten fallas en las aplicaciones o sistemas de información que apoyen los procesos del negocio."/>
    <s v="67a.4"/>
    <s v="Validar con el responsable del proceso y planeación que los documentos publicados estén actualizados"/>
    <m/>
    <m/>
    <m/>
    <m/>
    <m/>
    <m/>
    <m/>
    <m/>
    <n v="0"/>
    <s v="Debil"/>
    <m/>
    <s v="Debil"/>
    <s v=""/>
    <s v=""/>
    <m/>
    <m/>
    <s v=""/>
    <s v=""/>
    <s v=""/>
  </r>
  <r>
    <s v="Archivo y Correspondencia"/>
    <x v="62"/>
    <s v="Seguridad de la Información"/>
    <s v="GESTIÓN DE LA INFRAESTRUCTURA TECNOLOGICA"/>
    <s v="Inconsistencias o Pérdida de la Información"/>
    <s v="68a.1"/>
    <s v="Instructivo lineamientos para copias de respaldo y restauración de información"/>
    <m/>
    <m/>
    <m/>
    <m/>
    <m/>
    <m/>
    <m/>
    <m/>
    <n v="0"/>
    <s v="Debil"/>
    <m/>
    <s v="Debil"/>
    <s v=""/>
    <s v=""/>
    <m/>
    <m/>
    <s v=""/>
    <s v=""/>
    <s v=""/>
  </r>
  <r>
    <s v="Archivo y Correspondencia"/>
    <x v="63"/>
    <s v="Seguridad de la Información"/>
    <s v="GESTIÓN DE LA INFRAESTRUCTURA TECNOLOGICA"/>
    <s v="Puede ocurrir que no estén disponibles los Servicios de IT"/>
    <s v="70a.1"/>
    <s v="Aplicación del procedimiento de monitoreo de hardware y software P-TE1-075 y el instructivo gestión de la capacidad  N-TE1-014"/>
    <m/>
    <m/>
    <m/>
    <m/>
    <m/>
    <m/>
    <m/>
    <m/>
    <n v="0"/>
    <s v="Debil"/>
    <m/>
    <s v="Debil"/>
    <s v=""/>
    <s v=""/>
    <m/>
    <m/>
    <s v=""/>
    <s v=""/>
    <s v=""/>
  </r>
  <r>
    <s v="Archivo y Correspondencia"/>
    <x v="63"/>
    <s v="Seguridad de la Información"/>
    <s v="GESTIÓN DE LA INFRAESTRUCTURA TECNOLOGICA"/>
    <s v="Puede ocurrir que no estén disponibles los Servicios de IT"/>
    <s v="70a.2"/>
    <s v="Aplicación de procedimiento de mantenimiento de aplicaciones P-TE3-150"/>
    <m/>
    <m/>
    <m/>
    <m/>
    <m/>
    <m/>
    <m/>
    <m/>
    <n v="0"/>
    <s v="Debil"/>
    <m/>
    <s v="Debil"/>
    <s v=""/>
    <s v=""/>
    <m/>
    <m/>
    <s v=""/>
    <s v=""/>
    <s v=""/>
  </r>
  <r>
    <s v="Archivo y Correspondencia"/>
    <x v="63"/>
    <s v="Seguridad de la Información"/>
    <s v="GESTIÓN DE LA INFRAESTRUCTURA TECNOLOGICA"/>
    <s v="Puede ocurrir que no estén disponibles los Servicios de IT"/>
    <s v="70a.3"/>
    <s v="Gestión de Cambios"/>
    <m/>
    <m/>
    <m/>
    <m/>
    <m/>
    <m/>
    <m/>
    <m/>
    <n v="0"/>
    <s v="Debil"/>
    <m/>
    <s v="Debil"/>
    <s v=""/>
    <s v=""/>
    <m/>
    <m/>
    <s v=""/>
    <s v=""/>
    <s v=""/>
  </r>
  <r>
    <s v="Archivo y Correspondencia"/>
    <x v="63"/>
    <s v="Seguridad de la Información"/>
    <s v="GESTIÓN DE LA INFRAESTRUCTURA TECNOLOGICA"/>
    <s v="Puede ocurrir que no estén disponibles los Servicios de IT"/>
    <s v="70a.4"/>
    <s v="prueba mensual con carga de la planta eléctrica"/>
    <m/>
    <m/>
    <m/>
    <m/>
    <m/>
    <m/>
    <m/>
    <m/>
    <n v="0"/>
    <s v="Debil"/>
    <m/>
    <s v="Debil"/>
    <s v=""/>
    <s v=""/>
    <m/>
    <m/>
    <s v=""/>
    <s v=""/>
    <s v=""/>
  </r>
  <r>
    <s v="Archivo y Correspondencia"/>
    <x v="64"/>
    <s v="Operativo"/>
    <s v="SOPORTE TECNICO"/>
    <s v="Soporte técnico inadecuado"/>
    <s v="71a.1"/>
    <s v="Servicio de soporte y mantenimiento"/>
    <m/>
    <m/>
    <m/>
    <m/>
    <m/>
    <m/>
    <m/>
    <m/>
    <n v="0"/>
    <s v="Debil"/>
    <m/>
    <s v="Debil"/>
    <s v=""/>
    <s v=""/>
    <m/>
    <m/>
    <s v=""/>
    <s v=""/>
    <s v=""/>
  </r>
  <r>
    <s v="Archivo y Correspondencia"/>
    <x v="64"/>
    <s v="Operativo"/>
    <s v="SOPORTE TECNICO"/>
    <s v="Soporte técnico inadecuado"/>
    <s v="71a.2"/>
    <s v="Mesa de ayuda"/>
    <m/>
    <m/>
    <m/>
    <m/>
    <m/>
    <m/>
    <m/>
    <m/>
    <n v="0"/>
    <s v="Debil"/>
    <m/>
    <s v="Debil"/>
    <s v=""/>
    <s v=""/>
    <m/>
    <m/>
    <s v=""/>
    <s v=""/>
    <s v=""/>
  </r>
  <r>
    <s v="Archivo y Correspondencia"/>
    <x v="65"/>
    <s v="Operativo"/>
    <s v="MANTENIMIENTO Y SOPORTE DE APLICACIONES"/>
    <s v="Puede ocurrir que se genere un soporte inadecuado o inoportuno a los usuarios"/>
    <n v="72.010000000000005"/>
    <s v="Programas de capacitación entrenamiento y divulgación de los servicios de IT"/>
    <m/>
    <m/>
    <m/>
    <m/>
    <m/>
    <m/>
    <m/>
    <m/>
    <n v="0"/>
    <s v="Debil"/>
    <m/>
    <s v="Debil"/>
    <s v=""/>
    <s v=""/>
    <m/>
    <m/>
    <s v=""/>
    <s v=""/>
    <s v=""/>
  </r>
  <r>
    <s v="Archivo y Correspondencia"/>
    <x v="66"/>
    <s v="Seguridad de la Información"/>
    <s v="GESTIÓN DE LA INFRAESTRUCTURA TECNOLOGICA"/>
    <s v="Puede ocurrir una operación inadecuada de los sistemas de información."/>
    <n v="73.010000000000005"/>
    <s v="Manuales de usuario por proceso"/>
    <m/>
    <m/>
    <m/>
    <m/>
    <m/>
    <m/>
    <m/>
    <m/>
    <n v="0"/>
    <s v="Debil"/>
    <m/>
    <s v="Debil"/>
    <s v=""/>
    <s v=""/>
    <m/>
    <m/>
    <s v=""/>
    <s v=""/>
    <s v=""/>
  </r>
  <r>
    <s v="Archivo y Correspondencia"/>
    <x v="67"/>
    <s v="Operativo"/>
    <s v="RECEPCIÓN Y REGISTRO"/>
    <s v="Puede ocurrir que no se efectué la entrega física del activo una vez posesionado el depositario provisional"/>
    <n v="76.010000000000005"/>
    <m/>
    <m/>
    <m/>
    <m/>
    <m/>
    <m/>
    <m/>
    <m/>
    <m/>
    <n v="0"/>
    <s v="Debil"/>
    <m/>
    <s v="Debil"/>
    <s v=""/>
    <s v=""/>
    <m/>
    <m/>
    <s v=""/>
    <s v=""/>
    <s v=""/>
  </r>
  <r>
    <s v="Archivo y Correspondencia"/>
    <x v="68"/>
    <s v="Operativo"/>
    <s v="TODOS LOS PROCESOS"/>
    <s v="Puede ocurrir que se utilice erradamente las funcionalidades de los Sistemas de Información (aplicativo Zeus)_x000a_"/>
    <n v="77.010000000000005"/>
    <m/>
    <m/>
    <m/>
    <m/>
    <m/>
    <m/>
    <m/>
    <m/>
    <m/>
    <n v="0"/>
    <s v="Debil"/>
    <m/>
    <s v="Debil"/>
    <s v=""/>
    <s v=""/>
    <m/>
    <m/>
    <s v=""/>
    <s v=""/>
    <s v=""/>
  </r>
  <r>
    <s v="Archivo y Correspondencia"/>
    <x v="69"/>
    <s v="Seguridad de la Información"/>
    <s v="RECEPCIÓN Y REGISTRO"/>
    <s v="Pueden presentar errores en la información en el registro de los activos _x000a_"/>
    <n v="78.010000000000005"/>
    <m/>
    <m/>
    <m/>
    <m/>
    <m/>
    <m/>
    <m/>
    <m/>
    <m/>
    <n v="0"/>
    <s v="Debil"/>
    <m/>
    <s v="Debil"/>
    <s v=""/>
    <s v=""/>
    <m/>
    <m/>
    <s v=""/>
    <s v=""/>
    <s v=""/>
  </r>
  <r>
    <s v="Archivo y Correspondencia"/>
    <x v="70"/>
    <s v="Operativo"/>
    <s v="TODOS LOS PROCESOS"/>
    <s v="Puede ocurrir la entrega extemporánea de informes a los entes de control"/>
    <n v="79.010000000000005"/>
    <m/>
    <m/>
    <m/>
    <m/>
    <m/>
    <m/>
    <m/>
    <m/>
    <m/>
    <n v="0"/>
    <s v="Debil"/>
    <m/>
    <s v="Debil"/>
    <s v=""/>
    <s v=""/>
    <m/>
    <m/>
    <s v=""/>
    <s v=""/>
    <s v=""/>
  </r>
  <r>
    <s v="Archivo y Correspondencia"/>
    <x v="71"/>
    <s v="Operativo"/>
    <s v="ADQUISICIONES"/>
    <s v="Puede ocurrir no alcanzar el objetivo del contrato"/>
    <n v="80.010000000000005"/>
    <m/>
    <m/>
    <m/>
    <m/>
    <m/>
    <m/>
    <m/>
    <m/>
    <m/>
    <n v="0"/>
    <s v="Debil"/>
    <m/>
    <s v="Debil"/>
    <s v=""/>
    <s v=""/>
    <m/>
    <m/>
    <s v=""/>
    <s v=""/>
    <s v=""/>
  </r>
  <r>
    <s v="Archivo y Correspondencia"/>
    <x v="72"/>
    <s v="Operativo"/>
    <s v="RECEPCIÓN Y REGISTRO"/>
    <s v="Contar con Depositarios Provisionales y/o Liquidadores incorporados en el Registro con características erróneas"/>
    <n v="81.010000000000005"/>
    <s v="Generación de la Resolución que conforma el equipo evaluador"/>
    <m/>
    <m/>
    <m/>
    <m/>
    <m/>
    <m/>
    <m/>
    <m/>
    <n v="0"/>
    <s v="Debil"/>
    <m/>
    <s v="Debil"/>
    <s v=""/>
    <s v=""/>
    <m/>
    <m/>
    <s v=""/>
    <s v=""/>
    <s v=""/>
  </r>
  <r>
    <s v="Archivo y Correspondencia"/>
    <x v="72"/>
    <s v="Operativo"/>
    <s v="RECEPCIÓN Y REGISTRO"/>
    <s v="Contar con Depositarios Provisionales y/o Liquidadores incorporados en el Registro con características erróneas"/>
    <n v="81.02"/>
    <s v="Reunión con el equipo evaluador previa al inicio de la evaluación de los participantes"/>
    <m/>
    <m/>
    <m/>
    <m/>
    <m/>
    <m/>
    <m/>
    <m/>
    <n v="0"/>
    <s v="Debil"/>
    <m/>
    <s v="Debil"/>
    <s v=""/>
    <s v=""/>
    <m/>
    <m/>
    <s v=""/>
    <s v=""/>
    <s v=""/>
  </r>
  <r>
    <s v="Archivo y Correspondencia"/>
    <x v="72"/>
    <s v="Operativo"/>
    <s v="RECEPCIÓN Y REGISTRO"/>
    <s v="Contar con Depositarios Provisionales y/o Liquidadores incorporados en el Registro con características erróneas"/>
    <n v="81.03"/>
    <s v="Envío a los evaluadores de la resolución del equipo evaluador junto con el texto aprobado de la Convocatoria"/>
    <m/>
    <m/>
    <m/>
    <m/>
    <m/>
    <m/>
    <m/>
    <m/>
    <n v="0"/>
    <s v="Debil"/>
    <m/>
    <s v="Debil"/>
    <s v=""/>
    <s v=""/>
    <m/>
    <m/>
    <s v=""/>
    <s v=""/>
    <s v=""/>
  </r>
  <r>
    <s v="Archivo y Correspondencia"/>
    <x v="72"/>
    <s v="Operativo"/>
    <s v="RECEPCIÓN Y REGISTRO"/>
    <s v="Contar con Depositarios Provisionales y/o Liquidadores incorporados en el Registro con características erróneas"/>
    <n v="81.040000000000006"/>
    <s v="Aprobación por parte del Comité de Depositarios Provisionales y Liquidadores del texto final de la Convocatoria"/>
    <m/>
    <m/>
    <m/>
    <m/>
    <m/>
    <m/>
    <m/>
    <m/>
    <n v="0"/>
    <s v="Debil"/>
    <m/>
    <s v="Debil"/>
    <s v=""/>
    <s v=""/>
    <m/>
    <m/>
    <s v=""/>
    <s v=""/>
    <s v=""/>
  </r>
  <r>
    <s v="Archivo y Correspondencia"/>
    <x v="73"/>
    <s v="Operativo"/>
    <s v="RECEPCIÓN Y REGISTRO"/>
    <s v="Puede ocurrir que las solicitudes de asignación de Depositarios Provisionales y/o Liquidadores no atendidas, efectuadas fuera de tiempo o sin la aprobación requerida"/>
    <n v="82.01"/>
    <s v="Llamadas de confirmación de las áreas misionales que solicitan la asignación"/>
    <m/>
    <m/>
    <m/>
    <m/>
    <m/>
    <m/>
    <m/>
    <m/>
    <n v="0"/>
    <s v="Debil"/>
    <m/>
    <s v="Debil"/>
    <s v=""/>
    <s v=""/>
    <m/>
    <m/>
    <s v=""/>
    <s v=""/>
    <s v=""/>
  </r>
  <r>
    <s v="Archivo y Correspondencia"/>
    <x v="73"/>
    <s v="Operativo"/>
    <s v="RECEPCIÓN Y REGISTRO"/>
    <s v="Puede ocurrir que las solicitudes de asignación de Depositarios Provisionales y/o Liquidadores no atendidas, efectuadas fuera de tiempo o sin la aprobación requerida"/>
    <n v="82.02"/>
    <s v="Correos de envío de las solicitudes"/>
    <m/>
    <m/>
    <m/>
    <m/>
    <m/>
    <m/>
    <m/>
    <m/>
    <n v="0"/>
    <s v="Debil"/>
    <m/>
    <s v="Debil"/>
    <s v=""/>
    <s v=""/>
    <m/>
    <m/>
    <s v=""/>
    <s v=""/>
    <s v=""/>
  </r>
  <r>
    <s v="Archivo y Correspondencia"/>
    <x v="73"/>
    <s v="Operativo"/>
    <s v="RECEPCIÓN Y REGISTRO"/>
    <s v="Puede ocurrir que las solicitudes de asignación de Depositarios Provisionales y/o Liquidadores no atendidas, efectuadas fuera de tiempo o sin la aprobación requerida"/>
    <n v="82.03"/>
    <s v="Revisar el correcto diligenciamiento y aprobaciones del formato de solicitud"/>
    <m/>
    <m/>
    <m/>
    <m/>
    <m/>
    <m/>
    <m/>
    <m/>
    <n v="0"/>
    <s v="Debil"/>
    <m/>
    <s v="Debil"/>
    <s v=""/>
    <s v=""/>
    <m/>
    <m/>
    <s v=""/>
    <s v=""/>
    <s v=""/>
  </r>
  <r>
    <s v="Archivo y Correspondencia"/>
    <x v="73"/>
    <s v="Operativo"/>
    <s v="RECEPCIÓN Y REGISTRO"/>
    <s v="Puede ocurrir que las solicitudes de asignación de Depositarios Provisionales y/o Liquidadores no atendidas, efectuadas fuera de tiempo o sin la aprobación requerida"/>
    <n v="82.04"/>
    <s v="Llamadas de confirmación de las áreas misionales que solicitan la asignación"/>
    <m/>
    <m/>
    <m/>
    <m/>
    <m/>
    <m/>
    <m/>
    <m/>
    <n v="0"/>
    <s v="Debil"/>
    <m/>
    <s v="Debil"/>
    <s v=""/>
    <s v=""/>
    <m/>
    <m/>
    <s v=""/>
    <s v=""/>
    <s v=""/>
  </r>
  <r>
    <s v="Archivo y Correspondencia"/>
    <x v="74"/>
    <s v="Operativo"/>
    <s v="RECEPCIÓN Y REGISTRO"/>
    <s v="Puede ocurrir que no se acepte la renuncia y/o remoción como Depositarios Provisionales y/o Liquidadores"/>
    <n v="83.01"/>
    <s v="Revisión de los Depositarios Provisionales y Liquidadores que no tienen activos asignados"/>
    <m/>
    <m/>
    <m/>
    <m/>
    <m/>
    <m/>
    <m/>
    <m/>
    <n v="0"/>
    <s v="Debil"/>
    <m/>
    <s v="Debil"/>
    <s v=""/>
    <s v=""/>
    <m/>
    <m/>
    <s v=""/>
    <s v=""/>
    <s v=""/>
  </r>
  <r>
    <s v="Archivo y Correspondencia"/>
    <x v="74"/>
    <s v="Operativo"/>
    <s v="RECEPCIÓN Y REGISTRO"/>
    <s v="Puede ocurrir que no se acepte la renuncia y/o remoción como Depositarios Provisionales y/o Liquidadores"/>
    <n v="83.02"/>
    <s v="Revisión de las pólizas de cumplimiento entregadas por Depositarios Provisionales y Liquidadores y llamadas de solicitud de las pólizas"/>
    <m/>
    <m/>
    <m/>
    <m/>
    <m/>
    <m/>
    <m/>
    <m/>
    <n v="0"/>
    <s v="Debil"/>
    <m/>
    <s v="Debil"/>
    <s v=""/>
    <s v=""/>
    <m/>
    <m/>
    <s v=""/>
    <s v=""/>
    <s v=""/>
  </r>
  <r>
    <s v="Archivo y Correspondencia"/>
    <x v="74"/>
    <s v="Operativo"/>
    <s v="RECEPCIÓN Y REGISTRO"/>
    <s v="Puede ocurrir que no se acepte la renuncia y/o remoción como Depositarios Provisionales y/o Liquidadores"/>
    <n v="83.03"/>
    <s v="Información a las áreas misionales mediante correo electrónico y traslado de las solicitudes recibidas por los de los Depositarios Provisionales y Liquidadores"/>
    <m/>
    <m/>
    <m/>
    <m/>
    <m/>
    <m/>
    <m/>
    <m/>
    <n v="0"/>
    <s v="Debil"/>
    <m/>
    <s v="Debil"/>
    <s v=""/>
    <s v=""/>
    <m/>
    <m/>
    <s v=""/>
    <s v=""/>
    <s v=""/>
  </r>
  <r>
    <s v="Archivo y Correspondencia"/>
    <x v="74"/>
    <s v="Operativo"/>
    <s v="RECEPCIÓN Y REGISTRO"/>
    <s v="Puede ocurrir que no se acepte la renuncia y/o remoción como Depositarios Provisionales y/o Liquidadores"/>
    <n v="83.04"/>
    <s v="Información de las áreas misionales al Grupo de Gestión de de los Depositarios Provisionales y Liquidadores sobre aquellos depositarios que no cumplen su gestión y es necesario removerles los activos o retirarlos del Registro"/>
    <m/>
    <m/>
    <m/>
    <m/>
    <m/>
    <m/>
    <m/>
    <m/>
    <n v="0"/>
    <s v="Debil"/>
    <m/>
    <s v="Debil"/>
    <s v=""/>
    <s v=""/>
    <m/>
    <m/>
    <s v=""/>
    <s v=""/>
    <s v=""/>
  </r>
  <r>
    <s v="Archivo y Correspondencia"/>
    <x v="75"/>
    <s v="Operativo"/>
    <s v="RECEPCIÓN Y REGISTRO"/>
    <s v="Puede ocurrir que la designación sea errónea o no generada"/>
    <n v="84.01"/>
    <s v="Creación de los activos en el inventario centralizado en un grupo"/>
    <m/>
    <m/>
    <m/>
    <m/>
    <m/>
    <m/>
    <m/>
    <m/>
    <n v="0"/>
    <s v="Debil"/>
    <m/>
    <s v="Debil"/>
    <s v=""/>
    <s v=""/>
    <m/>
    <m/>
    <s v=""/>
    <s v=""/>
    <s v=""/>
  </r>
  <r>
    <s v="Archivo y Correspondencia"/>
    <x v="75"/>
    <s v="Operativo"/>
    <s v="RECEPCIÓN Y REGISTRO"/>
    <s v="Puede ocurrir que la designación sea errónea o no generada"/>
    <n v="84.02"/>
    <s v="Revisión en la creación del activo de las unidades inmobiliarias o unidades económicas, activos sociales o no sociales y demás variables que afectan la descripción del activo que se está asignando, así como su estado"/>
    <m/>
    <m/>
    <m/>
    <m/>
    <m/>
    <m/>
    <m/>
    <m/>
    <n v="0"/>
    <s v="Debil"/>
    <m/>
    <s v="Debil"/>
    <s v=""/>
    <s v=""/>
    <m/>
    <m/>
    <s v=""/>
    <s v=""/>
    <s v=""/>
  </r>
  <r>
    <s v="Archivo y Correspondencia"/>
    <x v="75"/>
    <s v="Operativo"/>
    <s v="RECEPCIÓN Y REGISTRO"/>
    <s v="Puede ocurrir que la designación sea errónea o no generada"/>
    <n v="84.03"/>
    <s v="Revisión del cuadro de control de las asignaciones formalizadas con resolución, póliza y acta de posesión"/>
    <m/>
    <m/>
    <m/>
    <m/>
    <m/>
    <m/>
    <m/>
    <m/>
    <n v="0"/>
    <s v="Debil"/>
    <m/>
    <s v="Debil"/>
    <s v=""/>
    <s v=""/>
    <m/>
    <m/>
    <s v=""/>
    <s v=""/>
    <s v=""/>
  </r>
  <r>
    <s v="Archivo y Correspondencia"/>
    <x v="75"/>
    <s v="Operativo"/>
    <s v="RECEPCIÓN Y REGISTRO"/>
    <s v="Puede ocurrir que la designación sea errónea o no generada"/>
    <n v="84.04"/>
    <s v="Revisión del funcionamiento correcto del sistema de asignación"/>
    <m/>
    <m/>
    <m/>
    <m/>
    <m/>
    <m/>
    <m/>
    <m/>
    <n v="0"/>
    <s v="Debil"/>
    <m/>
    <s v="Debil"/>
    <s v=""/>
    <s v=""/>
    <m/>
    <m/>
    <s v=""/>
    <s v=""/>
    <s v=""/>
  </r>
  <r>
    <s v="Archivo y Correspondencia"/>
    <x v="75"/>
    <s v="Operativo"/>
    <s v="RECEPCIÓN Y REGISTRO"/>
    <s v="Puede ocurrir que la designación sea errónea o no generada"/>
    <n v="84.05"/>
    <s v="Se cuenta con dos usuarios con acceso al sistema de asignación y se ha realizado capacitación a funcionarios del Grupo de Gestión de Depositarios Provisionales y Liquidadores sobre el proceso"/>
    <m/>
    <m/>
    <m/>
    <m/>
    <m/>
    <m/>
    <m/>
    <m/>
    <n v="0"/>
    <s v="Debil"/>
    <m/>
    <s v="Debil"/>
    <s v=""/>
    <s v=""/>
    <m/>
    <m/>
    <s v=""/>
    <s v=""/>
    <s v=""/>
  </r>
  <r>
    <s v="Archivo y Correspondencia"/>
    <x v="76"/>
    <s v="Operativo"/>
    <s v="RECEPCIÓN Y REGISTRO"/>
    <s v="Puede ocurri que no se presente la garantía (póliza de disposiciones legales) por parte de los Depositarios Provisionales y/o Liquidadores"/>
    <n v="85.01"/>
    <s v="Revisión de las pólizas de cumplimiento entregadas por Depositarios Provisionales y Liquidadores y llamadas de solicitud de las pólizas informando la consecuencia de la no presentación"/>
    <m/>
    <m/>
    <m/>
    <m/>
    <m/>
    <m/>
    <m/>
    <m/>
    <n v="0"/>
    <s v="Debil"/>
    <m/>
    <s v="Debil"/>
    <s v=""/>
    <s v=""/>
    <m/>
    <m/>
    <s v=""/>
    <s v=""/>
    <s v=""/>
  </r>
  <r>
    <s v="Archivo y Correspondencia"/>
    <x v="76"/>
    <s v="Operativo"/>
    <s v="RECEPCIÓN Y REGISTRO"/>
    <s v="Puede ocurri que no se presente la garantía (póliza de disposiciones legales) por parte de los Depositarios Provisionales y/o Liquidadores"/>
    <n v="85.02"/>
    <s v="Realizar una clasificación de riesgo financiero y de experiencia de los Depositarios Provisionales y Liquidadores de manera que se asigne un número de activos adecuado a dicha clasificación"/>
    <m/>
    <m/>
    <m/>
    <m/>
    <m/>
    <m/>
    <m/>
    <m/>
    <n v="0"/>
    <s v="Debil"/>
    <m/>
    <s v="Debil"/>
    <s v=""/>
    <s v=""/>
    <m/>
    <m/>
    <s v=""/>
    <s v=""/>
    <s v=""/>
  </r>
  <r>
    <s v="Archivo y Correspondencia"/>
    <x v="76"/>
    <s v="Operativo"/>
    <s v="RECEPCIÓN Y REGISTRO"/>
    <s v="Puede ocurri que no se presente la garantía (póliza de disposiciones legales) por parte de los Depositarios Provisionales y/o Liquidadores"/>
    <n v="85.03"/>
    <s v="Envío de una comunicación a los Depositarios Provisionales y Liquidadores en la que se informa el proceso de formación de la aceptación de la designación, así como de la presentación de la póliza de cumplimiento con los lineamientos requeridos por la entidad"/>
    <m/>
    <m/>
    <m/>
    <m/>
    <m/>
    <m/>
    <m/>
    <m/>
    <n v="0"/>
    <s v="Debil"/>
    <m/>
    <s v="Debil"/>
    <s v=""/>
    <s v=""/>
    <m/>
    <m/>
    <s v=""/>
    <s v=""/>
    <s v=""/>
  </r>
  <r>
    <s v="Archivo y Correspondencia"/>
    <x v="77"/>
    <s v="Operativo"/>
    <s v="Aprobación incorrecta o falta de aprobación de la garantía (póliza de cumplimiento) presentada por parte de los Depositarios Provisionales y/o Liquidadores"/>
    <s v="Puede ocurrir que se administren activos por parte de los Depositarios Provisionales y/o Liquidadores sin tener la cobertura total para el cumplimiento de sus obligaciones"/>
    <n v="86.01"/>
    <s v="Revisión de las pólizas de cumplimiento entregadas por Depositarios Provisionales de acuerdo con los lineamientos del área Jurídica de la entidad y la normatividad vigente"/>
    <m/>
    <m/>
    <m/>
    <m/>
    <m/>
    <m/>
    <m/>
    <m/>
    <n v="0"/>
    <s v="Debil"/>
    <m/>
    <s v="Debil"/>
    <s v=""/>
    <s v=""/>
    <m/>
    <m/>
    <s v=""/>
    <s v=""/>
    <s v=""/>
  </r>
  <r>
    <s v="Archivo y Correspondencia"/>
    <x v="77"/>
    <s v="Operativo"/>
    <s v="Aprobación incorrecta o falta de aprobación de la garantía (póliza de cumplimiento) presentada por parte de los Depositarios Provisionales y/o Liquidadores"/>
    <s v="Puede ocurrir que se administren activos por parte de los Depositarios Provisionales y/o Liquidadores sin tener la cobertura total para el cumplimiento de sus obligaciones"/>
    <n v="86.02"/>
    <s v="Revisión de las pólizas de cumplimiento entregadas por Depositarios Provisionales de acuerdo con los lineamientos del área Jurídica de la entidad y la normatividad vigente"/>
    <m/>
    <m/>
    <m/>
    <m/>
    <m/>
    <m/>
    <m/>
    <m/>
    <n v="0"/>
    <s v="Debil"/>
    <m/>
    <s v="Debil"/>
    <s v=""/>
    <s v=""/>
    <m/>
    <m/>
    <s v=""/>
    <s v=""/>
    <s v=""/>
  </r>
  <r>
    <s v="Archivo y Correspondencia"/>
    <x v="78"/>
    <s v="Operativo"/>
    <s v="RECEPCIÓN Y REGISTRO"/>
    <s v="Puede ocurrir que se generen y suscriban del Acta de posesión con datos incorrectos o incompletos"/>
    <n v="87.01"/>
    <s v="Revisión de las actas de posesión creadas por parte del funcionario con funciones de coordinación del Grupo de Gestión de Depositarios Provisionales y Liquidadores"/>
    <m/>
    <m/>
    <m/>
    <m/>
    <m/>
    <m/>
    <m/>
    <m/>
    <n v="0"/>
    <s v="Debil"/>
    <m/>
    <s v="Debil"/>
    <s v=""/>
    <s v=""/>
    <m/>
    <m/>
    <s v=""/>
    <s v=""/>
    <s v=""/>
  </r>
  <r>
    <s v="Archivo y Correspondencia"/>
    <x v="78"/>
    <s v="Operativo"/>
    <s v="RECEPCIÓN Y REGISTRO"/>
    <s v="Puede ocurrir que se generen y suscriban del Acta de posesión con datos incorrectos o incompletos"/>
    <n v="87.02"/>
    <s v="Revisión del funcionamiento correcto del sistema de asignación"/>
    <m/>
    <m/>
    <m/>
    <m/>
    <m/>
    <m/>
    <m/>
    <m/>
    <n v="0"/>
    <s v="Debil"/>
    <m/>
    <s v="Debil"/>
    <s v=""/>
    <s v=""/>
    <m/>
    <m/>
    <s v=""/>
    <s v=""/>
    <s v=""/>
  </r>
  <r>
    <s v="Archivo y Correspondencia"/>
    <x v="79"/>
    <s v="Seguridad de la Información"/>
    <s v="RECEPCIÓN Y REGISTRO"/>
    <s v="Puede ocurrir que no se cuente con inscripción o que la inscripción sea incorrecta de los Depositarios Provisionales y Liquidadores en las Oficinas de Registro e Instrumentos Públicos o en las Cámaras de Comercio"/>
    <n v="88.01"/>
    <s v="Revisión del cuadro de control de las asignaciones formalizadas con resolución, póliza y acta de posesión"/>
    <m/>
    <m/>
    <m/>
    <m/>
    <m/>
    <m/>
    <m/>
    <m/>
    <n v="0"/>
    <s v="Debil"/>
    <m/>
    <s v="Debil"/>
    <s v=""/>
    <s v=""/>
    <m/>
    <m/>
    <s v=""/>
    <s v=""/>
    <s v=""/>
  </r>
  <r>
    <s v="Archivo y Correspondencia"/>
    <x v="79"/>
    <s v="Seguridad de la Información"/>
    <s v="RECEPCIÓN Y REGISTRO"/>
    <s v="Puede ocurrir que no se cuente con inscripción o que la inscripción sea incorrecta de los Depositarios Provisionales y Liquidadores en las Oficinas de Registro e Instrumentos Públicos o en las Cámaras de Comercio"/>
    <n v="88.02"/>
    <s v="Revisión del cuadro de control de las asignaciones formalizadas con resolución, póliza y acta de posesión"/>
    <m/>
    <m/>
    <m/>
    <m/>
    <m/>
    <m/>
    <m/>
    <m/>
    <n v="0"/>
    <s v="Debil"/>
    <m/>
    <s v="Debil"/>
    <s v=""/>
    <s v=""/>
    <m/>
    <m/>
    <s v=""/>
    <s v=""/>
    <s v=""/>
  </r>
  <r>
    <s v="Archivo y Correspondencia"/>
    <x v="79"/>
    <s v="Seguridad de la Información"/>
    <s v="RECEPCIÓN Y REGISTRO"/>
    <s v="Puede ocurrir que no se cuente con inscripción o que la inscripción sea incorrecta de los Depositarios Provisionales y Liquidadores en las Oficinas de Registro e Instrumentos Públicos o en las Cámaras de Comercio"/>
    <n v="88.03"/>
    <s v="Generación de una comunicación que indique la normatividad en la exoneración del pago de las inscripciones"/>
    <m/>
    <m/>
    <m/>
    <m/>
    <m/>
    <m/>
    <m/>
    <m/>
    <n v="0"/>
    <s v="Debil"/>
    <m/>
    <s v="Debil"/>
    <s v=""/>
    <s v=""/>
    <m/>
    <m/>
    <s v=""/>
    <s v=""/>
    <s v=""/>
  </r>
  <r>
    <s v="Archivo y Correspondencia"/>
    <x v="80"/>
    <s v="Operativo"/>
    <s v="RECEPCIÓN Y REGISTRO"/>
    <s v="Puede ocurrir que se ingrese erróneamente información de los activos y actos administrativos en el sistema de Asignación de activos a Depositarios Provisionales y/o Liquidadores o Registro."/>
    <n v="89.01"/>
    <s v="Revisión de la información de la creación de los activos en el inventario"/>
    <m/>
    <m/>
    <m/>
    <m/>
    <m/>
    <m/>
    <m/>
    <m/>
    <n v="0"/>
    <s v="Debil"/>
    <m/>
    <s v="Debil"/>
    <s v=""/>
    <s v=""/>
    <m/>
    <m/>
    <s v=""/>
    <s v=""/>
    <s v=""/>
  </r>
  <r>
    <s v="Archivo y Correspondencia"/>
    <x v="80"/>
    <s v="Operativo"/>
    <s v="RECEPCIÓN Y REGISTRO"/>
    <s v="Puede ocurrir que se ingrese erróneamente información de los activos y actos administrativos en el sistema de Asignación de activos a Depositarios Provisionales y/o Liquidadores o Registro."/>
    <n v="89.02"/>
    <s v="Revisión en la vinculación del activo en el sistema en cuanto a unidades inmobiliarias o unidades económicas, activos sociales o no sociales y demás variables que afectan la descripción del activo que se está ingresando"/>
    <m/>
    <m/>
    <m/>
    <m/>
    <m/>
    <m/>
    <m/>
    <m/>
    <n v="0"/>
    <s v="Debil"/>
    <m/>
    <s v="Debil"/>
    <s v=""/>
    <s v=""/>
    <m/>
    <m/>
    <s v=""/>
    <s v=""/>
    <s v=""/>
  </r>
  <r>
    <s v="Archivo y Correspondencia"/>
    <x v="80"/>
    <s v="Operativo"/>
    <s v="RECEPCIÓN Y REGISTRO"/>
    <s v="Puede ocurrir que se ingrese erróneamente información de los activos y actos administrativos en el sistema de Asignación de activos a Depositarios Provisionales y/o Liquidadores o Registro."/>
    <n v="89.03"/>
    <s v="No hay definido un control"/>
    <m/>
    <m/>
    <m/>
    <m/>
    <m/>
    <m/>
    <m/>
    <m/>
    <n v="0"/>
    <s v="Debil"/>
    <m/>
    <s v="Debil"/>
    <s v=""/>
    <s v=""/>
    <m/>
    <m/>
    <s v=""/>
    <s v=""/>
    <s v=""/>
  </r>
  <r>
    <s v="Archivo y Correspondencia"/>
    <x v="80"/>
    <s v="Operativo"/>
    <s v="RECEPCIÓN Y REGISTRO"/>
    <s v="Puede ocurrir que se ingrese erróneamente información de los activos y actos administrativos en el sistema de Asignación de activos a Depositarios Provisionales y/o Liquidadores o Registro."/>
    <n v="89.04"/>
    <s v="Verificar que el activo que se va a remover quede en administración directa con la cantidad completa de folios que comprenden la unidad inmobiliara o unidad económica, así como los activos sociales"/>
    <m/>
    <m/>
    <m/>
    <m/>
    <m/>
    <m/>
    <m/>
    <m/>
    <n v="0"/>
    <s v="Debil"/>
    <m/>
    <s v="Debil"/>
    <s v=""/>
    <s v=""/>
    <m/>
    <m/>
    <s v=""/>
    <s v=""/>
    <s v=""/>
  </r>
  <r>
    <s v="Archivo y Correspondencia"/>
    <x v="81"/>
    <s v="Seguridad de la Información"/>
    <s v="TODOS LOS PROCESOS"/>
    <s v="Puede ocurrir que se filtre información privilegiada o sensible"/>
    <m/>
    <m/>
    <m/>
    <m/>
    <m/>
    <m/>
    <m/>
    <m/>
    <m/>
    <m/>
    <n v="0"/>
    <s v="Debil"/>
    <m/>
    <s v="Debil"/>
    <s v=""/>
    <s v=""/>
    <m/>
    <m/>
    <s v=""/>
    <s v=""/>
    <s v=""/>
  </r>
  <r>
    <s v="Archivo y Correspondencia"/>
    <x v="84"/>
    <s v="Continuidad del negocio "/>
    <s v="TODOS LOS PROCESOS"/>
    <s v="Puede ocurrir que se presente un desastre natural (Terremoto, incendio, entre otros)"/>
    <m/>
    <s v="Plan de Emergencias"/>
    <s v="Reducir el riesgo"/>
    <m/>
    <m/>
    <m/>
    <m/>
    <m/>
    <m/>
    <m/>
    <n v="0"/>
    <s v="Debil"/>
    <m/>
    <s v="Debil"/>
    <s v=""/>
    <s v=""/>
    <m/>
    <m/>
    <s v=""/>
    <s v=""/>
    <s v=""/>
  </r>
  <r>
    <s v="Archivo y Correspondencia"/>
    <x v="85"/>
    <s v="Continuidad del negocio "/>
    <s v="GESTIÓN DE LA INFRAESTRUCTURA TECNOLOGICA"/>
    <s v="Puede ocurrir que se presente la interrupción de la tecnología (Hardware y Software)"/>
    <m/>
    <m/>
    <m/>
    <m/>
    <m/>
    <m/>
    <m/>
    <m/>
    <m/>
    <m/>
    <n v="0"/>
    <s v="Debil"/>
    <m/>
    <s v="Debil"/>
    <s v=""/>
    <s v=""/>
    <m/>
    <m/>
    <s v=""/>
    <s v=""/>
    <s v=""/>
  </r>
  <r>
    <s v="Archivo y Correspondencia"/>
    <x v="86"/>
    <s v="Continuidad del negocio "/>
    <s v="DISPOSICIÓN FINAL DE ACTIVOS"/>
    <s v="Puede ocurrir que se destruya la información"/>
    <m/>
    <s v="PINAR (Plan Institucional de Archivos)"/>
    <s v="Reducir el riesgo"/>
    <m/>
    <m/>
    <m/>
    <m/>
    <m/>
    <m/>
    <m/>
    <n v="0"/>
    <s v="Debil"/>
    <m/>
    <s v="Debil"/>
    <s v=""/>
    <s v=""/>
    <m/>
    <m/>
    <s v=""/>
    <s v=""/>
    <s v=""/>
  </r>
  <r>
    <s v="Archivo y Correspondencia"/>
    <x v="87"/>
    <s v="Continuidad del negocio "/>
    <s v="GESTIÓN FINANCIERA"/>
    <s v="Puede ocurrir que un proveedor se encuentre suplantado"/>
    <m/>
    <s v="Manual de riesgos de la contratacion"/>
    <s v="Reducir el riesgo"/>
    <m/>
    <m/>
    <m/>
    <m/>
    <m/>
    <m/>
    <m/>
    <n v="0"/>
    <s v="Debil"/>
    <m/>
    <s v="Debil"/>
    <s v=""/>
    <s v=""/>
    <m/>
    <m/>
    <s v=""/>
    <s v=""/>
    <s v=""/>
  </r>
  <r>
    <s v="Archivo y Correspondencia"/>
    <x v="87"/>
    <s v="Continuidad del negocio "/>
    <s v="GESTIÓN FINANCIERA"/>
    <s v="Puede ocurrir que un proveedor se encuentre suplantado"/>
    <m/>
    <s v="Procedimiento de contratacion"/>
    <s v="Reducir el riesgo"/>
    <m/>
    <m/>
    <m/>
    <m/>
    <m/>
    <m/>
    <m/>
    <n v="0"/>
    <s v="Debil"/>
    <m/>
    <s v="Debil"/>
    <s v=""/>
    <s v=""/>
    <m/>
    <m/>
    <s v=""/>
    <s v=""/>
    <s v=""/>
  </r>
  <r>
    <s v="Archivo y Correspondencia"/>
    <x v="88"/>
    <s v="Continuidad del negocio "/>
    <s v="GESTIÓN DEL TALENTO HUMANO"/>
    <s v="puede que se cuente con las instalaciones físicas inadecuadas"/>
    <m/>
    <s v="Contrato de seguridad"/>
    <s v="Reducir el riesgo"/>
    <m/>
    <m/>
    <m/>
    <m/>
    <m/>
    <m/>
    <m/>
    <n v="0"/>
    <s v="Debil"/>
    <m/>
    <s v="Debil"/>
    <s v=""/>
    <s v=""/>
    <m/>
    <m/>
    <s v=""/>
    <s v=""/>
    <s v=""/>
  </r>
  <r>
    <s v="Archivo y Correspondencia"/>
    <x v="88"/>
    <s v="Continuidad del negocio "/>
    <s v="GESTIÓN DEL TALENTO HUMANO"/>
    <s v="puede que se cuente con las instalaciones físicas inadecuadas"/>
    <m/>
    <s v="Registro de visitantes"/>
    <s v="Reducir el riesgo"/>
    <m/>
    <m/>
    <m/>
    <m/>
    <m/>
    <m/>
    <m/>
    <n v="0"/>
    <s v="Debil"/>
    <m/>
    <s v="Debil"/>
    <s v=""/>
    <s v=""/>
    <m/>
    <m/>
    <s v=""/>
    <s v=""/>
    <s v=""/>
  </r>
  <r>
    <s v="Archivo y Correspondencia"/>
    <x v="88"/>
    <s v="Continuidad del negocio "/>
    <s v="GESTIÓN DEL TALENTO HUMANO"/>
    <s v="puede que se cuente con las instalaciones físicas inadecuadas"/>
    <m/>
    <s v="Sistema de control de accesos"/>
    <s v="Reducir el riesgo"/>
    <m/>
    <m/>
    <m/>
    <m/>
    <m/>
    <m/>
    <m/>
    <n v="0"/>
    <s v="Debil"/>
    <m/>
    <s v="Debil"/>
    <s v=""/>
    <s v=""/>
    <m/>
    <m/>
    <s v=""/>
    <s v=""/>
    <s v=""/>
  </r>
  <r>
    <s v="Archivo y Correspondencia"/>
    <x v="88"/>
    <s v="Continuidad del negocio "/>
    <s v="GESTIÓN DEL TALENTO HUMANO"/>
    <s v="puede que se cuente con las instalaciones físicas inadecuadas"/>
    <m/>
    <s v="Circuito cerrado de television CCTV"/>
    <s v="Reducir el riesgo"/>
    <m/>
    <m/>
    <m/>
    <m/>
    <m/>
    <m/>
    <m/>
    <n v="0"/>
    <s v="Debil"/>
    <m/>
    <s v="Debil"/>
    <s v=""/>
    <s v=""/>
    <m/>
    <m/>
    <s v=""/>
    <s v=""/>
    <s v=""/>
  </r>
  <r>
    <s v="Archivo y Correspondencia"/>
    <x v="89"/>
    <s v="Continuidad del negocio "/>
    <s v="GESTIÓN DEL TALENTO HUMANO"/>
    <s v="Posibilidad que se presente un evento de desorden publico"/>
    <m/>
    <s v="Herramienta VPN"/>
    <s v="Reducir el riesgo"/>
    <m/>
    <m/>
    <m/>
    <m/>
    <m/>
    <m/>
    <m/>
    <n v="0"/>
    <s v="Debil"/>
    <m/>
    <s v="Debil"/>
    <s v=""/>
    <s v=""/>
    <m/>
    <m/>
    <s v=""/>
    <s v=""/>
    <s v=""/>
  </r>
  <r>
    <s v="Archivo y Correspondencia"/>
    <x v="90"/>
    <s v="Continuidad del negocio "/>
    <s v="GESTIÓN DEL TALENTO HUMANO"/>
    <s v="Posibilidad de alta rotación de personal en procesos misionales"/>
    <m/>
    <s v="Procedimientos de bienestar"/>
    <s v="Reducir el riesgo"/>
    <m/>
    <m/>
    <m/>
    <m/>
    <m/>
    <m/>
    <m/>
    <n v="0"/>
    <s v="Debil"/>
    <m/>
    <s v="Debil"/>
    <s v=""/>
    <s v=""/>
    <m/>
    <m/>
    <s v=""/>
    <s v=""/>
    <s v=""/>
  </r>
  <r>
    <s v="Control Interno"/>
    <x v="0"/>
    <s v="Corrupción"/>
    <s v="TODOS LOS PROCESOS"/>
    <s v="Posibilidad de que un funcionario vaya mas allá de las funciones designadas con el fin de obtener un beneficio privado."/>
    <n v="1.01"/>
    <s v="Comunicación  y seguimiento al cumplimiento de las funciones"/>
    <m/>
    <m/>
    <m/>
    <m/>
    <m/>
    <m/>
    <m/>
    <m/>
    <n v="0"/>
    <s v="Debil"/>
    <s v="Moderado"/>
    <s v="DebilModerado"/>
    <n v="8"/>
    <s v="Débil"/>
    <s v="Directamente"/>
    <s v="Indirectamente"/>
    <s v="DébilDirectamenteIndirectamente"/>
    <s v=""/>
    <s v=""/>
  </r>
  <r>
    <s v="Control Interno"/>
    <x v="0"/>
    <s v="Corrupción"/>
    <s v="TODOS LOS PROCESOS"/>
    <s v="Posibilidad de que un funcionario vaya mas allá de las funciones designadas con el fin de obtener un beneficio privado."/>
    <n v="1.02"/>
    <s v="Perfiles en los Apicativos"/>
    <m/>
    <m/>
    <m/>
    <m/>
    <m/>
    <m/>
    <m/>
    <m/>
    <n v="0"/>
    <s v="Debil"/>
    <s v="Fuerte"/>
    <s v="DebilFuerte"/>
    <n v="7"/>
    <s v="Débil"/>
    <s v="Directamente"/>
    <s v="Indirectamente"/>
    <s v="DébilDirectamenteIndirectamente"/>
    <s v=""/>
    <s v=""/>
  </r>
  <r>
    <s v="Control Interno"/>
    <x v="0"/>
    <s v="Corrupción"/>
    <s v="TODOS LOS PROCESOS"/>
    <s v="Posibilidad de que un funcionario vaya mas allá de las funciones designadas con el fin de obtener un beneficio privado."/>
    <n v="1.03"/>
    <s v="Controles en los aplicativos"/>
    <m/>
    <m/>
    <m/>
    <m/>
    <m/>
    <m/>
    <m/>
    <m/>
    <n v="0"/>
    <s v="Debil"/>
    <s v="Moderado"/>
    <s v="DebilModerado"/>
    <n v="8"/>
    <s v="Débil"/>
    <s v="No disminuye"/>
    <s v="Directamente"/>
    <s v="DébilNo disminuyeDirectamente"/>
    <s v=""/>
    <s v=""/>
  </r>
  <r>
    <s v="Control Interno"/>
    <x v="0"/>
    <s v="Corrupción"/>
    <s v="TODOS LOS PROCESOS"/>
    <s v="Posibilidad de que un funcionario vaya mas allá de las funciones designadas con el fin de obtener un beneficio privado."/>
    <n v="1.04"/>
    <s v="Actos administrativos con funciones de cada uno de los Comités definidos para la toma de decisiones"/>
    <m/>
    <m/>
    <m/>
    <m/>
    <m/>
    <m/>
    <m/>
    <m/>
    <n v="0"/>
    <s v="Debil"/>
    <s v="Fuerte"/>
    <s v="DebilFuerte"/>
    <n v="7"/>
    <s v="Débil"/>
    <s v="No disminuye"/>
    <s v="Directamente"/>
    <s v="DébilNo disminuyeDirectamente"/>
    <s v=""/>
    <s v=""/>
  </r>
  <r>
    <s v="Control Interno"/>
    <x v="0"/>
    <s v="Corrupción"/>
    <s v="TODOS LOS PROCESOS"/>
    <s v="Posibilidad de que un funcionario vaya mas allá de las funciones designadas con el fin de obtener un beneficio privado."/>
    <n v="1.05"/>
    <s v="Aplicación código de ética"/>
    <m/>
    <m/>
    <m/>
    <m/>
    <m/>
    <m/>
    <m/>
    <m/>
    <n v="0"/>
    <s v="Debil"/>
    <s v="Fuerte"/>
    <s v="DebilFuerte"/>
    <n v="7"/>
    <s v="Débil"/>
    <s v="Directamente"/>
    <s v="Indirectamente"/>
    <s v="DébilDirectamenteIndirectamente"/>
    <s v=""/>
    <s v=""/>
  </r>
  <r>
    <s v="Control Interno"/>
    <x v="0"/>
    <s v="Corrupción"/>
    <s v="TODOS LOS PROCESOS"/>
    <s v="Posibilidad de que un funcionario vaya mas allá de las funciones designadas con el fin de obtener un beneficio privado."/>
    <n v="1.06"/>
    <s v="Firma de compromiso de cumplimiento_x000a_"/>
    <m/>
    <m/>
    <m/>
    <m/>
    <m/>
    <m/>
    <m/>
    <m/>
    <n v="0"/>
    <s v="Debil"/>
    <s v="Fuerte"/>
    <s v="DebilFuerte"/>
    <n v="7"/>
    <s v="Débil"/>
    <s v="No disminuye"/>
    <s v="Directamente"/>
    <s v="DébilNo disminuyeDirectamente"/>
    <s v=""/>
    <s v=""/>
  </r>
  <r>
    <s v="Control Interno"/>
    <x v="1"/>
    <s v="Corrupción"/>
    <s v="TODOS LOS PROCESOS"/>
    <s v="Puede ocurrir intercambio extraoficial de favores, en el cual un individuo se beneficie a si mismo o aun tercero. Amiguismo y clientelismo."/>
    <n v="3.01"/>
    <s v="Aplicación código de ética"/>
    <m/>
    <m/>
    <m/>
    <m/>
    <m/>
    <m/>
    <m/>
    <m/>
    <n v="0"/>
    <s v="Debil"/>
    <s v="Fuerte"/>
    <s v="DebilFuerte"/>
    <n v="7"/>
    <s v="Débil"/>
    <s v="No disminuye"/>
    <s v="Directamente"/>
    <s v="DébilNo disminuyeDirectamente"/>
    <s v=""/>
    <s v=""/>
  </r>
  <r>
    <s v="Control Interno"/>
    <x v="1"/>
    <s v="Corrupción"/>
    <s v="TODOS LOS PROCESOS"/>
    <s v="Puede ocurrir intercambio extraoficial de favores, en el cual un individuo se beneficie a si mismo o aun tercero. Amiguismo y clientelismo."/>
    <n v="3.0199999999999996"/>
    <s v="Firma de compromiso de cumplimiento_x000a_"/>
    <m/>
    <m/>
    <m/>
    <m/>
    <m/>
    <m/>
    <m/>
    <m/>
    <n v="0"/>
    <s v="Debil"/>
    <s v="Fuerte"/>
    <s v="DebilFuerte"/>
    <n v="7"/>
    <s v="Débil"/>
    <s v="No disminuye"/>
    <s v="Directamente"/>
    <s v="DébilNo disminuyeDirectamente"/>
    <s v=""/>
    <s v=""/>
  </r>
  <r>
    <s v="Control Interno"/>
    <x v="1"/>
    <s v="Corrupción"/>
    <s v="TODOS LOS PROCESOS"/>
    <s v="Puede ocurrir intercambio extraoficial de favores, en el cual un individuo se beneficie a si mismo o aun tercero. Amiguismo y clientelismo."/>
    <n v="3.0299999999999994"/>
    <s v="Controles en sedes de funcionamiento de las Zonas únicas de atención al ciudadano, con camaras y grabación de sonido"/>
    <m/>
    <m/>
    <m/>
    <m/>
    <m/>
    <m/>
    <m/>
    <m/>
    <n v="0"/>
    <s v="Debil"/>
    <s v="Fuerte"/>
    <s v="DebilFuerte"/>
    <n v="7"/>
    <s v="Débil"/>
    <s v="Directamente"/>
    <s v="Directamente"/>
    <s v="DébilDirectamenteDirectamente"/>
    <s v=""/>
    <s v=""/>
  </r>
  <r>
    <s v="Control Interno"/>
    <x v="1"/>
    <s v="Corrupción"/>
    <s v="TODOS LOS PROCESOS"/>
    <s v="Puede ocurrir intercambio extraoficial de favores, en el cual un individuo se beneficie a si mismo o aun tercero. Amiguismo y clientelismo."/>
    <n v="3.0399999999999991"/>
    <s v="Formato de Control de Visitantes"/>
    <m/>
    <m/>
    <m/>
    <m/>
    <m/>
    <m/>
    <m/>
    <m/>
    <n v="0"/>
    <s v="Debil"/>
    <s v="Fuerte"/>
    <s v="DebilFuerte"/>
    <n v="7"/>
    <s v="Débil"/>
    <s v="Directamente"/>
    <s v="Directamente"/>
    <s v="DébilDirectamenteDirectamente"/>
    <s v=""/>
    <s v=""/>
  </r>
  <r>
    <s v="Control Interno"/>
    <x v="2"/>
    <s v="Corrupción"/>
    <s v="TODOS LOS PROCESOS"/>
    <s v="Puede presentarse situaciones de orden moral y económico que le impidan a un funcionario actuar en forma objetiva e independiente, porque le sea particularmente conveniente. "/>
    <n v="4.01"/>
    <s v="Identificación de núcleo familiar de funcionarios _x000a_"/>
    <m/>
    <m/>
    <m/>
    <m/>
    <m/>
    <m/>
    <m/>
    <m/>
    <n v="0"/>
    <s v="Debil"/>
    <s v="Fuerte"/>
    <s v="DebilFuerte"/>
    <n v="7"/>
    <s v="Débil"/>
    <s v="Directamente"/>
    <s v="Directamente"/>
    <s v="DébilDirectamenteDirectamente"/>
    <s v=""/>
    <s v=""/>
  </r>
  <r>
    <s v="Control Interno"/>
    <x v="2"/>
    <s v="Corrupción"/>
    <s v="TODOS LOS PROCESOS"/>
    <s v="Puede presentarse situaciones de orden moral y económico que le impidan a un funcionario actuar en forma objetiva e independiente, porque le sea particularmente conveniente. "/>
    <n v="4.0199999999999996"/>
    <s v="Selección de terceros (Evaluación de conflictos de interes con funcionarios de SAE)."/>
    <m/>
    <m/>
    <m/>
    <m/>
    <m/>
    <m/>
    <m/>
    <m/>
    <n v="0"/>
    <s v="Debil"/>
    <s v="Fuerte"/>
    <s v="DebilFuerte"/>
    <n v="7"/>
    <s v="Débil"/>
    <s v="No disminuye"/>
    <s v="Directamente"/>
    <s v="DébilNo disminuyeDirectamente"/>
    <s v=""/>
    <s v=""/>
  </r>
  <r>
    <s v="Control Interno"/>
    <x v="2"/>
    <s v="Corrupción"/>
    <s v="TODOS LOS PROCESOS"/>
    <s v="Puede presentarse situaciones de orden moral y económico que le impidan a un funcionario actuar en forma objetiva e independiente, porque le sea particularmente conveniente. "/>
    <n v="4.0299999999999994"/>
    <s v="Controles dentro de los procesos de comercialización (publicación de ofertas y evaluación de oferentes) "/>
    <m/>
    <m/>
    <m/>
    <m/>
    <m/>
    <m/>
    <m/>
    <m/>
    <n v="0"/>
    <s v="Debil"/>
    <s v="Fuerte"/>
    <s v="DebilFuerte"/>
    <n v="7"/>
    <s v="Débil"/>
    <s v="No disminuye"/>
    <s v="Directamente"/>
    <s v="DébilNo disminuyeDirectamente"/>
    <s v=""/>
    <s v=""/>
  </r>
  <r>
    <s v="Control Interno"/>
    <x v="3"/>
    <s v="Operativo"/>
    <s v="TODOS LOS PROCESOS"/>
    <s v="Puede ocurrir falta de apoyo en los procesos de control social realizados por los ciudadanos."/>
    <n v="5.01"/>
    <s v="Cumplimiento de Normatividad de Ley de transparencias _x000a_"/>
    <m/>
    <m/>
    <m/>
    <m/>
    <m/>
    <m/>
    <m/>
    <m/>
    <n v="0"/>
    <s v="Debil"/>
    <s v="Fuerte"/>
    <s v="DebilFuerte"/>
    <n v="7"/>
    <s v="Débil"/>
    <s v="No disminuye"/>
    <s v="Directamente"/>
    <s v="DébilNo disminuyeDirectamente"/>
    <s v=""/>
    <s v=""/>
  </r>
  <r>
    <s v="Control Interno"/>
    <x v="4"/>
    <s v="Corrupción"/>
    <s v="TODOS LOS PROCESOS"/>
    <s v="Posibilidad de recibir o solicitar cualquier dádiva o beneficio a nombre propio o de terceros con el fin de celebrar un contrato."/>
    <n v="6.01"/>
    <s v="Controles dentro de los procesos de comercialización (publicación de ofertas y evaluación de oferentes) "/>
    <m/>
    <m/>
    <m/>
    <m/>
    <m/>
    <m/>
    <m/>
    <m/>
    <n v="0"/>
    <s v="Debil"/>
    <s v="Fuerte"/>
    <s v="DebilFuerte"/>
    <n v="7"/>
    <s v="Débil"/>
    <s v="No disminuye"/>
    <s v="Directamente"/>
    <s v="DébilNo disminuyeDirectamente"/>
    <s v=""/>
    <s v=""/>
  </r>
  <r>
    <s v="Control Interno"/>
    <x v="4"/>
    <s v="Corrupción"/>
    <s v="TODOS LOS PROCESOS"/>
    <s v="Posibilidad de recibir o solicitar cualquier dádiva o beneficio a nombre propio o de terceros con el fin de celebrar un contrato."/>
    <n v="6.02"/>
    <s v="Firma de compromiso de cumplimiento"/>
    <m/>
    <m/>
    <m/>
    <m/>
    <m/>
    <m/>
    <m/>
    <m/>
    <n v="0"/>
    <s v="Debil"/>
    <s v="Fuerte"/>
    <s v="DebilFuerte"/>
    <n v="7"/>
    <s v="Débil"/>
    <s v="No disminuye"/>
    <s v="Directamente"/>
    <s v="DébilNo disminuyeDirectamente"/>
    <s v=""/>
    <s v=""/>
  </r>
  <r>
    <s v="Control Interno"/>
    <x v="4"/>
    <s v="Corrupción"/>
    <s v="TODOS LOS PROCESOS"/>
    <s v="Posibilidad de recibir o solicitar cualquier dádiva o beneficio a nombre propio o de terceros con el fin de celebrar un contrato."/>
    <n v="6.0299999999999994"/>
    <s v="Aplicación código de ética"/>
    <m/>
    <m/>
    <m/>
    <m/>
    <m/>
    <m/>
    <m/>
    <m/>
    <n v="0"/>
    <s v="Debil"/>
    <s v="Fuerte"/>
    <s v="DebilFuerte"/>
    <n v="7"/>
    <s v="Débil"/>
    <s v="No disminuye"/>
    <s v="Directamente"/>
    <s v="DébilNo disminuyeDirectamente"/>
    <s v=""/>
    <s v=""/>
  </r>
  <r>
    <s v="Control Interno"/>
    <x v="4"/>
    <s v="Corrupción"/>
    <s v="TODOS LOS PROCESOS"/>
    <s v="Posibilidad de recibir o solicitar cualquier dádiva o beneficio a nombre propio o de terceros con el fin de celebrar un contrato."/>
    <n v="6.0399999999999991"/>
    <s v="Auditorias de control interno"/>
    <m/>
    <m/>
    <m/>
    <m/>
    <m/>
    <m/>
    <m/>
    <m/>
    <n v="0"/>
    <s v="Debil"/>
    <s v="Fuerte"/>
    <s v="DebilFuerte"/>
    <n v="7"/>
    <s v="Débil"/>
    <s v="No disminuye"/>
    <s v="Directamente"/>
    <s v="DébilNo disminuyeDirectamente"/>
    <s v=""/>
    <s v=""/>
  </r>
  <r>
    <s v="Control Interno"/>
    <x v="5"/>
    <s v="Corrupción"/>
    <s v="TODOS LOS PROCESOS"/>
    <s v="Posibilidad de que un funcionario reciba u ofrezca un soborno, con el fin de dar o recibir un trato especial con una compañía o persona natural. "/>
    <n v="7.01"/>
    <s v="Controles en sedes de funcionamiento de las Zonas únicas de atención al ciudadano, con camaras y grabación de sonido"/>
    <m/>
    <m/>
    <m/>
    <m/>
    <m/>
    <m/>
    <m/>
    <m/>
    <n v="0"/>
    <s v="Debil"/>
    <s v="Fuerte"/>
    <s v="DebilFuerte"/>
    <n v="7"/>
    <s v="Débil"/>
    <s v="No disminuye"/>
    <s v="Directamente"/>
    <s v="DébilNo disminuyeDirectamente"/>
    <s v=""/>
    <s v=""/>
  </r>
  <r>
    <s v="Control Interno"/>
    <x v="5"/>
    <s v="Corrupción"/>
    <s v="TODOS LOS PROCESOS"/>
    <s v="Posibilidad de que un funcionario reciba u ofrezca un soborno, con el fin de dar o recibir un trato especial con una compañía o persona natural. "/>
    <n v="7.02"/>
    <s v="Aplicación código de ética"/>
    <m/>
    <m/>
    <m/>
    <m/>
    <m/>
    <m/>
    <m/>
    <m/>
    <n v="0"/>
    <s v="Debil"/>
    <s v="Fuerte"/>
    <s v="DebilFuerte"/>
    <n v="7"/>
    <s v="Débil"/>
    <s v="No disminuye"/>
    <s v="Directamente"/>
    <s v="DébilNo disminuyeDirectamente"/>
    <s v=""/>
    <s v=""/>
  </r>
  <r>
    <s v="Control Interno"/>
    <x v="5"/>
    <s v="Corrupción"/>
    <s v="TODOS LOS PROCESOS"/>
    <s v="Posibilidad de que un funcionario reciba u ofrezca un soborno, con el fin de dar o recibir un trato especial con una compañía o persona natural. "/>
    <n v="7.0299999999999994"/>
    <s v="Auditorias de control interno"/>
    <m/>
    <m/>
    <m/>
    <m/>
    <m/>
    <m/>
    <m/>
    <m/>
    <n v="0"/>
    <s v="Debil"/>
    <s v="Fuerte"/>
    <s v="DebilFuerte"/>
    <n v="7"/>
    <s v="Débil"/>
    <s v="No disminuye"/>
    <s v="Directamente"/>
    <s v="DébilNo disminuyeDirectamente"/>
    <s v=""/>
    <s v=""/>
  </r>
  <r>
    <s v="Control Interno"/>
    <x v="6"/>
    <s v="Corrupción"/>
    <s v="TODOS LOS PROCESOS"/>
    <s v="Puede incitar la participación de varias personas o compañías para cometer un delito buscando el beneficio propio. Concierto para delinquir."/>
    <n v="8.01"/>
    <s v="Controles en sedes de funcionamiento de las Zonas únicas de atención al ciudadano, con camaras y grabación de sonido"/>
    <m/>
    <m/>
    <m/>
    <m/>
    <m/>
    <m/>
    <m/>
    <m/>
    <n v="0"/>
    <s v="Debil"/>
    <s v="Fuerte"/>
    <s v="DebilFuerte"/>
    <n v="7"/>
    <s v="Débil"/>
    <s v="Directamente"/>
    <s v="Directamente"/>
    <s v="DébilDirectamenteDirectamente"/>
    <s v=""/>
    <s v=""/>
  </r>
  <r>
    <s v="Control Interno"/>
    <x v="6"/>
    <s v="Corrupción"/>
    <s v="TODOS LOS PROCESOS"/>
    <s v="Puede incitar la participación de varias personas o compañías para cometer un delito buscando el beneficio propio. Concierto para delinquir."/>
    <n v="8.02"/>
    <s v="Firma de compromiso de cumplimiento"/>
    <m/>
    <m/>
    <m/>
    <m/>
    <m/>
    <m/>
    <m/>
    <m/>
    <n v="0"/>
    <s v="Debil"/>
    <s v="Fuerte"/>
    <s v="DebilFuerte"/>
    <n v="7"/>
    <s v="Débil"/>
    <s v="Directamente"/>
    <s v="Directamente"/>
    <s v="DébilDirectamenteDirectamente"/>
    <s v=""/>
    <s v=""/>
  </r>
  <r>
    <s v="Control Interno"/>
    <x v="6"/>
    <s v="Corrupción"/>
    <s v="TODOS LOS PROCESOS"/>
    <s v="Puede incitar la participación de varias personas o compañías para cometer un delito buscando el beneficio propio. Concierto para delinquir."/>
    <n v="8.0299999999999994"/>
    <s v="Aplicación código de ética"/>
    <m/>
    <m/>
    <m/>
    <m/>
    <m/>
    <m/>
    <m/>
    <m/>
    <n v="0"/>
    <s v="Debil"/>
    <s v="Fuerte"/>
    <s v="DebilFuerte"/>
    <n v="7"/>
    <s v="Débil"/>
    <s v="Directamente"/>
    <s v="Indirectamente"/>
    <s v="DébilDirectamenteIndirectamente"/>
    <s v=""/>
    <s v=""/>
  </r>
  <r>
    <s v="Control Interno"/>
    <x v="6"/>
    <s v="Corrupción"/>
    <s v="TODOS LOS PROCESOS"/>
    <s v="Puede incitar la participación de varias personas o compañías para cometer un delito buscando el beneficio propio. Concierto para delinquir."/>
    <n v="8.0399999999999991"/>
    <s v="Comunicación  y seguimiento al cumplimiento de las funciones"/>
    <m/>
    <m/>
    <m/>
    <m/>
    <m/>
    <m/>
    <m/>
    <m/>
    <n v="0"/>
    <s v="Debil"/>
    <s v="Fuerte"/>
    <s v="DebilFuerte"/>
    <n v="7"/>
    <s v="Débil"/>
    <s v="Directamente"/>
    <s v="Indirectamente"/>
    <s v="DébilDirectamenteIndirectamente"/>
    <s v=""/>
    <s v=""/>
  </r>
  <r>
    <s v="Control Interno"/>
    <x v="6"/>
    <s v="Corrupción"/>
    <s v="TODOS LOS PROCESOS"/>
    <s v="Puede incitar la participación de varias personas o compañías para cometer un delito buscando el beneficio propio. Concierto para delinquir."/>
    <n v="8.0499999999999989"/>
    <s v="Auditorias de control interno"/>
    <m/>
    <m/>
    <m/>
    <m/>
    <m/>
    <m/>
    <m/>
    <m/>
    <n v="0"/>
    <s v="Debil"/>
    <s v="Fuerte"/>
    <s v="DebilFuerte"/>
    <n v="7"/>
    <s v="Débil"/>
    <s v="No disminuye"/>
    <s v="Directamente"/>
    <s v="DébilNo disminuyeDirectamente"/>
    <s v=""/>
    <s v=""/>
  </r>
  <r>
    <s v="Control Interno"/>
    <x v="7"/>
    <s v="Corrupción"/>
    <s v="TODOS LOS PROCESOS"/>
    <s v="Puede ocurrir que un funcionario abuse de su cargo o funciones para inducir a otra persona a dar o prometer dinero o cualquier otro beneficio indebido. "/>
    <n v="9.01"/>
    <s v="Definición de presupuestos "/>
    <m/>
    <m/>
    <m/>
    <m/>
    <m/>
    <m/>
    <m/>
    <m/>
    <n v="0"/>
    <s v="Debil"/>
    <s v="Fuerte"/>
    <s v="DebilFuerte"/>
    <n v="7"/>
    <s v="Débil"/>
    <s v="No disminuye"/>
    <s v="Directamente"/>
    <s v="DébilNo disminuyeDirectamente"/>
    <s v=""/>
    <s v=""/>
  </r>
  <r>
    <s v="Control Interno"/>
    <x v="7"/>
    <s v="Corrupción"/>
    <s v="TODOS LOS PROCESOS"/>
    <s v="Puede ocurrir que un funcionario abuse de su cargo o funciones para inducir a otra persona a dar o prometer dinero o cualquier otro beneficio indebido. "/>
    <n v="9.02"/>
    <s v="Publicacion de los contratos"/>
    <m/>
    <m/>
    <m/>
    <m/>
    <m/>
    <m/>
    <m/>
    <m/>
    <n v="0"/>
    <s v="Debil"/>
    <s v="Fuerte"/>
    <s v="DebilFuerte"/>
    <n v="7"/>
    <s v="Débil"/>
    <s v="No disminuye"/>
    <s v="Directamente"/>
    <s v="DébilNo disminuyeDirectamente"/>
    <s v=""/>
    <s v=""/>
  </r>
  <r>
    <s v="Control Interno"/>
    <x v="7"/>
    <s v="Corrupción"/>
    <s v="TODOS LOS PROCESOS"/>
    <s v="Puede ocurrir que un funcionario abuse de su cargo o funciones para inducir a otra persona a dar o prometer dinero o cualquier otro beneficio indebido. "/>
    <n v="9.0299999999999994"/>
    <s v="Comité de Contratos"/>
    <m/>
    <m/>
    <m/>
    <m/>
    <m/>
    <m/>
    <m/>
    <m/>
    <n v="0"/>
    <s v="Debil"/>
    <s v="Fuerte"/>
    <s v="DebilFuerte"/>
    <n v="7"/>
    <s v="Débil"/>
    <s v="No disminuye"/>
    <s v="Directamente"/>
    <s v="DébilNo disminuyeDirectamente"/>
    <s v=""/>
    <s v=""/>
  </r>
  <r>
    <s v="Control Interno"/>
    <x v="7"/>
    <s v="Corrupción"/>
    <s v="TODOS LOS PROCESOS"/>
    <s v="Puede ocurrir que un funcionario abuse de su cargo o funciones para inducir a otra persona a dar o prometer dinero o cualquier otro beneficio indebido. "/>
    <n v="9.0399999999999991"/>
    <s v="Estudios previos"/>
    <m/>
    <m/>
    <m/>
    <m/>
    <m/>
    <m/>
    <m/>
    <m/>
    <n v="0"/>
    <s v="Debil"/>
    <s v="Fuerte"/>
    <s v="DebilFuerte"/>
    <n v="7"/>
    <s v="Débil"/>
    <s v="No disminuye"/>
    <s v="Directamente"/>
    <s v="DébilNo disminuyeDirectamente"/>
    <s v=""/>
    <s v=""/>
  </r>
  <r>
    <s v="Control Interno"/>
    <x v="7"/>
    <s v="Corrupción"/>
    <s v="TODOS LOS PROCESOS"/>
    <s v="Puede ocurrir que un funcionario abuse de su cargo o funciones para inducir a otra persona a dar o prometer dinero o cualquier otro beneficio indebido. "/>
    <n v="9.0499999999999989"/>
    <s v="Plan Anual de Adquisiciones"/>
    <m/>
    <m/>
    <m/>
    <m/>
    <m/>
    <m/>
    <m/>
    <m/>
    <n v="0"/>
    <s v="Debil"/>
    <s v="Fuerte"/>
    <s v="DebilFuerte"/>
    <n v="7"/>
    <s v="Débil"/>
    <s v="No disminuye"/>
    <s v="Directamente"/>
    <s v="DébilNo disminuyeDirectamente"/>
    <s v=""/>
    <s v=""/>
  </r>
  <r>
    <s v="Control Interno"/>
    <x v="7"/>
    <s v="Corrupción"/>
    <s v="TODOS LOS PROCESOS"/>
    <s v="Puede ocurrir que un funcionario abuse de su cargo o funciones para inducir a otra persona a dar o prometer dinero o cualquier otro beneficio indebido. "/>
    <n v="9.0599999999999987"/>
    <s v="Aplicación del Manual de Contratación de CISA adoptado según acta"/>
    <m/>
    <m/>
    <m/>
    <m/>
    <m/>
    <m/>
    <m/>
    <m/>
    <n v="0"/>
    <s v="Debil"/>
    <s v="Fuerte"/>
    <s v="DebilFuerte"/>
    <n v="7"/>
    <s v="Débil"/>
    <s v="No disminuye"/>
    <s v="Directamente"/>
    <s v="DébilNo disminuyeDirectamente"/>
    <s v=""/>
    <s v=""/>
  </r>
  <r>
    <s v="Control Interno"/>
    <x v="8"/>
    <s v="Corrupción"/>
    <s v="TODOS LOS PROCESOS"/>
    <s v="Puede ocurrir que teniendo conocimiento de una conducta delictiva, no se informe a las autoridades por temor a repercusiones sociales o financieras. Omisión de denuncia"/>
    <n v="10.01"/>
    <s v="Aplicación código de ética"/>
    <m/>
    <m/>
    <m/>
    <m/>
    <m/>
    <m/>
    <m/>
    <m/>
    <n v="0"/>
    <s v="Debil"/>
    <s v="Fuerte"/>
    <s v="DebilFuerte"/>
    <n v="7"/>
    <s v="Débil"/>
    <s v="No disminuye"/>
    <s v="Directamente"/>
    <s v="DébilNo disminuyeDirectamente"/>
    <s v=""/>
    <s v=""/>
  </r>
  <r>
    <s v="Control Interno"/>
    <x v="9"/>
    <s v="Seguridad de la Información"/>
    <s v="GESTIÓN DOCUMENTAL"/>
    <s v="Puede ocurrir el filtro o utilización indebida de información  privilegiada de la información que reposa físicamente"/>
    <n v="74.010000000000005"/>
    <s v="Implementación de la politica de seguridad de la información"/>
    <m/>
    <m/>
    <m/>
    <m/>
    <m/>
    <m/>
    <m/>
    <m/>
    <n v="0"/>
    <s v="Debil"/>
    <s v="Fuerte"/>
    <s v="DebilFuerte"/>
    <n v="7"/>
    <s v="Débil"/>
    <s v="No disminuye"/>
    <s v="Directamente"/>
    <s v="DébilNo disminuyeDirectamente"/>
    <s v=""/>
    <s v=""/>
  </r>
  <r>
    <s v="Control Interno"/>
    <x v="9"/>
    <s v="Seguridad de la Información"/>
    <s v="GESTIÓN DOCUMENTAL"/>
    <s v="Puede ocurrir el filtro o utilización indebida de información  privilegiada de la información que reposa físicamente"/>
    <n v="74.02000000000001"/>
    <s v="Procedimiento de inserción de documentos"/>
    <m/>
    <m/>
    <m/>
    <m/>
    <m/>
    <m/>
    <m/>
    <m/>
    <n v="0"/>
    <s v="Debil"/>
    <s v="Fuerte"/>
    <s v="DebilFuerte"/>
    <n v="7"/>
    <s v="Débil"/>
    <s v="No disminuye"/>
    <s v="Directamente"/>
    <s v="DébilNo disminuyeDirectamente"/>
    <s v=""/>
    <s v=""/>
  </r>
  <r>
    <s v="Control Interno"/>
    <x v="9"/>
    <s v="Seguridad de la Información"/>
    <s v="GESTIÓN DOCUMENTAL"/>
    <s v="Puede ocurrir el filtro o utilización indebida de información  privilegiada de la información que reposa físicamente"/>
    <n v="74.030000000000015"/>
    <s v="Procedimiento préstamo de documentos"/>
    <m/>
    <m/>
    <m/>
    <m/>
    <m/>
    <m/>
    <m/>
    <m/>
    <n v="0"/>
    <s v="Debil"/>
    <s v="Fuerte"/>
    <s v="DebilFuerte"/>
    <n v="7"/>
    <s v="Débil"/>
    <s v="No disminuye"/>
    <s v="Directamente"/>
    <s v="DébilNo disminuyeDirectamente"/>
    <s v=""/>
    <s v=""/>
  </r>
  <r>
    <s v="Control Interno"/>
    <x v="9"/>
    <s v="Seguridad de la Información"/>
    <s v="GESTIÓN DOCUMENTAL"/>
    <s v="Puede ocurrir el filtro o utilización indebida de información  privilegiada de la información que reposa físicamente"/>
    <n v="74.04000000000002"/>
    <s v="Tabla de retención documental"/>
    <m/>
    <m/>
    <m/>
    <m/>
    <m/>
    <m/>
    <m/>
    <m/>
    <n v="0"/>
    <s v="Debil"/>
    <s v="Fuerte"/>
    <s v="DebilFuerte"/>
    <n v="7"/>
    <s v="Débil"/>
    <s v="No disminuye"/>
    <s v="Directamente"/>
    <s v="DébilNo disminuyeDirectamente"/>
    <s v=""/>
    <s v=""/>
  </r>
  <r>
    <s v="Control Interno"/>
    <x v="10"/>
    <s v="Corrupción"/>
    <s v="TODOS LOS PROCESOS"/>
    <s v="Posibilidad de que uno o varios funcionarios utilicen de forma  indebida la información  privilegiada de los sistemas de información para obtener beneficio privado. "/>
    <n v="11.01"/>
    <s v="Implementación de sistema de gestión de seguridad de la información y gestión documental"/>
    <m/>
    <m/>
    <m/>
    <m/>
    <m/>
    <m/>
    <m/>
    <m/>
    <n v="0"/>
    <s v="Debil"/>
    <s v="Fuerte"/>
    <s v="DebilFuerte"/>
    <n v="7"/>
    <s v="Débil"/>
    <s v="No disminuye"/>
    <s v="Directamente"/>
    <s v="DébilNo disminuyeDirectamente"/>
    <s v=""/>
    <s v=""/>
  </r>
  <r>
    <s v="Control Interno"/>
    <x v="10"/>
    <s v="Corrupción"/>
    <s v="TODOS LOS PROCESOS"/>
    <s v="Posibilidad de que uno o varios funcionarios utilicen de forma  indebida la información  privilegiada de los sistemas de información para obtener beneficio privado. "/>
    <n v="11.02"/>
    <s v="Perfiles en los Apicativos"/>
    <m/>
    <m/>
    <m/>
    <m/>
    <m/>
    <m/>
    <m/>
    <m/>
    <n v="0"/>
    <s v="Debil"/>
    <s v="Fuerte"/>
    <s v="DebilFuerte"/>
    <n v="7"/>
    <s v="Débil"/>
    <s v="No disminuye"/>
    <s v="Directamente"/>
    <s v="DébilNo disminuyeDirectamente"/>
    <s v=""/>
    <s v=""/>
  </r>
  <r>
    <s v="Control Interno"/>
    <x v="10"/>
    <s v="Corrupción"/>
    <s v="TODOS LOS PROCESOS"/>
    <s v="Posibilidad de que uno o varios funcionarios utilicen de forma  indebida la información  privilegiada de los sistemas de información para obtener beneficio privado. "/>
    <n v="11.03"/>
    <s v="Controles en los aplicativos"/>
    <m/>
    <m/>
    <m/>
    <m/>
    <m/>
    <m/>
    <m/>
    <m/>
    <n v="0"/>
    <s v="Debil"/>
    <s v="Fuerte"/>
    <s v="DebilFuerte"/>
    <n v="7"/>
    <s v="Débil"/>
    <s v="No disminuye"/>
    <s v="Directamente"/>
    <s v="DébilNo disminuyeDirectamente"/>
    <s v=""/>
    <s v=""/>
  </r>
  <r>
    <s v="Control Interno"/>
    <x v="10"/>
    <s v="Corrupción"/>
    <s v="TODOS LOS PROCESOS"/>
    <s v="Posibilidad de que uno o varios funcionarios utilicen de forma  indebida la información  privilegiada de los sistemas de información para obtener beneficio privado. "/>
    <n v="11.04"/>
    <s v="Sistema de Seguridad de la Información - PC Secure"/>
    <m/>
    <m/>
    <m/>
    <m/>
    <m/>
    <m/>
    <m/>
    <m/>
    <n v="0"/>
    <s v="Debil"/>
    <s v="Fuerte"/>
    <s v="DebilFuerte"/>
    <n v="7"/>
    <s v="Débil"/>
    <s v="No disminuye"/>
    <s v="Directamente"/>
    <s v="DébilNo disminuyeDirectamente"/>
    <s v=""/>
    <s v=""/>
  </r>
  <r>
    <s v="Control Interno"/>
    <x v="10"/>
    <s v="Corrupción"/>
    <s v="TODOS LOS PROCESOS"/>
    <s v="Posibilidad de que uno o varios funcionarios utilicen de forma  indebida la información  privilegiada de los sistemas de información para obtener beneficio privado. "/>
    <n v="11.049999999999999"/>
    <s v="Implementación de sistemas de Información para el control de la operación"/>
    <m/>
    <m/>
    <m/>
    <m/>
    <m/>
    <m/>
    <m/>
    <m/>
    <n v="0"/>
    <s v="Debil"/>
    <s v="Fuerte"/>
    <s v="DebilFuerte"/>
    <n v="7"/>
    <s v="Débil"/>
    <s v="No disminuye"/>
    <s v="Directamente"/>
    <s v="DébilNo disminuyeDirectamente"/>
    <s v=""/>
    <s v=""/>
  </r>
  <r>
    <s v="Control Interno"/>
    <x v="11"/>
    <s v="Estratégico"/>
    <s v="TODOS LOS PROCESOS"/>
    <s v="Puede generarse menoscabo, disminución, detrimento, pérdida, uso indebido, o deterioro de los bienes o recursos públicos, o intereses patrimoniales del Estado. "/>
    <n v="12.01"/>
    <s v="Ejecución del comité de negocios, de depositarios, de contratos. Y técnicos regional y nivel central."/>
    <m/>
    <m/>
    <m/>
    <m/>
    <m/>
    <m/>
    <m/>
    <m/>
    <n v="0"/>
    <s v="Debil"/>
    <s v="Fuerte"/>
    <s v="DebilFuerte"/>
    <n v="7"/>
    <s v="Débil"/>
    <s v="No disminuye"/>
    <s v="Directamente"/>
    <s v="DébilNo disminuyeDirectamente"/>
    <s v=""/>
    <s v=""/>
  </r>
  <r>
    <s v="Control Interno"/>
    <x v="11"/>
    <s v="Estratégico"/>
    <s v="TODOS LOS PROCESOS"/>
    <s v="Puede generarse menoscabo, disminución, detrimento, pérdida, uso indebido, o deterioro de los bienes o recursos públicos, o intereses patrimoniales del Estado. "/>
    <n v="12.02"/>
    <s v="Definición de la politica de gestión de garantias en el uso de recursos de la entidad."/>
    <m/>
    <m/>
    <m/>
    <m/>
    <m/>
    <m/>
    <m/>
    <m/>
    <n v="0"/>
    <s v="Debil"/>
    <s v="Fuerte"/>
    <s v="DebilFuerte"/>
    <n v="7"/>
    <s v="Débil"/>
    <s v="No disminuye"/>
    <s v="Directamente"/>
    <s v="DébilNo disminuyeDirectamente"/>
    <s v=""/>
    <s v=""/>
  </r>
  <r>
    <s v="Control Interno"/>
    <x v="11"/>
    <s v="Estratégico"/>
    <s v="TODOS LOS PROCESOS"/>
    <s v="Puede generarse menoscabo, disminución, detrimento, pérdida, uso indebido, o deterioro de los bienes o recursos públicos, o intereses patrimoniales del Estado. "/>
    <n v="12.03"/>
    <s v="Seguimiento al contrato de las almacenadoras"/>
    <m/>
    <m/>
    <m/>
    <m/>
    <m/>
    <m/>
    <m/>
    <m/>
    <n v="0"/>
    <s v="Debil"/>
    <s v="Fuerte"/>
    <s v="DebilFuerte"/>
    <n v="7"/>
    <s v="Débil"/>
    <s v="No disminuye"/>
    <s v="Directamente"/>
    <s v="DébilNo disminuyeDirectamente"/>
    <s v=""/>
    <s v=""/>
  </r>
  <r>
    <s v="Control Interno"/>
    <x v="12"/>
    <s v="Corrupción"/>
    <s v="TODOS LOS PROCESOS"/>
    <s v="Puede ocurrir apropiación ilegal, en beneficio propio o de un tercero, de los bienes del estado."/>
    <n v="13.01"/>
    <s v="Aplicación del formato del control de bienes y rentas"/>
    <m/>
    <m/>
    <m/>
    <m/>
    <m/>
    <m/>
    <m/>
    <m/>
    <n v="0"/>
    <s v="Debil"/>
    <s v="Fuerte"/>
    <s v="DebilFuerte"/>
    <n v="7"/>
    <s v="Débil"/>
    <s v="No disminuye"/>
    <s v="Directamente"/>
    <s v="DébilNo disminuyeDirectamente"/>
    <s v=""/>
    <s v=""/>
  </r>
  <r>
    <s v="Control Interno"/>
    <x v="12"/>
    <s v="Corrupción"/>
    <s v="TODOS LOS PROCESOS"/>
    <s v="Puede ocurrir apropiación ilegal, en beneficio propio o de un tercero, de los bienes del estado."/>
    <n v="13.02"/>
    <s v="Firma de compromiso de cumplimiento"/>
    <m/>
    <m/>
    <m/>
    <m/>
    <m/>
    <m/>
    <m/>
    <m/>
    <n v="0"/>
    <s v="Debil"/>
    <s v="Fuerte"/>
    <s v="DebilFuerte"/>
    <n v="7"/>
    <s v="Débil"/>
    <s v="No disminuye"/>
    <s v="Directamente"/>
    <s v="DébilNo disminuyeDirectamente"/>
    <s v=""/>
    <s v=""/>
  </r>
  <r>
    <s v="Control Interno"/>
    <x v="12"/>
    <s v="Corrupción"/>
    <s v="TODOS LOS PROCESOS"/>
    <s v="Puede ocurrir apropiación ilegal, en beneficio propio o de un tercero, de los bienes del estado."/>
    <n v="13.03"/>
    <s v="Aplicación código de ética"/>
    <m/>
    <m/>
    <m/>
    <m/>
    <m/>
    <m/>
    <m/>
    <m/>
    <n v="0"/>
    <s v="Debil"/>
    <s v="Fuerte"/>
    <s v="DebilFuerte"/>
    <n v="7"/>
    <s v="Débil"/>
    <s v="No disminuye"/>
    <s v="Directamente"/>
    <s v="DébilNo disminuyeDirectamente"/>
    <s v=""/>
    <s v=""/>
  </r>
  <r>
    <s v="Control Interno"/>
    <x v="13"/>
    <s v="Operativo"/>
    <s v="DISPOSICIÓN TEMPORAL DE ACTIVOS"/>
    <s v="Puede ocurrir que no se cuente con el respaldo legal para gestionar la recuperación de la cartera"/>
    <n v="14.01"/>
    <s v="Aplicación del procedimiento de gestión de cobro de los contratos de arrendamiento"/>
    <m/>
    <m/>
    <m/>
    <m/>
    <m/>
    <m/>
    <m/>
    <m/>
    <n v="0"/>
    <s v="Debil"/>
    <s v="Fuerte"/>
    <s v="DebilFuerte"/>
    <n v="7"/>
    <s v="Débil"/>
    <s v="No disminuye"/>
    <s v="Directamente"/>
    <s v="DébilNo disminuyeDirectamente"/>
    <s v=""/>
    <s v=""/>
  </r>
  <r>
    <s v="Control Interno"/>
    <x v="13"/>
    <s v="Operativo"/>
    <s v="DISPOSICIÓN TEMPORAL DE ACTIVOS"/>
    <s v="Puede ocurrir que no se cuente con el respaldo legal para gestionar la recuperación de la cartera"/>
    <n v="14.02"/>
    <s v="Documentar los contratos realizados hasta la fecha tanto para administración directa como para los depositarios"/>
    <m/>
    <m/>
    <m/>
    <m/>
    <m/>
    <m/>
    <m/>
    <m/>
    <n v="0"/>
    <s v="Debil"/>
    <s v="Fuerte"/>
    <s v="DebilFuerte"/>
    <n v="7"/>
    <s v="Débil"/>
    <s v="No disminuye"/>
    <s v="Directamente"/>
    <s v="DébilNo disminuyeDirectamente"/>
    <s v=""/>
    <s v=""/>
  </r>
  <r>
    <s v="Control Interno"/>
    <x v="13"/>
    <s v="Operativo"/>
    <s v="DISPOSICIÓN TEMPORAL DE ACTIVOS"/>
    <s v="Puede ocurrir que no se cuente con el respaldo legal para gestionar la recuperación de la cartera"/>
    <n v="14.03"/>
    <s v="Establecer procedimiento de cartera y cartera judicializada"/>
    <m/>
    <m/>
    <m/>
    <m/>
    <m/>
    <m/>
    <m/>
    <m/>
    <n v="0"/>
    <s v="Debil"/>
    <s v="Fuerte"/>
    <s v="DebilFuerte"/>
    <n v="7"/>
    <s v="Débil"/>
    <s v="No disminuye"/>
    <s v="Directamente"/>
    <s v="DébilNo disminuyeDirectamente"/>
    <s v=""/>
    <s v=""/>
  </r>
  <r>
    <s v="Control Interno"/>
    <x v="14"/>
    <s v="Operativo"/>
    <s v="DISPOSICIÓN FINAL DE ACTIVOS"/>
    <s v="Se puede gestionar de manera tardía la comercialización o destrucción de activos."/>
    <n v="15.01"/>
    <s v="Procedimiento de alistamiento de inmuebles para comercializar y procedimientos de destrucción y chatarrización de muebles"/>
    <m/>
    <m/>
    <m/>
    <m/>
    <m/>
    <m/>
    <m/>
    <m/>
    <n v="0"/>
    <s v="Debil"/>
    <s v="Fuerte"/>
    <s v="DebilFuerte"/>
    <n v="7"/>
    <s v="Débil"/>
    <s v="No disminuye"/>
    <s v="Directamente"/>
    <s v="DébilNo disminuyeDirectamente"/>
    <s v=""/>
    <s v=""/>
  </r>
  <r>
    <s v="Control Interno"/>
    <x v="14"/>
    <s v="Operativo"/>
    <s v="DISPOSICIÓN FINAL DE ACTIVOS"/>
    <s v="Se puede gestionar de manera tardía la comercialización o destrucción de activos."/>
    <n v="15.02"/>
    <s v="Identificación de activos a comerciallizar o destruir dentro del comité de negocios de SAE"/>
    <m/>
    <m/>
    <m/>
    <m/>
    <m/>
    <m/>
    <m/>
    <m/>
    <n v="0"/>
    <s v="Debil"/>
    <s v="Fuerte"/>
    <s v="DebilFuerte"/>
    <n v="7"/>
    <s v="Débil"/>
    <s v="No disminuye"/>
    <s v="Directamente"/>
    <s v="DébilNo disminuyeDirectamente"/>
    <s v=""/>
    <s v=""/>
  </r>
  <r>
    <s v="Control Interno"/>
    <x v="14"/>
    <s v="Operativo"/>
    <s v="DISPOSICIÓN FINAL DE ACTIVOS"/>
    <s v="Se puede gestionar de manera tardía la comercialización o destrucción de activos."/>
    <n v="15.03"/>
    <s v="Seguimiento a gestión dentro de comité directivo y comité de negocios"/>
    <m/>
    <m/>
    <m/>
    <m/>
    <m/>
    <m/>
    <m/>
    <m/>
    <n v="0"/>
    <s v="Debil"/>
    <s v="Fuerte"/>
    <s v="DebilFuerte"/>
    <n v="7"/>
    <s v="Débil"/>
    <s v="No disminuye"/>
    <s v="Directamente"/>
    <s v="DébilNo disminuyeDirectamente"/>
    <s v=""/>
    <s v=""/>
  </r>
  <r>
    <s v="Control Interno"/>
    <x v="15"/>
    <s v="Estratégico"/>
    <s v="DIAGNOSTICO Y ALISTAMIENTO DE ACTIVOS"/>
    <s v="Fallas en la identificación de activos potenciales de productividad."/>
    <n v="16.010000000000002"/>
    <s v="Aplicación de procedimientos de diagnóstico de activos"/>
    <m/>
    <m/>
    <m/>
    <m/>
    <m/>
    <m/>
    <m/>
    <m/>
    <n v="0"/>
    <s v="Debil"/>
    <s v="Fuerte"/>
    <s v="DebilFuerte"/>
    <n v="7"/>
    <s v="Débil"/>
    <s v="No disminuye"/>
    <s v="Directamente"/>
    <s v="DébilNo disminuyeDirectamente"/>
    <s v=""/>
    <s v=""/>
  </r>
  <r>
    <s v="Control Interno"/>
    <x v="15"/>
    <s v="Estratégico"/>
    <s v="DIAGNOSTICO Y ALISTAMIENTO DE ACTIVOS"/>
    <s v="Fallas en la identificación de activos potenciales de productividad."/>
    <n v="16.020000000000003"/>
    <s v="Identificación de activos productivos dentro del comité de negocios de la sociedad"/>
    <m/>
    <m/>
    <m/>
    <m/>
    <m/>
    <m/>
    <m/>
    <m/>
    <n v="0"/>
    <s v="Debil"/>
    <s v="Fuerte"/>
    <s v="DebilFuerte"/>
    <n v="7"/>
    <s v="Débil"/>
    <s v="No disminuye"/>
    <s v="Directamente"/>
    <s v="DébilNo disminuyeDirectamente"/>
    <s v=""/>
    <s v=""/>
  </r>
  <r>
    <s v="Control Interno"/>
    <x v="15"/>
    <s v="Estratégico"/>
    <s v="DIAGNOSTICO Y ALISTAMIENTO DE ACTIVOS"/>
    <s v="Fallas en la identificación de activos potenciales de productividad."/>
    <n v="16.030000000000005"/>
    <s v="Aplicación de procedimiento de desalojos y legalización de contratos."/>
    <m/>
    <m/>
    <m/>
    <m/>
    <m/>
    <m/>
    <m/>
    <m/>
    <n v="0"/>
    <s v="Debil"/>
    <s v="Fuerte"/>
    <s v="DebilFuerte"/>
    <n v="7"/>
    <s v="Débil"/>
    <s v="No disminuye"/>
    <s v="Directamente"/>
    <s v="DébilNo disminuyeDirectamente"/>
    <s v=""/>
    <s v=""/>
  </r>
  <r>
    <s v="Control Interno"/>
    <x v="16"/>
    <s v="Operativo"/>
    <s v="GESTIÓN FINANCIERA"/>
    <s v="Se pueden realizar inversiones sin la información necesaria"/>
    <n v="17.010000000000002"/>
    <s v="aplicación del procedimiento de gestion de inversiones P-GF3-066"/>
    <m/>
    <m/>
    <m/>
    <m/>
    <m/>
    <m/>
    <m/>
    <m/>
    <n v="0"/>
    <s v="Debil"/>
    <s v="Fuerte"/>
    <s v="DebilFuerte"/>
    <n v="7"/>
    <s v="Débil"/>
    <s v="No disminuye"/>
    <s v="Directamente"/>
    <s v="DébilNo disminuyeDirectamente"/>
    <s v=""/>
    <s v=""/>
  </r>
  <r>
    <s v="Control Interno"/>
    <x v="16"/>
    <s v="Operativo"/>
    <s v="GESTIÓN FINANCIERA"/>
    <s v="Se pueden realizar inversiones sin la información necesaria"/>
    <n v="17.020000000000003"/>
    <s v="Aplicación de P-GF1-015_Procedimiento_Elaboracion_y_Actualizacion_del_Presupuesto"/>
    <m/>
    <m/>
    <m/>
    <m/>
    <m/>
    <m/>
    <m/>
    <m/>
    <n v="0"/>
    <s v="Debil"/>
    <s v="Fuerte"/>
    <s v="DebilFuerte"/>
    <n v="7"/>
    <s v="Débil"/>
    <s v="No disminuye"/>
    <s v="Directamente"/>
    <s v="DébilNo disminuyeDirectamente"/>
    <s v=""/>
    <s v=""/>
  </r>
  <r>
    <s v="Control Interno"/>
    <x v="17"/>
    <s v="Estratégico"/>
    <s v="TODOS LOS PROCESOS"/>
    <s v="No disponibilidad de recursos para gestionar la distribución a las entidades del Estado"/>
    <n v="18.010000000000002"/>
    <s v="Se realiza un presupuesto anual desarrollado por cada una de las àreas, tanto para ingresos como para gastos."/>
    <m/>
    <m/>
    <m/>
    <m/>
    <m/>
    <m/>
    <m/>
    <m/>
    <n v="0"/>
    <s v="Debil"/>
    <s v="Fuerte"/>
    <s v="DebilFuerte"/>
    <n v="7"/>
    <s v="Débil"/>
    <s v="No disminuye"/>
    <s v="Directamente"/>
    <s v="DébilNo disminuyeDirectamente"/>
    <s v=""/>
    <s v=""/>
  </r>
  <r>
    <s v="Control Interno"/>
    <x v="17"/>
    <s v="Estratégico"/>
    <s v="TODOS LOS PROCESOS"/>
    <s v="No disponibilidad de recursos para gestionar la distribución a las entidades del Estado"/>
    <n v="18.020000000000003"/>
    <s v="Se verifica el cumplimiento del presupuesto para cada uno de los pagos reallizados."/>
    <m/>
    <m/>
    <m/>
    <m/>
    <m/>
    <m/>
    <m/>
    <m/>
    <n v="0"/>
    <s v="Debil"/>
    <s v="Fuerte"/>
    <s v="DebilFuerte"/>
    <n v="7"/>
    <s v="Débil"/>
    <s v="No disminuye"/>
    <s v="Directamente"/>
    <s v="DébilNo disminuyeDirectamente"/>
    <s v=""/>
    <s v=""/>
  </r>
  <r>
    <s v="Control Interno"/>
    <x v="17"/>
    <s v="Estratégico"/>
    <s v="TODOS LOS PROCESOS"/>
    <s v="No disponibilidad de recursos para gestionar la distribución a las entidades del Estado"/>
    <n v="18.030000000000005"/>
    <s v="Se realiza seguimiento a los ingresos presupuestados."/>
    <m/>
    <m/>
    <m/>
    <m/>
    <m/>
    <m/>
    <m/>
    <m/>
    <n v="0"/>
    <s v="Debil"/>
    <s v="Fuerte"/>
    <s v="DebilFuerte"/>
    <n v="7"/>
    <s v="Débil"/>
    <s v="No disminuye"/>
    <s v="Directamente"/>
    <s v="DébilNo disminuyeDirectamente"/>
    <s v=""/>
    <s v=""/>
  </r>
  <r>
    <s v="Control Interno"/>
    <x v="18"/>
    <s v="Operativo"/>
    <s v="TODOS LOS PROCESOS"/>
    <s v="Se pueden establecer procesos con controles obsoletos o desbordados en términos de la operación"/>
    <n v="19.010000000000002"/>
    <s v="Aplicación del procedimiento de creación, modificación o eliminación de documentos"/>
    <m/>
    <m/>
    <m/>
    <m/>
    <m/>
    <m/>
    <m/>
    <m/>
    <n v="0"/>
    <s v="Debil"/>
    <s v="Fuerte"/>
    <s v="DebilFuerte"/>
    <n v="7"/>
    <s v="Débil"/>
    <s v="No disminuye"/>
    <s v="Directamente"/>
    <s v="DébilNo disminuyeDirectamente"/>
    <s v=""/>
    <s v=""/>
  </r>
  <r>
    <s v="Control Interno"/>
    <x v="18"/>
    <s v="Operativo"/>
    <s v="TODOS LOS PROCESOS"/>
    <s v="Se pueden establecer procesos con controles obsoletos o desbordados en términos de la operación"/>
    <n v="19.020000000000003"/>
    <s v="Se cuenta con la definición de la arquitectura empresarial, donde se establece el alcance de los procesos"/>
    <m/>
    <m/>
    <m/>
    <m/>
    <m/>
    <m/>
    <m/>
    <m/>
    <n v="0"/>
    <s v="Debil"/>
    <s v="Fuerte"/>
    <s v="DebilFuerte"/>
    <n v="7"/>
    <s v="Débil"/>
    <s v="No disminuye"/>
    <s v="Directamente"/>
    <s v="DébilNo disminuyeDirectamente"/>
    <s v=""/>
    <s v=""/>
  </r>
  <r>
    <s v="Control Interno"/>
    <x v="19"/>
    <s v="Seguridad de la Información"/>
    <s v="TODOS LOS PROCESOS"/>
    <s v="Falta de programas de gestión de cambio y seguimientos en el uso y apropiación de TIC's"/>
    <n v="20.010000000000002"/>
    <s v="Seguimeintos realizados al plan de acción "/>
    <m/>
    <m/>
    <m/>
    <m/>
    <m/>
    <m/>
    <m/>
    <m/>
    <n v="0"/>
    <s v="Debil"/>
    <s v="Fuerte"/>
    <s v="DebilFuerte"/>
    <n v="7"/>
    <s v="Débil"/>
    <s v="No disminuye"/>
    <s v="Directamente"/>
    <s v="DébilNo disminuyeDirectamente"/>
    <s v=""/>
    <s v=""/>
  </r>
  <r>
    <s v="Control Interno"/>
    <x v="20"/>
    <s v="Estratégico"/>
    <s v="TODOS LOS PROCESOS"/>
    <s v="No se cuente con los recursos suficientes para lograr el objetivo institucional"/>
    <n v="21.01"/>
    <s v="Aplicación Procedimiento de Elaboración y Actualización del presupuesto"/>
    <m/>
    <m/>
    <m/>
    <m/>
    <m/>
    <m/>
    <m/>
    <m/>
    <n v="0"/>
    <s v="Debil"/>
    <s v="Fuerte"/>
    <s v="DebilFuerte"/>
    <n v="7"/>
    <s v="Débil"/>
    <s v="No disminuye"/>
    <s v="Directamente"/>
    <s v="DébilNo disminuyeDirectamente"/>
    <s v=""/>
    <s v=""/>
  </r>
  <r>
    <s v="Control Interno"/>
    <x v="20"/>
    <s v="Estratégico"/>
    <s v="TODOS LOS PROCESOS"/>
    <s v="No se cuente con los recursos suficientes para lograr el objetivo institucional"/>
    <n v="21.020000000000003"/>
    <s v="Se verifica el cumplimiento del presupuesto para cada uno de los pagos reallizados."/>
    <m/>
    <m/>
    <m/>
    <m/>
    <m/>
    <m/>
    <m/>
    <m/>
    <n v="0"/>
    <s v="Debil"/>
    <s v="Fuerte"/>
    <s v="DebilFuerte"/>
    <n v="7"/>
    <s v="Débil"/>
    <s v="No disminuye"/>
    <s v="Directamente"/>
    <s v="DébilNo disminuyeDirectamente"/>
    <s v=""/>
    <s v=""/>
  </r>
  <r>
    <s v="Control Interno"/>
    <x v="20"/>
    <s v="Estratégico"/>
    <s v="TODOS LOS PROCESOS"/>
    <s v="No se cuente con los recursos suficientes para lograr el objetivo institucional"/>
    <n v="21.030000000000005"/>
    <s v="Se realiza seguimiento a los ingresos presupuestados."/>
    <m/>
    <m/>
    <m/>
    <m/>
    <m/>
    <m/>
    <m/>
    <m/>
    <n v="0"/>
    <s v="Debil"/>
    <s v="Fuerte"/>
    <s v="DebilFuerte"/>
    <n v="7"/>
    <s v="Débil"/>
    <s v="No disminuye"/>
    <s v="Directamente"/>
    <s v="DébilNo disminuyeDirectamente"/>
    <s v=""/>
    <s v=""/>
  </r>
  <r>
    <s v="Control Interno"/>
    <x v="21"/>
    <s v="Estratégico"/>
    <s v="RECEPCIÓN Y REGISTRO"/>
    <s v="Asignar activos a Depositarios Provisionales y Liquidadores con características erróneas (tales como actividad económica, cobertura en departamento o municipio,  clasificación de experiencia o categoría de inscripción)"/>
    <n v="22.01"/>
    <s v="Modulo de asignación automatica de depositarios"/>
    <m/>
    <m/>
    <m/>
    <m/>
    <m/>
    <m/>
    <m/>
    <m/>
    <n v="0"/>
    <s v="Debil"/>
    <s v="Fuerte"/>
    <s v="DebilFuerte"/>
    <n v="7"/>
    <s v="Débil"/>
    <s v="No disminuye"/>
    <s v="Directamente"/>
    <s v="DébilNo disminuyeDirectamente"/>
    <s v=""/>
    <s v=""/>
  </r>
  <r>
    <s v="Control Interno"/>
    <x v="21"/>
    <s v="Estratégico"/>
    <s v="RECEPCIÓN Y REGISTRO"/>
    <s v="Asignar activos a Depositarios Provisionales y Liquidadores con características erróneas (tales como actividad económica, cobertura en departamento o municipio,  clasificación de experiencia o categoría de inscripción)"/>
    <n v="22.020000000000003"/>
    <s v="Aplicación del procedimiento de asignación de depositarios"/>
    <m/>
    <m/>
    <m/>
    <m/>
    <m/>
    <m/>
    <m/>
    <m/>
    <n v="0"/>
    <s v="Debil"/>
    <s v="Fuerte"/>
    <s v="DebilFuerte"/>
    <n v="7"/>
    <s v="Débil"/>
    <s v="No disminuye"/>
    <s v="Directamente"/>
    <s v="DébilNo disminuyeDirectamente"/>
    <s v=""/>
    <s v=""/>
  </r>
  <r>
    <s v="Control Interno"/>
    <x v="22"/>
    <s v="Estratégico"/>
    <s v="RECEPCIÓN Y REGISTRO"/>
    <s v="Puede que no haya recursos disponibles idóneos para la recepción de los Activos (Delegados, Bodegas, Especialistas, depositarios)"/>
    <n v="23.01"/>
    <s v="Aplicación del procedimiento de preparación para la recepción de Activos"/>
    <m/>
    <m/>
    <m/>
    <m/>
    <m/>
    <m/>
    <m/>
    <m/>
    <n v="0"/>
    <s v="Debil"/>
    <s v="Fuerte"/>
    <s v="DebilFuerte"/>
    <n v="7"/>
    <s v="Débil"/>
    <s v="No disminuye"/>
    <s v="Directamente"/>
    <s v="DébilNo disminuyeDirectamente"/>
    <s v=""/>
    <s v=""/>
  </r>
  <r>
    <s v="Control Interno"/>
    <x v="23"/>
    <s v="Seguridad de la Información"/>
    <s v="RECEPCIÓN Y REGISTRO"/>
    <s v="No contar con la información real del inventario de los activos en administración"/>
    <n v="75.010000000000005"/>
    <s v="Definición de politica en la recepción de Activos"/>
    <m/>
    <m/>
    <m/>
    <m/>
    <m/>
    <m/>
    <m/>
    <m/>
    <n v="0"/>
    <s v="Debil"/>
    <s v="Fuerte"/>
    <s v="DebilFuerte"/>
    <n v="7"/>
    <s v="Débil"/>
    <s v="No disminuye"/>
    <s v="Directamente"/>
    <s v="DébilNo disminuyeDirectamente"/>
    <s v=""/>
    <s v=""/>
  </r>
  <r>
    <s v="Control Interno"/>
    <x v="23"/>
    <s v="Seguridad de la Información"/>
    <s v="RECEPCIÓN Y REGISTRO"/>
    <s v="No contar con la información real del inventario de los activos en administración"/>
    <n v="75.02000000000001"/>
    <s v="Seguimiento del lider del registro de los activos"/>
    <m/>
    <m/>
    <m/>
    <m/>
    <m/>
    <m/>
    <m/>
    <m/>
    <n v="0"/>
    <s v="Debil"/>
    <s v="Fuerte"/>
    <s v="DebilFuerte"/>
    <n v="7"/>
    <s v="Débil"/>
    <s v="No disminuye"/>
    <s v="Directamente"/>
    <s v="DébilNo disminuyeDirectamente"/>
    <s v=""/>
    <s v=""/>
  </r>
  <r>
    <s v="Control Interno"/>
    <x v="24"/>
    <s v="Operativo"/>
    <s v="RECEPCIÓN Y REGISTRO y DIAGNOSTICO Y ALISTAMIENTO DE ACTIVOS"/>
    <s v="Puede ocurrir que no se caracterice  adecuadamente el activo "/>
    <n v="24.01"/>
    <s v="Definición dentro de los procedimientos de Recepción y registro en cuanto a la Consulta de información online en la Ventanilla Única de Registro (VUR), Registro Único Nacional de Tránsito (RUNT),  DIMAR, Aeronáutica Civil y RUES._x000a_"/>
    <m/>
    <m/>
    <m/>
    <m/>
    <m/>
    <m/>
    <m/>
    <m/>
    <n v="0"/>
    <s v="Debil"/>
    <s v="Fuerte"/>
    <s v="DebilFuerte"/>
    <n v="7"/>
    <s v="Débil"/>
    <s v="No disminuye"/>
    <s v="Directamente"/>
    <s v="DébilNo disminuyeDirectamente"/>
    <s v=""/>
    <s v=""/>
  </r>
  <r>
    <s v="Control Interno"/>
    <x v="24"/>
    <s v="Operativo"/>
    <s v="RECEPCIÓN Y REGISTRO y DIAGNOSTICO Y ALISTAMIENTO DE ACTIVOS"/>
    <s v="Puede ocurrir que no se caracterice  adecuadamente el activo "/>
    <n v="24.020000000000003"/>
    <s v="Acuerdos interadministrativos – IGAC, para obtención de información"/>
    <m/>
    <m/>
    <m/>
    <m/>
    <m/>
    <m/>
    <m/>
    <m/>
    <n v="0"/>
    <s v="Debil"/>
    <s v="Fuerte"/>
    <s v="DebilFuerte"/>
    <n v="7"/>
    <s v="Débil"/>
    <s v="No disminuye"/>
    <s v="Directamente"/>
    <s v="DébilNo disminuyeDirectamente"/>
    <s v=""/>
    <s v=""/>
  </r>
  <r>
    <s v="Control Interno"/>
    <x v="25"/>
    <s v="Operativo"/>
    <s v="TODOS LOS PROCESOS"/>
    <s v="Puede ocurrir que no tenga proveedores idóneos disponibles"/>
    <n v="25.01"/>
    <s v="Se cuenta con un sistema de registro de proveedores"/>
    <m/>
    <m/>
    <m/>
    <m/>
    <m/>
    <m/>
    <m/>
    <m/>
    <n v="0"/>
    <s v="Debil"/>
    <s v="Fuerte"/>
    <s v="DebilFuerte"/>
    <n v="7"/>
    <s v="Débil"/>
    <s v="No disminuye"/>
    <s v="Directamente"/>
    <s v="DébilNo disminuyeDirectamente"/>
    <s v=""/>
    <s v=""/>
  </r>
  <r>
    <s v="Control Interno"/>
    <x v="25"/>
    <s v="Operativo"/>
    <s v="TODOS LOS PROCESOS"/>
    <s v="Puede ocurrir que no tenga proveedores idóneos disponibles"/>
    <n v="25.020000000000003"/>
    <s v="Contratro elaboración ROM"/>
    <m/>
    <m/>
    <m/>
    <m/>
    <m/>
    <m/>
    <m/>
    <m/>
    <n v="0"/>
    <s v="Debil"/>
    <s v="Fuerte"/>
    <s v="DebilFuerte"/>
    <n v="7"/>
    <s v="Débil"/>
    <s v="No disminuye"/>
    <s v="Directamente"/>
    <s v="DébilNo disminuyeDirectamente"/>
    <s v=""/>
    <s v=""/>
  </r>
  <r>
    <s v="Control Interno"/>
    <x v="25"/>
    <s v="Operativo"/>
    <s v="TODOS LOS PROCESOS"/>
    <s v="Puede ocurrir que no tenga proveedores idóneos disponibles"/>
    <n v="25.030000000000005"/>
    <s v="Aplicación Procedimiento elaboración de Estudios Previos"/>
    <m/>
    <m/>
    <m/>
    <m/>
    <m/>
    <m/>
    <m/>
    <m/>
    <n v="0"/>
    <s v="Debil"/>
    <s v="Fuerte"/>
    <s v="DebilFuerte"/>
    <n v="7"/>
    <s v="Débil"/>
    <s v="No disminuye"/>
    <s v="Directamente"/>
    <s v="DébilNo disminuyeDirectamente"/>
    <s v=""/>
    <s v=""/>
  </r>
  <r>
    <s v="Control Interno"/>
    <x v="26"/>
    <s v="Operativo"/>
    <s v="TODOS LOS PROCESOS"/>
    <s v="Se podría contratar un servicio innecesario"/>
    <n v="26.01"/>
    <s v="Aplicación Procedimiento elaboración de Estudios Previos"/>
    <m/>
    <m/>
    <m/>
    <m/>
    <m/>
    <m/>
    <m/>
    <m/>
    <n v="0"/>
    <s v="Debil"/>
    <s v="Fuerte"/>
    <s v="DebilFuerte"/>
    <n v="7"/>
    <s v="Débil"/>
    <s v="No disminuye"/>
    <s v="Directamente"/>
    <s v="DébilNo disminuyeDirectamente"/>
    <s v=""/>
    <s v=""/>
  </r>
  <r>
    <s v="Control Interno"/>
    <x v="26"/>
    <s v="Operativo"/>
    <s v="TODOS LOS PROCESOS"/>
    <s v="Se podría contratar un servicio innecesario"/>
    <n v="26.020000000000003"/>
    <s v="Aplicación del Procedimiento de ROM y Formato de Solicitud de Aprobación de ROM"/>
    <m/>
    <m/>
    <m/>
    <m/>
    <m/>
    <m/>
    <m/>
    <m/>
    <n v="0"/>
    <s v="Debil"/>
    <s v="Fuerte"/>
    <s v="DebilFuerte"/>
    <n v="7"/>
    <s v="Débil"/>
    <s v="No disminuye"/>
    <s v="Directamente"/>
    <s v="DébilNo disminuyeDirectamente"/>
    <s v=""/>
    <s v=""/>
  </r>
  <r>
    <s v="Control Interno"/>
    <x v="27"/>
    <s v="Estratégico"/>
    <s v="RECEPCIÓN Y REGISTRO"/>
    <s v="Puede ocurrir que no se cuente dentro del banco de depositarios con  depositarios que no cumplan con las características necesarias para el Registro y/o Asignación de activos."/>
    <n v="28.01"/>
    <s v="procedimiento P-DP3-030_Registro_y_clasificacion_de_Depositarios, incluyendo mecanismo de evaluación de depositarios."/>
    <m/>
    <m/>
    <m/>
    <m/>
    <m/>
    <m/>
    <m/>
    <m/>
    <n v="0"/>
    <s v="Debil"/>
    <s v="Fuerte"/>
    <s v="DebilFuerte"/>
    <n v="7"/>
    <s v="Débil"/>
    <s v="No disminuye"/>
    <s v="Directamente"/>
    <s v="DébilNo disminuyeDirectamente"/>
    <s v=""/>
    <s v=""/>
  </r>
  <r>
    <s v="Control Interno"/>
    <x v="27"/>
    <s v="Estratégico"/>
    <s v="RECEPCIÓN Y REGISTRO"/>
    <s v="Puede ocurrir que no se cuente dentro del banco de depositarios con  depositarios que no cumplan con las características necesarias para el Registro y/o Asignación de activos."/>
    <n v="28.020000000000003"/>
    <s v="Sistema de información de registro de depositarios donde desarrolla el proceso"/>
    <m/>
    <m/>
    <m/>
    <m/>
    <m/>
    <m/>
    <m/>
    <m/>
    <n v="0"/>
    <s v="Debil"/>
    <s v="Fuerte"/>
    <s v="DebilFuerte"/>
    <n v="7"/>
    <s v="Débil"/>
    <s v="No disminuye"/>
    <s v="Directamente"/>
    <s v="DébilNo disminuyeDirectamente"/>
    <s v=""/>
    <s v=""/>
  </r>
  <r>
    <s v="Control Interno"/>
    <x v="27"/>
    <s v="Estratégico"/>
    <s v="RECEPCIÓN Y REGISTRO"/>
    <s v="Puede ocurrir que no se cuente dentro del banco de depositarios con  depositarios que no cumplan con las características necesarias para el Registro y/o Asignación de activos."/>
    <n v="28.030000000000005"/>
    <s v="Procedimiento de registro de depositarios y liquidadores, donde se establecen los requisitos y operacion de la selección"/>
    <m/>
    <m/>
    <m/>
    <m/>
    <m/>
    <m/>
    <m/>
    <m/>
    <n v="0"/>
    <s v="Debil"/>
    <s v="Fuerte"/>
    <s v="DebilFuerte"/>
    <n v="7"/>
    <s v="Débil"/>
    <s v="No disminuye"/>
    <s v="Directamente"/>
    <s v="DébilNo disminuyeDirectamente"/>
    <s v=""/>
    <s v=""/>
  </r>
  <r>
    <s v="Control Interno"/>
    <x v="27"/>
    <s v="Estratégico"/>
    <s v="RECEPCIÓN Y REGISTRO"/>
    <s v="Puede ocurrir que no se cuente dentro del banco de depositarios con  depositarios que no cumplan con las características necesarias para el Registro y/o Asignación de activos."/>
    <n v="28.040000000000006"/>
    <s v="Disponibilidad de un módulo de actualización de la información del Depositario registrada en el sistema"/>
    <m/>
    <m/>
    <m/>
    <m/>
    <m/>
    <m/>
    <m/>
    <m/>
    <n v="0"/>
    <s v="Debil"/>
    <s v="Fuerte"/>
    <s v="DebilFuerte"/>
    <n v="7"/>
    <s v="Débil"/>
    <s v="No disminuye"/>
    <s v="Directamente"/>
    <s v="DébilNo disminuyeDirectamente"/>
    <s v=""/>
    <s v=""/>
  </r>
  <r>
    <s v="Control Interno"/>
    <x v="28"/>
    <s v="Operativo"/>
    <s v="DISPOSICIÓN TEMPORAL DE ACTIVOS"/>
    <s v="Puede ocurrir que no se caracterice correctamente a los usuarios de los diferentes mecanismos de administración "/>
    <n v="30.01"/>
    <s v="Aplicación del procedimiento de Promoción y Negociación de Bienes Inmuebles"/>
    <m/>
    <m/>
    <m/>
    <m/>
    <m/>
    <m/>
    <m/>
    <m/>
    <n v="0"/>
    <s v="Debil"/>
    <s v="Fuerte"/>
    <s v="DebilFuerte"/>
    <n v="7"/>
    <s v="Débil"/>
    <s v="No disminuye"/>
    <s v="Directamente"/>
    <s v="DébilNo disminuyeDirectamente"/>
    <s v=""/>
    <s v=""/>
  </r>
  <r>
    <s v="Control Interno"/>
    <x v="28"/>
    <s v="Operativo"/>
    <s v="DISPOSICIÓN TEMPORAL DE ACTIVOS"/>
    <s v="Puede ocurrir que no se caracterice correctamente a los usuarios de los diferentes mecanismos de administración "/>
    <n v="30.020000000000003"/>
    <s v="Aplicación del procedimiento de administración directa de bienes muebles"/>
    <m/>
    <m/>
    <m/>
    <m/>
    <m/>
    <m/>
    <m/>
    <m/>
    <n v="0"/>
    <s v="Debil"/>
    <s v="Fuerte"/>
    <s v="DebilFuerte"/>
    <n v="7"/>
    <s v="Débil"/>
    <s v="No disminuye"/>
    <s v="Directamente"/>
    <s v="DébilNo disminuyeDirectamente"/>
    <s v=""/>
    <s v=""/>
  </r>
  <r>
    <s v="Control Interno"/>
    <x v="28"/>
    <s v="Operativo"/>
    <s v="DISPOSICIÓN TEMPORAL DE ACTIVOS"/>
    <s v="Puede ocurrir que no se caracterice correctamente a los usuarios de los diferentes mecanismos de administración "/>
    <n v="30.030000000000005"/>
    <s v="Aplicación del protocolo de ventas CISA SAE"/>
    <m/>
    <m/>
    <m/>
    <m/>
    <m/>
    <m/>
    <m/>
    <m/>
    <n v="0"/>
    <s v="Debil"/>
    <s v="Fuerte"/>
    <s v="DebilFuerte"/>
    <n v="7"/>
    <s v="Débil"/>
    <s v="No disminuye"/>
    <s v="Directamente"/>
    <s v="DébilNo disminuyeDirectamente"/>
    <s v=""/>
    <s v=""/>
  </r>
  <r>
    <s v="Control Interno"/>
    <x v="28"/>
    <s v="Operativo"/>
    <s v="DISPOSICIÓN TEMPORAL DE ACTIVOS"/>
    <s v="Puede ocurrir que no se caracterice correctamente a los usuarios de los diferentes mecanismos de administración "/>
    <n v="30.040000000000006"/>
    <s v="Comercialización de Semovientes, sustancias quimicas"/>
    <m/>
    <m/>
    <m/>
    <m/>
    <m/>
    <m/>
    <m/>
    <m/>
    <n v="0"/>
    <s v="Debil"/>
    <s v="Fuerte"/>
    <s v="DebilFuerte"/>
    <n v="7"/>
    <s v="Débil"/>
    <s v="No disminuye"/>
    <s v="Directamente"/>
    <s v="DébilNo disminuyeDirectamente"/>
    <s v=""/>
    <s v=""/>
  </r>
  <r>
    <s v="Control Interno"/>
    <x v="28"/>
    <s v="Operativo"/>
    <s v="DISPOSICIÓN TEMPORAL DE ACTIVOS"/>
    <s v="Puede ocurrir que no se caracterice correctamente a los usuarios de los diferentes mecanismos de administración "/>
    <n v="30.050000000000008"/>
    <s v="Aplicación del procedimiento de destinación definitiva de bienes inmuebles - leyes especiales"/>
    <m/>
    <m/>
    <m/>
    <m/>
    <m/>
    <m/>
    <m/>
    <m/>
    <n v="0"/>
    <s v="Debil"/>
    <s v="Fuerte"/>
    <s v="DebilFuerte"/>
    <n v="7"/>
    <s v="Débil"/>
    <s v="No disminuye"/>
    <s v="Directamente"/>
    <s v="DébilNo disminuyeDirectamente"/>
    <s v=""/>
    <s v=""/>
  </r>
  <r>
    <s v="Control Interno"/>
    <x v="28"/>
    <s v="Operativo"/>
    <s v="DISPOSICIÓN TEMPORAL DE ACTIVOS"/>
    <s v="Puede ocurrir que no se caracterice correctamente a los usuarios de los diferentes mecanismos de administración "/>
    <n v="30.060000000000009"/>
    <s v="Aplicación del procedimiento de enajenación de bienes en común y proindiviso"/>
    <m/>
    <m/>
    <m/>
    <m/>
    <m/>
    <m/>
    <m/>
    <m/>
    <n v="0"/>
    <s v="Debil"/>
    <s v="Fuerte"/>
    <s v="DebilFuerte"/>
    <n v="7"/>
    <s v="Débil"/>
    <s v="No disminuye"/>
    <s v="Directamente"/>
    <s v="DébilNo disminuyeDirectamente"/>
    <s v=""/>
    <s v=""/>
  </r>
  <r>
    <s v="Control Interno"/>
    <x v="28"/>
    <s v="Operativo"/>
    <s v="DISPOSICIÓN TEMPORAL DE ACTIVOS"/>
    <s v="Puede ocurrir que no se caracterice correctamente a los usuarios de los diferentes mecanismos de administración "/>
    <n v="30.070000000000011"/>
    <s v="Aplicación del procedimiento de Comercialización de Activos Sociales"/>
    <m/>
    <m/>
    <m/>
    <m/>
    <m/>
    <m/>
    <m/>
    <m/>
    <n v="0"/>
    <s v="Debil"/>
    <s v="Fuerte"/>
    <s v="DebilFuerte"/>
    <n v="7"/>
    <s v="Débil"/>
    <s v="No disminuye"/>
    <s v="Directamente"/>
    <s v="DébilNo disminuyeDirectamente"/>
    <s v=""/>
    <s v=""/>
  </r>
  <r>
    <s v="Control Interno"/>
    <x v="28"/>
    <s v="Operativo"/>
    <s v="DISPOSICIÓN TEMPORAL DE ACTIVOS"/>
    <s v="Puede ocurrir que no se caracterice correctamente a los usuarios de los diferentes mecanismos de administración "/>
    <n v="30.080000000000013"/>
    <s v="Aplicación del procedimiento de chatarrización"/>
    <m/>
    <m/>
    <m/>
    <m/>
    <m/>
    <m/>
    <m/>
    <m/>
    <n v="0"/>
    <s v="Debil"/>
    <s v="Fuerte"/>
    <s v="DebilFuerte"/>
    <n v="7"/>
    <s v="Débil"/>
    <s v="No disminuye"/>
    <s v="Directamente"/>
    <s v="DébilNo disminuyeDirectamente"/>
    <s v=""/>
    <s v=""/>
  </r>
  <r>
    <s v="Control Interno"/>
    <x v="29"/>
    <s v="Estratégico"/>
    <s v="DISPOSICIÓN TEMPORAL DE ACTIVOS"/>
    <s v="Puede ocurrir que se cuenten con depositarios provisionales y/o liquidadores, destinatarios provisionales y arrendatarios que incumplen con sus obligaciones"/>
    <n v="31.01"/>
    <s v="Aplicación del procedimiento seguimiento informe de gestión a inmuebles en deposito provisional"/>
    <m/>
    <m/>
    <m/>
    <m/>
    <m/>
    <m/>
    <m/>
    <m/>
    <n v="0"/>
    <s v="Debil"/>
    <s v="Fuerte"/>
    <s v="DebilFuerte"/>
    <n v="7"/>
    <s v="Débil"/>
    <s v="No disminuye"/>
    <s v="Directamente"/>
    <s v="DébilNo disminuyeDirectamente"/>
    <s v=""/>
    <s v=""/>
  </r>
  <r>
    <s v="Control Interno"/>
    <x v="29"/>
    <s v="Estratégico"/>
    <s v="DISPOSICIÓN TEMPORAL DE ACTIVOS"/>
    <s v="Puede ocurrir que se cuenten con depositarios provisionales y/o liquidadores, destinatarios provisionales y arrendatarios que incumplen con sus obligaciones"/>
    <n v="31.020000000000003"/>
    <s v="Portal de depositarios en el que identifican y se interactua con ellos"/>
    <m/>
    <m/>
    <m/>
    <m/>
    <m/>
    <m/>
    <m/>
    <m/>
    <n v="0"/>
    <s v="Debil"/>
    <s v="Fuerte"/>
    <s v="DebilFuerte"/>
    <n v="7"/>
    <s v="Débil"/>
    <s v="No disminuye"/>
    <s v="Directamente"/>
    <s v="DébilNo disminuyeDirectamente"/>
    <s v=""/>
    <s v=""/>
  </r>
  <r>
    <s v="Control Interno"/>
    <x v="29"/>
    <s v="Estratégico"/>
    <s v="DISPOSICIÓN TEMPORAL DE ACTIVOS"/>
    <s v="Puede ocurrir que se cuenten con depositarios provisionales y/o liquidadores, destinatarios provisionales y arrendatarios que incumplen con sus obligaciones"/>
    <n v="31.030000000000005"/>
    <s v="Se realizan visitas peridodicas a los activos para conocer su estado de ocupación y caracteristicas fundamentales de los mismos"/>
    <m/>
    <m/>
    <m/>
    <m/>
    <m/>
    <m/>
    <m/>
    <m/>
    <n v="0"/>
    <s v="Debil"/>
    <s v="Fuerte"/>
    <s v="DebilFuerte"/>
    <n v="7"/>
    <s v="Débil"/>
    <s v="No disminuye"/>
    <s v="Directamente"/>
    <s v="DébilNo disminuyeDirectamente"/>
    <s v=""/>
    <s v=""/>
  </r>
  <r>
    <s v="Control Interno"/>
    <x v="29"/>
    <s v="Estratégico"/>
    <s v="DISPOSICIÓN TEMPORAL DE ACTIVOS"/>
    <s v="Puede ocurrir que se cuenten con depositarios provisionales y/o liquidadores, destinatarios provisionales y arrendatarios que incumplen con sus obligaciones"/>
    <n v="31.040000000000006"/>
    <s v=" Se estan documentando los contratos del mecanismo de adminsitración Directa y deposito provisional"/>
    <m/>
    <m/>
    <m/>
    <m/>
    <m/>
    <m/>
    <m/>
    <m/>
    <n v="0"/>
    <s v="Debil"/>
    <s v="Fuerte"/>
    <s v="DebilFuerte"/>
    <n v="7"/>
    <s v="Débil"/>
    <s v="No disminuye"/>
    <s v="Directamente"/>
    <s v="DébilNo disminuyeDirectamente"/>
    <s v=""/>
    <s v=""/>
  </r>
  <r>
    <s v="Control Interno"/>
    <x v="29"/>
    <s v="Estratégico"/>
    <s v="DISPOSICIÓN TEMPORAL DE ACTIVOS"/>
    <s v="Puede ocurrir que se cuenten con depositarios provisionales y/o liquidadores, destinatarios provisionales y arrendatarios que incumplen con sus obligaciones"/>
    <n v="31.050000000000008"/>
    <s v="Plan de Choque de RETOMA de Inmuebles"/>
    <m/>
    <m/>
    <m/>
    <m/>
    <m/>
    <m/>
    <m/>
    <m/>
    <n v="0"/>
    <s v="Debil"/>
    <s v="Fuerte"/>
    <s v="DebilFuerte"/>
    <n v="7"/>
    <s v="Débil"/>
    <s v="No disminuye"/>
    <s v="Directamente"/>
    <s v="DébilNo disminuyeDirectamente"/>
    <s v=""/>
    <s v=""/>
  </r>
  <r>
    <s v="Control Interno"/>
    <x v="30"/>
    <s v="Estratégico"/>
    <s v="DISPOSICIÓN FINAL DE ACTIVOS"/>
    <s v="Puede ocurrir que no se encuentra disponible la información del activo"/>
    <n v="33.01"/>
    <s v="Aplicación del procedimiento de alistamiento de activos (Inmuebles, Muebles, Sociedades)"/>
    <m/>
    <m/>
    <m/>
    <m/>
    <m/>
    <m/>
    <m/>
    <m/>
    <n v="0"/>
    <s v="Debil"/>
    <s v="Fuerte"/>
    <s v="DebilFuerte"/>
    <n v="7"/>
    <s v="Débil"/>
    <s v="No disminuye"/>
    <s v="Directamente"/>
    <s v="DébilNo disminuyeDirectamente"/>
    <s v=""/>
    <s v=""/>
  </r>
  <r>
    <s v="Control Interno"/>
    <x v="30"/>
    <s v="Estratégico"/>
    <s v="DISPOSICIÓN FINAL DE ACTIVOS"/>
    <s v="Puede ocurrir que no se encuentra disponible la información del activo"/>
    <n v="33.019999999999996"/>
    <s v="Sistema de información Matrix con trazabilidad de los activos de información"/>
    <m/>
    <m/>
    <m/>
    <m/>
    <m/>
    <m/>
    <m/>
    <m/>
    <n v="0"/>
    <s v="Debil"/>
    <s v="Fuerte"/>
    <s v="DebilFuerte"/>
    <n v="7"/>
    <s v="Débil"/>
    <s v="No disminuye"/>
    <s v="Directamente"/>
    <s v="DébilNo disminuyeDirectamente"/>
    <s v=""/>
    <s v=""/>
  </r>
  <r>
    <s v="Control Interno"/>
    <x v="30"/>
    <s v="Estratégico"/>
    <s v="DISPOSICIÓN FINAL DE ACTIVOS"/>
    <s v="Puede ocurrir que no se encuentra disponible la información del activo"/>
    <n v="33.029999999999994"/>
    <s v="Visitas períodicas a cada uno de los activos"/>
    <m/>
    <m/>
    <m/>
    <m/>
    <m/>
    <m/>
    <m/>
    <m/>
    <n v="0"/>
    <s v="Debil"/>
    <s v="Fuerte"/>
    <s v="DebilFuerte"/>
    <n v="7"/>
    <s v="Débil"/>
    <s v="No disminuye"/>
    <s v="Directamente"/>
    <s v="DébilNo disminuyeDirectamente"/>
    <s v=""/>
    <s v=""/>
  </r>
  <r>
    <s v="Control Interno"/>
    <x v="30"/>
    <s v="Estratégico"/>
    <s v="DISPOSICIÓN FINAL DE ACTIVOS"/>
    <s v="Puede ocurrir que no se encuentra disponible la información del activo"/>
    <n v="33.039999999999992"/>
    <s v="Registro y verificación de informe de Gestión de Depositarios"/>
    <m/>
    <m/>
    <m/>
    <m/>
    <m/>
    <m/>
    <m/>
    <m/>
    <n v="0"/>
    <s v="Debil"/>
    <s v="Fuerte"/>
    <s v="DebilFuerte"/>
    <n v="7"/>
    <s v="Débil"/>
    <s v="No disminuye"/>
    <s v="Directamente"/>
    <s v="DébilNo disminuyeDirectamente"/>
    <s v=""/>
    <s v=""/>
  </r>
  <r>
    <s v="Control Interno"/>
    <x v="31"/>
    <s v="Operativo"/>
    <s v="DISPOSICIÓN FINAL DE ACTIVOS"/>
    <s v="Podría ocurrir que no se entregue el activo en administración o disposición final correspondiente"/>
    <n v="34.01"/>
    <s v="Aplicación procedimiento de alistamiento para la devolución de activos."/>
    <m/>
    <m/>
    <m/>
    <m/>
    <m/>
    <m/>
    <m/>
    <m/>
    <n v="0"/>
    <s v="Debil"/>
    <s v="Fuerte"/>
    <s v="DebilFuerte"/>
    <n v="7"/>
    <s v="Débil"/>
    <s v="No disminuye"/>
    <s v="Directamente"/>
    <s v="DébilNo disminuyeDirectamente"/>
    <s v=""/>
    <s v=""/>
  </r>
  <r>
    <s v="Control Interno"/>
    <x v="31"/>
    <s v="Operativo"/>
    <s v="DISPOSICIÓN FINAL DE ACTIVOS"/>
    <s v="Podría ocurrir que no se entregue el activo en administración o disposición final correspondiente"/>
    <n v="34.019999999999996"/>
    <s v="Procedimiento de entrega de activos"/>
    <m/>
    <m/>
    <m/>
    <m/>
    <m/>
    <m/>
    <m/>
    <m/>
    <n v="0"/>
    <s v="Debil"/>
    <s v="Fuerte"/>
    <s v="DebilFuerte"/>
    <n v="7"/>
    <s v="Débil"/>
    <s v="No disminuye"/>
    <s v="Directamente"/>
    <s v="DébilNo disminuyeDirectamente"/>
    <s v=""/>
    <s v=""/>
  </r>
  <r>
    <s v="Control Interno"/>
    <x v="32"/>
    <s v="Operativo"/>
    <s v="DISPOSICIÓN FINAL DE ACTIVOS"/>
    <s v="Se podría desconocer por parte de SAE la necesidad de la entrega del activo"/>
    <n v="35.01"/>
    <s v="Descriptores definidos en el Sistema de informacionde correspondencia recibida (ZEUS)"/>
    <m/>
    <m/>
    <m/>
    <m/>
    <m/>
    <m/>
    <m/>
    <m/>
    <n v="0"/>
    <s v="Debil"/>
    <s v="Fuerte"/>
    <s v="DebilFuerte"/>
    <n v="7"/>
    <s v="Débil"/>
    <s v="No disminuye"/>
    <s v="Directamente"/>
    <s v="DébilNo disminuyeDirectamente"/>
    <s v=""/>
    <s v=""/>
  </r>
  <r>
    <s v="Control Interno"/>
    <x v="32"/>
    <s v="Operativo"/>
    <s v="DISPOSICIÓN FINAL DE ACTIVOS"/>
    <s v="Se podría desconocer por parte de SAE la necesidad de la entrega del activo"/>
    <n v="35.019999999999996"/>
    <s v="Se cuenta con canales de comunicación directos con la fiscalia."/>
    <m/>
    <m/>
    <m/>
    <m/>
    <m/>
    <m/>
    <m/>
    <m/>
    <n v="0"/>
    <s v="Debil"/>
    <s v="Fuerte"/>
    <s v="DebilFuerte"/>
    <n v="7"/>
    <s v="Débil"/>
    <s v="No disminuye"/>
    <s v="Directamente"/>
    <s v="DébilNo disminuyeDirectamente"/>
    <s v=""/>
    <s v=""/>
  </r>
  <r>
    <s v="Control Interno"/>
    <x v="32"/>
    <s v="Operativo"/>
    <s v="DISPOSICIÓN FINAL DE ACTIVOS"/>
    <s v="Se podría desconocer por parte de SAE la necesidad de la entrega del activo"/>
    <n v="35.029999999999994"/>
    <s v="Seguimiento semanal a las actividades desarrolladas por las G. de asuntos legales y contratación."/>
    <m/>
    <m/>
    <m/>
    <m/>
    <m/>
    <m/>
    <m/>
    <m/>
    <n v="0"/>
    <s v="Debil"/>
    <s v="Fuerte"/>
    <s v="DebilFuerte"/>
    <n v="7"/>
    <s v="Débil"/>
    <s v="No disminuye"/>
    <s v="Directamente"/>
    <s v="DébilNo disminuyeDirectamente"/>
    <s v=""/>
    <s v=""/>
  </r>
  <r>
    <s v="Control Interno"/>
    <x v="33"/>
    <s v="Estratégico"/>
    <s v="DISPOSICIÓN FINAL DE ACTIVOS"/>
    <s v="Se podría  enajenar un activo por un valor inferior al estimado"/>
    <n v="37.01"/>
    <s v="Aplicación del Procedimeintos de estimado de renta y valoracipon de activos en el que se establecen los controles en las contrataciones o en los métodos a utilizar para los mismos."/>
    <m/>
    <m/>
    <m/>
    <m/>
    <m/>
    <m/>
    <m/>
    <m/>
    <n v="0"/>
    <s v="Debil"/>
    <s v="Fuerte"/>
    <s v="DebilFuerte"/>
    <n v="7"/>
    <s v="Débil"/>
    <s v="No disminuye"/>
    <s v="Directamente"/>
    <s v="DébilNo disminuyeDirectamente"/>
    <s v=""/>
    <s v=""/>
  </r>
  <r>
    <s v="Control Interno"/>
    <x v="34"/>
    <s v="Operativo"/>
    <s v="GESTIÓN FINANCIERA"/>
    <s v="Se podría presentar fallas en la identificación de las características de los recaudos y pagos"/>
    <n v="38.01"/>
    <s v="Estandarizaciòn de flujo de pagos en el aplicativo ZEUS"/>
    <m/>
    <m/>
    <m/>
    <m/>
    <m/>
    <m/>
    <m/>
    <m/>
    <n v="0"/>
    <s v="Debil"/>
    <s v="Fuerte"/>
    <s v="DebilFuerte"/>
    <n v="7"/>
    <s v="Débil"/>
    <s v="No disminuye"/>
    <s v="Directamente"/>
    <s v="DébilNo disminuyeDirectamente"/>
    <s v=""/>
    <s v=""/>
  </r>
  <r>
    <s v="Control Interno"/>
    <x v="34"/>
    <s v="Operativo"/>
    <s v="GESTIÓN FINANCIERA"/>
    <s v="Se podría presentar fallas en la identificación de las características de los recaudos y pagos"/>
    <n v="38.019999999999996"/>
    <s v="Instructivo para generación de cupon recaudo general."/>
    <m/>
    <m/>
    <m/>
    <m/>
    <m/>
    <m/>
    <m/>
    <m/>
    <n v="0"/>
    <s v="Debil"/>
    <s v="Fuerte"/>
    <s v="DebilFuerte"/>
    <n v="7"/>
    <s v="Débil"/>
    <s v="No disminuye"/>
    <s v="Directamente"/>
    <s v="DébilNo disminuyeDirectamente"/>
    <s v=""/>
    <s v=""/>
  </r>
  <r>
    <s v="Control Interno"/>
    <x v="35"/>
    <s v="Estratégico"/>
    <s v="GESTIÓN FINANCIERA"/>
    <s v="Se podría presentar que no exista disponibilidad de recursos"/>
    <n v="39.01"/>
    <s v="Se realiza un presupuesto anual desarrollado por cada una de las àreas, tanto para ingresos como para gastos."/>
    <m/>
    <m/>
    <m/>
    <m/>
    <m/>
    <m/>
    <m/>
    <m/>
    <n v="0"/>
    <s v="Debil"/>
    <s v="Fuerte"/>
    <s v="DebilFuerte"/>
    <n v="7"/>
    <s v="Débil"/>
    <s v="No disminuye"/>
    <s v="Directamente"/>
    <s v="DébilNo disminuyeDirectamente"/>
    <s v=""/>
    <s v=""/>
  </r>
  <r>
    <s v="Control Interno"/>
    <x v="35"/>
    <s v="Estratégico"/>
    <s v="GESTIÓN FINANCIERA"/>
    <s v="Se podría presentar que no exista disponibilidad de recursos"/>
    <n v="39.019999999999996"/>
    <s v="Se verifica el cumplimiento del presupuesto para cada uno de los pagos reallizados."/>
    <m/>
    <m/>
    <m/>
    <m/>
    <m/>
    <m/>
    <m/>
    <m/>
    <n v="0"/>
    <s v="Debil"/>
    <s v="Fuerte"/>
    <s v="DebilFuerte"/>
    <n v="7"/>
    <s v="Débil"/>
    <s v="No disminuye"/>
    <s v="Directamente"/>
    <s v="DébilNo disminuyeDirectamente"/>
    <s v=""/>
    <s v=""/>
  </r>
  <r>
    <s v="Control Interno"/>
    <x v="35"/>
    <s v="Estratégico"/>
    <s v="GESTIÓN FINANCIERA"/>
    <s v="Se podría presentar que no exista disponibilidad de recursos"/>
    <n v="39.029999999999994"/>
    <s v="Se realiza seguimiento a los ingresos presupuestados."/>
    <m/>
    <m/>
    <m/>
    <m/>
    <m/>
    <m/>
    <m/>
    <m/>
    <n v="0"/>
    <s v="Debil"/>
    <s v="Fuerte"/>
    <s v="DebilFuerte"/>
    <n v="7"/>
    <s v="Débil"/>
    <s v="No disminuye"/>
    <s v="Directamente"/>
    <s v="DébilNo disminuyeDirectamente"/>
    <s v=""/>
    <s v=""/>
  </r>
  <r>
    <s v="Control Interno"/>
    <x v="36"/>
    <s v="Operativo"/>
    <s v="GESTIÓN FINANCIERA"/>
    <s v="Puede ocurrir que no se cuente con información del estado de cuenta por activo"/>
    <n v="40.01"/>
    <s v="Se cuenta con un Instructivo de generación de estado de cuenta de activos y Formato de estado de cuenta"/>
    <m/>
    <m/>
    <m/>
    <m/>
    <m/>
    <m/>
    <m/>
    <m/>
    <n v="0"/>
    <s v="Debil"/>
    <s v="Fuerte"/>
    <s v="DebilFuerte"/>
    <n v="7"/>
    <s v="Débil"/>
    <s v="No disminuye"/>
    <s v="Directamente"/>
    <s v="DébilNo disminuyeDirectamente"/>
    <s v=""/>
    <s v=""/>
  </r>
  <r>
    <s v="Control Interno"/>
    <x v="36"/>
    <s v="Operativo"/>
    <s v="GESTIÓN FINANCIERA"/>
    <s v="Puede ocurrir que no se cuente con información del estado de cuenta por activo"/>
    <n v="40.019999999999996"/>
    <s v="Sistema de información Matrix con trazabilidad de los activos de información"/>
    <m/>
    <m/>
    <m/>
    <m/>
    <m/>
    <m/>
    <m/>
    <m/>
    <n v="0"/>
    <s v="Debil"/>
    <s v="Fuerte"/>
    <s v="DebilFuerte"/>
    <n v="7"/>
    <s v="Débil"/>
    <s v="No disminuye"/>
    <s v="Directamente"/>
    <s v="DébilNo disminuyeDirectamente"/>
    <s v=""/>
    <s v=""/>
  </r>
  <r>
    <s v="Control Interno"/>
    <x v="37"/>
    <s v="Estratégico"/>
    <s v="GESTIÓN FINANCIERA"/>
    <s v="Puede ocurrir que SAE disponga de los recursos de los activos del FRISCO desconociendo la condición de estos. "/>
    <n v="41.01"/>
    <s v="Formato de certificación de afectación directa de activos."/>
    <m/>
    <m/>
    <m/>
    <m/>
    <m/>
    <m/>
    <m/>
    <m/>
    <n v="0"/>
    <s v="Debil"/>
    <s v="Fuerte"/>
    <s v="DebilFuerte"/>
    <n v="7"/>
    <s v="Débil"/>
    <s v="No disminuye"/>
    <s v="Directamente"/>
    <s v="DébilNo disminuyeDirectamente"/>
    <s v=""/>
    <s v=""/>
  </r>
  <r>
    <s v="Control Interno"/>
    <x v="38"/>
    <s v="Operativo"/>
    <s v="GESTIÓN FINANCIERA"/>
    <s v="Se podría reportar información financiera inexacta tanto de SAE como del FRISCO."/>
    <n v="42.01"/>
    <s v="Se cuenta con contabilidades separadas, una para el FRISCO y una para SAE."/>
    <m/>
    <m/>
    <m/>
    <m/>
    <m/>
    <m/>
    <m/>
    <m/>
    <n v="0"/>
    <s v="Debil"/>
    <s v="Fuerte"/>
    <s v="DebilFuerte"/>
    <n v="7"/>
    <s v="Débil"/>
    <s v="No disminuye"/>
    <s v="Directamente"/>
    <s v="DébilNo disminuyeDirectamente"/>
    <s v=""/>
    <s v=""/>
  </r>
  <r>
    <s v="Control Interno"/>
    <x v="38"/>
    <s v="Operativo"/>
    <s v="GESTIÓN FINANCIERA"/>
    <s v="Se podría reportar información financiera inexacta tanto de SAE como del FRISCO."/>
    <n v="42.019999999999996"/>
    <s v="Se realizan conciliaciones de cada registro contable."/>
    <m/>
    <m/>
    <m/>
    <m/>
    <m/>
    <m/>
    <m/>
    <m/>
    <n v="0"/>
    <s v="Debil"/>
    <s v="Fuerte"/>
    <s v="DebilFuerte"/>
    <n v="7"/>
    <s v="Débil"/>
    <s v="No disminuye"/>
    <s v="Directamente"/>
    <s v="DébilNo disminuyeDirectamente"/>
    <s v=""/>
    <s v=""/>
  </r>
  <r>
    <s v="Control Interno"/>
    <x v="39"/>
    <s v="Operativo"/>
    <s v="GESTIÓN DOCUMENTAL"/>
    <s v="Se podría generar una inadecuada identificación al área que corresponde el trámite  "/>
    <n v="43.01"/>
    <s v="Capacitación continua, criterios de direccionamiento de correspondencia"/>
    <m/>
    <m/>
    <m/>
    <m/>
    <m/>
    <m/>
    <m/>
    <m/>
    <n v="0"/>
    <s v="Debil"/>
    <s v="Fuerte"/>
    <s v="DebilFuerte"/>
    <n v="7"/>
    <s v="Débil"/>
    <s v="No disminuye"/>
    <s v="Directamente"/>
    <s v="DébilNo disminuyeDirectamente"/>
    <s v=""/>
    <s v=""/>
  </r>
  <r>
    <s v="Control Interno"/>
    <x v="39"/>
    <s v="Operativo"/>
    <s v="GESTIÓN DOCUMENTAL"/>
    <s v="Se podría generar una inadecuada identificación al área que corresponde el trámite  "/>
    <n v="43.019999999999996"/>
    <s v=" Base de datos actualizada de usuarios en el aplicativo de Correspondencia."/>
    <m/>
    <m/>
    <m/>
    <m/>
    <m/>
    <m/>
    <m/>
    <m/>
    <n v="0"/>
    <s v="Debil"/>
    <s v="Fuerte"/>
    <s v="DebilFuerte"/>
    <n v="7"/>
    <s v="Débil"/>
    <s v="No disminuye"/>
    <s v="Directamente"/>
    <s v="DébilNo disminuyeDirectamente"/>
    <s v=""/>
    <s v=""/>
  </r>
  <r>
    <s v="Control Interno"/>
    <x v="39"/>
    <s v="Operativo"/>
    <s v="GESTIÓN DOCUMENTAL"/>
    <s v="Se podría generar una inadecuada identificación al área que corresponde el trámite  "/>
    <n v="43.029999999999994"/>
    <s v="Mantenimiento del aplicativo por fuera de la jornadada laboral."/>
    <m/>
    <m/>
    <m/>
    <m/>
    <m/>
    <m/>
    <m/>
    <m/>
    <n v="0"/>
    <s v="Debil"/>
    <s v="Fuerte"/>
    <s v="DebilFuerte"/>
    <n v="7"/>
    <s v="Débil"/>
    <s v="No disminuye"/>
    <s v="Directamente"/>
    <s v="DébilNo disminuyeDirectamente"/>
    <s v=""/>
    <s v=""/>
  </r>
  <r>
    <s v="Control Interno"/>
    <x v="39"/>
    <s v="Operativo"/>
    <s v="GESTIÓN DOCUMENTAL"/>
    <s v="Se podría generar una inadecuada identificación al área que corresponde el trámite  "/>
    <n v="43.039999999999992"/>
    <s v="Priorizar atención de posibles fallas del aplicativo cuando se presenten."/>
    <m/>
    <m/>
    <m/>
    <m/>
    <m/>
    <m/>
    <m/>
    <m/>
    <n v="0"/>
    <s v="Debil"/>
    <s v="Fuerte"/>
    <s v="DebilFuerte"/>
    <n v="7"/>
    <s v="Débil"/>
    <s v="No disminuye"/>
    <s v="Directamente"/>
    <s v="DébilNo disminuyeDirectamente"/>
    <s v=""/>
    <s v=""/>
  </r>
  <r>
    <s v="Control Interno"/>
    <x v="39"/>
    <s v="Operativo"/>
    <s v="GESTIÓN DOCUMENTAL"/>
    <s v="Se podría generar una inadecuada identificación al área que corresponde el trámite  "/>
    <n v="43.04999999999999"/>
    <s v="Verificación y actualización permanente de las direcciones de los destinatarios externos a quien se envían comunicaciones. "/>
    <m/>
    <m/>
    <m/>
    <m/>
    <m/>
    <m/>
    <m/>
    <m/>
    <n v="0"/>
    <s v="Debil"/>
    <s v="Fuerte"/>
    <s v="DebilFuerte"/>
    <n v="7"/>
    <s v="Débil"/>
    <s v="No disminuye"/>
    <s v="Directamente"/>
    <s v="DébilNo disminuyeDirectamente"/>
    <s v=""/>
    <s v=""/>
  </r>
  <r>
    <s v="Control Interno"/>
    <x v="39"/>
    <s v="Operativo"/>
    <s v="GESTIÓN DOCUMENTAL"/>
    <s v="Se podría generar una inadecuada identificación al área que corresponde el trámite  "/>
    <n v="43.059999999999988"/>
    <s v="Seguimiento a ZEUS"/>
    <m/>
    <m/>
    <m/>
    <m/>
    <m/>
    <m/>
    <m/>
    <m/>
    <n v="0"/>
    <s v="Debil"/>
    <s v="Fuerte"/>
    <s v="DebilFuerte"/>
    <n v="7"/>
    <s v="Débil"/>
    <s v="No disminuye"/>
    <s v="Directamente"/>
    <s v="DébilNo disminuyeDirectamente"/>
    <s v=""/>
    <s v=""/>
  </r>
  <r>
    <s v="Control Interno"/>
    <x v="40"/>
    <s v="Operativo"/>
    <s v="GESTIÓN DOCUMENTAL"/>
    <s v="Puede ocurrir que no se inserten las piezas documentales en el expediente correspondiente "/>
    <n v="44.01"/>
    <s v="Se cuenta con una verificación por parte del Comitè Institucional de Desarrollo Adminsitrativo."/>
    <m/>
    <m/>
    <m/>
    <m/>
    <m/>
    <m/>
    <m/>
    <m/>
    <n v="0"/>
    <s v="Debil"/>
    <s v="Fuerte"/>
    <s v="DebilFuerte"/>
    <n v="7"/>
    <s v="Débil"/>
    <s v="No disminuye"/>
    <s v="Directamente"/>
    <s v="DébilNo disminuyeDirectamente"/>
    <s v=""/>
    <s v=""/>
  </r>
  <r>
    <s v="Control Interno"/>
    <x v="40"/>
    <s v="Operativo"/>
    <s v="GESTIÓN DOCUMENTAL"/>
    <s v="Puede ocurrir que no se inserten las piezas documentales en el expediente correspondiente "/>
    <n v="44.019999999999996"/>
    <s v="Se cuenta con una verificaciòn por parte del lìder del proceso."/>
    <m/>
    <m/>
    <m/>
    <m/>
    <m/>
    <m/>
    <m/>
    <m/>
    <n v="0"/>
    <s v="Debil"/>
    <s v="Fuerte"/>
    <s v="DebilFuerte"/>
    <n v="7"/>
    <s v="Débil"/>
    <s v="No disminuye"/>
    <s v="Directamente"/>
    <s v="DébilNo disminuyeDirectamente"/>
    <s v=""/>
    <s v=""/>
  </r>
  <r>
    <s v="Control Interno"/>
    <x v="40"/>
    <s v="Operativo"/>
    <s v="GESTIÓN DOCUMENTAL"/>
    <s v="Puede ocurrir que no se inserten las piezas documentales en el expediente correspondiente "/>
    <n v="44.029999999999994"/>
    <s v="Se realiza levantamiento información directamente con el área dando cumplimiento a la normatividad de gestión documental"/>
    <m/>
    <m/>
    <m/>
    <m/>
    <m/>
    <m/>
    <m/>
    <m/>
    <n v="0"/>
    <s v="Debil"/>
    <s v="Fuerte"/>
    <s v="DebilFuerte"/>
    <n v="7"/>
    <s v="Débil"/>
    <s v="No disminuye"/>
    <s v="Directamente"/>
    <s v="DébilNo disminuyeDirectamente"/>
    <s v=""/>
    <s v=""/>
  </r>
  <r>
    <s v="Control Interno"/>
    <x v="41"/>
    <s v="Operativo"/>
    <s v="GESTIÓN DOCUMENTAL"/>
    <s v="Se podría alterar o extraviar piezas documentales vitales para la gestión "/>
    <n v="45.01"/>
    <s v="Capacitación temas de organización y conformación de expedientes"/>
    <m/>
    <m/>
    <m/>
    <m/>
    <m/>
    <m/>
    <m/>
    <m/>
    <n v="0"/>
    <s v="Debil"/>
    <s v="Fuerte"/>
    <s v="DebilFuerte"/>
    <n v="7"/>
    <s v="Débil"/>
    <s v="No disminuye"/>
    <s v="Directamente"/>
    <s v="DébilNo disminuyeDirectamente"/>
    <s v=""/>
    <s v=""/>
  </r>
  <r>
    <s v="Control Interno"/>
    <x v="41"/>
    <s v="Operativo"/>
    <s v="GESTIÓN DOCUMENTAL"/>
    <s v="Se podría alterar o extraviar piezas documentales vitales para la gestión "/>
    <n v="45.019999999999996"/>
    <s v="Diligenciamiento de la hoja de control de cada expediente."/>
    <m/>
    <m/>
    <m/>
    <m/>
    <m/>
    <m/>
    <m/>
    <m/>
    <n v="0"/>
    <s v="Debil"/>
    <s v="Fuerte"/>
    <s v="DebilFuerte"/>
    <n v="7"/>
    <s v="Débil"/>
    <s v="No disminuye"/>
    <s v="Directamente"/>
    <s v="DébilNo disminuyeDirectamente"/>
    <s v=""/>
    <s v=""/>
  </r>
  <r>
    <s v="Control Interno"/>
    <x v="41"/>
    <s v="Operativo"/>
    <s v="GESTIÓN DOCUMENTAL"/>
    <s v="Se podría alterar o extraviar piezas documentales vitales para la gestión "/>
    <n v="45.029999999999994"/>
    <s v="Aplicación del procedimiento de prestamo y consulta de documentos, Formatos Prestamo y Formato de control de prestamo de material de arcivo"/>
    <m/>
    <m/>
    <m/>
    <m/>
    <m/>
    <m/>
    <m/>
    <m/>
    <n v="0"/>
    <s v="Debil"/>
    <s v="Fuerte"/>
    <s v="DebilFuerte"/>
    <n v="7"/>
    <s v="Débil"/>
    <s v="No disminuye"/>
    <s v="Directamente"/>
    <s v="DébilNo disminuyeDirectamente"/>
    <s v=""/>
    <s v=""/>
  </r>
  <r>
    <s v="Control Interno"/>
    <x v="41"/>
    <s v="Operativo"/>
    <s v="GESTIÓN DOCUMENTAL"/>
    <s v="Se podría alterar o extraviar piezas documentales vitales para la gestión "/>
    <n v="45.039999999999992"/>
    <s v="Vigilar que la infraestructura instalada en el archivo para el almacenamiento de su fondo documental, permanezca con las condiciones de seguridad y mantenimiento establecidas para la conservación del acervo documental."/>
    <m/>
    <m/>
    <m/>
    <m/>
    <m/>
    <m/>
    <m/>
    <m/>
    <n v="0"/>
    <s v="Debil"/>
    <s v="Fuerte"/>
    <s v="DebilFuerte"/>
    <n v="7"/>
    <s v="Débil"/>
    <s v="No disminuye"/>
    <s v="Directamente"/>
    <s v="DébilNo disminuyeDirectamente"/>
    <s v=""/>
    <s v=""/>
  </r>
  <r>
    <s v="Control Interno"/>
    <x v="42"/>
    <s v="Operativo"/>
    <s v="GESTIÓN JURÍDICA"/>
    <s v="Se puede presentar  que no se cuente con un adecuado análisis jurisprudencial"/>
    <n v="48.01"/>
    <s v="Se cuenta con controles dentro de los procedimientos de control dual, en los cuales los jefes de las Gerencias o Vicepresidencia realiza la verificación de los conceptos y actos administrativos emitidos."/>
    <m/>
    <m/>
    <m/>
    <m/>
    <m/>
    <m/>
    <m/>
    <m/>
    <n v="0"/>
    <s v="Debil"/>
    <s v="Fuerte"/>
    <s v="DebilFuerte"/>
    <n v="7"/>
    <s v="Débil"/>
    <s v="No disminuye"/>
    <s v="Directamente"/>
    <s v="DébilNo disminuyeDirectamente"/>
    <s v=""/>
    <s v=""/>
  </r>
  <r>
    <s v="Control Interno"/>
    <x v="42"/>
    <s v="Operativo"/>
    <s v="GESTIÓN JURÍDICA"/>
    <s v="Se puede presentar  que no se cuente con un adecuado análisis jurisprudencial"/>
    <n v="48.019999999999996"/>
    <s v="P-GJ2-079_Procedimiento_Atención_Conceptos_Juridicos"/>
    <m/>
    <m/>
    <m/>
    <m/>
    <m/>
    <m/>
    <m/>
    <m/>
    <n v="0"/>
    <s v="Debil"/>
    <s v="Fuerte"/>
    <s v="DebilFuerte"/>
    <n v="7"/>
    <s v="Débil"/>
    <s v="No disminuye"/>
    <s v="Directamente"/>
    <s v="DébilNo disminuyeDirectamente"/>
    <s v=""/>
    <s v=""/>
  </r>
  <r>
    <s v="Control Interno"/>
    <x v="42"/>
    <s v="Operativo"/>
    <s v="GESTIÓN JURÍDICA"/>
    <s v="Se puede presentar  que no se cuente con un adecuado análisis jurisprudencial"/>
    <n v="48.029999999999994"/>
    <s v="SP-GJ2-080_Procedimiento_revision_y_expedicion_de_actos_administrativos"/>
    <m/>
    <m/>
    <m/>
    <m/>
    <m/>
    <m/>
    <m/>
    <m/>
    <n v="0"/>
    <s v="Debil"/>
    <s v="Fuerte"/>
    <s v="DebilFuerte"/>
    <n v="7"/>
    <s v="Débil"/>
    <s v="No disminuye"/>
    <s v="Directamente"/>
    <s v="DébilNo disminuyeDirectamente"/>
    <s v=""/>
    <s v=""/>
  </r>
  <r>
    <s v="Control Interno"/>
    <x v="42"/>
    <s v="Operativo"/>
    <s v="GESTIÓN JURÍDICA"/>
    <s v="Se puede presentar  que no se cuente con un adecuado análisis jurisprudencial"/>
    <n v="48.039999999999992"/>
    <s v="P-GJ1-070_Procedimiento_Tutelas"/>
    <m/>
    <m/>
    <m/>
    <m/>
    <m/>
    <m/>
    <m/>
    <m/>
    <n v="0"/>
    <s v="Debil"/>
    <s v="Fuerte"/>
    <s v="DebilFuerte"/>
    <n v="7"/>
    <s v="Débil"/>
    <s v="No disminuye"/>
    <s v="Directamente"/>
    <s v="DébilNo disminuyeDirectamente"/>
    <s v=""/>
    <s v=""/>
  </r>
  <r>
    <s v="Control Interno"/>
    <x v="43"/>
    <s v="Operativo"/>
    <s v="GESTIÓN JURÍDICA"/>
    <s v="Se puede presentar Indebido planteamiento de las estrategias para la defensa jurídica"/>
    <n v="49.01"/>
    <s v="Aplicación del procedimiento de representación Judicial P-GJ1-081"/>
    <m/>
    <m/>
    <m/>
    <m/>
    <m/>
    <m/>
    <m/>
    <m/>
    <n v="0"/>
    <s v="Debil"/>
    <s v="Fuerte"/>
    <s v="DebilFuerte"/>
    <n v="7"/>
    <s v="Débil"/>
    <s v="No disminuye"/>
    <s v="Directamente"/>
    <s v="DébilNo disminuyeDirectamente"/>
    <s v=""/>
    <s v=""/>
  </r>
  <r>
    <s v="Control Interno"/>
    <x v="43"/>
    <s v="Operativo"/>
    <s v="GESTIÓN JURÍDICA"/>
    <s v="Se puede presentar Indebido planteamiento de las estrategias para la defensa jurídica"/>
    <n v="49.019999999999996"/>
    <s v="P-GJ2-079_Procedimiento_Atención_Conceptos_Juridicos"/>
    <m/>
    <m/>
    <m/>
    <m/>
    <m/>
    <m/>
    <m/>
    <m/>
    <n v="0"/>
    <s v="Debil"/>
    <s v="Fuerte"/>
    <s v="DebilFuerte"/>
    <n v="7"/>
    <s v="Débil"/>
    <s v="No disminuye"/>
    <s v="Directamente"/>
    <s v="DébilNo disminuyeDirectamente"/>
    <s v=""/>
    <s v=""/>
  </r>
  <r>
    <s v="Control Interno"/>
    <x v="43"/>
    <s v="Operativo"/>
    <s v="GESTIÓN JURÍDICA"/>
    <s v="Se puede presentar Indebido planteamiento de las estrategias para la defensa jurídica"/>
    <n v="49.029999999999994"/>
    <s v="P-GJ2-080_Procedimiento_revision_y_expedicion_de_actos_administrativos"/>
    <m/>
    <m/>
    <m/>
    <m/>
    <m/>
    <m/>
    <m/>
    <m/>
    <n v="0"/>
    <s v="Debil"/>
    <s v="Fuerte"/>
    <s v="DebilFuerte"/>
    <n v="7"/>
    <s v="Débil"/>
    <s v="No disminuye"/>
    <s v="Directamente"/>
    <s v="DébilNo disminuyeDirectamente"/>
    <s v=""/>
    <s v=""/>
  </r>
  <r>
    <s v="Control Interno"/>
    <x v="43"/>
    <s v="Operativo"/>
    <s v="GESTIÓN JURÍDICA"/>
    <s v="Se puede presentar Indebido planteamiento de las estrategias para la defensa jurídica"/>
    <n v="49.039999999999992"/>
    <s v="P-GJ1-070_Procedimiento_Tutelas"/>
    <m/>
    <m/>
    <m/>
    <m/>
    <m/>
    <m/>
    <m/>
    <m/>
    <n v="0"/>
    <s v="Debil"/>
    <s v="Fuerte"/>
    <s v="DebilFuerte"/>
    <n v="7"/>
    <s v="Débil"/>
    <s v="No disminuye"/>
    <s v="Directamente"/>
    <s v="DébilNo disminuyeDirectamente"/>
    <s v=""/>
    <s v=""/>
  </r>
  <r>
    <s v="Control Interno"/>
    <x v="44"/>
    <s v="Operativo"/>
    <s v="ADQUISICIONES"/>
    <s v="Se podría presentar una  inadecuada identificación  de las necesidades a contratar."/>
    <n v="50.01"/>
    <s v="Aplicación P-BS1-023_Elaboracion_y_Actualizacion_del_Plan_Anual_de_Adquisiciones, en el cual se identifican y se validan las diferentes necesidades de contratación de las áreas y existe una aprobación de dicho plan. "/>
    <m/>
    <m/>
    <m/>
    <m/>
    <m/>
    <m/>
    <m/>
    <m/>
    <n v="0"/>
    <s v="Debil"/>
    <s v="Fuerte"/>
    <s v="DebilFuerte"/>
    <n v="7"/>
    <s v="Débil"/>
    <s v="No disminuye"/>
    <s v="Directamente"/>
    <s v="DébilNo disminuyeDirectamente"/>
    <s v=""/>
    <s v=""/>
  </r>
  <r>
    <s v="Control Interno"/>
    <x v="44"/>
    <s v="Operativo"/>
    <s v="ADQUISICIONES"/>
    <s v="Se podría presentar una  inadecuada identificación  de las necesidades a contratar."/>
    <n v="50.019999999999996"/>
    <s v="Aplicación Procedimiento elaboración de Estudios Previos"/>
    <m/>
    <m/>
    <m/>
    <m/>
    <m/>
    <m/>
    <m/>
    <m/>
    <n v="0"/>
    <s v="Debil"/>
    <s v="Fuerte"/>
    <s v="DebilFuerte"/>
    <n v="7"/>
    <s v="Débil"/>
    <s v="No disminuye"/>
    <s v="Directamente"/>
    <s v="DébilNo disminuyeDirectamente"/>
    <s v=""/>
    <s v=""/>
  </r>
  <r>
    <s v="Control Interno"/>
    <x v="44"/>
    <s v="Operativo"/>
    <s v="ADQUISICIONES"/>
    <s v="Se podría presentar una  inadecuada identificación  de las necesidades a contratar."/>
    <n v="50.029999999999994"/>
    <s v="Comité de Contratos"/>
    <m/>
    <m/>
    <m/>
    <m/>
    <m/>
    <m/>
    <m/>
    <m/>
    <n v="0"/>
    <s v="Debil"/>
    <s v="Fuerte"/>
    <s v="DebilFuerte"/>
    <n v="7"/>
    <s v="Débil"/>
    <s v="No disminuye"/>
    <s v="Directamente"/>
    <s v="DébilNo disminuyeDirectamente"/>
    <s v=""/>
    <s v=""/>
  </r>
  <r>
    <s v="Control Interno"/>
    <x v="44"/>
    <s v="Operativo"/>
    <s v="ADQUISICIONES"/>
    <s v="Se podría presentar una  inadecuada identificación  de las necesidades a contratar."/>
    <n v="50.039999999999992"/>
    <s v="Aplicación Procedimiento de Elaboración y Actualización del presupuesto"/>
    <m/>
    <m/>
    <m/>
    <m/>
    <m/>
    <m/>
    <m/>
    <m/>
    <n v="0"/>
    <s v="Debil"/>
    <s v="Fuerte"/>
    <s v="DebilFuerte"/>
    <n v="7"/>
    <s v="Débil"/>
    <s v="No disminuye"/>
    <s v="Directamente"/>
    <s v="DébilNo disminuyeDirectamente"/>
    <s v=""/>
    <s v=""/>
  </r>
  <r>
    <s v="Control Interno"/>
    <x v="45"/>
    <s v="Operativo"/>
    <s v="ADQUISICIONES"/>
    <s v="Puede ocurrir que existan debilidades para realizar la supervisión o interventoría del contrato."/>
    <n v="51.01"/>
    <s v="Aplición del  procedimiento de supervisión o interventoria y liquidación de contratos"/>
    <m/>
    <m/>
    <m/>
    <m/>
    <m/>
    <m/>
    <m/>
    <m/>
    <n v="0"/>
    <s v="Debil"/>
    <s v="Fuerte"/>
    <s v="DebilFuerte"/>
    <n v="7"/>
    <s v="Débil"/>
    <s v="No disminuye"/>
    <s v="Directamente"/>
    <s v="DébilNo disminuyeDirectamente"/>
    <s v=""/>
    <s v=""/>
  </r>
  <r>
    <s v="Control Interno"/>
    <x v="46"/>
    <s v="Operativo"/>
    <s v="ADQUISICIONES"/>
    <s v="Se podría presentar fallas en la definición y cumplimiento de las condiciones y garantías del contrato."/>
    <n v="52.01"/>
    <s v="Dentro del Manual de contratación adoptado se encuentra la definición de garantias tendientes a los riesgos identificados en el momento en el que se realizan los estudios previos."/>
    <m/>
    <m/>
    <m/>
    <m/>
    <m/>
    <m/>
    <m/>
    <m/>
    <n v="0"/>
    <s v="Debil"/>
    <s v="Fuerte"/>
    <s v="DebilFuerte"/>
    <n v="7"/>
    <s v="Débil"/>
    <s v="No disminuye"/>
    <s v="Directamente"/>
    <s v="DébilNo disminuyeDirectamente"/>
    <s v=""/>
    <s v=""/>
  </r>
  <r>
    <s v="Control Interno"/>
    <x v="47"/>
    <s v="Seguridad de la Información"/>
    <s v="COMUNICACIÓN Y ATENCIÓN DE REQUERIMIENTOS"/>
    <s v="Se podrían contar con información errada  dentro de las comunicaciones externas"/>
    <n v="53.01"/>
    <s v="Se cuentan con canales unicos oficiales de información, fruto de los sistemas de información. Toda información publicada es verificada por la Presidencia de la Sociedad."/>
    <m/>
    <m/>
    <m/>
    <m/>
    <m/>
    <m/>
    <m/>
    <m/>
    <n v="0"/>
    <s v="Debil"/>
    <s v="Fuerte"/>
    <s v="DebilFuerte"/>
    <n v="7"/>
    <s v="Débil"/>
    <s v="No disminuye"/>
    <s v="Directamente"/>
    <s v="DébilNo disminuyeDirectamente"/>
    <s v=""/>
    <s v=""/>
  </r>
  <r>
    <s v="Control Interno"/>
    <x v="48"/>
    <s v="Operativo"/>
    <s v="COMUNICACIÓN Y ATENCIÓN DE REQUERIMIENTOS"/>
    <s v="Se podrían presentar retrasos en las respuestas a las necesidades y requerimientos de los usuarios"/>
    <n v="54.01"/>
    <s v="Se cuenta con sistema de gestiòn documental, donde se definen alertas para el cumplimiento de los tiempos. Alertas previas diarias, semanales y quincenales de los vencimientos de plazo. Comunicaciones a través de correo, teléfono y Skype empresarial"/>
    <m/>
    <m/>
    <m/>
    <m/>
    <m/>
    <m/>
    <m/>
    <m/>
    <n v="0"/>
    <s v="Debil"/>
    <s v="Fuerte"/>
    <s v="DebilFuerte"/>
    <n v="7"/>
    <s v="Débil"/>
    <s v="No disminuye"/>
    <s v="Directamente"/>
    <s v="DébilNo disminuyeDirectamente"/>
    <s v=""/>
    <s v=""/>
  </r>
  <r>
    <s v="Control Interno"/>
    <x v="48"/>
    <s v="Operativo"/>
    <s v="COMUNICACIÓN Y ATENCIÓN DE REQUERIMIENTOS"/>
    <s v="Se podrían presentar retrasos en las respuestas a las necesidades y requerimientos de los usuarios"/>
    <n v="54.019999999999996"/>
    <s v="Existe el P-CA2-034_Procedimiento_de_Seguimeinto_y_Control_a_Requerimientos, donde se definen controles de seguimiento a todos los requerimientos dentro de la Sociedad."/>
    <m/>
    <m/>
    <m/>
    <m/>
    <m/>
    <m/>
    <m/>
    <m/>
    <n v="0"/>
    <s v="Debil"/>
    <s v="Fuerte"/>
    <s v="DebilFuerte"/>
    <n v="7"/>
    <s v="Débil"/>
    <s v="No disminuye"/>
    <s v="Directamente"/>
    <s v="DébilNo disminuyeDirectamente"/>
    <s v=""/>
    <s v=""/>
  </r>
  <r>
    <s v="Control Interno"/>
    <x v="49"/>
    <s v="Operativo"/>
    <s v="DIRECCIONAMIENTO ESTRATEGICO"/>
    <s v="Se podrían presentar fallas dentro  de la medición de la estrategia"/>
    <n v="55.01"/>
    <s v="Se cuenta con una validación de los resultados en el comité Directivo, por parte de cada uno de los lideres de las áreas."/>
    <m/>
    <m/>
    <m/>
    <m/>
    <m/>
    <m/>
    <m/>
    <m/>
    <n v="0"/>
    <s v="Debil"/>
    <s v="Fuerte"/>
    <s v="DebilFuerte"/>
    <n v="7"/>
    <s v="Débil"/>
    <s v="No disminuye"/>
    <s v="Directamente"/>
    <s v="DébilNo disminuyeDirectamente"/>
    <s v=""/>
    <s v=""/>
  </r>
  <r>
    <s v="Control Interno"/>
    <x v="50"/>
    <s v="Operativo"/>
    <s v="DIRECCIONAMIENTO ESTRATEGICO"/>
    <s v="Puede ocurrir que los procesos no estén debidamente documentados, o que los documentos se encuentren desactualizados."/>
    <n v="56.01"/>
    <s v="Se cuenta con controles dentro del procedimiento de Creación, modificación y Eliminación de Documentos, a través del flujo en el aplicativo ZEUS"/>
    <m/>
    <m/>
    <m/>
    <m/>
    <m/>
    <m/>
    <m/>
    <m/>
    <n v="0"/>
    <s v="Debil"/>
    <s v="Fuerte"/>
    <s v="DebilFuerte"/>
    <n v="7"/>
    <s v="Débil"/>
    <s v="No disminuye"/>
    <s v="Directamente"/>
    <s v="DébilNo disminuyeDirectamente"/>
    <s v=""/>
    <s v=""/>
  </r>
  <r>
    <s v="Control Interno"/>
    <x v="51"/>
    <s v="Operativo"/>
    <s v="GESTIÓN DEL TALENTO HUMANO"/>
    <s v="Se podrían presentar fallas en la identificación de las necesidades de personal. "/>
    <n v="57.01"/>
    <s v="Aplicación P-GT1-010_Procedimiento_Seleccion_y_Vinculacion_de_Talento_Humano, donde se definen los mecanismos para la solicitud de personal y flujo en el aplicativo ZEUS"/>
    <m/>
    <m/>
    <m/>
    <m/>
    <m/>
    <m/>
    <m/>
    <m/>
    <n v="0"/>
    <s v="Debil"/>
    <s v="Fuerte"/>
    <s v="DebilFuerte"/>
    <n v="7"/>
    <s v="Débil"/>
    <s v="No disminuye"/>
    <s v="Directamente"/>
    <s v="DébilNo disminuyeDirectamente"/>
    <s v=""/>
    <s v=""/>
  </r>
  <r>
    <s v="Control Interno"/>
    <x v="51"/>
    <s v="Operativo"/>
    <s v="GESTIÓN DEL TALENTO HUMANO"/>
    <s v="Se podrían presentar fallas en la identificación de las necesidades de personal. "/>
    <n v="57.019999999999996"/>
    <s v="Las necesidades son contrarestadas con el dimensionamiento realizado por la firma Bahamon en el año 2014."/>
    <m/>
    <m/>
    <m/>
    <m/>
    <m/>
    <m/>
    <m/>
    <m/>
    <n v="0"/>
    <s v="Debil"/>
    <s v="Fuerte"/>
    <s v="DebilFuerte"/>
    <n v="7"/>
    <s v="Débil"/>
    <s v="No disminuye"/>
    <s v="Directamente"/>
    <s v="DébilNo disminuyeDirectamente"/>
    <s v=""/>
    <s v=""/>
  </r>
  <r>
    <s v="Control Interno"/>
    <x v="51"/>
    <s v="Operativo"/>
    <s v="GESTIÓN DEL TALENTO HUMANO"/>
    <s v="Se podrían presentar fallas en la identificación de las necesidades de personal. "/>
    <n v="57.029999999999994"/>
    <s v="Dimensionamiento de la planta"/>
    <m/>
    <m/>
    <m/>
    <m/>
    <m/>
    <m/>
    <m/>
    <m/>
    <n v="0"/>
    <s v="Debil"/>
    <s v="Fuerte"/>
    <s v="DebilFuerte"/>
    <n v="7"/>
    <s v="Débil"/>
    <s v="No disminuye"/>
    <s v="Directamente"/>
    <s v="DébilNo disminuyeDirectamente"/>
    <s v=""/>
    <s v=""/>
  </r>
  <r>
    <s v="Control Interno"/>
    <x v="52"/>
    <s v="Operativo"/>
    <s v="GESTIÓN DEL TALENTO HUMANO"/>
    <s v="Se podría no encontrar personal idóneo dentro del mercado laboral"/>
    <n v="58.01"/>
    <s v="Se tienen definidos los perfiles de cada uno de los cargos necesarios dentro de la Sociedad, para los cuales se especifica más de un campo profesional o tipo de formación."/>
    <m/>
    <m/>
    <m/>
    <m/>
    <m/>
    <m/>
    <m/>
    <m/>
    <n v="0"/>
    <s v="Debil"/>
    <s v="Fuerte"/>
    <s v="DebilFuerte"/>
    <n v="7"/>
    <s v="Débil"/>
    <s v="No disminuye"/>
    <s v="Directamente"/>
    <s v="DébilNo disminuyeDirectamente"/>
    <s v=""/>
    <s v=""/>
  </r>
  <r>
    <s v="Control Interno"/>
    <x v="53"/>
    <s v="Operativo"/>
    <s v="GESTIÓN DEL TALENTO HUMANO"/>
    <s v="Se podría presentar fallas en la transferencia del conocimiento"/>
    <n v="59.01"/>
    <s v="Se cuenta con un plan de inducción y reinducción en el que se busca cumplir con la curva de aprendizaje definida."/>
    <m/>
    <m/>
    <m/>
    <m/>
    <m/>
    <m/>
    <m/>
    <m/>
    <n v="0"/>
    <s v="Debil"/>
    <s v="Fuerte"/>
    <s v="DebilFuerte"/>
    <n v="7"/>
    <s v="Débil"/>
    <s v="No disminuye"/>
    <s v="Directamente"/>
    <s v="DébilNo disminuyeDirectamente"/>
    <s v=""/>
    <s v=""/>
  </r>
  <r>
    <s v="Control Interno"/>
    <x v="53"/>
    <s v="Operativo"/>
    <s v="GESTIÓN DEL TALENTO HUMANO"/>
    <s v="Se podría presentar fallas en la transferencia del conocimiento"/>
    <n v="59.019999999999996"/>
    <s v="Se realizan las evaluaciones de las capacitaciones recibidas."/>
    <m/>
    <m/>
    <m/>
    <m/>
    <m/>
    <m/>
    <m/>
    <m/>
    <n v="0"/>
    <s v="Debil"/>
    <s v="Fuerte"/>
    <s v="DebilFuerte"/>
    <n v="7"/>
    <s v="Débil"/>
    <s v="No disminuye"/>
    <s v="Directamente"/>
    <s v="DébilNo disminuyeDirectamente"/>
    <s v=""/>
    <s v=""/>
  </r>
  <r>
    <s v="Control Interno"/>
    <x v="53"/>
    <s v="Operativo"/>
    <s v="GESTIÓN DEL TALENTO HUMANO"/>
    <s v="Se podría presentar fallas en la transferencia del conocimiento"/>
    <n v="59.029999999999994"/>
    <s v="Se cuenta con procedimientos documentados, los cuales reflejan un nivel de complejidad suficiente para trasmitir el funcionamiento de la operación."/>
    <m/>
    <m/>
    <m/>
    <m/>
    <m/>
    <m/>
    <m/>
    <m/>
    <n v="0"/>
    <s v="Debil"/>
    <s v="Fuerte"/>
    <s v="DebilFuerte"/>
    <n v="7"/>
    <s v="Débil"/>
    <s v="No disminuye"/>
    <s v="Directamente"/>
    <s v="DébilNo disminuyeDirectamente"/>
    <s v=""/>
    <s v=""/>
  </r>
  <r>
    <s v="Control Interno"/>
    <x v="54"/>
    <s v="Operativo"/>
    <s v="GESTIÓN DEL TALENTO HUMANO"/>
    <s v="Se podrían presentar que no se optimicen las competencias del  Talento humano de la SAE"/>
    <n v="60.01"/>
    <s v="Procedimiento y ejecución del plan empresarial de capacitación"/>
    <m/>
    <m/>
    <m/>
    <m/>
    <m/>
    <m/>
    <m/>
    <m/>
    <n v="0"/>
    <s v="Debil"/>
    <s v="Fuerte"/>
    <s v="DebilFuerte"/>
    <n v="7"/>
    <s v="Débil"/>
    <s v="No disminuye"/>
    <s v="Directamente"/>
    <s v="DébilNo disminuyeDirectamente"/>
    <s v=""/>
    <s v=""/>
  </r>
  <r>
    <s v="Control Interno"/>
    <x v="55"/>
    <s v="Operativo"/>
    <s v="ADMINISTRACIÓN DE BIENES DE FUNICIONAMIENTO"/>
    <s v="Podría ocurrir que no se identifiquen activos fijos "/>
    <n v="61.01"/>
    <s v="Se cuenta con inventario detallado de los activos y se la relacion de los funcionarios a cargo."/>
    <m/>
    <m/>
    <m/>
    <m/>
    <m/>
    <m/>
    <m/>
    <m/>
    <n v="0"/>
    <s v="Debil"/>
    <s v="Fuerte"/>
    <s v="DebilFuerte"/>
    <n v="7"/>
    <s v="Débil"/>
    <s v="No disminuye"/>
    <s v="Directamente"/>
    <s v="DébilNo disminuyeDirectamente"/>
    <s v=""/>
    <s v=""/>
  </r>
  <r>
    <s v="Control Interno"/>
    <x v="55"/>
    <s v="Operativo"/>
    <s v="ADMINISTRACIÓN DE BIENES DE FUNICIONAMIENTO"/>
    <s v="Podría ocurrir que no se identifiquen activos fijos "/>
    <n v="61.019999999999996"/>
    <s v="Existe procedimeinto asignación de bienes devolutivos y elementos de consumo a funcionarios, donde se definieron controles para asignar los activos."/>
    <m/>
    <m/>
    <m/>
    <m/>
    <m/>
    <m/>
    <m/>
    <m/>
    <n v="0"/>
    <s v="Debil"/>
    <s v="Fuerte"/>
    <s v="DebilFuerte"/>
    <n v="7"/>
    <s v="Débil"/>
    <s v="No disminuye"/>
    <s v="Directamente"/>
    <s v="DébilNo disminuyeDirectamente"/>
    <s v=""/>
    <s v=""/>
  </r>
  <r>
    <s v="Control Interno"/>
    <x v="55"/>
    <s v="Operativo"/>
    <s v="ADMINISTRACIÓN DE BIENES DE FUNICIONAMIENTO"/>
    <s v="Podría ocurrir que no se identifiquen activos fijos "/>
    <n v="61.029999999999994"/>
    <s v="Procedimiento de asignación de bienes devolutivos y elementos de consumo a funcionarios P-AB1-064"/>
    <m/>
    <m/>
    <m/>
    <m/>
    <m/>
    <m/>
    <m/>
    <m/>
    <n v="0"/>
    <s v="Debil"/>
    <s v="Fuerte"/>
    <s v="DebilFuerte"/>
    <n v="7"/>
    <s v="Débil"/>
    <s v="No disminuye"/>
    <s v="Directamente"/>
    <s v="DébilNo disminuyeDirectamente"/>
    <s v=""/>
    <s v=""/>
  </r>
  <r>
    <s v="Control Interno"/>
    <x v="56"/>
    <s v="Operativo"/>
    <s v="ADMINISTRACIÓN DE BIENES DE FUNICIONAMIENTO"/>
    <s v="Podría ocurrir que no se identifiquen las necesidades de mantenimiento"/>
    <n v="62.01"/>
    <s v="1 vez al mes se enciende la planta eléctrica."/>
    <m/>
    <m/>
    <m/>
    <m/>
    <m/>
    <m/>
    <m/>
    <m/>
    <n v="0"/>
    <s v="Debil"/>
    <s v="Fuerte"/>
    <s v="DebilFuerte"/>
    <n v="7"/>
    <s v="Débil"/>
    <s v="No disminuye"/>
    <s v="Directamente"/>
    <s v="DébilNo disminuyeDirectamente"/>
    <s v=""/>
    <s v=""/>
  </r>
  <r>
    <s v="Control Interno"/>
    <x v="57"/>
    <s v="Operativo"/>
    <s v="ADMINISTRACIÓN DE BIENES DE FUNICIONAMIENTO"/>
    <s v="Se podría presentar daño o deterioro al mobiliario (muebles y enseres) de SAE"/>
    <n v="63.01"/>
    <s v="Toma de inventarios anual donde se establece el estado del bien."/>
    <m/>
    <m/>
    <m/>
    <m/>
    <m/>
    <m/>
    <m/>
    <m/>
    <n v="0"/>
    <s v="Debil"/>
    <s v="Fuerte"/>
    <s v="DebilFuerte"/>
    <n v="7"/>
    <s v="Débil"/>
    <s v="No disminuye"/>
    <s v="Directamente"/>
    <s v="DébilNo disminuyeDirectamente"/>
    <s v=""/>
    <s v=""/>
  </r>
  <r>
    <s v="Control Interno"/>
    <x v="58"/>
    <s v="Operativo"/>
    <s v="EVALUACIÒN Y CONTROL"/>
    <s v="Podría ocurrir que se incumpla con las auditorías y seguimientos programados en el Plan Anual de auditoría"/>
    <n v="64.010000000000005"/>
    <m/>
    <m/>
    <m/>
    <m/>
    <m/>
    <m/>
    <m/>
    <m/>
    <m/>
    <n v="0"/>
    <s v="Debil"/>
    <s v="Fuerte"/>
    <s v="DebilFuerte"/>
    <n v="7"/>
    <s v="Débil"/>
    <s v="No disminuye"/>
    <s v="Directamente"/>
    <s v="DébilNo disminuyeDirectamente"/>
    <s v=""/>
    <s v=""/>
  </r>
  <r>
    <s v="Control Interno"/>
    <x v="59"/>
    <s v="Operativo"/>
    <s v="TODOS LOS PROCESOS"/>
    <s v="Podría ocurrir que se ejecuten planes de mejoramiento que no sean efectivos."/>
    <m/>
    <s v="Revisión y aprobación de los lideres de proceso y la Presidencia de SAE."/>
    <s v="Reducir el riesgo"/>
    <s v="Asignado"/>
    <s v="Adecuado"/>
    <s v="Inoportuna"/>
    <s v="Prevenir"/>
    <s v="Confiable"/>
    <s v="Se investigan y resuelven oportunamente"/>
    <s v="Incompleta"/>
    <n v="80"/>
    <s v="Debil"/>
    <s v="Fuerte"/>
    <s v="DebilFuerte"/>
    <n v="7"/>
    <s v="Débil"/>
    <s v="Directamente"/>
    <s v="No disminuye"/>
    <s v="DébilDirectamenteNo disminuye"/>
    <s v=""/>
    <s v=""/>
  </r>
  <r>
    <s v="Control Interno"/>
    <x v="59"/>
    <s v="Operativo"/>
    <s v="TODOS LOS PROCESOS"/>
    <s v="Podría ocurrir que se ejecuten planes de mejoramiento que no sean efectivos."/>
    <n v="65.02000000000001"/>
    <s v="Realizar semestralmente seguimiento al cumplimiento de los Planes de Mejoramiento con Entes de Control."/>
    <s v="Reducir el riesgo"/>
    <s v="Asignado"/>
    <s v="Adecuado"/>
    <s v="Oportuna"/>
    <s v="Detectar"/>
    <s v="Confiable"/>
    <s v="Se investigan y resuelven oportunamente"/>
    <s v="Completa"/>
    <n v="95"/>
    <s v="Moderado"/>
    <s v="Fuerte"/>
    <s v="ModeradoFuerte"/>
    <n v="4"/>
    <s v="Moderado"/>
    <s v="Directamente"/>
    <s v="No disminuye"/>
    <s v="ModeradoDirectamenteNo disminuye"/>
    <n v="1"/>
    <n v="0"/>
  </r>
  <r>
    <s v="Control Interno"/>
    <x v="83"/>
    <s v="Corrupción"/>
    <s v="EVALUACIÒN Y CONTROL"/>
    <s v="Puede ocurrir que se presente manipulación o direccionamiento de información procesada o generada en el marco de la actividad de la auditoría interna, con el fin de obtener provecho propio o de un tercero."/>
    <m/>
    <s v="Se suscribe documento  MANIFESTACION EXPRESA DE ACEPTACION INDIVIDUAL DE LOS AUDITORES – CODIGO DE ETICA DE LOS AUDITORES INTERNOS SAE SAS, por cada una de las auditorías realizada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Control Interno"/>
    <x v="91"/>
    <s v="Operativo"/>
    <s v="EVALUACIÒN Y CONTROL"/>
    <s v="Podría ocurrir que se incumpla con la normatividad vigente."/>
    <m/>
    <s v="Reunion seguimiento de la OCI al PAAI"/>
    <s v="Reducir el riesgo"/>
    <s v="Asignado"/>
    <s v="Adecuado"/>
    <s v="Oportuna"/>
    <s v="Prevenir"/>
    <s v="Confiable"/>
    <s v="Se investigan y resuelven oportunamente"/>
    <s v="Completa"/>
    <n v="100"/>
    <s v="Fuerte"/>
    <s v="Fuerte"/>
    <s v="FuerteFuerte"/>
    <n v="1"/>
    <s v="Fuerte"/>
    <s v="Directamente"/>
    <s v="Directamente"/>
    <s v="FuerteDirectamenteDirectamente"/>
    <n v="2"/>
    <n v="2"/>
  </r>
  <r>
    <s v="Control Interno"/>
    <x v="60"/>
    <s v="Operativo"/>
    <s v="EVALUACIÒN Y CONTROL"/>
    <s v="No dar respuesta adecuada y oportuna a las solicitudes de asesoría y acompañamiento a la gestión de la SAE"/>
    <n v="66.010000000000005"/>
    <m/>
    <m/>
    <m/>
    <m/>
    <m/>
    <m/>
    <m/>
    <m/>
    <m/>
    <n v="0"/>
    <s v="Debil"/>
    <m/>
    <s v="Debil"/>
    <s v=""/>
    <s v=""/>
    <m/>
    <m/>
    <s v=""/>
    <s v=""/>
    <s v=""/>
  </r>
  <r>
    <s v="Control Interno"/>
    <x v="61"/>
    <s v="Seguridad de la Información"/>
    <s v="MANTENIMIENTO Y SOPORTE DE APLICACIONES"/>
    <s v="Puede ocurrir que se presenten fallas en las aplicaciones o sistemas de información que apoyen los procesos del negocio."/>
    <s v="67a.1"/>
    <s v="Validacion de la documentacion del proceso formalizado y o publicado ante la oficina de planeación, en el comité de la oficina de gestion de la informacion."/>
    <m/>
    <m/>
    <m/>
    <m/>
    <m/>
    <m/>
    <m/>
    <m/>
    <n v="0"/>
    <s v="Debil"/>
    <s v="Fuerte"/>
    <s v="DebilFuerte"/>
    <n v="7"/>
    <s v="Débil"/>
    <s v="No disminuye"/>
    <s v="Directamente"/>
    <s v="DébilNo disminuyeDirectamente"/>
    <s v=""/>
    <s v=""/>
  </r>
  <r>
    <s v="Control Interno"/>
    <x v="61"/>
    <s v="Seguridad de la Información"/>
    <s v="MANTENIMIENTO Y SOPORTE DE APLICACIONES"/>
    <s v="Puede ocurrir que se presenten fallas en las aplicaciones o sistemas de información que apoyen los procesos del negocio."/>
    <s v="67a.2"/>
    <s v="Monitoreo y Seguimiento al Ciclo de vida de los proyectos de Desarrollo"/>
    <m/>
    <m/>
    <m/>
    <m/>
    <m/>
    <m/>
    <m/>
    <m/>
    <n v="0"/>
    <s v="Debil"/>
    <s v="Fuerte"/>
    <s v="DebilFuerte"/>
    <n v="7"/>
    <s v="Débil"/>
    <s v="No disminuye"/>
    <s v="Directamente"/>
    <s v="DébilNo disminuyeDirectamente"/>
    <s v=""/>
    <s v=""/>
  </r>
  <r>
    <s v="Control Interno"/>
    <x v="61"/>
    <s v="Seguridad de la Información"/>
    <s v="MANTENIMIENTO Y SOPORTE DE APLICACIONES"/>
    <s v="Puede ocurrir que se presenten fallas en las aplicaciones o sistemas de información que apoyen los procesos del negocio."/>
    <s v="67a.3"/>
    <s v="Aplicación Procedimiento elaboración de Estudios Previos"/>
    <m/>
    <m/>
    <m/>
    <m/>
    <m/>
    <m/>
    <m/>
    <m/>
    <n v="0"/>
    <s v="Debil"/>
    <s v="Fuerte"/>
    <s v="DebilFuerte"/>
    <n v="7"/>
    <s v="Débil"/>
    <s v="No disminuye"/>
    <s v="Directamente"/>
    <s v="DébilNo disminuyeDirectamente"/>
    <s v=""/>
    <s v=""/>
  </r>
  <r>
    <s v="Control Interno"/>
    <x v="61"/>
    <s v="Seguridad de la Información"/>
    <s v="MANTENIMIENTO Y SOPORTE DE APLICACIONES"/>
    <s v="Puede ocurrir que se presenten fallas en las aplicaciones o sistemas de información que apoyen los procesos del negocio."/>
    <s v="67a.4"/>
    <s v="Validar con el responsable del proceso y planeación que los documentos publicados estén actualizados"/>
    <m/>
    <m/>
    <m/>
    <m/>
    <m/>
    <m/>
    <m/>
    <m/>
    <n v="0"/>
    <s v="Debil"/>
    <s v="Fuerte"/>
    <s v="DebilFuerte"/>
    <n v="7"/>
    <s v="Débil"/>
    <s v="No disminuye"/>
    <s v="Directamente"/>
    <s v="DébilNo disminuyeDirectamente"/>
    <s v=""/>
    <s v=""/>
  </r>
  <r>
    <s v="Control Interno"/>
    <x v="62"/>
    <s v="Seguridad de la Información"/>
    <s v="GESTIÓN DE LA INFRAESTRUCTURA TECNOLOGICA"/>
    <s v="Inconsistencias o Pérdida de la Información"/>
    <s v="68a.1"/>
    <s v="Instructivo lineamientos para copias de respaldo y restauración de información"/>
    <m/>
    <m/>
    <m/>
    <m/>
    <m/>
    <m/>
    <m/>
    <m/>
    <n v="0"/>
    <s v="Debil"/>
    <s v="Fuerte"/>
    <s v="DebilFuerte"/>
    <n v="7"/>
    <s v="Débil"/>
    <s v="No disminuye"/>
    <s v="Directamente"/>
    <s v="DébilNo disminuyeDirectamente"/>
    <s v=""/>
    <s v=""/>
  </r>
  <r>
    <s v="Control Interno"/>
    <x v="63"/>
    <s v="Seguridad de la Información"/>
    <s v="GESTIÓN DE LA INFRAESTRUCTURA TECNOLOGICA"/>
    <s v="Puede ocurrir que no estén disponibles los Servicios de IT"/>
    <s v="70a.1"/>
    <s v="Aplicación del procedimiento de monitoreo de hardware y software P-TE1-075 y el instructivo gestión de la capacidad  N-TE1-014"/>
    <m/>
    <m/>
    <m/>
    <m/>
    <m/>
    <m/>
    <m/>
    <m/>
    <n v="0"/>
    <s v="Debil"/>
    <s v="Fuerte"/>
    <s v="DebilFuerte"/>
    <n v="7"/>
    <s v="Débil"/>
    <s v="No disminuye"/>
    <s v="Directamente"/>
    <s v="DébilNo disminuyeDirectamente"/>
    <s v=""/>
    <s v=""/>
  </r>
  <r>
    <s v="Control Interno"/>
    <x v="63"/>
    <s v="Seguridad de la Información"/>
    <s v="GESTIÓN DE LA INFRAESTRUCTURA TECNOLOGICA"/>
    <s v="Puede ocurrir que no estén disponibles los Servicios de IT"/>
    <s v="70a.2"/>
    <s v="Aplicación de procedimiento de mantenimiento de aplicaciones P-TE3-150"/>
    <m/>
    <m/>
    <m/>
    <m/>
    <m/>
    <m/>
    <m/>
    <m/>
    <n v="0"/>
    <s v="Debil"/>
    <s v="Fuerte"/>
    <s v="DebilFuerte"/>
    <n v="7"/>
    <s v="Débil"/>
    <s v="No disminuye"/>
    <s v="Directamente"/>
    <s v="DébilNo disminuyeDirectamente"/>
    <s v=""/>
    <s v=""/>
  </r>
  <r>
    <s v="Control Interno"/>
    <x v="63"/>
    <s v="Seguridad de la Información"/>
    <s v="GESTIÓN DE LA INFRAESTRUCTURA TECNOLOGICA"/>
    <s v="Puede ocurrir que no estén disponibles los Servicios de IT"/>
    <s v="70a.3"/>
    <s v="Gestión de Cambios"/>
    <m/>
    <m/>
    <m/>
    <m/>
    <m/>
    <m/>
    <m/>
    <m/>
    <n v="0"/>
    <s v="Debil"/>
    <s v="Fuerte"/>
    <s v="DebilFuerte"/>
    <n v="7"/>
    <s v="Débil"/>
    <s v="No disminuye"/>
    <s v="Directamente"/>
    <s v="DébilNo disminuyeDirectamente"/>
    <s v=""/>
    <s v=""/>
  </r>
  <r>
    <s v="Control Interno"/>
    <x v="63"/>
    <s v="Seguridad de la Información"/>
    <s v="GESTIÓN DE LA INFRAESTRUCTURA TECNOLOGICA"/>
    <s v="Puede ocurrir que no estén disponibles los Servicios de IT"/>
    <s v="70a.4"/>
    <s v="prueba mensual con carga de la planta eléctrica"/>
    <m/>
    <m/>
    <m/>
    <m/>
    <m/>
    <m/>
    <m/>
    <m/>
    <n v="0"/>
    <s v="Debil"/>
    <s v="Fuerte"/>
    <s v="DebilFuerte"/>
    <n v="7"/>
    <s v="Débil"/>
    <s v="No disminuye"/>
    <s v="Directamente"/>
    <s v="DébilNo disminuyeDirectamente"/>
    <s v=""/>
    <s v=""/>
  </r>
  <r>
    <s v="Control Interno"/>
    <x v="64"/>
    <s v="Operativo"/>
    <s v="SOPORTE TECNICO"/>
    <s v="Soporte técnico inadecuado"/>
    <s v="71a.1"/>
    <s v="Servicio de soporte y mantenimiento"/>
    <m/>
    <m/>
    <m/>
    <m/>
    <m/>
    <m/>
    <m/>
    <m/>
    <n v="0"/>
    <s v="Debil"/>
    <s v="Fuerte"/>
    <s v="DebilFuerte"/>
    <n v="7"/>
    <s v="Débil"/>
    <s v="No disminuye"/>
    <s v="Directamente"/>
    <s v="DébilNo disminuyeDirectamente"/>
    <s v=""/>
    <s v=""/>
  </r>
  <r>
    <s v="Control Interno"/>
    <x v="64"/>
    <s v="Operativo"/>
    <s v="SOPORTE TECNICO"/>
    <s v="Soporte técnico inadecuado"/>
    <s v="71a.2"/>
    <s v="Mesa de ayuda"/>
    <m/>
    <m/>
    <m/>
    <m/>
    <m/>
    <m/>
    <m/>
    <m/>
    <n v="0"/>
    <s v="Debil"/>
    <s v="Fuerte"/>
    <s v="DebilFuerte"/>
    <n v="7"/>
    <s v="Débil"/>
    <s v="No disminuye"/>
    <s v="Directamente"/>
    <s v="DébilNo disminuyeDirectamente"/>
    <s v=""/>
    <s v=""/>
  </r>
  <r>
    <s v="Control Interno"/>
    <x v="65"/>
    <s v="Operativo"/>
    <s v="MANTENIMIENTO Y SOPORTE DE APLICACIONES"/>
    <s v="Puede ocurrir que se genere un soporte inadecuado o inoportuno a los usuarios"/>
    <n v="72.010000000000005"/>
    <s v="Programas de capacitación entrenamiento y divulgación de los servicios de IT"/>
    <m/>
    <m/>
    <m/>
    <m/>
    <m/>
    <m/>
    <m/>
    <m/>
    <n v="0"/>
    <s v="Debil"/>
    <s v="Fuerte"/>
    <s v="DebilFuerte"/>
    <n v="7"/>
    <s v="Débil"/>
    <s v="No disminuye"/>
    <s v="Directamente"/>
    <s v="DébilNo disminuyeDirectamente"/>
    <s v=""/>
    <s v=""/>
  </r>
  <r>
    <s v="Control Interno"/>
    <x v="66"/>
    <s v="Seguridad de la Información"/>
    <s v="GESTIÓN DE LA INFRAESTRUCTURA TECNOLOGICA"/>
    <s v="Puede ocurrir una operación inadecuada de los sistemas de información."/>
    <n v="73.010000000000005"/>
    <s v="Manuales de usuario por proceso"/>
    <m/>
    <m/>
    <m/>
    <m/>
    <m/>
    <m/>
    <m/>
    <m/>
    <n v="0"/>
    <s v="Debil"/>
    <s v="Fuerte"/>
    <s v="DebilFuerte"/>
    <n v="7"/>
    <s v="Débil"/>
    <s v="No disminuye"/>
    <s v="Directamente"/>
    <s v="DébilNo disminuyeDirectamente"/>
    <s v=""/>
    <s v=""/>
  </r>
  <r>
    <s v="Control Interno"/>
    <x v="67"/>
    <s v="Operativo"/>
    <s v="RECEPCIÓN Y REGISTRO"/>
    <s v="Puede ocurrir que no se efectué la entrega física del activo una vez posesionado el depositario provisional"/>
    <n v="76.010000000000005"/>
    <m/>
    <m/>
    <m/>
    <m/>
    <m/>
    <m/>
    <m/>
    <m/>
    <m/>
    <n v="0"/>
    <s v="Debil"/>
    <s v="Fuerte"/>
    <s v="DebilFuerte"/>
    <n v="7"/>
    <s v="Débil"/>
    <s v="No disminuye"/>
    <s v="Directamente"/>
    <s v="DébilNo disminuyeDirectamente"/>
    <s v=""/>
    <s v=""/>
  </r>
  <r>
    <s v="Control Interno"/>
    <x v="68"/>
    <s v="Operativo"/>
    <s v="TODOS LOS PROCESOS"/>
    <s v="Puede ocurrir que se utilice erradamente las funcionalidades de los Sistemas de Información (aplicativo Zeus)_x000a_"/>
    <n v="77.010000000000005"/>
    <m/>
    <m/>
    <m/>
    <m/>
    <m/>
    <m/>
    <m/>
    <m/>
    <m/>
    <n v="0"/>
    <s v="Debil"/>
    <s v="Fuerte"/>
    <s v="DebilFuerte"/>
    <n v="7"/>
    <s v="Débil"/>
    <s v="No disminuye"/>
    <s v="Directamente"/>
    <s v="DébilNo disminuyeDirectamente"/>
    <s v=""/>
    <s v=""/>
  </r>
  <r>
    <s v="Control Interno"/>
    <x v="69"/>
    <s v="Seguridad de la Información"/>
    <s v="RECEPCIÓN Y REGISTRO"/>
    <s v="Pueden presentar errores en la información en el registro de los activos _x000a_"/>
    <n v="78.010000000000005"/>
    <m/>
    <m/>
    <m/>
    <m/>
    <m/>
    <m/>
    <m/>
    <m/>
    <m/>
    <n v="0"/>
    <s v="Debil"/>
    <s v="Fuerte"/>
    <s v="DebilFuerte"/>
    <n v="7"/>
    <s v="Débil"/>
    <s v="No disminuye"/>
    <s v="Directamente"/>
    <s v="DébilNo disminuyeDirectamente"/>
    <s v=""/>
    <s v=""/>
  </r>
  <r>
    <s v="Control Interno"/>
    <x v="70"/>
    <s v="Operativo"/>
    <s v="TODOS LOS PROCESOS"/>
    <s v="Puede ocurrir la entrega extemporánea de informes a los entes de control"/>
    <n v="79.010000000000005"/>
    <m/>
    <m/>
    <m/>
    <m/>
    <m/>
    <m/>
    <m/>
    <m/>
    <m/>
    <n v="0"/>
    <s v="Debil"/>
    <s v="Fuerte"/>
    <s v="DebilFuerte"/>
    <n v="7"/>
    <s v="Débil"/>
    <s v="No disminuye"/>
    <s v="Directamente"/>
    <s v="DébilNo disminuyeDirectamente"/>
    <s v=""/>
    <s v=""/>
  </r>
  <r>
    <s v="Control Interno"/>
    <x v="71"/>
    <s v="Operativo"/>
    <s v="ADQUISICIONES"/>
    <s v="Puede ocurrir no alcanzar el objetivo del contrato"/>
    <n v="80.010000000000005"/>
    <m/>
    <m/>
    <m/>
    <m/>
    <m/>
    <m/>
    <m/>
    <m/>
    <m/>
    <n v="0"/>
    <s v="Debil"/>
    <s v="Fuerte"/>
    <s v="DebilFuerte"/>
    <n v="7"/>
    <s v="Débil"/>
    <s v="No disminuye"/>
    <s v="Directamente"/>
    <s v="DébilNo disminuyeDirectamente"/>
    <s v=""/>
    <s v=""/>
  </r>
  <r>
    <s v="Control Interno"/>
    <x v="72"/>
    <s v="Operativo"/>
    <s v="RECEPCIÓN Y REGISTRO"/>
    <s v="Contar con Depositarios Provisionales y/o Liquidadores incorporados en el Registro con características erróneas"/>
    <n v="81.010000000000005"/>
    <s v="Generación de la Resolución que conforma el equipo evaluador"/>
    <m/>
    <m/>
    <m/>
    <m/>
    <m/>
    <m/>
    <m/>
    <m/>
    <n v="0"/>
    <s v="Debil"/>
    <s v="Fuerte"/>
    <s v="DebilFuerte"/>
    <n v="7"/>
    <s v="Débil"/>
    <s v="No disminuye"/>
    <s v="Directamente"/>
    <s v="DébilNo disminuyeDirectamente"/>
    <s v=""/>
    <s v=""/>
  </r>
  <r>
    <s v="Control Interno"/>
    <x v="72"/>
    <s v="Operativo"/>
    <s v="RECEPCIÓN Y REGISTRO"/>
    <s v="Contar con Depositarios Provisionales y/o Liquidadores incorporados en el Registro con características erróneas"/>
    <n v="81.02"/>
    <s v="Reunión con el equipo evaluador previa al inicio de la evaluación de los participantes"/>
    <m/>
    <m/>
    <m/>
    <m/>
    <m/>
    <m/>
    <m/>
    <m/>
    <n v="0"/>
    <s v="Debil"/>
    <s v="Fuerte"/>
    <s v="DebilFuerte"/>
    <n v="7"/>
    <s v="Débil"/>
    <s v="No disminuye"/>
    <s v="Directamente"/>
    <s v="DébilNo disminuyeDirectamente"/>
    <s v=""/>
    <s v=""/>
  </r>
  <r>
    <s v="Control Interno"/>
    <x v="72"/>
    <s v="Operativo"/>
    <s v="RECEPCIÓN Y REGISTRO"/>
    <s v="Contar con Depositarios Provisionales y/o Liquidadores incorporados en el Registro con características erróneas"/>
    <n v="81.03"/>
    <s v="Envío a los evaluadores de la resolución del equipo evaluador junto con el texto aprobado de la Convocatoria"/>
    <m/>
    <m/>
    <m/>
    <m/>
    <m/>
    <m/>
    <m/>
    <m/>
    <n v="0"/>
    <s v="Debil"/>
    <s v="Fuerte"/>
    <s v="DebilFuerte"/>
    <n v="7"/>
    <s v="Débil"/>
    <s v="No disminuye"/>
    <s v="Directamente"/>
    <s v="DébilNo disminuyeDirectamente"/>
    <s v=""/>
    <s v=""/>
  </r>
  <r>
    <s v="Control Interno"/>
    <x v="72"/>
    <s v="Operativo"/>
    <s v="RECEPCIÓN Y REGISTRO"/>
    <s v="Contar con Depositarios Provisionales y/o Liquidadores incorporados en el Registro con características erróneas"/>
    <n v="81.040000000000006"/>
    <s v="Aprobación por parte del Comité de Depositarios Provisionales y Liquidadores del texto final de la Convocatoria"/>
    <m/>
    <m/>
    <m/>
    <m/>
    <m/>
    <m/>
    <m/>
    <m/>
    <n v="0"/>
    <s v="Debil"/>
    <s v="Fuerte"/>
    <s v="DebilFuerte"/>
    <n v="7"/>
    <s v="Débil"/>
    <s v="No disminuye"/>
    <s v="Directamente"/>
    <s v="DébilNo disminuyeDirectamente"/>
    <s v=""/>
    <s v=""/>
  </r>
  <r>
    <s v="Control Interno"/>
    <x v="73"/>
    <s v="Operativo"/>
    <s v="RECEPCIÓN Y REGISTRO"/>
    <s v="Puede ocurrir que no se asignen Depositarios Provisionales y/o Liquidadores de acuerdo a las necesidades."/>
    <n v="82.01"/>
    <s v="Llamadas de confirmación de las áreas misionales que solicitan la asignación"/>
    <m/>
    <m/>
    <m/>
    <m/>
    <m/>
    <m/>
    <m/>
    <m/>
    <n v="0"/>
    <s v="Debil"/>
    <s v="Fuerte"/>
    <s v="DebilFuerte"/>
    <n v="7"/>
    <s v="Débil"/>
    <s v="No disminuye"/>
    <s v="Directamente"/>
    <s v="DébilNo disminuyeDirectamente"/>
    <s v=""/>
    <s v=""/>
  </r>
  <r>
    <s v="Control Interno"/>
    <x v="73"/>
    <s v="Operativo"/>
    <s v="RECEPCIÓN Y REGISTRO"/>
    <s v="Puede ocurrir que no se asignen Depositarios Provisionales y/o Liquidadores de acuerdo a las necesidades."/>
    <n v="82.02"/>
    <s v="Correos de envío de las solicitudes"/>
    <m/>
    <m/>
    <m/>
    <m/>
    <m/>
    <m/>
    <m/>
    <m/>
    <n v="0"/>
    <s v="Debil"/>
    <s v="Fuerte"/>
    <s v="DebilFuerte"/>
    <n v="7"/>
    <s v="Débil"/>
    <s v="No disminuye"/>
    <s v="Directamente"/>
    <s v="DébilNo disminuyeDirectamente"/>
    <s v=""/>
    <s v=""/>
  </r>
  <r>
    <s v="Control Interno"/>
    <x v="73"/>
    <s v="Operativo"/>
    <s v="RECEPCIÓN Y REGISTRO"/>
    <s v="Puede ocurrir que no se asignen Depositarios Provisionales y/o Liquidadores de acuerdo a las necesidades."/>
    <n v="82.03"/>
    <s v="Revisar el correcto diligenciamiento y aprobaciones del formato de solicitud"/>
    <m/>
    <m/>
    <m/>
    <m/>
    <m/>
    <m/>
    <m/>
    <m/>
    <n v="0"/>
    <s v="Debil"/>
    <s v="Fuerte"/>
    <s v="DebilFuerte"/>
    <n v="7"/>
    <s v="Débil"/>
    <s v="No disminuye"/>
    <s v="Directamente"/>
    <s v="DébilNo disminuyeDirectamente"/>
    <s v=""/>
    <s v=""/>
  </r>
  <r>
    <s v="Control Interno"/>
    <x v="73"/>
    <s v="Operativo"/>
    <s v="RECEPCIÓN Y REGISTRO"/>
    <s v="Puede ocurrir que no se asignen Depositarios Provisionales y/o Liquidadores de acuerdo a las necesidades."/>
    <n v="82.04"/>
    <s v="Llamadas de confirmación de las áreas misionales que solicitan la asignación"/>
    <m/>
    <m/>
    <m/>
    <m/>
    <m/>
    <m/>
    <m/>
    <m/>
    <n v="0"/>
    <s v="Debil"/>
    <s v="Fuerte"/>
    <s v="DebilFuerte"/>
    <n v="7"/>
    <s v="Débil"/>
    <s v="No disminuye"/>
    <s v="Directamente"/>
    <s v="DébilNo disminuyeDirectamente"/>
    <s v=""/>
    <s v=""/>
  </r>
  <r>
    <s v="Control Interno"/>
    <x v="74"/>
    <s v="Operativo"/>
    <s v="RECEPCIÓN Y REGISTRO"/>
    <s v="No aceptación de la designación, renuncia y/o remoción como Depositarios Provisionales y/o Liquidadores"/>
    <n v="83.01"/>
    <s v="Revisión de los Depositarios Provisionales y Liquidadores que no tienen activos asignados"/>
    <m/>
    <m/>
    <m/>
    <m/>
    <m/>
    <m/>
    <m/>
    <m/>
    <n v="0"/>
    <s v="Debil"/>
    <s v="Fuerte"/>
    <s v="DebilFuerte"/>
    <n v="7"/>
    <s v="Débil"/>
    <s v="No disminuye"/>
    <s v="Directamente"/>
    <s v="DébilNo disminuyeDirectamente"/>
    <s v=""/>
    <s v=""/>
  </r>
  <r>
    <s v="Control Interno"/>
    <x v="74"/>
    <s v="Operativo"/>
    <s v="RECEPCIÓN Y REGISTRO"/>
    <s v="No aceptación de la designación, renuncia y/o remoción como Depositarios Provisionales y/o Liquidadores"/>
    <n v="83.02"/>
    <s v="Revisión de las pólizas de cumplimiento entregadas por Depositarios Provisionales y Liquidadores y llamadas de solicitud de las pólizas"/>
    <m/>
    <m/>
    <m/>
    <m/>
    <m/>
    <m/>
    <m/>
    <m/>
    <n v="0"/>
    <s v="Debil"/>
    <s v="Fuerte"/>
    <s v="DebilFuerte"/>
    <n v="7"/>
    <s v="Débil"/>
    <s v="No disminuye"/>
    <s v="Directamente"/>
    <s v="DébilNo disminuyeDirectamente"/>
    <s v=""/>
    <s v=""/>
  </r>
  <r>
    <s v="Control Interno"/>
    <x v="74"/>
    <s v="Operativo"/>
    <s v="RECEPCIÓN Y REGISTRO"/>
    <s v="No aceptación de la designación, renuncia y/o remoción como Depositarios Provisionales y/o Liquidadores"/>
    <n v="83.03"/>
    <s v="Información a las áreas misionales mediante correo electrónico y traslado de las solicitudes recibidas por los de los Depositarios Provisionales y Liquidadores"/>
    <m/>
    <m/>
    <m/>
    <m/>
    <m/>
    <m/>
    <m/>
    <m/>
    <n v="0"/>
    <s v="Debil"/>
    <s v="Fuerte"/>
    <s v="DebilFuerte"/>
    <n v="7"/>
    <s v="Débil"/>
    <s v="No disminuye"/>
    <s v="Directamente"/>
    <s v="DébilNo disminuyeDirectamente"/>
    <s v=""/>
    <s v=""/>
  </r>
  <r>
    <s v="Control Interno"/>
    <x v="74"/>
    <s v="Operativo"/>
    <s v="RECEPCIÓN Y REGISTRO"/>
    <s v="No aceptación de la designación, renuncia y/o remoción como Depositarios Provisionales y/o Liquidadores"/>
    <n v="83.04"/>
    <s v="Información de las áreas misionales al Grupo de Gestión de de los Depositarios Provisionales y Liquidadores sobre aquellos depositarios que no cumplen su gestión y es necesario removerles los activos o retirarlos del Registro"/>
    <m/>
    <m/>
    <m/>
    <m/>
    <m/>
    <m/>
    <m/>
    <m/>
    <n v="0"/>
    <s v="Debil"/>
    <s v="Fuerte"/>
    <s v="DebilFuerte"/>
    <n v="7"/>
    <s v="Débil"/>
    <s v="No disminuye"/>
    <s v="Directamente"/>
    <s v="DébilNo disminuyeDirectamente"/>
    <s v=""/>
    <s v=""/>
  </r>
  <r>
    <s v="Control Interno"/>
    <x v="75"/>
    <s v="Operativo"/>
    <s v="RECEPCIÓN Y REGISTRO"/>
    <s v="Resolución de designación errónea o no generada"/>
    <n v="84.01"/>
    <s v="Creación de los activos en el inventario centralizado en un grupo"/>
    <m/>
    <m/>
    <m/>
    <m/>
    <m/>
    <m/>
    <m/>
    <m/>
    <n v="0"/>
    <s v="Debil"/>
    <s v="Fuerte"/>
    <s v="DebilFuerte"/>
    <n v="7"/>
    <s v="Débil"/>
    <s v="No disminuye"/>
    <s v="Directamente"/>
    <s v="DébilNo disminuyeDirectamente"/>
    <s v=""/>
    <s v=""/>
  </r>
  <r>
    <s v="Control Interno"/>
    <x v="75"/>
    <s v="Operativo"/>
    <s v="RECEPCIÓN Y REGISTRO"/>
    <s v="Resolución de designación errónea o no generada"/>
    <n v="84.02"/>
    <s v="Revisión en la creación del activo de las unidades inmobiliarias o unidades económicas, activos sociales o no sociales y demás variables que afectan la descripción del activo que se está asignando, así como su estado"/>
    <m/>
    <m/>
    <m/>
    <m/>
    <m/>
    <m/>
    <m/>
    <m/>
    <n v="0"/>
    <s v="Debil"/>
    <s v="Fuerte"/>
    <s v="DebilFuerte"/>
    <n v="7"/>
    <s v="Débil"/>
    <s v="No disminuye"/>
    <s v="Directamente"/>
    <s v="DébilNo disminuyeDirectamente"/>
    <s v=""/>
    <s v=""/>
  </r>
  <r>
    <s v="Control Interno"/>
    <x v="75"/>
    <s v="Operativo"/>
    <s v="RECEPCIÓN Y REGISTRO"/>
    <s v="Resolución de designación errónea o no generada"/>
    <n v="84.03"/>
    <s v="Revisión del cuadro de control de las asignaciones formalizadas con resolución, póliza y acta de posesión"/>
    <m/>
    <m/>
    <m/>
    <m/>
    <m/>
    <m/>
    <m/>
    <m/>
    <n v="0"/>
    <s v="Debil"/>
    <s v="Fuerte"/>
    <s v="DebilFuerte"/>
    <n v="7"/>
    <s v="Débil"/>
    <s v="No disminuye"/>
    <s v="Directamente"/>
    <s v="DébilNo disminuyeDirectamente"/>
    <s v=""/>
    <s v=""/>
  </r>
  <r>
    <s v="Control Interno"/>
    <x v="75"/>
    <s v="Operativo"/>
    <s v="RECEPCIÓN Y REGISTRO"/>
    <s v="Resolución de designación errónea o no generada"/>
    <n v="84.04"/>
    <s v="Revisión del funcionamiento correcto del sistema de asignación"/>
    <m/>
    <m/>
    <m/>
    <m/>
    <m/>
    <m/>
    <m/>
    <m/>
    <n v="0"/>
    <s v="Debil"/>
    <s v="Fuerte"/>
    <s v="DebilFuerte"/>
    <n v="7"/>
    <s v="Débil"/>
    <s v="No disminuye"/>
    <s v="Directamente"/>
    <s v="DébilNo disminuyeDirectamente"/>
    <s v=""/>
    <s v=""/>
  </r>
  <r>
    <s v="Control Interno"/>
    <x v="75"/>
    <s v="Operativo"/>
    <s v="RECEPCIÓN Y REGISTRO"/>
    <s v="Resolución de designación errónea o no generada"/>
    <n v="84.05"/>
    <s v="Se cuenta con dos usuarios con acceso al sistema de asignación y se ha realizado capacitación a funcionarios del Grupo de Gestión de Depositarios Provisionales y Liquidadores sobre el proceso"/>
    <m/>
    <m/>
    <m/>
    <m/>
    <m/>
    <m/>
    <m/>
    <m/>
    <n v="0"/>
    <s v="Debil"/>
    <s v="Fuerte"/>
    <s v="DebilFuerte"/>
    <n v="7"/>
    <s v="Débil"/>
    <s v="No disminuye"/>
    <s v="Directamente"/>
    <s v="DébilNo disminuyeDirectamente"/>
    <s v=""/>
    <s v=""/>
  </r>
  <r>
    <s v="Control Interno"/>
    <x v="76"/>
    <s v="Operativo"/>
    <s v="RECEPCIÓN Y REGISTRO"/>
    <s v="No presentación de la garantía (póliza de cumplimiento) por parte de los Depositarios Provisionales y/o Liquidadores"/>
    <n v="85.01"/>
    <s v="Revisión de las pólizas de cumplimiento entregadas por Depositarios Provisionales y Liquidadores y llamadas de solicitud de las pólizas informando la consecuencia de la no presentación"/>
    <m/>
    <m/>
    <m/>
    <m/>
    <m/>
    <m/>
    <m/>
    <m/>
    <n v="0"/>
    <s v="Debil"/>
    <s v="Fuerte"/>
    <s v="DebilFuerte"/>
    <n v="7"/>
    <s v="Débil"/>
    <s v="No disminuye"/>
    <s v="Directamente"/>
    <s v="DébilNo disminuyeDirectamente"/>
    <s v=""/>
    <s v=""/>
  </r>
  <r>
    <s v="Control Interno"/>
    <x v="76"/>
    <s v="Operativo"/>
    <s v="RECEPCIÓN Y REGISTRO"/>
    <s v="No presentación de la garantía (póliza de cumplimiento) por parte de los Depositarios Provisionales y/o Liquidadores"/>
    <n v="85.02"/>
    <s v="Realizar una clasificación de riesgo financiero y de experiencia de los Depositarios Provisionales y Liquidadores de manera que se asigne un número de activos adecuado a dicha clasificación"/>
    <m/>
    <m/>
    <m/>
    <m/>
    <m/>
    <m/>
    <m/>
    <m/>
    <n v="0"/>
    <s v="Debil"/>
    <s v="Fuerte"/>
    <s v="DebilFuerte"/>
    <n v="7"/>
    <s v="Débil"/>
    <s v="No disminuye"/>
    <s v="Directamente"/>
    <s v="DébilNo disminuyeDirectamente"/>
    <s v=""/>
    <s v=""/>
  </r>
  <r>
    <s v="Control Interno"/>
    <x v="76"/>
    <s v="Operativo"/>
    <s v="RECEPCIÓN Y REGISTRO"/>
    <s v="No presentación de la garantía (póliza de cumplimiento) por parte de los Depositarios Provisionales y/o Liquidadores"/>
    <n v="85.03"/>
    <s v="Envío de una comunicación a los Depositarios Provisionales y Liquidadores en la que se informa el proceso de formación de la aceptación de la designación, así como de la presentación de la póliza de cumplimiento con los lineamientos requeridos por la entidad"/>
    <m/>
    <m/>
    <m/>
    <m/>
    <m/>
    <m/>
    <m/>
    <m/>
    <n v="0"/>
    <s v="Debil"/>
    <s v="Fuerte"/>
    <s v="DebilFuerte"/>
    <n v="7"/>
    <s v="Débil"/>
    <s v="No disminuye"/>
    <s v="Directamente"/>
    <s v="DébilNo disminuyeDirectamente"/>
    <s v=""/>
    <s v=""/>
  </r>
  <r>
    <s v="Control Interno"/>
    <x v="77"/>
    <s v="Operativo"/>
    <s v="RECEPCIÓN Y REGISTRO"/>
    <s v="Administrar activos por parte de los Depositarios Provisionales y/o Liquidadores sin tener la cobertura total para el cumplimiento de sus obligaciones"/>
    <n v="86.01"/>
    <s v="Revisión de las pólizas de cumplimiento entregadas por Depositarios Provisionales de acuerdo con los lineamientos del área Jurídica de la entidad y la normatividad vigente"/>
    <m/>
    <m/>
    <m/>
    <m/>
    <m/>
    <m/>
    <m/>
    <m/>
    <n v="0"/>
    <s v="Debil"/>
    <s v="Fuerte"/>
    <s v="DebilFuerte"/>
    <n v="7"/>
    <s v="Débil"/>
    <s v="No disminuye"/>
    <s v="Directamente"/>
    <s v="DébilNo disminuyeDirectamente"/>
    <s v=""/>
    <s v=""/>
  </r>
  <r>
    <s v="Control Interno"/>
    <x v="77"/>
    <s v="Operativo"/>
    <s v="RECEPCIÓN Y REGISTRO"/>
    <s v="Administrar activos por parte de los Depositarios Provisionales y/o Liquidadores sin tener la cobertura total para el cumplimiento de sus obligaciones"/>
    <n v="86.02"/>
    <s v="Revisión de las pólizas de cumplimiento entregadas por Depositarios Provisionales de acuerdo con los lineamientos del área Jurídica de la entidad y la normatividad vigente"/>
    <m/>
    <m/>
    <m/>
    <m/>
    <m/>
    <m/>
    <m/>
    <m/>
    <n v="0"/>
    <s v="Debil"/>
    <s v="Fuerte"/>
    <s v="DebilFuerte"/>
    <n v="7"/>
    <s v="Débil"/>
    <s v="No disminuye"/>
    <s v="Directamente"/>
    <s v="DébilNo disminuyeDirectamente"/>
    <s v=""/>
    <s v=""/>
  </r>
  <r>
    <s v="Control Interno"/>
    <x v="78"/>
    <s v="Operativo"/>
    <s v="RECEPCIÓN Y REGISTRO"/>
    <s v="Generación y suscripción del Acta de posesión con datos incorrectos o incompletos"/>
    <n v="87.01"/>
    <s v="Revisión de las actas de posesión creadas por parte del funcionario con funciones de coordinación del Grupo de Gestión de Depositarios Provisionales y Liquidadores"/>
    <m/>
    <m/>
    <m/>
    <m/>
    <m/>
    <m/>
    <m/>
    <m/>
    <n v="0"/>
    <s v="Debil"/>
    <s v="Fuerte"/>
    <s v="DebilFuerte"/>
    <n v="7"/>
    <s v="Débil"/>
    <s v="No disminuye"/>
    <s v="Directamente"/>
    <s v="DébilNo disminuyeDirectamente"/>
    <s v=""/>
    <s v=""/>
  </r>
  <r>
    <s v="Control Interno"/>
    <x v="78"/>
    <s v="Operativo"/>
    <s v="RECEPCIÓN Y REGISTRO"/>
    <s v="Generación y suscripción del Acta de posesión con datos incorrectos o incompletos"/>
    <n v="87.02"/>
    <s v="Revisión del funcionamiento correcto del sistema de asignación"/>
    <m/>
    <m/>
    <m/>
    <m/>
    <m/>
    <m/>
    <m/>
    <m/>
    <n v="0"/>
    <s v="Debil"/>
    <s v="Fuerte"/>
    <s v="DebilFuerte"/>
    <n v="7"/>
    <s v="Débil"/>
    <s v="No disminuye"/>
    <s v="Directamente"/>
    <s v="DébilNo disminuyeDirectamente"/>
    <s v=""/>
    <s v=""/>
  </r>
  <r>
    <s v="Control Interno"/>
    <x v="79"/>
    <s v="Seguridad de la Información"/>
    <s v="RECEPCIÓN Y REGISTRO"/>
    <s v="Puede ocurrir que  los Depositarios Provisionales y Liquidadores no estén registrados en las entidades de registro."/>
    <n v="88.01"/>
    <s v="Revisión del cuadro de control de las asignaciones formalizadas con resolución, póliza y acta de posesión"/>
    <m/>
    <m/>
    <m/>
    <m/>
    <m/>
    <m/>
    <m/>
    <m/>
    <n v="0"/>
    <s v="Debil"/>
    <s v="Fuerte"/>
    <s v="DebilFuerte"/>
    <n v="7"/>
    <s v="Débil"/>
    <s v="No disminuye"/>
    <s v="Directamente"/>
    <s v="DébilNo disminuyeDirectamente"/>
    <s v=""/>
    <s v=""/>
  </r>
  <r>
    <s v="Control Interno"/>
    <x v="79"/>
    <s v="Seguridad de la Información"/>
    <s v="RECEPCIÓN Y REGISTRO"/>
    <s v="Puede ocurrir que  los Depositarios Provisionales y Liquidadores no estén registrados en las entidades de registro."/>
    <n v="88.02"/>
    <s v="Revisión del cuadro de control de las asignaciones formalizadas con resolución, póliza y acta de posesión"/>
    <m/>
    <m/>
    <m/>
    <m/>
    <m/>
    <m/>
    <m/>
    <m/>
    <n v="0"/>
    <s v="Debil"/>
    <s v="Fuerte"/>
    <s v="DebilFuerte"/>
    <n v="7"/>
    <s v="Débil"/>
    <s v="No disminuye"/>
    <s v="Directamente"/>
    <s v="DébilNo disminuyeDirectamente"/>
    <s v=""/>
    <s v=""/>
  </r>
  <r>
    <s v="Control Interno"/>
    <x v="79"/>
    <s v="Seguridad de la Información"/>
    <s v="RECEPCIÓN Y REGISTRO"/>
    <s v="Puede ocurrir que  los Depositarios Provisionales y Liquidadores no estén registrados en las entidades de registro."/>
    <n v="88.03"/>
    <s v="Generación de una comunicación que indique la normatividad en la exoneración del pago de las inscripciones"/>
    <m/>
    <m/>
    <m/>
    <m/>
    <m/>
    <m/>
    <m/>
    <m/>
    <n v="0"/>
    <s v="Debil"/>
    <s v="Fuerte"/>
    <s v="DebilFuerte"/>
    <n v="7"/>
    <s v="Débil"/>
    <s v="No disminuye"/>
    <s v="Directamente"/>
    <s v="DébilNo disminuyeDirectamente"/>
    <s v=""/>
    <s v=""/>
  </r>
  <r>
    <s v="Control Interno"/>
    <x v="80"/>
    <s v="Operativo"/>
    <s v="RECEPCIÓN Y REGISTRO"/>
    <s v="Ingreso erróneo de información de los activos y actos administrativos en el sistema"/>
    <n v="89.01"/>
    <s v="Revisión de la información de la creación de los activos en el inventario"/>
    <m/>
    <m/>
    <m/>
    <m/>
    <m/>
    <m/>
    <m/>
    <m/>
    <n v="0"/>
    <s v="Debil"/>
    <s v="Fuerte"/>
    <s v="DebilFuerte"/>
    <n v="7"/>
    <s v="Débil"/>
    <s v="No disminuye"/>
    <s v="Directamente"/>
    <s v="DébilNo disminuyeDirectamente"/>
    <s v=""/>
    <s v=""/>
  </r>
  <r>
    <s v="Control Interno"/>
    <x v="80"/>
    <s v="Operativo"/>
    <s v="RECEPCIÓN Y REGISTRO"/>
    <s v="Ingreso erróneo de información de los activos y actos administrativos en el sistema"/>
    <n v="89.02"/>
    <s v="Revisión en la vinculación del activo en el sistema en cuanto a unidades inmobiliarias o unidades económicas, activos sociales o no sociales y demás variables que afectan la descripción del activo que se está ingresando"/>
    <m/>
    <m/>
    <m/>
    <m/>
    <m/>
    <m/>
    <m/>
    <m/>
    <n v="0"/>
    <s v="Debil"/>
    <s v="Fuerte"/>
    <s v="DebilFuerte"/>
    <n v="7"/>
    <s v="Débil"/>
    <s v="No disminuye"/>
    <s v="Directamente"/>
    <s v="DébilNo disminuyeDirectamente"/>
    <s v=""/>
    <s v=""/>
  </r>
  <r>
    <s v="Control Interno"/>
    <x v="80"/>
    <s v="Operativo"/>
    <s v="RECEPCIÓN Y REGISTRO"/>
    <s v="Ingreso erróneo de información de los activos y actos administrativos en el sistema"/>
    <n v="89.03"/>
    <s v="No hay definido un control"/>
    <m/>
    <m/>
    <m/>
    <m/>
    <m/>
    <m/>
    <m/>
    <m/>
    <n v="0"/>
    <s v="Debil"/>
    <s v="Fuerte"/>
    <s v="DebilFuerte"/>
    <n v="7"/>
    <s v="Débil"/>
    <s v="No disminuye"/>
    <s v="Directamente"/>
    <s v="DébilNo disminuyeDirectamente"/>
    <s v=""/>
    <s v=""/>
  </r>
  <r>
    <s v="Control Interno"/>
    <x v="80"/>
    <s v="Operativo"/>
    <s v="RECEPCIÓN Y REGISTRO"/>
    <s v="Ingreso erróneo de información de los activos y actos administrativos en el sistema"/>
    <n v="89.04"/>
    <s v="Verificar que el activo que se va a remover quede en administración directa con la cantidad completa de folios que comprenden la unidad inmobiliara o unidad económica, así como los activos sociales"/>
    <m/>
    <m/>
    <m/>
    <m/>
    <m/>
    <m/>
    <m/>
    <m/>
    <n v="0"/>
    <s v="Debil"/>
    <s v="Fuerte"/>
    <s v="DebilFuerte"/>
    <n v="7"/>
    <s v="Débil"/>
    <s v="No disminuye"/>
    <s v="Directamente"/>
    <s v="DébilNo disminuyeDirectamente"/>
    <s v=""/>
    <s v=""/>
  </r>
  <r>
    <s v="Control Interno"/>
    <x v="81"/>
    <s v="Seguridad de la Información"/>
    <s v="TODOS LOS PROCESOS"/>
    <s v="Puede ocurrir que se filtre información privilegiada o sensible"/>
    <m/>
    <m/>
    <m/>
    <m/>
    <m/>
    <m/>
    <m/>
    <m/>
    <m/>
    <m/>
    <n v="0"/>
    <s v="Debil"/>
    <s v="Fuerte"/>
    <s v="DebilFuerte"/>
    <n v="7"/>
    <s v="Débil"/>
    <s v="No disminuye"/>
    <s v="Directamente"/>
    <s v="DébilNo disminuyeDirectamente"/>
    <s v=""/>
    <s v=""/>
  </r>
  <r>
    <s v="Control Interno"/>
    <x v="84"/>
    <s v="Continuidad del negocio "/>
    <s v="TODOS LOS PROCESOS"/>
    <s v="Puede ocurrir que se presente un desastre natural (Terremoto, incendio, entre otros)"/>
    <m/>
    <s v="Plan de Emergencias"/>
    <s v="Reducir el riesgo"/>
    <m/>
    <m/>
    <m/>
    <m/>
    <m/>
    <m/>
    <m/>
    <n v="0"/>
    <s v="Debil"/>
    <s v="Fuerte"/>
    <s v="DebilFuerte"/>
    <n v="7"/>
    <s v="Débil"/>
    <s v="No disminuye"/>
    <s v="Directamente"/>
    <s v="DébilNo disminuyeDirectamente"/>
    <s v=""/>
    <s v=""/>
  </r>
  <r>
    <s v="Control Interno"/>
    <x v="85"/>
    <s v="Continuidad del negocio "/>
    <s v="GESTIÓN DE LA INFRAESTRUCTURA TECNOLOGICA"/>
    <s v="Puede ocurrir que se presente la interrupción de la tecnología (Hardware y Software)"/>
    <m/>
    <m/>
    <m/>
    <m/>
    <m/>
    <m/>
    <m/>
    <m/>
    <m/>
    <m/>
    <n v="0"/>
    <s v="Debil"/>
    <s v="Fuerte"/>
    <s v="DebilFuerte"/>
    <n v="7"/>
    <s v="Débil"/>
    <s v="No disminuye"/>
    <s v="Directamente"/>
    <s v="DébilNo disminuyeDirectamente"/>
    <s v=""/>
    <s v=""/>
  </r>
  <r>
    <s v="Control Interno"/>
    <x v="86"/>
    <s v="Continuidad del negocio "/>
    <s v="DISPOSICIÓN FINAL DE ACTIVOS"/>
    <s v="Puede ocurrir que se destruya la información"/>
    <m/>
    <s v="PINAR (Plan Institucional de Archivos)"/>
    <s v="Reducir el riesgo"/>
    <m/>
    <m/>
    <m/>
    <m/>
    <m/>
    <m/>
    <m/>
    <n v="0"/>
    <s v="Debil"/>
    <s v="Fuerte"/>
    <s v="DebilFuerte"/>
    <n v="7"/>
    <s v="Débil"/>
    <s v="No disminuye"/>
    <s v="Directamente"/>
    <s v="DébilNo disminuyeDirectamente"/>
    <s v=""/>
    <s v=""/>
  </r>
  <r>
    <s v="Control Interno"/>
    <x v="87"/>
    <s v="Continuidad del negocio "/>
    <s v="GESTIÓN FINANCIERA"/>
    <s v="Puede ocurrir que un proveedor se encuentre suplantado"/>
    <m/>
    <s v="Manual de riesgos de la contratacion"/>
    <s v="Reducir el riesgo"/>
    <m/>
    <m/>
    <m/>
    <m/>
    <m/>
    <m/>
    <m/>
    <n v="0"/>
    <s v="Debil"/>
    <s v="Fuerte"/>
    <s v="DebilFuerte"/>
    <n v="7"/>
    <s v="Débil"/>
    <s v="No disminuye"/>
    <s v="Directamente"/>
    <s v="DébilNo disminuyeDirectamente"/>
    <s v=""/>
    <s v=""/>
  </r>
  <r>
    <s v="Control Interno"/>
    <x v="87"/>
    <s v="Continuidad del negocio "/>
    <s v="GESTIÓN FINANCIERA"/>
    <s v="Puede ocurrir que un proveedor se encuentre suplantado"/>
    <m/>
    <s v="Procedimiento de contratacion"/>
    <s v="Reducir el riesgo"/>
    <m/>
    <m/>
    <m/>
    <m/>
    <m/>
    <m/>
    <m/>
    <n v="0"/>
    <s v="Debil"/>
    <s v="Fuerte"/>
    <s v="DebilFuerte"/>
    <n v="7"/>
    <s v="Débil"/>
    <s v="No disminuye"/>
    <s v="Directamente"/>
    <s v="DébilNo disminuyeDirectamente"/>
    <s v=""/>
    <s v=""/>
  </r>
  <r>
    <s v="Control Interno"/>
    <x v="88"/>
    <s v="Continuidad del negocio "/>
    <s v="GESTIÓN DEL TALENTO HUMANO"/>
    <s v="puede que se cuente con las instalaciones físicas inadecuadas"/>
    <m/>
    <s v="Contrato de seguridad"/>
    <s v="Reducir el riesgo"/>
    <m/>
    <m/>
    <m/>
    <m/>
    <m/>
    <m/>
    <m/>
    <n v="0"/>
    <s v="Debil"/>
    <s v="Fuerte"/>
    <s v="DebilFuerte"/>
    <n v="7"/>
    <s v="Débil"/>
    <s v="No disminuye"/>
    <s v="Directamente"/>
    <s v="DébilNo disminuyeDirectamente"/>
    <s v=""/>
    <s v=""/>
  </r>
  <r>
    <s v="Control Interno"/>
    <x v="88"/>
    <s v="Continuidad del negocio "/>
    <s v="GESTIÓN DEL TALENTO HUMANO"/>
    <s v="puede que se cuente con las instalaciones físicas inadecuadas"/>
    <m/>
    <s v="Registro de visitantes"/>
    <s v="Reducir el riesgo"/>
    <m/>
    <m/>
    <m/>
    <m/>
    <m/>
    <m/>
    <m/>
    <n v="0"/>
    <s v="Debil"/>
    <s v="Fuerte"/>
    <s v="DebilFuerte"/>
    <n v="7"/>
    <s v="Débil"/>
    <s v="No disminuye"/>
    <s v="Directamente"/>
    <s v="DébilNo disminuyeDirectamente"/>
    <s v=""/>
    <s v=""/>
  </r>
  <r>
    <s v="Control Interno"/>
    <x v="88"/>
    <s v="Continuidad del negocio "/>
    <s v="GESTIÓN DEL TALENTO HUMANO"/>
    <s v="puede que se cuente con las instalaciones físicas inadecuadas"/>
    <m/>
    <s v="Sistema de control de accesos"/>
    <s v="Reducir el riesgo"/>
    <m/>
    <m/>
    <m/>
    <m/>
    <m/>
    <m/>
    <m/>
    <n v="0"/>
    <s v="Debil"/>
    <s v="Fuerte"/>
    <s v="DebilFuerte"/>
    <n v="7"/>
    <s v="Débil"/>
    <s v="No disminuye"/>
    <s v="Directamente"/>
    <s v="DébilNo disminuyeDirectamente"/>
    <s v=""/>
    <s v=""/>
  </r>
  <r>
    <s v="Control Interno"/>
    <x v="88"/>
    <s v="Continuidad del negocio "/>
    <s v="GESTIÓN DEL TALENTO HUMANO"/>
    <s v="puede que se cuente con las instalaciones físicas inadecuadas"/>
    <m/>
    <s v="Circuito cerrado de television CCTV"/>
    <s v="Reducir el riesgo"/>
    <m/>
    <m/>
    <m/>
    <m/>
    <m/>
    <m/>
    <m/>
    <n v="0"/>
    <s v="Debil"/>
    <s v="Fuerte"/>
    <s v="DebilFuerte"/>
    <n v="7"/>
    <s v="Débil"/>
    <s v="No disminuye"/>
    <s v="Directamente"/>
    <s v="DébilNo disminuyeDirectamente"/>
    <s v=""/>
    <s v=""/>
  </r>
  <r>
    <s v="Control Interno"/>
    <x v="89"/>
    <s v="Continuidad del negocio "/>
    <s v="GESTIÓN DEL TALENTO HUMANO"/>
    <s v="Posibilidad que se presente un evento de desorden publico"/>
    <m/>
    <s v="Herramienta VPN"/>
    <s v="Reducir el riesgo"/>
    <m/>
    <m/>
    <m/>
    <m/>
    <m/>
    <m/>
    <m/>
    <n v="0"/>
    <s v="Debil"/>
    <s v="Fuerte"/>
    <s v="DebilFuerte"/>
    <n v="7"/>
    <s v="Débil"/>
    <s v="No disminuye"/>
    <s v="Directamente"/>
    <s v="DébilNo disminuyeDirectamente"/>
    <s v=""/>
    <s v=""/>
  </r>
  <r>
    <s v="Control Interno"/>
    <x v="90"/>
    <s v="Continuidad del negocio "/>
    <s v="GESTIÓN DEL TALENTO HUMANO"/>
    <s v="Posibilidad de alta rotación de personal en procesos misionales"/>
    <m/>
    <s v="Procedimientos de bienestar"/>
    <s v="Reducir el riesgo"/>
    <m/>
    <m/>
    <m/>
    <m/>
    <m/>
    <m/>
    <m/>
    <n v="0"/>
    <s v="Debil"/>
    <s v="Fuerte"/>
    <s v="DebilFuerte"/>
    <n v="7"/>
    <s v="Débil"/>
    <s v="No disminuye"/>
    <s v="Directamente"/>
    <s v="DébilNo disminuyeDirectamente"/>
    <s v=""/>
    <s v=""/>
  </r>
  <r>
    <s v="Gerencia de Contratos"/>
    <x v="0"/>
    <s v="Corrupción"/>
    <s v="TODOS LOS PROCESOS"/>
    <s v="Posibilidad de que un funcionario vaya mas allá de las funciones designadas con el fin de obtener un beneficio privado."/>
    <m/>
    <s v="Comunicación  y seguimiento al cumplimiento de las funcione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0"/>
    <s v="Corrupción"/>
    <s v="TODOS LOS PROCESOS"/>
    <s v="Posibilidad de que un funcionario vaya mas allá de las funciones designadas con el fin de obtener un beneficio privado."/>
    <m/>
    <s v="Perfiles en los Apicativ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0"/>
    <s v="Corrupción"/>
    <s v="TODOS LOS PROCESOS"/>
    <s v="Posibilidad de que un funcionario vaya mas allá de las funciones designadas con el fin de obtener un beneficio privado."/>
    <m/>
    <s v="Controles en los aplicativ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0"/>
    <s v="Corrupción"/>
    <s v="TODOS LOS PROCESOS"/>
    <s v="Posibilidad de que un funcionario vaya mas allá de las funciones designadas con el fin de obtener un beneficio privado."/>
    <m/>
    <s v="Actos administrativos con funciones de cada uno de los Comités definidos para la toma de decisione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0"/>
    <s v="Corrupción"/>
    <s v="TODOS LOS PROCESOS"/>
    <s v="Posibilidad de que un funcionario vaya mas allá de las funciones designadas con el fin de obtener un beneficio privado."/>
    <m/>
    <s v="Aplicación código de ética"/>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0"/>
    <s v="Corrupción"/>
    <s v="TODOS LOS PROCESOS"/>
    <s v="Posibilidad de que un funcionario vaya mas allá de las funciones designadas con el fin de obtener un beneficio privado."/>
    <m/>
    <s v="Firma de compromiso de cumplimiento_x000a_"/>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
    <s v="Corrupción"/>
    <s v="TODOS LOS PROCESOS"/>
    <s v="Puede ocurrir intercambio extraoficial de favores, en el cual un individuo se beneficie a si mismo o aun tercero. Amiguismo y clientelismo."/>
    <m/>
    <s v="Aplicación código de ética"/>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
    <s v="Corrupción"/>
    <s v="TODOS LOS PROCESOS"/>
    <s v="Puede ocurrir intercambio extraoficial de favores, en el cual un individuo se beneficie a si mismo o aun tercero. Amiguismo y clientelismo."/>
    <m/>
    <s v="Firma de compromiso de cumplimiento_x000a_"/>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
    <s v="Corrupción"/>
    <s v="TODOS LOS PROCESOS"/>
    <s v="Puede ocurrir intercambio extraoficial de favores, en el cual un individuo se beneficie a si mismo o aun tercero. Amiguismo y clientelismo."/>
    <m/>
    <s v="Controles en sedes de funcionamiento de las Zonas únicas de atención al ciudadano, con camaras y grabación de sonido"/>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
    <s v="Corrupción"/>
    <s v="TODOS LOS PROCESOS"/>
    <s v="Puede ocurrir intercambio extraoficial de favores, en el cual un individuo se beneficie a si mismo o aun tercero. Amiguismo y clientelismo."/>
    <m/>
    <s v="Formato de Control de Visitante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
    <s v="Corrupción"/>
    <s v="TODOS LOS PROCESOS"/>
    <s v="Puede presentarse situaciones de orden moral y económico que le impidan a un funcionario actuar en forma objetiva e independiente, porque le sea particularmente conveniente. "/>
    <m/>
    <s v="Identificación de núcleo familiar de funcionarios _x000a_"/>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
    <s v="Corrupción"/>
    <s v="TODOS LOS PROCESOS"/>
    <s v="Puede presentarse situaciones de orden moral y económico que le impidan a un funcionario actuar en forma objetiva e independiente, porque le sea particularmente conveniente. "/>
    <m/>
    <s v="Selección de terceros (Evaluación de conflictos de interes con funcionarios de SAE)."/>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
    <s v="Corrupción"/>
    <s v="TODOS LOS PROCESOS"/>
    <s v="Puede presentarse situaciones de orden moral y económico que le impidan a un funcionario actuar en forma objetiva e independiente, porque le sea particularmente conveniente. "/>
    <m/>
    <s v="Controles dentro de los procesos de comercialización (publicación de ofertas y evaluación de oferentes) "/>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3"/>
    <s v="Operativo"/>
    <s v="TODOS LOS PROCESOS"/>
    <s v="Puede ocurrir falta de apoyo en los procesos de control social realizados por los ciudadanos."/>
    <m/>
    <s v="Cumplimiento de Normatividad de Ley de transparencias _x000a_"/>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4"/>
    <s v="Corrupción"/>
    <s v="TODOS LOS PROCESOS"/>
    <s v="Posibilidad de recibir o solicitar cualquier dádiva o beneficio a nombre propio o de terceros con el fin de celebrar un contrato."/>
    <m/>
    <s v="Controles dentro de los procesos de comercialización (publicación de ofertas y evaluación de oferentes) "/>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4"/>
    <s v="Corrupción"/>
    <s v="TODOS LOS PROCESOS"/>
    <s v="Posibilidad de recibir o solicitar cualquier dádiva o beneficio a nombre propio o de terceros con el fin de celebrar un contrato."/>
    <m/>
    <s v="Firma de compromiso de cumplimiento"/>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4"/>
    <s v="Corrupción"/>
    <s v="TODOS LOS PROCESOS"/>
    <s v="Posibilidad de recibir o solicitar cualquier dádiva o beneficio a nombre propio o de terceros con el fin de celebrar un contrato."/>
    <m/>
    <s v="Aplicación código de ética"/>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4"/>
    <s v="Corrupción"/>
    <s v="TODOS LOS PROCESOS"/>
    <s v="Posibilidad de recibir o solicitar cualquier dádiva o beneficio a nombre propio o de terceros con el fin de celebrar un contrato."/>
    <m/>
    <s v="Auditorias de control interno"/>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5"/>
    <s v="Corrupción"/>
    <s v="TODOS LOS PROCESOS"/>
    <s v="Posibilidad de que un funcionario reciba u ofrezca un soborno, con el fin de dar o recibir un trato especial con una compañía o persona natural. "/>
    <m/>
    <s v="Controles en sedes de funcionamiento de las Zonas únicas de atención al ciudadano, con camaras y grabación de sonido"/>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5"/>
    <s v="Corrupción"/>
    <s v="TODOS LOS PROCESOS"/>
    <s v="Posibilidad de que un funcionario reciba u ofrezca un soborno, con el fin de dar o recibir un trato especial con una compañía o persona natural. "/>
    <m/>
    <s v="Aplicación código de ética"/>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5"/>
    <s v="Corrupción"/>
    <s v="TODOS LOS PROCESOS"/>
    <s v="Posibilidad de que un funcionario reciba u ofrezca un soborno, con el fin de dar o recibir un trato especial con una compañía o persona natural. "/>
    <m/>
    <s v="Auditorias de control interno"/>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6"/>
    <s v="Corrupción"/>
    <s v="TODOS LOS PROCESOS"/>
    <s v="Puede incitar la participación de varias personas o compañías para cometer un delito buscando el beneficio propio. Concierto para delinquir."/>
    <m/>
    <s v="Controles en sedes de funcionamiento de las Zonas únicas de atención al ciudadano, con camaras y grabación de sonido"/>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6"/>
    <s v="Corrupción"/>
    <s v="TODOS LOS PROCESOS"/>
    <s v="Puede incitar la participación de varias personas o compañías para cometer un delito buscando el beneficio propio. Concierto para delinquir."/>
    <m/>
    <s v="Firma de compromiso de cumplimiento"/>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6"/>
    <s v="Corrupción"/>
    <s v="TODOS LOS PROCESOS"/>
    <s v="Puede incitar la participación de varias personas o compañías para cometer un delito buscando el beneficio propio. Concierto para delinquir."/>
    <m/>
    <s v="Aplicación código de ética"/>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6"/>
    <s v="Corrupción"/>
    <s v="TODOS LOS PROCESOS"/>
    <s v="Puede incitar la participación de varias personas o compañías para cometer un delito buscando el beneficio propio. Concierto para delinquir."/>
    <m/>
    <s v="Comunicación  y seguimiento al cumplimiento de las funcione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6"/>
    <s v="Corrupción"/>
    <s v="TODOS LOS PROCESOS"/>
    <s v="Puede incitar la participación de varias personas o compañías para cometer un delito buscando el beneficio propio. Concierto para delinquir."/>
    <m/>
    <s v="Auditorias de control interno"/>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
    <s v="Corrupción"/>
    <s v="TODOS LOS PROCESOS"/>
    <s v="Puede ocurrir que un funcionario abuse de su cargo o funciones para inducir a otra persona a dar o prometer dinero o cualquier otro beneficio indebido. "/>
    <m/>
    <s v="Definición de presupuestos "/>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
    <s v="Corrupción"/>
    <s v="TODOS LOS PROCESOS"/>
    <s v="Puede ocurrir que un funcionario abuse de su cargo o funciones para inducir a otra persona a dar o prometer dinero o cualquier otro beneficio indebido. "/>
    <m/>
    <s v="Publicacion de los contrat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
    <s v="Corrupción"/>
    <s v="TODOS LOS PROCESOS"/>
    <s v="Puede ocurrir que un funcionario abuse de su cargo o funciones para inducir a otra persona a dar o prometer dinero o cualquier otro beneficio indebido. "/>
    <m/>
    <s v="Comité de Contrat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
    <s v="Corrupción"/>
    <s v="TODOS LOS PROCESOS"/>
    <s v="Puede ocurrir que un funcionario abuse de su cargo o funciones para inducir a otra persona a dar o prometer dinero o cualquier otro beneficio indebido. "/>
    <m/>
    <s v="Estudios previ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
    <s v="Corrupción"/>
    <s v="TODOS LOS PROCESOS"/>
    <s v="Puede ocurrir que un funcionario abuse de su cargo o funciones para inducir a otra persona a dar o prometer dinero o cualquier otro beneficio indebido. "/>
    <m/>
    <s v="Plan Anual de Adquisicione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
    <s v="Corrupción"/>
    <s v="TODOS LOS PROCESOS"/>
    <s v="Puede ocurrir que un funcionario abuse de su cargo o funciones para inducir a otra persona a dar o prometer dinero o cualquier otro beneficio indebido. "/>
    <m/>
    <s v="Aplicación del Manual de Contratación de CISA adoptado según acta"/>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8"/>
    <s v="Corrupción"/>
    <s v="TODOS LOS PROCESOS"/>
    <s v="Puede ocurrir que teniendo conocimiento de una conducta delictiva, no se informe a las autoridades por temor a repercusiones sociales o financieras. Omisión de denuncia"/>
    <m/>
    <s v="Aplicación código de ética"/>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9"/>
    <s v="Seguridad de la Información"/>
    <s v="GESTIÓN DOCUMENTAL"/>
    <s v="Puede ocurrir el filtro o utilización indebida de información  privilegiada de la información que reposa físicamente"/>
    <m/>
    <s v="Implementación de la politica de seguridad de la información"/>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9"/>
    <s v="Seguridad de la Información"/>
    <s v="GESTIÓN DOCUMENTAL"/>
    <s v="Puede ocurrir el filtro o utilización indebida de información  privilegiada de la información que reposa físicamente"/>
    <m/>
    <s v="Procedimiento de inserción de document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9"/>
    <s v="Seguridad de la Información"/>
    <s v="GESTIÓN DOCUMENTAL"/>
    <s v="Puede ocurrir el filtro o utilización indebida de información  privilegiada de la información que reposa físicamente"/>
    <m/>
    <s v="Procedimiento préstamo de document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9"/>
    <s v="Seguridad de la Información"/>
    <s v="GESTIÓN DOCUMENTAL"/>
    <s v="Puede ocurrir el filtro o utilización indebida de información  privilegiada de la información que reposa físicamente"/>
    <m/>
    <s v="Tabla de retención documental"/>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0"/>
    <s v="Corrupción"/>
    <s v="TODOS LOS PROCESOS"/>
    <s v="Posibilidad de que uno o varios funcionarios utilicen de forma  indebida la información  privilegiada de los sistemas de información para obtener beneficio privado. "/>
    <m/>
    <s v="Implementación de sistema de gestión de seguridad de la información y gestión documental"/>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0"/>
    <s v="Corrupción"/>
    <s v="TODOS LOS PROCESOS"/>
    <s v="Posibilidad de que uno o varios funcionarios utilicen de forma  indebida la información  privilegiada de los sistemas de información para obtener beneficio privado. "/>
    <m/>
    <s v="Perfiles en los Apicativ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0"/>
    <s v="Corrupción"/>
    <s v="TODOS LOS PROCESOS"/>
    <s v="Posibilidad de que uno o varios funcionarios utilicen de forma  indebida la información  privilegiada de los sistemas de información para obtener beneficio privado. "/>
    <m/>
    <s v="Controles en los aplicativ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0"/>
    <s v="Corrupción"/>
    <s v="TODOS LOS PROCESOS"/>
    <s v="Posibilidad de que uno o varios funcionarios utilicen de forma  indebida la información  privilegiada de los sistemas de información para obtener beneficio privado. "/>
    <m/>
    <s v="Sistema de Seguridad de la Información - PC Secure"/>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0"/>
    <s v="Corrupción"/>
    <s v="TODOS LOS PROCESOS"/>
    <s v="Posibilidad de que uno o varios funcionarios utilicen de forma  indebida la información  privilegiada de los sistemas de información para obtener beneficio privado. "/>
    <m/>
    <s v="Implementación de sistemas de Información para el control de la operación"/>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1"/>
    <s v="Estratégico"/>
    <s v="TODOS LOS PROCESOS"/>
    <s v="Puede generarse menoscabo, disminución, detrimento, pérdida, uso indebido, o deterioro de los bienes o recursos públicos, o intereses patrimoniales del Estado. "/>
    <m/>
    <s v="Ejecución del comité de negocios, de depositarios, de contratos. Y técnicos regional y nivel central."/>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1"/>
    <s v="Estratégico"/>
    <s v="TODOS LOS PROCESOS"/>
    <s v="Puede generarse menoscabo, disminución, detrimento, pérdida, uso indebido, o deterioro de los bienes o recursos públicos, o intereses patrimoniales del Estado. "/>
    <m/>
    <s v="Definición de la politica de gestión de garantias en el uso de recursos de la entidad."/>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1"/>
    <s v="Estratégico"/>
    <s v="TODOS LOS PROCESOS"/>
    <s v="Puede generarse menoscabo, disminución, detrimento, pérdida, uso indebido, o deterioro de los bienes o recursos públicos, o intereses patrimoniales del Estado. "/>
    <m/>
    <s v="Seguimiento al contrato de las almacenadora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2"/>
    <s v="Corrupción"/>
    <s v="TODOS LOS PROCESOS"/>
    <s v="Puede ocurrir apropiación ilegal, en beneficio propio o de un tercero, de los bienes del estado."/>
    <m/>
    <s v="Aplicación del formato del control de bienes y renta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2"/>
    <s v="Corrupción"/>
    <s v="TODOS LOS PROCESOS"/>
    <s v="Puede ocurrir apropiación ilegal, en beneficio propio o de un tercero, de los bienes del estado."/>
    <m/>
    <s v="Firma de compromiso de cumplimiento"/>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2"/>
    <s v="Corrupción"/>
    <s v="TODOS LOS PROCESOS"/>
    <s v="Puede ocurrir apropiación ilegal, en beneficio propio o de un tercero, de los bienes del estado."/>
    <m/>
    <s v="Aplicación código de ética"/>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3"/>
    <s v="Operativo"/>
    <s v="DISPOSICIÓN TEMPORAL DE ACTIVOS"/>
    <s v="Puede ocurrir que no se cuente con el respaldo legal para gestionar la recuperación de la cartera"/>
    <m/>
    <s v="Aplicación del procedimiento de gestión de cobro de los contratos de arrendamiento"/>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3"/>
    <s v="Operativo"/>
    <s v="DISPOSICIÓN TEMPORAL DE ACTIVOS"/>
    <s v="Puede ocurrir que no se cuente con el respaldo legal para gestionar la recuperación de la cartera"/>
    <m/>
    <s v="Documentar los contratos realizados hasta la fecha tanto para administración directa como para los depositari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3"/>
    <s v="Operativo"/>
    <s v="DISPOSICIÓN TEMPORAL DE ACTIVOS"/>
    <s v="Puede ocurrir que no se cuente con el respaldo legal para gestionar la recuperación de la cartera"/>
    <m/>
    <s v="Establecer procedimiento de cartera y cartera judicializada"/>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4"/>
    <s v="Operativo"/>
    <s v="DISPOSICIÓN FINAL DE ACTIVOS"/>
    <s v="Se puede gestionar de manera tardía la comercialización o destrucción de activos."/>
    <m/>
    <s v="Procedimiento de alistamiento de inmuebles para comercializar y procedimientos de destrucción y chatarrización de mueble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4"/>
    <s v="Operativo"/>
    <s v="DISPOSICIÓN FINAL DE ACTIVOS"/>
    <s v="Se puede gestionar de manera tardía la comercialización o destrucción de activos."/>
    <m/>
    <s v="Identificación de activos a comerciallizar o destruir dentro del comité de negocios de SAE"/>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4"/>
    <s v="Operativo"/>
    <s v="DISPOSICIÓN FINAL DE ACTIVOS"/>
    <s v="Se puede gestionar de manera tardía la comercialización o destrucción de activos."/>
    <m/>
    <s v="Seguimiento a gestión dentro de comité directivo y comité de negoci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5"/>
    <s v="Estratégico"/>
    <s v="DIAGNOSTICO Y ALISTAMIENTO DE ACTIVOS"/>
    <s v="Fallas en la identificación de activos potenciales de productividad."/>
    <m/>
    <s v="Aplicación de procedimientos de diagnóstico de activ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5"/>
    <s v="Estratégico"/>
    <s v="DIAGNOSTICO Y ALISTAMIENTO DE ACTIVOS"/>
    <s v="Fallas en la identificación de activos potenciales de productividad."/>
    <m/>
    <s v="Identificación de activos productivos dentro del comité de negocios de la sociedad"/>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5"/>
    <s v="Estratégico"/>
    <s v="DIAGNOSTICO Y ALISTAMIENTO DE ACTIVOS"/>
    <s v="Fallas en la identificación de activos potenciales de productividad."/>
    <m/>
    <s v="Aplicación de procedimiento de desalojos y legalización de contrat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6"/>
    <s v="Operativo"/>
    <s v="GESTIÓN FINANCIERA"/>
    <s v="Se pueden realizar inversiones sin la información necesaria"/>
    <m/>
    <s v="aplicación del procedimiento de gestion de inversiones P-GF3-066"/>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6"/>
    <s v="Operativo"/>
    <s v="GESTIÓN FINANCIERA"/>
    <s v="Se pueden realizar inversiones sin la información necesaria"/>
    <m/>
    <s v="Aplicación de P-GF1-015_Procedimiento_Elaboracion_y_Actualizacion_del_Presupuesto"/>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7"/>
    <s v="Estratégico"/>
    <s v="TODOS LOS PROCESOS"/>
    <s v="No disponibilidad de recursos para gestionar la distribución a las entidades del Estado"/>
    <m/>
    <s v="Se realiza un presupuesto anual desarrollado por cada una de las àreas, tanto para ingresos como para gast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7"/>
    <s v="Estratégico"/>
    <s v="TODOS LOS PROCESOS"/>
    <s v="No disponibilidad de recursos para gestionar la distribución a las entidades del Estado"/>
    <m/>
    <s v="Se verifica el cumplimiento del presupuesto para cada uno de los pagos reallizad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7"/>
    <s v="Estratégico"/>
    <s v="TODOS LOS PROCESOS"/>
    <s v="No disponibilidad de recursos para gestionar la distribución a las entidades del Estado"/>
    <m/>
    <s v="Se realiza seguimiento a los ingresos presupuestad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8"/>
    <s v="Operativo"/>
    <s v="TODOS LOS PROCESOS"/>
    <s v="Se pueden establecer procesos con controles obsoletos o desbordados en términos de la operación"/>
    <m/>
    <s v="Aplicación del procedimiento de creación, modificación o eliminación de document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8"/>
    <s v="Operativo"/>
    <s v="TODOS LOS PROCESOS"/>
    <s v="Se pueden establecer procesos con controles obsoletos o desbordados en términos de la operación"/>
    <m/>
    <s v="Se cuenta con la definición de la arquitectura empresarial, donde se establece el alcance de los proces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19"/>
    <s v="Seguridad de la Información"/>
    <s v="TODOS LOS PROCESOS"/>
    <s v="Falta de programas de gestión de cambio y seguimientos en el uso y apropiación de TIC's"/>
    <m/>
    <s v="Seguimeintos realizados al plan de acción "/>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0"/>
    <s v="Estratégico"/>
    <s v="TODOS LOS PROCESOS"/>
    <s v="No se cuente con los recursos suficientes para lograr el objetivo institucional"/>
    <m/>
    <s v="Aplicación Procedimiento de Elaboración y Actualización del presupuesto"/>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0"/>
    <s v="Estratégico"/>
    <s v="TODOS LOS PROCESOS"/>
    <s v="No se cuente con los recursos suficientes para lograr el objetivo institucional"/>
    <m/>
    <s v="Se verifica el cumplimiento del presupuesto para cada uno de los pagos reallizad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0"/>
    <s v="Estratégico"/>
    <s v="TODOS LOS PROCESOS"/>
    <s v="No se cuente con los recursos suficientes para lograr el objetivo institucional"/>
    <m/>
    <s v="Se realiza seguimiento a los ingresos presupuestad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1"/>
    <s v="Estratégico"/>
    <s v="RECEPCIÓN Y REGISTRO"/>
    <s v="Asignar activos a Depositarios Provisionales y Liquidadores con características erróneas (tales como actividad económica, cobertura en departamento o municipio,  clasificación de experiencia o categoría de inscripción)"/>
    <m/>
    <s v="Modulo de asignación automatica de depositari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1"/>
    <s v="Estratégico"/>
    <s v="RECEPCIÓN Y REGISTRO"/>
    <s v="Asignar activos a Depositarios Provisionales y Liquidadores con características erróneas (tales como actividad económica, cobertura en departamento o municipio,  clasificación de experiencia o categoría de inscripción)"/>
    <m/>
    <s v="Aplicación del procedimiento de asignación de depositari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2"/>
    <s v="Estratégico"/>
    <s v="RECEPCIÓN Y REGISTRO"/>
    <s v="Puede que no haya recursos disponibles idóneos para la recepción de los Activos (Delegados, Bodegas, Especialistas, depositarios)"/>
    <m/>
    <s v="Aplicación del procedimiento de preparación para la recepción de Activ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3"/>
    <s v="Seguridad de la Información"/>
    <s v="RECEPCIÓN Y REGISTRO"/>
    <s v="No contar con la información real del inventario de los activos en administración"/>
    <m/>
    <s v="Definición de politica en la recepción de Activ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3"/>
    <s v="Seguridad de la Información"/>
    <s v="RECEPCIÓN Y REGISTRO"/>
    <s v="No contar con la información real del inventario de los activos en administración"/>
    <m/>
    <s v="Seguimiento del lider del registro de los activ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4"/>
    <s v="Operativo"/>
    <s v="RECEPCIÓN Y REGISTRO y DIAGNOSTICO Y ALISTAMIENTO DE ACTIVOS"/>
    <s v="Puede ocurrir que no se caracterice  adecuadamente el activo "/>
    <m/>
    <s v="Definición dentro de los procedimientos de Recepción y registro en cuanto a la Consulta de información online en la Ventanilla Única de Registro (VUR), Registro Único Nacional de Tránsito (RUNT),  DIMAR, Aeronáutica Civil y RUES._x000a_"/>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4"/>
    <s v="Operativo"/>
    <s v="RECEPCIÓN Y REGISTRO y DIAGNOSTICO Y ALISTAMIENTO DE ACTIVOS"/>
    <s v="Puede ocurrir que no se caracterice  adecuadamente el activo "/>
    <m/>
    <s v="Acuerdos interadministrativos – IGAC, para obtención de información"/>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5"/>
    <s v="Operativo"/>
    <s v="TODOS LOS PROCESOS"/>
    <s v="Puede ocurrir que no tenga proveedores idóneos disponibles"/>
    <m/>
    <s v="Se cuenta con un sistema de registro de proveedore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5"/>
    <s v="Operativo"/>
    <s v="TODOS LOS PROCESOS"/>
    <s v="Puede ocurrir que no tenga proveedores idóneos disponibles"/>
    <m/>
    <s v="Contratro elaboración ROM"/>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5"/>
    <s v="Operativo"/>
    <s v="TODOS LOS PROCESOS"/>
    <s v="Puede ocurrir que no tenga proveedores idóneos disponibles"/>
    <m/>
    <s v="Aplicación Procedimiento elaboración de Estudios Previ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6"/>
    <s v="Operativo"/>
    <s v="TODOS LOS PROCESOS"/>
    <s v="Se podría contratar un servicio innecesario"/>
    <m/>
    <s v="Aplicación Procedimiento elaboración de Estudios Previ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6"/>
    <s v="Operativo"/>
    <s v="TODOS LOS PROCESOS"/>
    <s v="Se podría contratar un servicio innecesario"/>
    <m/>
    <s v="Aplicación del Procedimiento de ROM y Formato de Solicitud de Aprobación de ROM"/>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7"/>
    <s v="Estratégico"/>
    <s v="RECEPCIÓN Y REGISTRO"/>
    <s v="Puede ocurrir que no se cuente dentro del banco de depositarios con  depositarios que no cumplan con las características necesarias para el Registro y/o Asignación de activos."/>
    <m/>
    <s v="procedimiento P-DP3-030_Registro_y_clasificacion_de_Depositarios, incluyendo mecanismo de evaluación de depositari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7"/>
    <s v="Estratégico"/>
    <s v="RECEPCIÓN Y REGISTRO"/>
    <s v="Puede ocurrir que no se cuente dentro del banco de depositarios con  depositarios que no cumplan con las características necesarias para el Registro y/o Asignación de activos."/>
    <m/>
    <s v="Sistema de información de registro de depositarios donde desarrolla el proceso"/>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7"/>
    <s v="Estratégico"/>
    <s v="RECEPCIÓN Y REGISTRO"/>
    <s v="Puede ocurrir que no se cuente dentro del banco de depositarios con  depositarios que no cumplan con las características necesarias para el Registro y/o Asignación de activos."/>
    <m/>
    <s v="Procedimiento de registro de depositarios y liquidadores, donde se establecen los requisitos y operacion de la selección"/>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7"/>
    <s v="Estratégico"/>
    <s v="RECEPCIÓN Y REGISTRO"/>
    <s v="Puede ocurrir que no se cuente dentro del banco de depositarios con  depositarios que no cumplan con las características necesarias para el Registro y/o Asignación de activos."/>
    <m/>
    <s v="Disponibilidad de un módulo de actualización de la información del Depositario registrada en el sistema"/>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8"/>
    <s v="Operativo"/>
    <s v="DISPOSICIÓN TEMPORAL DE ACTIVOS"/>
    <s v="Puede ocurrir que no se caracterice correctamente a los usuarios de los diferentes mecanismos de administración "/>
    <m/>
    <s v="Aplicación del procedimiento de Promoción y Negociación de Bienes Inmueble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8"/>
    <s v="Operativo"/>
    <s v="DISPOSICIÓN TEMPORAL DE ACTIVOS"/>
    <s v="Puede ocurrir que no se caracterice correctamente a los usuarios de los diferentes mecanismos de administración "/>
    <m/>
    <s v="Aplicación del procedimiento de administración directa de bienes mueble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8"/>
    <s v="Operativo"/>
    <s v="DISPOSICIÓN TEMPORAL DE ACTIVOS"/>
    <s v="Puede ocurrir que no se caracterice correctamente a los usuarios de los diferentes mecanismos de administración "/>
    <m/>
    <s v="Aplicación del protocolo de ventas CISA SAE"/>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8"/>
    <s v="Operativo"/>
    <s v="DISPOSICIÓN TEMPORAL DE ACTIVOS"/>
    <s v="Puede ocurrir que no se caracterice correctamente a los usuarios de los diferentes mecanismos de administración "/>
    <m/>
    <s v="Comercialización de Semovientes, sustancias quimica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8"/>
    <s v="Operativo"/>
    <s v="DISPOSICIÓN TEMPORAL DE ACTIVOS"/>
    <s v="Puede ocurrir que no se caracterice correctamente a los usuarios de los diferentes mecanismos de administración "/>
    <m/>
    <s v="Aplicación del procedimiento de destinación definitiva de bienes inmuebles - leyes especiale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8"/>
    <s v="Operativo"/>
    <s v="DISPOSICIÓN TEMPORAL DE ACTIVOS"/>
    <s v="Puede ocurrir que no se caracterice correctamente a los usuarios de los diferentes mecanismos de administración "/>
    <m/>
    <s v="Aplicación del procedimiento de enajenación de bienes en común y proindiviso"/>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8"/>
    <s v="Operativo"/>
    <s v="DISPOSICIÓN TEMPORAL DE ACTIVOS"/>
    <s v="Puede ocurrir que no se caracterice correctamente a los usuarios de los diferentes mecanismos de administración "/>
    <m/>
    <s v="Aplicación del procedimiento de Comercialización de Activos Sociale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8"/>
    <s v="Operativo"/>
    <s v="DISPOSICIÓN TEMPORAL DE ACTIVOS"/>
    <s v="Puede ocurrir que no se caracterice correctamente a los usuarios de los diferentes mecanismos de administración "/>
    <m/>
    <s v="Aplicación del procedimiento de chatarrización"/>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9"/>
    <s v="Estratégico"/>
    <s v="DISPOSICIÓN TEMPORAL DE ACTIVOS"/>
    <s v="Puede ocurrir que se cuenten con depositarios provisionales y/o liquidadores, destinatarios provisionales y arrendatarios que incumplen con sus obligaciones"/>
    <m/>
    <s v="Aplicación del procedimiento seguimiento informe de gestión a inmuebles en deposito provisional"/>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9"/>
    <s v="Estratégico"/>
    <s v="DISPOSICIÓN TEMPORAL DE ACTIVOS"/>
    <s v="Puede ocurrir que se cuenten con depositarios provisionales y/o liquidadores, destinatarios provisionales y arrendatarios que incumplen con sus obligaciones"/>
    <m/>
    <s v="Portal de depositarios en el que identifican y se interactua con ell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9"/>
    <s v="Estratégico"/>
    <s v="DISPOSICIÓN TEMPORAL DE ACTIVOS"/>
    <s v="Puede ocurrir que se cuenten con depositarios provisionales y/o liquidadores, destinatarios provisionales y arrendatarios que incumplen con sus obligaciones"/>
    <m/>
    <s v="Se realizan visitas peridodicas a los activos para conocer su estado de ocupación y caracteristicas fundamentales de los mism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9"/>
    <s v="Estratégico"/>
    <s v="DISPOSICIÓN TEMPORAL DE ACTIVOS"/>
    <s v="Puede ocurrir que se cuenten con depositarios provisionales y/o liquidadores, destinatarios provisionales y arrendatarios que incumplen con sus obligaciones"/>
    <m/>
    <s v=" Se estan documentando los contratos del mecanismo de adminsitración Directa y deposito provisional"/>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29"/>
    <s v="Estratégico"/>
    <s v="DISPOSICIÓN TEMPORAL DE ACTIVOS"/>
    <s v="Puede ocurrir que se cuenten con depositarios provisionales y/o liquidadores, destinatarios provisionales y arrendatarios que incumplen con sus obligaciones"/>
    <m/>
    <s v="Plan de Choque de RETOMA de Inmueble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30"/>
    <s v="Estratégico"/>
    <s v="DISPOSICIÓN FINAL DE ACTIVOS"/>
    <s v="Puede ocurrir que no se encuentra disponible la información del activo"/>
    <m/>
    <s v="Aplicación del procedimiento de alistamiento de activos (Inmuebles, Muebles, Sociedade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30"/>
    <s v="Estratégico"/>
    <s v="DISPOSICIÓN FINAL DE ACTIVOS"/>
    <s v="Puede ocurrir que no se encuentra disponible la información del activo"/>
    <m/>
    <s v="Sistema de información Matrix con trazabilidad de los activos de información"/>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30"/>
    <s v="Estratégico"/>
    <s v="DISPOSICIÓN FINAL DE ACTIVOS"/>
    <s v="Puede ocurrir que no se encuentra disponible la información del activo"/>
    <m/>
    <s v="Visitas períodicas a cada uno de los activ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30"/>
    <s v="Estratégico"/>
    <s v="DISPOSICIÓN FINAL DE ACTIVOS"/>
    <s v="Puede ocurrir que no se encuentra disponible la información del activo"/>
    <m/>
    <s v="Registro y verificación de informe de Gestión de Depositari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31"/>
    <s v="Operativo"/>
    <s v="DISPOSICIÓN FINAL DE ACTIVOS"/>
    <s v="Podría ocurrir que no se entregue el activo en administración o disposición final correspondiente"/>
    <m/>
    <s v="Aplicación procedimiento de alistamiento para la devolución de activ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31"/>
    <s v="Operativo"/>
    <s v="DISPOSICIÓN FINAL DE ACTIVOS"/>
    <s v="Podría ocurrir que no se entregue el activo en administración o disposición final correspondiente"/>
    <m/>
    <s v="Procedimiento de entrega de activ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32"/>
    <s v="Operativo"/>
    <s v="DISPOSICIÓN FINAL DE ACTIVOS"/>
    <s v="Se podría desconocer por parte de SAE la necesidad de la entrega del activo"/>
    <m/>
    <s v="Descriptores definidos en el Sistema de informacionde correspondencia recibida (ZEU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32"/>
    <s v="Operativo"/>
    <s v="DISPOSICIÓN FINAL DE ACTIVOS"/>
    <s v="Se podría desconocer por parte de SAE la necesidad de la entrega del activo"/>
    <m/>
    <s v="Se cuenta con canales de comunicación directos con la fiscalia."/>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32"/>
    <s v="Operativo"/>
    <s v="DISPOSICIÓN FINAL DE ACTIVOS"/>
    <s v="Se podría desconocer por parte de SAE la necesidad de la entrega del activo"/>
    <m/>
    <s v="Seguimiento semanal a las actividades desarrolladas por las G. de asuntos legales y contratación."/>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33"/>
    <s v="Estratégico"/>
    <s v="DISPOSICIÓN FINAL DE ACTIVOS"/>
    <s v="Se podría  enajenar un activo por un valor inferior al estimado"/>
    <m/>
    <s v="Aplicación del Procedimeintos de estimado de renta y valoracipon de activos en el que se establecen los controles en las contrataciones o en los métodos a utilizar para los mism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34"/>
    <s v="Operativo"/>
    <s v="GESTIÓN FINANCIERA"/>
    <s v="Se podría presentar fallas en la identificación de las características de los recaudos y pagos"/>
    <m/>
    <s v="Estandarizaciòn de flujo de pagos en el aplicativo ZEU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34"/>
    <s v="Operativo"/>
    <s v="GESTIÓN FINANCIERA"/>
    <s v="Se podría presentar fallas en la identificación de las características de los recaudos y pagos"/>
    <m/>
    <s v="Instructivo para generación de cupon recaudo general."/>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35"/>
    <s v="Estratégico"/>
    <s v="GESTIÓN FINANCIERA"/>
    <s v="Se podría presentar que no exista disponibilidad de recursos"/>
    <m/>
    <s v="Se realiza un presupuesto anual desarrollado por cada una de las àreas, tanto para ingresos como para gast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35"/>
    <s v="Estratégico"/>
    <s v="GESTIÓN FINANCIERA"/>
    <s v="Se podría presentar que no exista disponibilidad de recursos"/>
    <m/>
    <s v="Se verifica el cumplimiento del presupuesto para cada uno de los pagos reallizad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35"/>
    <s v="Estratégico"/>
    <s v="GESTIÓN FINANCIERA"/>
    <s v="Se podría presentar que no exista disponibilidad de recursos"/>
    <m/>
    <s v="Se realiza seguimiento a los ingresos presupuestad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36"/>
    <s v="Operativo"/>
    <s v="GESTIÓN FINANCIERA"/>
    <s v="Puede ocurrir que no se cuente con información del estado de cuenta por activo"/>
    <m/>
    <s v="Se cuenta con un Instructivo de generación de estado de cuenta de activos y Formato de estado de cuenta"/>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36"/>
    <s v="Operativo"/>
    <s v="GESTIÓN FINANCIERA"/>
    <s v="Puede ocurrir que no se cuente con información del estado de cuenta por activo"/>
    <m/>
    <s v="Sistema de información Matrix con trazabilidad de los activos de información"/>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37"/>
    <s v="Estratégico"/>
    <s v="GESTIÓN FINANCIERA"/>
    <s v="Puede ocurrir que SAE disponga de los recursos de los activos del FRISCO desconociendo la condición de estos. "/>
    <m/>
    <s v="Formato de certificación de afectación directa de activ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38"/>
    <s v="Operativo"/>
    <s v="GESTIÓN FINANCIERA"/>
    <s v="Se podría reportar información financiera inexacta tanto de SAE como del FRISCO."/>
    <m/>
    <s v="Se cuenta con contabilidades separadas, una para el FRISCO y una para SAE."/>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38"/>
    <s v="Operativo"/>
    <s v="GESTIÓN FINANCIERA"/>
    <s v="Se podría reportar información financiera inexacta tanto de SAE como del FRISCO."/>
    <m/>
    <s v="Se realizan conciliaciones de cada registro contable."/>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39"/>
    <s v="Operativo"/>
    <s v="GESTIÓN DOCUMENTAL"/>
    <s v="Se podría generar una inadecuada identificación al área que corresponde el trámite  "/>
    <m/>
    <s v="Capacitación continua, criterios de direccionamiento de correspondencia"/>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39"/>
    <s v="Operativo"/>
    <s v="GESTIÓN DOCUMENTAL"/>
    <s v="Se podría generar una inadecuada identificación al área que corresponde el trámite  "/>
    <m/>
    <s v=" Base de datos actualizada de usuarios en el aplicativo de Correspondencia."/>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39"/>
    <s v="Operativo"/>
    <s v="GESTIÓN DOCUMENTAL"/>
    <s v="Se podría generar una inadecuada identificación al área que corresponde el trámite  "/>
    <m/>
    <s v="Mantenimiento del aplicativo por fuera de la jornadada laboral."/>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39"/>
    <s v="Operativo"/>
    <s v="GESTIÓN DOCUMENTAL"/>
    <s v="Se podría generar una inadecuada identificación al área que corresponde el trámite  "/>
    <m/>
    <s v="Priorizar atención de posibles fallas del aplicativo cuando se presenten."/>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39"/>
    <s v="Operativo"/>
    <s v="GESTIÓN DOCUMENTAL"/>
    <s v="Se podría generar una inadecuada identificación al área que corresponde el trámite  "/>
    <m/>
    <s v="Verificación y actualización permanente de las direcciones de los destinatarios externos a quien se envían comunicaciones. "/>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39"/>
    <s v="Operativo"/>
    <s v="GESTIÓN DOCUMENTAL"/>
    <s v="Se podría generar una inadecuada identificación al área que corresponde el trámite  "/>
    <m/>
    <s v="Seguimiento a ZEU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40"/>
    <s v="Operativo"/>
    <s v="GESTIÓN DOCUMENTAL"/>
    <s v="Puede ocurrir que no se inserten las piezas documentales en el expediente correspondiente "/>
    <m/>
    <s v="Se cuenta con una verificación por parte del Comitè Institucional de Desarrollo Adminsitrativo."/>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40"/>
    <s v="Operativo"/>
    <s v="GESTIÓN DOCUMENTAL"/>
    <s v="Puede ocurrir que no se inserten las piezas documentales en el expediente correspondiente "/>
    <m/>
    <s v="Se cuenta con una verificaciòn por parte del lìder del proceso."/>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40"/>
    <s v="Operativo"/>
    <s v="GESTIÓN DOCUMENTAL"/>
    <s v="Puede ocurrir que no se inserten las piezas documentales en el expediente correspondiente "/>
    <m/>
    <s v="Se realiza levantamiento información directamente con el área dando cumplimiento a la normatividad de gestión documental"/>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41"/>
    <s v="Operativo"/>
    <s v="GESTIÓN DOCUMENTAL"/>
    <s v="Se podría alterar o extraviar piezas documentales vitales para la gestión "/>
    <m/>
    <s v="Capacitación temas de organización y conformación de expediente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41"/>
    <s v="Operativo"/>
    <s v="GESTIÓN DOCUMENTAL"/>
    <s v="Se podría alterar o extraviar piezas documentales vitales para la gestión "/>
    <m/>
    <s v="Diligenciamiento de la hoja de control de cada expediente."/>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41"/>
    <s v="Operativo"/>
    <s v="GESTIÓN DOCUMENTAL"/>
    <s v="Se podría alterar o extraviar piezas documentales vitales para la gestión "/>
    <m/>
    <s v="Aplicación del procedimiento de prestamo y consulta de documentos, Formatos Prestamo y Formato de control de prestamo de material de arcivo"/>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41"/>
    <s v="Operativo"/>
    <s v="GESTIÓN DOCUMENTAL"/>
    <s v="Se podría alterar o extraviar piezas documentales vitales para la gestión "/>
    <m/>
    <s v="Vigilar que la infraestructura instalada en el archivo para el almacenamiento de su fondo documental, permanezca con las condiciones de seguridad y mantenimiento establecidas para la conservación del acervo documental."/>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42"/>
    <s v="Operativo"/>
    <s v="GESTIÓN JURÍDICA"/>
    <s v="Se puede presentar  que no se cuente con un adecuado análisis jurisprudencial"/>
    <m/>
    <s v="Se cuenta con controles dentro de los procedimientos de control dual, en los cuales los jefes de las Gerencias o Vicepresidencia realiza la verificación de los conceptos y actos administrativos emitid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42"/>
    <s v="Operativo"/>
    <s v="GESTIÓN JURÍDICA"/>
    <s v="Se puede presentar  que no se cuente con un adecuado análisis jurisprudencial"/>
    <m/>
    <s v="P-GJ2-079_Procedimiento_Atención_Conceptos_Juridic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42"/>
    <s v="Operativo"/>
    <s v="GESTIÓN JURÍDICA"/>
    <s v="Se puede presentar  que no se cuente con un adecuado análisis jurisprudencial"/>
    <m/>
    <s v="SP-GJ2-080_Procedimiento_revision_y_expedicion_de_actos_administrativ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42"/>
    <s v="Operativo"/>
    <s v="GESTIÓN JURÍDICA"/>
    <s v="Se puede presentar  que no se cuente con un adecuado análisis jurisprudencial"/>
    <m/>
    <s v="P-GJ1-070_Procedimiento_Tutela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43"/>
    <s v="Operativo"/>
    <s v="GESTIÓN JURÍDICA"/>
    <s v="Se puede presentar Indebido planteamiento de las estrategias para la defensa jurídica"/>
    <m/>
    <s v="Aplicación del procedimiento de representación Judicial P-GJ1-081"/>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43"/>
    <s v="Operativo"/>
    <s v="GESTIÓN JURÍDICA"/>
    <s v="Se puede presentar Indebido planteamiento de las estrategias para la defensa jurídica"/>
    <m/>
    <s v="P-GJ2-079_Procedimiento_Atención_Conceptos_Juridic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43"/>
    <s v="Operativo"/>
    <s v="GESTIÓN JURÍDICA"/>
    <s v="Se puede presentar Indebido planteamiento de las estrategias para la defensa jurídica"/>
    <m/>
    <s v="P-GJ2-080_Procedimiento_revision_y_expedicion_de_actos_administrativ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43"/>
    <s v="Operativo"/>
    <s v="GESTIÓN JURÍDICA"/>
    <s v="Se puede presentar Indebido planteamiento de las estrategias para la defensa jurídica"/>
    <m/>
    <s v="P-GJ1-070_Procedimiento_Tutela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44"/>
    <s v="Operativo"/>
    <s v="ADQUISICIONES"/>
    <s v="Se podría presentar una  inadecuada identificación  de las necesidades a contratar."/>
    <m/>
    <s v="Aplicación P-BS1-023_Elaboracion_y_Actualizacion_del_Plan_Anual_de_Adquisiciones, en el cual se identifican y se validan las diferentes necesidades de contratación de las áreas y existe una aprobación de dicho plan. "/>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44"/>
    <s v="Operativo"/>
    <s v="ADQUISICIONES"/>
    <s v="Se podría presentar una  inadecuada identificación  de las necesidades a contratar."/>
    <m/>
    <s v="Revisión de cumplimiento formato estudios previos, por parte de la gerencia de contrat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44"/>
    <s v="Operativo"/>
    <s v="ADQUISICIONES"/>
    <s v="Se podría presentar una  inadecuada identificación  de las necesidades a contratar."/>
    <m/>
    <s v="Comité de Contrat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44"/>
    <s v="Operativo"/>
    <s v="ADQUISICIONES"/>
    <s v="Se podría presentar una  inadecuada identificación  de las necesidades a contratar."/>
    <m/>
    <s v="Aplicación Procedimiento de Elaboración y Actualización del presupuesto"/>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45"/>
    <s v="Operativo"/>
    <s v="ADQUISICIONES"/>
    <s v="Puede ocurrir que existan debilidades para realizar la supervisión o interventoría del contrato."/>
    <m/>
    <s v="Aplición del  procedimiento de supervisión o interventoria y liquidación de contratos"/>
    <m/>
    <s v="Asignado"/>
    <s v="Inadecuado"/>
    <s v="Oportuna"/>
    <s v="Prevenir"/>
    <s v="Confiable"/>
    <s v="Se investigan y resuelven oportunamente"/>
    <s v="Incompleta"/>
    <n v="80"/>
    <s v="Debil"/>
    <s v="Fuerte"/>
    <s v="DebilFuerte"/>
    <n v="7"/>
    <s v="Débil"/>
    <s v="Directamente"/>
    <s v="Directamente"/>
    <s v="DébilDirectamenteDirectamente"/>
    <s v=""/>
    <s v=""/>
  </r>
  <r>
    <s v="Gerencia de Contratos"/>
    <x v="46"/>
    <s v="Operativo"/>
    <s v="ADQUISICIONES"/>
    <s v="Se podría presentar fallas en la definición y cumplimiento de las condiciones y garantías del contrato."/>
    <m/>
    <s v="Dentro del Manual de contratación adoptado se encuentra la definición de garantias tendientes a los riesgos identificados en el momento en el que se realizan los estudios previ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47"/>
    <s v="Seguridad de la Información"/>
    <s v="COMUNICACIÓN Y ATENCIÓN DE REQUERIMIENTOS"/>
    <s v="Se podrían contar con información errada  dentro de las comunicaciones externas"/>
    <m/>
    <s v="Se cuentan con canales unicos oficiales de información, fruto de los sistemas de información. Toda información publicada es verificada por la Presidencia de la Sociedad."/>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48"/>
    <s v="Operativo"/>
    <s v="COMUNICACIÓN Y ATENCIÓN DE REQUERIMIENTOS"/>
    <s v="Se podrían presentar retrasos en las respuestas a las necesidades y requerimientos de los usuarios"/>
    <m/>
    <s v="Se cuenta con sistema de gestiòn documental, donde se definen alertas para el cumplimiento de los tiempos. Alertas previas diarias, semanales y quincenales de los vencimientos de plazo. Comunicaciones a través de correo, teléfono y Skype empresarial"/>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48"/>
    <s v="Operativo"/>
    <s v="COMUNICACIÓN Y ATENCIÓN DE REQUERIMIENTOS"/>
    <s v="Se podrían presentar retrasos en las respuestas a las necesidades y requerimientos de los usuarios"/>
    <m/>
    <s v="Existe el P-CA2-034_Procedimiento_de_Seguimeinto_y_Control_a_Requerimientos, donde se definen controles de seguimiento a todos los requerimientos dentro de la Sociedad."/>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49"/>
    <s v="Operativo"/>
    <s v="DIRECCIONAMIENTO ESTRATEGICO"/>
    <s v="Se podrían presentar fallas dentro  de la medición de la estrategia"/>
    <m/>
    <s v="Se cuenta con una validación de los resultados en el comité Directivo, por parte de cada uno de los lideres de las área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50"/>
    <s v="Operativo"/>
    <s v="DIRECCIONAMIENTO ESTRATEGICO"/>
    <s v="Puede ocurrir que los procesos no estén debidamente documentados, o que los documentos se encuentren desactualizados."/>
    <m/>
    <s v="Se cuenta con controles dentro del procedimiento de Creación, modificación y Eliminación de Documentos, a través del flujo en el aplicativo ZEU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51"/>
    <s v="Operativo"/>
    <s v="GESTIÓN DEL TALENTO HUMANO"/>
    <s v="Se podrían presentar fallas en la identificación de las necesidades de personal. "/>
    <m/>
    <s v="Aplicación P-GT1-010_Procedimiento_Seleccion_y_Vinculacion_de_Talento_Humano, donde se definen los mecanismos para la solicitud de personal y flujo en el aplicativo ZEU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51"/>
    <s v="Operativo"/>
    <s v="GESTIÓN DEL TALENTO HUMANO"/>
    <s v="Se podrían presentar fallas en la identificación de las necesidades de personal. "/>
    <m/>
    <s v="Las necesidades son contrarestadas con el dimensionamiento realizado por la firma Bahamon en el año 2014."/>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51"/>
    <s v="Operativo"/>
    <s v="GESTIÓN DEL TALENTO HUMANO"/>
    <s v="Se podrían presentar fallas en la identificación de las necesidades de personal. "/>
    <m/>
    <s v="Dimensionamiento de la planta"/>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52"/>
    <s v="Operativo"/>
    <s v="GESTIÓN DEL TALENTO HUMANO"/>
    <s v="Se podría no encontrar personal idóneo dentro del mercado laboral"/>
    <m/>
    <s v="Se tienen definidos los perfiles de cada uno de los cargos necesarios dentro de la Sociedad, para los cuales se especifica más de un campo profesional o tipo de formación."/>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53"/>
    <s v="Operativo"/>
    <s v="GESTIÓN DEL TALENTO HUMANO"/>
    <s v="Se podría presentar fallas en la transferencia del conocimiento"/>
    <m/>
    <s v="Se cuenta con un plan de inducción y reinducción en el que se busca cumplir con la curva de aprendizaje definida."/>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53"/>
    <s v="Operativo"/>
    <s v="GESTIÓN DEL TALENTO HUMANO"/>
    <s v="Se podría presentar fallas en la transferencia del conocimiento"/>
    <m/>
    <s v="Se realizan las evaluaciones de las capacitaciones recibida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53"/>
    <s v="Operativo"/>
    <s v="GESTIÓN DEL TALENTO HUMANO"/>
    <s v="Se podría presentar fallas en la transferencia del conocimiento"/>
    <m/>
    <s v="Se cuenta con procedimientos documentados, los cuales reflejan un nivel de complejidad suficiente para trasmitir el funcionamiento de la operación."/>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54"/>
    <s v="Operativo"/>
    <s v="GESTIÓN DEL TALENTO HUMANO"/>
    <s v="Se podrían presentar que no se optimicen las competencias del  Talento humano de la SAE"/>
    <m/>
    <s v="Procedimiento y ejecución del plan empresarial de capacitación"/>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55"/>
    <s v="Operativo"/>
    <s v="ADMINISTRACIÓN DE BIENES DE FUNICIONAMIENTO"/>
    <s v="Podría ocurrir que no se identifiquen activos fijos "/>
    <m/>
    <s v="Se cuenta con inventario detallado de los activos y se la relacion de los funcionarios a cargo."/>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55"/>
    <s v="Operativo"/>
    <s v="ADMINISTRACIÓN DE BIENES DE FUNICIONAMIENTO"/>
    <s v="Podría ocurrir que no se identifiquen activos fijos "/>
    <m/>
    <s v="Existe procedimeinto asignación de bienes devolutivos y elementos de consumo a funcionarios, donde se definieron controles para asignar los activ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55"/>
    <s v="Operativo"/>
    <s v="ADMINISTRACIÓN DE BIENES DE FUNICIONAMIENTO"/>
    <s v="Podría ocurrir que no se identifiquen activos fijos "/>
    <m/>
    <s v="Procedimiento de asignación de bienes devolutivos y elementos de consumo a funcionarios P-AB1-064"/>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56"/>
    <s v="Operativo"/>
    <s v="ADMINISTRACIÓN DE BIENES DE FUNICIONAMIENTO"/>
    <s v="Podría ocurrir que no se identifiquen las necesidades de mantenimiento"/>
    <m/>
    <s v="1 vez al mes se enciende la planta eléctrica."/>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57"/>
    <s v="Operativo"/>
    <s v="ADMINISTRACIÓN DE BIENES DE FUNICIONAMIENTO"/>
    <s v="Se podría presentar daño o deterioro al mobiliario (muebles y enseres) de SAE"/>
    <m/>
    <s v="Toma de inventarios anual donde se establece el estado del bien."/>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58"/>
    <s v="Operativo"/>
    <s v="EVALUACIÒN Y CONTROL"/>
    <s v="podría ocurrir que no se identifique adecuadamente el alcance de la auditoría"/>
    <m/>
    <s v="Se cuenta con un procedimiento de P-EC1-156 Procedimiento de Auditorias  Interna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59"/>
    <s v="Operativo"/>
    <s v="EVALUACIÒN Y CONTROL"/>
    <s v="podría ocurrir que se establezcan planes de mejoramiento que no correspondan a los hallazgos y al mejoramiento deseado"/>
    <m/>
    <s v="Realizar acompañamiento en la revisión de los informes de auditoria y en la documentación de los planes de mejoramiento. "/>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59"/>
    <s v="Operativo"/>
    <s v="EVALUACIÒN Y CONTROL"/>
    <s v="podría ocurrir que se establezcan planes de mejoramiento que no correspondan a los hallazgos y al mejoramiento deseado"/>
    <m/>
    <s v="Realizar semestralmente seguimiento al cumplimiento de los Planes de Mejoramiento con Entes de Control."/>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59"/>
    <s v="Operativo"/>
    <s v="EVALUACIÒN Y CONTROL"/>
    <s v="podría ocurrir que se establezcan planes de mejoramiento que no correspondan a los hallazgos y al mejoramiento deseado"/>
    <m/>
    <s v="Aplicación del procedimiento elaboración y seguimiento planes de mejoramiento P-EC2-109"/>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60"/>
    <s v="Operativo"/>
    <s v="EVALUACIÒN Y CONTROL"/>
    <s v="No dar respuesta adecuada y oportuna a las solicitudes de asesoría y acompañamiento a la gestión de la SAE"/>
    <m/>
    <s v="Aplicación del procedimiento de asesoria y de acompañamiento"/>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61"/>
    <s v="Seguridad de la Información"/>
    <s v="MANTENIMIENTO Y SOPORTE DE APLICACIONES"/>
    <s v="Puede ocurrir que se presenten fallas en las aplicaciones o sistemas de información que apoyen los procesos del negocio."/>
    <m/>
    <s v="Validacion de la documentacion del proceso formalizado y o publicado ante la oficina de planeación, en el comité de la oficina de gestion de la informacion."/>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61"/>
    <s v="Seguridad de la Información"/>
    <s v="MANTENIMIENTO Y SOPORTE DE APLICACIONES"/>
    <s v="Puede ocurrir que se presenten fallas en las aplicaciones o sistemas de información que apoyen los procesos del negocio."/>
    <m/>
    <s v="Monitoreo y Seguimiento al Ciclo de vida de los proyectos de Desarrollo"/>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61"/>
    <s v="Seguridad de la Información"/>
    <s v="MANTENIMIENTO Y SOPORTE DE APLICACIONES"/>
    <s v="Puede ocurrir que se presenten fallas en las aplicaciones o sistemas de información que apoyen los procesos del negocio."/>
    <m/>
    <s v="Aplicación Procedimiento elaboración de Estudios Previ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61"/>
    <s v="Seguridad de la Información"/>
    <s v="MANTENIMIENTO Y SOPORTE DE APLICACIONES"/>
    <s v="Puede ocurrir que se presenten fallas en las aplicaciones o sistemas de información que apoyen los procesos del negocio."/>
    <m/>
    <s v="Validar con el responsable del proceso y planeación que los documentos publicados estén actualizad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62"/>
    <s v="Seguridad de la Información"/>
    <s v="GESTIÓN DE LA INFRAESTRUCTURA TECNOLOGICA"/>
    <s v="Inconsistencias o Pérdida de la Información"/>
    <m/>
    <s v="Instructivo lineamientos para copias de respaldo y restauración de información"/>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63"/>
    <s v="Seguridad de la Información"/>
    <s v="GESTIÓN DE LA INFRAESTRUCTURA TECNOLOGICA"/>
    <s v="Puede ocurrir que no estén disponibles los Servicios de IT"/>
    <m/>
    <s v="Aplicación del procedimiento de monitoreo de hardware y software P-TE1-075 y el instructivo gestión de la capacidad  N-TE1-014"/>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63"/>
    <s v="Seguridad de la Información"/>
    <s v="GESTIÓN DE LA INFRAESTRUCTURA TECNOLOGICA"/>
    <s v="Puede ocurrir que no estén disponibles los Servicios de IT"/>
    <m/>
    <s v="Aplicación de procedimiento de mantenimiento de aplicaciones P-TE3-150"/>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63"/>
    <s v="Seguridad de la Información"/>
    <s v="GESTIÓN DE LA INFRAESTRUCTURA TECNOLOGICA"/>
    <s v="Puede ocurrir que no estén disponibles los Servicios de IT"/>
    <m/>
    <s v="Gestión de Cambi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63"/>
    <s v="Seguridad de la Información"/>
    <s v="GESTIÓN DE LA INFRAESTRUCTURA TECNOLOGICA"/>
    <s v="Puede ocurrir que no estén disponibles los Servicios de IT"/>
    <m/>
    <s v="prueba mensual con carga de la planta eléctrica"/>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64"/>
    <s v="Operativo"/>
    <s v="SOPORTE TECNICO"/>
    <s v="Soporte técnico inadecuado"/>
    <m/>
    <s v="Servicio de soporte y mantenimiento"/>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64"/>
    <s v="Operativo"/>
    <s v="SOPORTE TECNICO"/>
    <s v="Soporte técnico inadecuado"/>
    <m/>
    <s v="Mesa de ayuda"/>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65"/>
    <s v="Operativo"/>
    <s v="MANTENIMIENTO Y SOPORTE DE APLICACIONES"/>
    <s v="Puede ocurrir que se genere un soporte inadecuado o inoportuno a los usuarios"/>
    <m/>
    <s v="Programas de capacitación entrenamiento y divulgación de los servicios de IT"/>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66"/>
    <s v="Seguridad de la Información"/>
    <s v="GESTIÓN DE LA INFRAESTRUCTURA TECNOLOGICA"/>
    <s v="Puede ocurrir una operación inadecuada de los sistemas de información."/>
    <m/>
    <s v="Manuales de usuario por proceso"/>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67"/>
    <s v="Operativo"/>
    <s v="RECEPCIÓN Y REGISTRO"/>
    <s v="Puede ocurrir que no se efectué la entrega física del activo una vez posesionado el depositario provisional"/>
    <m/>
    <m/>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68"/>
    <s v="Operativo"/>
    <s v="TODOS LOS PROCESOS"/>
    <s v="Puede ocurrir que se utilice erradamente las funcionalidades de los Sistemas de Información (aplicativo Zeus)_x000a_"/>
    <m/>
    <m/>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69"/>
    <s v="Seguridad de la Información"/>
    <s v="RECEPCIÓN Y REGISTRO"/>
    <s v="Pueden presentar errores en la información en el registro de los activos _x000a_"/>
    <m/>
    <m/>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0"/>
    <s v="Operativo"/>
    <s v="TODOS LOS PROCESOS"/>
    <s v="Puede ocurrir la entrega extemporánea de informes a los entes de control"/>
    <m/>
    <m/>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1"/>
    <s v="Operativo"/>
    <s v="ADQUISICIONES"/>
    <s v="Puede ocurrir no alcanzar el objetivo del contrato"/>
    <m/>
    <m/>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2"/>
    <s v="Operativo"/>
    <s v="RECEPCIÓN Y REGISTRO"/>
    <s v="Contar con Depositarios Provisionales y/o Liquidadores incorporados en el Registro con características erróneas"/>
    <m/>
    <s v="Generación de la Resolución que conforma el equipo evaluador"/>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2"/>
    <s v="Operativo"/>
    <s v="RECEPCIÓN Y REGISTRO"/>
    <s v="Contar con Depositarios Provisionales y/o Liquidadores incorporados en el Registro con características erróneas"/>
    <m/>
    <s v="Reunión con el equipo evaluador previa al inicio de la evaluación de los participante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2"/>
    <s v="Operativo"/>
    <s v="RECEPCIÓN Y REGISTRO"/>
    <s v="Contar con Depositarios Provisionales y/o Liquidadores incorporados en el Registro con características erróneas"/>
    <m/>
    <s v="Envío a los evaluadores de la resolución del equipo evaluador junto con el texto aprobado de la Convocatoria"/>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2"/>
    <s v="Operativo"/>
    <s v="RECEPCIÓN Y REGISTRO"/>
    <s v="Contar con Depositarios Provisionales y/o Liquidadores incorporados en el Registro con características erróneas"/>
    <m/>
    <s v="Aprobación por parte del Comité de Depositarios Provisionales y Liquidadores del texto final de la Convocatoria"/>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3"/>
    <s v="Operativo"/>
    <s v="RECEPCIÓN Y REGISTRO"/>
    <s v="Puede ocurrir que no se asignen Depositarios Provisionales y/o Liquidadores de acuerdo a las necesidades."/>
    <m/>
    <s v="Llamadas de confirmación de las áreas misionales que solicitan la asignación"/>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3"/>
    <s v="Operativo"/>
    <s v="RECEPCIÓN Y REGISTRO"/>
    <s v="Puede ocurrir que no se asignen Depositarios Provisionales y/o Liquidadores de acuerdo a las necesidades."/>
    <m/>
    <s v="Correos de envío de las solicitude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3"/>
    <s v="Operativo"/>
    <s v="RECEPCIÓN Y REGISTRO"/>
    <s v="Puede ocurrir que no se asignen Depositarios Provisionales y/o Liquidadores de acuerdo a las necesidades."/>
    <m/>
    <s v="Revisar el correcto diligenciamiento y aprobaciones del formato de solicitud"/>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3"/>
    <s v="Operativo"/>
    <s v="RECEPCIÓN Y REGISTRO"/>
    <s v="Puede ocurrir que no se asignen Depositarios Provisionales y/o Liquidadores de acuerdo a las necesidades."/>
    <m/>
    <s v="Llamadas de confirmación de las áreas misionales que solicitan la asignación"/>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4"/>
    <s v="Operativo"/>
    <s v="RECEPCIÓN Y REGISTRO"/>
    <s v="No aceptación de la designación, renuncia y/o remoción como Depositarios Provisionales y/o Liquidadores"/>
    <m/>
    <s v="Revisión de los Depositarios Provisionales y Liquidadores que no tienen activos asignado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4"/>
    <s v="Operativo"/>
    <s v="RECEPCIÓN Y REGISTRO"/>
    <s v="No aceptación de la designación, renuncia y/o remoción como Depositarios Provisionales y/o Liquidadores"/>
    <m/>
    <s v="Revisión de las pólizas de cumplimiento entregadas por Depositarios Provisionales y Liquidadores y llamadas de solicitud de las póliza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4"/>
    <s v="Operativo"/>
    <s v="RECEPCIÓN Y REGISTRO"/>
    <s v="No aceptación de la designación, renuncia y/o remoción como Depositarios Provisionales y/o Liquidadores"/>
    <m/>
    <s v="Información a las áreas misionales mediante correo electrónico y traslado de las solicitudes recibidas por los de los Depositarios Provisionales y Liquidadore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4"/>
    <s v="Operativo"/>
    <s v="RECEPCIÓN Y REGISTRO"/>
    <s v="No aceptación de la designación, renuncia y/o remoción como Depositarios Provisionales y/o Liquidadores"/>
    <m/>
    <s v="Información de las áreas misionales al Grupo de Gestión de de los Depositarios Provisionales y Liquidadores sobre aquellos depositarios que no cumplen su gestión y es necesario removerles los activos o retirarlos del Registro"/>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5"/>
    <s v="Operativo"/>
    <s v="RECEPCIÓN Y REGISTRO"/>
    <s v="Resolución de designación errónea o no generada"/>
    <m/>
    <s v="Creación de los activos en el inventario centralizado en un grupo"/>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5"/>
    <s v="Operativo"/>
    <s v="RECEPCIÓN Y REGISTRO"/>
    <s v="Resolución de designación errónea o no generada"/>
    <m/>
    <s v="Revisión en la creación del activo de las unidades inmobiliarias o unidades económicas, activos sociales o no sociales y demás variables que afectan la descripción del activo que se está asignando, así como su estado"/>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5"/>
    <s v="Operativo"/>
    <s v="RECEPCIÓN Y REGISTRO"/>
    <s v="Resolución de designación errónea o no generada"/>
    <m/>
    <s v="Revisión del cuadro de control de las asignaciones formalizadas con resolución, póliza y acta de posesión"/>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5"/>
    <s v="Operativo"/>
    <s v="RECEPCIÓN Y REGISTRO"/>
    <s v="Resolución de designación errónea o no generada"/>
    <m/>
    <s v="Revisión del funcionamiento correcto del sistema de asignación"/>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5"/>
    <s v="Operativo"/>
    <s v="RECEPCIÓN Y REGISTRO"/>
    <s v="Resolución de designación errónea o no generada"/>
    <m/>
    <s v="Se cuenta con dos usuarios con acceso al sistema de asignación y se ha realizado capacitación a funcionarios del Grupo de Gestión de Depositarios Provisionales y Liquidadores sobre el proceso"/>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6"/>
    <s v="Operativo"/>
    <s v="RECEPCIÓN Y REGISTRO"/>
    <s v="No presentación de la garantía (póliza de cumplimiento) por parte de los Depositarios Provisionales y/o Liquidadores"/>
    <m/>
    <s v="Revisión de las pólizas de cumplimiento entregadas por Depositarios Provisionales y Liquidadores y llamadas de solicitud de las pólizas informando la consecuencia de la no presentación"/>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6"/>
    <s v="Operativo"/>
    <s v="RECEPCIÓN Y REGISTRO"/>
    <s v="No presentación de la garantía (póliza de cumplimiento) por parte de los Depositarios Provisionales y/o Liquidadores"/>
    <m/>
    <s v="Realizar una clasificación de riesgo financiero y de experiencia de los Depositarios Provisionales y Liquidadores de manera que se asigne un número de activos adecuado a dicha clasificación"/>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6"/>
    <s v="Operativo"/>
    <s v="RECEPCIÓN Y REGISTRO"/>
    <s v="No presentación de la garantía (póliza de cumplimiento) por parte de los Depositarios Provisionales y/o Liquidadores"/>
    <m/>
    <s v="Envío de una comunicación a los Depositarios Provisionales y Liquidadores en la que se informa el proceso de formación de la aceptación de la designación, así como de la presentación de la póliza de cumplimiento con los lineamientos requeridos por la entidad"/>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7"/>
    <s v="Operativo"/>
    <s v="RECEPCIÓN Y REGISTRO"/>
    <s v="Administrar activos por parte de los Depositarios Provisionales y/o Liquidadores sin tener la cobertura total para el cumplimiento de sus obligaciones"/>
    <m/>
    <s v="Revisión de las pólizas de cumplimiento entregadas por Depositarios Provisionales de acuerdo con los lineamientos del área Jurídica de la entidad y la normatividad vigente"/>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7"/>
    <s v="Operativo"/>
    <s v="RECEPCIÓN Y REGISTRO"/>
    <s v="Administrar activos por parte de los Depositarios Provisionales y/o Liquidadores sin tener la cobertura total para el cumplimiento de sus obligaciones"/>
    <m/>
    <s v="Revisión de las pólizas de cumplimiento entregadas por Depositarios Provisionales de acuerdo con los lineamientos del área Jurídica de la entidad y la normatividad vigente"/>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8"/>
    <s v="Operativo"/>
    <s v="RECEPCIÓN Y REGISTRO"/>
    <s v="Generación y suscripción del Acta de posesión con datos incorrectos o incompletos"/>
    <m/>
    <s v="Revisión de las actas de posesión creadas por parte del funcionario con funciones de coordinación del Grupo de Gestión de Depositarios Provisionales y Liquidadore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8"/>
    <s v="Operativo"/>
    <s v="RECEPCIÓN Y REGISTRO"/>
    <s v="Generación y suscripción del Acta de posesión con datos incorrectos o incompletos"/>
    <m/>
    <s v="Revisión del funcionamiento correcto del sistema de asignación"/>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9"/>
    <s v="Seguridad de la Información"/>
    <s v="RECEPCIÓN Y REGISTRO"/>
    <s v="Puede ocurrir que  los Depositarios Provisionales y Liquidadores no estén registrados en las entidades de registro."/>
    <m/>
    <s v="Revisión del cuadro de control de las asignaciones formalizadas con resolución, póliza y acta de posesión"/>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9"/>
    <s v="Seguridad de la Información"/>
    <s v="RECEPCIÓN Y REGISTRO"/>
    <s v="Puede ocurrir que  los Depositarios Provisionales y Liquidadores no estén registrados en las entidades de registro."/>
    <m/>
    <s v="Revisión del cuadro de control de las asignaciones formalizadas con resolución, póliza y acta de posesión"/>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79"/>
    <s v="Seguridad de la Información"/>
    <s v="RECEPCIÓN Y REGISTRO"/>
    <s v="Puede ocurrir que  los Depositarios Provisionales y Liquidadores no estén registrados en las entidades de registro."/>
    <m/>
    <s v="Generación de una comunicación que indique la normatividad en la exoneración del pago de las inscripcione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80"/>
    <s v="Operativo"/>
    <s v="RECEPCIÓN Y REGISTRO"/>
    <s v="Ingreso erróneo de información de los activos y actos administrativos en el sistema"/>
    <m/>
    <s v="Revisión de la información de la creación de los activos en el inventario"/>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80"/>
    <s v="Operativo"/>
    <s v="RECEPCIÓN Y REGISTRO"/>
    <s v="Ingreso erróneo de información de los activos y actos administrativos en el sistema"/>
    <m/>
    <s v="Revisión en la vinculación del activo en el sistema en cuanto a unidades inmobiliarias o unidades económicas, activos sociales o no sociales y demás variables que afectan la descripción del activo que se está ingresando"/>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80"/>
    <s v="Operativo"/>
    <s v="RECEPCIÓN Y REGISTRO"/>
    <s v="Ingreso erróneo de información de los activos y actos administrativos en el sistema"/>
    <m/>
    <s v="No hay definido un control"/>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80"/>
    <s v="Operativo"/>
    <s v="RECEPCIÓN Y REGISTRO"/>
    <s v="Ingreso erróneo de información de los activos y actos administrativos en el sistema"/>
    <m/>
    <s v="Verificar que el activo que se va a remover quede en administración directa con la cantidad completa de folios que comprenden la unidad inmobiliara o unidad económica, así como los activos sociales"/>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81"/>
    <s v="Seguridad de la Información"/>
    <s v="TODOS LOS PROCESOS"/>
    <s v="Puede ocurrir que se filtre información privilegiada o sensible"/>
    <m/>
    <m/>
    <m/>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84"/>
    <s v="Continuidad del negocio "/>
    <s v="TODOS LOS PROCESOS"/>
    <s v="Puede ocurrir que se presente un desastre natural (Terremoto, incendio, entre otros)"/>
    <m/>
    <s v="Plan de Emergencia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Gerencia de Contratos"/>
    <x v="85"/>
    <s v="Continuidad del negocio "/>
    <s v="GESTIÓN DE LA INFRAESTRUCTURA TECNOLOGICA"/>
    <s v="Puede ocurrir que se presente la interrupción de la tecnología (Hardware y Software)"/>
    <m/>
    <m/>
    <m/>
    <m/>
    <m/>
    <m/>
    <m/>
    <m/>
    <m/>
    <m/>
    <n v="0"/>
    <s v="Debil"/>
    <s v="Fuerte"/>
    <s v="DebilFuerte"/>
    <n v="7"/>
    <s v="Débil"/>
    <s v="No disminuye"/>
    <s v="Directamente"/>
    <s v="DébilNo disminuyeDirectamente"/>
    <s v=""/>
    <s v=""/>
  </r>
  <r>
    <s v="Gerencia de Contratos"/>
    <x v="86"/>
    <s v="Continuidad del negocio "/>
    <s v="DISPOSICIÓN FINAL DE ACTIVOS"/>
    <s v="Puede ocurrir que se destruya la información"/>
    <m/>
    <s v="PINAR (Plan Institucional de Archivos)"/>
    <s v="Reducir el riesgo"/>
    <m/>
    <m/>
    <m/>
    <m/>
    <m/>
    <m/>
    <m/>
    <n v="0"/>
    <s v="Debil"/>
    <s v="Fuerte"/>
    <s v="DebilFuerte"/>
    <n v="7"/>
    <s v="Débil"/>
    <s v="No disminuye"/>
    <s v="Directamente"/>
    <s v="DébilNo disminuyeDirectamente"/>
    <s v=""/>
    <s v=""/>
  </r>
  <r>
    <s v="Gerencia de Contratos"/>
    <x v="87"/>
    <s v="Continuidad del negocio "/>
    <s v="GESTIÓN FINANCIERA"/>
    <s v="Puede ocurrir que un proveedor se encuentre suplantado"/>
    <m/>
    <s v="Manual de riesgos de la contratacion"/>
    <s v="Reducir el riesgo"/>
    <m/>
    <m/>
    <m/>
    <m/>
    <m/>
    <m/>
    <m/>
    <n v="0"/>
    <s v="Debil"/>
    <s v="Fuerte"/>
    <s v="DebilFuerte"/>
    <n v="7"/>
    <s v="Débil"/>
    <s v="No disminuye"/>
    <s v="Directamente"/>
    <s v="DébilNo disminuyeDirectamente"/>
    <s v=""/>
    <s v=""/>
  </r>
  <r>
    <s v="Gerencia de Contratos"/>
    <x v="87"/>
    <s v="Continuidad del negocio "/>
    <s v="GESTIÓN FINANCIERA"/>
    <s v="Puede ocurrir que un proveedor se encuentre suplantado"/>
    <m/>
    <s v="Procedimiento de contratacion"/>
    <s v="Reducir el riesgo"/>
    <m/>
    <m/>
    <m/>
    <m/>
    <m/>
    <m/>
    <m/>
    <n v="0"/>
    <s v="Debil"/>
    <s v="Fuerte"/>
    <s v="DebilFuerte"/>
    <n v="7"/>
    <s v="Débil"/>
    <s v="No disminuye"/>
    <s v="Directamente"/>
    <s v="DébilNo disminuyeDirectamente"/>
    <s v=""/>
    <s v=""/>
  </r>
  <r>
    <s v="Gerencia de Contratos"/>
    <x v="88"/>
    <s v="Continuidad del negocio "/>
    <s v="GESTIÓN DEL TALENTO HUMANO"/>
    <s v="puede que se cuente con las instalaciones físicas inadecuadas"/>
    <m/>
    <s v="Contrato de seguridad"/>
    <s v="Reducir el riesgo"/>
    <m/>
    <m/>
    <m/>
    <m/>
    <m/>
    <m/>
    <m/>
    <n v="0"/>
    <s v="Debil"/>
    <s v="Fuerte"/>
    <s v="DebilFuerte"/>
    <n v="7"/>
    <s v="Débil"/>
    <s v="No disminuye"/>
    <s v="Directamente"/>
    <s v="DébilNo disminuyeDirectamente"/>
    <s v=""/>
    <s v=""/>
  </r>
  <r>
    <s v="Gerencia de Contratos"/>
    <x v="88"/>
    <s v="Continuidad del negocio "/>
    <s v="GESTIÓN DEL TALENTO HUMANO"/>
    <s v="puede que se cuente con las instalaciones físicas inadecuadas"/>
    <m/>
    <s v="Registro de visitantes"/>
    <s v="Reducir el riesgo"/>
    <m/>
    <m/>
    <m/>
    <m/>
    <m/>
    <m/>
    <m/>
    <n v="0"/>
    <s v="Debil"/>
    <s v="Fuerte"/>
    <s v="DebilFuerte"/>
    <n v="7"/>
    <s v="Débil"/>
    <s v="No disminuye"/>
    <s v="Directamente"/>
    <s v="DébilNo disminuyeDirectamente"/>
    <s v=""/>
    <s v=""/>
  </r>
  <r>
    <s v="Gerencia de Contratos"/>
    <x v="88"/>
    <s v="Continuidad del negocio "/>
    <s v="GESTIÓN DEL TALENTO HUMANO"/>
    <s v="puede que se cuente con las instalaciones físicas inadecuadas"/>
    <m/>
    <s v="Sistema de control de accesos"/>
    <s v="Reducir el riesgo"/>
    <m/>
    <m/>
    <m/>
    <m/>
    <m/>
    <m/>
    <m/>
    <n v="0"/>
    <s v="Debil"/>
    <s v="Fuerte"/>
    <s v="DebilFuerte"/>
    <n v="7"/>
    <s v="Débil"/>
    <s v="No disminuye"/>
    <s v="Directamente"/>
    <s v="DébilNo disminuyeDirectamente"/>
    <s v=""/>
    <s v=""/>
  </r>
  <r>
    <s v="Gerencia de Contratos"/>
    <x v="88"/>
    <s v="Continuidad del negocio "/>
    <s v="GESTIÓN DEL TALENTO HUMANO"/>
    <s v="puede que se cuente con las instalaciones físicas inadecuadas"/>
    <m/>
    <s v="Circuito cerrado de television CCTV"/>
    <s v="Reducir el riesgo"/>
    <m/>
    <m/>
    <m/>
    <m/>
    <m/>
    <m/>
    <m/>
    <n v="0"/>
    <s v="Debil"/>
    <s v="Fuerte"/>
    <s v="DebilFuerte"/>
    <n v="7"/>
    <s v="Débil"/>
    <s v="No disminuye"/>
    <s v="Directamente"/>
    <s v="DébilNo disminuyeDirectamente"/>
    <s v=""/>
    <s v=""/>
  </r>
  <r>
    <s v="Gerencia de Contratos"/>
    <x v="89"/>
    <s v="Continuidad del negocio "/>
    <s v="GESTIÓN DEL TALENTO HUMANO"/>
    <s v="Posibilidad que se presente un evento de desorden publico"/>
    <m/>
    <s v="Herramienta VPN"/>
    <s v="Reducir el riesgo"/>
    <m/>
    <m/>
    <m/>
    <m/>
    <m/>
    <m/>
    <m/>
    <n v="0"/>
    <s v="Debil"/>
    <s v="Fuerte"/>
    <s v="DebilFuerte"/>
    <n v="7"/>
    <s v="Débil"/>
    <s v="No disminuye"/>
    <s v="Directamente"/>
    <s v="DébilNo disminuyeDirectamente"/>
    <s v=""/>
    <s v=""/>
  </r>
  <r>
    <s v="Gerencia de Contratos"/>
    <x v="90"/>
    <s v="Continuidad del negocio "/>
    <s v="GESTIÓN DEL TALENTO HUMANO"/>
    <s v="Posibilidad de alta rotación de personal en procesos misionales"/>
    <m/>
    <s v="Procedimientos de bienestar"/>
    <s v="Reducir el riesgo"/>
    <m/>
    <m/>
    <m/>
    <m/>
    <m/>
    <m/>
    <m/>
    <n v="0"/>
    <s v="Debil"/>
    <s v="Fuerte"/>
    <s v="DebilFuerte"/>
    <n v="7"/>
    <s v="Débil"/>
    <s v="No disminuye"/>
    <s v="Directamente"/>
    <s v="DébilNo disminuyeDirectamente"/>
    <s v=""/>
    <s v=""/>
  </r>
  <r>
    <s v="Gerencia de Inmuebles"/>
    <x v="0"/>
    <s v="Corrupción"/>
    <s v="TODOS LOS PROCESOS"/>
    <s v="Posibilidad de que un funcionario vaya mas allá de las funciones designadas con el fin de obtener un beneficio privado."/>
    <m/>
    <s v="Comunicación  y seguimiento al cumplimiento de las funciones"/>
    <m/>
    <m/>
    <m/>
    <m/>
    <m/>
    <m/>
    <m/>
    <m/>
    <n v="0"/>
    <s v="Debil"/>
    <s v="Moderado"/>
    <s v="DebilModerado"/>
    <n v="8"/>
    <s v="Débil"/>
    <s v="Directamente"/>
    <s v="Indirectamente"/>
    <s v="DébilDirectamenteIndirectamente"/>
    <s v=""/>
    <s v=""/>
  </r>
  <r>
    <s v="Gerencia de Inmuebles"/>
    <x v="0"/>
    <s v="Corrupción"/>
    <s v="TODOS LOS PROCESOS"/>
    <s v="Posibilidad de que un funcionario vaya mas allá de las funciones designadas con el fin de obtener un beneficio privado."/>
    <m/>
    <s v="Perfiles en los Apicativos"/>
    <m/>
    <m/>
    <m/>
    <m/>
    <m/>
    <m/>
    <m/>
    <m/>
    <n v="0"/>
    <s v="Debil"/>
    <s v="Fuerte"/>
    <s v="DebilFuerte"/>
    <n v="7"/>
    <s v="Débil"/>
    <s v="Directamente"/>
    <s v="Indirectamente"/>
    <s v="DébilDirectamenteIndirectamente"/>
    <s v=""/>
    <s v=""/>
  </r>
  <r>
    <s v="Gerencia de Inmuebles"/>
    <x v="0"/>
    <s v="Corrupción"/>
    <s v="TODOS LOS PROCESOS"/>
    <s v="Posibilidad de que un funcionario vaya mas allá de las funciones designadas con el fin de obtener un beneficio privado."/>
    <m/>
    <s v="Controles en los aplicativos"/>
    <m/>
    <m/>
    <m/>
    <m/>
    <m/>
    <m/>
    <m/>
    <m/>
    <n v="0"/>
    <s v="Debil"/>
    <s v="Moderado"/>
    <s v="DebilModerado"/>
    <n v="8"/>
    <s v="Débil"/>
    <s v="No disminuye"/>
    <s v="Directamente"/>
    <s v="DébilNo disminuyeDirectamente"/>
    <s v=""/>
    <s v=""/>
  </r>
  <r>
    <s v="Gerencia de Inmuebles"/>
    <x v="0"/>
    <s v="Corrupción"/>
    <s v="TODOS LOS PROCESOS"/>
    <s v="Posibilidad de que un funcionario vaya mas allá de las funciones designadas con el fin de obtener un beneficio privado."/>
    <m/>
    <s v="Actos administrativos con funciones de cada uno de los Comités definidos para la toma de decisiones"/>
    <m/>
    <m/>
    <m/>
    <m/>
    <m/>
    <m/>
    <m/>
    <m/>
    <n v="0"/>
    <s v="Debil"/>
    <s v="Fuerte"/>
    <s v="DebilFuerte"/>
    <n v="7"/>
    <s v="Débil"/>
    <s v="No disminuye"/>
    <s v="Directamente"/>
    <s v="DébilNo disminuyeDirectamente"/>
    <s v=""/>
    <s v=""/>
  </r>
  <r>
    <s v="Gerencia de Inmuebles"/>
    <x v="0"/>
    <s v="Corrupción"/>
    <s v="TODOS LOS PROCESOS"/>
    <s v="Posibilidad de que un funcionario vaya mas allá de las funciones designadas con el fin de obtener un beneficio privado."/>
    <m/>
    <s v="Aplicación código de ética"/>
    <m/>
    <m/>
    <m/>
    <m/>
    <m/>
    <m/>
    <m/>
    <m/>
    <n v="0"/>
    <s v="Debil"/>
    <s v="Fuerte"/>
    <s v="DebilFuerte"/>
    <n v="7"/>
    <s v="Débil"/>
    <s v="Directamente"/>
    <s v="Indirectamente"/>
    <s v="DébilDirectamenteIndirectamente"/>
    <s v=""/>
    <s v=""/>
  </r>
  <r>
    <s v="Gerencia de Inmuebles"/>
    <x v="0"/>
    <s v="Corrupción"/>
    <s v="TODOS LOS PROCESOS"/>
    <s v="Posibilidad de que un funcionario vaya mas allá de las funciones designadas con el fin de obtener un beneficio privado."/>
    <m/>
    <s v="Firma de compromiso de cumplimiento_x000a_"/>
    <m/>
    <m/>
    <m/>
    <m/>
    <m/>
    <m/>
    <m/>
    <m/>
    <n v="0"/>
    <s v="Debil"/>
    <s v="Fuerte"/>
    <s v="DebilFuerte"/>
    <n v="7"/>
    <s v="Débil"/>
    <s v="No disminuye"/>
    <s v="Directamente"/>
    <s v="DébilNo disminuyeDirectamente"/>
    <s v=""/>
    <s v=""/>
  </r>
  <r>
    <s v="Gerencia de Inmuebles"/>
    <x v="1"/>
    <s v="Corrupción"/>
    <s v="TODOS LOS PROCESOS"/>
    <s v="Puede ocurrir intercambio extraoficial de favores, en el cual un individuo se beneficie a si mismo o aun tercero. Amiguismo y clientelismo."/>
    <m/>
    <s v="Aplicación código de ética"/>
    <m/>
    <m/>
    <m/>
    <m/>
    <m/>
    <m/>
    <m/>
    <m/>
    <n v="0"/>
    <s v="Debil"/>
    <s v="Fuerte"/>
    <s v="DebilFuerte"/>
    <n v="7"/>
    <s v="Débil"/>
    <s v="No disminuye"/>
    <s v="Directamente"/>
    <s v="DébilNo disminuyeDirectamente"/>
    <s v=""/>
    <s v=""/>
  </r>
  <r>
    <s v="Gerencia de Inmuebles"/>
    <x v="1"/>
    <s v="Corrupción"/>
    <s v="TODOS LOS PROCESOS"/>
    <s v="Puede ocurrir intercambio extraoficial de favores, en el cual un individuo se beneficie a si mismo o aun tercero. Amiguismo y clientelismo."/>
    <m/>
    <s v="Firma de compromiso de cumplimiento_x000a_"/>
    <m/>
    <m/>
    <m/>
    <m/>
    <m/>
    <m/>
    <m/>
    <m/>
    <n v="0"/>
    <s v="Debil"/>
    <s v="Fuerte"/>
    <s v="DebilFuerte"/>
    <n v="7"/>
    <s v="Débil"/>
    <s v="No disminuye"/>
    <s v="Directamente"/>
    <s v="DébilNo disminuyeDirectamente"/>
    <s v=""/>
    <s v=""/>
  </r>
  <r>
    <s v="Gerencia de Inmuebles"/>
    <x v="1"/>
    <s v="Corrupción"/>
    <s v="TODOS LOS PROCESOS"/>
    <s v="Puede ocurrir intercambio extraoficial de favores, en el cual un individuo se beneficie a si mismo o aun tercero. Amiguismo y clientelismo."/>
    <m/>
    <s v="Controles en sedes de funcionamiento de las Zonas únicas de atención al ciudadano, con camaras y grabación de sonido"/>
    <m/>
    <m/>
    <m/>
    <m/>
    <m/>
    <m/>
    <m/>
    <m/>
    <n v="0"/>
    <s v="Debil"/>
    <s v="Fuerte"/>
    <s v="DebilFuerte"/>
    <n v="7"/>
    <s v="Débil"/>
    <s v="Directamente"/>
    <s v="Directamente"/>
    <s v="DébilDirectamenteDirectamente"/>
    <s v=""/>
    <s v=""/>
  </r>
  <r>
    <s v="Gerencia de Inmuebles"/>
    <x v="1"/>
    <s v="Corrupción"/>
    <s v="TODOS LOS PROCESOS"/>
    <s v="Puede ocurrir intercambio extraoficial de favores, en el cual un individuo se beneficie a si mismo o aun tercero. Amiguismo y clientelismo."/>
    <m/>
    <s v="Formato de Control de Visitantes"/>
    <m/>
    <m/>
    <m/>
    <m/>
    <m/>
    <m/>
    <m/>
    <m/>
    <n v="0"/>
    <s v="Debil"/>
    <s v="Fuerte"/>
    <s v="DebilFuerte"/>
    <n v="7"/>
    <s v="Débil"/>
    <s v="Directamente"/>
    <s v="Directamente"/>
    <s v="DébilDirectamenteDirectamente"/>
    <s v=""/>
    <s v=""/>
  </r>
  <r>
    <s v="Gerencia de Inmuebles"/>
    <x v="2"/>
    <s v="Corrupción"/>
    <s v="TODOS LOS PROCESOS"/>
    <s v="Puede presentarse situaciones de orden moral y económico que le impidan a un funcionario actuar en forma objetiva e independiente, porque le sea particularmente conveniente. "/>
    <m/>
    <s v="Identificación de núcleo familiar de funcionarios _x000a_"/>
    <m/>
    <m/>
    <m/>
    <m/>
    <m/>
    <m/>
    <m/>
    <m/>
    <n v="0"/>
    <s v="Debil"/>
    <s v="Fuerte"/>
    <s v="DebilFuerte"/>
    <n v="7"/>
    <s v="Débil"/>
    <s v="Directamente"/>
    <s v="Directamente"/>
    <s v="DébilDirectamenteDirectamente"/>
    <s v=""/>
    <s v=""/>
  </r>
  <r>
    <s v="Gerencia de Inmuebles"/>
    <x v="2"/>
    <s v="Corrupción"/>
    <s v="TODOS LOS PROCESOS"/>
    <s v="Puede presentarse situaciones de orden moral y económico que le impidan a un funcionario actuar en forma objetiva e independiente, porque le sea particularmente conveniente. "/>
    <m/>
    <s v="Selección de terceros (Evaluación de conflictos de interes con funcionarios de SAE)."/>
    <m/>
    <m/>
    <m/>
    <m/>
    <m/>
    <m/>
    <m/>
    <m/>
    <n v="0"/>
    <s v="Debil"/>
    <s v="Fuerte"/>
    <s v="DebilFuerte"/>
    <n v="7"/>
    <s v="Débil"/>
    <s v="No disminuye"/>
    <s v="Directamente"/>
    <s v="DébilNo disminuyeDirectamente"/>
    <s v=""/>
    <s v=""/>
  </r>
  <r>
    <s v="Gerencia de Inmuebles"/>
    <x v="2"/>
    <s v="Corrupción"/>
    <s v="TODOS LOS PROCESOS"/>
    <s v="Puede presentarse situaciones de orden moral y económico que le impidan a un funcionario actuar en forma objetiva e independiente, porque le sea particularmente conveniente. "/>
    <m/>
    <s v="Controles dentro de los procesos de comercialización (publicación de ofertas y evaluación de oferentes) "/>
    <m/>
    <m/>
    <m/>
    <m/>
    <m/>
    <m/>
    <m/>
    <m/>
    <n v="0"/>
    <s v="Debil"/>
    <s v="Fuerte"/>
    <s v="DebilFuerte"/>
    <n v="7"/>
    <s v="Débil"/>
    <s v="No disminuye"/>
    <s v="Directamente"/>
    <s v="DébilNo disminuyeDirectamente"/>
    <s v=""/>
    <s v=""/>
  </r>
  <r>
    <s v="Gerencia de Inmuebles"/>
    <x v="3"/>
    <s v="Operativo"/>
    <s v="TODOS LOS PROCESOS"/>
    <s v="Puede ocurrir falta de apoyo en los procesos de control social realizados por los ciudadanos."/>
    <m/>
    <s v="Cumplimiento de Normatividad de Ley de transparencias _x000a_"/>
    <m/>
    <m/>
    <m/>
    <m/>
    <m/>
    <m/>
    <m/>
    <m/>
    <n v="0"/>
    <s v="Debil"/>
    <s v="Fuerte"/>
    <s v="DebilFuerte"/>
    <n v="7"/>
    <s v="Débil"/>
    <s v="No disminuye"/>
    <s v="Directamente"/>
    <s v="DébilNo disminuyeDirectamente"/>
    <s v=""/>
    <s v=""/>
  </r>
  <r>
    <s v="Gerencia de Inmuebles"/>
    <x v="4"/>
    <s v="Corrupción"/>
    <s v="TODOS LOS PROCESOS"/>
    <s v="Posibilidad de recibir o solicitar cualquier dádiva o beneficio a nombre propio o de terceros con el fin de celebrar un contrato."/>
    <m/>
    <s v="Controles dentro de los procesos de comercialización (publicación de ofertas y evaluación de oferentes) "/>
    <m/>
    <m/>
    <m/>
    <m/>
    <m/>
    <m/>
    <m/>
    <m/>
    <n v="0"/>
    <s v="Debil"/>
    <s v="Fuerte"/>
    <s v="DebilFuerte"/>
    <n v="7"/>
    <s v="Débil"/>
    <s v="No disminuye"/>
    <s v="Directamente"/>
    <s v="DébilNo disminuyeDirectamente"/>
    <s v=""/>
    <s v=""/>
  </r>
  <r>
    <s v="Gerencia de Inmuebles"/>
    <x v="4"/>
    <s v="Corrupción"/>
    <s v="TODOS LOS PROCESOS"/>
    <s v="Posibilidad de recibir o solicitar cualquier dádiva o beneficio a nombre propio o de terceros con el fin de celebrar un contrato."/>
    <m/>
    <s v="Firma de compromiso de cumplimiento"/>
    <m/>
    <m/>
    <m/>
    <m/>
    <m/>
    <m/>
    <m/>
    <m/>
    <n v="0"/>
    <s v="Debil"/>
    <s v="Fuerte"/>
    <s v="DebilFuerte"/>
    <n v="7"/>
    <s v="Débil"/>
    <s v="No disminuye"/>
    <s v="Directamente"/>
    <s v="DébilNo disminuyeDirectamente"/>
    <s v=""/>
    <s v=""/>
  </r>
  <r>
    <s v="Gerencia de Inmuebles"/>
    <x v="4"/>
    <s v="Corrupción"/>
    <s v="TODOS LOS PROCESOS"/>
    <s v="Posibilidad de recibir o solicitar cualquier dádiva o beneficio a nombre propio o de terceros con el fin de celebrar un contrato."/>
    <m/>
    <s v="Aplicación código de ética"/>
    <m/>
    <m/>
    <m/>
    <m/>
    <m/>
    <m/>
    <m/>
    <m/>
    <n v="0"/>
    <s v="Debil"/>
    <s v="Fuerte"/>
    <s v="DebilFuerte"/>
    <n v="7"/>
    <s v="Débil"/>
    <s v="No disminuye"/>
    <s v="Directamente"/>
    <s v="DébilNo disminuyeDirectamente"/>
    <s v=""/>
    <s v=""/>
  </r>
  <r>
    <s v="Gerencia de Inmuebles"/>
    <x v="4"/>
    <s v="Corrupción"/>
    <s v="TODOS LOS PROCESOS"/>
    <s v="Posibilidad de recibir o solicitar cualquier dádiva o beneficio a nombre propio o de terceros con el fin de celebrar un contrato."/>
    <m/>
    <s v="Auditorias de control interno"/>
    <m/>
    <m/>
    <m/>
    <m/>
    <m/>
    <m/>
    <m/>
    <m/>
    <n v="0"/>
    <s v="Debil"/>
    <s v="Fuerte"/>
    <s v="DebilFuerte"/>
    <n v="7"/>
    <s v="Débil"/>
    <s v="No disminuye"/>
    <s v="Directamente"/>
    <s v="DébilNo disminuyeDirectamente"/>
    <s v=""/>
    <s v=""/>
  </r>
  <r>
    <s v="Gerencia de Inmuebles"/>
    <x v="5"/>
    <s v="Corrupción"/>
    <s v="TODOS LOS PROCESOS"/>
    <s v="Posibilidad de que un funcionario reciba u ofrezca un soborno, con el fin de dar o recibir un trato especial con una compañía o persona natural. "/>
    <m/>
    <s v="Controles en sedes de funcionamiento de las Zonas únicas de atención al ciudadano, con camaras y grabación de sonido"/>
    <m/>
    <m/>
    <m/>
    <m/>
    <m/>
    <m/>
    <m/>
    <m/>
    <n v="0"/>
    <s v="Debil"/>
    <s v="Fuerte"/>
    <s v="DebilFuerte"/>
    <n v="7"/>
    <s v="Débil"/>
    <s v="No disminuye"/>
    <s v="Directamente"/>
    <s v="DébilNo disminuyeDirectamente"/>
    <s v=""/>
    <s v=""/>
  </r>
  <r>
    <s v="Gerencia de Inmuebles"/>
    <x v="5"/>
    <s v="Corrupción"/>
    <s v="TODOS LOS PROCESOS"/>
    <s v="Posibilidad de que un funcionario reciba u ofrezca un soborno, con el fin de dar o recibir un trato especial con una compañía o persona natural. "/>
    <m/>
    <s v="Aplicación código de ética"/>
    <m/>
    <m/>
    <m/>
    <m/>
    <m/>
    <m/>
    <m/>
    <m/>
    <n v="0"/>
    <s v="Debil"/>
    <s v="Fuerte"/>
    <s v="DebilFuerte"/>
    <n v="7"/>
    <s v="Débil"/>
    <s v="No disminuye"/>
    <s v="Directamente"/>
    <s v="DébilNo disminuyeDirectamente"/>
    <s v=""/>
    <s v=""/>
  </r>
  <r>
    <s v="Gerencia de Inmuebles"/>
    <x v="5"/>
    <s v="Corrupción"/>
    <s v="TODOS LOS PROCESOS"/>
    <s v="Posibilidad de que un funcionario reciba u ofrezca un soborno, con el fin de dar o recibir un trato especial con una compañía o persona natural. "/>
    <m/>
    <s v="Auditorias de control interno"/>
    <m/>
    <m/>
    <m/>
    <m/>
    <m/>
    <m/>
    <m/>
    <m/>
    <n v="0"/>
    <s v="Debil"/>
    <s v="Fuerte"/>
    <s v="DebilFuerte"/>
    <n v="7"/>
    <s v="Débil"/>
    <s v="No disminuye"/>
    <s v="Directamente"/>
    <s v="DébilNo disminuyeDirectamente"/>
    <s v=""/>
    <s v=""/>
  </r>
  <r>
    <s v="Gerencia de Inmuebles"/>
    <x v="6"/>
    <s v="Corrupción"/>
    <s v="TODOS LOS PROCESOS"/>
    <s v="Puede incitar la participación de varias personas o compañías para cometer un delito buscando el beneficio propio. Concierto para delinquir."/>
    <m/>
    <s v="Controles en sedes de funcionamiento de las Zonas únicas de atención al ciudadano, con camaras y grabación de sonido"/>
    <m/>
    <m/>
    <m/>
    <m/>
    <m/>
    <m/>
    <m/>
    <m/>
    <n v="0"/>
    <s v="Debil"/>
    <s v="Fuerte"/>
    <s v="DebilFuerte"/>
    <n v="7"/>
    <s v="Débil"/>
    <s v="Directamente"/>
    <s v="Directamente"/>
    <s v="DébilDirectamenteDirectamente"/>
    <s v=""/>
    <s v=""/>
  </r>
  <r>
    <s v="Gerencia de Inmuebles"/>
    <x v="6"/>
    <s v="Corrupción"/>
    <s v="TODOS LOS PROCESOS"/>
    <s v="Puede incitar la participación de varias personas o compañías para cometer un delito buscando el beneficio propio. Concierto para delinquir."/>
    <m/>
    <s v="Firma de compromiso de cumplimiento"/>
    <m/>
    <m/>
    <m/>
    <m/>
    <m/>
    <m/>
    <m/>
    <m/>
    <n v="0"/>
    <s v="Debil"/>
    <s v="Fuerte"/>
    <s v="DebilFuerte"/>
    <n v="7"/>
    <s v="Débil"/>
    <s v="Directamente"/>
    <s v="Directamente"/>
    <s v="DébilDirectamenteDirectamente"/>
    <s v=""/>
    <s v=""/>
  </r>
  <r>
    <s v="Gerencia de Inmuebles"/>
    <x v="6"/>
    <s v="Corrupción"/>
    <s v="TODOS LOS PROCESOS"/>
    <s v="Puede incitar la participación de varias personas o compañías para cometer un delito buscando el beneficio propio. Concierto para delinquir."/>
    <m/>
    <s v="Aplicación código de ética"/>
    <m/>
    <m/>
    <m/>
    <m/>
    <m/>
    <m/>
    <m/>
    <m/>
    <n v="0"/>
    <s v="Debil"/>
    <s v="Fuerte"/>
    <s v="DebilFuerte"/>
    <n v="7"/>
    <s v="Débil"/>
    <s v="Directamente"/>
    <s v="Indirectamente"/>
    <s v="DébilDirectamenteIndirectamente"/>
    <s v=""/>
    <s v=""/>
  </r>
  <r>
    <s v="Gerencia de Inmuebles"/>
    <x v="6"/>
    <s v="Corrupción"/>
    <s v="TODOS LOS PROCESOS"/>
    <s v="Puede incitar la participación de varias personas o compañías para cometer un delito buscando el beneficio propio. Concierto para delinquir."/>
    <m/>
    <s v="Comunicación  y seguimiento al cumplimiento de las funciones"/>
    <m/>
    <m/>
    <m/>
    <m/>
    <m/>
    <m/>
    <m/>
    <m/>
    <n v="0"/>
    <s v="Debil"/>
    <s v="Fuerte"/>
    <s v="DebilFuerte"/>
    <n v="7"/>
    <s v="Débil"/>
    <s v="Directamente"/>
    <s v="Indirectamente"/>
    <s v="DébilDirectamenteIndirectamente"/>
    <s v=""/>
    <s v=""/>
  </r>
  <r>
    <s v="Gerencia de Inmuebles"/>
    <x v="6"/>
    <s v="Corrupción"/>
    <s v="TODOS LOS PROCESOS"/>
    <s v="Puede incitar la participación de varias personas o compañías para cometer un delito buscando el beneficio propio. Concierto para delinquir."/>
    <m/>
    <s v="Auditorias de control interno"/>
    <m/>
    <m/>
    <m/>
    <m/>
    <m/>
    <m/>
    <m/>
    <m/>
    <n v="0"/>
    <s v="Debil"/>
    <s v="Fuerte"/>
    <s v="DebilFuerte"/>
    <n v="7"/>
    <s v="Débil"/>
    <s v="No disminuye"/>
    <s v="Directamente"/>
    <s v="DébilNo disminuyeDirectamente"/>
    <s v=""/>
    <s v=""/>
  </r>
  <r>
    <s v="Gerencia de Inmuebles"/>
    <x v="7"/>
    <s v="Corrupción"/>
    <s v="TODOS LOS PROCESOS"/>
    <s v="Puede ocurrir que un funcionario abuse de su cargo o funciones para inducir a otra persona a dar o prometer dinero o cualquier otro beneficio indebido. "/>
    <m/>
    <s v="Definición de presupuestos "/>
    <m/>
    <m/>
    <m/>
    <m/>
    <m/>
    <m/>
    <m/>
    <m/>
    <n v="0"/>
    <s v="Debil"/>
    <s v="Fuerte"/>
    <s v="DebilFuerte"/>
    <n v="7"/>
    <s v="Débil"/>
    <s v="No disminuye"/>
    <s v="Directamente"/>
    <s v="DébilNo disminuyeDirectamente"/>
    <s v=""/>
    <s v=""/>
  </r>
  <r>
    <s v="Gerencia de Inmuebles"/>
    <x v="7"/>
    <s v="Corrupción"/>
    <s v="TODOS LOS PROCESOS"/>
    <s v="Puede ocurrir que un funcionario abuse de su cargo o funciones para inducir a otra persona a dar o prometer dinero o cualquier otro beneficio indebido. "/>
    <m/>
    <s v="Publicacion de los contratos"/>
    <m/>
    <m/>
    <m/>
    <m/>
    <m/>
    <m/>
    <m/>
    <m/>
    <n v="0"/>
    <s v="Debil"/>
    <s v="Fuerte"/>
    <s v="DebilFuerte"/>
    <n v="7"/>
    <s v="Débil"/>
    <s v="No disminuye"/>
    <s v="Directamente"/>
    <s v="DébilNo disminuyeDirectamente"/>
    <s v=""/>
    <s v=""/>
  </r>
  <r>
    <s v="Gerencia de Inmuebles"/>
    <x v="7"/>
    <s v="Corrupción"/>
    <s v="TODOS LOS PROCESOS"/>
    <s v="Puede ocurrir que un funcionario abuse de su cargo o funciones para inducir a otra persona a dar o prometer dinero o cualquier otro beneficio indebido. "/>
    <m/>
    <s v="Comité de Contratos"/>
    <m/>
    <m/>
    <m/>
    <m/>
    <m/>
    <m/>
    <m/>
    <m/>
    <n v="0"/>
    <s v="Debil"/>
    <s v="Fuerte"/>
    <s v="DebilFuerte"/>
    <n v="7"/>
    <s v="Débil"/>
    <s v="No disminuye"/>
    <s v="Directamente"/>
    <s v="DébilNo disminuyeDirectamente"/>
    <s v=""/>
    <s v=""/>
  </r>
  <r>
    <s v="Gerencia de Inmuebles"/>
    <x v="7"/>
    <s v="Corrupción"/>
    <s v="TODOS LOS PROCESOS"/>
    <s v="Puede ocurrir que un funcionario abuse de su cargo o funciones para inducir a otra persona a dar o prometer dinero o cualquier otro beneficio indebido. "/>
    <m/>
    <s v="Estudios previos"/>
    <m/>
    <m/>
    <m/>
    <m/>
    <m/>
    <m/>
    <m/>
    <m/>
    <n v="0"/>
    <s v="Debil"/>
    <s v="Fuerte"/>
    <s v="DebilFuerte"/>
    <n v="7"/>
    <s v="Débil"/>
    <s v="No disminuye"/>
    <s v="Directamente"/>
    <s v="DébilNo disminuyeDirectamente"/>
    <s v=""/>
    <s v=""/>
  </r>
  <r>
    <s v="Gerencia de Inmuebles"/>
    <x v="7"/>
    <s v="Corrupción"/>
    <s v="TODOS LOS PROCESOS"/>
    <s v="Puede ocurrir que un funcionario abuse de su cargo o funciones para inducir a otra persona a dar o prometer dinero o cualquier otro beneficio indebido. "/>
    <m/>
    <s v="Plan Anual de Adquisiciones"/>
    <m/>
    <m/>
    <m/>
    <m/>
    <m/>
    <m/>
    <m/>
    <m/>
    <n v="0"/>
    <s v="Debil"/>
    <s v="Fuerte"/>
    <s v="DebilFuerte"/>
    <n v="7"/>
    <s v="Débil"/>
    <s v="No disminuye"/>
    <s v="Directamente"/>
    <s v="DébilNo disminuyeDirectamente"/>
    <s v=""/>
    <s v=""/>
  </r>
  <r>
    <s v="Gerencia de Inmuebles"/>
    <x v="7"/>
    <s v="Corrupción"/>
    <s v="TODOS LOS PROCESOS"/>
    <s v="Puede ocurrir que un funcionario abuse de su cargo o funciones para inducir a otra persona a dar o prometer dinero o cualquier otro beneficio indebido. "/>
    <m/>
    <s v="Aplicación del Manual de Contratación de CISA adoptado según acta"/>
    <m/>
    <m/>
    <m/>
    <m/>
    <m/>
    <m/>
    <m/>
    <m/>
    <n v="0"/>
    <s v="Debil"/>
    <s v="Fuerte"/>
    <s v="DebilFuerte"/>
    <n v="7"/>
    <s v="Débil"/>
    <s v="No disminuye"/>
    <s v="Directamente"/>
    <s v="DébilNo disminuyeDirectamente"/>
    <s v=""/>
    <s v=""/>
  </r>
  <r>
    <s v="Gerencia de Inmuebles"/>
    <x v="8"/>
    <s v="Corrupción"/>
    <s v="TODOS LOS PROCESOS"/>
    <s v="Puede ocurrir que teniendo conocimiento de una conducta delictiva, no se informe a las autoridades por temor a repercusiones sociales o financieras. Omisión de denuncia"/>
    <m/>
    <s v="Aplicación código de ética"/>
    <m/>
    <m/>
    <m/>
    <m/>
    <m/>
    <m/>
    <m/>
    <m/>
    <n v="0"/>
    <s v="Debil"/>
    <s v="Fuerte"/>
    <s v="DebilFuerte"/>
    <n v="7"/>
    <s v="Débil"/>
    <s v="No disminuye"/>
    <s v="Directamente"/>
    <s v="DébilNo disminuyeDirectamente"/>
    <s v=""/>
    <s v=""/>
  </r>
  <r>
    <s v="Gerencia de Inmuebles"/>
    <x v="9"/>
    <s v="Seguridad de la Información"/>
    <s v="GESTIÓN DOCUMENTAL"/>
    <s v="Puede ocurrir el filtro o utilización indebida de información  privilegiada de la información que reposa físicamente"/>
    <m/>
    <s v="Implementación de la politica de seguridad de la información"/>
    <m/>
    <m/>
    <m/>
    <m/>
    <m/>
    <m/>
    <m/>
    <m/>
    <n v="0"/>
    <s v="Debil"/>
    <s v="Fuerte"/>
    <s v="DebilFuerte"/>
    <n v="7"/>
    <s v="Débil"/>
    <s v="No disminuye"/>
    <s v="Directamente"/>
    <s v="DébilNo disminuyeDirectamente"/>
    <s v=""/>
    <s v=""/>
  </r>
  <r>
    <s v="Gerencia de Inmuebles"/>
    <x v="9"/>
    <s v="Seguridad de la Información"/>
    <s v="GESTIÓN DOCUMENTAL"/>
    <s v="Puede ocurrir el filtro o utilización indebida de información  privilegiada de la información que reposa físicamente"/>
    <m/>
    <s v="Procedimiento de inserción de documentos"/>
    <m/>
    <m/>
    <m/>
    <m/>
    <m/>
    <m/>
    <m/>
    <m/>
    <n v="0"/>
    <s v="Debil"/>
    <s v="Fuerte"/>
    <s v="DebilFuerte"/>
    <n v="7"/>
    <s v="Débil"/>
    <s v="No disminuye"/>
    <s v="Directamente"/>
    <s v="DébilNo disminuyeDirectamente"/>
    <s v=""/>
    <s v=""/>
  </r>
  <r>
    <s v="Gerencia de Inmuebles"/>
    <x v="9"/>
    <s v="Seguridad de la Información"/>
    <s v="GESTIÓN DOCUMENTAL"/>
    <s v="Puede ocurrir el filtro o utilización indebida de información  privilegiada de la información que reposa físicamente"/>
    <m/>
    <s v="Procedimiento préstamo de documentos"/>
    <m/>
    <m/>
    <m/>
    <m/>
    <m/>
    <m/>
    <m/>
    <m/>
    <n v="0"/>
    <s v="Debil"/>
    <s v="Fuerte"/>
    <s v="DebilFuerte"/>
    <n v="7"/>
    <s v="Débil"/>
    <s v="No disminuye"/>
    <s v="Directamente"/>
    <s v="DébilNo disminuyeDirectamente"/>
    <s v=""/>
    <s v=""/>
  </r>
  <r>
    <s v="Gerencia de Inmuebles"/>
    <x v="9"/>
    <s v="Seguridad de la Información"/>
    <s v="GESTIÓN DOCUMENTAL"/>
    <s v="Puede ocurrir el filtro o utilización indebida de información  privilegiada de la información que reposa físicamente"/>
    <m/>
    <s v="Tabla de retención documental"/>
    <m/>
    <m/>
    <m/>
    <m/>
    <m/>
    <m/>
    <m/>
    <m/>
    <n v="0"/>
    <s v="Debil"/>
    <s v="Fuerte"/>
    <s v="DebilFuerte"/>
    <n v="7"/>
    <s v="Débil"/>
    <s v="No disminuye"/>
    <s v="Directamente"/>
    <s v="DébilNo disminuyeDirectamente"/>
    <s v=""/>
    <s v=""/>
  </r>
  <r>
    <s v="Gerencia de Inmuebles"/>
    <x v="10"/>
    <s v="Corrupción"/>
    <s v="TODOS LOS PROCESOS"/>
    <s v="Posibilidad de que uno o varios funcionarios utilicen de forma  indebida la información  privilegiada de los sistemas de información para obtener beneficio privado. "/>
    <m/>
    <s v="Implementación de sistema de gestión de seguridad de la información y gestión documental"/>
    <m/>
    <m/>
    <m/>
    <m/>
    <m/>
    <m/>
    <m/>
    <m/>
    <n v="0"/>
    <s v="Debil"/>
    <s v="Fuerte"/>
    <s v="DebilFuerte"/>
    <n v="7"/>
    <s v="Débil"/>
    <s v="No disminuye"/>
    <s v="Directamente"/>
    <s v="DébilNo disminuyeDirectamente"/>
    <s v=""/>
    <s v=""/>
  </r>
  <r>
    <s v="Gerencia de Inmuebles"/>
    <x v="10"/>
    <s v="Corrupción"/>
    <s v="TODOS LOS PROCESOS"/>
    <s v="Posibilidad de que uno o varios funcionarios utilicen de forma  indebida la información  privilegiada de los sistemas de información para obtener beneficio privado. "/>
    <m/>
    <s v="Perfiles en los Apicativos"/>
    <m/>
    <m/>
    <m/>
    <m/>
    <m/>
    <m/>
    <m/>
    <m/>
    <n v="0"/>
    <s v="Debil"/>
    <s v="Fuerte"/>
    <s v="DebilFuerte"/>
    <n v="7"/>
    <s v="Débil"/>
    <s v="No disminuye"/>
    <s v="Directamente"/>
    <s v="DébilNo disminuyeDirectamente"/>
    <s v=""/>
    <s v=""/>
  </r>
  <r>
    <s v="Gerencia de Inmuebles"/>
    <x v="10"/>
    <s v="Corrupción"/>
    <s v="TODOS LOS PROCESOS"/>
    <s v="Posibilidad de que uno o varios funcionarios utilicen de forma  indebida la información  privilegiada de los sistemas de información para obtener beneficio privado. "/>
    <m/>
    <s v="Controles en los aplicativos"/>
    <m/>
    <m/>
    <m/>
    <m/>
    <m/>
    <m/>
    <m/>
    <m/>
    <n v="0"/>
    <s v="Debil"/>
    <s v="Fuerte"/>
    <s v="DebilFuerte"/>
    <n v="7"/>
    <s v="Débil"/>
    <s v="No disminuye"/>
    <s v="Directamente"/>
    <s v="DébilNo disminuyeDirectamente"/>
    <s v=""/>
    <s v=""/>
  </r>
  <r>
    <s v="Gerencia de Inmuebles"/>
    <x v="10"/>
    <s v="Corrupción"/>
    <s v="TODOS LOS PROCESOS"/>
    <s v="Posibilidad de que uno o varios funcionarios utilicen de forma  indebida la información  privilegiada de los sistemas de información para obtener beneficio privado. "/>
    <m/>
    <s v="Sistema de Seguridad de la Información - PC Secure"/>
    <m/>
    <m/>
    <m/>
    <m/>
    <m/>
    <m/>
    <m/>
    <m/>
    <n v="0"/>
    <s v="Debil"/>
    <s v="Fuerte"/>
    <s v="DebilFuerte"/>
    <n v="7"/>
    <s v="Débil"/>
    <s v="No disminuye"/>
    <s v="Directamente"/>
    <s v="DébilNo disminuyeDirectamente"/>
    <s v=""/>
    <s v=""/>
  </r>
  <r>
    <s v="Gerencia de Inmuebles"/>
    <x v="10"/>
    <s v="Corrupción"/>
    <s v="TODOS LOS PROCESOS"/>
    <s v="Posibilidad de que uno o varios funcionarios utilicen de forma  indebida la información  privilegiada de los sistemas de información para obtener beneficio privado. "/>
    <m/>
    <s v="Implementación de sistemas de Información para el control de la operación"/>
    <m/>
    <m/>
    <m/>
    <m/>
    <m/>
    <m/>
    <m/>
    <m/>
    <n v="0"/>
    <s v="Debil"/>
    <s v="Fuerte"/>
    <s v="DebilFuerte"/>
    <n v="7"/>
    <s v="Débil"/>
    <s v="No disminuye"/>
    <s v="Directamente"/>
    <s v="DébilNo disminuyeDirectamente"/>
    <s v=""/>
    <s v=""/>
  </r>
  <r>
    <s v="Gerencia de Inmuebles"/>
    <x v="11"/>
    <s v="Estratégico"/>
    <s v="TODOS LOS PROCESOS"/>
    <s v="Puede generarse menoscabo, disminución, detrimento, pérdida, uso indebido, o deterioro de los bienes o recursos públicos, o intereses patrimoniales del Estado. "/>
    <m/>
    <s v="Ejecución del comité de negocios, de depositarios, de contratos. Y técnicos regional y nivel central."/>
    <m/>
    <m/>
    <m/>
    <m/>
    <m/>
    <m/>
    <m/>
    <m/>
    <n v="0"/>
    <s v="Debil"/>
    <s v="Fuerte"/>
    <s v="DebilFuerte"/>
    <n v="7"/>
    <s v="Débil"/>
    <s v="No disminuye"/>
    <s v="Directamente"/>
    <s v="DébilNo disminuyeDirectamente"/>
    <s v=""/>
    <s v=""/>
  </r>
  <r>
    <s v="Gerencia de Inmuebles"/>
    <x v="11"/>
    <s v="Estratégico"/>
    <s v="TODOS LOS PROCESOS"/>
    <s v="Puede generarse menoscabo, disminución, detrimento, pérdida, uso indebido, o deterioro de los bienes o recursos públicos, o intereses patrimoniales del Estado. "/>
    <m/>
    <s v="Definición de la politica de gestión de garantias en el uso de recursos de la entidad."/>
    <m/>
    <m/>
    <m/>
    <m/>
    <m/>
    <m/>
    <m/>
    <m/>
    <n v="0"/>
    <s v="Debil"/>
    <s v="Fuerte"/>
    <s v="DebilFuerte"/>
    <n v="7"/>
    <s v="Débil"/>
    <s v="No disminuye"/>
    <s v="Directamente"/>
    <s v="DébilNo disminuyeDirectamente"/>
    <s v=""/>
    <s v=""/>
  </r>
  <r>
    <s v="Gerencia de Inmuebles"/>
    <x v="11"/>
    <s v="Estratégico"/>
    <s v="TODOS LOS PROCESOS"/>
    <s v="Puede generarse menoscabo, disminución, detrimento, pérdida, uso indebido, o deterioro de los bienes o recursos públicos, o intereses patrimoniales del Estado. "/>
    <m/>
    <s v="Seguimiento al contrato de las almacenadoras"/>
    <m/>
    <m/>
    <m/>
    <m/>
    <m/>
    <m/>
    <m/>
    <m/>
    <n v="0"/>
    <s v="Debil"/>
    <s v="Fuerte"/>
    <s v="DebilFuerte"/>
    <n v="7"/>
    <s v="Débil"/>
    <s v="No disminuye"/>
    <s v="Directamente"/>
    <s v="DébilNo disminuyeDirectamente"/>
    <s v=""/>
    <s v=""/>
  </r>
  <r>
    <s v="Gerencia de Inmuebles"/>
    <x v="12"/>
    <s v="Corrupción"/>
    <s v="TODOS LOS PROCESOS"/>
    <s v="Puede ocurrir apropiación ilegal, en beneficio propio o de un tercero, de los bienes del estado."/>
    <m/>
    <s v="Aplicación del formato del control de bienes y rentas"/>
    <m/>
    <m/>
    <m/>
    <m/>
    <m/>
    <m/>
    <m/>
    <m/>
    <n v="0"/>
    <s v="Debil"/>
    <s v="Fuerte"/>
    <s v="DebilFuerte"/>
    <n v="7"/>
    <s v="Débil"/>
    <s v="No disminuye"/>
    <s v="Directamente"/>
    <s v="DébilNo disminuyeDirectamente"/>
    <s v=""/>
    <s v=""/>
  </r>
  <r>
    <s v="Gerencia de Inmuebles"/>
    <x v="12"/>
    <s v="Corrupción"/>
    <s v="TODOS LOS PROCESOS"/>
    <s v="Puede ocurrir apropiación ilegal, en beneficio propio o de un tercero, de los bienes del estado."/>
    <m/>
    <s v="Firma de compromiso de cumplimiento"/>
    <m/>
    <m/>
    <m/>
    <m/>
    <m/>
    <m/>
    <m/>
    <m/>
    <n v="0"/>
    <s v="Debil"/>
    <s v="Fuerte"/>
    <s v="DebilFuerte"/>
    <n v="7"/>
    <s v="Débil"/>
    <s v="No disminuye"/>
    <s v="Directamente"/>
    <s v="DébilNo disminuyeDirectamente"/>
    <s v=""/>
    <s v=""/>
  </r>
  <r>
    <s v="Gerencia de Inmuebles"/>
    <x v="12"/>
    <s v="Corrupción"/>
    <s v="TODOS LOS PROCESOS"/>
    <s v="Puede ocurrir apropiación ilegal, en beneficio propio o de un tercero, de los bienes del estado."/>
    <m/>
    <s v="Aplicación código de ética"/>
    <m/>
    <m/>
    <m/>
    <m/>
    <m/>
    <m/>
    <m/>
    <m/>
    <n v="0"/>
    <s v="Debil"/>
    <s v="Fuerte"/>
    <s v="DebilFuerte"/>
    <n v="7"/>
    <s v="Débil"/>
    <s v="No disminuye"/>
    <s v="Directamente"/>
    <s v="DébilNo disminuyeDirectamente"/>
    <s v=""/>
    <s v=""/>
  </r>
  <r>
    <s v="Gerencia de Inmuebles"/>
    <x v="13"/>
    <s v="Operativo"/>
    <s v="DISPOSICIÓN TEMPORAL DE ACTIVOS"/>
    <s v="Puede ocurrir que no se cuente con el respaldo legal para gestionar la recuperación de la cartera"/>
    <m/>
    <s v="Aplicación del procedimiento de gestión de cobro de los contratos de arrendamiento"/>
    <m/>
    <m/>
    <m/>
    <m/>
    <m/>
    <m/>
    <m/>
    <m/>
    <n v="0"/>
    <s v="Debil"/>
    <s v="Fuerte"/>
    <s v="DebilFuerte"/>
    <n v="7"/>
    <s v="Débil"/>
    <s v="No disminuye"/>
    <s v="Directamente"/>
    <s v="DébilNo disminuyeDirectamente"/>
    <s v=""/>
    <s v=""/>
  </r>
  <r>
    <s v="Gerencia de Inmuebles"/>
    <x v="13"/>
    <s v="Operativo"/>
    <s v="DISPOSICIÓN TEMPORAL DE ACTIVOS"/>
    <s v="Puede ocurrir que no se cuente con el respaldo legal para gestionar la recuperación de la cartera"/>
    <m/>
    <s v="Documentar los contratos realizados hasta la fecha tanto para administración directa como para los depositarios"/>
    <m/>
    <m/>
    <m/>
    <m/>
    <m/>
    <m/>
    <m/>
    <m/>
    <n v="0"/>
    <s v="Debil"/>
    <s v="Fuerte"/>
    <s v="DebilFuerte"/>
    <n v="7"/>
    <s v="Débil"/>
    <s v="No disminuye"/>
    <s v="Directamente"/>
    <s v="DébilNo disminuyeDirectamente"/>
    <s v=""/>
    <s v=""/>
  </r>
  <r>
    <s v="Gerencia de Inmuebles"/>
    <x v="13"/>
    <s v="Operativo"/>
    <s v="DISPOSICIÓN TEMPORAL DE ACTIVOS"/>
    <s v="Puede ocurrir que no se cuente con el respaldo legal para gestionar la recuperación de la cartera"/>
    <m/>
    <s v="Establecer procedimiento de cartera y cartera judicializada"/>
    <m/>
    <m/>
    <m/>
    <m/>
    <m/>
    <m/>
    <m/>
    <m/>
    <n v="0"/>
    <s v="Debil"/>
    <s v="Fuerte"/>
    <s v="DebilFuerte"/>
    <n v="7"/>
    <s v="Débil"/>
    <s v="No disminuye"/>
    <s v="Directamente"/>
    <s v="DébilNo disminuyeDirectamente"/>
    <s v=""/>
    <s v=""/>
  </r>
  <r>
    <s v="Gerencia de Inmuebles"/>
    <x v="14"/>
    <s v="Operativo"/>
    <s v="DISPOSICIÓN FINAL DE ACTIVOS"/>
    <s v="Se puede gestionar de manera tardía la comercialización o destrucción de activos."/>
    <m/>
    <s v="Procedimiento de alistamiento de inmuebles para comercializar y procedimientos de destrucción y chatarrización de muebles"/>
    <m/>
    <m/>
    <m/>
    <m/>
    <m/>
    <m/>
    <m/>
    <m/>
    <n v="0"/>
    <s v="Debil"/>
    <s v="Fuerte"/>
    <s v="DebilFuerte"/>
    <n v="7"/>
    <s v="Débil"/>
    <s v="No disminuye"/>
    <s v="Directamente"/>
    <s v="DébilNo disminuyeDirectamente"/>
    <s v=""/>
    <s v=""/>
  </r>
  <r>
    <s v="Gerencia de Inmuebles"/>
    <x v="14"/>
    <s v="Operativo"/>
    <s v="DISPOSICIÓN FINAL DE ACTIVOS"/>
    <s v="Se puede gestionar de manera tardía la comercialización o destrucción de activos."/>
    <m/>
    <s v="Identificación de activos a comerciallizar o destruir dentro del comité de negocios de SAE"/>
    <m/>
    <m/>
    <m/>
    <m/>
    <m/>
    <m/>
    <m/>
    <m/>
    <n v="0"/>
    <s v="Debil"/>
    <s v="Fuerte"/>
    <s v="DebilFuerte"/>
    <n v="7"/>
    <s v="Débil"/>
    <s v="No disminuye"/>
    <s v="Directamente"/>
    <s v="DébilNo disminuyeDirectamente"/>
    <s v=""/>
    <s v=""/>
  </r>
  <r>
    <s v="Gerencia de Inmuebles"/>
    <x v="14"/>
    <s v="Operativo"/>
    <s v="DISPOSICIÓN FINAL DE ACTIVOS"/>
    <s v="Se puede gestionar de manera tardía la comercialización o destrucción de activos."/>
    <m/>
    <s v="Seguimiento a gestión dentro de comité directivo y comité de negocios"/>
    <m/>
    <m/>
    <m/>
    <m/>
    <m/>
    <m/>
    <m/>
    <m/>
    <n v="0"/>
    <s v="Debil"/>
    <s v="Fuerte"/>
    <s v="DebilFuerte"/>
    <n v="7"/>
    <s v="Débil"/>
    <s v="No disminuye"/>
    <s v="Directamente"/>
    <s v="DébilNo disminuyeDirectamente"/>
    <s v=""/>
    <s v=""/>
  </r>
  <r>
    <s v="Gerencia de Inmuebles"/>
    <x v="15"/>
    <s v="Estratégico"/>
    <s v="DIAGNOSTICO Y ALISTAMIENTO DE ACTIVOS"/>
    <s v="Fallas en la identificación de activos potenciales de productividad."/>
    <m/>
    <s v="Aplicación de procedimientos de diagnóstico de activos"/>
    <m/>
    <m/>
    <m/>
    <m/>
    <m/>
    <m/>
    <m/>
    <m/>
    <n v="0"/>
    <s v="Debil"/>
    <s v="Fuerte"/>
    <s v="DebilFuerte"/>
    <n v="7"/>
    <s v="Débil"/>
    <s v="No disminuye"/>
    <s v="Directamente"/>
    <s v="DébilNo disminuyeDirectamente"/>
    <s v=""/>
    <s v=""/>
  </r>
  <r>
    <s v="Gerencia de Inmuebles"/>
    <x v="15"/>
    <s v="Estratégico"/>
    <s v="DIAGNOSTICO Y ALISTAMIENTO DE ACTIVOS"/>
    <s v="Fallas en la identificación de activos potenciales de productividad."/>
    <m/>
    <s v="Identificación de activos productivos dentro del comité de negocios de la sociedad"/>
    <m/>
    <m/>
    <m/>
    <m/>
    <m/>
    <m/>
    <m/>
    <m/>
    <n v="0"/>
    <s v="Debil"/>
    <s v="Fuerte"/>
    <s v="DebilFuerte"/>
    <n v="7"/>
    <s v="Débil"/>
    <s v="No disminuye"/>
    <s v="Directamente"/>
    <s v="DébilNo disminuyeDirectamente"/>
    <s v=""/>
    <s v=""/>
  </r>
  <r>
    <s v="Gerencia de Inmuebles"/>
    <x v="15"/>
    <s v="Estratégico"/>
    <s v="DIAGNOSTICO Y ALISTAMIENTO DE ACTIVOS"/>
    <s v="Fallas en la identificación de activos potenciales de productividad."/>
    <m/>
    <s v="Aplicación de procedimiento de desalojos y legalización de contratos."/>
    <m/>
    <m/>
    <m/>
    <m/>
    <m/>
    <m/>
    <m/>
    <m/>
    <n v="0"/>
    <s v="Debil"/>
    <s v="Fuerte"/>
    <s v="DebilFuerte"/>
    <n v="7"/>
    <s v="Débil"/>
    <s v="No disminuye"/>
    <s v="Directamente"/>
    <s v="DébilNo disminuyeDirectamente"/>
    <s v=""/>
    <s v=""/>
  </r>
  <r>
    <s v="Gerencia de Inmuebles"/>
    <x v="16"/>
    <s v="Operativo"/>
    <s v="GESTIÓN FINANCIERA"/>
    <s v="Se pueden realizar inversiones sin la información necesaria"/>
    <m/>
    <s v="aplicación del procedimiento de gestion de inversiones P-GF3-066"/>
    <m/>
    <m/>
    <m/>
    <m/>
    <m/>
    <m/>
    <m/>
    <m/>
    <n v="0"/>
    <s v="Debil"/>
    <s v="Fuerte"/>
    <s v="DebilFuerte"/>
    <n v="7"/>
    <s v="Débil"/>
    <s v="No disminuye"/>
    <s v="Directamente"/>
    <s v="DébilNo disminuyeDirectamente"/>
    <s v=""/>
    <s v=""/>
  </r>
  <r>
    <s v="Gerencia de Inmuebles"/>
    <x v="16"/>
    <s v="Operativo"/>
    <s v="GESTIÓN FINANCIERA"/>
    <s v="Se pueden realizar inversiones sin la información necesaria"/>
    <m/>
    <s v="Aplicación de P-GF1-015_Procedimiento_Elaboracion_y_Actualizacion_del_Presupuesto"/>
    <m/>
    <m/>
    <m/>
    <m/>
    <m/>
    <m/>
    <m/>
    <m/>
    <n v="0"/>
    <s v="Debil"/>
    <s v="Fuerte"/>
    <s v="DebilFuerte"/>
    <n v="7"/>
    <s v="Débil"/>
    <s v="No disminuye"/>
    <s v="Directamente"/>
    <s v="DébilNo disminuyeDirectamente"/>
    <s v=""/>
    <s v=""/>
  </r>
  <r>
    <s v="Gerencia de Inmuebles"/>
    <x v="17"/>
    <s v="Estratégico"/>
    <s v="TODOS LOS PROCESOS"/>
    <s v="No disponibilidad de recursos para gestionar la distribución a las entidades del Estado"/>
    <m/>
    <s v="Se realiza un presupuesto anual desarrollado por cada una de las àreas, tanto para ingresos como para gastos."/>
    <m/>
    <m/>
    <m/>
    <m/>
    <m/>
    <m/>
    <m/>
    <m/>
    <n v="0"/>
    <s v="Debil"/>
    <s v="Fuerte"/>
    <s v="DebilFuerte"/>
    <n v="7"/>
    <s v="Débil"/>
    <s v="No disminuye"/>
    <s v="Directamente"/>
    <s v="DébilNo disminuyeDirectamente"/>
    <s v=""/>
    <s v=""/>
  </r>
  <r>
    <s v="Gerencia de Inmuebles"/>
    <x v="17"/>
    <s v="Estratégico"/>
    <s v="TODOS LOS PROCESOS"/>
    <s v="No disponibilidad de recursos para gestionar la distribución a las entidades del Estado"/>
    <m/>
    <s v="Se verifica el cumplimiento del presupuesto para cada uno de los pagos reallizados."/>
    <m/>
    <m/>
    <m/>
    <m/>
    <m/>
    <m/>
    <m/>
    <m/>
    <n v="0"/>
    <s v="Debil"/>
    <s v="Fuerte"/>
    <s v="DebilFuerte"/>
    <n v="7"/>
    <s v="Débil"/>
    <s v="No disminuye"/>
    <s v="Directamente"/>
    <s v="DébilNo disminuyeDirectamente"/>
    <s v=""/>
    <s v=""/>
  </r>
  <r>
    <s v="Gerencia de Inmuebles"/>
    <x v="17"/>
    <s v="Estratégico"/>
    <s v="TODOS LOS PROCESOS"/>
    <s v="No disponibilidad de recursos para gestionar la distribución a las entidades del Estado"/>
    <m/>
    <s v="Se realiza seguimiento a los ingresos presupuestados."/>
    <m/>
    <m/>
    <m/>
    <m/>
    <m/>
    <m/>
    <m/>
    <m/>
    <n v="0"/>
    <s v="Debil"/>
    <s v="Fuerte"/>
    <s v="DebilFuerte"/>
    <n v="7"/>
    <s v="Débil"/>
    <s v="No disminuye"/>
    <s v="Directamente"/>
    <s v="DébilNo disminuyeDirectamente"/>
    <s v=""/>
    <s v=""/>
  </r>
  <r>
    <s v="Gerencia de Inmuebles"/>
    <x v="18"/>
    <s v="Operativo"/>
    <s v="TODOS LOS PROCESOS"/>
    <s v="Se pueden establecer procesos con controles obsoletos o desbordados en términos de la operación"/>
    <m/>
    <s v="Aplicación del procedimiento de creación, modificación o eliminación de documentos"/>
    <m/>
    <m/>
    <m/>
    <m/>
    <m/>
    <m/>
    <m/>
    <m/>
    <n v="0"/>
    <s v="Debil"/>
    <s v="Fuerte"/>
    <s v="DebilFuerte"/>
    <n v="7"/>
    <s v="Débil"/>
    <s v="No disminuye"/>
    <s v="Directamente"/>
    <s v="DébilNo disminuyeDirectamente"/>
    <s v=""/>
    <s v=""/>
  </r>
  <r>
    <s v="Gerencia de Inmuebles"/>
    <x v="18"/>
    <s v="Operativo"/>
    <s v="TODOS LOS PROCESOS"/>
    <s v="Se pueden establecer procesos con controles obsoletos o desbordados en términos de la operación"/>
    <m/>
    <s v="Se cuenta con la definición de la arquitectura empresarial, donde se establece el alcance de los procesos"/>
    <m/>
    <m/>
    <m/>
    <m/>
    <m/>
    <m/>
    <m/>
    <m/>
    <n v="0"/>
    <s v="Debil"/>
    <s v="Fuerte"/>
    <s v="DebilFuerte"/>
    <n v="7"/>
    <s v="Débil"/>
    <s v="No disminuye"/>
    <s v="Directamente"/>
    <s v="DébilNo disminuyeDirectamente"/>
    <s v=""/>
    <s v=""/>
  </r>
  <r>
    <s v="Gerencia de Inmuebles"/>
    <x v="19"/>
    <s v="Seguridad de la Información"/>
    <s v="TODOS LOS PROCESOS"/>
    <s v="Falta de programas de gestión de cambio y seguimientos en el uso y apropiación de TIC's"/>
    <m/>
    <s v="Seguimeintos realizados al plan de acción "/>
    <m/>
    <m/>
    <m/>
    <m/>
    <m/>
    <m/>
    <m/>
    <m/>
    <n v="0"/>
    <s v="Debil"/>
    <s v="Fuerte"/>
    <s v="DebilFuerte"/>
    <n v="7"/>
    <s v="Débil"/>
    <s v="No disminuye"/>
    <s v="Directamente"/>
    <s v="DébilNo disminuyeDirectamente"/>
    <s v=""/>
    <s v=""/>
  </r>
  <r>
    <s v="Gerencia de Inmuebles"/>
    <x v="20"/>
    <s v="Estratégico"/>
    <s v="TODOS LOS PROCESOS"/>
    <s v="No se cuente con los recursos suficientes para lograr el objetivo institucional"/>
    <m/>
    <s v="Aplicación Procedimiento de Elaboración y Actualización del presupuesto"/>
    <m/>
    <m/>
    <m/>
    <m/>
    <m/>
    <m/>
    <m/>
    <m/>
    <n v="0"/>
    <s v="Debil"/>
    <s v="Fuerte"/>
    <s v="DebilFuerte"/>
    <n v="7"/>
    <s v="Débil"/>
    <s v="No disminuye"/>
    <s v="Directamente"/>
    <s v="DébilNo disminuyeDirectamente"/>
    <s v=""/>
    <s v=""/>
  </r>
  <r>
    <s v="Gerencia de Inmuebles"/>
    <x v="20"/>
    <s v="Estratégico"/>
    <s v="TODOS LOS PROCESOS"/>
    <s v="No se cuente con los recursos suficientes para lograr el objetivo institucional"/>
    <m/>
    <s v="Se verifica el cumplimiento del presupuesto para cada uno de los pagos reallizados."/>
    <m/>
    <m/>
    <m/>
    <m/>
    <m/>
    <m/>
    <m/>
    <m/>
    <n v="0"/>
    <s v="Debil"/>
    <s v="Fuerte"/>
    <s v="DebilFuerte"/>
    <n v="7"/>
    <s v="Débil"/>
    <s v="No disminuye"/>
    <s v="Directamente"/>
    <s v="DébilNo disminuyeDirectamente"/>
    <s v=""/>
    <s v=""/>
  </r>
  <r>
    <s v="Gerencia de Inmuebles"/>
    <x v="20"/>
    <s v="Estratégico"/>
    <s v="TODOS LOS PROCESOS"/>
    <s v="No se cuente con los recursos suficientes para lograr el objetivo institucional"/>
    <m/>
    <s v="Se realiza seguimiento a los ingresos presupuestados."/>
    <m/>
    <m/>
    <m/>
    <m/>
    <m/>
    <m/>
    <m/>
    <m/>
    <n v="0"/>
    <s v="Debil"/>
    <s v="Fuerte"/>
    <s v="DebilFuerte"/>
    <n v="7"/>
    <s v="Débil"/>
    <s v="No disminuye"/>
    <s v="Directamente"/>
    <s v="DébilNo disminuyeDirectamente"/>
    <s v=""/>
    <s v=""/>
  </r>
  <r>
    <s v="Gerencia de Inmuebles"/>
    <x v="21"/>
    <s v="Estratégico"/>
    <s v="RECEPCIÓN Y REGISTRO"/>
    <s v="Asignar activos a Depositarios Provisionales y Liquidadores con características erróneas (tales como actividad económica, cobertura en departamento o municipio,  clasificación de experiencia o categoría de inscripción)"/>
    <m/>
    <s v="Modulo de asignación automatica de depositarios"/>
    <m/>
    <m/>
    <m/>
    <m/>
    <m/>
    <m/>
    <m/>
    <m/>
    <n v="0"/>
    <s v="Debil"/>
    <s v="Fuerte"/>
    <s v="DebilFuerte"/>
    <n v="7"/>
    <s v="Débil"/>
    <s v="No disminuye"/>
    <s v="Directamente"/>
    <s v="DébilNo disminuyeDirectamente"/>
    <s v=""/>
    <s v=""/>
  </r>
  <r>
    <s v="Gerencia de Inmuebles"/>
    <x v="21"/>
    <s v="Estratégico"/>
    <s v="RECEPCIÓN Y REGISTRO"/>
    <s v="Asignar activos a Depositarios Provisionales y Liquidadores con características erróneas (tales como actividad económica, cobertura en departamento o municipio,  clasificación de experiencia o categoría de inscripción)"/>
    <m/>
    <s v="Aplicación del procedimiento de asignación de depositarios"/>
    <m/>
    <m/>
    <m/>
    <m/>
    <m/>
    <m/>
    <m/>
    <m/>
    <n v="0"/>
    <s v="Debil"/>
    <s v="Fuerte"/>
    <s v="DebilFuerte"/>
    <n v="7"/>
    <s v="Débil"/>
    <s v="No disminuye"/>
    <s v="Directamente"/>
    <s v="DébilNo disminuyeDirectamente"/>
    <s v=""/>
    <s v=""/>
  </r>
  <r>
    <s v="Gerencia de Inmuebles"/>
    <x v="22"/>
    <s v="Estratégico"/>
    <s v="RECEPCIÓN Y REGISTRO"/>
    <s v="Puede que no haya recursos disponibles idóneos para la recepción de los Activos (Delegados, Bodegas, Especialistas, depositarios)"/>
    <m/>
    <s v="Aplicación del procedimiento de preparación para la recepción de Activos"/>
    <m/>
    <m/>
    <m/>
    <m/>
    <m/>
    <m/>
    <m/>
    <m/>
    <n v="0"/>
    <s v="Debil"/>
    <s v="Fuerte"/>
    <s v="DebilFuerte"/>
    <n v="7"/>
    <s v="Débil"/>
    <s v="No disminuye"/>
    <s v="Directamente"/>
    <s v="DébilNo disminuyeDirectamente"/>
    <s v=""/>
    <s v=""/>
  </r>
  <r>
    <s v="Gerencia de Inmuebles"/>
    <x v="23"/>
    <s v="Seguridad de la Información"/>
    <s v="RECEPCIÓN Y REGISTRO"/>
    <s v="No contar con la información real del inventario de los activos en administración"/>
    <m/>
    <s v="Definición de politica en la recepción de Activos"/>
    <m/>
    <m/>
    <m/>
    <m/>
    <m/>
    <m/>
    <m/>
    <m/>
    <n v="0"/>
    <s v="Debil"/>
    <s v="Fuerte"/>
    <s v="DebilFuerte"/>
    <n v="7"/>
    <s v="Débil"/>
    <s v="No disminuye"/>
    <s v="Directamente"/>
    <s v="DébilNo disminuyeDirectamente"/>
    <s v=""/>
    <s v=""/>
  </r>
  <r>
    <s v="Gerencia de Inmuebles"/>
    <x v="23"/>
    <s v="Seguridad de la Información"/>
    <s v="RECEPCIÓN Y REGISTRO"/>
    <s v="No contar con la información real del inventario de los activos en administración"/>
    <m/>
    <s v="Seguimiento del lider del registro de los activos"/>
    <m/>
    <m/>
    <m/>
    <m/>
    <m/>
    <m/>
    <m/>
    <m/>
    <n v="0"/>
    <s v="Debil"/>
    <s v="Fuerte"/>
    <s v="DebilFuerte"/>
    <n v="7"/>
    <s v="Débil"/>
    <s v="No disminuye"/>
    <s v="Directamente"/>
    <s v="DébilNo disminuyeDirectamente"/>
    <s v=""/>
    <s v=""/>
  </r>
  <r>
    <s v="Gerencia de Inmuebles"/>
    <x v="24"/>
    <s v="Operativo"/>
    <s v="RECEPCIÓN Y REGISTRO y DIAGNOSTICO Y ALISTAMIENTO DE ACTIVOS"/>
    <s v="Puede ocurrir que no se caracterice  adecuadamente el activo "/>
    <m/>
    <s v="Definición dentro de los procedimientos de Recepción y registro en cuanto a la Consulta de información online en la Ventanilla Única de Registro (VUR), Registro Único Nacional de Tránsito (RUNT),  DIMAR, Aeronáutica Civil y RUES._x000a_"/>
    <m/>
    <m/>
    <m/>
    <m/>
    <m/>
    <m/>
    <m/>
    <m/>
    <n v="0"/>
    <s v="Debil"/>
    <s v="Fuerte"/>
    <s v="DebilFuerte"/>
    <n v="7"/>
    <s v="Débil"/>
    <s v="No disminuye"/>
    <s v="Directamente"/>
    <s v="DébilNo disminuyeDirectamente"/>
    <s v=""/>
    <s v=""/>
  </r>
  <r>
    <s v="Gerencia de Inmuebles"/>
    <x v="24"/>
    <s v="Operativo"/>
    <s v="RECEPCIÓN Y REGISTRO y DIAGNOSTICO Y ALISTAMIENTO DE ACTIVOS"/>
    <s v="Puede ocurrir que no se caracterice  adecuadamente el activo "/>
    <m/>
    <s v="Acuerdos interadministrativos – IGAC, para obtención de información"/>
    <m/>
    <m/>
    <m/>
    <m/>
    <m/>
    <m/>
    <m/>
    <m/>
    <n v="0"/>
    <s v="Debil"/>
    <s v="Fuerte"/>
    <s v="DebilFuerte"/>
    <n v="7"/>
    <s v="Débil"/>
    <s v="No disminuye"/>
    <s v="Directamente"/>
    <s v="DébilNo disminuyeDirectamente"/>
    <s v=""/>
    <s v=""/>
  </r>
  <r>
    <s v="Gerencia de Inmuebles"/>
    <x v="25"/>
    <s v="Operativo"/>
    <s v="TODOS LOS PROCESOS"/>
    <s v="Puede ocurrir que no tenga proveedores idóneos disponibles"/>
    <m/>
    <s v="Se cuenta con un sistema de registro de proveedores"/>
    <m/>
    <m/>
    <m/>
    <m/>
    <m/>
    <m/>
    <m/>
    <m/>
    <n v="0"/>
    <s v="Debil"/>
    <s v="Fuerte"/>
    <s v="DebilFuerte"/>
    <n v="7"/>
    <s v="Débil"/>
    <s v="No disminuye"/>
    <s v="Directamente"/>
    <s v="DébilNo disminuyeDirectamente"/>
    <s v=""/>
    <s v=""/>
  </r>
  <r>
    <s v="Gerencia de Inmuebles"/>
    <x v="25"/>
    <s v="Operativo"/>
    <s v="TODOS LOS PROCESOS"/>
    <s v="Puede ocurrir que no tenga proveedores idóneos disponibles"/>
    <m/>
    <s v="Contratro elaboración ROM"/>
    <m/>
    <m/>
    <m/>
    <m/>
    <m/>
    <m/>
    <m/>
    <m/>
    <n v="0"/>
    <s v="Debil"/>
    <s v="Fuerte"/>
    <s v="DebilFuerte"/>
    <n v="7"/>
    <s v="Débil"/>
    <s v="No disminuye"/>
    <s v="Directamente"/>
    <s v="DébilNo disminuyeDirectamente"/>
    <s v=""/>
    <s v=""/>
  </r>
  <r>
    <s v="Gerencia de Inmuebles"/>
    <x v="25"/>
    <s v="Operativo"/>
    <s v="TODOS LOS PROCESOS"/>
    <s v="Puede ocurrir que no tenga proveedores idóneos disponibles"/>
    <m/>
    <s v="Aplicación Procedimiento elaboración de Estudios Previos"/>
    <m/>
    <m/>
    <m/>
    <m/>
    <m/>
    <m/>
    <m/>
    <m/>
    <n v="0"/>
    <s v="Debil"/>
    <s v="Fuerte"/>
    <s v="DebilFuerte"/>
    <n v="7"/>
    <s v="Débil"/>
    <s v="No disminuye"/>
    <s v="Directamente"/>
    <s v="DébilNo disminuyeDirectamente"/>
    <s v=""/>
    <s v=""/>
  </r>
  <r>
    <s v="Gerencia de Inmuebles"/>
    <x v="26"/>
    <s v="Operativo"/>
    <s v="TODOS LOS PROCESOS"/>
    <s v="Se podría contratar un servicio innecesario"/>
    <m/>
    <s v="Aplicación Procedimiento elaboración de Estudios Previos"/>
    <m/>
    <m/>
    <m/>
    <m/>
    <m/>
    <m/>
    <m/>
    <m/>
    <n v="0"/>
    <s v="Debil"/>
    <s v="Fuerte"/>
    <s v="DebilFuerte"/>
    <n v="7"/>
    <s v="Débil"/>
    <s v="No disminuye"/>
    <s v="Directamente"/>
    <s v="DébilNo disminuyeDirectamente"/>
    <s v=""/>
    <s v=""/>
  </r>
  <r>
    <s v="Gerencia de Inmuebles"/>
    <x v="26"/>
    <s v="Operativo"/>
    <s v="TODOS LOS PROCESOS"/>
    <s v="Se podría contratar un servicio innecesario"/>
    <m/>
    <s v="Aplicación del Procedimiento de ROM y Formato de Solicitud de Aprobación de ROM"/>
    <m/>
    <m/>
    <m/>
    <m/>
    <m/>
    <m/>
    <m/>
    <m/>
    <n v="0"/>
    <s v="Debil"/>
    <s v="Fuerte"/>
    <s v="DebilFuerte"/>
    <n v="7"/>
    <s v="Débil"/>
    <s v="No disminuye"/>
    <s v="Directamente"/>
    <s v="DébilNo disminuyeDirectamente"/>
    <s v=""/>
    <s v=""/>
  </r>
  <r>
    <s v="Gerencia de Inmuebles"/>
    <x v="27"/>
    <s v="Estratégico"/>
    <s v="RECEPCIÓN Y REGISTRO"/>
    <s v="Puede ocurrir que no se cuente dentro del banco de depositarios con  depositarios que no cumplan con las características necesarias para el Registro y/o Asignación de activos."/>
    <m/>
    <s v="procedimiento P-DP3-030_Registro_y_clasificacion_de_Depositarios, incluyendo mecanismo de evaluación de depositarios."/>
    <m/>
    <m/>
    <m/>
    <m/>
    <m/>
    <m/>
    <m/>
    <m/>
    <n v="0"/>
    <s v="Debil"/>
    <s v="Fuerte"/>
    <s v="DebilFuerte"/>
    <n v="7"/>
    <s v="Débil"/>
    <s v="No disminuye"/>
    <s v="Directamente"/>
    <s v="DébilNo disminuyeDirectamente"/>
    <s v=""/>
    <s v=""/>
  </r>
  <r>
    <s v="Gerencia de Inmuebles"/>
    <x v="27"/>
    <s v="Estratégico"/>
    <s v="RECEPCIÓN Y REGISTRO"/>
    <s v="Puede ocurrir que no se cuente dentro del banco de depositarios con  depositarios que no cumplan con las características necesarias para el Registro y/o Asignación de activos."/>
    <m/>
    <s v="Sistema de información de registro de depositarios donde desarrolla el proceso"/>
    <m/>
    <m/>
    <m/>
    <m/>
    <m/>
    <m/>
    <m/>
    <m/>
    <n v="0"/>
    <s v="Debil"/>
    <s v="Fuerte"/>
    <s v="DebilFuerte"/>
    <n v="7"/>
    <s v="Débil"/>
    <s v="No disminuye"/>
    <s v="Directamente"/>
    <s v="DébilNo disminuyeDirectamente"/>
    <s v=""/>
    <s v=""/>
  </r>
  <r>
    <s v="Gerencia de Inmuebles"/>
    <x v="27"/>
    <s v="Estratégico"/>
    <s v="RECEPCIÓN Y REGISTRO"/>
    <s v="Puede ocurrir que no se cuente dentro del banco de depositarios con  depositarios que no cumplan con las características necesarias para el Registro y/o Asignación de activos."/>
    <m/>
    <s v="Procedimiento de registro de depositarios y liquidadores, donde se establecen los requisitos y operacion de la selección"/>
    <m/>
    <m/>
    <m/>
    <m/>
    <m/>
    <m/>
    <m/>
    <m/>
    <n v="0"/>
    <s v="Debil"/>
    <s v="Fuerte"/>
    <s v="DebilFuerte"/>
    <n v="7"/>
    <s v="Débil"/>
    <s v="No disminuye"/>
    <s v="Directamente"/>
    <s v="DébilNo disminuyeDirectamente"/>
    <s v=""/>
    <s v=""/>
  </r>
  <r>
    <s v="Gerencia de Inmuebles"/>
    <x v="27"/>
    <s v="Estratégico"/>
    <s v="RECEPCIÓN Y REGISTRO"/>
    <s v="Puede ocurrir que no se cuente dentro del banco de depositarios con  depositarios que no cumplan con las características necesarias para el Registro y/o Asignación de activos."/>
    <m/>
    <s v="Disponibilidad de un módulo de actualización de la información del Depositario registrada en el sistema"/>
    <m/>
    <m/>
    <m/>
    <m/>
    <m/>
    <m/>
    <m/>
    <m/>
    <n v="0"/>
    <s v="Debil"/>
    <s v="Fuerte"/>
    <s v="DebilFuerte"/>
    <n v="7"/>
    <s v="Débil"/>
    <s v="No disminuye"/>
    <s v="Directamente"/>
    <s v="DébilNo disminuyeDirectamente"/>
    <s v=""/>
    <s v=""/>
  </r>
  <r>
    <s v="Gerencia de Inmuebles"/>
    <x v="28"/>
    <s v="Operativo"/>
    <s v="DISPOSICIÓN TEMPORAL DE ACTIVOS"/>
    <s v="Puede ocurrir que no se caracterice correctamente a los usuarios de los diferentes mecanismos de administración "/>
    <m/>
    <s v="Aplicación del procedimiento de Promoción y Negociación de Bienes Inmuebles"/>
    <m/>
    <m/>
    <m/>
    <m/>
    <m/>
    <m/>
    <m/>
    <m/>
    <n v="0"/>
    <s v="Debil"/>
    <s v="Fuerte"/>
    <s v="DebilFuerte"/>
    <n v="7"/>
    <s v="Débil"/>
    <s v="No disminuye"/>
    <s v="Directamente"/>
    <s v="DébilNo disminuyeDirectamente"/>
    <s v=""/>
    <s v=""/>
  </r>
  <r>
    <s v="Gerencia de Inmuebles"/>
    <x v="28"/>
    <s v="Operativo"/>
    <s v="DISPOSICIÓN TEMPORAL DE ACTIVOS"/>
    <s v="Puede ocurrir que no se caracterice correctamente a los usuarios de los diferentes mecanismos de administración "/>
    <m/>
    <s v="Aplicación del procedimiento de administración directa de bienes muebles"/>
    <m/>
    <m/>
    <m/>
    <m/>
    <m/>
    <m/>
    <m/>
    <m/>
    <n v="0"/>
    <s v="Debil"/>
    <s v="Fuerte"/>
    <s v="DebilFuerte"/>
    <n v="7"/>
    <s v="Débil"/>
    <s v="No disminuye"/>
    <s v="Directamente"/>
    <s v="DébilNo disminuyeDirectamente"/>
    <s v=""/>
    <s v=""/>
  </r>
  <r>
    <s v="Gerencia de Inmuebles"/>
    <x v="28"/>
    <s v="Operativo"/>
    <s v="DISPOSICIÓN TEMPORAL DE ACTIVOS"/>
    <s v="Puede ocurrir que no se caracterice correctamente a los usuarios de los diferentes mecanismos de administración "/>
    <m/>
    <s v="Aplicación del protocolo de ventas CISA SAE"/>
    <m/>
    <m/>
    <m/>
    <m/>
    <m/>
    <m/>
    <m/>
    <m/>
    <n v="0"/>
    <s v="Debil"/>
    <s v="Fuerte"/>
    <s v="DebilFuerte"/>
    <n v="7"/>
    <s v="Débil"/>
    <s v="No disminuye"/>
    <s v="Directamente"/>
    <s v="DébilNo disminuyeDirectamente"/>
    <s v=""/>
    <s v=""/>
  </r>
  <r>
    <s v="Gerencia de Inmuebles"/>
    <x v="28"/>
    <s v="Operativo"/>
    <s v="DISPOSICIÓN TEMPORAL DE ACTIVOS"/>
    <s v="Puede ocurrir que no se caracterice correctamente a los usuarios de los diferentes mecanismos de administración "/>
    <m/>
    <s v="Comercialización de Semovientes, sustancias quimicas"/>
    <m/>
    <m/>
    <m/>
    <m/>
    <m/>
    <m/>
    <m/>
    <m/>
    <n v="0"/>
    <s v="Debil"/>
    <s v="Fuerte"/>
    <s v="DebilFuerte"/>
    <n v="7"/>
    <s v="Débil"/>
    <s v="No disminuye"/>
    <s v="Directamente"/>
    <s v="DébilNo disminuyeDirectamente"/>
    <s v=""/>
    <s v=""/>
  </r>
  <r>
    <s v="Gerencia de Inmuebles"/>
    <x v="28"/>
    <s v="Operativo"/>
    <s v="DISPOSICIÓN TEMPORAL DE ACTIVOS"/>
    <s v="Puede ocurrir que no se caracterice correctamente a los usuarios de los diferentes mecanismos de administración "/>
    <m/>
    <s v="Aplicación del procedimiento de destinación definitiva de bienes inmuebles - leyes especiales"/>
    <m/>
    <m/>
    <m/>
    <m/>
    <m/>
    <m/>
    <m/>
    <m/>
    <n v="0"/>
    <s v="Debil"/>
    <s v="Fuerte"/>
    <s v="DebilFuerte"/>
    <n v="7"/>
    <s v="Débil"/>
    <s v="No disminuye"/>
    <s v="Directamente"/>
    <s v="DébilNo disminuyeDirectamente"/>
    <s v=""/>
    <s v=""/>
  </r>
  <r>
    <s v="Gerencia de Inmuebles"/>
    <x v="28"/>
    <s v="Operativo"/>
    <s v="DISPOSICIÓN TEMPORAL DE ACTIVOS"/>
    <s v="Puede ocurrir que no se caracterice correctamente a los usuarios de los diferentes mecanismos de administración "/>
    <m/>
    <s v="Aplicación del procedimiento de enajenación de bienes en común y proindiviso"/>
    <m/>
    <m/>
    <m/>
    <m/>
    <m/>
    <m/>
    <m/>
    <m/>
    <n v="0"/>
    <s v="Debil"/>
    <s v="Fuerte"/>
    <s v="DebilFuerte"/>
    <n v="7"/>
    <s v="Débil"/>
    <s v="No disminuye"/>
    <s v="Directamente"/>
    <s v="DébilNo disminuyeDirectamente"/>
    <s v=""/>
    <s v=""/>
  </r>
  <r>
    <s v="Gerencia de Inmuebles"/>
    <x v="28"/>
    <s v="Operativo"/>
    <s v="DISPOSICIÓN TEMPORAL DE ACTIVOS"/>
    <s v="Puede ocurrir que no se caracterice correctamente a los usuarios de los diferentes mecanismos de administración "/>
    <m/>
    <s v="Aplicación del procedimiento de Comercialización de Activos Sociales"/>
    <m/>
    <m/>
    <m/>
    <m/>
    <m/>
    <m/>
    <m/>
    <m/>
    <n v="0"/>
    <s v="Debil"/>
    <s v="Fuerte"/>
    <s v="DebilFuerte"/>
    <n v="7"/>
    <s v="Débil"/>
    <s v="No disminuye"/>
    <s v="Directamente"/>
    <s v="DébilNo disminuyeDirectamente"/>
    <s v=""/>
    <s v=""/>
  </r>
  <r>
    <s v="Gerencia de Inmuebles"/>
    <x v="28"/>
    <s v="Operativo"/>
    <s v="DISPOSICIÓN TEMPORAL DE ACTIVOS"/>
    <s v="Puede ocurrir que no se caracterice correctamente a los usuarios de los diferentes mecanismos de administración "/>
    <m/>
    <s v="Aplicación del procedimiento de chatarrización"/>
    <m/>
    <m/>
    <m/>
    <m/>
    <m/>
    <m/>
    <m/>
    <m/>
    <n v="0"/>
    <s v="Debil"/>
    <s v="Fuerte"/>
    <s v="DebilFuerte"/>
    <n v="7"/>
    <s v="Débil"/>
    <s v="No disminuye"/>
    <s v="Directamente"/>
    <s v="DébilNo disminuyeDirectamente"/>
    <s v=""/>
    <s v=""/>
  </r>
  <r>
    <s v="Gerencia de Inmuebles"/>
    <x v="29"/>
    <s v="Estratégico"/>
    <s v="DISPOSICIÓN TEMPORAL DE ACTIVOS"/>
    <s v="Puede ocurrir que se cuenten con depositarios provisionales y/o liquidadores, destinatarios provisionales y arrendatarios que incumplen con sus obligaciones"/>
    <m/>
    <s v="Aplicación del procedimiento seguimiento informe de gestión a inmuebles en deposito provisional"/>
    <m/>
    <m/>
    <m/>
    <m/>
    <m/>
    <m/>
    <m/>
    <m/>
    <n v="0"/>
    <s v="Debil"/>
    <s v="Fuerte"/>
    <s v="DebilFuerte"/>
    <n v="7"/>
    <s v="Débil"/>
    <s v="No disminuye"/>
    <s v="Directamente"/>
    <s v="DébilNo disminuyeDirectamente"/>
    <s v=""/>
    <s v=""/>
  </r>
  <r>
    <s v="Gerencia de Inmuebles"/>
    <x v="29"/>
    <s v="Estratégico"/>
    <s v="DISPOSICIÓN TEMPORAL DE ACTIVOS"/>
    <s v="Puede ocurrir que se cuenten con depositarios provisionales y/o liquidadores, destinatarios provisionales y arrendatarios que incumplen con sus obligaciones"/>
    <m/>
    <s v="Portal de depositarios en el que identifican y se interactua con ellos"/>
    <m/>
    <m/>
    <m/>
    <m/>
    <m/>
    <m/>
    <m/>
    <m/>
    <n v="0"/>
    <s v="Debil"/>
    <s v="Fuerte"/>
    <s v="DebilFuerte"/>
    <n v="7"/>
    <s v="Débil"/>
    <s v="No disminuye"/>
    <s v="Directamente"/>
    <s v="DébilNo disminuyeDirectamente"/>
    <s v=""/>
    <s v=""/>
  </r>
  <r>
    <s v="Gerencia de Inmuebles"/>
    <x v="29"/>
    <s v="Estratégico"/>
    <s v="DISPOSICIÓN TEMPORAL DE ACTIVOS"/>
    <s v="Puede ocurrir que se cuenten con depositarios provisionales y/o liquidadores, destinatarios provisionales y arrendatarios que incumplen con sus obligaciones"/>
    <m/>
    <s v="Se realizan visitas peridodicas a los activos para conocer su estado de ocupación y caracteristicas fundamentales de los mismos"/>
    <m/>
    <m/>
    <m/>
    <m/>
    <m/>
    <m/>
    <m/>
    <m/>
    <n v="0"/>
    <s v="Debil"/>
    <s v="Fuerte"/>
    <s v="DebilFuerte"/>
    <n v="7"/>
    <s v="Débil"/>
    <s v="No disminuye"/>
    <s v="Directamente"/>
    <s v="DébilNo disminuyeDirectamente"/>
    <s v=""/>
    <s v=""/>
  </r>
  <r>
    <s v="Gerencia de Inmuebles"/>
    <x v="29"/>
    <s v="Estratégico"/>
    <s v="DISPOSICIÓN TEMPORAL DE ACTIVOS"/>
    <s v="Puede ocurrir que se cuenten con depositarios provisionales y/o liquidadores, destinatarios provisionales y arrendatarios que incumplen con sus obligaciones"/>
    <m/>
    <s v=" Se estan documentando los contratos del mecanismo de adminsitración Directa y deposito provisional"/>
    <m/>
    <m/>
    <m/>
    <m/>
    <m/>
    <m/>
    <m/>
    <m/>
    <n v="0"/>
    <s v="Debil"/>
    <s v="Fuerte"/>
    <s v="DebilFuerte"/>
    <n v="7"/>
    <s v="Débil"/>
    <s v="No disminuye"/>
    <s v="Directamente"/>
    <s v="DébilNo disminuyeDirectamente"/>
    <s v=""/>
    <s v=""/>
  </r>
  <r>
    <s v="Gerencia de Inmuebles"/>
    <x v="29"/>
    <s v="Estratégico"/>
    <s v="DISPOSICIÓN TEMPORAL DE ACTIVOS"/>
    <s v="Puede ocurrir que se cuenten con depositarios provisionales y/o liquidadores, destinatarios provisionales y arrendatarios que incumplen con sus obligaciones"/>
    <m/>
    <s v="Plan de Choque de RETOMA de Inmuebles"/>
    <m/>
    <m/>
    <m/>
    <m/>
    <m/>
    <m/>
    <m/>
    <m/>
    <n v="0"/>
    <s v="Debil"/>
    <s v="Fuerte"/>
    <s v="DebilFuerte"/>
    <n v="7"/>
    <s v="Débil"/>
    <s v="No disminuye"/>
    <s v="Directamente"/>
    <s v="DébilNo disminuyeDirectamente"/>
    <s v=""/>
    <s v=""/>
  </r>
  <r>
    <s v="Gerencia de Inmuebles"/>
    <x v="30"/>
    <s v="Estratégico"/>
    <s v="DISPOSICIÓN FINAL DE ACTIVOS"/>
    <s v="Puede ocurrir que no se encuentra disponible la información del activo"/>
    <m/>
    <s v="Aplicación del procedimiento de alistamiento de activos (Inmuebles, Muebles, Sociedades)"/>
    <m/>
    <m/>
    <m/>
    <m/>
    <m/>
    <m/>
    <m/>
    <m/>
    <n v="0"/>
    <s v="Debil"/>
    <s v="Fuerte"/>
    <s v="DebilFuerte"/>
    <n v="7"/>
    <s v="Débil"/>
    <s v="No disminuye"/>
    <s v="Directamente"/>
    <s v="DébilNo disminuyeDirectamente"/>
    <s v=""/>
    <s v=""/>
  </r>
  <r>
    <s v="Gerencia de Inmuebles"/>
    <x v="30"/>
    <s v="Estratégico"/>
    <s v="DISPOSICIÓN FINAL DE ACTIVOS"/>
    <s v="Puede ocurrir que no se encuentra disponible la información del activo"/>
    <m/>
    <s v="Sistema de información Matrix con trazabilidad de los activos de información"/>
    <m/>
    <m/>
    <m/>
    <m/>
    <m/>
    <m/>
    <m/>
    <m/>
    <n v="0"/>
    <s v="Debil"/>
    <s v="Fuerte"/>
    <s v="DebilFuerte"/>
    <n v="7"/>
    <s v="Débil"/>
    <s v="No disminuye"/>
    <s v="Directamente"/>
    <s v="DébilNo disminuyeDirectamente"/>
    <s v=""/>
    <s v=""/>
  </r>
  <r>
    <s v="Gerencia de Inmuebles"/>
    <x v="30"/>
    <s v="Estratégico"/>
    <s v="DISPOSICIÓN FINAL DE ACTIVOS"/>
    <s v="Puede ocurrir que no se encuentra disponible la información del activo"/>
    <m/>
    <s v="Visitas períodicas a cada uno de los activos"/>
    <m/>
    <m/>
    <m/>
    <m/>
    <m/>
    <m/>
    <m/>
    <m/>
    <n v="0"/>
    <s v="Debil"/>
    <s v="Fuerte"/>
    <s v="DebilFuerte"/>
    <n v="7"/>
    <s v="Débil"/>
    <s v="No disminuye"/>
    <s v="Directamente"/>
    <s v="DébilNo disminuyeDirectamente"/>
    <s v=""/>
    <s v=""/>
  </r>
  <r>
    <s v="Gerencia de Inmuebles"/>
    <x v="30"/>
    <s v="Estratégico"/>
    <s v="DISPOSICIÓN FINAL DE ACTIVOS"/>
    <s v="Puede ocurrir que no se encuentra disponible la información del activo"/>
    <m/>
    <s v="Registro y verificación de informe de Gestión de Depositarios"/>
    <m/>
    <m/>
    <m/>
    <m/>
    <m/>
    <m/>
    <m/>
    <m/>
    <n v="0"/>
    <s v="Debil"/>
    <s v="Fuerte"/>
    <s v="DebilFuerte"/>
    <n v="7"/>
    <s v="Débil"/>
    <s v="No disminuye"/>
    <s v="Directamente"/>
    <s v="DébilNo disminuyeDirectamente"/>
    <s v=""/>
    <s v=""/>
  </r>
  <r>
    <s v="Gerencia de Inmuebles"/>
    <x v="31"/>
    <s v="Operativo"/>
    <s v="DISPOSICIÓN FINAL DE ACTIVOS"/>
    <s v="Podría ocurrir que no se entregue el activo en administración o disposición final correspondiente"/>
    <m/>
    <s v="Aplicación procedimiento de alistamiento para la devolución de activos."/>
    <m/>
    <m/>
    <m/>
    <m/>
    <m/>
    <m/>
    <m/>
    <m/>
    <n v="0"/>
    <s v="Debil"/>
    <s v="Fuerte"/>
    <s v="DebilFuerte"/>
    <n v="7"/>
    <s v="Débil"/>
    <s v="No disminuye"/>
    <s v="Directamente"/>
    <s v="DébilNo disminuyeDirectamente"/>
    <s v=""/>
    <s v=""/>
  </r>
  <r>
    <s v="Gerencia de Inmuebles"/>
    <x v="31"/>
    <s v="Operativo"/>
    <s v="DISPOSICIÓN FINAL DE ACTIVOS"/>
    <s v="Podría ocurrir que no se entregue el activo en administración o disposición final correspondiente"/>
    <m/>
    <s v="Procedimiento de entrega de activos"/>
    <m/>
    <m/>
    <m/>
    <m/>
    <m/>
    <m/>
    <m/>
    <m/>
    <n v="0"/>
    <s v="Debil"/>
    <s v="Fuerte"/>
    <s v="DebilFuerte"/>
    <n v="7"/>
    <s v="Débil"/>
    <s v="No disminuye"/>
    <s v="Directamente"/>
    <s v="DébilNo disminuyeDirectamente"/>
    <s v=""/>
    <s v=""/>
  </r>
  <r>
    <s v="Gerencia de Inmuebles"/>
    <x v="32"/>
    <s v="Operativo"/>
    <s v="DISPOSICIÓN FINAL DE ACTIVOS"/>
    <s v="Se podría desconocer por parte de SAE la necesidad de la entrega del activo"/>
    <m/>
    <s v="Descriptores definidos en el Sistema de informacionde correspondencia recibida (ZEUS)"/>
    <m/>
    <m/>
    <m/>
    <m/>
    <m/>
    <m/>
    <m/>
    <m/>
    <n v="0"/>
    <s v="Debil"/>
    <s v="Fuerte"/>
    <s v="DebilFuerte"/>
    <n v="7"/>
    <s v="Débil"/>
    <s v="No disminuye"/>
    <s v="Directamente"/>
    <s v="DébilNo disminuyeDirectamente"/>
    <s v=""/>
    <s v=""/>
  </r>
  <r>
    <s v="Gerencia de Inmuebles"/>
    <x v="32"/>
    <s v="Operativo"/>
    <s v="DISPOSICIÓN FINAL DE ACTIVOS"/>
    <s v="Se podría desconocer por parte de SAE la necesidad de la entrega del activo"/>
    <m/>
    <s v="Se cuenta con canales de comunicación directos con la fiscalia."/>
    <m/>
    <m/>
    <m/>
    <m/>
    <m/>
    <m/>
    <m/>
    <m/>
    <n v="0"/>
    <s v="Debil"/>
    <s v="Fuerte"/>
    <s v="DebilFuerte"/>
    <n v="7"/>
    <s v="Débil"/>
    <s v="No disminuye"/>
    <s v="Directamente"/>
    <s v="DébilNo disminuyeDirectamente"/>
    <s v=""/>
    <s v=""/>
  </r>
  <r>
    <s v="Gerencia de Inmuebles"/>
    <x v="32"/>
    <s v="Operativo"/>
    <s v="DISPOSICIÓN FINAL DE ACTIVOS"/>
    <s v="Se podría desconocer por parte de SAE la necesidad de la entrega del activo"/>
    <m/>
    <s v="Seguimiento semanal a las actividades desarrolladas por las G. de asuntos legales y contratación."/>
    <m/>
    <m/>
    <m/>
    <m/>
    <m/>
    <m/>
    <m/>
    <m/>
    <n v="0"/>
    <s v="Debil"/>
    <s v="Fuerte"/>
    <s v="DebilFuerte"/>
    <n v="7"/>
    <s v="Débil"/>
    <s v="No disminuye"/>
    <s v="Directamente"/>
    <s v="DébilNo disminuyeDirectamente"/>
    <s v=""/>
    <s v=""/>
  </r>
  <r>
    <s v="Gerencia de Inmuebles"/>
    <x v="33"/>
    <s v="Estratégico"/>
    <s v="DISPOSICIÓN FINAL DE ACTIVOS"/>
    <s v="Se podría  enajenar un activo por un valor inferior al estimado"/>
    <m/>
    <s v="Aplicación del Procedimeintos de estimado de renta y valoracipon de activos en el que se establecen los controles en las contrataciones o en los métodos a utilizar para los mismos."/>
    <m/>
    <m/>
    <m/>
    <m/>
    <m/>
    <m/>
    <m/>
    <m/>
    <n v="0"/>
    <s v="Debil"/>
    <s v="Fuerte"/>
    <s v="DebilFuerte"/>
    <n v="7"/>
    <s v="Débil"/>
    <s v="No disminuye"/>
    <s v="Directamente"/>
    <s v="DébilNo disminuyeDirectamente"/>
    <s v=""/>
    <s v=""/>
  </r>
  <r>
    <s v="Gerencia de Inmuebles"/>
    <x v="34"/>
    <s v="Operativo"/>
    <s v="GESTIÓN FINANCIERA"/>
    <s v="Se podría presentar fallas en la identificación de las características de los recaudos y pagos"/>
    <m/>
    <s v="Estandarizaciòn de flujo de pagos en el aplicativo ZEUS"/>
    <m/>
    <m/>
    <m/>
    <m/>
    <m/>
    <m/>
    <m/>
    <m/>
    <n v="0"/>
    <s v="Debil"/>
    <s v="Fuerte"/>
    <s v="DebilFuerte"/>
    <n v="7"/>
    <s v="Débil"/>
    <s v="No disminuye"/>
    <s v="Directamente"/>
    <s v="DébilNo disminuyeDirectamente"/>
    <s v=""/>
    <s v=""/>
  </r>
  <r>
    <s v="Gerencia de Inmuebles"/>
    <x v="34"/>
    <s v="Operativo"/>
    <s v="GESTIÓN FINANCIERA"/>
    <s v="Se podría presentar fallas en la identificación de las características de los recaudos y pagos"/>
    <m/>
    <s v="Instructivo para generación de cupon recaudo general."/>
    <m/>
    <m/>
    <m/>
    <m/>
    <m/>
    <m/>
    <m/>
    <m/>
    <n v="0"/>
    <s v="Debil"/>
    <s v="Fuerte"/>
    <s v="DebilFuerte"/>
    <n v="7"/>
    <s v="Débil"/>
    <s v="No disminuye"/>
    <s v="Directamente"/>
    <s v="DébilNo disminuyeDirectamente"/>
    <s v=""/>
    <s v=""/>
  </r>
  <r>
    <s v="Gerencia de Inmuebles"/>
    <x v="35"/>
    <s v="Estratégico"/>
    <s v="GESTIÓN FINANCIERA"/>
    <s v="Se podría presentar que no exista disponibilidad de recursos"/>
    <m/>
    <s v="Se realiza un presupuesto anual desarrollado por cada una de las àreas, tanto para ingresos como para gastos."/>
    <m/>
    <m/>
    <m/>
    <m/>
    <m/>
    <m/>
    <m/>
    <m/>
    <n v="0"/>
    <s v="Debil"/>
    <s v="Fuerte"/>
    <s v="DebilFuerte"/>
    <n v="7"/>
    <s v="Débil"/>
    <s v="No disminuye"/>
    <s v="Directamente"/>
    <s v="DébilNo disminuyeDirectamente"/>
    <s v=""/>
    <s v=""/>
  </r>
  <r>
    <s v="Gerencia de Inmuebles"/>
    <x v="35"/>
    <s v="Estratégico"/>
    <s v="GESTIÓN FINANCIERA"/>
    <s v="Se podría presentar que no exista disponibilidad de recursos"/>
    <m/>
    <s v="Se verifica el cumplimiento del presupuesto para cada uno de los pagos reallizados."/>
    <m/>
    <m/>
    <m/>
    <m/>
    <m/>
    <m/>
    <m/>
    <m/>
    <n v="0"/>
    <s v="Debil"/>
    <s v="Fuerte"/>
    <s v="DebilFuerte"/>
    <n v="7"/>
    <s v="Débil"/>
    <s v="No disminuye"/>
    <s v="Directamente"/>
    <s v="DébilNo disminuyeDirectamente"/>
    <s v=""/>
    <s v=""/>
  </r>
  <r>
    <s v="Gerencia de Inmuebles"/>
    <x v="35"/>
    <s v="Estratégico"/>
    <s v="GESTIÓN FINANCIERA"/>
    <s v="Se podría presentar que no exista disponibilidad de recursos"/>
    <m/>
    <s v="Se realiza seguimiento a los ingresos presupuestados."/>
    <m/>
    <m/>
    <m/>
    <m/>
    <m/>
    <m/>
    <m/>
    <m/>
    <n v="0"/>
    <s v="Debil"/>
    <s v="Fuerte"/>
    <s v="DebilFuerte"/>
    <n v="7"/>
    <s v="Débil"/>
    <s v="No disminuye"/>
    <s v="Directamente"/>
    <s v="DébilNo disminuyeDirectamente"/>
    <s v=""/>
    <s v=""/>
  </r>
  <r>
    <s v="Gerencia de Inmuebles"/>
    <x v="36"/>
    <s v="Operativo"/>
    <s v="GESTIÓN FINANCIERA"/>
    <s v="Puede ocurrir que no se cuente con información del estado de cuenta por activo"/>
    <m/>
    <s v="Se cuenta con un Instructivo de generación de estado de cuenta de activos y Formato de estado de cuenta"/>
    <m/>
    <m/>
    <m/>
    <m/>
    <m/>
    <m/>
    <m/>
    <m/>
    <n v="0"/>
    <s v="Debil"/>
    <s v="Fuerte"/>
    <s v="DebilFuerte"/>
    <n v="7"/>
    <s v="Débil"/>
    <s v="No disminuye"/>
    <s v="Directamente"/>
    <s v="DébilNo disminuyeDirectamente"/>
    <s v=""/>
    <s v=""/>
  </r>
  <r>
    <s v="Gerencia de Inmuebles"/>
    <x v="36"/>
    <s v="Operativo"/>
    <s v="GESTIÓN FINANCIERA"/>
    <s v="Puede ocurrir que no se cuente con información del estado de cuenta por activo"/>
    <m/>
    <s v="Sistema de información Matrix con trazabilidad de los activos de información"/>
    <m/>
    <m/>
    <m/>
    <m/>
    <m/>
    <m/>
    <m/>
    <m/>
    <n v="0"/>
    <s v="Debil"/>
    <s v="Fuerte"/>
    <s v="DebilFuerte"/>
    <n v="7"/>
    <s v="Débil"/>
    <s v="No disminuye"/>
    <s v="Directamente"/>
    <s v="DébilNo disminuyeDirectamente"/>
    <s v=""/>
    <s v=""/>
  </r>
  <r>
    <s v="Gerencia de Inmuebles"/>
    <x v="37"/>
    <s v="Estratégico"/>
    <s v="GESTIÓN FINANCIERA"/>
    <s v="Puede ocurrir que SAE disponga de los recursos de los activos del FRISCO desconociendo la condición de estos. "/>
    <m/>
    <s v="Formato de certificación de afectación directa de activos."/>
    <m/>
    <m/>
    <m/>
    <m/>
    <m/>
    <m/>
    <m/>
    <m/>
    <n v="0"/>
    <s v="Debil"/>
    <s v="Fuerte"/>
    <s v="DebilFuerte"/>
    <n v="7"/>
    <s v="Débil"/>
    <s v="No disminuye"/>
    <s v="Directamente"/>
    <s v="DébilNo disminuyeDirectamente"/>
    <s v=""/>
    <s v=""/>
  </r>
  <r>
    <s v="Gerencia de Inmuebles"/>
    <x v="38"/>
    <s v="Operativo"/>
    <s v="GESTIÓN FINANCIERA"/>
    <s v="Se podría reportar información financiera inexacta tanto de SAE como del FRISCO."/>
    <m/>
    <s v="Se cuenta con contabilidades separadas, una para el FRISCO y una para SAE."/>
    <m/>
    <m/>
    <m/>
    <m/>
    <m/>
    <m/>
    <m/>
    <m/>
    <n v="0"/>
    <s v="Debil"/>
    <s v="Fuerte"/>
    <s v="DebilFuerte"/>
    <n v="7"/>
    <s v="Débil"/>
    <s v="No disminuye"/>
    <s v="Directamente"/>
    <s v="DébilNo disminuyeDirectamente"/>
    <s v=""/>
    <s v=""/>
  </r>
  <r>
    <s v="Gerencia de Inmuebles"/>
    <x v="38"/>
    <s v="Operativo"/>
    <s v="GESTIÓN FINANCIERA"/>
    <s v="Se podría reportar información financiera inexacta tanto de SAE como del FRISCO."/>
    <m/>
    <s v="Se realizan conciliaciones de cada registro contable."/>
    <m/>
    <m/>
    <m/>
    <m/>
    <m/>
    <m/>
    <m/>
    <m/>
    <n v="0"/>
    <s v="Debil"/>
    <s v="Fuerte"/>
    <s v="DebilFuerte"/>
    <n v="7"/>
    <s v="Débil"/>
    <s v="No disminuye"/>
    <s v="Directamente"/>
    <s v="DébilNo disminuyeDirectamente"/>
    <s v=""/>
    <s v=""/>
  </r>
  <r>
    <s v="Gerencia de Inmuebles"/>
    <x v="39"/>
    <s v="Operativo"/>
    <s v="GESTIÓN DOCUMENTAL"/>
    <s v="Se podría generar una inadecuada identificación al área que corresponde el trámite  "/>
    <m/>
    <s v="Capacitación continua, criterios de direccionamiento de correspondencia"/>
    <m/>
    <m/>
    <m/>
    <m/>
    <m/>
    <m/>
    <m/>
    <m/>
    <n v="0"/>
    <s v="Debil"/>
    <s v="Fuerte"/>
    <s v="DebilFuerte"/>
    <n v="7"/>
    <s v="Débil"/>
    <s v="No disminuye"/>
    <s v="Directamente"/>
    <s v="DébilNo disminuyeDirectamente"/>
    <s v=""/>
    <s v=""/>
  </r>
  <r>
    <s v="Gerencia de Inmuebles"/>
    <x v="39"/>
    <s v="Operativo"/>
    <s v="GESTIÓN DOCUMENTAL"/>
    <s v="Se podría generar una inadecuada identificación al área que corresponde el trámite  "/>
    <m/>
    <s v=" Base de datos actualizada de usuarios en el aplicativo de Correspondencia."/>
    <m/>
    <m/>
    <m/>
    <m/>
    <m/>
    <m/>
    <m/>
    <m/>
    <n v="0"/>
    <s v="Debil"/>
    <s v="Fuerte"/>
    <s v="DebilFuerte"/>
    <n v="7"/>
    <s v="Débil"/>
    <s v="No disminuye"/>
    <s v="Directamente"/>
    <s v="DébilNo disminuyeDirectamente"/>
    <s v=""/>
    <s v=""/>
  </r>
  <r>
    <s v="Gerencia de Inmuebles"/>
    <x v="39"/>
    <s v="Operativo"/>
    <s v="GESTIÓN DOCUMENTAL"/>
    <s v="Se podría generar una inadecuada identificación al área que corresponde el trámite  "/>
    <m/>
    <s v="Mantenimiento del aplicativo por fuera de la jornadada laboral."/>
    <m/>
    <m/>
    <m/>
    <m/>
    <m/>
    <m/>
    <m/>
    <m/>
    <n v="0"/>
    <s v="Debil"/>
    <s v="Fuerte"/>
    <s v="DebilFuerte"/>
    <n v="7"/>
    <s v="Débil"/>
    <s v="No disminuye"/>
    <s v="Directamente"/>
    <s v="DébilNo disminuyeDirectamente"/>
    <s v=""/>
    <s v=""/>
  </r>
  <r>
    <s v="Gerencia de Inmuebles"/>
    <x v="39"/>
    <s v="Operativo"/>
    <s v="GESTIÓN DOCUMENTAL"/>
    <s v="Se podría generar una inadecuada identificación al área que corresponde el trámite  "/>
    <m/>
    <s v="Priorizar atención de posibles fallas del aplicativo cuando se presenten."/>
    <m/>
    <m/>
    <m/>
    <m/>
    <m/>
    <m/>
    <m/>
    <m/>
    <n v="0"/>
    <s v="Debil"/>
    <s v="Fuerte"/>
    <s v="DebilFuerte"/>
    <n v="7"/>
    <s v="Débil"/>
    <s v="No disminuye"/>
    <s v="Directamente"/>
    <s v="DébilNo disminuyeDirectamente"/>
    <s v=""/>
    <s v=""/>
  </r>
  <r>
    <s v="Gerencia de Inmuebles"/>
    <x v="39"/>
    <s v="Operativo"/>
    <s v="GESTIÓN DOCUMENTAL"/>
    <s v="Se podría generar una inadecuada identificación al área que corresponde el trámite  "/>
    <m/>
    <s v="Verificación y actualización permanente de las direcciones de los destinatarios externos a quien se envían comunicaciones. "/>
    <m/>
    <m/>
    <m/>
    <m/>
    <m/>
    <m/>
    <m/>
    <m/>
    <n v="0"/>
    <s v="Debil"/>
    <s v="Fuerte"/>
    <s v="DebilFuerte"/>
    <n v="7"/>
    <s v="Débil"/>
    <s v="No disminuye"/>
    <s v="Directamente"/>
    <s v="DébilNo disminuyeDirectamente"/>
    <s v=""/>
    <s v=""/>
  </r>
  <r>
    <s v="Gerencia de Inmuebles"/>
    <x v="39"/>
    <s v="Operativo"/>
    <s v="GESTIÓN DOCUMENTAL"/>
    <s v="Se podría generar una inadecuada identificación al área que corresponde el trámite  "/>
    <m/>
    <s v="Seguimiento a ZEUS"/>
    <m/>
    <m/>
    <m/>
    <m/>
    <m/>
    <m/>
    <m/>
    <m/>
    <n v="0"/>
    <s v="Debil"/>
    <s v="Fuerte"/>
    <s v="DebilFuerte"/>
    <n v="7"/>
    <s v="Débil"/>
    <s v="No disminuye"/>
    <s v="Directamente"/>
    <s v="DébilNo disminuyeDirectamente"/>
    <s v=""/>
    <s v=""/>
  </r>
  <r>
    <s v="Gerencia de Inmuebles"/>
    <x v="40"/>
    <s v="Operativo"/>
    <s v="GESTIÓN DOCUMENTAL"/>
    <s v="Puede ocurrir que no se inserten las piezas documentales en el expediente correspondiente "/>
    <m/>
    <s v="Se cuenta con una verificación por parte del Comitè Institucional de Desarrollo Adminsitrativo."/>
    <m/>
    <m/>
    <m/>
    <m/>
    <m/>
    <m/>
    <m/>
    <m/>
    <n v="0"/>
    <s v="Debil"/>
    <s v="Fuerte"/>
    <s v="DebilFuerte"/>
    <n v="7"/>
    <s v="Débil"/>
    <s v="No disminuye"/>
    <s v="Directamente"/>
    <s v="DébilNo disminuyeDirectamente"/>
    <s v=""/>
    <s v=""/>
  </r>
  <r>
    <s v="Gerencia de Inmuebles"/>
    <x v="40"/>
    <s v="Operativo"/>
    <s v="GESTIÓN DOCUMENTAL"/>
    <s v="Puede ocurrir que no se inserten las piezas documentales en el expediente correspondiente "/>
    <m/>
    <s v="Se cuenta con una verificaciòn por parte del lìder del proceso."/>
    <m/>
    <m/>
    <m/>
    <m/>
    <m/>
    <m/>
    <m/>
    <m/>
    <n v="0"/>
    <s v="Debil"/>
    <s v="Fuerte"/>
    <s v="DebilFuerte"/>
    <n v="7"/>
    <s v="Débil"/>
    <s v="No disminuye"/>
    <s v="Directamente"/>
    <s v="DébilNo disminuyeDirectamente"/>
    <s v=""/>
    <s v=""/>
  </r>
  <r>
    <s v="Gerencia de Inmuebles"/>
    <x v="40"/>
    <s v="Operativo"/>
    <s v="GESTIÓN DOCUMENTAL"/>
    <s v="Puede ocurrir que no se inserten las piezas documentales en el expediente correspondiente "/>
    <m/>
    <s v="Se realiza levantamiento información directamente con el área dando cumplimiento a la normatividad de gestión documental"/>
    <m/>
    <m/>
    <m/>
    <m/>
    <m/>
    <m/>
    <m/>
    <m/>
    <n v="0"/>
    <s v="Debil"/>
    <s v="Fuerte"/>
    <s v="DebilFuerte"/>
    <n v="7"/>
    <s v="Débil"/>
    <s v="No disminuye"/>
    <s v="Directamente"/>
    <s v="DébilNo disminuyeDirectamente"/>
    <s v=""/>
    <s v=""/>
  </r>
  <r>
    <s v="Gerencia de Inmuebles"/>
    <x v="41"/>
    <s v="Operativo"/>
    <s v="GESTIÓN DOCUMENTAL"/>
    <s v="Se podría alterar o extraviar piezas documentales vitales para la gestión "/>
    <m/>
    <s v="Capacitación temas de organización y conformación de expedientes"/>
    <m/>
    <m/>
    <m/>
    <m/>
    <m/>
    <m/>
    <m/>
    <m/>
    <n v="0"/>
    <s v="Debil"/>
    <s v="Fuerte"/>
    <s v="DebilFuerte"/>
    <n v="7"/>
    <s v="Débil"/>
    <s v="No disminuye"/>
    <s v="Directamente"/>
    <s v="DébilNo disminuyeDirectamente"/>
    <s v=""/>
    <s v=""/>
  </r>
  <r>
    <s v="Gerencia de Inmuebles"/>
    <x v="41"/>
    <s v="Operativo"/>
    <s v="GESTIÓN DOCUMENTAL"/>
    <s v="Se podría alterar o extraviar piezas documentales vitales para la gestión "/>
    <m/>
    <s v="Diligenciamiento de la hoja de control de cada expediente."/>
    <m/>
    <m/>
    <m/>
    <m/>
    <m/>
    <m/>
    <m/>
    <m/>
    <n v="0"/>
    <s v="Debil"/>
    <s v="Fuerte"/>
    <s v="DebilFuerte"/>
    <n v="7"/>
    <s v="Débil"/>
    <s v="No disminuye"/>
    <s v="Directamente"/>
    <s v="DébilNo disminuyeDirectamente"/>
    <s v=""/>
    <s v=""/>
  </r>
  <r>
    <s v="Gerencia de Inmuebles"/>
    <x v="41"/>
    <s v="Operativo"/>
    <s v="GESTIÓN DOCUMENTAL"/>
    <s v="Se podría alterar o extraviar piezas documentales vitales para la gestión "/>
    <m/>
    <s v="Aplicación del procedimiento de prestamo y consulta de documentos, Formatos Prestamo y Formato de control de prestamo de material de arcivo"/>
    <m/>
    <m/>
    <m/>
    <m/>
    <m/>
    <m/>
    <m/>
    <m/>
    <n v="0"/>
    <s v="Debil"/>
    <s v="Fuerte"/>
    <s v="DebilFuerte"/>
    <n v="7"/>
    <s v="Débil"/>
    <s v="No disminuye"/>
    <s v="Directamente"/>
    <s v="DébilNo disminuyeDirectamente"/>
    <s v=""/>
    <s v=""/>
  </r>
  <r>
    <s v="Gerencia de Inmuebles"/>
    <x v="41"/>
    <s v="Operativo"/>
    <s v="GESTIÓN DOCUMENTAL"/>
    <s v="Se podría alterar o extraviar piezas documentales vitales para la gestión "/>
    <m/>
    <s v="Vigilar que la infraestructura instalada en el archivo para el almacenamiento de su fondo documental, permanezca con las condiciones de seguridad y mantenimiento establecidas para la conservación del acervo documental."/>
    <m/>
    <m/>
    <m/>
    <m/>
    <m/>
    <m/>
    <m/>
    <m/>
    <n v="0"/>
    <s v="Debil"/>
    <s v="Fuerte"/>
    <s v="DebilFuerte"/>
    <n v="7"/>
    <s v="Débil"/>
    <s v="No disminuye"/>
    <s v="Directamente"/>
    <s v="DébilNo disminuyeDirectamente"/>
    <s v=""/>
    <s v=""/>
  </r>
  <r>
    <s v="Gerencia de Inmuebles"/>
    <x v="42"/>
    <s v="Operativo"/>
    <s v="GESTIÓN JURÍDICA"/>
    <s v="Se puede presentar  que no se cuente con un adecuado análisis jurisprudencial"/>
    <m/>
    <s v="Se cuenta con controles dentro de los procedimientos de control dual, en los cuales los jefes de las Gerencias o Vicepresidencia realiza la verificación de los conceptos y actos administrativos emitidos."/>
    <m/>
    <m/>
    <m/>
    <m/>
    <m/>
    <m/>
    <m/>
    <m/>
    <n v="0"/>
    <s v="Debil"/>
    <s v="Fuerte"/>
    <s v="DebilFuerte"/>
    <n v="7"/>
    <s v="Débil"/>
    <s v="No disminuye"/>
    <s v="Directamente"/>
    <s v="DébilNo disminuyeDirectamente"/>
    <s v=""/>
    <s v=""/>
  </r>
  <r>
    <s v="Gerencia de Inmuebles"/>
    <x v="42"/>
    <s v="Operativo"/>
    <s v="GESTIÓN JURÍDICA"/>
    <s v="Se puede presentar  que no se cuente con un adecuado análisis jurisprudencial"/>
    <m/>
    <s v="P-GJ2-079_Procedimiento_Atención_Conceptos_Juridicos"/>
    <m/>
    <m/>
    <m/>
    <m/>
    <m/>
    <m/>
    <m/>
    <m/>
    <n v="0"/>
    <s v="Debil"/>
    <s v="Fuerte"/>
    <s v="DebilFuerte"/>
    <n v="7"/>
    <s v="Débil"/>
    <s v="No disminuye"/>
    <s v="Directamente"/>
    <s v="DébilNo disminuyeDirectamente"/>
    <s v=""/>
    <s v=""/>
  </r>
  <r>
    <s v="Gerencia de Inmuebles"/>
    <x v="42"/>
    <s v="Operativo"/>
    <s v="GESTIÓN JURÍDICA"/>
    <s v="Se puede presentar  que no se cuente con un adecuado análisis jurisprudencial"/>
    <m/>
    <s v="SP-GJ2-080_Procedimiento_revision_y_expedicion_de_actos_administrativos"/>
    <m/>
    <m/>
    <m/>
    <m/>
    <m/>
    <m/>
    <m/>
    <m/>
    <n v="0"/>
    <s v="Debil"/>
    <s v="Fuerte"/>
    <s v="DebilFuerte"/>
    <n v="7"/>
    <s v="Débil"/>
    <s v="No disminuye"/>
    <s v="Directamente"/>
    <s v="DébilNo disminuyeDirectamente"/>
    <s v=""/>
    <s v=""/>
  </r>
  <r>
    <s v="Gerencia de Inmuebles"/>
    <x v="42"/>
    <s v="Operativo"/>
    <s v="GESTIÓN JURÍDICA"/>
    <s v="Se puede presentar  que no se cuente con un adecuado análisis jurisprudencial"/>
    <m/>
    <s v="P-GJ1-070_Procedimiento_Tutelas"/>
    <m/>
    <m/>
    <m/>
    <m/>
    <m/>
    <m/>
    <m/>
    <m/>
    <n v="0"/>
    <s v="Debil"/>
    <s v="Fuerte"/>
    <s v="DebilFuerte"/>
    <n v="7"/>
    <s v="Débil"/>
    <s v="No disminuye"/>
    <s v="Directamente"/>
    <s v="DébilNo disminuyeDirectamente"/>
    <s v=""/>
    <s v=""/>
  </r>
  <r>
    <s v="Gerencia de Inmuebles"/>
    <x v="43"/>
    <s v="Operativo"/>
    <s v="GESTIÓN JURÍDICA"/>
    <s v="Se puede presentar Indebido planteamiento de las estrategias para la defensa jurídica"/>
    <m/>
    <s v="Aplicación del procedimiento de representación Judicial P-GJ1-081"/>
    <m/>
    <m/>
    <m/>
    <m/>
    <m/>
    <m/>
    <m/>
    <m/>
    <n v="0"/>
    <s v="Debil"/>
    <s v="Fuerte"/>
    <s v="DebilFuerte"/>
    <n v="7"/>
    <s v="Débil"/>
    <s v="No disminuye"/>
    <s v="Directamente"/>
    <s v="DébilNo disminuyeDirectamente"/>
    <s v=""/>
    <s v=""/>
  </r>
  <r>
    <s v="Gerencia de Inmuebles"/>
    <x v="43"/>
    <s v="Operativo"/>
    <s v="GESTIÓN JURÍDICA"/>
    <s v="Se puede presentar Indebido planteamiento de las estrategias para la defensa jurídica"/>
    <m/>
    <s v="P-GJ2-079_Procedimiento_Atención_Conceptos_Juridicos"/>
    <m/>
    <m/>
    <m/>
    <m/>
    <m/>
    <m/>
    <m/>
    <m/>
    <n v="0"/>
    <s v="Debil"/>
    <s v="Fuerte"/>
    <s v="DebilFuerte"/>
    <n v="7"/>
    <s v="Débil"/>
    <s v="No disminuye"/>
    <s v="Directamente"/>
    <s v="DébilNo disminuyeDirectamente"/>
    <s v=""/>
    <s v=""/>
  </r>
  <r>
    <s v="Gerencia de Inmuebles"/>
    <x v="43"/>
    <s v="Operativo"/>
    <s v="GESTIÓN JURÍDICA"/>
    <s v="Se puede presentar Indebido planteamiento de las estrategias para la defensa jurídica"/>
    <m/>
    <s v="P-GJ2-080_Procedimiento_revision_y_expedicion_de_actos_administrativos"/>
    <m/>
    <m/>
    <m/>
    <m/>
    <m/>
    <m/>
    <m/>
    <m/>
    <n v="0"/>
    <s v="Debil"/>
    <s v="Fuerte"/>
    <s v="DebilFuerte"/>
    <n v="7"/>
    <s v="Débil"/>
    <s v="No disminuye"/>
    <s v="Directamente"/>
    <s v="DébilNo disminuyeDirectamente"/>
    <s v=""/>
    <s v=""/>
  </r>
  <r>
    <s v="Gerencia de Inmuebles"/>
    <x v="43"/>
    <s v="Operativo"/>
    <s v="GESTIÓN JURÍDICA"/>
    <s v="Se puede presentar Indebido planteamiento de las estrategias para la defensa jurídica"/>
    <m/>
    <s v="P-GJ1-070_Procedimiento_Tutelas"/>
    <m/>
    <m/>
    <m/>
    <m/>
    <m/>
    <m/>
    <m/>
    <m/>
    <n v="0"/>
    <s v="Debil"/>
    <s v="Fuerte"/>
    <s v="DebilFuerte"/>
    <n v="7"/>
    <s v="Débil"/>
    <s v="No disminuye"/>
    <s v="Directamente"/>
    <s v="DébilNo disminuyeDirectamente"/>
    <s v=""/>
    <s v=""/>
  </r>
  <r>
    <s v="Gerencia de Inmuebles"/>
    <x v="44"/>
    <s v="Operativo"/>
    <s v="ADQUISICIONES"/>
    <s v="Se podría presentar una  inadecuada identificación  de las necesidades a contratar."/>
    <m/>
    <s v="Aplicación P-BS1-023_Elaboracion_y_Actualizacion_del_Plan_Anual_de_Adquisiciones, en el cual se identifican y se validan las diferentes necesidades de contratación de las áreas y existe una aprobación de dicho plan. "/>
    <m/>
    <m/>
    <m/>
    <m/>
    <m/>
    <m/>
    <m/>
    <m/>
    <n v="0"/>
    <s v="Debil"/>
    <s v="Fuerte"/>
    <s v="DebilFuerte"/>
    <n v="7"/>
    <s v="Débil"/>
    <s v="No disminuye"/>
    <s v="Directamente"/>
    <s v="DébilNo disminuyeDirectamente"/>
    <s v=""/>
    <s v=""/>
  </r>
  <r>
    <s v="Gerencia de Inmuebles"/>
    <x v="44"/>
    <s v="Operativo"/>
    <s v="ADQUISICIONES"/>
    <s v="Se podría presentar una  inadecuada identificación  de las necesidades a contratar."/>
    <m/>
    <s v="Aplicación Procedimiento elaboración de Estudios Previos"/>
    <m/>
    <m/>
    <m/>
    <m/>
    <m/>
    <m/>
    <m/>
    <m/>
    <n v="0"/>
    <s v="Debil"/>
    <s v="Fuerte"/>
    <s v="DebilFuerte"/>
    <n v="7"/>
    <s v="Débil"/>
    <s v="No disminuye"/>
    <s v="Directamente"/>
    <s v="DébilNo disminuyeDirectamente"/>
    <s v=""/>
    <s v=""/>
  </r>
  <r>
    <s v="Gerencia de Inmuebles"/>
    <x v="44"/>
    <s v="Operativo"/>
    <s v="ADQUISICIONES"/>
    <s v="Se podría presentar una  inadecuada identificación  de las necesidades a contratar."/>
    <m/>
    <s v="Comité de Contratos"/>
    <m/>
    <m/>
    <m/>
    <m/>
    <m/>
    <m/>
    <m/>
    <m/>
    <n v="0"/>
    <s v="Debil"/>
    <s v="Fuerte"/>
    <s v="DebilFuerte"/>
    <n v="7"/>
    <s v="Débil"/>
    <s v="No disminuye"/>
    <s v="Directamente"/>
    <s v="DébilNo disminuyeDirectamente"/>
    <s v=""/>
    <s v=""/>
  </r>
  <r>
    <s v="Gerencia de Inmuebles"/>
    <x v="44"/>
    <s v="Operativo"/>
    <s v="ADQUISICIONES"/>
    <s v="Se podría presentar una  inadecuada identificación  de las necesidades a contratar."/>
    <m/>
    <s v="Aplicación Procedimiento de Elaboración y Actualización del presupuesto"/>
    <m/>
    <m/>
    <m/>
    <m/>
    <m/>
    <m/>
    <m/>
    <m/>
    <n v="0"/>
    <s v="Debil"/>
    <s v="Fuerte"/>
    <s v="DebilFuerte"/>
    <n v="7"/>
    <s v="Débil"/>
    <s v="No disminuye"/>
    <s v="Directamente"/>
    <s v="DébilNo disminuyeDirectamente"/>
    <s v=""/>
    <s v=""/>
  </r>
  <r>
    <s v="Gerencia de Inmuebles"/>
    <x v="45"/>
    <s v="Operativo"/>
    <s v="ADQUISICIONES"/>
    <s v="Puede ocurrir que existan debilidades para realizar la supervisión o interventoría del contrato."/>
    <m/>
    <s v="Aplición del  procedimiento de supervisión o interventoria y liquidación de contratos"/>
    <m/>
    <m/>
    <m/>
    <m/>
    <m/>
    <m/>
    <m/>
    <m/>
    <n v="0"/>
    <s v="Debil"/>
    <s v="Fuerte"/>
    <s v="DebilFuerte"/>
    <n v="7"/>
    <s v="Débil"/>
    <s v="No disminuye"/>
    <s v="Directamente"/>
    <s v="DébilNo disminuyeDirectamente"/>
    <s v=""/>
    <s v=""/>
  </r>
  <r>
    <s v="Gerencia de Inmuebles"/>
    <x v="46"/>
    <s v="Operativo"/>
    <s v="ADQUISICIONES"/>
    <s v="Se podría presentar fallas en la definición y cumplimiento de las condiciones y garantías del contrato."/>
    <m/>
    <s v="Dentro del Manual de contratación adoptado se encuentra la definición de garantias tendientes a los riesgos identificados en el momento en el que se realizan los estudios previos."/>
    <m/>
    <m/>
    <m/>
    <m/>
    <m/>
    <m/>
    <m/>
    <m/>
    <n v="0"/>
    <s v="Debil"/>
    <s v="Fuerte"/>
    <s v="DebilFuerte"/>
    <n v="7"/>
    <s v="Débil"/>
    <s v="No disminuye"/>
    <s v="Directamente"/>
    <s v="DébilNo disminuyeDirectamente"/>
    <s v=""/>
    <s v=""/>
  </r>
  <r>
    <s v="Gerencia de Inmuebles"/>
    <x v="47"/>
    <s v="Seguridad de la Información"/>
    <s v="COMUNICACIÓN Y ATENCIÓN DE REQUERIMIENTOS"/>
    <s v="Se podrían contar con información errada  dentro de las comunicaciones externas"/>
    <m/>
    <s v="Se cuentan con canales unicos oficiales de información, fruto de los sistemas de información. Toda información publicada es verificada por la Presidencia de la Sociedad."/>
    <m/>
    <m/>
    <m/>
    <m/>
    <m/>
    <m/>
    <m/>
    <m/>
    <n v="0"/>
    <s v="Debil"/>
    <s v="Fuerte"/>
    <s v="DebilFuerte"/>
    <n v="7"/>
    <s v="Débil"/>
    <s v="No disminuye"/>
    <s v="Directamente"/>
    <s v="DébilNo disminuyeDirectamente"/>
    <s v=""/>
    <s v=""/>
  </r>
  <r>
    <s v="Gerencia de Inmuebles"/>
    <x v="48"/>
    <s v="Operativo"/>
    <s v="COMUNICACIÓN Y ATENCIÓN DE REQUERIMIENTOS"/>
    <s v="Se podrían presentar retrasos en las respuestas a las necesidades y requerimientos de los usuarios"/>
    <m/>
    <s v="Se cuenta con sistema de gestiòn documental, donde se definen alertas para el cumplimiento de los tiempos. Alertas previas diarias, semanales y quincenales de los vencimientos de plazo. Comunicaciones a través de correo, teléfono y Skype empresarial"/>
    <m/>
    <m/>
    <m/>
    <m/>
    <m/>
    <m/>
    <m/>
    <m/>
    <n v="0"/>
    <s v="Debil"/>
    <s v="Fuerte"/>
    <s v="DebilFuerte"/>
    <n v="7"/>
    <s v="Débil"/>
    <s v="No disminuye"/>
    <s v="Directamente"/>
    <s v="DébilNo disminuyeDirectamente"/>
    <s v=""/>
    <s v=""/>
  </r>
  <r>
    <s v="Gerencia de Inmuebles"/>
    <x v="48"/>
    <s v="Operativo"/>
    <s v="COMUNICACIÓN Y ATENCIÓN DE REQUERIMIENTOS"/>
    <s v="Se podrían presentar retrasos en las respuestas a las necesidades y requerimientos de los usuarios"/>
    <m/>
    <s v="Existe el P-CA2-034_Procedimiento_de_Seguimeinto_y_Control_a_Requerimientos, donde se definen controles de seguimiento a todos los requerimientos dentro de la Sociedad."/>
    <m/>
    <m/>
    <m/>
    <m/>
    <m/>
    <m/>
    <m/>
    <m/>
    <n v="0"/>
    <s v="Debil"/>
    <s v="Fuerte"/>
    <s v="DebilFuerte"/>
    <n v="7"/>
    <s v="Débil"/>
    <s v="No disminuye"/>
    <s v="Directamente"/>
    <s v="DébilNo disminuyeDirectamente"/>
    <s v=""/>
    <s v=""/>
  </r>
  <r>
    <s v="Gerencia de Inmuebles"/>
    <x v="49"/>
    <s v="Operativo"/>
    <s v="DIRECCIONAMIENTO ESTRATEGICO"/>
    <s v="Se podrían presentar fallas dentro  de la medición de la estrategia"/>
    <m/>
    <s v="Se cuenta con una validación de los resultados en el comité Directivo, por parte de cada uno de los lideres de las áreas."/>
    <m/>
    <m/>
    <m/>
    <m/>
    <m/>
    <m/>
    <m/>
    <m/>
    <n v="0"/>
    <s v="Debil"/>
    <s v="Fuerte"/>
    <s v="DebilFuerte"/>
    <n v="7"/>
    <s v="Débil"/>
    <s v="No disminuye"/>
    <s v="Directamente"/>
    <s v="DébilNo disminuyeDirectamente"/>
    <s v=""/>
    <s v=""/>
  </r>
  <r>
    <s v="Gerencia de Inmuebles"/>
    <x v="50"/>
    <s v="Operativo"/>
    <s v="DIRECCIONAMIENTO ESTRATEGICO"/>
    <s v="Puede ocurrir que los procesos no estén debidamente documentados, o que los documentos se encuentren desactualizados."/>
    <m/>
    <s v="Se cuenta con controles dentro del procedimiento de Creación, modificación y Eliminación de Documentos, a través del flujo en el aplicativo ZEUS"/>
    <m/>
    <m/>
    <m/>
    <m/>
    <m/>
    <m/>
    <m/>
    <m/>
    <n v="0"/>
    <s v="Debil"/>
    <s v="Fuerte"/>
    <s v="DebilFuerte"/>
    <n v="7"/>
    <s v="Débil"/>
    <s v="No disminuye"/>
    <s v="Directamente"/>
    <s v="DébilNo disminuyeDirectamente"/>
    <s v=""/>
    <s v=""/>
  </r>
  <r>
    <s v="Gerencia de Inmuebles"/>
    <x v="51"/>
    <s v="Operativo"/>
    <s v="GESTIÓN DEL TALENTO HUMANO"/>
    <s v="Se podrían presentar fallas en la identificación de las necesidades de personal. "/>
    <m/>
    <s v="Aplicación P-GT1-010_Procedimiento_Seleccion_y_Vinculacion_de_Talento_Humano, donde se definen los mecanismos para la solicitud de personal y flujo en el aplicativo ZEUS"/>
    <m/>
    <m/>
    <m/>
    <m/>
    <m/>
    <m/>
    <m/>
    <m/>
    <n v="0"/>
    <s v="Debil"/>
    <s v="Fuerte"/>
    <s v="DebilFuerte"/>
    <n v="7"/>
    <s v="Débil"/>
    <s v="No disminuye"/>
    <s v="Directamente"/>
    <s v="DébilNo disminuyeDirectamente"/>
    <s v=""/>
    <s v=""/>
  </r>
  <r>
    <s v="Gerencia de Inmuebles"/>
    <x v="51"/>
    <s v="Operativo"/>
    <s v="GESTIÓN DEL TALENTO HUMANO"/>
    <s v="Se podrían presentar fallas en la identificación de las necesidades de personal. "/>
    <m/>
    <s v="Las necesidades son contrarestadas con el dimensionamiento realizado por la firma Bahamon en el año 2014."/>
    <m/>
    <m/>
    <m/>
    <m/>
    <m/>
    <m/>
    <m/>
    <m/>
    <n v="0"/>
    <s v="Debil"/>
    <s v="Fuerte"/>
    <s v="DebilFuerte"/>
    <n v="7"/>
    <s v="Débil"/>
    <s v="No disminuye"/>
    <s v="Directamente"/>
    <s v="DébilNo disminuyeDirectamente"/>
    <s v=""/>
    <s v=""/>
  </r>
  <r>
    <s v="Gerencia de Inmuebles"/>
    <x v="51"/>
    <s v="Operativo"/>
    <s v="GESTIÓN DEL TALENTO HUMANO"/>
    <s v="Se podrían presentar fallas en la identificación de las necesidades de personal. "/>
    <m/>
    <s v="Dimensionamiento de la planta"/>
    <m/>
    <m/>
    <m/>
    <m/>
    <m/>
    <m/>
    <m/>
    <m/>
    <n v="0"/>
    <s v="Debil"/>
    <s v="Fuerte"/>
    <s v="DebilFuerte"/>
    <n v="7"/>
    <s v="Débil"/>
    <s v="No disminuye"/>
    <s v="Directamente"/>
    <s v="DébilNo disminuyeDirectamente"/>
    <s v=""/>
    <s v=""/>
  </r>
  <r>
    <s v="Gerencia de Inmuebles"/>
    <x v="52"/>
    <s v="Operativo"/>
    <s v="GESTIÓN DEL TALENTO HUMANO"/>
    <s v="Se podría no encontrar personal idóneo dentro del mercado laboral"/>
    <m/>
    <s v="Se tienen definidos los perfiles de cada uno de los cargos necesarios dentro de la Sociedad, para los cuales se especifica más de un campo profesional o tipo de formación."/>
    <m/>
    <m/>
    <m/>
    <m/>
    <m/>
    <m/>
    <m/>
    <m/>
    <n v="0"/>
    <s v="Debil"/>
    <s v="Fuerte"/>
    <s v="DebilFuerte"/>
    <n v="7"/>
    <s v="Débil"/>
    <s v="No disminuye"/>
    <s v="Directamente"/>
    <s v="DébilNo disminuyeDirectamente"/>
    <s v=""/>
    <s v=""/>
  </r>
  <r>
    <s v="Gerencia de Inmuebles"/>
    <x v="53"/>
    <s v="Operativo"/>
    <s v="GESTIÓN DEL TALENTO HUMANO"/>
    <s v="Se podría presentar fallas en la transferencia del conocimiento"/>
    <m/>
    <s v="Se cuenta con un plan de inducción y reinducción en el que se busca cumplir con la curva de aprendizaje definida."/>
    <m/>
    <m/>
    <m/>
    <m/>
    <m/>
    <m/>
    <m/>
    <m/>
    <n v="0"/>
    <s v="Debil"/>
    <s v="Fuerte"/>
    <s v="DebilFuerte"/>
    <n v="7"/>
    <s v="Débil"/>
    <s v="No disminuye"/>
    <s v="Directamente"/>
    <s v="DébilNo disminuyeDirectamente"/>
    <s v=""/>
    <s v=""/>
  </r>
  <r>
    <s v="Gerencia de Inmuebles"/>
    <x v="53"/>
    <s v="Operativo"/>
    <s v="GESTIÓN DEL TALENTO HUMANO"/>
    <s v="Se podría presentar fallas en la transferencia del conocimiento"/>
    <m/>
    <s v="Se realizan las evaluaciones de las capacitaciones recibidas."/>
    <m/>
    <m/>
    <m/>
    <m/>
    <m/>
    <m/>
    <m/>
    <m/>
    <n v="0"/>
    <s v="Debil"/>
    <s v="Fuerte"/>
    <s v="DebilFuerte"/>
    <n v="7"/>
    <s v="Débil"/>
    <s v="No disminuye"/>
    <s v="Directamente"/>
    <s v="DébilNo disminuyeDirectamente"/>
    <s v=""/>
    <s v=""/>
  </r>
  <r>
    <s v="Gerencia de Inmuebles"/>
    <x v="53"/>
    <s v="Operativo"/>
    <s v="GESTIÓN DEL TALENTO HUMANO"/>
    <s v="Se podría presentar fallas en la transferencia del conocimiento"/>
    <m/>
    <s v="Se cuenta con procedimientos documentados, los cuales reflejan un nivel de complejidad suficiente para trasmitir el funcionamiento de la operación."/>
    <m/>
    <m/>
    <m/>
    <m/>
    <m/>
    <m/>
    <m/>
    <m/>
    <n v="0"/>
    <s v="Debil"/>
    <s v="Fuerte"/>
    <s v="DebilFuerte"/>
    <n v="7"/>
    <s v="Débil"/>
    <s v="No disminuye"/>
    <s v="Directamente"/>
    <s v="DébilNo disminuyeDirectamente"/>
    <s v=""/>
    <s v=""/>
  </r>
  <r>
    <s v="Gerencia de Inmuebles"/>
    <x v="54"/>
    <s v="Operativo"/>
    <s v="GESTIÓN DEL TALENTO HUMANO"/>
    <s v="Se podrían presentar que no se optimicen las competencias del  Talento humano de la SAE"/>
    <m/>
    <s v="Procedimiento y ejecución del plan empresarial de capacitación"/>
    <m/>
    <m/>
    <m/>
    <m/>
    <m/>
    <m/>
    <m/>
    <m/>
    <n v="0"/>
    <s v="Debil"/>
    <s v="Fuerte"/>
    <s v="DebilFuerte"/>
    <n v="7"/>
    <s v="Débil"/>
    <s v="No disminuye"/>
    <s v="Directamente"/>
    <s v="DébilNo disminuyeDirectamente"/>
    <s v=""/>
    <s v=""/>
  </r>
  <r>
    <s v="Gerencia de Inmuebles"/>
    <x v="55"/>
    <s v="Operativo"/>
    <s v="ADMINISTRACIÓN DE BIENES DE FUNICIONAMIENTO"/>
    <s v="Podría ocurrir que no se identifiquen activos fijos "/>
    <m/>
    <s v="Se cuenta con inventario detallado de los activos y se la relacion de los funcionarios a cargo."/>
    <m/>
    <m/>
    <m/>
    <m/>
    <m/>
    <m/>
    <m/>
    <m/>
    <n v="0"/>
    <s v="Debil"/>
    <s v="Fuerte"/>
    <s v="DebilFuerte"/>
    <n v="7"/>
    <s v="Débil"/>
    <s v="No disminuye"/>
    <s v="Directamente"/>
    <s v="DébilNo disminuyeDirectamente"/>
    <s v=""/>
    <s v=""/>
  </r>
  <r>
    <s v="Gerencia de Inmuebles"/>
    <x v="55"/>
    <s v="Operativo"/>
    <s v="ADMINISTRACIÓN DE BIENES DE FUNICIONAMIENTO"/>
    <s v="Podría ocurrir que no se identifiquen activos fijos "/>
    <m/>
    <s v="Existe procedimeinto asignación de bienes devolutivos y elementos de consumo a funcionarios, donde se definieron controles para asignar los activos."/>
    <m/>
    <m/>
    <m/>
    <m/>
    <m/>
    <m/>
    <m/>
    <m/>
    <n v="0"/>
    <s v="Debil"/>
    <s v="Fuerte"/>
    <s v="DebilFuerte"/>
    <n v="7"/>
    <s v="Débil"/>
    <s v="No disminuye"/>
    <s v="Directamente"/>
    <s v="DébilNo disminuyeDirectamente"/>
    <s v=""/>
    <s v=""/>
  </r>
  <r>
    <s v="Gerencia de Inmuebles"/>
    <x v="55"/>
    <s v="Operativo"/>
    <s v="ADMINISTRACIÓN DE BIENES DE FUNICIONAMIENTO"/>
    <s v="Podría ocurrir que no se identifiquen activos fijos "/>
    <m/>
    <s v="Procedimiento de asignación de bienes devolutivos y elementos de consumo a funcionarios P-AB1-064"/>
    <m/>
    <m/>
    <m/>
    <m/>
    <m/>
    <m/>
    <m/>
    <m/>
    <n v="0"/>
    <s v="Debil"/>
    <s v="Fuerte"/>
    <s v="DebilFuerte"/>
    <n v="7"/>
    <s v="Débil"/>
    <s v="No disminuye"/>
    <s v="Directamente"/>
    <s v="DébilNo disminuyeDirectamente"/>
    <s v=""/>
    <s v=""/>
  </r>
  <r>
    <s v="Gerencia de Inmuebles"/>
    <x v="56"/>
    <s v="Operativo"/>
    <s v="ADMINISTRACIÓN DE BIENES DE FUNICIONAMIENTO"/>
    <s v="Podría ocurrir que no se identifiquen las necesidades de mantenimiento"/>
    <m/>
    <s v="1 vez al mes se enciende la planta eléctrica."/>
    <m/>
    <m/>
    <m/>
    <m/>
    <m/>
    <m/>
    <m/>
    <m/>
    <n v="0"/>
    <s v="Debil"/>
    <s v="Fuerte"/>
    <s v="DebilFuerte"/>
    <n v="7"/>
    <s v="Débil"/>
    <s v="No disminuye"/>
    <s v="Directamente"/>
    <s v="DébilNo disminuyeDirectamente"/>
    <s v=""/>
    <s v=""/>
  </r>
  <r>
    <s v="Gerencia de Inmuebles"/>
    <x v="57"/>
    <s v="Operativo"/>
    <s v="ADMINISTRACIÓN DE BIENES DE FUNICIONAMIENTO"/>
    <s v="Se podría presentar daño o deterioro al mobiliario (muebles y enseres) de SAE"/>
    <m/>
    <s v="Toma de inventarios anual donde se establece el estado del bien."/>
    <m/>
    <m/>
    <m/>
    <m/>
    <m/>
    <m/>
    <m/>
    <m/>
    <n v="0"/>
    <s v="Debil"/>
    <s v="Fuerte"/>
    <s v="DebilFuerte"/>
    <n v="7"/>
    <s v="Débil"/>
    <s v="No disminuye"/>
    <s v="Directamente"/>
    <s v="DébilNo disminuyeDirectamente"/>
    <s v=""/>
    <s v=""/>
  </r>
  <r>
    <s v="Gerencia de Inmuebles"/>
    <x v="58"/>
    <s v="Operativo"/>
    <s v="EVALUACIÒN Y CONTROL"/>
    <s v="podría ocurrir que no se identifique adecuadamente el alcance de la auditoría"/>
    <m/>
    <s v="Se cuenta con un procedimiento de P-EC1-156 Procedimiento de Auditorias  Internas"/>
    <m/>
    <m/>
    <m/>
    <m/>
    <m/>
    <m/>
    <m/>
    <m/>
    <n v="0"/>
    <s v="Debil"/>
    <s v="Fuerte"/>
    <s v="DebilFuerte"/>
    <n v="7"/>
    <s v="Débil"/>
    <s v="No disminuye"/>
    <s v="Directamente"/>
    <s v="DébilNo disminuyeDirectamente"/>
    <s v=""/>
    <s v=""/>
  </r>
  <r>
    <s v="Gerencia de Inmuebles"/>
    <x v="59"/>
    <s v="Operativo"/>
    <s v="EVALUACIÒN Y CONTROL"/>
    <s v="podría ocurrir que se establezcan planes de mejoramiento que no correspondan a los hallazgos y al mejoramiento deseado"/>
    <m/>
    <s v="Realizar acompañamiento en la revisión de los informes de auditoria y en la documentación de los planes de mejoramiento. "/>
    <m/>
    <m/>
    <m/>
    <m/>
    <m/>
    <m/>
    <m/>
    <m/>
    <n v="0"/>
    <s v="Debil"/>
    <s v="Fuerte"/>
    <s v="DebilFuerte"/>
    <n v="7"/>
    <s v="Débil"/>
    <s v="No disminuye"/>
    <s v="Directamente"/>
    <s v="DébilNo disminuyeDirectamente"/>
    <s v=""/>
    <s v=""/>
  </r>
  <r>
    <s v="Gerencia de Inmuebles"/>
    <x v="59"/>
    <s v="Operativo"/>
    <s v="EVALUACIÒN Y CONTROL"/>
    <s v="podría ocurrir que se establezcan planes de mejoramiento que no correspondan a los hallazgos y al mejoramiento deseado"/>
    <m/>
    <s v="Realizar semestralmente seguimiento al cumplimiento de los Planes de Mejoramiento con Entes de Control."/>
    <m/>
    <m/>
    <m/>
    <m/>
    <m/>
    <m/>
    <m/>
    <m/>
    <n v="0"/>
    <s v="Debil"/>
    <s v="Fuerte"/>
    <s v="DebilFuerte"/>
    <n v="7"/>
    <s v="Débil"/>
    <s v="No disminuye"/>
    <s v="Directamente"/>
    <s v="DébilNo disminuyeDirectamente"/>
    <s v=""/>
    <s v=""/>
  </r>
  <r>
    <s v="Gerencia de Inmuebles"/>
    <x v="59"/>
    <s v="Operativo"/>
    <s v="EVALUACIÒN Y CONTROL"/>
    <s v="podría ocurrir que se establezcan planes de mejoramiento que no correspondan a los hallazgos y al mejoramiento deseado"/>
    <m/>
    <s v="Aplicación del procedimiento elaboración y seguimiento planes de mejoramiento P-EC2-109"/>
    <m/>
    <m/>
    <m/>
    <m/>
    <m/>
    <m/>
    <m/>
    <m/>
    <n v="0"/>
    <s v="Debil"/>
    <s v="Fuerte"/>
    <s v="DebilFuerte"/>
    <n v="7"/>
    <s v="Débil"/>
    <s v="No disminuye"/>
    <s v="Directamente"/>
    <s v="DébilNo disminuyeDirectamente"/>
    <s v=""/>
    <s v=""/>
  </r>
  <r>
    <s v="Gerencia de Inmuebles"/>
    <x v="60"/>
    <s v="Operativo"/>
    <s v="EVALUACIÒN Y CONTROL"/>
    <s v="No dar respuesta adecuada y oportuna a las solicitudes de asesoría y acompañamiento a la gestión de la SAE"/>
    <m/>
    <s v="Aplicación del procedimiento de asesoria y de acompañamiento"/>
    <m/>
    <m/>
    <m/>
    <m/>
    <m/>
    <m/>
    <m/>
    <m/>
    <n v="0"/>
    <s v="Debil"/>
    <s v="Fuerte"/>
    <s v="DebilFuerte"/>
    <n v="7"/>
    <s v="Débil"/>
    <s v="No disminuye"/>
    <s v="Directamente"/>
    <s v="DébilNo disminuyeDirectamente"/>
    <s v=""/>
    <s v=""/>
  </r>
  <r>
    <s v="Gerencia de Inmuebles"/>
    <x v="61"/>
    <s v="Seguridad de la Información"/>
    <s v="MANTENIMIENTO Y SOPORTE DE APLICACIONES"/>
    <s v="Puede ocurrir que se presenten fallas en las aplicaciones o sistemas de información que apoyen los procesos del negocio."/>
    <m/>
    <s v="Validacion de la documentacion del proceso formalizado y o publicado ante la oficina de planeación, en el comité de la oficina de gestion de la informacion."/>
    <m/>
    <m/>
    <m/>
    <m/>
    <m/>
    <m/>
    <m/>
    <m/>
    <n v="0"/>
    <s v="Debil"/>
    <s v="Fuerte"/>
    <s v="DebilFuerte"/>
    <n v="7"/>
    <s v="Débil"/>
    <s v="No disminuye"/>
    <s v="Directamente"/>
    <s v="DébilNo disminuyeDirectamente"/>
    <s v=""/>
    <s v=""/>
  </r>
  <r>
    <s v="Gerencia de Inmuebles"/>
    <x v="61"/>
    <s v="Seguridad de la Información"/>
    <s v="MANTENIMIENTO Y SOPORTE DE APLICACIONES"/>
    <s v="Puede ocurrir que se presenten fallas en las aplicaciones o sistemas de información que apoyen los procesos del negocio."/>
    <m/>
    <s v="Monitoreo y Seguimiento al Ciclo de vida de los proyectos de Desarrollo"/>
    <m/>
    <m/>
    <m/>
    <m/>
    <m/>
    <m/>
    <m/>
    <m/>
    <n v="0"/>
    <s v="Debil"/>
    <s v="Fuerte"/>
    <s v="DebilFuerte"/>
    <n v="7"/>
    <s v="Débil"/>
    <s v="No disminuye"/>
    <s v="Directamente"/>
    <s v="DébilNo disminuyeDirectamente"/>
    <s v=""/>
    <s v=""/>
  </r>
  <r>
    <s v="Gerencia de Inmuebles"/>
    <x v="61"/>
    <s v="Seguridad de la Información"/>
    <s v="MANTENIMIENTO Y SOPORTE DE APLICACIONES"/>
    <s v="Puede ocurrir que se presenten fallas en las aplicaciones o sistemas de información que apoyen los procesos del negocio."/>
    <m/>
    <s v="Aplicación Procedimiento elaboración de Estudios Previos"/>
    <m/>
    <m/>
    <m/>
    <m/>
    <m/>
    <m/>
    <m/>
    <m/>
    <n v="0"/>
    <s v="Debil"/>
    <s v="Fuerte"/>
    <s v="DebilFuerte"/>
    <n v="7"/>
    <s v="Débil"/>
    <s v="No disminuye"/>
    <s v="Directamente"/>
    <s v="DébilNo disminuyeDirectamente"/>
    <s v=""/>
    <s v=""/>
  </r>
  <r>
    <s v="Gerencia de Inmuebles"/>
    <x v="61"/>
    <s v="Seguridad de la Información"/>
    <s v="MANTENIMIENTO Y SOPORTE DE APLICACIONES"/>
    <s v="Puede ocurrir que se presenten fallas en las aplicaciones o sistemas de información que apoyen los procesos del negocio."/>
    <m/>
    <s v="Validar con el responsable del proceso y planeación que los documentos publicados estén actualizados"/>
    <m/>
    <m/>
    <m/>
    <m/>
    <m/>
    <m/>
    <m/>
    <m/>
    <n v="0"/>
    <s v="Debil"/>
    <s v="Fuerte"/>
    <s v="DebilFuerte"/>
    <n v="7"/>
    <s v="Débil"/>
    <s v="No disminuye"/>
    <s v="Directamente"/>
    <s v="DébilNo disminuyeDirectamente"/>
    <s v=""/>
    <s v=""/>
  </r>
  <r>
    <s v="Gerencia de Inmuebles"/>
    <x v="62"/>
    <s v="Seguridad de la Información"/>
    <s v="GESTIÓN DE LA INFRAESTRUCTURA TECNOLOGICA"/>
    <s v="Inconsistencias o Pérdida de la Información"/>
    <m/>
    <s v="Instructivo lineamientos para copias de respaldo y restauración de información"/>
    <m/>
    <m/>
    <m/>
    <m/>
    <m/>
    <m/>
    <m/>
    <m/>
    <n v="0"/>
    <s v="Debil"/>
    <s v="Fuerte"/>
    <s v="DebilFuerte"/>
    <n v="7"/>
    <s v="Débil"/>
    <s v="No disminuye"/>
    <s v="Directamente"/>
    <s v="DébilNo disminuyeDirectamente"/>
    <s v=""/>
    <s v=""/>
  </r>
  <r>
    <s v="Gerencia de Inmuebles"/>
    <x v="63"/>
    <s v="Seguridad de la Información"/>
    <s v="GESTIÓN DE LA INFRAESTRUCTURA TECNOLOGICA"/>
    <s v="Puede ocurrir que no estén disponibles los Servicios de IT"/>
    <m/>
    <s v="Aplicación del procedimiento de monitoreo de hardware y software P-TE1-075 y el instructivo gestión de la capacidad  N-TE1-014"/>
    <m/>
    <m/>
    <m/>
    <m/>
    <m/>
    <m/>
    <m/>
    <m/>
    <n v="0"/>
    <s v="Debil"/>
    <s v="Fuerte"/>
    <s v="DebilFuerte"/>
    <n v="7"/>
    <s v="Débil"/>
    <s v="No disminuye"/>
    <s v="Directamente"/>
    <s v="DébilNo disminuyeDirectamente"/>
    <s v=""/>
    <s v=""/>
  </r>
  <r>
    <s v="Gerencia de Inmuebles"/>
    <x v="63"/>
    <s v="Seguridad de la Información"/>
    <s v="GESTIÓN DE LA INFRAESTRUCTURA TECNOLOGICA"/>
    <s v="Puede ocurrir que no estén disponibles los Servicios de IT"/>
    <m/>
    <s v="Aplicación de procedimiento de mantenimiento de aplicaciones P-TE3-150"/>
    <m/>
    <m/>
    <m/>
    <m/>
    <m/>
    <m/>
    <m/>
    <m/>
    <n v="0"/>
    <s v="Debil"/>
    <s v="Fuerte"/>
    <s v="DebilFuerte"/>
    <n v="7"/>
    <s v="Débil"/>
    <s v="No disminuye"/>
    <s v="Directamente"/>
    <s v="DébilNo disminuyeDirectamente"/>
    <s v=""/>
    <s v=""/>
  </r>
  <r>
    <s v="Gerencia de Inmuebles"/>
    <x v="63"/>
    <s v="Seguridad de la Información"/>
    <s v="GESTIÓN DE LA INFRAESTRUCTURA TECNOLOGICA"/>
    <s v="Puede ocurrir que no estén disponibles los Servicios de IT"/>
    <m/>
    <s v="Gestión de Cambios"/>
    <m/>
    <m/>
    <m/>
    <m/>
    <m/>
    <m/>
    <m/>
    <m/>
    <n v="0"/>
    <s v="Debil"/>
    <s v="Fuerte"/>
    <s v="DebilFuerte"/>
    <n v="7"/>
    <s v="Débil"/>
    <s v="No disminuye"/>
    <s v="Directamente"/>
    <s v="DébilNo disminuyeDirectamente"/>
    <s v=""/>
    <s v=""/>
  </r>
  <r>
    <s v="Gerencia de Inmuebles"/>
    <x v="63"/>
    <s v="Seguridad de la Información"/>
    <s v="GESTIÓN DE LA INFRAESTRUCTURA TECNOLOGICA"/>
    <s v="Puede ocurrir que no estén disponibles los Servicios de IT"/>
    <m/>
    <s v="prueba mensual con carga de la planta eléctrica"/>
    <m/>
    <m/>
    <m/>
    <m/>
    <m/>
    <m/>
    <m/>
    <m/>
    <n v="0"/>
    <s v="Debil"/>
    <s v="Fuerte"/>
    <s v="DebilFuerte"/>
    <n v="7"/>
    <s v="Débil"/>
    <s v="No disminuye"/>
    <s v="Directamente"/>
    <s v="DébilNo disminuyeDirectamente"/>
    <s v=""/>
    <s v=""/>
  </r>
  <r>
    <s v="Gerencia de Inmuebles"/>
    <x v="64"/>
    <s v="Operativo"/>
    <s v="SOPORTE TECNICO"/>
    <s v="Soporte técnico inadecuado"/>
    <m/>
    <s v="Servicio de soporte y mantenimiento"/>
    <m/>
    <m/>
    <m/>
    <m/>
    <m/>
    <m/>
    <m/>
    <m/>
    <n v="0"/>
    <s v="Debil"/>
    <s v="Fuerte"/>
    <s v="DebilFuerte"/>
    <n v="7"/>
    <s v="Débil"/>
    <s v="No disminuye"/>
    <s v="Directamente"/>
    <s v="DébilNo disminuyeDirectamente"/>
    <s v=""/>
    <s v=""/>
  </r>
  <r>
    <s v="Gerencia de Inmuebles"/>
    <x v="64"/>
    <s v="Operativo"/>
    <s v="SOPORTE TECNICO"/>
    <s v="Soporte técnico inadecuado"/>
    <m/>
    <s v="Mesa de ayuda"/>
    <m/>
    <m/>
    <m/>
    <m/>
    <m/>
    <m/>
    <m/>
    <m/>
    <n v="0"/>
    <s v="Debil"/>
    <s v="Fuerte"/>
    <s v="DebilFuerte"/>
    <n v="7"/>
    <s v="Débil"/>
    <s v="No disminuye"/>
    <s v="Directamente"/>
    <s v="DébilNo disminuyeDirectamente"/>
    <s v=""/>
    <s v=""/>
  </r>
  <r>
    <s v="Gerencia de Inmuebles"/>
    <x v="65"/>
    <s v="Operativo"/>
    <s v="MANTENIMIENTO Y SOPORTE DE APLICACIONES"/>
    <s v="Puede ocurrir que se genere un soporte inadecuado o inoportuno a los usuarios"/>
    <m/>
    <s v="Programas de capacitación entrenamiento y divulgación de los servicios de IT"/>
    <m/>
    <m/>
    <m/>
    <m/>
    <m/>
    <m/>
    <m/>
    <m/>
    <n v="0"/>
    <s v="Debil"/>
    <s v="Fuerte"/>
    <s v="DebilFuerte"/>
    <n v="7"/>
    <s v="Débil"/>
    <s v="No disminuye"/>
    <s v="Directamente"/>
    <s v="DébilNo disminuyeDirectamente"/>
    <s v=""/>
    <s v=""/>
  </r>
  <r>
    <s v="Gerencia de Inmuebles"/>
    <x v="66"/>
    <s v="Seguridad de la Información"/>
    <s v="GESTIÓN DE LA INFRAESTRUCTURA TECNOLOGICA"/>
    <s v="Puede ocurrir una operación inadecuada de los sistemas de información."/>
    <m/>
    <s v="Manuales de usuario por proceso"/>
    <m/>
    <m/>
    <m/>
    <m/>
    <m/>
    <m/>
    <m/>
    <m/>
    <n v="0"/>
    <s v="Debil"/>
    <s v="Fuerte"/>
    <s v="DebilFuerte"/>
    <n v="7"/>
    <s v="Débil"/>
    <s v="No disminuye"/>
    <s v="Directamente"/>
    <s v="DébilNo disminuyeDirectamente"/>
    <s v=""/>
    <s v=""/>
  </r>
  <r>
    <s v="Gerencia de Inmuebles"/>
    <x v="67"/>
    <s v="Operativo"/>
    <s v="RECEPCIÓN Y REGISTRO"/>
    <s v="Puede ocurrir que no se efectué la entrega física del activo una vez posesionado el depositario provisional"/>
    <m/>
    <m/>
    <m/>
    <m/>
    <m/>
    <m/>
    <m/>
    <m/>
    <m/>
    <m/>
    <n v="0"/>
    <s v="Debil"/>
    <s v="Fuerte"/>
    <s v="DebilFuerte"/>
    <n v="7"/>
    <s v="Débil"/>
    <s v="No disminuye"/>
    <s v="Directamente"/>
    <s v="DébilNo disminuyeDirectamente"/>
    <s v=""/>
    <s v=""/>
  </r>
  <r>
    <s v="Gerencia de Inmuebles"/>
    <x v="68"/>
    <s v="Operativo"/>
    <s v="TODOS LOS PROCESOS"/>
    <s v="Puede ocurrir que se utilice erradamente las funcionalidades de los Sistemas de Información (aplicativo Zeus)_x000a_"/>
    <m/>
    <m/>
    <m/>
    <m/>
    <m/>
    <m/>
    <m/>
    <m/>
    <m/>
    <m/>
    <n v="0"/>
    <s v="Debil"/>
    <s v="Fuerte"/>
    <s v="DebilFuerte"/>
    <n v="7"/>
    <s v="Débil"/>
    <s v="No disminuye"/>
    <s v="Directamente"/>
    <s v="DébilNo disminuyeDirectamente"/>
    <s v=""/>
    <s v=""/>
  </r>
  <r>
    <s v="Gerencia de Inmuebles"/>
    <x v="69"/>
    <s v="Seguridad de la Información"/>
    <s v="RECEPCIÓN Y REGISTRO"/>
    <s v="Pueden presentar errores en la información en el registro de los activos _x000a_"/>
    <m/>
    <m/>
    <m/>
    <m/>
    <m/>
    <m/>
    <m/>
    <m/>
    <m/>
    <m/>
    <n v="0"/>
    <s v="Debil"/>
    <s v="Fuerte"/>
    <s v="DebilFuerte"/>
    <n v="7"/>
    <s v="Débil"/>
    <s v="No disminuye"/>
    <s v="Directamente"/>
    <s v="DébilNo disminuyeDirectamente"/>
    <s v=""/>
    <s v=""/>
  </r>
  <r>
    <s v="Gerencia de Inmuebles"/>
    <x v="70"/>
    <s v="Operativo"/>
    <s v="TODOS LOS PROCESOS"/>
    <s v="Puede ocurrir la entrega extemporánea de informes a los entes de control"/>
    <m/>
    <m/>
    <m/>
    <m/>
    <m/>
    <m/>
    <m/>
    <m/>
    <m/>
    <m/>
    <n v="0"/>
    <s v="Debil"/>
    <s v="Fuerte"/>
    <s v="DebilFuerte"/>
    <n v="7"/>
    <s v="Débil"/>
    <s v="No disminuye"/>
    <s v="Directamente"/>
    <s v="DébilNo disminuyeDirectamente"/>
    <s v=""/>
    <s v=""/>
  </r>
  <r>
    <s v="Gerencia de Inmuebles"/>
    <x v="71"/>
    <s v="Operativo"/>
    <s v="ADQUISICIONES"/>
    <s v="Puede ocurrir no alcanzar el objetivo del contrato"/>
    <m/>
    <m/>
    <m/>
    <m/>
    <m/>
    <m/>
    <m/>
    <m/>
    <m/>
    <m/>
    <n v="0"/>
    <s v="Debil"/>
    <s v="Fuerte"/>
    <s v="DebilFuerte"/>
    <n v="7"/>
    <s v="Débil"/>
    <s v="No disminuye"/>
    <s v="Directamente"/>
    <s v="DébilNo disminuyeDirectamente"/>
    <s v=""/>
    <s v=""/>
  </r>
  <r>
    <s v="Gerencia de Inmuebles"/>
    <x v="72"/>
    <s v="Operativo"/>
    <s v="RECEPCIÓN Y REGISTRO"/>
    <s v="Contar con Depositarios Provisionales y/o Liquidadores incorporados en el Registro con características erróneas"/>
    <m/>
    <s v="Generación de la Resolución que conforma el equipo evaluador"/>
    <m/>
    <m/>
    <m/>
    <m/>
    <m/>
    <m/>
    <m/>
    <m/>
    <n v="0"/>
    <s v="Debil"/>
    <s v="Fuerte"/>
    <s v="DebilFuerte"/>
    <n v="7"/>
    <s v="Débil"/>
    <s v="No disminuye"/>
    <s v="Directamente"/>
    <s v="DébilNo disminuyeDirectamente"/>
    <s v=""/>
    <s v=""/>
  </r>
  <r>
    <s v="Gerencia de Inmuebles"/>
    <x v="72"/>
    <s v="Operativo"/>
    <s v="RECEPCIÓN Y REGISTRO"/>
    <s v="Contar con Depositarios Provisionales y/o Liquidadores incorporados en el Registro con características erróneas"/>
    <m/>
    <s v="Reunión con el equipo evaluador previa al inicio de la evaluación de los participantes"/>
    <m/>
    <m/>
    <m/>
    <m/>
    <m/>
    <m/>
    <m/>
    <m/>
    <n v="0"/>
    <s v="Debil"/>
    <s v="Fuerte"/>
    <s v="DebilFuerte"/>
    <n v="7"/>
    <s v="Débil"/>
    <s v="No disminuye"/>
    <s v="Directamente"/>
    <s v="DébilNo disminuyeDirectamente"/>
    <s v=""/>
    <s v=""/>
  </r>
  <r>
    <s v="Gerencia de Inmuebles"/>
    <x v="72"/>
    <s v="Operativo"/>
    <s v="RECEPCIÓN Y REGISTRO"/>
    <s v="Contar con Depositarios Provisionales y/o Liquidadores incorporados en el Registro con características erróneas"/>
    <m/>
    <s v="Envío a los evaluadores de la resolución del equipo evaluador junto con el texto aprobado de la Convocatoria"/>
    <m/>
    <m/>
    <m/>
    <m/>
    <m/>
    <m/>
    <m/>
    <m/>
    <n v="0"/>
    <s v="Debil"/>
    <s v="Fuerte"/>
    <s v="DebilFuerte"/>
    <n v="7"/>
    <s v="Débil"/>
    <s v="No disminuye"/>
    <s v="Directamente"/>
    <s v="DébilNo disminuyeDirectamente"/>
    <s v=""/>
    <s v=""/>
  </r>
  <r>
    <s v="Gerencia de Inmuebles"/>
    <x v="72"/>
    <s v="Operativo"/>
    <s v="RECEPCIÓN Y REGISTRO"/>
    <s v="Contar con Depositarios Provisionales y/o Liquidadores incorporados en el Registro con características erróneas"/>
    <m/>
    <s v="Aprobación por parte del Comité de Depositarios Provisionales y Liquidadores del texto final de la Convocatoria"/>
    <m/>
    <m/>
    <m/>
    <m/>
    <m/>
    <m/>
    <m/>
    <m/>
    <n v="0"/>
    <s v="Debil"/>
    <s v="Fuerte"/>
    <s v="DebilFuerte"/>
    <n v="7"/>
    <s v="Débil"/>
    <s v="No disminuye"/>
    <s v="Directamente"/>
    <s v="DébilNo disminuyeDirectamente"/>
    <s v=""/>
    <s v=""/>
  </r>
  <r>
    <s v="Gerencia de Inmuebles"/>
    <x v="73"/>
    <s v="Operativo"/>
    <s v="RECEPCIÓN Y REGISTRO"/>
    <s v="Puede ocurrir que no se asignen Depositarios Provisionales y/o Liquidadores de acuerdo a las necesidades."/>
    <m/>
    <s v="Llamadas de confirmación de las áreas misionales que solicitan la asignación"/>
    <m/>
    <m/>
    <m/>
    <m/>
    <m/>
    <m/>
    <m/>
    <m/>
    <n v="0"/>
    <s v="Debil"/>
    <s v="Fuerte"/>
    <s v="DebilFuerte"/>
    <n v="7"/>
    <s v="Débil"/>
    <s v="No disminuye"/>
    <s v="Directamente"/>
    <s v="DébilNo disminuyeDirectamente"/>
    <s v=""/>
    <s v=""/>
  </r>
  <r>
    <s v="Gerencia de Inmuebles"/>
    <x v="73"/>
    <s v="Operativo"/>
    <s v="RECEPCIÓN Y REGISTRO"/>
    <s v="Puede ocurrir que no se asignen Depositarios Provisionales y/o Liquidadores de acuerdo a las necesidades."/>
    <m/>
    <s v="Correos de envío de las solicitudes"/>
    <m/>
    <m/>
    <m/>
    <m/>
    <m/>
    <m/>
    <m/>
    <m/>
    <n v="0"/>
    <s v="Debil"/>
    <s v="Fuerte"/>
    <s v="DebilFuerte"/>
    <n v="7"/>
    <s v="Débil"/>
    <s v="No disminuye"/>
    <s v="Directamente"/>
    <s v="DébilNo disminuyeDirectamente"/>
    <s v=""/>
    <s v=""/>
  </r>
  <r>
    <s v="Gerencia de Inmuebles"/>
    <x v="73"/>
    <s v="Operativo"/>
    <s v="RECEPCIÓN Y REGISTRO"/>
    <s v="Puede ocurrir que no se asignen Depositarios Provisionales y/o Liquidadores de acuerdo a las necesidades."/>
    <m/>
    <s v="Revisar el correcto diligenciamiento y aprobaciones del formato de solicitud"/>
    <m/>
    <m/>
    <m/>
    <m/>
    <m/>
    <m/>
    <m/>
    <m/>
    <n v="0"/>
    <s v="Debil"/>
    <s v="Fuerte"/>
    <s v="DebilFuerte"/>
    <n v="7"/>
    <s v="Débil"/>
    <s v="No disminuye"/>
    <s v="Directamente"/>
    <s v="DébilNo disminuyeDirectamente"/>
    <s v=""/>
    <s v=""/>
  </r>
  <r>
    <s v="Gerencia de Inmuebles"/>
    <x v="73"/>
    <s v="Operativo"/>
    <s v="RECEPCIÓN Y REGISTRO"/>
    <s v="Puede ocurrir que no se asignen Depositarios Provisionales y/o Liquidadores de acuerdo a las necesidades."/>
    <m/>
    <s v="Llamadas de confirmación de las áreas misionales que solicitan la asignación"/>
    <m/>
    <m/>
    <m/>
    <m/>
    <m/>
    <m/>
    <m/>
    <m/>
    <n v="0"/>
    <s v="Debil"/>
    <s v="Fuerte"/>
    <s v="DebilFuerte"/>
    <n v="7"/>
    <s v="Débil"/>
    <s v="No disminuye"/>
    <s v="Directamente"/>
    <s v="DébilNo disminuyeDirectamente"/>
    <s v=""/>
    <s v=""/>
  </r>
  <r>
    <s v="Gerencia de Inmuebles"/>
    <x v="74"/>
    <s v="Operativo"/>
    <s v="RECEPCIÓN Y REGISTRO"/>
    <s v="No aceptación de la designación, renuncia y/o remoción como Depositarios Provisionales y/o Liquidadores"/>
    <m/>
    <s v="Revisión de los Depositarios Provisionales y Liquidadores que no tienen activos asignados"/>
    <m/>
    <m/>
    <m/>
    <m/>
    <m/>
    <m/>
    <m/>
    <m/>
    <n v="0"/>
    <s v="Debil"/>
    <s v="Fuerte"/>
    <s v="DebilFuerte"/>
    <n v="7"/>
    <s v="Débil"/>
    <s v="No disminuye"/>
    <s v="Directamente"/>
    <s v="DébilNo disminuyeDirectamente"/>
    <s v=""/>
    <s v=""/>
  </r>
  <r>
    <s v="Gerencia de Inmuebles"/>
    <x v="74"/>
    <s v="Operativo"/>
    <s v="RECEPCIÓN Y REGISTRO"/>
    <s v="No aceptación de la designación, renuncia y/o remoción como Depositarios Provisionales y/o Liquidadores"/>
    <m/>
    <s v="Revisión de las pólizas de cumplimiento entregadas por Depositarios Provisionales y Liquidadores y llamadas de solicitud de las pólizas"/>
    <m/>
    <m/>
    <m/>
    <m/>
    <m/>
    <m/>
    <m/>
    <m/>
    <n v="0"/>
    <s v="Debil"/>
    <s v="Fuerte"/>
    <s v="DebilFuerte"/>
    <n v="7"/>
    <s v="Débil"/>
    <s v="No disminuye"/>
    <s v="Directamente"/>
    <s v="DébilNo disminuyeDirectamente"/>
    <s v=""/>
    <s v=""/>
  </r>
  <r>
    <s v="Gerencia de Inmuebles"/>
    <x v="74"/>
    <s v="Operativo"/>
    <s v="RECEPCIÓN Y REGISTRO"/>
    <s v="No aceptación de la designación, renuncia y/o remoción como Depositarios Provisionales y/o Liquidadores"/>
    <m/>
    <s v="Información a las áreas misionales mediante correo electrónico y traslado de las solicitudes recibidas por los de los Depositarios Provisionales y Liquidadores"/>
    <m/>
    <m/>
    <m/>
    <m/>
    <m/>
    <m/>
    <m/>
    <m/>
    <n v="0"/>
    <s v="Debil"/>
    <s v="Fuerte"/>
    <s v="DebilFuerte"/>
    <n v="7"/>
    <s v="Débil"/>
    <s v="No disminuye"/>
    <s v="Directamente"/>
    <s v="DébilNo disminuyeDirectamente"/>
    <s v=""/>
    <s v=""/>
  </r>
  <r>
    <s v="Gerencia de Inmuebles"/>
    <x v="74"/>
    <s v="Operativo"/>
    <s v="RECEPCIÓN Y REGISTRO"/>
    <s v="No aceptación de la designación, renuncia y/o remoción como Depositarios Provisionales y/o Liquidadores"/>
    <m/>
    <s v="Información de las áreas misionales al Grupo de Gestión de de los Depositarios Provisionales y Liquidadores sobre aquellos depositarios que no cumplen su gestión y es necesario removerles los activos o retirarlos del Registro"/>
    <m/>
    <m/>
    <m/>
    <m/>
    <m/>
    <m/>
    <m/>
    <m/>
    <n v="0"/>
    <s v="Debil"/>
    <s v="Fuerte"/>
    <s v="DebilFuerte"/>
    <n v="7"/>
    <s v="Débil"/>
    <s v="No disminuye"/>
    <s v="Directamente"/>
    <s v="DébilNo disminuyeDirectamente"/>
    <s v=""/>
    <s v=""/>
  </r>
  <r>
    <s v="Gerencia de Inmuebles"/>
    <x v="75"/>
    <s v="Operativo"/>
    <s v="RECEPCIÓN Y REGISTRO"/>
    <s v="Resolución de designación errónea o no generada"/>
    <m/>
    <s v="Creación de los activos en el inventario centralizado en un grupo"/>
    <m/>
    <m/>
    <m/>
    <m/>
    <m/>
    <m/>
    <m/>
    <m/>
    <n v="0"/>
    <s v="Debil"/>
    <s v="Fuerte"/>
    <s v="DebilFuerte"/>
    <n v="7"/>
    <s v="Débil"/>
    <s v="No disminuye"/>
    <s v="Directamente"/>
    <s v="DébilNo disminuyeDirectamente"/>
    <s v=""/>
    <s v=""/>
  </r>
  <r>
    <s v="Gerencia de Inmuebles"/>
    <x v="75"/>
    <s v="Operativo"/>
    <s v="RECEPCIÓN Y REGISTRO"/>
    <s v="Resolución de designación errónea o no generada"/>
    <m/>
    <s v="Revisión en la creación del activo de las unidades inmobiliarias o unidades económicas, activos sociales o no sociales y demás variables que afectan la descripción del activo que se está asignando, así como su estado"/>
    <m/>
    <m/>
    <m/>
    <m/>
    <m/>
    <m/>
    <m/>
    <m/>
    <n v="0"/>
    <s v="Debil"/>
    <s v="Fuerte"/>
    <s v="DebilFuerte"/>
    <n v="7"/>
    <s v="Débil"/>
    <s v="No disminuye"/>
    <s v="Directamente"/>
    <s v="DébilNo disminuyeDirectamente"/>
    <s v=""/>
    <s v=""/>
  </r>
  <r>
    <s v="Gerencia de Inmuebles"/>
    <x v="75"/>
    <s v="Operativo"/>
    <s v="RECEPCIÓN Y REGISTRO"/>
    <s v="Resolución de designación errónea o no generada"/>
    <m/>
    <s v="Revisión del cuadro de control de las asignaciones formalizadas con resolución, póliza y acta de posesión"/>
    <m/>
    <m/>
    <m/>
    <m/>
    <m/>
    <m/>
    <m/>
    <m/>
    <n v="0"/>
    <s v="Debil"/>
    <s v="Fuerte"/>
    <s v="DebilFuerte"/>
    <n v="7"/>
    <s v="Débil"/>
    <s v="No disminuye"/>
    <s v="Directamente"/>
    <s v="DébilNo disminuyeDirectamente"/>
    <s v=""/>
    <s v=""/>
  </r>
  <r>
    <s v="Gerencia de Inmuebles"/>
    <x v="75"/>
    <s v="Operativo"/>
    <s v="RECEPCIÓN Y REGISTRO"/>
    <s v="Resolución de designación errónea o no generada"/>
    <m/>
    <s v="Revisión del funcionamiento correcto del sistema de asignación"/>
    <m/>
    <m/>
    <m/>
    <m/>
    <m/>
    <m/>
    <m/>
    <m/>
    <n v="0"/>
    <s v="Debil"/>
    <s v="Fuerte"/>
    <s v="DebilFuerte"/>
    <n v="7"/>
    <s v="Débil"/>
    <s v="No disminuye"/>
    <s v="Directamente"/>
    <s v="DébilNo disminuyeDirectamente"/>
    <s v=""/>
    <s v=""/>
  </r>
  <r>
    <s v="Gerencia de Inmuebles"/>
    <x v="75"/>
    <s v="Operativo"/>
    <s v="RECEPCIÓN Y REGISTRO"/>
    <s v="Resolución de designación errónea o no generada"/>
    <m/>
    <s v="Se cuenta con dos usuarios con acceso al sistema de asignación y se ha realizado capacitación a funcionarios del Grupo de Gestión de Depositarios Provisionales y Liquidadores sobre el proceso"/>
    <m/>
    <m/>
    <m/>
    <m/>
    <m/>
    <m/>
    <m/>
    <m/>
    <n v="0"/>
    <s v="Debil"/>
    <s v="Fuerte"/>
    <s v="DebilFuerte"/>
    <n v="7"/>
    <s v="Débil"/>
    <s v="No disminuye"/>
    <s v="Directamente"/>
    <s v="DébilNo disminuyeDirectamente"/>
    <s v=""/>
    <s v=""/>
  </r>
  <r>
    <s v="Gerencia de Inmuebles"/>
    <x v="76"/>
    <s v="Operativo"/>
    <s v="RECEPCIÓN Y REGISTRO"/>
    <s v="No presentación de la garantía (póliza de cumplimiento) por parte de los Depositarios Provisionales y/o Liquidadores"/>
    <m/>
    <s v="Revisión de las pólizas de cumplimiento entregadas por Depositarios Provisionales y Liquidadores y llamadas de solicitud de las pólizas informando la consecuencia de la no presentación"/>
    <m/>
    <m/>
    <m/>
    <m/>
    <m/>
    <m/>
    <m/>
    <m/>
    <n v="0"/>
    <s v="Debil"/>
    <s v="Fuerte"/>
    <s v="DebilFuerte"/>
    <n v="7"/>
    <s v="Débil"/>
    <s v="No disminuye"/>
    <s v="Directamente"/>
    <s v="DébilNo disminuyeDirectamente"/>
    <s v=""/>
    <s v=""/>
  </r>
  <r>
    <s v="Gerencia de Inmuebles"/>
    <x v="76"/>
    <s v="Operativo"/>
    <s v="RECEPCIÓN Y REGISTRO"/>
    <s v="No presentación de la garantía (póliza de cumplimiento) por parte de los Depositarios Provisionales y/o Liquidadores"/>
    <m/>
    <s v="Realizar una clasificación de riesgo financiero y de experiencia de los Depositarios Provisionales y Liquidadores de manera que se asigne un número de activos adecuado a dicha clasificación"/>
    <m/>
    <m/>
    <m/>
    <m/>
    <m/>
    <m/>
    <m/>
    <m/>
    <n v="0"/>
    <s v="Debil"/>
    <s v="Fuerte"/>
    <s v="DebilFuerte"/>
    <n v="7"/>
    <s v="Débil"/>
    <s v="No disminuye"/>
    <s v="Directamente"/>
    <s v="DébilNo disminuyeDirectamente"/>
    <s v=""/>
    <s v=""/>
  </r>
  <r>
    <s v="Gerencia de Inmuebles"/>
    <x v="76"/>
    <s v="Operativo"/>
    <s v="RECEPCIÓN Y REGISTRO"/>
    <s v="No presentación de la garantía (póliza de cumplimiento) por parte de los Depositarios Provisionales y/o Liquidadores"/>
    <m/>
    <s v="Envío de una comunicación a los Depositarios Provisionales y Liquidadores en la que se informa el proceso de formación de la aceptación de la designación, así como de la presentación de la póliza de cumplimiento con los lineamientos requeridos por la entidad"/>
    <m/>
    <m/>
    <m/>
    <m/>
    <m/>
    <m/>
    <m/>
    <m/>
    <n v="0"/>
    <s v="Debil"/>
    <s v="Fuerte"/>
    <s v="DebilFuerte"/>
    <n v="7"/>
    <s v="Débil"/>
    <s v="No disminuye"/>
    <s v="Directamente"/>
    <s v="DébilNo disminuyeDirectamente"/>
    <s v=""/>
    <s v=""/>
  </r>
  <r>
    <s v="Gerencia de Inmuebles"/>
    <x v="77"/>
    <s v="Operativo"/>
    <s v="RECEPCIÓN Y REGISTRO"/>
    <s v="Administrar activos por parte de los Depositarios Provisionales y/o Liquidadores sin tener la cobertura total para el cumplimiento de sus obligaciones"/>
    <m/>
    <s v="Revisión de las pólizas de cumplimiento entregadas por Depositarios Provisionales de acuerdo con los lineamientos del área Jurídica de la entidad y la normatividad vigente"/>
    <m/>
    <m/>
    <m/>
    <m/>
    <m/>
    <m/>
    <m/>
    <m/>
    <n v="0"/>
    <s v="Debil"/>
    <s v="Fuerte"/>
    <s v="DebilFuerte"/>
    <n v="7"/>
    <s v="Débil"/>
    <s v="No disminuye"/>
    <s v="Directamente"/>
    <s v="DébilNo disminuyeDirectamente"/>
    <s v=""/>
    <s v=""/>
  </r>
  <r>
    <s v="Gerencia de Inmuebles"/>
    <x v="77"/>
    <s v="Operativo"/>
    <s v="RECEPCIÓN Y REGISTRO"/>
    <s v="Administrar activos por parte de los Depositarios Provisionales y/o Liquidadores sin tener la cobertura total para el cumplimiento de sus obligaciones"/>
    <m/>
    <s v="Revisión de las pólizas de cumplimiento entregadas por Depositarios Provisionales de acuerdo con los lineamientos del área Jurídica de la entidad y la normatividad vigente"/>
    <m/>
    <m/>
    <m/>
    <m/>
    <m/>
    <m/>
    <m/>
    <m/>
    <n v="0"/>
    <s v="Debil"/>
    <s v="Fuerte"/>
    <s v="DebilFuerte"/>
    <n v="7"/>
    <s v="Débil"/>
    <s v="No disminuye"/>
    <s v="Directamente"/>
    <s v="DébilNo disminuyeDirectamente"/>
    <s v=""/>
    <s v=""/>
  </r>
  <r>
    <s v="Gerencia de Inmuebles"/>
    <x v="78"/>
    <s v="Operativo"/>
    <s v="RECEPCIÓN Y REGISTRO"/>
    <s v="Generación y suscripción del Acta de posesión con datos incorrectos o incompletos"/>
    <m/>
    <s v="Revisión de las actas de posesión creadas por parte del funcionario con funciones de coordinación del Grupo de Gestión de Depositarios Provisionales y Liquidadores"/>
    <m/>
    <m/>
    <m/>
    <m/>
    <m/>
    <m/>
    <m/>
    <m/>
    <n v="0"/>
    <s v="Debil"/>
    <s v="Fuerte"/>
    <s v="DebilFuerte"/>
    <n v="7"/>
    <s v="Débil"/>
    <s v="No disminuye"/>
    <s v="Directamente"/>
    <s v="DébilNo disminuyeDirectamente"/>
    <s v=""/>
    <s v=""/>
  </r>
  <r>
    <s v="Gerencia de Inmuebles"/>
    <x v="78"/>
    <s v="Operativo"/>
    <s v="RECEPCIÓN Y REGISTRO"/>
    <s v="Generación y suscripción del Acta de posesión con datos incorrectos o incompletos"/>
    <m/>
    <s v="Revisión del funcionamiento correcto del sistema de asignación"/>
    <m/>
    <m/>
    <m/>
    <m/>
    <m/>
    <m/>
    <m/>
    <m/>
    <n v="0"/>
    <s v="Debil"/>
    <s v="Fuerte"/>
    <s v="DebilFuerte"/>
    <n v="7"/>
    <s v="Débil"/>
    <s v="No disminuye"/>
    <s v="Directamente"/>
    <s v="DébilNo disminuyeDirectamente"/>
    <s v=""/>
    <s v=""/>
  </r>
  <r>
    <s v="Gerencia de Inmuebles"/>
    <x v="79"/>
    <s v="Seguridad de la Información"/>
    <s v="RECEPCIÓN Y REGISTRO"/>
    <s v="Puede ocurrir que  los Depositarios Provisionales y Liquidadores no estén registrados en las entidades de registro."/>
    <m/>
    <s v="Revisión del cuadro de control de las asignaciones formalizadas con resolución, póliza y acta de posesión"/>
    <m/>
    <m/>
    <m/>
    <m/>
    <m/>
    <m/>
    <m/>
    <m/>
    <n v="0"/>
    <s v="Debil"/>
    <s v="Fuerte"/>
    <s v="DebilFuerte"/>
    <n v="7"/>
    <s v="Débil"/>
    <s v="No disminuye"/>
    <s v="Directamente"/>
    <s v="DébilNo disminuyeDirectamente"/>
    <s v=""/>
    <s v=""/>
  </r>
  <r>
    <s v="Gerencia de Inmuebles"/>
    <x v="79"/>
    <s v="Seguridad de la Información"/>
    <s v="RECEPCIÓN Y REGISTRO"/>
    <s v="Puede ocurrir que  los Depositarios Provisionales y Liquidadores no estén registrados en las entidades de registro."/>
    <m/>
    <s v="Revisión del cuadro de control de las asignaciones formalizadas con resolución, póliza y acta de posesión"/>
    <m/>
    <m/>
    <m/>
    <m/>
    <m/>
    <m/>
    <m/>
    <m/>
    <n v="0"/>
    <s v="Debil"/>
    <s v="Fuerte"/>
    <s v="DebilFuerte"/>
    <n v="7"/>
    <s v="Débil"/>
    <s v="No disminuye"/>
    <s v="Directamente"/>
    <s v="DébilNo disminuyeDirectamente"/>
    <s v=""/>
    <s v=""/>
  </r>
  <r>
    <s v="Gerencia de Inmuebles"/>
    <x v="79"/>
    <s v="Seguridad de la Información"/>
    <s v="RECEPCIÓN Y REGISTRO"/>
    <s v="Puede ocurrir que  los Depositarios Provisionales y Liquidadores no estén registrados en las entidades de registro."/>
    <m/>
    <s v="Generación de una comunicación que indique la normatividad en la exoneración del pago de las inscripciones"/>
    <m/>
    <m/>
    <m/>
    <m/>
    <m/>
    <m/>
    <m/>
    <m/>
    <n v="0"/>
    <s v="Debil"/>
    <s v="Fuerte"/>
    <s v="DebilFuerte"/>
    <n v="7"/>
    <s v="Débil"/>
    <s v="No disminuye"/>
    <s v="Directamente"/>
    <s v="DébilNo disminuyeDirectamente"/>
    <s v=""/>
    <s v=""/>
  </r>
  <r>
    <s v="Gerencia de Inmuebles"/>
    <x v="80"/>
    <s v="Operativo"/>
    <s v="RECEPCIÓN Y REGISTRO"/>
    <s v="Ingreso erróneo de información de los activos y actos administrativos en el sistema"/>
    <m/>
    <s v="Revisión de la información de la creación de los activos en el inventario"/>
    <m/>
    <m/>
    <m/>
    <m/>
    <m/>
    <m/>
    <m/>
    <m/>
    <n v="0"/>
    <s v="Debil"/>
    <s v="Fuerte"/>
    <s v="DebilFuerte"/>
    <n v="7"/>
    <s v="Débil"/>
    <s v="No disminuye"/>
    <s v="Directamente"/>
    <s v="DébilNo disminuyeDirectamente"/>
    <s v=""/>
    <s v=""/>
  </r>
  <r>
    <s v="Gerencia de Inmuebles"/>
    <x v="80"/>
    <s v="Operativo"/>
    <s v="RECEPCIÓN Y REGISTRO"/>
    <s v="Ingreso erróneo de información de los activos y actos administrativos en el sistema"/>
    <m/>
    <s v="Revisión en la vinculación del activo en el sistema en cuanto a unidades inmobiliarias o unidades económicas, activos sociales o no sociales y demás variables que afectan la descripción del activo que se está ingresando"/>
    <m/>
    <m/>
    <m/>
    <m/>
    <m/>
    <m/>
    <m/>
    <m/>
    <n v="0"/>
    <s v="Debil"/>
    <s v="Fuerte"/>
    <s v="DebilFuerte"/>
    <n v="7"/>
    <s v="Débil"/>
    <s v="No disminuye"/>
    <s v="Directamente"/>
    <s v="DébilNo disminuyeDirectamente"/>
    <s v=""/>
    <s v=""/>
  </r>
  <r>
    <s v="Gerencia de Inmuebles"/>
    <x v="80"/>
    <s v="Operativo"/>
    <s v="RECEPCIÓN Y REGISTRO"/>
    <s v="Ingreso erróneo de información de los activos y actos administrativos en el sistema"/>
    <m/>
    <s v="No hay definido un control"/>
    <m/>
    <m/>
    <m/>
    <m/>
    <m/>
    <m/>
    <m/>
    <m/>
    <n v="0"/>
    <s v="Debil"/>
    <s v="Fuerte"/>
    <s v="DebilFuerte"/>
    <n v="7"/>
    <s v="Débil"/>
    <s v="No disminuye"/>
    <s v="Directamente"/>
    <s v="DébilNo disminuyeDirectamente"/>
    <s v=""/>
    <s v=""/>
  </r>
  <r>
    <s v="Gerencia de Inmuebles"/>
    <x v="80"/>
    <s v="Operativo"/>
    <s v="RECEPCIÓN Y REGISTRO"/>
    <s v="Ingreso erróneo de información de los activos y actos administrativos en el sistema"/>
    <m/>
    <s v="Verificar que el activo que se va a remover quede en administración directa con la cantidad completa de folios que comprenden la unidad inmobiliara o unidad económica, así como los activos sociales"/>
    <m/>
    <m/>
    <m/>
    <m/>
    <m/>
    <m/>
    <m/>
    <m/>
    <n v="0"/>
    <s v="Debil"/>
    <s v="Fuerte"/>
    <s v="DebilFuerte"/>
    <n v="7"/>
    <s v="Débil"/>
    <s v="No disminuye"/>
    <s v="Directamente"/>
    <s v="DébilNo disminuyeDirectamente"/>
    <s v=""/>
    <s v=""/>
  </r>
  <r>
    <s v="Gerencia de Inmuebles"/>
    <x v="81"/>
    <s v="Seguridad de la Información"/>
    <s v="TODOS LOS PROCESOS"/>
    <s v="Puede ocurrir que se filtre información privilegiada o sensible"/>
    <m/>
    <m/>
    <m/>
    <m/>
    <m/>
    <m/>
    <m/>
    <m/>
    <m/>
    <m/>
    <n v="0"/>
    <s v="Debil"/>
    <s v="Fuerte"/>
    <s v="DebilFuerte"/>
    <n v="7"/>
    <s v="Débil"/>
    <s v="No disminuye"/>
    <s v="Directamente"/>
    <s v="DébilNo disminuyeDirectamente"/>
    <s v=""/>
    <s v=""/>
  </r>
  <r>
    <s v="Gerencia de Inmuebles"/>
    <x v="84"/>
    <s v="Continuidad del negocio "/>
    <s v="TODOS LOS PROCESOS"/>
    <s v="Puede ocurrir que se presente un desastre natural (Terremoto, incendio, entre otros)"/>
    <m/>
    <s v="Plan de Emergencias"/>
    <s v="Reducir el riesgo"/>
    <m/>
    <m/>
    <m/>
    <m/>
    <m/>
    <m/>
    <m/>
    <n v="0"/>
    <s v="Debil"/>
    <s v="Fuerte"/>
    <s v="DebilFuerte"/>
    <n v="7"/>
    <s v="Débil"/>
    <s v="No disminuye"/>
    <s v="Directamente"/>
    <s v="DébilNo disminuyeDirectamente"/>
    <s v=""/>
    <s v=""/>
  </r>
  <r>
    <s v="Gerencia de Inmuebles"/>
    <x v="85"/>
    <s v="Continuidad del negocio "/>
    <s v="GESTIÓN DE LA INFRAESTRUCTURA TECNOLOGICA"/>
    <s v="Puede ocurrir que se presente la interrupción de la tecnología (Hardware y Software)"/>
    <m/>
    <m/>
    <m/>
    <m/>
    <m/>
    <m/>
    <m/>
    <m/>
    <m/>
    <m/>
    <n v="0"/>
    <s v="Debil"/>
    <s v="Fuerte"/>
    <s v="DebilFuerte"/>
    <n v="7"/>
    <s v="Débil"/>
    <s v="No disminuye"/>
    <s v="Directamente"/>
    <s v="DébilNo disminuyeDirectamente"/>
    <s v=""/>
    <s v=""/>
  </r>
  <r>
    <s v="Gerencia de Inmuebles"/>
    <x v="86"/>
    <s v="Continuidad del negocio "/>
    <s v="DISPOSICIÓN FINAL DE ACTIVOS"/>
    <s v="Puede ocurrir que se destruya la información"/>
    <m/>
    <s v="PINAR (Plan Institucional de Archivos)"/>
    <s v="Reducir el riesgo"/>
    <m/>
    <m/>
    <m/>
    <m/>
    <m/>
    <m/>
    <m/>
    <n v="0"/>
    <s v="Debil"/>
    <s v="Fuerte"/>
    <s v="DebilFuerte"/>
    <n v="7"/>
    <s v="Débil"/>
    <s v="No disminuye"/>
    <s v="Directamente"/>
    <s v="DébilNo disminuyeDirectamente"/>
    <s v=""/>
    <s v=""/>
  </r>
  <r>
    <s v="Gerencia de Inmuebles"/>
    <x v="87"/>
    <s v="Continuidad del negocio "/>
    <s v="GESTIÓN FINANCIERA"/>
    <s v="Puede ocurrir que un proveedor se encuentre suplantado"/>
    <m/>
    <s v="Manual de riesgos de la contratacion"/>
    <s v="Reducir el riesgo"/>
    <m/>
    <m/>
    <m/>
    <m/>
    <m/>
    <m/>
    <m/>
    <n v="0"/>
    <s v="Debil"/>
    <s v="Fuerte"/>
    <s v="DebilFuerte"/>
    <n v="7"/>
    <s v="Débil"/>
    <s v="No disminuye"/>
    <s v="Directamente"/>
    <s v="DébilNo disminuyeDirectamente"/>
    <s v=""/>
    <s v=""/>
  </r>
  <r>
    <s v="Gerencia de Inmuebles"/>
    <x v="87"/>
    <s v="Continuidad del negocio "/>
    <s v="GESTIÓN FINANCIERA"/>
    <s v="Puede ocurrir que un proveedor se encuentre suplantado"/>
    <m/>
    <s v="Procedimiento de contratacion"/>
    <s v="Reducir el riesgo"/>
    <m/>
    <m/>
    <m/>
    <m/>
    <m/>
    <m/>
    <m/>
    <n v="0"/>
    <s v="Debil"/>
    <s v="Fuerte"/>
    <s v="DebilFuerte"/>
    <n v="7"/>
    <s v="Débil"/>
    <s v="No disminuye"/>
    <s v="Directamente"/>
    <s v="DébilNo disminuyeDirectamente"/>
    <s v=""/>
    <s v=""/>
  </r>
  <r>
    <s v="Gerencia de Inmuebles"/>
    <x v="88"/>
    <s v="Continuidad del negocio "/>
    <s v="GESTIÓN DEL TALENTO HUMANO"/>
    <s v="puede que se cuente con las instalaciones físicas inadecuadas"/>
    <m/>
    <s v="Contrato de seguridad"/>
    <s v="Reducir el riesgo"/>
    <m/>
    <m/>
    <m/>
    <m/>
    <m/>
    <m/>
    <m/>
    <n v="0"/>
    <s v="Debil"/>
    <s v="Fuerte"/>
    <s v="DebilFuerte"/>
    <n v="7"/>
    <s v="Débil"/>
    <s v="No disminuye"/>
    <s v="Directamente"/>
    <s v="DébilNo disminuyeDirectamente"/>
    <s v=""/>
    <s v=""/>
  </r>
  <r>
    <s v="Gerencia de Inmuebles"/>
    <x v="88"/>
    <s v="Continuidad del negocio "/>
    <s v="GESTIÓN DEL TALENTO HUMANO"/>
    <s v="puede que se cuente con las instalaciones físicas inadecuadas"/>
    <m/>
    <s v="Registro de visitantes"/>
    <s v="Reducir el riesgo"/>
    <m/>
    <m/>
    <m/>
    <m/>
    <m/>
    <m/>
    <m/>
    <n v="0"/>
    <s v="Debil"/>
    <s v="Fuerte"/>
    <s v="DebilFuerte"/>
    <n v="7"/>
    <s v="Débil"/>
    <s v="No disminuye"/>
    <s v="Directamente"/>
    <s v="DébilNo disminuyeDirectamente"/>
    <s v=""/>
    <s v=""/>
  </r>
  <r>
    <s v="Gerencia de Inmuebles"/>
    <x v="88"/>
    <s v="Continuidad del negocio "/>
    <s v="GESTIÓN DEL TALENTO HUMANO"/>
    <s v="puede que se cuente con las instalaciones físicas inadecuadas"/>
    <m/>
    <s v="Sistema de control de accesos"/>
    <s v="Reducir el riesgo"/>
    <m/>
    <m/>
    <m/>
    <m/>
    <m/>
    <m/>
    <m/>
    <n v="0"/>
    <s v="Debil"/>
    <s v="Fuerte"/>
    <s v="DebilFuerte"/>
    <n v="7"/>
    <s v="Débil"/>
    <s v="No disminuye"/>
    <s v="Directamente"/>
    <s v="DébilNo disminuyeDirectamente"/>
    <s v=""/>
    <s v=""/>
  </r>
  <r>
    <s v="Gerencia de Inmuebles"/>
    <x v="88"/>
    <s v="Continuidad del negocio "/>
    <s v="GESTIÓN DEL TALENTO HUMANO"/>
    <s v="puede que se cuente con las instalaciones físicas inadecuadas"/>
    <m/>
    <s v="Circuito cerrado de television CCTV"/>
    <s v="Reducir el riesgo"/>
    <m/>
    <m/>
    <m/>
    <m/>
    <m/>
    <m/>
    <m/>
    <n v="0"/>
    <s v="Debil"/>
    <s v="Fuerte"/>
    <s v="DebilFuerte"/>
    <n v="7"/>
    <s v="Débil"/>
    <s v="No disminuye"/>
    <s v="Directamente"/>
    <s v="DébilNo disminuyeDirectamente"/>
    <s v=""/>
    <s v=""/>
  </r>
  <r>
    <s v="Gerencia de Inmuebles"/>
    <x v="89"/>
    <s v="Continuidad del negocio "/>
    <s v="GESTIÓN DEL TALENTO HUMANO"/>
    <s v="Posibilidad que se presente un evento de desorden publico"/>
    <m/>
    <s v="Herramienta VPN"/>
    <s v="Reducir el riesgo"/>
    <m/>
    <m/>
    <m/>
    <m/>
    <m/>
    <m/>
    <m/>
    <n v="0"/>
    <s v="Debil"/>
    <s v="Fuerte"/>
    <s v="DebilFuerte"/>
    <n v="7"/>
    <s v="Débil"/>
    <s v="No disminuye"/>
    <s v="Directamente"/>
    <s v="DébilNo disminuyeDirectamente"/>
    <s v=""/>
    <s v=""/>
  </r>
  <r>
    <s v="Gerencia de Inmuebles"/>
    <x v="90"/>
    <s v="Continuidad del negocio "/>
    <s v="GESTIÓN DEL TALENTO HUMANO"/>
    <s v="Posibilidad de alta rotación de personal en procesos misionales"/>
    <m/>
    <s v="Procedimientos de bienestar"/>
    <s v="Reducir el riesgo"/>
    <m/>
    <m/>
    <m/>
    <m/>
    <m/>
    <m/>
    <m/>
    <n v="0"/>
    <s v="Debil"/>
    <s v="Fuerte"/>
    <s v="DebilFuerte"/>
    <n v="7"/>
    <s v="Débil"/>
    <s v="No disminuye"/>
    <s v="Directamente"/>
    <s v="DébilNo disminuyeDirectamente"/>
    <s v=""/>
    <s v=""/>
  </r>
  <r>
    <s v="Gerencia de Talento Humano "/>
    <x v="0"/>
    <s v="Corrupción"/>
    <s v="TODOS LOS PROCESOS"/>
    <s v="Posibilidad de que un funcionario vaya mas allá de las funciones designadas con el fin de obtener un beneficio privado."/>
    <m/>
    <s v="Comunicación  y seguimiento al cumplimiento de las funciones"/>
    <s v="Reducir el riesgo"/>
    <s v="Asignado"/>
    <s v="Adecuado"/>
    <s v="Oportuna"/>
    <s v="Prevenir"/>
    <s v="Confiable"/>
    <s v="Se investigan y resuelven oportunamente"/>
    <s v="Completa"/>
    <n v="100"/>
    <s v="Fuerte"/>
    <s v="Moderado"/>
    <s v="FuerteModerado"/>
    <n v="2"/>
    <s v="Moderado"/>
    <s v="Directamente"/>
    <s v="Indirectamente"/>
    <s v="ModeradoDirectamenteIndirectamente"/>
    <n v="1"/>
    <n v="0"/>
  </r>
  <r>
    <s v="Gerencia de Talento Humano "/>
    <x v="0"/>
    <s v="Corrupción"/>
    <s v="TODOS LOS PROCESOS"/>
    <s v="Posibilidad de que un funcionario vaya mas allá de las funciones designadas con el fin de obtener un beneficio privado."/>
    <m/>
    <s v="Perfiles en los Aplicativos"/>
    <s v="Reducir el riesgo"/>
    <s v="Asignado"/>
    <s v="Adecuado"/>
    <s v="Oportuna"/>
    <s v="Prevenir"/>
    <s v="Confiable"/>
    <s v="Se investigan y resuelven oportunamente"/>
    <s v="Completa"/>
    <n v="100"/>
    <s v="Fuerte"/>
    <s v="Fuerte"/>
    <s v="FuerteFuerte"/>
    <n v="1"/>
    <s v="Fuerte"/>
    <s v="Directamente"/>
    <s v="Indirectamente"/>
    <s v="FuerteDirectamenteIndirectamente"/>
    <n v="2"/>
    <n v="1"/>
  </r>
  <r>
    <s v="Gerencia de Talento Humano "/>
    <x v="0"/>
    <s v="Corrupción"/>
    <s v="TODOS LOS PROCESOS"/>
    <s v="Posibilidad de que un funcionario vaya mas allá de las funciones designadas con el fin de obtener un beneficio privado."/>
    <m/>
    <s v="Controles en los aplicativos"/>
    <s v="Reducir el riesgo"/>
    <s v="Asignado"/>
    <s v="Adecuado"/>
    <s v="Oportuna"/>
    <s v="Detectar"/>
    <s v="No Confiable"/>
    <s v="No se investigan y resulven oportunamente"/>
    <s v="Completa"/>
    <n v="65"/>
    <s v="Debil"/>
    <s v="Moderado"/>
    <s v="DebilModerado"/>
    <n v="8"/>
    <s v="Débil"/>
    <s v="No disminuye"/>
    <s v="Directamente"/>
    <s v="DébilNo disminuyeDirectamente"/>
    <s v=""/>
    <s v=""/>
  </r>
  <r>
    <s v="Gerencia de Talento Humano "/>
    <x v="0"/>
    <s v="Corrupción"/>
    <s v="TODOS LOS PROCESOS"/>
    <s v="Posibilidad de que un funcionario vaya mas allá de las funciones designadas con el fin de obtener un beneficio privado."/>
    <m/>
    <s v="Actos administrativos con funciones de cada uno de los Comités definidos para la toma de decisione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0"/>
    <s v="Corrupción"/>
    <s v="TODOS LOS PROCESOS"/>
    <s v="Posibilidad de que un funcionario vaya mas allá de las funciones designadas con el fin de obtener un beneficio privado."/>
    <m/>
    <s v="Aplicación código de ética"/>
    <s v="Reducir el riesgo"/>
    <s v="Asignado"/>
    <s v="Adecuado"/>
    <s v="Oportuna"/>
    <s v="Prevenir"/>
    <s v="Confiable"/>
    <s v="Se investigan y resuelven oportunamente"/>
    <s v="Completa"/>
    <n v="100"/>
    <s v="Fuerte"/>
    <s v="Fuerte"/>
    <s v="FuerteFuerte"/>
    <n v="1"/>
    <s v="Fuerte"/>
    <s v="Directamente"/>
    <s v="Indirectamente"/>
    <s v="FuerteDirectamenteIndirectamente"/>
    <n v="2"/>
    <n v="1"/>
  </r>
  <r>
    <s v="Gerencia de Talento Humano "/>
    <x v="0"/>
    <s v="Corrupción"/>
    <s v="TODOS LOS PROCESOS"/>
    <s v="Posibilidad de que un funcionario vaya mas allá de las funciones designadas con el fin de obtener un beneficio privado."/>
    <m/>
    <s v="Firma de compromiso de cumplimiento_x000a_"/>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1"/>
    <s v="Corrupción"/>
    <s v="TODOS LOS PROCESOS"/>
    <s v="Puede ocurrir intercambio extraoficial de favores, en el cual un individuo se beneficie a si mismo o aun tercero. Amiguismo y clientelismo."/>
    <m/>
    <s v="Aplicación código de ética"/>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1"/>
    <s v="Corrupción"/>
    <s v="TODOS LOS PROCESOS"/>
    <s v="Puede ocurrir intercambio extraoficial de favores, en el cual un individuo se beneficie a si mismo o aun tercero. Amiguismo y clientelismo."/>
    <m/>
    <s v="Firma de compromiso de cumplimiento_x000a_"/>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1"/>
    <s v="Corrupción"/>
    <s v="TODOS LOS PROCESOS"/>
    <s v="Puede ocurrir intercambio extraoficial de favores, en el cual un individuo se beneficie a si mismo o aun tercero. Amiguismo y clientelismo."/>
    <m/>
    <s v="Controles en sedes de funcionamiento de las Zonas únicas de atención al ciudadano, con camaras y grabación de sonido"/>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Gerencia de Talento Humano "/>
    <x v="1"/>
    <s v="Corrupción"/>
    <s v="TODOS LOS PROCESOS"/>
    <s v="Puede ocurrir intercambio extraoficial de favores, en el cual un individuo se beneficie a si mismo o aun tercero. Amiguismo y clientelismo."/>
    <m/>
    <s v="Formato de Control de Visitante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Gerencia de Talento Humano "/>
    <x v="2"/>
    <s v="Corrupción"/>
    <s v="TODOS LOS PROCESOS"/>
    <s v="Puede presentarse situaciones de orden moral y económico que le impidan a un funcionario actuar en forma objetiva e independiente, porque le sea particularmente conveniente. "/>
    <m/>
    <s v="Identificación de núcleo familiar de funcionarios _x000a_"/>
    <s v="Reducir el riesgo"/>
    <s v="Asignado"/>
    <s v="Adecuado"/>
    <s v="Oportuna"/>
    <s v="Detectar"/>
    <s v="No Confiable"/>
    <s v="Se investigan y resuelven oportunamente"/>
    <s v="Completa"/>
    <n v="80"/>
    <s v="Debil"/>
    <s v="Fuerte"/>
    <s v="DebilFuerte"/>
    <n v="7"/>
    <s v="Débil"/>
    <s v="Directamente"/>
    <s v="Directamente"/>
    <s v="DébilDirectamenteDirectamente"/>
    <s v=""/>
    <s v=""/>
  </r>
  <r>
    <s v="Gerencia de Talento Humano "/>
    <x v="2"/>
    <s v="Corrupción"/>
    <s v="TODOS LOS PROCESOS"/>
    <s v="Puede presentarse situaciones de orden moral y económico que le impidan a un funcionario actuar en forma objetiva e independiente, porque le sea particularmente conveniente. "/>
    <m/>
    <s v="Selección de terceros (Evaluación de conflictos de interes con funcionarios de SAE)."/>
    <s v="Reducir el riesgo"/>
    <s v="Asignado"/>
    <s v="Adecuado"/>
    <s v="Oportuna"/>
    <s v="Detectar"/>
    <s v="No Confiable"/>
    <s v="No se investigan y resulven oportunamente"/>
    <s v="Completa"/>
    <n v="65"/>
    <s v="Debil"/>
    <s v="Fuerte"/>
    <s v="DebilFuerte"/>
    <n v="7"/>
    <s v="Débil"/>
    <s v="No disminuye"/>
    <s v="Directamente"/>
    <s v="DébilNo disminuyeDirectamente"/>
    <s v=""/>
    <s v=""/>
  </r>
  <r>
    <s v="Gerencia de Talento Humano "/>
    <x v="2"/>
    <s v="Corrupción"/>
    <s v="TODOS LOS PROCESOS"/>
    <s v="Puede presentarse situaciones de orden moral y económico que le impidan a un funcionario actuar en forma objetiva e independiente, porque le sea particularmente conveniente. "/>
    <m/>
    <s v="Controles dentro de los procesos de comercialización (publicación de ofertas y evaluación de oferentes) "/>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3"/>
    <s v="Operativo"/>
    <s v="TODOS LOS PROCESOS"/>
    <s v="Puede ocurrir falta de apoyo en los procesos de control social realizados por los ciudadanos."/>
    <m/>
    <s v="Cumplimiento de Normatividad de Ley de transparencias _x000a_"/>
    <s v="Reducir el riesgo"/>
    <s v="No Asignado"/>
    <s v="Adecuado"/>
    <s v="Oportuna"/>
    <s v="Prevenir"/>
    <s v="Confiable"/>
    <s v="Se investigan y resuelven oportunamente"/>
    <s v="Completa"/>
    <n v="85"/>
    <s v="Debil"/>
    <s v="Fuerte"/>
    <s v="DebilFuerte"/>
    <n v="7"/>
    <s v="Débil"/>
    <s v="No disminuye"/>
    <s v="Directamente"/>
    <s v="DébilNo disminuyeDirectamente"/>
    <s v=""/>
    <s v=""/>
  </r>
  <r>
    <s v="Gerencia de Talento Humano "/>
    <x v="4"/>
    <s v="Corrupción"/>
    <s v="TODOS LOS PROCESOS"/>
    <s v="Posibilidad de recibir o solicitar cualquier dádiva o beneficio a nombre propio o de terceros con el fin de celebrar un contrato."/>
    <m/>
    <s v="Controles dentro de los procesos de comercialización (publicación de ofertas y evaluación de oferentes) "/>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4"/>
    <s v="Corrupción"/>
    <s v="TODOS LOS PROCESOS"/>
    <s v="Posibilidad de recibir o solicitar cualquier dádiva o beneficio a nombre propio o de terceros con el fin de celebrar un contrato."/>
    <m/>
    <s v="Firma de compromiso de cumplimiento"/>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4"/>
    <s v="Corrupción"/>
    <s v="TODOS LOS PROCESOS"/>
    <s v="Posibilidad de recibir o solicitar cualquier dádiva o beneficio a nombre propio o de terceros con el fin de celebrar un contrato."/>
    <m/>
    <s v="Aplicación código de ética"/>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4"/>
    <s v="Corrupción"/>
    <s v="TODOS LOS PROCESOS"/>
    <s v="Posibilidad de recibir o solicitar cualquier dádiva o beneficio a nombre propio o de terceros con el fin de celebrar un contrato."/>
    <m/>
    <s v="Auditorias de control interno"/>
    <s v="Reducir el riesgo"/>
    <s v="Asignado"/>
    <s v="Adecuado"/>
    <s v="Oportuna"/>
    <s v="Detectar"/>
    <s v="Confiable"/>
    <s v="Se investigan y resuelven oportunamente"/>
    <s v="Completa"/>
    <n v="95"/>
    <s v="Moderado"/>
    <s v="Fuerte"/>
    <s v="ModeradoFuerte"/>
    <n v="4"/>
    <s v="Moderado"/>
    <s v="No disminuye"/>
    <s v="Directamente"/>
    <s v="ModeradoNo disminuyeDirectamente"/>
    <n v="0"/>
    <n v="1"/>
  </r>
  <r>
    <s v="Gerencia de Talento Humano "/>
    <x v="5"/>
    <s v="Corrupción"/>
    <s v="TODOS LOS PROCESOS"/>
    <s v="Posibilidad de que un funcionario reciba u ofrezca un soborno, con el fin de dar o recibir un trato especial con una compañía o persona natural. "/>
    <m/>
    <s v="Controles en sedes de funcionamiento de las Zonas únicas de atención al ciudadano, con camaras y grabación de sonido"/>
    <s v="Evitar el riesgo"/>
    <s v="Asignado"/>
    <s v="Adecuado"/>
    <s v="Oportuna"/>
    <s v="Detectar"/>
    <s v="Confiable"/>
    <s v="Se investigan y resuelven oportunamente"/>
    <s v="Completa"/>
    <n v="95"/>
    <s v="Moderado"/>
    <s v="Fuerte"/>
    <s v="ModeradoFuerte"/>
    <n v="4"/>
    <s v="Moderado"/>
    <s v="No disminuye"/>
    <s v="Directamente"/>
    <s v="ModeradoNo disminuyeDirectamente"/>
    <n v="0"/>
    <n v="1"/>
  </r>
  <r>
    <s v="Gerencia de Talento Humano "/>
    <x v="5"/>
    <s v="Corrupción"/>
    <s v="TODOS LOS PROCESOS"/>
    <s v="Posibilidad de que un funcionario reciba u ofrezca un soborno, con el fin de dar o recibir un trato especial con una compañía o persona natural. "/>
    <m/>
    <s v="Aplicación código de ética"/>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5"/>
    <s v="Corrupción"/>
    <s v="TODOS LOS PROCESOS"/>
    <s v="Posibilidad de que un funcionario reciba u ofrezca un soborno, con el fin de dar o recibir un trato especial con una compañía o persona natural. "/>
    <m/>
    <s v="Auditorias de control interno"/>
    <s v="Reducir el riesgo"/>
    <s v="Asignado"/>
    <s v="Adecuado"/>
    <s v="Oportuna"/>
    <s v="Detectar"/>
    <s v="Confiable"/>
    <s v="Se investigan y resuelven oportunamente"/>
    <s v="Completa"/>
    <n v="95"/>
    <s v="Moderado"/>
    <s v="Fuerte"/>
    <s v="ModeradoFuerte"/>
    <n v="4"/>
    <s v="Moderado"/>
    <s v="No disminuye"/>
    <s v="Directamente"/>
    <s v="ModeradoNo disminuyeDirectamente"/>
    <n v="0"/>
    <n v="1"/>
  </r>
  <r>
    <s v="Gerencia de Talento Humano "/>
    <x v="6"/>
    <s v="Corrupción"/>
    <s v="TODOS LOS PROCESOS"/>
    <s v="Puede incitar la participación de varias personas o compañías para cometer un delito buscando el beneficio propio. Concierto para delinquir."/>
    <m/>
    <s v="Controles en sedes de funcionamiento de las Zonas únicas de atención al ciudadano, con camaras y grabación de sonido"/>
    <s v="Evitar el riesgo"/>
    <s v="Asignado"/>
    <s v="Adecuado"/>
    <s v="Oportuna"/>
    <s v="Detectar"/>
    <s v="Confiable"/>
    <s v="Se investigan y resuelven oportunamente"/>
    <s v="Completa"/>
    <n v="95"/>
    <s v="Moderado"/>
    <s v="Fuerte"/>
    <s v="ModeradoFuerte"/>
    <n v="4"/>
    <s v="Moderado"/>
    <s v="Directamente"/>
    <s v="Directamente"/>
    <s v="ModeradoDirectamenteDirectamente"/>
    <n v="1"/>
    <n v="1"/>
  </r>
  <r>
    <s v="Gerencia de Talento Humano "/>
    <x v="6"/>
    <s v="Corrupción"/>
    <s v="TODOS LOS PROCESOS"/>
    <s v="Puede incitar la participación de varias personas o compañías para cometer un delito buscando el beneficio propio. Concierto para delinquir."/>
    <m/>
    <s v="Firma de compromiso de cumplimiento"/>
    <s v="Reducir el riesgo"/>
    <s v="Asignado"/>
    <s v="Adecuado"/>
    <s v="Oportuna"/>
    <s v="Prevenir"/>
    <s v="Confiable"/>
    <s v="Se investigan y resuelven oportunamente"/>
    <s v="Completa"/>
    <n v="100"/>
    <s v="Fuerte"/>
    <s v="Fuerte"/>
    <s v="FuerteFuerte"/>
    <n v="1"/>
    <s v="Fuerte"/>
    <s v="Directamente"/>
    <s v="Directamente"/>
    <s v="FuerteDirectamenteDirectamente"/>
    <n v="2"/>
    <n v="2"/>
  </r>
  <r>
    <s v="Gerencia de Talento Humano "/>
    <x v="6"/>
    <s v="Corrupción"/>
    <s v="TODOS LOS PROCESOS"/>
    <s v="Puede incitar la participación de varias personas o compañías para cometer un delito buscando el beneficio propio. Concierto para delinquir."/>
    <m/>
    <s v="Aplicación código de ética"/>
    <s v="Reducir el riesgo"/>
    <s v="Asignado"/>
    <s v="Adecuado"/>
    <s v="Oportuna"/>
    <s v="Prevenir"/>
    <s v="Confiable"/>
    <s v="Se investigan y resuelven oportunamente"/>
    <s v="Completa"/>
    <n v="100"/>
    <s v="Fuerte"/>
    <s v="Fuerte"/>
    <s v="FuerteFuerte"/>
    <n v="1"/>
    <s v="Fuerte"/>
    <s v="Directamente"/>
    <s v="Indirectamente"/>
    <s v="FuerteDirectamenteIndirectamente"/>
    <n v="2"/>
    <n v="1"/>
  </r>
  <r>
    <s v="Gerencia de Talento Humano "/>
    <x v="6"/>
    <s v="Corrupción"/>
    <s v="TODOS LOS PROCESOS"/>
    <s v="Puede incitar la participación de varias personas o compañías para cometer un delito buscando el beneficio propio. Concierto para delinquir."/>
    <m/>
    <s v="Comunicación  y seguimiento al cumplimiento de las funciones"/>
    <s v="Reducir el riesgo"/>
    <s v="Asignado"/>
    <s v="Adecuado"/>
    <s v="Oportuna"/>
    <s v="Prevenir"/>
    <s v="Confiable"/>
    <s v="Se investigan y resuelven oportunamente"/>
    <s v="Completa"/>
    <n v="100"/>
    <s v="Fuerte"/>
    <s v="Fuerte"/>
    <s v="FuerteFuerte"/>
    <n v="1"/>
    <s v="Fuerte"/>
    <s v="Directamente"/>
    <s v="Indirectamente"/>
    <s v="FuerteDirectamenteIndirectamente"/>
    <n v="2"/>
    <n v="1"/>
  </r>
  <r>
    <s v="Gerencia de Talento Humano "/>
    <x v="6"/>
    <s v="Corrupción"/>
    <s v="TODOS LOS PROCESOS"/>
    <s v="Puede incitar la participación de varias personas o compañías para cometer un delito buscando el beneficio propio. Concierto para delinquir."/>
    <m/>
    <s v="Auditorias de control interno"/>
    <s v="Reducir el riesgo"/>
    <s v="Asignado"/>
    <s v="Inadecuado"/>
    <s v="Oportuna"/>
    <s v="Detectar"/>
    <s v="Confiable"/>
    <s v="Se investigan y resuelven oportunamente"/>
    <s v="Completa"/>
    <n v="80"/>
    <s v="Debil"/>
    <s v="Fuerte"/>
    <s v="DebilFuerte"/>
    <n v="7"/>
    <s v="Débil"/>
    <s v="No disminuye"/>
    <s v="Directamente"/>
    <s v="DébilNo disminuyeDirectamente"/>
    <s v=""/>
    <s v=""/>
  </r>
  <r>
    <s v="Gerencia de Talento Humano "/>
    <x v="7"/>
    <s v="Corrupción"/>
    <s v="TODOS LOS PROCESOS"/>
    <s v="Puede ocurrir que un funcionario abuse de su cargo o funciones para inducir a otra persona a dar o prometer dinero o cualquier otro beneficio indebido. "/>
    <m/>
    <s v="Definición de presupuestos "/>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7"/>
    <s v="Corrupción"/>
    <s v="TODOS LOS PROCESOS"/>
    <s v="Puede ocurrir que un funcionario abuse de su cargo o funciones para inducir a otra persona a dar o prometer dinero o cualquier otro beneficio indebido. "/>
    <m/>
    <s v="Publicacion de los contrat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7"/>
    <s v="Corrupción"/>
    <s v="TODOS LOS PROCESOS"/>
    <s v="Puede ocurrir que un funcionario abuse de su cargo o funciones para inducir a otra persona a dar o prometer dinero o cualquier otro beneficio indebido. "/>
    <m/>
    <s v="Comité de Contratos"/>
    <s v="Reducir el riesgo"/>
    <s v="Asignado"/>
    <s v="Adecuado"/>
    <s v="Oportuna"/>
    <s v="Prevenir"/>
    <s v="Confiable"/>
    <s v="Se investigan y resuelven oportunamente"/>
    <s v="Incompleta"/>
    <n v="95"/>
    <s v="Moderado"/>
    <s v="Fuerte"/>
    <s v="ModeradoFuerte"/>
    <n v="4"/>
    <s v="Moderado"/>
    <s v="No disminuye"/>
    <s v="Directamente"/>
    <s v="ModeradoNo disminuyeDirectamente"/>
    <n v="0"/>
    <n v="1"/>
  </r>
  <r>
    <s v="Gerencia de Talento Humano "/>
    <x v="7"/>
    <s v="Corrupción"/>
    <s v="TODOS LOS PROCESOS"/>
    <s v="Puede ocurrir que un funcionario abuse de su cargo o funciones para inducir a otra persona a dar o prometer dinero o cualquier otro beneficio indebido. "/>
    <m/>
    <s v="Estudios previ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7"/>
    <s v="Corrupción"/>
    <s v="TODOS LOS PROCESOS"/>
    <s v="Puede ocurrir que un funcionario abuse de su cargo o funciones para inducir a otra persona a dar o prometer dinero o cualquier otro beneficio indebido. "/>
    <m/>
    <s v="Plan Anual de Adquisicione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7"/>
    <s v="Corrupción"/>
    <s v="TODOS LOS PROCESOS"/>
    <s v="Puede ocurrir que un funcionario abuse de su cargo o funciones para inducir a otra persona a dar o prometer dinero o cualquier otro beneficio indebido. "/>
    <m/>
    <s v="Aplicación del Manual de Contratación de CISA adoptado según acta"/>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8"/>
    <s v="Corrupción"/>
    <s v="TODOS LOS PROCESOS"/>
    <s v="Puede ocurrir que teniendo conocimiento de una conducta delictiva, no se informe a las autoridades por temor a repercusiones sociales o financieras. Omisión de denuncia"/>
    <m/>
    <s v="Aplicación código de ética"/>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9"/>
    <s v="Seguridad de la Información"/>
    <s v="GESTIÓN DOCUMENTAL"/>
    <s v="Puede ocurrir el filtro o utilización indebida de información  privilegiada de la información que reposa físicamente"/>
    <m/>
    <s v="Implementación de la politica de seguridad de la información"/>
    <m/>
    <m/>
    <m/>
    <m/>
    <m/>
    <m/>
    <m/>
    <m/>
    <n v="0"/>
    <s v="Debil"/>
    <s v="Fuerte"/>
    <s v="DebilFuerte"/>
    <n v="7"/>
    <s v="Débil"/>
    <s v="No disminuye"/>
    <s v="Directamente"/>
    <s v="DébilNo disminuyeDirectamente"/>
    <s v=""/>
    <s v=""/>
  </r>
  <r>
    <s v="Gerencia de Talento Humano "/>
    <x v="9"/>
    <s v="Seguridad de la Información"/>
    <s v="GESTIÓN DOCUMENTAL"/>
    <s v="Puede ocurrir el filtro o utilización indebida de información  privilegiada de la información que reposa físicamente"/>
    <m/>
    <s v="Procedimiento de inserción de documentos"/>
    <m/>
    <m/>
    <m/>
    <m/>
    <m/>
    <m/>
    <m/>
    <m/>
    <n v="0"/>
    <s v="Debil"/>
    <s v="Fuerte"/>
    <s v="DebilFuerte"/>
    <n v="7"/>
    <s v="Débil"/>
    <s v="No disminuye"/>
    <s v="Directamente"/>
    <s v="DébilNo disminuyeDirectamente"/>
    <s v=""/>
    <s v=""/>
  </r>
  <r>
    <s v="Gerencia de Talento Humano "/>
    <x v="9"/>
    <s v="Seguridad de la Información"/>
    <s v="GESTIÓN DOCUMENTAL"/>
    <s v="Puede ocurrir el filtro o utilización indebida de información  privilegiada de la información que reposa físicamente"/>
    <m/>
    <s v="Procedimiento préstamo de documentos"/>
    <m/>
    <m/>
    <m/>
    <m/>
    <m/>
    <m/>
    <m/>
    <m/>
    <n v="0"/>
    <s v="Debil"/>
    <s v="Fuerte"/>
    <s v="DebilFuerte"/>
    <n v="7"/>
    <s v="Débil"/>
    <s v="No disminuye"/>
    <s v="Directamente"/>
    <s v="DébilNo disminuyeDirectamente"/>
    <s v=""/>
    <s v=""/>
  </r>
  <r>
    <s v="Gerencia de Talento Humano "/>
    <x v="9"/>
    <s v="Seguridad de la Información"/>
    <s v="GESTIÓN DOCUMENTAL"/>
    <s v="Puede ocurrir el filtro o utilización indebida de información  privilegiada de la información que reposa físicamente"/>
    <m/>
    <s v="Tabla de retención documental"/>
    <m/>
    <m/>
    <m/>
    <m/>
    <m/>
    <m/>
    <m/>
    <m/>
    <n v="0"/>
    <s v="Debil"/>
    <s v="Fuerte"/>
    <s v="DebilFuerte"/>
    <n v="7"/>
    <s v="Débil"/>
    <s v="No disminuye"/>
    <s v="Directamente"/>
    <s v="DébilNo disminuyeDirectamente"/>
    <s v=""/>
    <s v=""/>
  </r>
  <r>
    <s v="Gerencia de Talento Humano "/>
    <x v="10"/>
    <s v="Corrupción"/>
    <s v="TODOS LOS PROCESOS"/>
    <s v="Posibilidad de que uno o varios funcionarios utilicen de forma  indebida la información  privilegiada de los sistemas de información para obtener beneficio privado. "/>
    <m/>
    <s v="Implementación de sistema de gestión de seguridad de la información y gestión documental"/>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10"/>
    <s v="Corrupción"/>
    <s v="TODOS LOS PROCESOS"/>
    <s v="Posibilidad de que uno o varios funcionarios utilicen de forma  indebida la información  privilegiada de los sistemas de información para obtener beneficio privado. "/>
    <m/>
    <s v="Perfiles en los Apicativ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10"/>
    <s v="Corrupción"/>
    <s v="TODOS LOS PROCESOS"/>
    <s v="Posibilidad de que uno o varios funcionarios utilicen de forma  indebida la información  privilegiada de los sistemas de información para obtener beneficio privado. "/>
    <m/>
    <s v="Controles en los aplicativ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10"/>
    <s v="Corrupción"/>
    <s v="TODOS LOS PROCESOS"/>
    <s v="Posibilidad de que uno o varios funcionarios utilicen de forma  indebida la información  privilegiada de los sistemas de información para obtener beneficio privado. "/>
    <m/>
    <s v="Sistema de Seguridad de la Información - PC Secure"/>
    <s v="Reducir el riesgo"/>
    <s v="Asignado"/>
    <s v="Adecuado"/>
    <s v="Oportuna"/>
    <s v="Prevenir"/>
    <s v="Confiable"/>
    <s v="No se investigan y resulven oportunamente"/>
    <s v="Completa"/>
    <n v="85"/>
    <s v="Debil"/>
    <s v="Fuerte"/>
    <s v="DebilFuerte"/>
    <n v="7"/>
    <s v="Débil"/>
    <s v="No disminuye"/>
    <s v="Directamente"/>
    <s v="DébilNo disminuyeDirectamente"/>
    <s v=""/>
    <s v=""/>
  </r>
  <r>
    <s v="Gerencia de Talento Humano "/>
    <x v="10"/>
    <s v="Corrupción"/>
    <s v="TODOS LOS PROCESOS"/>
    <s v="Posibilidad de que uno o varios funcionarios utilicen de forma  indebida la información  privilegiada de los sistemas de información para obtener beneficio privado. "/>
    <m/>
    <s v="Implementación de sistemas de Información para el control de la operación"/>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11"/>
    <s v="Estratégico"/>
    <s v="TODOS LOS PROCESOS"/>
    <s v="Puede generarse menoscabo, disminución, detrimento, pérdida, uso indebido, o deterioro de los bienes o recursos públicos, o intereses patrimoniales del Estado. "/>
    <m/>
    <s v="Ejecución del comité de negocios, de depositarios, de contratos. Y técnicos regional y nivel central."/>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11"/>
    <s v="Estratégico"/>
    <s v="TODOS LOS PROCESOS"/>
    <s v="Puede generarse menoscabo, disminución, detrimento, pérdida, uso indebido, o deterioro de los bienes o recursos públicos, o intereses patrimoniales del Estado. "/>
    <m/>
    <s v="Definición de la politica de gestión de garantias en el uso de recursos de la entidad."/>
    <s v="Evita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11"/>
    <s v="Estratégico"/>
    <s v="TODOS LOS PROCESOS"/>
    <s v="Puede generarse menoscabo, disminución, detrimento, pérdida, uso indebido, o deterioro de los bienes o recursos públicos, o intereses patrimoniales del Estado. "/>
    <m/>
    <s v="Seguimiento al contrato de las almacenadora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12"/>
    <s v="Corrupción"/>
    <s v="TODOS LOS PROCESOS"/>
    <s v="Puede ocurrir apropiación ilegal, en beneficio propio o de un tercero, de los bienes del estado."/>
    <m/>
    <s v="Aplicación del formato del control de bienes y renta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12"/>
    <s v="Corrupción"/>
    <s v="TODOS LOS PROCESOS"/>
    <s v="Puede ocurrir apropiación ilegal, en beneficio propio o de un tercero, de los bienes del estado."/>
    <m/>
    <s v="Firma de compromiso de cumplimiento"/>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12"/>
    <s v="Corrupción"/>
    <s v="TODOS LOS PROCESOS"/>
    <s v="Puede ocurrir apropiación ilegal, en beneficio propio o de un tercero, de los bienes del estado."/>
    <m/>
    <s v="Aplicación código de ética"/>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13"/>
    <s v="Operativo"/>
    <s v="DISPOSICIÓN TEMPORAL DE ACTIVOS"/>
    <s v="Puede ocurrir que no se cuente con el respaldo legal para gestionar la recuperación de la cartera"/>
    <m/>
    <s v="Aplicación del procedimiento de gestión de cobro de los contratos de arrendamiento"/>
    <m/>
    <m/>
    <m/>
    <m/>
    <m/>
    <m/>
    <m/>
    <m/>
    <n v="0"/>
    <s v="Debil"/>
    <s v="Fuerte"/>
    <s v="DebilFuerte"/>
    <n v="7"/>
    <s v="Débil"/>
    <s v="No disminuye"/>
    <s v="Directamente"/>
    <s v="DébilNo disminuyeDirectamente"/>
    <s v=""/>
    <s v=""/>
  </r>
  <r>
    <s v="Gerencia de Talento Humano "/>
    <x v="13"/>
    <s v="Operativo"/>
    <s v="DISPOSICIÓN TEMPORAL DE ACTIVOS"/>
    <s v="Puede ocurrir que no se cuente con el respaldo legal para gestionar la recuperación de la cartera"/>
    <m/>
    <s v="Documentar los contratos realizados hasta la fecha tanto para administración directa como para los depositarios"/>
    <m/>
    <m/>
    <m/>
    <m/>
    <m/>
    <m/>
    <m/>
    <m/>
    <n v="0"/>
    <s v="Debil"/>
    <s v="Fuerte"/>
    <s v="DebilFuerte"/>
    <n v="7"/>
    <s v="Débil"/>
    <s v="No disminuye"/>
    <s v="Directamente"/>
    <s v="DébilNo disminuyeDirectamente"/>
    <s v=""/>
    <s v=""/>
  </r>
  <r>
    <s v="Gerencia de Talento Humano "/>
    <x v="13"/>
    <s v="Operativo"/>
    <s v="DISPOSICIÓN TEMPORAL DE ACTIVOS"/>
    <s v="Puede ocurrir que no se cuente con el respaldo legal para gestionar la recuperación de la cartera"/>
    <m/>
    <s v="Establecer procedimiento de cartera y cartera judicializada"/>
    <m/>
    <m/>
    <m/>
    <m/>
    <m/>
    <m/>
    <m/>
    <m/>
    <n v="0"/>
    <s v="Debil"/>
    <s v="Fuerte"/>
    <s v="DebilFuerte"/>
    <n v="7"/>
    <s v="Débil"/>
    <s v="No disminuye"/>
    <s v="Directamente"/>
    <s v="DébilNo disminuyeDirectamente"/>
    <s v=""/>
    <s v=""/>
  </r>
  <r>
    <s v="Gerencia de Talento Humano "/>
    <x v="14"/>
    <s v="Operativo"/>
    <s v="DISPOSICIÓN FINAL DE ACTIVOS"/>
    <s v="Se puede gestionar de manera tardía la comercialización o destrucción de activos."/>
    <m/>
    <s v="Procedimiento de alistamiento de inmuebles para comercializar y procedimientos de destrucción y chatarrización de muebles"/>
    <m/>
    <m/>
    <m/>
    <m/>
    <m/>
    <m/>
    <m/>
    <m/>
    <n v="0"/>
    <s v="Debil"/>
    <s v="Fuerte"/>
    <s v="DebilFuerte"/>
    <n v="7"/>
    <s v="Débil"/>
    <s v="No disminuye"/>
    <s v="Directamente"/>
    <s v="DébilNo disminuyeDirectamente"/>
    <s v=""/>
    <s v=""/>
  </r>
  <r>
    <s v="Gerencia de Talento Humano "/>
    <x v="14"/>
    <s v="Operativo"/>
    <s v="DISPOSICIÓN FINAL DE ACTIVOS"/>
    <s v="Se puede gestionar de manera tardía la comercialización o destrucción de activos."/>
    <m/>
    <s v="Identificación de activos a comerciallizar o destruir dentro del comité de negocios de SAE"/>
    <m/>
    <m/>
    <m/>
    <m/>
    <m/>
    <m/>
    <m/>
    <m/>
    <n v="0"/>
    <s v="Debil"/>
    <s v="Fuerte"/>
    <s v="DebilFuerte"/>
    <n v="7"/>
    <s v="Débil"/>
    <s v="No disminuye"/>
    <s v="Directamente"/>
    <s v="DébilNo disminuyeDirectamente"/>
    <s v=""/>
    <s v=""/>
  </r>
  <r>
    <s v="Gerencia de Talento Humano "/>
    <x v="14"/>
    <s v="Operativo"/>
    <s v="DISPOSICIÓN FINAL DE ACTIVOS"/>
    <s v="Se puede gestionar de manera tardía la comercialización o destrucción de activos."/>
    <m/>
    <s v="Seguimiento a gestión dentro de comité directivo y comité de negocios"/>
    <m/>
    <m/>
    <m/>
    <m/>
    <m/>
    <m/>
    <m/>
    <m/>
    <n v="0"/>
    <s v="Debil"/>
    <s v="Fuerte"/>
    <s v="DebilFuerte"/>
    <n v="7"/>
    <s v="Débil"/>
    <s v="No disminuye"/>
    <s v="Directamente"/>
    <s v="DébilNo disminuyeDirectamente"/>
    <s v=""/>
    <s v=""/>
  </r>
  <r>
    <s v="Gerencia de Talento Humano "/>
    <x v="15"/>
    <s v="Estratégico"/>
    <s v="DIAGNOSTICO Y ALISTAMIENTO DE ACTIVOS"/>
    <s v="Fallas en la identificación de activos potenciales de productividad."/>
    <m/>
    <s v="Aplicación de procedimientos de diagnóstico de activos"/>
    <m/>
    <m/>
    <m/>
    <m/>
    <m/>
    <m/>
    <m/>
    <m/>
    <n v="0"/>
    <s v="Debil"/>
    <s v="Fuerte"/>
    <s v="DebilFuerte"/>
    <n v="7"/>
    <s v="Débil"/>
    <s v="No disminuye"/>
    <s v="Directamente"/>
    <s v="DébilNo disminuyeDirectamente"/>
    <s v=""/>
    <s v=""/>
  </r>
  <r>
    <s v="Gerencia de Talento Humano "/>
    <x v="15"/>
    <s v="Estratégico"/>
    <s v="DIAGNOSTICO Y ALISTAMIENTO DE ACTIVOS"/>
    <s v="Fallas en la identificación de activos potenciales de productividad."/>
    <m/>
    <s v="Identificación de activos productivos dentro del comité de negocios de la sociedad"/>
    <m/>
    <m/>
    <m/>
    <m/>
    <m/>
    <m/>
    <m/>
    <m/>
    <n v="0"/>
    <s v="Debil"/>
    <s v="Fuerte"/>
    <s v="DebilFuerte"/>
    <n v="7"/>
    <s v="Débil"/>
    <s v="No disminuye"/>
    <s v="Directamente"/>
    <s v="DébilNo disminuyeDirectamente"/>
    <s v=""/>
    <s v=""/>
  </r>
  <r>
    <s v="Gerencia de Talento Humano "/>
    <x v="15"/>
    <s v="Estratégico"/>
    <s v="DIAGNOSTICO Y ALISTAMIENTO DE ACTIVOS"/>
    <s v="Fallas en la identificación de activos potenciales de productividad."/>
    <m/>
    <s v="Aplicación de procedimiento de desalojos y legalización de contratos."/>
    <m/>
    <m/>
    <m/>
    <m/>
    <m/>
    <m/>
    <m/>
    <m/>
    <n v="0"/>
    <s v="Debil"/>
    <s v="Fuerte"/>
    <s v="DebilFuerte"/>
    <n v="7"/>
    <s v="Débil"/>
    <s v="No disminuye"/>
    <s v="Directamente"/>
    <s v="DébilNo disminuyeDirectamente"/>
    <s v=""/>
    <s v=""/>
  </r>
  <r>
    <s v="Gerencia de Talento Humano "/>
    <x v="16"/>
    <s v="Operativo"/>
    <s v="GESTIÓN FINANCIERA"/>
    <s v="Se pueden realizar inversiones sin la información necesaria"/>
    <m/>
    <s v="aplicación del procedimiento de gestion de inversiones P-GF3-066"/>
    <m/>
    <m/>
    <m/>
    <m/>
    <m/>
    <m/>
    <m/>
    <m/>
    <n v="0"/>
    <s v="Debil"/>
    <s v="Fuerte"/>
    <s v="DebilFuerte"/>
    <n v="7"/>
    <s v="Débil"/>
    <s v="No disminuye"/>
    <s v="Directamente"/>
    <s v="DébilNo disminuyeDirectamente"/>
    <s v=""/>
    <s v=""/>
  </r>
  <r>
    <s v="Gerencia de Talento Humano "/>
    <x v="16"/>
    <s v="Operativo"/>
    <s v="GESTIÓN FINANCIERA"/>
    <s v="Se pueden realizar inversiones sin la información necesaria"/>
    <m/>
    <s v="Aplicación de P-GF1-015_Procedimiento_Elaboracion_y_Actualizacion_del_Presupuesto"/>
    <m/>
    <m/>
    <m/>
    <m/>
    <m/>
    <m/>
    <m/>
    <m/>
    <n v="0"/>
    <s v="Debil"/>
    <s v="Fuerte"/>
    <s v="DebilFuerte"/>
    <n v="7"/>
    <s v="Débil"/>
    <s v="No disminuye"/>
    <s v="Directamente"/>
    <s v="DébilNo disminuyeDirectamente"/>
    <s v=""/>
    <s v=""/>
  </r>
  <r>
    <s v="Gerencia de Talento Humano "/>
    <x v="17"/>
    <s v="Estratégico"/>
    <s v="TODOS LOS PROCESOS"/>
    <s v="No disponibilidad de recursos para gestionar la distribución a las entidades del Estado"/>
    <m/>
    <s v="Se realiza un presupuesto anual desarrollado por cada una de las àreas, tanto para ingresos como para gast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17"/>
    <s v="Estratégico"/>
    <s v="TODOS LOS PROCESOS"/>
    <s v="No disponibilidad de recursos para gestionar la distribución a las entidades del Estado"/>
    <m/>
    <s v="Se verifica el cumplimiento del presupuesto para cada uno de los pagos reallizad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17"/>
    <s v="Estratégico"/>
    <s v="TODOS LOS PROCESOS"/>
    <s v="No disponibilidad de recursos para gestionar la distribución a las entidades del Estado"/>
    <m/>
    <s v="Se realiza seguimiento a los ingresos presupuestad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18"/>
    <s v="Operativo"/>
    <s v="TODOS LOS PROCESOS"/>
    <s v="Se pueden establecer procesos con controles obsoletos o desbordados en términos de la operación"/>
    <m/>
    <s v="Aplicación del procedimiento de creación, modificación o eliminación de document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18"/>
    <s v="Operativo"/>
    <s v="TODOS LOS PROCESOS"/>
    <s v="Se pueden establecer procesos con controles obsoletos o desbordados en términos de la operación"/>
    <m/>
    <s v="Se cuenta con la definición de la arquitectura empresarial, donde se establece el alcance de los procesos"/>
    <s v="Evitar el riesgo"/>
    <s v="Asignado"/>
    <s v="Adecuado"/>
    <s v="Oportuna"/>
    <s v="Detectar"/>
    <s v="Confiable"/>
    <s v="Se investigan y resuelven oportunamente"/>
    <s v="Completa"/>
    <n v="95"/>
    <s v="Moderado"/>
    <s v="Fuerte"/>
    <s v="ModeradoFuerte"/>
    <n v="4"/>
    <s v="Moderado"/>
    <s v="No disminuye"/>
    <s v="Directamente"/>
    <s v="ModeradoNo disminuyeDirectamente"/>
    <n v="0"/>
    <n v="1"/>
  </r>
  <r>
    <s v="Gerencia de Talento Humano "/>
    <x v="19"/>
    <s v="Seguridad de la Información"/>
    <s v="TODOS LOS PROCESOS"/>
    <s v="Falta de programas de gestión de cambio y seguimientos en el uso y apropiación de TIC's"/>
    <m/>
    <s v="Seguimeintos realizados al plan de acción "/>
    <s v="Reducir el riesgo"/>
    <s v="Asignado"/>
    <s v="Adecuado"/>
    <s v="Oportuna"/>
    <s v="Detectar"/>
    <s v="Confiable"/>
    <s v="Se investigan y resuelven oportunamente"/>
    <s v="Completa"/>
    <n v="95"/>
    <s v="Moderado"/>
    <s v="Fuerte"/>
    <s v="ModeradoFuerte"/>
    <n v="4"/>
    <s v="Moderado"/>
    <s v="No disminuye"/>
    <s v="Directamente"/>
    <s v="ModeradoNo disminuyeDirectamente"/>
    <n v="0"/>
    <n v="1"/>
  </r>
  <r>
    <s v="Gerencia de Talento Humano "/>
    <x v="20"/>
    <s v="Estratégico"/>
    <s v="TODOS LOS PROCESOS"/>
    <s v="No se cuente con los recursos suficientes para lograr el objetivo institucional"/>
    <m/>
    <s v="Aplicación Procedimiento de Elaboración y Actualización del presupuesto"/>
    <s v="Reducir el riesgo"/>
    <s v="Asignado"/>
    <s v="Adecuado"/>
    <s v="Oportuna"/>
    <s v="Detectar"/>
    <s v="Confiable"/>
    <s v="Se investigan y resuelven oportunamente"/>
    <s v="Completa"/>
    <n v="95"/>
    <s v="Moderado"/>
    <s v="Fuerte"/>
    <s v="ModeradoFuerte"/>
    <n v="4"/>
    <s v="Moderado"/>
    <s v="No disminuye"/>
    <s v="Directamente"/>
    <s v="ModeradoNo disminuyeDirectamente"/>
    <n v="0"/>
    <n v="1"/>
  </r>
  <r>
    <s v="Gerencia de Talento Humano "/>
    <x v="20"/>
    <s v="Estratégico"/>
    <s v="TODOS LOS PROCESOS"/>
    <s v="No se cuente con los recursos suficientes para lograr el objetivo institucional"/>
    <m/>
    <s v="Se verifica el cumplimiento del presupuesto para cada uno de los pagos reallizados."/>
    <s v="Reducir el riesgo"/>
    <s v="Asignado"/>
    <s v="Adecuado"/>
    <s v="Oportuna"/>
    <s v="Detectar"/>
    <s v="Confiable"/>
    <s v="Se investigan y resuelven oportunamente"/>
    <s v="Completa"/>
    <n v="95"/>
    <s v="Moderado"/>
    <s v="Fuerte"/>
    <s v="ModeradoFuerte"/>
    <n v="4"/>
    <s v="Moderado"/>
    <s v="No disminuye"/>
    <s v="Directamente"/>
    <s v="ModeradoNo disminuyeDirectamente"/>
    <n v="0"/>
    <n v="1"/>
  </r>
  <r>
    <s v="Gerencia de Talento Humano "/>
    <x v="20"/>
    <s v="Estratégico"/>
    <s v="TODOS LOS PROCESOS"/>
    <s v="No se cuente con los recursos suficientes para lograr el objetivo institucional"/>
    <m/>
    <s v="Se realiza seguimiento a los ingresos presupuestados."/>
    <s v="Reducir el riesgo"/>
    <s v="Asignado"/>
    <s v="Adecuado"/>
    <s v="Oportuna"/>
    <s v="Detectar"/>
    <s v="Confiable"/>
    <s v="Se investigan y resuelven oportunamente"/>
    <s v="Completa"/>
    <n v="95"/>
    <s v="Moderado"/>
    <s v="Fuerte"/>
    <s v="ModeradoFuerte"/>
    <n v="4"/>
    <s v="Moderado"/>
    <s v="No disminuye"/>
    <s v="Directamente"/>
    <s v="ModeradoNo disminuyeDirectamente"/>
    <n v="0"/>
    <n v="1"/>
  </r>
  <r>
    <s v="Gerencia de Talento Humano "/>
    <x v="21"/>
    <s v="Estratégico"/>
    <s v="RECEPCIÓN Y REGISTRO"/>
    <s v="Asignar activos a Depositarios Provisionales y Liquidadores con características erróneas (tales como actividad económica, cobertura en departamento o municipio,  clasificación de experiencia o categoría de inscripción)"/>
    <m/>
    <s v="Modulo de asignación automatica de depositarios"/>
    <m/>
    <m/>
    <m/>
    <m/>
    <m/>
    <m/>
    <m/>
    <m/>
    <n v="0"/>
    <s v="Debil"/>
    <s v="Fuerte"/>
    <s v="DebilFuerte"/>
    <n v="7"/>
    <s v="Débil"/>
    <s v="No disminuye"/>
    <s v="Directamente"/>
    <s v="DébilNo disminuyeDirectamente"/>
    <s v=""/>
    <s v=""/>
  </r>
  <r>
    <s v="Gerencia de Talento Humano "/>
    <x v="21"/>
    <s v="Estratégico"/>
    <s v="RECEPCIÓN Y REGISTRO"/>
    <s v="Asignar activos a Depositarios Provisionales y Liquidadores con características erróneas (tales como actividad económica, cobertura en departamento o municipio,  clasificación de experiencia o categoría de inscripción)"/>
    <m/>
    <s v="Aplicación del procedimiento de asignación de depositarios"/>
    <m/>
    <m/>
    <m/>
    <m/>
    <m/>
    <m/>
    <m/>
    <m/>
    <n v="0"/>
    <s v="Debil"/>
    <s v="Fuerte"/>
    <s v="DebilFuerte"/>
    <n v="7"/>
    <s v="Débil"/>
    <s v="No disminuye"/>
    <s v="Directamente"/>
    <s v="DébilNo disminuyeDirectamente"/>
    <s v=""/>
    <s v=""/>
  </r>
  <r>
    <s v="Gerencia de Talento Humano "/>
    <x v="22"/>
    <s v="Estratégico"/>
    <s v="RECEPCIÓN Y REGISTRO"/>
    <s v="Puede que no haya recursos disponibles idóneos para la recepción de los Activos (Delegados, Bodegas, Especialistas, depositarios)"/>
    <m/>
    <s v="Aplicación del procedimiento de preparación para la recepción de Activos"/>
    <m/>
    <m/>
    <m/>
    <m/>
    <m/>
    <m/>
    <m/>
    <m/>
    <n v="0"/>
    <s v="Debil"/>
    <s v="Fuerte"/>
    <s v="DebilFuerte"/>
    <n v="7"/>
    <s v="Débil"/>
    <s v="No disminuye"/>
    <s v="Directamente"/>
    <s v="DébilNo disminuyeDirectamente"/>
    <s v=""/>
    <s v=""/>
  </r>
  <r>
    <s v="Gerencia de Talento Humano "/>
    <x v="23"/>
    <s v="Seguridad de la Información"/>
    <s v="RECEPCIÓN Y REGISTRO"/>
    <s v="No contar con la información real del inventario de los activos en administración"/>
    <m/>
    <s v="Definición de politica en la recepción de Activos"/>
    <m/>
    <m/>
    <m/>
    <m/>
    <m/>
    <m/>
    <m/>
    <m/>
    <n v="0"/>
    <s v="Debil"/>
    <s v="Fuerte"/>
    <s v="DebilFuerte"/>
    <n v="7"/>
    <s v="Débil"/>
    <s v="No disminuye"/>
    <s v="Directamente"/>
    <s v="DébilNo disminuyeDirectamente"/>
    <s v=""/>
    <s v=""/>
  </r>
  <r>
    <s v="Gerencia de Talento Humano "/>
    <x v="23"/>
    <s v="Seguridad de la Información"/>
    <s v="RECEPCIÓN Y REGISTRO"/>
    <s v="No contar con la información real del inventario de los activos en administración"/>
    <m/>
    <s v="Seguimiento del lider del registro de los activos"/>
    <m/>
    <m/>
    <m/>
    <m/>
    <m/>
    <m/>
    <m/>
    <m/>
    <n v="0"/>
    <s v="Debil"/>
    <s v="Fuerte"/>
    <s v="DebilFuerte"/>
    <n v="7"/>
    <s v="Débil"/>
    <s v="No disminuye"/>
    <s v="Directamente"/>
    <s v="DébilNo disminuyeDirectamente"/>
    <s v=""/>
    <s v=""/>
  </r>
  <r>
    <s v="Gerencia de Talento Humano "/>
    <x v="24"/>
    <s v="Operativo"/>
    <s v="RECEPCIÓN Y REGISTRO y DIAGNOSTICO Y ALISTAMIENTO DE ACTIVOS"/>
    <s v="Puede ocurrir que no se caracterice  adecuadamente el activo "/>
    <m/>
    <s v="Definición dentro de los procedimientos de Recepción y registro en cuanto a la Consulta de información online en la Ventanilla Única de Registro (VUR), Registro Único Nacional de Tránsito (RUNT),  DIMAR, Aeronáutica Civil y RUES._x000a_"/>
    <m/>
    <m/>
    <m/>
    <m/>
    <m/>
    <m/>
    <m/>
    <m/>
    <n v="0"/>
    <s v="Debil"/>
    <s v="Fuerte"/>
    <s v="DebilFuerte"/>
    <n v="7"/>
    <s v="Débil"/>
    <s v="No disminuye"/>
    <s v="Directamente"/>
    <s v="DébilNo disminuyeDirectamente"/>
    <s v=""/>
    <s v=""/>
  </r>
  <r>
    <s v="Gerencia de Talento Humano "/>
    <x v="24"/>
    <s v="Operativo"/>
    <s v="RECEPCIÓN Y REGISTRO y DIAGNOSTICO Y ALISTAMIENTO DE ACTIVOS"/>
    <s v="Puede ocurrir que no se caracterice  adecuadamente el activo "/>
    <m/>
    <s v="Acuerdos interadministrativos – IGAC, para obtención de información"/>
    <m/>
    <m/>
    <m/>
    <m/>
    <m/>
    <m/>
    <m/>
    <m/>
    <n v="0"/>
    <s v="Debil"/>
    <s v="Fuerte"/>
    <s v="DebilFuerte"/>
    <n v="7"/>
    <s v="Débil"/>
    <s v="No disminuye"/>
    <s v="Directamente"/>
    <s v="DébilNo disminuyeDirectamente"/>
    <s v=""/>
    <s v=""/>
  </r>
  <r>
    <s v="Gerencia de Talento Humano "/>
    <x v="25"/>
    <s v="Operativo"/>
    <s v="TODOS LOS PROCESOS"/>
    <s v="Puede ocurrir que no tenga proveedores idóneos disponibles"/>
    <m/>
    <s v="Se cuenta con un sistema de registro de proveedore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25"/>
    <s v="Operativo"/>
    <s v="TODOS LOS PROCESOS"/>
    <s v="Puede ocurrir que no tenga proveedores idóneos disponibles"/>
    <m/>
    <s v="Contratro elaboración ROM"/>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25"/>
    <s v="Operativo"/>
    <s v="TODOS LOS PROCESOS"/>
    <s v="Puede ocurrir que no tenga proveedores idóneos disponibles"/>
    <m/>
    <s v="Aplicación Procedimiento elaboración de Estudios Previos"/>
    <s v="Reducir el riesgo"/>
    <s v="Asignado"/>
    <s v="Adecuado"/>
    <s v="Oportuna"/>
    <s v="Detectar"/>
    <s v="Confiable"/>
    <s v="Se investigan y resuelven oportunamente"/>
    <s v="Completa"/>
    <n v="95"/>
    <s v="Moderado"/>
    <s v="Fuerte"/>
    <s v="ModeradoFuerte"/>
    <n v="4"/>
    <s v="Moderado"/>
    <s v="No disminuye"/>
    <s v="Directamente"/>
    <s v="ModeradoNo disminuyeDirectamente"/>
    <n v="0"/>
    <n v="1"/>
  </r>
  <r>
    <s v="Gerencia de Talento Humano "/>
    <x v="26"/>
    <s v="Operativo"/>
    <s v="TODOS LOS PROCESOS"/>
    <s v="Se podría contratar un servicio innecesario"/>
    <m/>
    <s v="Aplicación Procedimiento elaboración de Estudios Previos"/>
    <s v="Reducir el riesgo"/>
    <s v="Asignado"/>
    <s v="Adecuado"/>
    <s v="Oportuna"/>
    <s v="Detectar"/>
    <s v="Confiable"/>
    <s v="Se investigan y resuelven oportunamente"/>
    <s v="Completa"/>
    <n v="95"/>
    <s v="Moderado"/>
    <s v="Fuerte"/>
    <s v="ModeradoFuerte"/>
    <n v="4"/>
    <s v="Moderado"/>
    <s v="No disminuye"/>
    <s v="Directamente"/>
    <s v="ModeradoNo disminuyeDirectamente"/>
    <n v="0"/>
    <n v="1"/>
  </r>
  <r>
    <s v="Gerencia de Talento Humano "/>
    <x v="26"/>
    <s v="Operativo"/>
    <s v="TODOS LOS PROCESOS"/>
    <s v="Se podría contratar un servicio innecesario"/>
    <m/>
    <s v="Aplicación del Procedimiento de ROM y Formato de Solicitud de Aprobación de ROM"/>
    <s v="Reducir el riesgo"/>
    <s v="Asignado"/>
    <s v="Adecuado"/>
    <s v="Oportuna"/>
    <s v="Detectar"/>
    <s v="Confiable"/>
    <s v="Se investigan y resuelven oportunamente"/>
    <s v="Completa"/>
    <n v="95"/>
    <s v="Moderado"/>
    <s v="Fuerte"/>
    <s v="ModeradoFuerte"/>
    <n v="4"/>
    <s v="Moderado"/>
    <s v="No disminuye"/>
    <s v="Directamente"/>
    <s v="ModeradoNo disminuyeDirectamente"/>
    <n v="0"/>
    <n v="1"/>
  </r>
  <r>
    <s v="Gerencia de Talento Humano "/>
    <x v="27"/>
    <s v="Estratégico"/>
    <s v="RECEPCIÓN Y REGISTRO"/>
    <s v="Puede ocurrir que no se cuente dentro del banco de depositarios con  depositarios que no cumplan con las características necesarias para el Registro y/o Asignación de activos."/>
    <m/>
    <s v="procedimiento P-DP3-030_Registro_y_clasificacion_de_Depositarios, incluyendo mecanismo de evaluación de depositarios."/>
    <m/>
    <m/>
    <m/>
    <m/>
    <m/>
    <m/>
    <m/>
    <m/>
    <n v="0"/>
    <s v="Debil"/>
    <s v="Fuerte"/>
    <s v="DebilFuerte"/>
    <n v="7"/>
    <s v="Débil"/>
    <s v="No disminuye"/>
    <s v="Directamente"/>
    <s v="DébilNo disminuyeDirectamente"/>
    <s v=""/>
    <s v=""/>
  </r>
  <r>
    <s v="Gerencia de Talento Humano "/>
    <x v="27"/>
    <s v="Estratégico"/>
    <s v="RECEPCIÓN Y REGISTRO"/>
    <s v="Puede ocurrir que no se cuente dentro del banco de depositarios con  depositarios que no cumplan con las características necesarias para el Registro y/o Asignación de activos."/>
    <m/>
    <s v="Sistema de información de registro de depositarios donde desarrolla el proceso"/>
    <m/>
    <m/>
    <m/>
    <m/>
    <m/>
    <m/>
    <m/>
    <m/>
    <n v="0"/>
    <s v="Debil"/>
    <s v="Fuerte"/>
    <s v="DebilFuerte"/>
    <n v="7"/>
    <s v="Débil"/>
    <s v="No disminuye"/>
    <s v="Directamente"/>
    <s v="DébilNo disminuyeDirectamente"/>
    <s v=""/>
    <s v=""/>
  </r>
  <r>
    <s v="Gerencia de Talento Humano "/>
    <x v="27"/>
    <s v="Estratégico"/>
    <s v="RECEPCIÓN Y REGISTRO"/>
    <s v="Puede ocurrir que no se cuente dentro del banco de depositarios con  depositarios que no cumplan con las características necesarias para el Registro y/o Asignación de activos."/>
    <m/>
    <s v="Procedimiento de registro de depositarios y liquidadores, donde se establecen los requisitos y operacion de la selección"/>
    <m/>
    <m/>
    <m/>
    <m/>
    <m/>
    <m/>
    <m/>
    <m/>
    <n v="0"/>
    <s v="Debil"/>
    <s v="Fuerte"/>
    <s v="DebilFuerte"/>
    <n v="7"/>
    <s v="Débil"/>
    <s v="No disminuye"/>
    <s v="Directamente"/>
    <s v="DébilNo disminuyeDirectamente"/>
    <s v=""/>
    <s v=""/>
  </r>
  <r>
    <s v="Gerencia de Talento Humano "/>
    <x v="27"/>
    <s v="Estratégico"/>
    <s v="RECEPCIÓN Y REGISTRO"/>
    <s v="Puede ocurrir que no se cuente dentro del banco de depositarios con  depositarios que no cumplan con las características necesarias para el Registro y/o Asignación de activos."/>
    <m/>
    <s v="Disponibilidad de un módulo de actualización de la información del Depositario registrada en el sistema"/>
    <m/>
    <m/>
    <m/>
    <m/>
    <m/>
    <m/>
    <m/>
    <m/>
    <n v="0"/>
    <s v="Debil"/>
    <s v="Fuerte"/>
    <s v="DebilFuerte"/>
    <n v="7"/>
    <s v="Débil"/>
    <s v="No disminuye"/>
    <s v="Directamente"/>
    <s v="DébilNo disminuyeDirectamente"/>
    <s v=""/>
    <s v=""/>
  </r>
  <r>
    <s v="Gerencia de Talento Humano "/>
    <x v="28"/>
    <s v="Operativo"/>
    <s v="DISPOSICIÓN TEMPORAL DE ACTIVOS"/>
    <s v="Puede ocurrir que no se caracterice correctamente a los usuarios de los diferentes mecanismos de administración "/>
    <m/>
    <s v="Aplicación del procedimiento de Promoción y Negociación de Bienes Inmuebles"/>
    <m/>
    <m/>
    <m/>
    <m/>
    <m/>
    <m/>
    <m/>
    <m/>
    <n v="0"/>
    <s v="Debil"/>
    <s v="Fuerte"/>
    <s v="DebilFuerte"/>
    <n v="7"/>
    <s v="Débil"/>
    <s v="No disminuye"/>
    <s v="Directamente"/>
    <s v="DébilNo disminuyeDirectamente"/>
    <s v=""/>
    <s v=""/>
  </r>
  <r>
    <s v="Gerencia de Talento Humano "/>
    <x v="28"/>
    <s v="Operativo"/>
    <s v="DISPOSICIÓN TEMPORAL DE ACTIVOS"/>
    <s v="Puede ocurrir que no se caracterice correctamente a los usuarios de los diferentes mecanismos de administración "/>
    <m/>
    <s v="Aplicación del procedimiento de administración directa de bienes muebles"/>
    <m/>
    <m/>
    <m/>
    <m/>
    <m/>
    <m/>
    <m/>
    <m/>
    <n v="0"/>
    <s v="Debil"/>
    <s v="Fuerte"/>
    <s v="DebilFuerte"/>
    <n v="7"/>
    <s v="Débil"/>
    <s v="No disminuye"/>
    <s v="Directamente"/>
    <s v="DébilNo disminuyeDirectamente"/>
    <s v=""/>
    <s v=""/>
  </r>
  <r>
    <s v="Gerencia de Talento Humano "/>
    <x v="28"/>
    <s v="Operativo"/>
    <s v="DISPOSICIÓN TEMPORAL DE ACTIVOS"/>
    <s v="Puede ocurrir que no se caracterice correctamente a los usuarios de los diferentes mecanismos de administración "/>
    <m/>
    <s v="Aplicación del protocolo de ventas CISA SAE"/>
    <m/>
    <m/>
    <m/>
    <m/>
    <m/>
    <m/>
    <m/>
    <m/>
    <n v="0"/>
    <s v="Debil"/>
    <s v="Fuerte"/>
    <s v="DebilFuerte"/>
    <n v="7"/>
    <s v="Débil"/>
    <s v="No disminuye"/>
    <s v="Directamente"/>
    <s v="DébilNo disminuyeDirectamente"/>
    <s v=""/>
    <s v=""/>
  </r>
  <r>
    <s v="Gerencia de Talento Humano "/>
    <x v="28"/>
    <s v="Operativo"/>
    <s v="DISPOSICIÓN TEMPORAL DE ACTIVOS"/>
    <s v="Puede ocurrir que no se caracterice correctamente a los usuarios de los diferentes mecanismos de administración "/>
    <m/>
    <s v="Comercialización de Semovientes, sustancias quimicas"/>
    <m/>
    <m/>
    <m/>
    <m/>
    <m/>
    <m/>
    <m/>
    <m/>
    <n v="0"/>
    <s v="Debil"/>
    <s v="Fuerte"/>
    <s v="DebilFuerte"/>
    <n v="7"/>
    <s v="Débil"/>
    <s v="No disminuye"/>
    <s v="Directamente"/>
    <s v="DébilNo disminuyeDirectamente"/>
    <s v=""/>
    <s v=""/>
  </r>
  <r>
    <s v="Gerencia de Talento Humano "/>
    <x v="28"/>
    <s v="Operativo"/>
    <s v="DISPOSICIÓN TEMPORAL DE ACTIVOS"/>
    <s v="Puede ocurrir que no se caracterice correctamente a los usuarios de los diferentes mecanismos de administración "/>
    <m/>
    <s v="Aplicación del procedimiento de destinación definitiva de bienes inmuebles - leyes especiales"/>
    <m/>
    <m/>
    <m/>
    <m/>
    <m/>
    <m/>
    <m/>
    <m/>
    <n v="0"/>
    <s v="Debil"/>
    <s v="Fuerte"/>
    <s v="DebilFuerte"/>
    <n v="7"/>
    <s v="Débil"/>
    <s v="No disminuye"/>
    <s v="Directamente"/>
    <s v="DébilNo disminuyeDirectamente"/>
    <s v=""/>
    <s v=""/>
  </r>
  <r>
    <s v="Gerencia de Talento Humano "/>
    <x v="28"/>
    <s v="Operativo"/>
    <s v="DISPOSICIÓN TEMPORAL DE ACTIVOS"/>
    <s v="Puede ocurrir que no se caracterice correctamente a los usuarios de los diferentes mecanismos de administración "/>
    <m/>
    <s v="Aplicación del procedimiento de enajenación de bienes en común y proindiviso"/>
    <m/>
    <m/>
    <m/>
    <m/>
    <m/>
    <m/>
    <m/>
    <m/>
    <n v="0"/>
    <s v="Debil"/>
    <s v="Fuerte"/>
    <s v="DebilFuerte"/>
    <n v="7"/>
    <s v="Débil"/>
    <s v="No disminuye"/>
    <s v="Directamente"/>
    <s v="DébilNo disminuyeDirectamente"/>
    <s v=""/>
    <s v=""/>
  </r>
  <r>
    <s v="Gerencia de Talento Humano "/>
    <x v="28"/>
    <s v="Operativo"/>
    <s v="DISPOSICIÓN TEMPORAL DE ACTIVOS"/>
    <s v="Puede ocurrir que no se caracterice correctamente a los usuarios de los diferentes mecanismos de administración "/>
    <m/>
    <s v="Aplicación del procedimiento de Comercialización de Activos Sociales"/>
    <m/>
    <m/>
    <m/>
    <m/>
    <m/>
    <m/>
    <m/>
    <m/>
    <n v="0"/>
    <s v="Debil"/>
    <s v="Fuerte"/>
    <s v="DebilFuerte"/>
    <n v="7"/>
    <s v="Débil"/>
    <s v="No disminuye"/>
    <s v="Directamente"/>
    <s v="DébilNo disminuyeDirectamente"/>
    <s v=""/>
    <s v=""/>
  </r>
  <r>
    <s v="Gerencia de Talento Humano "/>
    <x v="28"/>
    <s v="Operativo"/>
    <s v="DISPOSICIÓN TEMPORAL DE ACTIVOS"/>
    <s v="Puede ocurrir que no se caracterice correctamente a los usuarios de los diferentes mecanismos de administración "/>
    <m/>
    <s v="Aplicación del procedimiento de chatarrización"/>
    <m/>
    <m/>
    <m/>
    <m/>
    <m/>
    <m/>
    <m/>
    <m/>
    <n v="0"/>
    <s v="Debil"/>
    <s v="Fuerte"/>
    <s v="DebilFuerte"/>
    <n v="7"/>
    <s v="Débil"/>
    <s v="No disminuye"/>
    <s v="Directamente"/>
    <s v="DébilNo disminuyeDirectamente"/>
    <s v=""/>
    <s v=""/>
  </r>
  <r>
    <s v="Gerencia de Talento Humano "/>
    <x v="29"/>
    <s v="Estratégico"/>
    <s v="DISPOSICIÓN TEMPORAL DE ACTIVOS"/>
    <s v="Puede ocurrir que se cuenten con depositarios provisionales y/o liquidadores, destinatarios provisionales y arrendatarios que incumplen con sus obligaciones"/>
    <m/>
    <s v="Aplicación del procedimiento seguimiento informe de gestión a inmuebles en deposito provisional"/>
    <m/>
    <m/>
    <m/>
    <m/>
    <m/>
    <m/>
    <m/>
    <m/>
    <n v="0"/>
    <s v="Debil"/>
    <s v="Fuerte"/>
    <s v="DebilFuerte"/>
    <n v="7"/>
    <s v="Débil"/>
    <s v="No disminuye"/>
    <s v="Directamente"/>
    <s v="DébilNo disminuyeDirectamente"/>
    <s v=""/>
    <s v=""/>
  </r>
  <r>
    <s v="Gerencia de Talento Humano "/>
    <x v="29"/>
    <s v="Estratégico"/>
    <s v="DISPOSICIÓN TEMPORAL DE ACTIVOS"/>
    <s v="Puede ocurrir que se cuenten con depositarios provisionales y/o liquidadores, destinatarios provisionales y arrendatarios que incumplen con sus obligaciones"/>
    <m/>
    <s v="Portal de depositarios en el que identifican y se interactua con ellos"/>
    <m/>
    <m/>
    <m/>
    <m/>
    <m/>
    <m/>
    <m/>
    <m/>
    <n v="0"/>
    <s v="Debil"/>
    <s v="Fuerte"/>
    <s v="DebilFuerte"/>
    <n v="7"/>
    <s v="Débil"/>
    <s v="No disminuye"/>
    <s v="Directamente"/>
    <s v="DébilNo disminuyeDirectamente"/>
    <s v=""/>
    <s v=""/>
  </r>
  <r>
    <s v="Gerencia de Talento Humano "/>
    <x v="29"/>
    <s v="Estratégico"/>
    <s v="DISPOSICIÓN TEMPORAL DE ACTIVOS"/>
    <s v="Puede ocurrir que se cuenten con depositarios provisionales y/o liquidadores, destinatarios provisionales y arrendatarios que incumplen con sus obligaciones"/>
    <m/>
    <s v="Se realizan visitas peridodicas a los activos para conocer su estado de ocupación y caracteristicas fundamentales de los mismos"/>
    <m/>
    <m/>
    <m/>
    <m/>
    <m/>
    <m/>
    <m/>
    <m/>
    <n v="0"/>
    <s v="Debil"/>
    <s v="Fuerte"/>
    <s v="DebilFuerte"/>
    <n v="7"/>
    <s v="Débil"/>
    <s v="No disminuye"/>
    <s v="Directamente"/>
    <s v="DébilNo disminuyeDirectamente"/>
    <s v=""/>
    <s v=""/>
  </r>
  <r>
    <s v="Gerencia de Talento Humano "/>
    <x v="29"/>
    <s v="Estratégico"/>
    <s v="DISPOSICIÓN TEMPORAL DE ACTIVOS"/>
    <s v="Puede ocurrir que se cuenten con depositarios provisionales y/o liquidadores, destinatarios provisionales y arrendatarios que incumplen con sus obligaciones"/>
    <m/>
    <s v=" Se estan documentando los contratos del mecanismo de adminsitración Directa y deposito provisional"/>
    <m/>
    <m/>
    <m/>
    <m/>
    <m/>
    <m/>
    <m/>
    <m/>
    <n v="0"/>
    <s v="Debil"/>
    <s v="Fuerte"/>
    <s v="DebilFuerte"/>
    <n v="7"/>
    <s v="Débil"/>
    <s v="No disminuye"/>
    <s v="Directamente"/>
    <s v="DébilNo disminuyeDirectamente"/>
    <s v=""/>
    <s v=""/>
  </r>
  <r>
    <s v="Gerencia de Talento Humano "/>
    <x v="29"/>
    <s v="Estratégico"/>
    <s v="DISPOSICIÓN TEMPORAL DE ACTIVOS"/>
    <s v="Puede ocurrir que se cuenten con depositarios provisionales y/o liquidadores, destinatarios provisionales y arrendatarios que incumplen con sus obligaciones"/>
    <m/>
    <s v="Plan de Choque de RETOMA de Inmuebles"/>
    <m/>
    <m/>
    <m/>
    <m/>
    <m/>
    <m/>
    <m/>
    <m/>
    <n v="0"/>
    <s v="Debil"/>
    <s v="Fuerte"/>
    <s v="DebilFuerte"/>
    <n v="7"/>
    <s v="Débil"/>
    <s v="No disminuye"/>
    <s v="Directamente"/>
    <s v="DébilNo disminuyeDirectamente"/>
    <s v=""/>
    <s v=""/>
  </r>
  <r>
    <s v="Gerencia de Talento Humano "/>
    <x v="30"/>
    <s v="Estratégico"/>
    <s v="DISPOSICIÓN FINAL DE ACTIVOS"/>
    <s v="Puede ocurrir que no se encuentra disponible la información del activo"/>
    <m/>
    <s v="Aplicación del procedimiento de alistamiento de activos (Inmuebles, Muebles, Sociedades)"/>
    <m/>
    <m/>
    <m/>
    <m/>
    <m/>
    <m/>
    <m/>
    <m/>
    <n v="0"/>
    <s v="Debil"/>
    <s v="Fuerte"/>
    <s v="DebilFuerte"/>
    <n v="7"/>
    <s v="Débil"/>
    <s v="No disminuye"/>
    <s v="Directamente"/>
    <s v="DébilNo disminuyeDirectamente"/>
    <s v=""/>
    <s v=""/>
  </r>
  <r>
    <s v="Gerencia de Talento Humano "/>
    <x v="30"/>
    <s v="Estratégico"/>
    <s v="DISPOSICIÓN FINAL DE ACTIVOS"/>
    <s v="Puede ocurrir que no se encuentra disponible la información del activo"/>
    <m/>
    <s v="Sistema de información Matrix con trazabilidad de los activos de información"/>
    <m/>
    <m/>
    <m/>
    <m/>
    <m/>
    <m/>
    <m/>
    <m/>
    <n v="0"/>
    <s v="Debil"/>
    <s v="Fuerte"/>
    <s v="DebilFuerte"/>
    <n v="7"/>
    <s v="Débil"/>
    <s v="No disminuye"/>
    <s v="Directamente"/>
    <s v="DébilNo disminuyeDirectamente"/>
    <s v=""/>
    <s v=""/>
  </r>
  <r>
    <s v="Gerencia de Talento Humano "/>
    <x v="30"/>
    <s v="Estratégico"/>
    <s v="DISPOSICIÓN FINAL DE ACTIVOS"/>
    <s v="Puede ocurrir que no se encuentra disponible la información del activo"/>
    <m/>
    <s v="Visitas períodicas a cada uno de los activos"/>
    <m/>
    <m/>
    <m/>
    <m/>
    <m/>
    <m/>
    <m/>
    <m/>
    <n v="0"/>
    <s v="Debil"/>
    <s v="Fuerte"/>
    <s v="DebilFuerte"/>
    <n v="7"/>
    <s v="Débil"/>
    <s v="No disminuye"/>
    <s v="Directamente"/>
    <s v="DébilNo disminuyeDirectamente"/>
    <s v=""/>
    <s v=""/>
  </r>
  <r>
    <s v="Gerencia de Talento Humano "/>
    <x v="30"/>
    <s v="Estratégico"/>
    <s v="DISPOSICIÓN FINAL DE ACTIVOS"/>
    <s v="Puede ocurrir que no se encuentra disponible la información del activo"/>
    <m/>
    <s v="Registro y verificación de informe de Gestión de Depositarios"/>
    <m/>
    <m/>
    <m/>
    <m/>
    <m/>
    <m/>
    <m/>
    <m/>
    <n v="0"/>
    <s v="Debil"/>
    <s v="Fuerte"/>
    <s v="DebilFuerte"/>
    <n v="7"/>
    <s v="Débil"/>
    <s v="No disminuye"/>
    <s v="Directamente"/>
    <s v="DébilNo disminuyeDirectamente"/>
    <s v=""/>
    <s v=""/>
  </r>
  <r>
    <s v="Gerencia de Talento Humano "/>
    <x v="31"/>
    <s v="Operativo"/>
    <s v="DISPOSICIÓN FINAL DE ACTIVOS"/>
    <s v="Podría ocurrir que no se entregue el activo en administración o disposición final correspondiente"/>
    <m/>
    <s v="Aplicación procedimiento de alistamiento para la devolución de activos."/>
    <m/>
    <m/>
    <m/>
    <m/>
    <m/>
    <m/>
    <m/>
    <m/>
    <n v="0"/>
    <s v="Debil"/>
    <s v="Fuerte"/>
    <s v="DebilFuerte"/>
    <n v="7"/>
    <s v="Débil"/>
    <s v="No disminuye"/>
    <s v="Directamente"/>
    <s v="DébilNo disminuyeDirectamente"/>
    <s v=""/>
    <s v=""/>
  </r>
  <r>
    <s v="Gerencia de Talento Humano "/>
    <x v="31"/>
    <s v="Operativo"/>
    <s v="DISPOSICIÓN FINAL DE ACTIVOS"/>
    <s v="Podría ocurrir que no se entregue el activo en administración o disposición final correspondiente"/>
    <m/>
    <s v="Procedimiento de entrega de activos"/>
    <m/>
    <m/>
    <m/>
    <m/>
    <m/>
    <m/>
    <m/>
    <m/>
    <n v="0"/>
    <s v="Debil"/>
    <s v="Fuerte"/>
    <s v="DebilFuerte"/>
    <n v="7"/>
    <s v="Débil"/>
    <s v="No disminuye"/>
    <s v="Directamente"/>
    <s v="DébilNo disminuyeDirectamente"/>
    <s v=""/>
    <s v=""/>
  </r>
  <r>
    <s v="Gerencia de Talento Humano "/>
    <x v="32"/>
    <s v="Operativo"/>
    <s v="DISPOSICIÓN FINAL DE ACTIVOS"/>
    <s v="Se podría desconocer por parte de SAE la necesidad de la entrega del activo"/>
    <m/>
    <s v="Descriptores definidos en el Sistema de informacionde correspondencia recibida (ZEUS)"/>
    <m/>
    <m/>
    <m/>
    <m/>
    <m/>
    <m/>
    <m/>
    <m/>
    <n v="0"/>
    <s v="Debil"/>
    <s v="Fuerte"/>
    <s v="DebilFuerte"/>
    <n v="7"/>
    <s v="Débil"/>
    <s v="No disminuye"/>
    <s v="Directamente"/>
    <s v="DébilNo disminuyeDirectamente"/>
    <s v=""/>
    <s v=""/>
  </r>
  <r>
    <s v="Gerencia de Talento Humano "/>
    <x v="32"/>
    <s v="Operativo"/>
    <s v="DISPOSICIÓN FINAL DE ACTIVOS"/>
    <s v="Se podría desconocer por parte de SAE la necesidad de la entrega del activo"/>
    <m/>
    <s v="Se cuenta con canales de comunicación directos con la fiscalia."/>
    <m/>
    <m/>
    <m/>
    <m/>
    <m/>
    <m/>
    <m/>
    <m/>
    <n v="0"/>
    <s v="Debil"/>
    <s v="Fuerte"/>
    <s v="DebilFuerte"/>
    <n v="7"/>
    <s v="Débil"/>
    <s v="No disminuye"/>
    <s v="Directamente"/>
    <s v="DébilNo disminuyeDirectamente"/>
    <s v=""/>
    <s v=""/>
  </r>
  <r>
    <s v="Gerencia de Talento Humano "/>
    <x v="32"/>
    <s v="Operativo"/>
    <s v="DISPOSICIÓN FINAL DE ACTIVOS"/>
    <s v="Se podría desconocer por parte de SAE la necesidad de la entrega del activo"/>
    <m/>
    <s v="Seguimiento semanal a las actividades desarrolladas por las G. de asuntos legales y contratación."/>
    <m/>
    <m/>
    <m/>
    <m/>
    <m/>
    <m/>
    <m/>
    <m/>
    <n v="0"/>
    <s v="Debil"/>
    <s v="Fuerte"/>
    <s v="DebilFuerte"/>
    <n v="7"/>
    <s v="Débil"/>
    <s v="No disminuye"/>
    <s v="Directamente"/>
    <s v="DébilNo disminuyeDirectamente"/>
    <s v=""/>
    <s v=""/>
  </r>
  <r>
    <s v="Gerencia de Talento Humano "/>
    <x v="33"/>
    <s v="Estratégico"/>
    <s v="DISPOSICIÓN FINAL DE ACTIVOS"/>
    <s v="Se podría  enajenar un activo por un valor inferior al estimado"/>
    <m/>
    <s v="Aplicación del Procedimeintos de estimado de renta y valoracipon de activos en el que se establecen los controles en las contrataciones o en los métodos a utilizar para los mismos."/>
    <m/>
    <m/>
    <m/>
    <m/>
    <m/>
    <m/>
    <m/>
    <m/>
    <n v="0"/>
    <s v="Debil"/>
    <s v="Fuerte"/>
    <s v="DebilFuerte"/>
    <n v="7"/>
    <s v="Débil"/>
    <s v="No disminuye"/>
    <s v="Directamente"/>
    <s v="DébilNo disminuyeDirectamente"/>
    <s v=""/>
    <s v=""/>
  </r>
  <r>
    <s v="Gerencia de Talento Humano "/>
    <x v="34"/>
    <s v="Operativo"/>
    <s v="GESTIÓN FINANCIERA"/>
    <s v="Se podría presentar fallas en la identificación de las características de los recaudos y pagos"/>
    <m/>
    <s v="Estandarizaciòn de flujo de pagos en el aplicativo ZEUS"/>
    <m/>
    <m/>
    <m/>
    <m/>
    <m/>
    <m/>
    <m/>
    <m/>
    <n v="0"/>
    <s v="Debil"/>
    <s v="Fuerte"/>
    <s v="DebilFuerte"/>
    <n v="7"/>
    <s v="Débil"/>
    <s v="No disminuye"/>
    <s v="Directamente"/>
    <s v="DébilNo disminuyeDirectamente"/>
    <s v=""/>
    <s v=""/>
  </r>
  <r>
    <s v="Gerencia de Talento Humano "/>
    <x v="34"/>
    <s v="Operativo"/>
    <s v="GESTIÓN FINANCIERA"/>
    <s v="Se podría presentar fallas en la identificación de las características de los recaudos y pagos"/>
    <m/>
    <s v="Instructivo para generación de cupon recaudo general."/>
    <m/>
    <m/>
    <m/>
    <m/>
    <m/>
    <m/>
    <m/>
    <m/>
    <n v="0"/>
    <s v="Debil"/>
    <s v="Fuerte"/>
    <s v="DebilFuerte"/>
    <n v="7"/>
    <s v="Débil"/>
    <s v="No disminuye"/>
    <s v="Directamente"/>
    <s v="DébilNo disminuyeDirectamente"/>
    <s v=""/>
    <s v=""/>
  </r>
  <r>
    <s v="Gerencia de Talento Humano "/>
    <x v="35"/>
    <s v="Estratégico"/>
    <s v="GESTIÓN FINANCIERA"/>
    <s v="Se podría presentar que no exista disponibilidad de recursos"/>
    <m/>
    <s v="Se realiza un presupuesto anual desarrollado por cada una de las àreas, tanto para ingresos como para gastos."/>
    <m/>
    <m/>
    <m/>
    <m/>
    <m/>
    <m/>
    <m/>
    <m/>
    <n v="0"/>
    <s v="Debil"/>
    <s v="Fuerte"/>
    <s v="DebilFuerte"/>
    <n v="7"/>
    <s v="Débil"/>
    <s v="No disminuye"/>
    <s v="Directamente"/>
    <s v="DébilNo disminuyeDirectamente"/>
    <s v=""/>
    <s v=""/>
  </r>
  <r>
    <s v="Gerencia de Talento Humano "/>
    <x v="35"/>
    <s v="Estratégico"/>
    <s v="GESTIÓN FINANCIERA"/>
    <s v="Se podría presentar que no exista disponibilidad de recursos"/>
    <m/>
    <s v="Se verifica el cumplimiento del presupuesto para cada uno de los pagos reallizados."/>
    <m/>
    <m/>
    <m/>
    <m/>
    <m/>
    <m/>
    <m/>
    <m/>
    <n v="0"/>
    <s v="Debil"/>
    <s v="Fuerte"/>
    <s v="DebilFuerte"/>
    <n v="7"/>
    <s v="Débil"/>
    <s v="No disminuye"/>
    <s v="Directamente"/>
    <s v="DébilNo disminuyeDirectamente"/>
    <s v=""/>
    <s v=""/>
  </r>
  <r>
    <s v="Gerencia de Talento Humano "/>
    <x v="35"/>
    <s v="Estratégico"/>
    <s v="GESTIÓN FINANCIERA"/>
    <s v="Se podría presentar que no exista disponibilidad de recursos"/>
    <m/>
    <s v="Se realiza seguimiento a los ingresos presupuestados."/>
    <m/>
    <m/>
    <m/>
    <m/>
    <m/>
    <m/>
    <m/>
    <m/>
    <n v="0"/>
    <s v="Debil"/>
    <s v="Fuerte"/>
    <s v="DebilFuerte"/>
    <n v="7"/>
    <s v="Débil"/>
    <s v="No disminuye"/>
    <s v="Directamente"/>
    <s v="DébilNo disminuyeDirectamente"/>
    <s v=""/>
    <s v=""/>
  </r>
  <r>
    <s v="Gerencia de Talento Humano "/>
    <x v="36"/>
    <s v="Operativo"/>
    <s v="GESTIÓN FINANCIERA"/>
    <s v="Puede ocurrir que no se cuente con información del estado de cuenta por activo"/>
    <m/>
    <s v="Se cuenta con un Instructivo de generación de estado de cuenta de activos y Formato de estado de cuenta"/>
    <m/>
    <m/>
    <m/>
    <m/>
    <m/>
    <m/>
    <m/>
    <m/>
    <n v="0"/>
    <s v="Debil"/>
    <s v="Fuerte"/>
    <s v="DebilFuerte"/>
    <n v="7"/>
    <s v="Débil"/>
    <s v="No disminuye"/>
    <s v="Directamente"/>
    <s v="DébilNo disminuyeDirectamente"/>
    <s v=""/>
    <s v=""/>
  </r>
  <r>
    <s v="Gerencia de Talento Humano "/>
    <x v="36"/>
    <s v="Operativo"/>
    <s v="GESTIÓN FINANCIERA"/>
    <s v="Puede ocurrir que no se cuente con información del estado de cuenta por activo"/>
    <m/>
    <s v="Sistema de información Matrix con trazabilidad de los activos de información"/>
    <m/>
    <m/>
    <m/>
    <m/>
    <m/>
    <m/>
    <m/>
    <m/>
    <n v="0"/>
    <s v="Debil"/>
    <s v="Fuerte"/>
    <s v="DebilFuerte"/>
    <n v="7"/>
    <s v="Débil"/>
    <s v="No disminuye"/>
    <s v="Directamente"/>
    <s v="DébilNo disminuyeDirectamente"/>
    <s v=""/>
    <s v=""/>
  </r>
  <r>
    <s v="Gerencia de Talento Humano "/>
    <x v="37"/>
    <s v="Estratégico"/>
    <s v="GESTIÓN FINANCIERA"/>
    <s v="Puede ocurrir que SAE disponga de los recursos de los activos del FRISCO desconociendo la condición de estos. "/>
    <m/>
    <s v="Formato de certificación de afectación directa de activos."/>
    <m/>
    <m/>
    <m/>
    <m/>
    <m/>
    <m/>
    <m/>
    <m/>
    <n v="0"/>
    <s v="Debil"/>
    <s v="Fuerte"/>
    <s v="DebilFuerte"/>
    <n v="7"/>
    <s v="Débil"/>
    <s v="No disminuye"/>
    <s v="Directamente"/>
    <s v="DébilNo disminuyeDirectamente"/>
    <s v=""/>
    <s v=""/>
  </r>
  <r>
    <s v="Gerencia de Talento Humano "/>
    <x v="38"/>
    <s v="Operativo"/>
    <s v="GESTIÓN FINANCIERA"/>
    <s v="Se podría reportar información financiera inexacta tanto de SAE como del FRISCO."/>
    <m/>
    <s v="Se cuenta con contabilidades separadas, una para el FRISCO y una para SAE."/>
    <m/>
    <m/>
    <m/>
    <m/>
    <m/>
    <m/>
    <m/>
    <m/>
    <n v="0"/>
    <s v="Debil"/>
    <s v="Fuerte"/>
    <s v="DebilFuerte"/>
    <n v="7"/>
    <s v="Débil"/>
    <s v="No disminuye"/>
    <s v="Directamente"/>
    <s v="DébilNo disminuyeDirectamente"/>
    <s v=""/>
    <s v=""/>
  </r>
  <r>
    <s v="Gerencia de Talento Humano "/>
    <x v="38"/>
    <s v="Operativo"/>
    <s v="GESTIÓN FINANCIERA"/>
    <s v="Se podría reportar información financiera inexacta tanto de SAE como del FRISCO."/>
    <m/>
    <s v="Se realizan conciliaciones de cada registro contable."/>
    <m/>
    <m/>
    <m/>
    <m/>
    <m/>
    <m/>
    <m/>
    <m/>
    <n v="0"/>
    <s v="Debil"/>
    <s v="Fuerte"/>
    <s v="DebilFuerte"/>
    <n v="7"/>
    <s v="Débil"/>
    <s v="No disminuye"/>
    <s v="Directamente"/>
    <s v="DébilNo disminuyeDirectamente"/>
    <s v=""/>
    <s v=""/>
  </r>
  <r>
    <s v="Gerencia de Talento Humano "/>
    <x v="39"/>
    <s v="Operativo"/>
    <s v="GESTIÓN DOCUMENTAL"/>
    <s v="Se podría generar una inadecuada identificación al área que corresponde el trámite  "/>
    <m/>
    <s v="Capacitación continua, criterios de direccionamiento de correspondencia"/>
    <m/>
    <m/>
    <m/>
    <m/>
    <m/>
    <m/>
    <m/>
    <m/>
    <n v="0"/>
    <s v="Debil"/>
    <s v="Fuerte"/>
    <s v="DebilFuerte"/>
    <n v="7"/>
    <s v="Débil"/>
    <s v="No disminuye"/>
    <s v="Directamente"/>
    <s v="DébilNo disminuyeDirectamente"/>
    <s v=""/>
    <s v=""/>
  </r>
  <r>
    <s v="Gerencia de Talento Humano "/>
    <x v="39"/>
    <s v="Operativo"/>
    <s v="GESTIÓN DOCUMENTAL"/>
    <s v="Se podría generar una inadecuada identificación al área que corresponde el trámite  "/>
    <m/>
    <s v=" Base de datos actualizada de usuarios en el aplicativo de Correspondencia."/>
    <m/>
    <m/>
    <m/>
    <m/>
    <m/>
    <m/>
    <m/>
    <m/>
    <n v="0"/>
    <s v="Debil"/>
    <s v="Fuerte"/>
    <s v="DebilFuerte"/>
    <n v="7"/>
    <s v="Débil"/>
    <s v="No disminuye"/>
    <s v="Directamente"/>
    <s v="DébilNo disminuyeDirectamente"/>
    <s v=""/>
    <s v=""/>
  </r>
  <r>
    <s v="Gerencia de Talento Humano "/>
    <x v="39"/>
    <s v="Operativo"/>
    <s v="GESTIÓN DOCUMENTAL"/>
    <s v="Se podría generar una inadecuada identificación al área que corresponde el trámite  "/>
    <m/>
    <s v="Mantenimiento del aplicativo por fuera de la jornadada laboral."/>
    <m/>
    <m/>
    <m/>
    <m/>
    <m/>
    <m/>
    <m/>
    <m/>
    <n v="0"/>
    <s v="Debil"/>
    <s v="Fuerte"/>
    <s v="DebilFuerte"/>
    <n v="7"/>
    <s v="Débil"/>
    <s v="No disminuye"/>
    <s v="Directamente"/>
    <s v="DébilNo disminuyeDirectamente"/>
    <s v=""/>
    <s v=""/>
  </r>
  <r>
    <s v="Gerencia de Talento Humano "/>
    <x v="39"/>
    <s v="Operativo"/>
    <s v="GESTIÓN DOCUMENTAL"/>
    <s v="Se podría generar una inadecuada identificación al área que corresponde el trámite  "/>
    <m/>
    <s v="Priorizar atención de posibles fallas del aplicativo cuando se presenten."/>
    <m/>
    <m/>
    <m/>
    <m/>
    <m/>
    <m/>
    <m/>
    <m/>
    <n v="0"/>
    <s v="Debil"/>
    <s v="Fuerte"/>
    <s v="DebilFuerte"/>
    <n v="7"/>
    <s v="Débil"/>
    <s v="No disminuye"/>
    <s v="Directamente"/>
    <s v="DébilNo disminuyeDirectamente"/>
    <s v=""/>
    <s v=""/>
  </r>
  <r>
    <s v="Gerencia de Talento Humano "/>
    <x v="39"/>
    <s v="Operativo"/>
    <s v="GESTIÓN DOCUMENTAL"/>
    <s v="Se podría generar una inadecuada identificación al área que corresponde el trámite  "/>
    <m/>
    <s v="Verificación y actualización permanente de las direcciones de los destinatarios externos a quien se envían comunicaciones. "/>
    <m/>
    <m/>
    <m/>
    <m/>
    <m/>
    <m/>
    <m/>
    <m/>
    <n v="0"/>
    <s v="Debil"/>
    <s v="Fuerte"/>
    <s v="DebilFuerte"/>
    <n v="7"/>
    <s v="Débil"/>
    <s v="No disminuye"/>
    <s v="Directamente"/>
    <s v="DébilNo disminuyeDirectamente"/>
    <s v=""/>
    <s v=""/>
  </r>
  <r>
    <s v="Gerencia de Talento Humano "/>
    <x v="39"/>
    <s v="Operativo"/>
    <s v="GESTIÓN DOCUMENTAL"/>
    <s v="Se podría generar una inadecuada identificación al área que corresponde el trámite  "/>
    <m/>
    <s v="Seguimiento a ZEUS"/>
    <m/>
    <m/>
    <m/>
    <m/>
    <m/>
    <m/>
    <m/>
    <m/>
    <n v="0"/>
    <s v="Debil"/>
    <s v="Fuerte"/>
    <s v="DebilFuerte"/>
    <n v="7"/>
    <s v="Débil"/>
    <s v="No disminuye"/>
    <s v="Directamente"/>
    <s v="DébilNo disminuyeDirectamente"/>
    <s v=""/>
    <s v=""/>
  </r>
  <r>
    <s v="Gerencia de Talento Humano "/>
    <x v="40"/>
    <s v="Operativo"/>
    <s v="GESTIÓN DOCUMENTAL"/>
    <s v="Puede ocurrir que no se inserten las piezas documentales en el expediente correspondiente "/>
    <m/>
    <s v="Se cuenta con una verificación por parte del Comitè Institucional de Desarrollo Adminsitrativo."/>
    <m/>
    <m/>
    <m/>
    <m/>
    <m/>
    <m/>
    <m/>
    <m/>
    <n v="0"/>
    <s v="Debil"/>
    <s v="Fuerte"/>
    <s v="DebilFuerte"/>
    <n v="7"/>
    <s v="Débil"/>
    <s v="No disminuye"/>
    <s v="Directamente"/>
    <s v="DébilNo disminuyeDirectamente"/>
    <s v=""/>
    <s v=""/>
  </r>
  <r>
    <s v="Gerencia de Talento Humano "/>
    <x v="40"/>
    <s v="Operativo"/>
    <s v="GESTIÓN DOCUMENTAL"/>
    <s v="Puede ocurrir que no se inserten las piezas documentales en el expediente correspondiente "/>
    <m/>
    <s v="Se cuenta con una verificaciòn por parte del lìder del proceso."/>
    <m/>
    <m/>
    <m/>
    <m/>
    <m/>
    <m/>
    <m/>
    <m/>
    <n v="0"/>
    <s v="Debil"/>
    <s v="Fuerte"/>
    <s v="DebilFuerte"/>
    <n v="7"/>
    <s v="Débil"/>
    <s v="No disminuye"/>
    <s v="Directamente"/>
    <s v="DébilNo disminuyeDirectamente"/>
    <s v=""/>
    <s v=""/>
  </r>
  <r>
    <s v="Gerencia de Talento Humano "/>
    <x v="40"/>
    <s v="Operativo"/>
    <s v="GESTIÓN DOCUMENTAL"/>
    <s v="Puede ocurrir que no se inserten las piezas documentales en el expediente correspondiente "/>
    <m/>
    <s v="Se realiza levantamiento información directamente con el área dando cumplimiento a la normatividad de gestión documental"/>
    <m/>
    <m/>
    <m/>
    <m/>
    <m/>
    <m/>
    <m/>
    <m/>
    <n v="0"/>
    <s v="Debil"/>
    <s v="Fuerte"/>
    <s v="DebilFuerte"/>
    <n v="7"/>
    <s v="Débil"/>
    <s v="No disminuye"/>
    <s v="Directamente"/>
    <s v="DébilNo disminuyeDirectamente"/>
    <s v=""/>
    <s v=""/>
  </r>
  <r>
    <s v="Gerencia de Talento Humano "/>
    <x v="41"/>
    <s v="Operativo"/>
    <s v="GESTIÓN DOCUMENTAL"/>
    <s v="Se podría alterar o extraviar piezas documentales vitales para la gestión "/>
    <m/>
    <s v="Capacitación temas de organización y conformación de expedientes"/>
    <m/>
    <m/>
    <m/>
    <m/>
    <m/>
    <m/>
    <m/>
    <m/>
    <n v="0"/>
    <s v="Debil"/>
    <s v="Fuerte"/>
    <s v="DebilFuerte"/>
    <n v="7"/>
    <s v="Débil"/>
    <s v="No disminuye"/>
    <s v="Directamente"/>
    <s v="DébilNo disminuyeDirectamente"/>
    <s v=""/>
    <s v=""/>
  </r>
  <r>
    <s v="Gerencia de Talento Humano "/>
    <x v="41"/>
    <s v="Operativo"/>
    <s v="GESTIÓN DOCUMENTAL"/>
    <s v="Se podría alterar o extraviar piezas documentales vitales para la gestión "/>
    <m/>
    <s v="Diligenciamiento de la hoja de control de cada expediente."/>
    <m/>
    <m/>
    <m/>
    <m/>
    <m/>
    <m/>
    <m/>
    <m/>
    <n v="0"/>
    <s v="Debil"/>
    <s v="Fuerte"/>
    <s v="DebilFuerte"/>
    <n v="7"/>
    <s v="Débil"/>
    <s v="No disminuye"/>
    <s v="Directamente"/>
    <s v="DébilNo disminuyeDirectamente"/>
    <s v=""/>
    <s v=""/>
  </r>
  <r>
    <s v="Gerencia de Talento Humano "/>
    <x v="41"/>
    <s v="Operativo"/>
    <s v="GESTIÓN DOCUMENTAL"/>
    <s v="Se podría alterar o extraviar piezas documentales vitales para la gestión "/>
    <m/>
    <s v="Aplicación del procedimiento de prestamo y consulta de documentos, Formatos Prestamo y Formato de control de prestamo de material de arcivo"/>
    <m/>
    <m/>
    <m/>
    <m/>
    <m/>
    <m/>
    <m/>
    <m/>
    <n v="0"/>
    <s v="Debil"/>
    <s v="Fuerte"/>
    <s v="DebilFuerte"/>
    <n v="7"/>
    <s v="Débil"/>
    <s v="No disminuye"/>
    <s v="Directamente"/>
    <s v="DébilNo disminuyeDirectamente"/>
    <s v=""/>
    <s v=""/>
  </r>
  <r>
    <s v="Gerencia de Talento Humano "/>
    <x v="41"/>
    <s v="Operativo"/>
    <s v="GESTIÓN DOCUMENTAL"/>
    <s v="Se podría alterar o extraviar piezas documentales vitales para la gestión "/>
    <m/>
    <s v="Vigilar que la infraestructura instalada en el archivo para el almacenamiento de su fondo documental, permanezca con las condiciones de seguridad y mantenimiento establecidas para la conservación del acervo documental."/>
    <m/>
    <m/>
    <m/>
    <m/>
    <m/>
    <m/>
    <m/>
    <m/>
    <n v="0"/>
    <s v="Debil"/>
    <s v="Fuerte"/>
    <s v="DebilFuerte"/>
    <n v="7"/>
    <s v="Débil"/>
    <s v="No disminuye"/>
    <s v="Directamente"/>
    <s v="DébilNo disminuyeDirectamente"/>
    <s v=""/>
    <s v=""/>
  </r>
  <r>
    <s v="Gerencia de Talento Humano "/>
    <x v="42"/>
    <s v="Operativo"/>
    <s v="GESTIÓN JURÍDICA"/>
    <s v="Se puede presentar  que no se cuente con un adecuado análisis jurisprudencial"/>
    <m/>
    <s v="Se cuenta con controles dentro de los procedimientos de control dual, en los cuales los jefes de las Gerencias o Vicepresidencia realiza la verificación de los conceptos y actos administrativos emitidos."/>
    <m/>
    <m/>
    <m/>
    <m/>
    <m/>
    <m/>
    <m/>
    <m/>
    <n v="0"/>
    <s v="Debil"/>
    <s v="Fuerte"/>
    <s v="DebilFuerte"/>
    <n v="7"/>
    <s v="Débil"/>
    <s v="No disminuye"/>
    <s v="Directamente"/>
    <s v="DébilNo disminuyeDirectamente"/>
    <s v=""/>
    <s v=""/>
  </r>
  <r>
    <s v="Gerencia de Talento Humano "/>
    <x v="42"/>
    <s v="Operativo"/>
    <s v="GESTIÓN JURÍDICA"/>
    <s v="Se puede presentar  que no se cuente con un adecuado análisis jurisprudencial"/>
    <m/>
    <s v="P-GJ2-079_Procedimiento_Atención_Conceptos_Juridicos"/>
    <m/>
    <m/>
    <m/>
    <m/>
    <m/>
    <m/>
    <m/>
    <m/>
    <n v="0"/>
    <s v="Debil"/>
    <s v="Fuerte"/>
    <s v="DebilFuerte"/>
    <n v="7"/>
    <s v="Débil"/>
    <s v="No disminuye"/>
    <s v="Directamente"/>
    <s v="DébilNo disminuyeDirectamente"/>
    <s v=""/>
    <s v=""/>
  </r>
  <r>
    <s v="Gerencia de Talento Humano "/>
    <x v="42"/>
    <s v="Operativo"/>
    <s v="GESTIÓN JURÍDICA"/>
    <s v="Se puede presentar  que no se cuente con un adecuado análisis jurisprudencial"/>
    <m/>
    <s v="SP-GJ2-080_Procedimiento_revision_y_expedicion_de_actos_administrativos"/>
    <m/>
    <m/>
    <m/>
    <m/>
    <m/>
    <m/>
    <m/>
    <m/>
    <n v="0"/>
    <s v="Debil"/>
    <s v="Fuerte"/>
    <s v="DebilFuerte"/>
    <n v="7"/>
    <s v="Débil"/>
    <s v="No disminuye"/>
    <s v="Directamente"/>
    <s v="DébilNo disminuyeDirectamente"/>
    <s v=""/>
    <s v=""/>
  </r>
  <r>
    <s v="Gerencia de Talento Humano "/>
    <x v="42"/>
    <s v="Operativo"/>
    <s v="GESTIÓN JURÍDICA"/>
    <s v="Se puede presentar  que no se cuente con un adecuado análisis jurisprudencial"/>
    <m/>
    <s v="P-GJ1-070_Procedimiento_Tutelas"/>
    <m/>
    <m/>
    <m/>
    <m/>
    <m/>
    <m/>
    <m/>
    <m/>
    <n v="0"/>
    <s v="Debil"/>
    <s v="Fuerte"/>
    <s v="DebilFuerte"/>
    <n v="7"/>
    <s v="Débil"/>
    <s v="No disminuye"/>
    <s v="Directamente"/>
    <s v="DébilNo disminuyeDirectamente"/>
    <s v=""/>
    <s v=""/>
  </r>
  <r>
    <s v="Gerencia de Talento Humano "/>
    <x v="43"/>
    <s v="Operativo"/>
    <s v="GESTIÓN JURÍDICA"/>
    <s v="Se puede presentar Indebido planteamiento de las estrategias para la defensa jurídica"/>
    <m/>
    <s v="Aplicación del procedimiento de representación Judicial P-GJ1-081"/>
    <m/>
    <m/>
    <m/>
    <m/>
    <m/>
    <m/>
    <m/>
    <m/>
    <n v="0"/>
    <s v="Debil"/>
    <s v="Fuerte"/>
    <s v="DebilFuerte"/>
    <n v="7"/>
    <s v="Débil"/>
    <s v="No disminuye"/>
    <s v="Directamente"/>
    <s v="DébilNo disminuyeDirectamente"/>
    <s v=""/>
    <s v=""/>
  </r>
  <r>
    <s v="Gerencia de Talento Humano "/>
    <x v="43"/>
    <s v="Operativo"/>
    <s v="GESTIÓN JURÍDICA"/>
    <s v="Se puede presentar Indebido planteamiento de las estrategias para la defensa jurídica"/>
    <m/>
    <s v="P-GJ2-079_Procedimiento_Atención_Conceptos_Juridicos"/>
    <m/>
    <m/>
    <m/>
    <m/>
    <m/>
    <m/>
    <m/>
    <m/>
    <n v="0"/>
    <s v="Debil"/>
    <s v="Fuerte"/>
    <s v="DebilFuerte"/>
    <n v="7"/>
    <s v="Débil"/>
    <s v="No disminuye"/>
    <s v="Directamente"/>
    <s v="DébilNo disminuyeDirectamente"/>
    <s v=""/>
    <s v=""/>
  </r>
  <r>
    <s v="Gerencia de Talento Humano "/>
    <x v="43"/>
    <s v="Operativo"/>
    <s v="GESTIÓN JURÍDICA"/>
    <s v="Se puede presentar Indebido planteamiento de las estrategias para la defensa jurídica"/>
    <m/>
    <s v="P-GJ2-080_Procedimiento_revision_y_expedicion_de_actos_administrativos"/>
    <m/>
    <m/>
    <m/>
    <m/>
    <m/>
    <m/>
    <m/>
    <m/>
    <n v="0"/>
    <s v="Debil"/>
    <s v="Fuerte"/>
    <s v="DebilFuerte"/>
    <n v="7"/>
    <s v="Débil"/>
    <s v="No disminuye"/>
    <s v="Directamente"/>
    <s v="DébilNo disminuyeDirectamente"/>
    <s v=""/>
    <s v=""/>
  </r>
  <r>
    <s v="Gerencia de Talento Humano "/>
    <x v="43"/>
    <s v="Operativo"/>
    <s v="GESTIÓN JURÍDICA"/>
    <s v="Se puede presentar Indebido planteamiento de las estrategias para la defensa jurídica"/>
    <m/>
    <s v="P-GJ1-070_Procedimiento_Tutelas"/>
    <m/>
    <m/>
    <m/>
    <m/>
    <m/>
    <m/>
    <m/>
    <m/>
    <n v="0"/>
    <s v="Debil"/>
    <s v="Fuerte"/>
    <s v="DebilFuerte"/>
    <n v="7"/>
    <s v="Débil"/>
    <s v="No disminuye"/>
    <s v="Directamente"/>
    <s v="DébilNo disminuyeDirectamente"/>
    <s v=""/>
    <s v=""/>
  </r>
  <r>
    <s v="Gerencia de Talento Humano "/>
    <x v="44"/>
    <s v="Operativo"/>
    <s v="ADQUISICIONES"/>
    <s v="Se podría presentar una  inadecuada identificación  de las necesidades a contratar."/>
    <m/>
    <s v="Aplicación P-BS1-023_Elaboracion_y_Actualizacion_del_Plan_Anual_de_Adquisiciones, en el cual se identifican y se validan las diferentes necesidades de contratación de las áreas y existe una aprobación de dicho plan. "/>
    <m/>
    <m/>
    <m/>
    <m/>
    <m/>
    <m/>
    <m/>
    <m/>
    <n v="0"/>
    <s v="Debil"/>
    <s v="Fuerte"/>
    <s v="DebilFuerte"/>
    <n v="7"/>
    <s v="Débil"/>
    <s v="No disminuye"/>
    <s v="Directamente"/>
    <s v="DébilNo disminuyeDirectamente"/>
    <s v=""/>
    <s v=""/>
  </r>
  <r>
    <s v="Gerencia de Talento Humano "/>
    <x v="44"/>
    <s v="Operativo"/>
    <s v="ADQUISICIONES"/>
    <s v="Se podría presentar una  inadecuada identificación  de las necesidades a contratar."/>
    <m/>
    <s v="Aplicación Procedimiento elaboración de Estudios Previos"/>
    <m/>
    <m/>
    <m/>
    <m/>
    <m/>
    <m/>
    <m/>
    <m/>
    <n v="0"/>
    <s v="Debil"/>
    <s v="Fuerte"/>
    <s v="DebilFuerte"/>
    <n v="7"/>
    <s v="Débil"/>
    <s v="No disminuye"/>
    <s v="Directamente"/>
    <s v="DébilNo disminuyeDirectamente"/>
    <s v=""/>
    <s v=""/>
  </r>
  <r>
    <s v="Gerencia de Talento Humano "/>
    <x v="44"/>
    <s v="Operativo"/>
    <s v="ADQUISICIONES"/>
    <s v="Se podría presentar una  inadecuada identificación  de las necesidades a contratar."/>
    <m/>
    <s v="Comité de Contratos"/>
    <m/>
    <m/>
    <m/>
    <m/>
    <m/>
    <m/>
    <m/>
    <m/>
    <n v="0"/>
    <s v="Debil"/>
    <s v="Fuerte"/>
    <s v="DebilFuerte"/>
    <n v="7"/>
    <s v="Débil"/>
    <s v="No disminuye"/>
    <s v="Directamente"/>
    <s v="DébilNo disminuyeDirectamente"/>
    <s v=""/>
    <s v=""/>
  </r>
  <r>
    <s v="Gerencia de Talento Humano "/>
    <x v="44"/>
    <s v="Operativo"/>
    <s v="ADQUISICIONES"/>
    <s v="Se podría presentar una  inadecuada identificación  de las necesidades a contratar."/>
    <m/>
    <s v="Aplicación Procedimiento de Elaboración y Actualización del presupuesto"/>
    <m/>
    <m/>
    <m/>
    <m/>
    <m/>
    <m/>
    <m/>
    <m/>
    <n v="0"/>
    <s v="Debil"/>
    <s v="Fuerte"/>
    <s v="DebilFuerte"/>
    <n v="7"/>
    <s v="Débil"/>
    <s v="No disminuye"/>
    <s v="Directamente"/>
    <s v="DébilNo disminuyeDirectamente"/>
    <s v=""/>
    <s v=""/>
  </r>
  <r>
    <s v="Gerencia de Talento Humano "/>
    <x v="45"/>
    <s v="Operativo"/>
    <s v="ADQUISICIONES"/>
    <s v="Puede ocurrir que existan debilidades para realizar la supervisión o interventoría del contrato."/>
    <m/>
    <s v="Aplición del  procedimiento de supervisión o interventoria y liquidación de contratos"/>
    <m/>
    <m/>
    <m/>
    <m/>
    <m/>
    <m/>
    <m/>
    <m/>
    <n v="0"/>
    <s v="Debil"/>
    <s v="Fuerte"/>
    <s v="DebilFuerte"/>
    <n v="7"/>
    <s v="Débil"/>
    <s v="No disminuye"/>
    <s v="Directamente"/>
    <s v="DébilNo disminuyeDirectamente"/>
    <s v=""/>
    <s v=""/>
  </r>
  <r>
    <s v="Gerencia de Talento Humano "/>
    <x v="46"/>
    <s v="Operativo"/>
    <s v="ADQUISICIONES"/>
    <s v="Se podría presentar fallas en la definición y cumplimiento de las condiciones y garantías del contrato."/>
    <m/>
    <s v="Dentro del Manual de contratación adoptado se encuentra la definición de garantias tendientes a los riesgos identificados en el momento en el que se realizan los estudios previos."/>
    <m/>
    <m/>
    <m/>
    <m/>
    <m/>
    <m/>
    <m/>
    <m/>
    <n v="0"/>
    <s v="Debil"/>
    <s v="Fuerte"/>
    <s v="DebilFuerte"/>
    <n v="7"/>
    <s v="Débil"/>
    <s v="No disminuye"/>
    <s v="Directamente"/>
    <s v="DébilNo disminuyeDirectamente"/>
    <s v=""/>
    <s v=""/>
  </r>
  <r>
    <s v="Gerencia de Talento Humano "/>
    <x v="47"/>
    <s v="Seguridad de la Información"/>
    <s v="COMUNICACIÓN Y ATENCIÓN DE REQUERIMIENTOS"/>
    <s v="Se podrían contar con información errada  dentro de las comunicaciones externas"/>
    <m/>
    <s v="Se cuentan con canales unicos oficiales de información, fruto de los sistemas de información. Toda información publicada es verificada por la Presidencia de la Sociedad."/>
    <m/>
    <m/>
    <m/>
    <m/>
    <m/>
    <m/>
    <m/>
    <m/>
    <n v="0"/>
    <s v="Debil"/>
    <s v="Fuerte"/>
    <s v="DebilFuerte"/>
    <n v="7"/>
    <s v="Débil"/>
    <s v="No disminuye"/>
    <s v="Directamente"/>
    <s v="DébilNo disminuyeDirectamente"/>
    <s v=""/>
    <s v=""/>
  </r>
  <r>
    <s v="Gerencia de Talento Humano "/>
    <x v="48"/>
    <s v="Operativo"/>
    <s v="COMUNICACIÓN Y ATENCIÓN DE REQUERIMIENTOS"/>
    <s v="Se podrían presentar retrasos en las respuestas a las necesidades y requerimientos de los usuarios"/>
    <m/>
    <s v="Se cuenta con sistema de gestiòn documental, donde se definen alertas para el cumplimiento de los tiempos. Alertas previas diarias, semanales y quincenales de los vencimientos de plazo. Comunicaciones a través de correo, teléfono y Skype empresarial"/>
    <m/>
    <m/>
    <m/>
    <m/>
    <m/>
    <m/>
    <m/>
    <m/>
    <n v="0"/>
    <s v="Debil"/>
    <s v="Fuerte"/>
    <s v="DebilFuerte"/>
    <n v="7"/>
    <s v="Débil"/>
    <s v="No disminuye"/>
    <s v="Directamente"/>
    <s v="DébilNo disminuyeDirectamente"/>
    <s v=""/>
    <s v=""/>
  </r>
  <r>
    <s v="Gerencia de Talento Humano "/>
    <x v="48"/>
    <s v="Operativo"/>
    <s v="COMUNICACIÓN Y ATENCIÓN DE REQUERIMIENTOS"/>
    <s v="Se podrían presentar retrasos en las respuestas a las necesidades y requerimientos de los usuarios"/>
    <m/>
    <s v="Existe el P-CA2-034_Procedimiento_de_Seguimeinto_y_Control_a_Requerimientos, donde se definen controles de seguimiento a todos los requerimientos dentro de la Sociedad."/>
    <m/>
    <m/>
    <m/>
    <m/>
    <m/>
    <m/>
    <m/>
    <m/>
    <n v="0"/>
    <s v="Debil"/>
    <s v="Fuerte"/>
    <s v="DebilFuerte"/>
    <n v="7"/>
    <s v="Débil"/>
    <s v="No disminuye"/>
    <s v="Directamente"/>
    <s v="DébilNo disminuyeDirectamente"/>
    <s v=""/>
    <s v=""/>
  </r>
  <r>
    <s v="Gerencia de Talento Humano "/>
    <x v="49"/>
    <s v="Operativo"/>
    <s v="DIRECCIONAMIENTO ESTRATEGICO"/>
    <s v="Se podrían presentar fallas dentro  de la medición de la estrategia"/>
    <m/>
    <s v="Se cuenta con una validación de los resultados en el comité Directivo, por parte de cada uno de los lideres de las áreas."/>
    <m/>
    <m/>
    <m/>
    <m/>
    <m/>
    <m/>
    <m/>
    <m/>
    <n v="0"/>
    <s v="Debil"/>
    <s v="Fuerte"/>
    <s v="DebilFuerte"/>
    <n v="7"/>
    <s v="Débil"/>
    <s v="No disminuye"/>
    <s v="Directamente"/>
    <s v="DébilNo disminuyeDirectamente"/>
    <s v=""/>
    <s v=""/>
  </r>
  <r>
    <s v="Gerencia de Talento Humano "/>
    <x v="50"/>
    <s v="Operativo"/>
    <s v="DIRECCIONAMIENTO ESTRATEGICO"/>
    <s v="Puede ocurrir que los procesos no estén debidamente documentados, o que los documentos se encuentren desactualizados."/>
    <m/>
    <s v="Se cuenta con controles dentro del procedimiento de Creación, modificación y Eliminación de Documentos, a través del flujo en el aplicativo ZEUS"/>
    <m/>
    <m/>
    <m/>
    <m/>
    <m/>
    <m/>
    <m/>
    <m/>
    <n v="0"/>
    <s v="Debil"/>
    <s v="Fuerte"/>
    <s v="DebilFuerte"/>
    <n v="7"/>
    <s v="Débil"/>
    <s v="No disminuye"/>
    <s v="Directamente"/>
    <s v="DébilNo disminuyeDirectamente"/>
    <s v=""/>
    <s v=""/>
  </r>
  <r>
    <s v="Gerencia de Talento Humano "/>
    <x v="51"/>
    <s v="Operativo"/>
    <s v="GESTIÓN DEL TALENTO HUMANO"/>
    <s v="Se podrían presentar fallas en la identificación de las necesidades de personal en la entidad."/>
    <m/>
    <s v="Aplicación P-GT1-010_Procedimiento_Seleccion_y_Vinculacion_de_Talento_Humano, donde se definen los mecanismos para la solicitud de personal y flujo en el aplicativo ZEUS"/>
    <s v="Evitar el riesgo"/>
    <s v="Asignado"/>
    <s v="Adecuado"/>
    <s v="Oportuna"/>
    <s v="Detectar"/>
    <s v="Confiable"/>
    <s v="Se investigan y resuelven oportunamente"/>
    <s v="Completa"/>
    <n v="95"/>
    <s v="Moderado"/>
    <s v="Fuerte"/>
    <s v="ModeradoFuerte"/>
    <n v="4"/>
    <s v="Moderado"/>
    <s v="No disminuye"/>
    <s v="Directamente"/>
    <s v="ModeradoNo disminuyeDirectamente"/>
    <n v="0"/>
    <n v="1"/>
  </r>
  <r>
    <s v="Gerencia de Talento Humano "/>
    <x v="51"/>
    <s v="Operativo"/>
    <s v="GESTIÓN DEL TALENTO HUMANO"/>
    <s v="Se podrían presentar fallas en la identificación de las necesidades de personal en la entidad."/>
    <m/>
    <s v="Las necesidades son contrarestadas con el dimensionamiento realizado por la firma Bahamon en el año 2014."/>
    <s v="Evitar el riesgo"/>
    <s v="Asignado"/>
    <s v="Adecuado"/>
    <s v="Oportuna"/>
    <s v="Detectar"/>
    <s v="Confiable"/>
    <s v="Se investigan y resuelven oportunamente"/>
    <s v="Completa"/>
    <n v="95"/>
    <s v="Moderado"/>
    <s v="Fuerte"/>
    <s v="ModeradoFuerte"/>
    <n v="4"/>
    <s v="Moderado"/>
    <s v="No disminuye"/>
    <s v="Directamente"/>
    <s v="ModeradoNo disminuyeDirectamente"/>
    <n v="0"/>
    <n v="1"/>
  </r>
  <r>
    <s v="Gerencia de Talento Humano "/>
    <x v="51"/>
    <s v="Operativo"/>
    <s v="GESTIÓN DEL TALENTO HUMANO"/>
    <s v="Se podrían presentar fallas en la identificación de las necesidades de personal en la entidad."/>
    <m/>
    <s v="Dimensionamiento de la planta"/>
    <s v="Evitar el riesgo"/>
    <s v="Asignado"/>
    <s v="Adecuado"/>
    <s v="Oportuna"/>
    <s v="Detectar"/>
    <s v="Confiable"/>
    <s v="Se investigan y resuelven oportunamente"/>
    <s v="Completa"/>
    <n v="95"/>
    <s v="Moderado"/>
    <s v="Fuerte"/>
    <s v="ModeradoFuerte"/>
    <n v="4"/>
    <s v="Moderado"/>
    <s v="No disminuye"/>
    <s v="Directamente"/>
    <s v="ModeradoNo disminuyeDirectamente"/>
    <n v="0"/>
    <n v="1"/>
  </r>
  <r>
    <s v="Gerencia de Talento Humano "/>
    <x v="52"/>
    <s v="Operativo"/>
    <s v="GESTIÓN DEL TALENTO HUMANO"/>
    <s v="Se podría no encontrar personal idóneo dentro del mercado laboral"/>
    <m/>
    <s v="Se tienen definidos los perfiles de cada uno de los cargos necesarios dentro de la Sociedad, para los cuales se especifica más de un campo profesional o tipo de formación."/>
    <s v="Evitar el riesgo"/>
    <s v="Asignado"/>
    <s v="Adecuado"/>
    <s v="Oportuna"/>
    <s v="Detectar"/>
    <s v="Confiable"/>
    <s v="Se investigan y resuelven oportunamente"/>
    <s v="Completa"/>
    <n v="95"/>
    <s v="Moderado"/>
    <s v="Fuerte"/>
    <s v="ModeradoFuerte"/>
    <n v="4"/>
    <s v="Moderado"/>
    <s v="No disminuye"/>
    <s v="Directamente"/>
    <s v="ModeradoNo disminuyeDirectamente"/>
    <n v="0"/>
    <n v="1"/>
  </r>
  <r>
    <s v="Gerencia de Talento Humano "/>
    <x v="53"/>
    <s v="Operativo"/>
    <s v="GESTIÓN DEL TALENTO HUMANO"/>
    <s v="Se podría presentar fallas en la transferencia del conocimiento"/>
    <m/>
    <s v="Se cuenta con un plan de inducción y reinducción en el que se busca cumplir con la curva de aprendizaje definida."/>
    <s v="Reducir el riesgo"/>
    <s v="Asignado"/>
    <s v="Adecuado"/>
    <s v="Oportuna"/>
    <s v="Detectar"/>
    <s v="Confiable"/>
    <s v="Se investigan y resuelven oportunamente"/>
    <s v="Completa"/>
    <n v="95"/>
    <s v="Moderado"/>
    <s v="Fuerte"/>
    <s v="ModeradoFuerte"/>
    <n v="4"/>
    <s v="Moderado"/>
    <s v="No disminuye"/>
    <s v="Directamente"/>
    <s v="ModeradoNo disminuyeDirectamente"/>
    <n v="0"/>
    <n v="1"/>
  </r>
  <r>
    <s v="Gerencia de Talento Humano "/>
    <x v="53"/>
    <s v="Operativo"/>
    <s v="GESTIÓN DEL TALENTO HUMANO"/>
    <s v="Se podría presentar fallas en la transferencia del conocimiento"/>
    <m/>
    <s v="Se realizan las evaluaciones de las capacitaciones recibidas."/>
    <s v="Evitar el riesgo"/>
    <s v="Asignado"/>
    <s v="Adecuado"/>
    <s v="Oportuna"/>
    <s v="Detectar"/>
    <s v="Confiable"/>
    <s v="Se investigan y resuelven oportunamente"/>
    <s v="Completa"/>
    <n v="95"/>
    <s v="Moderado"/>
    <s v="Fuerte"/>
    <s v="ModeradoFuerte"/>
    <n v="4"/>
    <s v="Moderado"/>
    <s v="No disminuye"/>
    <s v="Directamente"/>
    <s v="ModeradoNo disminuyeDirectamente"/>
    <n v="0"/>
    <n v="1"/>
  </r>
  <r>
    <s v="Gerencia de Talento Humano "/>
    <x v="53"/>
    <s v="Operativo"/>
    <s v="GESTIÓN DEL TALENTO HUMANO"/>
    <s v="Se podría presentar fallas en la transferencia del conocimiento"/>
    <m/>
    <s v="Se cuenta con procedimientos documentados, los cuales reflejan un nivel de complejidad suficiente para trasmitir el funcionamiento de la operación."/>
    <s v="Evita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54"/>
    <s v="Operativo"/>
    <s v="GESTIÓN DEL TALENTO HUMANO"/>
    <s v="Se podrían presentar que no se desarrollen las competencias del  Talento humano de la SAE"/>
    <m/>
    <s v="Procedimiento y ejecución del plan empresarial de capacitación"/>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55"/>
    <s v="Operativo"/>
    <s v="ADMINISTRACIÓN DE BIENES DE FUNICIONAMIENTO"/>
    <s v="Podría ocurrir que no se identifiquen activos fijos "/>
    <m/>
    <s v="Se cuenta con inventario detallado de los activos y se la relacion de los funcionarios a cargo."/>
    <m/>
    <m/>
    <m/>
    <m/>
    <m/>
    <m/>
    <m/>
    <m/>
    <n v="0"/>
    <s v="Debil"/>
    <s v="Fuerte"/>
    <s v="DebilFuerte"/>
    <n v="7"/>
    <s v="Débil"/>
    <s v="No disminuye"/>
    <s v="Directamente"/>
    <s v="DébilNo disminuyeDirectamente"/>
    <s v=""/>
    <s v=""/>
  </r>
  <r>
    <s v="Gerencia de Talento Humano "/>
    <x v="55"/>
    <s v="Operativo"/>
    <s v="ADMINISTRACIÓN DE BIENES DE FUNICIONAMIENTO"/>
    <s v="Podría ocurrir que no se identifiquen activos fijos "/>
    <m/>
    <s v="Existe procedimeinto asignación de bienes devolutivos y elementos de consumo a funcionarios, donde se definieron controles para asignar los activos."/>
    <m/>
    <m/>
    <m/>
    <m/>
    <m/>
    <m/>
    <m/>
    <m/>
    <n v="0"/>
    <s v="Debil"/>
    <s v="Fuerte"/>
    <s v="DebilFuerte"/>
    <n v="7"/>
    <s v="Débil"/>
    <s v="No disminuye"/>
    <s v="Directamente"/>
    <s v="DébilNo disminuyeDirectamente"/>
    <s v=""/>
    <s v=""/>
  </r>
  <r>
    <s v="Gerencia de Talento Humano "/>
    <x v="55"/>
    <s v="Operativo"/>
    <s v="ADMINISTRACIÓN DE BIENES DE FUNICIONAMIENTO"/>
    <s v="Podría ocurrir que no se identifiquen activos fijos "/>
    <m/>
    <s v="Procedimiento de asignación de bienes devolutivos y elementos de consumo a funcionarios P-AB1-064"/>
    <m/>
    <m/>
    <m/>
    <m/>
    <m/>
    <m/>
    <m/>
    <m/>
    <n v="0"/>
    <s v="Debil"/>
    <s v="Fuerte"/>
    <s v="DebilFuerte"/>
    <n v="7"/>
    <s v="Débil"/>
    <s v="No disminuye"/>
    <s v="Directamente"/>
    <s v="DébilNo disminuyeDirectamente"/>
    <s v=""/>
    <s v=""/>
  </r>
  <r>
    <s v="Gerencia de Talento Humano "/>
    <x v="56"/>
    <s v="Operativo"/>
    <s v="ADMINISTRACIÓN DE BIENES DE FUNICIONAMIENTO"/>
    <s v="Podría ocurrir que no se identifiquen las necesidades de mantenimiento"/>
    <m/>
    <s v="1 vez al mes se enciende la planta eléctrica."/>
    <m/>
    <m/>
    <m/>
    <m/>
    <m/>
    <m/>
    <m/>
    <m/>
    <n v="0"/>
    <s v="Debil"/>
    <s v="Fuerte"/>
    <s v="DebilFuerte"/>
    <n v="7"/>
    <s v="Débil"/>
    <s v="No disminuye"/>
    <s v="Directamente"/>
    <s v="DébilNo disminuyeDirectamente"/>
    <s v=""/>
    <s v=""/>
  </r>
  <r>
    <s v="Gerencia de Talento Humano "/>
    <x v="57"/>
    <s v="Operativo"/>
    <s v="ADMINISTRACIÓN DE BIENES DE FUNICIONAMIENTO"/>
    <s v="Se podría presentar daño o deterioro al mobiliario (muebles y enseres) de SAE"/>
    <m/>
    <s v="Toma de inventarios anual donde se establece el estado del bien."/>
    <m/>
    <m/>
    <m/>
    <m/>
    <m/>
    <m/>
    <m/>
    <m/>
    <n v="0"/>
    <s v="Debil"/>
    <s v="Fuerte"/>
    <s v="DebilFuerte"/>
    <n v="7"/>
    <s v="Débil"/>
    <s v="No disminuye"/>
    <s v="Directamente"/>
    <s v="DébilNo disminuyeDirectamente"/>
    <s v=""/>
    <s v=""/>
  </r>
  <r>
    <s v="Gerencia de Talento Humano "/>
    <x v="58"/>
    <s v="Operativo"/>
    <s v="EVALUACIÒN Y CONTROL"/>
    <s v="podría ocurrir que no se identifique adecuadamente el alcance de la auditoría"/>
    <m/>
    <s v="Se cuenta con un procedimiento de P-EC1-156 Procedimiento de Auditorias  Internas"/>
    <m/>
    <m/>
    <m/>
    <m/>
    <m/>
    <m/>
    <m/>
    <m/>
    <n v="0"/>
    <s v="Debil"/>
    <s v="Fuerte"/>
    <s v="DebilFuerte"/>
    <n v="7"/>
    <s v="Débil"/>
    <s v="No disminuye"/>
    <s v="Directamente"/>
    <s v="DébilNo disminuyeDirectamente"/>
    <s v=""/>
    <s v=""/>
  </r>
  <r>
    <s v="Gerencia de Talento Humano "/>
    <x v="59"/>
    <s v="Operativo"/>
    <s v="EVALUACIÒN Y CONTROL"/>
    <s v="podría ocurrir que se establezcan planes de mejoramiento que no correspondan a los hallazgos y al mejoramiento deseado"/>
    <m/>
    <s v="Realizar acompañamiento en la revisión de los informes de auditoria y en la documentación de los planes de mejoramiento. "/>
    <m/>
    <m/>
    <m/>
    <m/>
    <m/>
    <m/>
    <m/>
    <m/>
    <n v="0"/>
    <s v="Debil"/>
    <s v="Fuerte"/>
    <s v="DebilFuerte"/>
    <n v="7"/>
    <s v="Débil"/>
    <s v="No disminuye"/>
    <s v="Directamente"/>
    <s v="DébilNo disminuyeDirectamente"/>
    <s v=""/>
    <s v=""/>
  </r>
  <r>
    <s v="Gerencia de Talento Humano "/>
    <x v="59"/>
    <s v="Operativo"/>
    <s v="EVALUACIÒN Y CONTROL"/>
    <s v="podría ocurrir que se establezcan planes de mejoramiento que no correspondan a los hallazgos y al mejoramiento deseado"/>
    <m/>
    <s v="Realizar semestralmente seguimiento al cumplimiento de los Planes de Mejoramiento con Entes de Control."/>
    <m/>
    <m/>
    <m/>
    <m/>
    <m/>
    <m/>
    <m/>
    <m/>
    <n v="0"/>
    <s v="Debil"/>
    <s v="Fuerte"/>
    <s v="DebilFuerte"/>
    <n v="7"/>
    <s v="Débil"/>
    <s v="No disminuye"/>
    <s v="Directamente"/>
    <s v="DébilNo disminuyeDirectamente"/>
    <s v=""/>
    <s v=""/>
  </r>
  <r>
    <s v="Gerencia de Talento Humano "/>
    <x v="59"/>
    <s v="Operativo"/>
    <s v="EVALUACIÒN Y CONTROL"/>
    <s v="podría ocurrir que se establezcan planes de mejoramiento que no correspondan a los hallazgos y al mejoramiento deseado"/>
    <m/>
    <s v="Aplicación del procedimiento elaboración y seguimiento planes de mejoramiento P-EC2-109"/>
    <m/>
    <m/>
    <m/>
    <m/>
    <m/>
    <m/>
    <m/>
    <m/>
    <n v="0"/>
    <s v="Debil"/>
    <s v="Fuerte"/>
    <s v="DebilFuerte"/>
    <n v="7"/>
    <s v="Débil"/>
    <s v="No disminuye"/>
    <s v="Directamente"/>
    <s v="DébilNo disminuyeDirectamente"/>
    <s v=""/>
    <s v=""/>
  </r>
  <r>
    <s v="Gerencia de Talento Humano "/>
    <x v="60"/>
    <s v="Operativo"/>
    <s v="EVALUACIÒN Y CONTROL"/>
    <s v="No dar respuesta adecuada y oportuna a las solicitudes de asesoría y acompañamiento a la gestión de la SAE"/>
    <m/>
    <s v="Aplicación del procedimiento de asesoria y de acompañamiento"/>
    <m/>
    <m/>
    <m/>
    <m/>
    <m/>
    <m/>
    <m/>
    <m/>
    <n v="0"/>
    <s v="Debil"/>
    <s v="Fuerte"/>
    <s v="DebilFuerte"/>
    <n v="7"/>
    <s v="Débil"/>
    <s v="No disminuye"/>
    <s v="Directamente"/>
    <s v="DébilNo disminuyeDirectamente"/>
    <s v=""/>
    <s v=""/>
  </r>
  <r>
    <s v="Gerencia de Talento Humano "/>
    <x v="61"/>
    <s v="Seguridad de la Información"/>
    <s v="MANTENIMIENTO Y SOPORTE DE APLICACIONES"/>
    <s v="Puede ocurrir que se presenten fallas en las aplicaciones o sistemas de información que apoyen los procesos del negocio."/>
    <m/>
    <s v="Validacion de la documentacion del proceso formalizado y o publicado ante la oficina de planeación, en el comité de la oficina de gestion de la informacion."/>
    <m/>
    <m/>
    <m/>
    <m/>
    <m/>
    <m/>
    <m/>
    <m/>
    <n v="0"/>
    <s v="Debil"/>
    <s v="Fuerte"/>
    <s v="DebilFuerte"/>
    <n v="7"/>
    <s v="Débil"/>
    <s v="No disminuye"/>
    <s v="Directamente"/>
    <s v="DébilNo disminuyeDirectamente"/>
    <s v=""/>
    <s v=""/>
  </r>
  <r>
    <s v="Gerencia de Talento Humano "/>
    <x v="61"/>
    <s v="Seguridad de la Información"/>
    <s v="MANTENIMIENTO Y SOPORTE DE APLICACIONES"/>
    <s v="Puede ocurrir que se presenten fallas en las aplicaciones o sistemas de información que apoyen los procesos del negocio."/>
    <m/>
    <s v="Monitoreo y Seguimiento al Ciclo de vida de los proyectos de Desarrollo"/>
    <m/>
    <m/>
    <m/>
    <m/>
    <m/>
    <m/>
    <m/>
    <m/>
    <n v="0"/>
    <s v="Debil"/>
    <s v="Fuerte"/>
    <s v="DebilFuerte"/>
    <n v="7"/>
    <s v="Débil"/>
    <s v="No disminuye"/>
    <s v="Directamente"/>
    <s v="DébilNo disminuyeDirectamente"/>
    <s v=""/>
    <s v=""/>
  </r>
  <r>
    <s v="Gerencia de Talento Humano "/>
    <x v="61"/>
    <s v="Seguridad de la Información"/>
    <s v="MANTENIMIENTO Y SOPORTE DE APLICACIONES"/>
    <s v="Puede ocurrir que se presenten fallas en las aplicaciones o sistemas de información que apoyen los procesos del negocio."/>
    <m/>
    <s v="Aplicación Procedimiento elaboración de Estudios Previos"/>
    <m/>
    <m/>
    <m/>
    <m/>
    <m/>
    <m/>
    <m/>
    <m/>
    <n v="0"/>
    <s v="Debil"/>
    <s v="Fuerte"/>
    <s v="DebilFuerte"/>
    <n v="7"/>
    <s v="Débil"/>
    <s v="No disminuye"/>
    <s v="Directamente"/>
    <s v="DébilNo disminuyeDirectamente"/>
    <s v=""/>
    <s v=""/>
  </r>
  <r>
    <s v="Gerencia de Talento Humano "/>
    <x v="61"/>
    <s v="Seguridad de la Información"/>
    <s v="MANTENIMIENTO Y SOPORTE DE APLICACIONES"/>
    <s v="Puede ocurrir que se presenten fallas en las aplicaciones o sistemas de información que apoyen los procesos del negocio."/>
    <m/>
    <s v="Validar con el responsable del proceso y planeación que los documentos publicados estén actualizados"/>
    <m/>
    <m/>
    <m/>
    <m/>
    <m/>
    <m/>
    <m/>
    <m/>
    <n v="0"/>
    <s v="Debil"/>
    <s v="Fuerte"/>
    <s v="DebilFuerte"/>
    <n v="7"/>
    <s v="Débil"/>
    <s v="No disminuye"/>
    <s v="Directamente"/>
    <s v="DébilNo disminuyeDirectamente"/>
    <s v=""/>
    <s v=""/>
  </r>
  <r>
    <s v="Gerencia de Talento Humano "/>
    <x v="62"/>
    <s v="Seguridad de la Información"/>
    <s v="GESTIÓN DE LA INFRAESTRUCTURA TECNOLOGICA"/>
    <s v="Inconsistencias o Pérdida de la Información"/>
    <m/>
    <s v="Instructivo lineamientos para copias de respaldo y restauración de información"/>
    <m/>
    <m/>
    <m/>
    <m/>
    <m/>
    <m/>
    <m/>
    <m/>
    <n v="0"/>
    <s v="Debil"/>
    <s v="Fuerte"/>
    <s v="DebilFuerte"/>
    <n v="7"/>
    <s v="Débil"/>
    <s v="No disminuye"/>
    <s v="Directamente"/>
    <s v="DébilNo disminuyeDirectamente"/>
    <s v=""/>
    <s v=""/>
  </r>
  <r>
    <s v="Gerencia de Talento Humano "/>
    <x v="63"/>
    <s v="Seguridad de la Información"/>
    <s v="GESTIÓN DE LA INFRAESTRUCTURA TECNOLOGICA"/>
    <s v="Puede ocurrir que no estén disponibles los Servicios de IT"/>
    <m/>
    <s v="Aplicación del procedimiento de monitoreo de hardware y software P-TE1-075 y el instructivo gestión de la capacidad  N-TE1-014"/>
    <m/>
    <m/>
    <m/>
    <m/>
    <m/>
    <m/>
    <m/>
    <m/>
    <n v="0"/>
    <s v="Debil"/>
    <s v="Fuerte"/>
    <s v="DebilFuerte"/>
    <n v="7"/>
    <s v="Débil"/>
    <s v="No disminuye"/>
    <s v="Directamente"/>
    <s v="DébilNo disminuyeDirectamente"/>
    <s v=""/>
    <s v=""/>
  </r>
  <r>
    <s v="Gerencia de Talento Humano "/>
    <x v="63"/>
    <s v="Seguridad de la Información"/>
    <s v="GESTIÓN DE LA INFRAESTRUCTURA TECNOLOGICA"/>
    <s v="Puede ocurrir que no estén disponibles los Servicios de IT"/>
    <m/>
    <s v="Aplicación de procedimiento de mantenimiento de aplicaciones P-TE3-150"/>
    <m/>
    <m/>
    <m/>
    <m/>
    <m/>
    <m/>
    <m/>
    <m/>
    <n v="0"/>
    <s v="Debil"/>
    <s v="Fuerte"/>
    <s v="DebilFuerte"/>
    <n v="7"/>
    <s v="Débil"/>
    <s v="No disminuye"/>
    <s v="Directamente"/>
    <s v="DébilNo disminuyeDirectamente"/>
    <s v=""/>
    <s v=""/>
  </r>
  <r>
    <s v="Gerencia de Talento Humano "/>
    <x v="63"/>
    <s v="Seguridad de la Información"/>
    <s v="GESTIÓN DE LA INFRAESTRUCTURA TECNOLOGICA"/>
    <s v="Puede ocurrir que no estén disponibles los Servicios de IT"/>
    <m/>
    <s v="Gestión de Cambios"/>
    <m/>
    <m/>
    <m/>
    <m/>
    <m/>
    <m/>
    <m/>
    <m/>
    <n v="0"/>
    <s v="Debil"/>
    <s v="Fuerte"/>
    <s v="DebilFuerte"/>
    <n v="7"/>
    <s v="Débil"/>
    <s v="No disminuye"/>
    <s v="Directamente"/>
    <s v="DébilNo disminuyeDirectamente"/>
    <s v=""/>
    <s v=""/>
  </r>
  <r>
    <s v="Gerencia de Talento Humano "/>
    <x v="63"/>
    <s v="Seguridad de la Información"/>
    <s v="GESTIÓN DE LA INFRAESTRUCTURA TECNOLOGICA"/>
    <s v="Puede ocurrir que no estén disponibles los Servicios de IT"/>
    <m/>
    <s v="prueba mensual con carga de la planta eléctrica"/>
    <m/>
    <m/>
    <m/>
    <m/>
    <m/>
    <m/>
    <m/>
    <m/>
    <n v="0"/>
    <s v="Debil"/>
    <s v="Fuerte"/>
    <s v="DebilFuerte"/>
    <n v="7"/>
    <s v="Débil"/>
    <s v="No disminuye"/>
    <s v="Directamente"/>
    <s v="DébilNo disminuyeDirectamente"/>
    <s v=""/>
    <s v=""/>
  </r>
  <r>
    <s v="Gerencia de Talento Humano "/>
    <x v="64"/>
    <s v="Operativo"/>
    <s v="SOPORTE TECNICO"/>
    <s v="Soporte técnico inadecuado"/>
    <m/>
    <s v="Servicio de soporte y mantenimiento"/>
    <m/>
    <m/>
    <m/>
    <m/>
    <m/>
    <m/>
    <m/>
    <m/>
    <n v="0"/>
    <s v="Debil"/>
    <s v="Fuerte"/>
    <s v="DebilFuerte"/>
    <n v="7"/>
    <s v="Débil"/>
    <s v="No disminuye"/>
    <s v="Directamente"/>
    <s v="DébilNo disminuyeDirectamente"/>
    <s v=""/>
    <s v=""/>
  </r>
  <r>
    <s v="Gerencia de Talento Humano "/>
    <x v="64"/>
    <s v="Operativo"/>
    <s v="SOPORTE TECNICO"/>
    <s v="Soporte técnico inadecuado"/>
    <m/>
    <s v="Mesa de ayuda"/>
    <m/>
    <m/>
    <m/>
    <m/>
    <m/>
    <m/>
    <m/>
    <m/>
    <n v="0"/>
    <s v="Debil"/>
    <s v="Fuerte"/>
    <s v="DebilFuerte"/>
    <n v="7"/>
    <s v="Débil"/>
    <s v="No disminuye"/>
    <s v="Directamente"/>
    <s v="DébilNo disminuyeDirectamente"/>
    <s v=""/>
    <s v=""/>
  </r>
  <r>
    <s v="Gerencia de Talento Humano "/>
    <x v="65"/>
    <s v="Operativo"/>
    <s v="MANTENIMIENTO Y SOPORTE DE APLICACIONES"/>
    <s v="Puede ocurrir que se genere un soporte inadecuado o inoportuno a los usuarios"/>
    <m/>
    <s v="Programas de capacitación entrenamiento y divulgación de los servicios de IT"/>
    <m/>
    <m/>
    <m/>
    <m/>
    <m/>
    <m/>
    <m/>
    <m/>
    <n v="0"/>
    <s v="Debil"/>
    <s v="Fuerte"/>
    <s v="DebilFuerte"/>
    <n v="7"/>
    <s v="Débil"/>
    <s v="No disminuye"/>
    <s v="Directamente"/>
    <s v="DébilNo disminuyeDirectamente"/>
    <s v=""/>
    <s v=""/>
  </r>
  <r>
    <s v="Gerencia de Talento Humano "/>
    <x v="66"/>
    <s v="Seguridad de la Información"/>
    <s v="GESTIÓN DE LA INFRAESTRUCTURA TECNOLOGICA"/>
    <s v="Puede ocurrir una operación inadecuada de los sistemas de información."/>
    <m/>
    <s v="Manuales de usuario por proceso"/>
    <m/>
    <m/>
    <m/>
    <m/>
    <m/>
    <m/>
    <m/>
    <m/>
    <n v="0"/>
    <s v="Debil"/>
    <s v="Fuerte"/>
    <s v="DebilFuerte"/>
    <n v="7"/>
    <s v="Débil"/>
    <s v="No disminuye"/>
    <s v="Directamente"/>
    <s v="DébilNo disminuyeDirectamente"/>
    <s v=""/>
    <s v=""/>
  </r>
  <r>
    <s v="Gerencia de Talento Humano "/>
    <x v="67"/>
    <s v="Operativo"/>
    <s v="RECEPCIÓN Y REGISTRO"/>
    <s v="Puede ocurrir que no se efectué la entrega física del activo una vez posesionado el depositario provisional"/>
    <m/>
    <m/>
    <m/>
    <m/>
    <m/>
    <m/>
    <m/>
    <m/>
    <m/>
    <m/>
    <n v="0"/>
    <s v="Debil"/>
    <s v="Fuerte"/>
    <s v="DebilFuerte"/>
    <n v="7"/>
    <s v="Débil"/>
    <s v="No disminuye"/>
    <s v="Directamente"/>
    <s v="DébilNo disminuyeDirectamente"/>
    <s v=""/>
    <s v=""/>
  </r>
  <r>
    <s v="Gerencia de Talento Humano "/>
    <x v="68"/>
    <s v="Operativo"/>
    <s v="TODOS LOS PROCESOS"/>
    <s v="Puede ocurrir que se utilice erradamente las funcionalidades de los Sistemas de Información (aplicativo Zeus)_x000a_"/>
    <m/>
    <m/>
    <m/>
    <m/>
    <m/>
    <m/>
    <m/>
    <m/>
    <m/>
    <m/>
    <n v="0"/>
    <s v="Debil"/>
    <s v="Fuerte"/>
    <s v="DebilFuerte"/>
    <n v="7"/>
    <s v="Débil"/>
    <s v="No disminuye"/>
    <s v="Directamente"/>
    <s v="DébilNo disminuyeDirectamente"/>
    <s v=""/>
    <s v=""/>
  </r>
  <r>
    <s v="Gerencia de Talento Humano "/>
    <x v="69"/>
    <s v="Seguridad de la Información"/>
    <s v="RECEPCIÓN Y REGISTRO"/>
    <s v="Pueden presentar errores en la información en el registro de los activos _x000a_"/>
    <m/>
    <m/>
    <m/>
    <m/>
    <m/>
    <m/>
    <m/>
    <m/>
    <m/>
    <m/>
    <n v="0"/>
    <s v="Debil"/>
    <s v="Fuerte"/>
    <s v="DebilFuerte"/>
    <n v="7"/>
    <s v="Débil"/>
    <s v="No disminuye"/>
    <s v="Directamente"/>
    <s v="DébilNo disminuyeDirectamente"/>
    <s v=""/>
    <s v=""/>
  </r>
  <r>
    <s v="Gerencia de Talento Humano "/>
    <x v="70"/>
    <s v="Operativo"/>
    <s v="TODOS LOS PROCESOS"/>
    <s v="Puede ocurrir la entrega extemporánea de informes a los entes de control"/>
    <m/>
    <m/>
    <m/>
    <m/>
    <m/>
    <m/>
    <m/>
    <m/>
    <m/>
    <m/>
    <n v="0"/>
    <s v="Debil"/>
    <s v="Fuerte"/>
    <s v="DebilFuerte"/>
    <n v="7"/>
    <s v="Débil"/>
    <s v="No disminuye"/>
    <s v="Directamente"/>
    <s v="DébilNo disminuyeDirectamente"/>
    <s v=""/>
    <s v=""/>
  </r>
  <r>
    <s v="Gerencia de Talento Humano "/>
    <x v="71"/>
    <s v="Operativo"/>
    <s v="ADQUISICIONES"/>
    <s v="Puede ocurrir no alcanzar el objetivo del contrato"/>
    <m/>
    <m/>
    <m/>
    <m/>
    <m/>
    <m/>
    <m/>
    <m/>
    <m/>
    <m/>
    <n v="0"/>
    <s v="Debil"/>
    <s v="Fuerte"/>
    <s v="DebilFuerte"/>
    <n v="7"/>
    <s v="Débil"/>
    <s v="No disminuye"/>
    <s v="Directamente"/>
    <s v="DébilNo disminuyeDirectamente"/>
    <s v=""/>
    <s v=""/>
  </r>
  <r>
    <s v="Gerencia de Talento Humano "/>
    <x v="72"/>
    <s v="Operativo"/>
    <s v="RECEPCIÓN Y REGISTRO"/>
    <s v="Contar con Depositarios Provisionales y/o Liquidadores incorporados en el Registro con características erróneas"/>
    <m/>
    <s v="Generación de la Resolución que conforma el equipo evaluador"/>
    <m/>
    <m/>
    <m/>
    <m/>
    <m/>
    <m/>
    <m/>
    <m/>
    <n v="0"/>
    <s v="Debil"/>
    <s v="Fuerte"/>
    <s v="DebilFuerte"/>
    <n v="7"/>
    <s v="Débil"/>
    <s v="No disminuye"/>
    <s v="Directamente"/>
    <s v="DébilNo disminuyeDirectamente"/>
    <s v=""/>
    <s v=""/>
  </r>
  <r>
    <s v="Gerencia de Talento Humano "/>
    <x v="72"/>
    <s v="Operativo"/>
    <s v="RECEPCIÓN Y REGISTRO"/>
    <s v="Contar con Depositarios Provisionales y/o Liquidadores incorporados en el Registro con características erróneas"/>
    <m/>
    <s v="Reunión con el equipo evaluador previa al inicio de la evaluación de los participantes"/>
    <m/>
    <m/>
    <m/>
    <m/>
    <m/>
    <m/>
    <m/>
    <m/>
    <n v="0"/>
    <s v="Debil"/>
    <s v="Fuerte"/>
    <s v="DebilFuerte"/>
    <n v="7"/>
    <s v="Débil"/>
    <s v="No disminuye"/>
    <s v="Directamente"/>
    <s v="DébilNo disminuyeDirectamente"/>
    <s v=""/>
    <s v=""/>
  </r>
  <r>
    <s v="Gerencia de Talento Humano "/>
    <x v="72"/>
    <s v="Operativo"/>
    <s v="RECEPCIÓN Y REGISTRO"/>
    <s v="Contar con Depositarios Provisionales y/o Liquidadores incorporados en el Registro con características erróneas"/>
    <m/>
    <s v="Envío a los evaluadores de la resolución del equipo evaluador junto con el texto aprobado de la Convocatoria"/>
    <m/>
    <m/>
    <m/>
    <m/>
    <m/>
    <m/>
    <m/>
    <m/>
    <n v="0"/>
    <s v="Debil"/>
    <s v="Fuerte"/>
    <s v="DebilFuerte"/>
    <n v="7"/>
    <s v="Débil"/>
    <s v="No disminuye"/>
    <s v="Directamente"/>
    <s v="DébilNo disminuyeDirectamente"/>
    <s v=""/>
    <s v=""/>
  </r>
  <r>
    <s v="Gerencia de Talento Humano "/>
    <x v="72"/>
    <s v="Operativo"/>
    <s v="RECEPCIÓN Y REGISTRO"/>
    <s v="Contar con Depositarios Provisionales y/o Liquidadores incorporados en el Registro con características erróneas"/>
    <m/>
    <s v="Aprobación por parte del Comité de Depositarios Provisionales y Liquidadores del texto final de la Convocatoria"/>
    <m/>
    <m/>
    <m/>
    <m/>
    <m/>
    <m/>
    <m/>
    <m/>
    <n v="0"/>
    <s v="Debil"/>
    <s v="Fuerte"/>
    <s v="DebilFuerte"/>
    <n v="7"/>
    <s v="Débil"/>
    <s v="No disminuye"/>
    <s v="Directamente"/>
    <s v="DébilNo disminuyeDirectamente"/>
    <s v=""/>
    <s v=""/>
  </r>
  <r>
    <s v="Gerencia de Talento Humano "/>
    <x v="73"/>
    <s v="Operativo"/>
    <s v="RECEPCIÓN Y REGISTRO"/>
    <s v="Puede ocurrir que no se asignen Depositarios Provisionales y/o Liquidadores de acuerdo a las necesidades."/>
    <m/>
    <s v="Llamadas de confirmación de las áreas misionales que solicitan la asignación"/>
    <m/>
    <m/>
    <m/>
    <m/>
    <m/>
    <m/>
    <m/>
    <m/>
    <n v="0"/>
    <s v="Debil"/>
    <s v="Fuerte"/>
    <s v="DebilFuerte"/>
    <n v="7"/>
    <s v="Débil"/>
    <s v="No disminuye"/>
    <s v="Directamente"/>
    <s v="DébilNo disminuyeDirectamente"/>
    <s v=""/>
    <s v=""/>
  </r>
  <r>
    <s v="Gerencia de Talento Humano "/>
    <x v="73"/>
    <s v="Operativo"/>
    <s v="RECEPCIÓN Y REGISTRO"/>
    <s v="Puede ocurrir que no se asignen Depositarios Provisionales y/o Liquidadores de acuerdo a las necesidades."/>
    <m/>
    <s v="Correos de envío de las solicitudes"/>
    <m/>
    <m/>
    <m/>
    <m/>
    <m/>
    <m/>
    <m/>
    <m/>
    <n v="0"/>
    <s v="Debil"/>
    <s v="Fuerte"/>
    <s v="DebilFuerte"/>
    <n v="7"/>
    <s v="Débil"/>
    <s v="No disminuye"/>
    <s v="Directamente"/>
    <s v="DébilNo disminuyeDirectamente"/>
    <s v=""/>
    <s v=""/>
  </r>
  <r>
    <s v="Gerencia de Talento Humano "/>
    <x v="73"/>
    <s v="Operativo"/>
    <s v="RECEPCIÓN Y REGISTRO"/>
    <s v="Puede ocurrir que no se asignen Depositarios Provisionales y/o Liquidadores de acuerdo a las necesidades."/>
    <m/>
    <s v="Revisar el correcto diligenciamiento y aprobaciones del formato de solicitud"/>
    <m/>
    <m/>
    <m/>
    <m/>
    <m/>
    <m/>
    <m/>
    <m/>
    <n v="0"/>
    <s v="Debil"/>
    <s v="Fuerte"/>
    <s v="DebilFuerte"/>
    <n v="7"/>
    <s v="Débil"/>
    <s v="No disminuye"/>
    <s v="Directamente"/>
    <s v="DébilNo disminuyeDirectamente"/>
    <s v=""/>
    <s v=""/>
  </r>
  <r>
    <s v="Gerencia de Talento Humano "/>
    <x v="73"/>
    <s v="Operativo"/>
    <s v="RECEPCIÓN Y REGISTRO"/>
    <s v="Puede ocurrir que no se asignen Depositarios Provisionales y/o Liquidadores de acuerdo a las necesidades."/>
    <m/>
    <s v="Llamadas de confirmación de las áreas misionales que solicitan la asignación"/>
    <m/>
    <m/>
    <m/>
    <m/>
    <m/>
    <m/>
    <m/>
    <m/>
    <n v="0"/>
    <s v="Debil"/>
    <s v="Fuerte"/>
    <s v="DebilFuerte"/>
    <n v="7"/>
    <s v="Débil"/>
    <s v="No disminuye"/>
    <s v="Directamente"/>
    <s v="DébilNo disminuyeDirectamente"/>
    <s v=""/>
    <s v=""/>
  </r>
  <r>
    <s v="Gerencia de Talento Humano "/>
    <x v="74"/>
    <s v="Operativo"/>
    <s v="RECEPCIÓN Y REGISTRO"/>
    <s v="No aceptación de la designación, renuncia y/o remoción como Depositarios Provisionales y/o Liquidadores"/>
    <m/>
    <s v="Revisión de los Depositarios Provisionales y Liquidadores que no tienen activos asignados"/>
    <m/>
    <m/>
    <m/>
    <m/>
    <m/>
    <m/>
    <m/>
    <m/>
    <n v="0"/>
    <s v="Debil"/>
    <s v="Fuerte"/>
    <s v="DebilFuerte"/>
    <n v="7"/>
    <s v="Débil"/>
    <s v="No disminuye"/>
    <s v="Directamente"/>
    <s v="DébilNo disminuyeDirectamente"/>
    <s v=""/>
    <s v=""/>
  </r>
  <r>
    <s v="Gerencia de Talento Humano "/>
    <x v="74"/>
    <s v="Operativo"/>
    <s v="RECEPCIÓN Y REGISTRO"/>
    <s v="No aceptación de la designación, renuncia y/o remoción como Depositarios Provisionales y/o Liquidadores"/>
    <m/>
    <s v="Revisión de las pólizas de cumplimiento entregadas por Depositarios Provisionales y Liquidadores y llamadas de solicitud de las pólizas"/>
    <m/>
    <m/>
    <m/>
    <m/>
    <m/>
    <m/>
    <m/>
    <m/>
    <n v="0"/>
    <s v="Debil"/>
    <s v="Fuerte"/>
    <s v="DebilFuerte"/>
    <n v="7"/>
    <s v="Débil"/>
    <s v="No disminuye"/>
    <s v="Directamente"/>
    <s v="DébilNo disminuyeDirectamente"/>
    <s v=""/>
    <s v=""/>
  </r>
  <r>
    <s v="Gerencia de Talento Humano "/>
    <x v="74"/>
    <s v="Operativo"/>
    <s v="RECEPCIÓN Y REGISTRO"/>
    <s v="No aceptación de la designación, renuncia y/o remoción como Depositarios Provisionales y/o Liquidadores"/>
    <m/>
    <s v="Información a las áreas misionales mediante correo electrónico y traslado de las solicitudes recibidas por los de los Depositarios Provisionales y Liquidadores"/>
    <m/>
    <m/>
    <m/>
    <m/>
    <m/>
    <m/>
    <m/>
    <m/>
    <n v="0"/>
    <s v="Debil"/>
    <s v="Fuerte"/>
    <s v="DebilFuerte"/>
    <n v="7"/>
    <s v="Débil"/>
    <s v="No disminuye"/>
    <s v="Directamente"/>
    <s v="DébilNo disminuyeDirectamente"/>
    <s v=""/>
    <s v=""/>
  </r>
  <r>
    <s v="Gerencia de Talento Humano "/>
    <x v="74"/>
    <s v="Operativo"/>
    <s v="RECEPCIÓN Y REGISTRO"/>
    <s v="No aceptación de la designación, renuncia y/o remoción como Depositarios Provisionales y/o Liquidadores"/>
    <m/>
    <s v="Información de las áreas misionales al Grupo de Gestión de de los Depositarios Provisionales y Liquidadores sobre aquellos depositarios que no cumplen su gestión y es necesario removerles los activos o retirarlos del Registro"/>
    <m/>
    <m/>
    <m/>
    <m/>
    <m/>
    <m/>
    <m/>
    <m/>
    <n v="0"/>
    <s v="Debil"/>
    <s v="Fuerte"/>
    <s v="DebilFuerte"/>
    <n v="7"/>
    <s v="Débil"/>
    <s v="No disminuye"/>
    <s v="Directamente"/>
    <s v="DébilNo disminuyeDirectamente"/>
    <s v=""/>
    <s v=""/>
  </r>
  <r>
    <s v="Gerencia de Talento Humano "/>
    <x v="75"/>
    <s v="Operativo"/>
    <s v="RECEPCIÓN Y REGISTRO"/>
    <s v="Resolución de designación errónea o no generada"/>
    <m/>
    <s v="Creación de los activos en el inventario centralizado en un grupo"/>
    <m/>
    <m/>
    <m/>
    <m/>
    <m/>
    <m/>
    <m/>
    <m/>
    <n v="0"/>
    <s v="Debil"/>
    <s v="Fuerte"/>
    <s v="DebilFuerte"/>
    <n v="7"/>
    <s v="Débil"/>
    <s v="No disminuye"/>
    <s v="Directamente"/>
    <s v="DébilNo disminuyeDirectamente"/>
    <s v=""/>
    <s v=""/>
  </r>
  <r>
    <s v="Gerencia de Talento Humano "/>
    <x v="75"/>
    <s v="Operativo"/>
    <s v="RECEPCIÓN Y REGISTRO"/>
    <s v="Resolución de designación errónea o no generada"/>
    <m/>
    <s v="Revisión en la creación del activo de las unidades inmobiliarias o unidades económicas, activos sociales o no sociales y demás variables que afectan la descripción del activo que se está asignando, así como su estado"/>
    <m/>
    <m/>
    <m/>
    <m/>
    <m/>
    <m/>
    <m/>
    <m/>
    <n v="0"/>
    <s v="Debil"/>
    <s v="Fuerte"/>
    <s v="DebilFuerte"/>
    <n v="7"/>
    <s v="Débil"/>
    <s v="No disminuye"/>
    <s v="Directamente"/>
    <s v="DébilNo disminuyeDirectamente"/>
    <s v=""/>
    <s v=""/>
  </r>
  <r>
    <s v="Gerencia de Talento Humano "/>
    <x v="75"/>
    <s v="Operativo"/>
    <s v="RECEPCIÓN Y REGISTRO"/>
    <s v="Resolución de designación errónea o no generada"/>
    <m/>
    <s v="Revisión del cuadro de control de las asignaciones formalizadas con resolución, póliza y acta de posesión"/>
    <m/>
    <m/>
    <m/>
    <m/>
    <m/>
    <m/>
    <m/>
    <m/>
    <n v="0"/>
    <s v="Debil"/>
    <s v="Fuerte"/>
    <s v="DebilFuerte"/>
    <n v="7"/>
    <s v="Débil"/>
    <s v="No disminuye"/>
    <s v="Directamente"/>
    <s v="DébilNo disminuyeDirectamente"/>
    <s v=""/>
    <s v=""/>
  </r>
  <r>
    <s v="Gerencia de Talento Humano "/>
    <x v="75"/>
    <s v="Operativo"/>
    <s v="RECEPCIÓN Y REGISTRO"/>
    <s v="Resolución de designación errónea o no generada"/>
    <m/>
    <s v="Revisión del funcionamiento correcto del sistema de asignación"/>
    <m/>
    <m/>
    <m/>
    <m/>
    <m/>
    <m/>
    <m/>
    <m/>
    <n v="0"/>
    <s v="Debil"/>
    <s v="Fuerte"/>
    <s v="DebilFuerte"/>
    <n v="7"/>
    <s v="Débil"/>
    <s v="No disminuye"/>
    <s v="Directamente"/>
    <s v="DébilNo disminuyeDirectamente"/>
    <s v=""/>
    <s v=""/>
  </r>
  <r>
    <s v="Gerencia de Talento Humano "/>
    <x v="75"/>
    <s v="Operativo"/>
    <s v="RECEPCIÓN Y REGISTRO"/>
    <s v="Resolución de designación errónea o no generada"/>
    <m/>
    <s v="Se cuenta con dos usuarios con acceso al sistema de asignación y se ha realizado capacitación a funcionarios del Grupo de Gestión de Depositarios Provisionales y Liquidadores sobre el proceso"/>
    <m/>
    <m/>
    <m/>
    <m/>
    <m/>
    <m/>
    <m/>
    <m/>
    <n v="0"/>
    <s v="Debil"/>
    <s v="Fuerte"/>
    <s v="DebilFuerte"/>
    <n v="7"/>
    <s v="Débil"/>
    <s v="No disminuye"/>
    <s v="Directamente"/>
    <s v="DébilNo disminuyeDirectamente"/>
    <s v=""/>
    <s v=""/>
  </r>
  <r>
    <s v="Gerencia de Talento Humano "/>
    <x v="76"/>
    <s v="Operativo"/>
    <s v="RECEPCIÓN Y REGISTRO"/>
    <s v="No presentación de la garantía (póliza de cumplimiento) por parte de los Depositarios Provisionales y/o Liquidadores"/>
    <m/>
    <s v="Revisión de las pólizas de cumplimiento entregadas por Depositarios Provisionales y Liquidadores y llamadas de solicitud de las pólizas informando la consecuencia de la no presentación"/>
    <m/>
    <m/>
    <m/>
    <m/>
    <m/>
    <m/>
    <m/>
    <m/>
    <n v="0"/>
    <s v="Debil"/>
    <s v="Fuerte"/>
    <s v="DebilFuerte"/>
    <n v="7"/>
    <s v="Débil"/>
    <s v="No disminuye"/>
    <s v="Directamente"/>
    <s v="DébilNo disminuyeDirectamente"/>
    <s v=""/>
    <s v=""/>
  </r>
  <r>
    <s v="Gerencia de Talento Humano "/>
    <x v="76"/>
    <s v="Operativo"/>
    <s v="RECEPCIÓN Y REGISTRO"/>
    <s v="No presentación de la garantía (póliza de cumplimiento) por parte de los Depositarios Provisionales y/o Liquidadores"/>
    <m/>
    <s v="Realizar una clasificación de riesgo financiero y de experiencia de los Depositarios Provisionales y Liquidadores de manera que se asigne un número de activos adecuado a dicha clasificación"/>
    <m/>
    <m/>
    <m/>
    <m/>
    <m/>
    <m/>
    <m/>
    <m/>
    <n v="0"/>
    <s v="Debil"/>
    <s v="Fuerte"/>
    <s v="DebilFuerte"/>
    <n v="7"/>
    <s v="Débil"/>
    <s v="No disminuye"/>
    <s v="Directamente"/>
    <s v="DébilNo disminuyeDirectamente"/>
    <s v=""/>
    <s v=""/>
  </r>
  <r>
    <s v="Gerencia de Talento Humano "/>
    <x v="76"/>
    <s v="Operativo"/>
    <s v="RECEPCIÓN Y REGISTRO"/>
    <s v="No presentación de la garantía (póliza de cumplimiento) por parte de los Depositarios Provisionales y/o Liquidadores"/>
    <m/>
    <s v="Envío de una comunicación a los Depositarios Provisionales y Liquidadores en la que se informa el proceso de formación de la aceptación de la designación, así como de la presentación de la póliza de cumplimiento con los lineamientos requeridos por la entidad"/>
    <m/>
    <m/>
    <m/>
    <m/>
    <m/>
    <m/>
    <m/>
    <m/>
    <n v="0"/>
    <s v="Debil"/>
    <s v="Fuerte"/>
    <s v="DebilFuerte"/>
    <n v="7"/>
    <s v="Débil"/>
    <s v="No disminuye"/>
    <s v="Directamente"/>
    <s v="DébilNo disminuyeDirectamente"/>
    <s v=""/>
    <s v=""/>
  </r>
  <r>
    <s v="Gerencia de Talento Humano "/>
    <x v="77"/>
    <s v="Operativo"/>
    <s v="RECEPCIÓN Y REGISTRO"/>
    <s v="Administrar activos por parte de los Depositarios Provisionales y/o Liquidadores sin tener la cobertura total para el cumplimiento de sus obligaciones"/>
    <m/>
    <s v="Revisión de las pólizas de cumplimiento entregadas por Depositarios Provisionales de acuerdo con los lineamientos del área Jurídica de la entidad y la normatividad vigente"/>
    <m/>
    <m/>
    <m/>
    <m/>
    <m/>
    <m/>
    <m/>
    <m/>
    <n v="0"/>
    <s v="Debil"/>
    <s v="Fuerte"/>
    <s v="DebilFuerte"/>
    <n v="7"/>
    <s v="Débil"/>
    <s v="No disminuye"/>
    <s v="Directamente"/>
    <s v="DébilNo disminuyeDirectamente"/>
    <s v=""/>
    <s v=""/>
  </r>
  <r>
    <s v="Gerencia de Talento Humano "/>
    <x v="77"/>
    <s v="Operativo"/>
    <s v="RECEPCIÓN Y REGISTRO"/>
    <s v="Administrar activos por parte de los Depositarios Provisionales y/o Liquidadores sin tener la cobertura total para el cumplimiento de sus obligaciones"/>
    <m/>
    <s v="Revisión de las pólizas de cumplimiento entregadas por Depositarios Provisionales de acuerdo con los lineamientos del área Jurídica de la entidad y la normatividad vigente"/>
    <m/>
    <m/>
    <m/>
    <m/>
    <m/>
    <m/>
    <m/>
    <m/>
    <n v="0"/>
    <s v="Debil"/>
    <s v="Fuerte"/>
    <s v="DebilFuerte"/>
    <n v="7"/>
    <s v="Débil"/>
    <s v="No disminuye"/>
    <s v="Directamente"/>
    <s v="DébilNo disminuyeDirectamente"/>
    <s v=""/>
    <s v=""/>
  </r>
  <r>
    <s v="Gerencia de Talento Humano "/>
    <x v="78"/>
    <s v="Operativo"/>
    <s v="RECEPCIÓN Y REGISTRO"/>
    <s v="Generación y suscripción del Acta de posesión con datos incorrectos o incompletos"/>
    <m/>
    <s v="Revisión de las actas de posesión creadas por parte del funcionario con funciones de coordinación del Grupo de Gestión de Depositarios Provisionales y Liquidadores"/>
    <m/>
    <m/>
    <m/>
    <m/>
    <m/>
    <m/>
    <m/>
    <m/>
    <n v="0"/>
    <s v="Debil"/>
    <s v="Fuerte"/>
    <s v="DebilFuerte"/>
    <n v="7"/>
    <s v="Débil"/>
    <s v="No disminuye"/>
    <s v="Directamente"/>
    <s v="DébilNo disminuyeDirectamente"/>
    <s v=""/>
    <s v=""/>
  </r>
  <r>
    <s v="Gerencia de Talento Humano "/>
    <x v="78"/>
    <s v="Operativo"/>
    <s v="RECEPCIÓN Y REGISTRO"/>
    <s v="Generación y suscripción del Acta de posesión con datos incorrectos o incompletos"/>
    <m/>
    <s v="Revisión del funcionamiento correcto del sistema de asignación"/>
    <m/>
    <m/>
    <m/>
    <m/>
    <m/>
    <m/>
    <m/>
    <m/>
    <n v="0"/>
    <s v="Debil"/>
    <s v="Fuerte"/>
    <s v="DebilFuerte"/>
    <n v="7"/>
    <s v="Débil"/>
    <s v="No disminuye"/>
    <s v="Directamente"/>
    <s v="DébilNo disminuyeDirectamente"/>
    <s v=""/>
    <s v=""/>
  </r>
  <r>
    <s v="Gerencia de Talento Humano "/>
    <x v="79"/>
    <s v="Seguridad de la Información"/>
    <s v="RECEPCIÓN Y REGISTRO"/>
    <s v="Puede ocurrir que  los Depositarios Provisionales y Liquidadores no estén registrados en las entidades de registro."/>
    <m/>
    <s v="Revisión del cuadro de control de las asignaciones formalizadas con resolución, póliza y acta de posesión"/>
    <m/>
    <m/>
    <m/>
    <m/>
    <m/>
    <m/>
    <m/>
    <m/>
    <n v="0"/>
    <s v="Debil"/>
    <s v="Fuerte"/>
    <s v="DebilFuerte"/>
    <n v="7"/>
    <s v="Débil"/>
    <s v="No disminuye"/>
    <s v="Directamente"/>
    <s v="DébilNo disminuyeDirectamente"/>
    <s v=""/>
    <s v=""/>
  </r>
  <r>
    <s v="Gerencia de Talento Humano "/>
    <x v="79"/>
    <s v="Seguridad de la Información"/>
    <s v="RECEPCIÓN Y REGISTRO"/>
    <s v="Puede ocurrir que  los Depositarios Provisionales y Liquidadores no estén registrados en las entidades de registro."/>
    <m/>
    <s v="Revisión del cuadro de control de las asignaciones formalizadas con resolución, póliza y acta de posesión"/>
    <m/>
    <m/>
    <m/>
    <m/>
    <m/>
    <m/>
    <m/>
    <m/>
    <n v="0"/>
    <s v="Debil"/>
    <s v="Fuerte"/>
    <s v="DebilFuerte"/>
    <n v="7"/>
    <s v="Débil"/>
    <s v="No disminuye"/>
    <s v="Directamente"/>
    <s v="DébilNo disminuyeDirectamente"/>
    <s v=""/>
    <s v=""/>
  </r>
  <r>
    <s v="Gerencia de Talento Humano "/>
    <x v="79"/>
    <s v="Seguridad de la Información"/>
    <s v="RECEPCIÓN Y REGISTRO"/>
    <s v="Puede ocurrir que  los Depositarios Provisionales y Liquidadores no estén registrados en las entidades de registro."/>
    <m/>
    <s v="Generación de una comunicación que indique la normatividad en la exoneración del pago de las inscripciones"/>
    <m/>
    <m/>
    <m/>
    <m/>
    <m/>
    <m/>
    <m/>
    <m/>
    <n v="0"/>
    <s v="Debil"/>
    <s v="Fuerte"/>
    <s v="DebilFuerte"/>
    <n v="7"/>
    <s v="Débil"/>
    <s v="No disminuye"/>
    <s v="Directamente"/>
    <s v="DébilNo disminuyeDirectamente"/>
    <s v=""/>
    <s v=""/>
  </r>
  <r>
    <s v="Gerencia de Talento Humano "/>
    <x v="80"/>
    <s v="Operativo"/>
    <s v="RECEPCIÓN Y REGISTRO"/>
    <s v="Ingreso erróneo de información de los activos y actos administrativos en el sistema"/>
    <m/>
    <s v="Revisión de la información de la creación de los activos en el inventario"/>
    <m/>
    <m/>
    <m/>
    <m/>
    <m/>
    <m/>
    <m/>
    <m/>
    <n v="0"/>
    <s v="Debil"/>
    <s v="Fuerte"/>
    <s v="DebilFuerte"/>
    <n v="7"/>
    <s v="Débil"/>
    <s v="No disminuye"/>
    <s v="Directamente"/>
    <s v="DébilNo disminuyeDirectamente"/>
    <s v=""/>
    <s v=""/>
  </r>
  <r>
    <s v="Gerencia de Talento Humano "/>
    <x v="80"/>
    <s v="Operativo"/>
    <s v="RECEPCIÓN Y REGISTRO"/>
    <s v="Ingreso erróneo de información de los activos y actos administrativos en el sistema"/>
    <m/>
    <s v="Revisión en la vinculación del activo en el sistema en cuanto a unidades inmobiliarias o unidades económicas, activos sociales o no sociales y demás variables que afectan la descripción del activo que se está ingresando"/>
    <m/>
    <m/>
    <m/>
    <m/>
    <m/>
    <m/>
    <m/>
    <m/>
    <n v="0"/>
    <s v="Debil"/>
    <s v="Fuerte"/>
    <s v="DebilFuerte"/>
    <n v="7"/>
    <s v="Débil"/>
    <s v="No disminuye"/>
    <s v="Directamente"/>
    <s v="DébilNo disminuyeDirectamente"/>
    <s v=""/>
    <s v=""/>
  </r>
  <r>
    <s v="Gerencia de Talento Humano "/>
    <x v="80"/>
    <s v="Operativo"/>
    <s v="RECEPCIÓN Y REGISTRO"/>
    <s v="Ingreso erróneo de información de los activos y actos administrativos en el sistema"/>
    <m/>
    <s v="No hay definido un control"/>
    <m/>
    <m/>
    <m/>
    <m/>
    <m/>
    <m/>
    <m/>
    <m/>
    <n v="0"/>
    <s v="Debil"/>
    <s v="Fuerte"/>
    <s v="DebilFuerte"/>
    <n v="7"/>
    <s v="Débil"/>
    <s v="No disminuye"/>
    <s v="Directamente"/>
    <s v="DébilNo disminuyeDirectamente"/>
    <s v=""/>
    <s v=""/>
  </r>
  <r>
    <s v="Gerencia de Talento Humano "/>
    <x v="80"/>
    <s v="Operativo"/>
    <s v="RECEPCIÓN Y REGISTRO"/>
    <s v="Ingreso erróneo de información de los activos y actos administrativos en el sistema"/>
    <m/>
    <s v="Verificar que el activo que se va a remover quede en administración directa con la cantidad completa de folios que comprenden la unidad inmobiliara o unidad económica, así como los activos sociales"/>
    <m/>
    <m/>
    <m/>
    <m/>
    <m/>
    <m/>
    <m/>
    <m/>
    <n v="0"/>
    <s v="Debil"/>
    <s v="Fuerte"/>
    <s v="DebilFuerte"/>
    <n v="7"/>
    <s v="Débil"/>
    <s v="No disminuye"/>
    <s v="Directamente"/>
    <s v="DébilNo disminuyeDirectamente"/>
    <s v=""/>
    <s v=""/>
  </r>
  <r>
    <s v="Gerencia de Talento Humano "/>
    <x v="81"/>
    <s v="Seguridad de la Información"/>
    <s v="TODOS LOS PROCESOS"/>
    <s v="Puede ocurrir que se filtre información privilegiada o sensible"/>
    <m/>
    <m/>
    <m/>
    <m/>
    <m/>
    <m/>
    <m/>
    <m/>
    <m/>
    <m/>
    <n v="0"/>
    <s v="Debil"/>
    <s v="Fuerte"/>
    <s v="DebilFuerte"/>
    <n v="7"/>
    <s v="Débil"/>
    <s v="No disminuye"/>
    <s v="Directamente"/>
    <s v="DébilNo disminuyeDirectamente"/>
    <s v=""/>
    <s v=""/>
  </r>
  <r>
    <s v="Gerencia de Talento Humano "/>
    <x v="84"/>
    <s v="Continuidad del negocio "/>
    <s v="TODOS LOS PROCESOS"/>
    <s v="Puede ocurrir que se presente un desastre natural (Terremoto, incendio, entre otros)"/>
    <m/>
    <s v="Plan de Emergencia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85"/>
    <s v="Continuidad del negocio "/>
    <s v="GESTIÓN DE LA INFRAESTRUCTURA TECNOLOGICA"/>
    <s v="Puede ocurrir que se presente la interrupción de la tecnología (Hardware y Software)"/>
    <m/>
    <m/>
    <m/>
    <m/>
    <m/>
    <m/>
    <m/>
    <m/>
    <m/>
    <m/>
    <n v="0"/>
    <s v="Debil"/>
    <s v="Fuerte"/>
    <s v="DebilFuerte"/>
    <n v="7"/>
    <s v="Débil"/>
    <s v="No disminuye"/>
    <s v="Directamente"/>
    <s v="DébilNo disminuyeDirectamente"/>
    <s v=""/>
    <s v=""/>
  </r>
  <r>
    <s v="Gerencia de Talento Humano "/>
    <x v="86"/>
    <s v="Continuidad del negocio "/>
    <s v="DISPOSICIÓN FINAL DE ACTIVOS"/>
    <s v="Puede ocurrir que se destruya la información"/>
    <m/>
    <s v="PINAR (Plan Institucional de Archivos)"/>
    <s v="Reducir el riesgo"/>
    <m/>
    <m/>
    <m/>
    <m/>
    <m/>
    <m/>
    <m/>
    <n v="0"/>
    <s v="Debil"/>
    <s v="Fuerte"/>
    <s v="DebilFuerte"/>
    <n v="7"/>
    <s v="Débil"/>
    <s v="No disminuye"/>
    <s v="Directamente"/>
    <s v="DébilNo disminuyeDirectamente"/>
    <s v=""/>
    <s v=""/>
  </r>
  <r>
    <s v="Gerencia de Talento Humano "/>
    <x v="87"/>
    <s v="Continuidad del negocio "/>
    <s v="GESTIÓN FINANCIERA"/>
    <s v="Puede ocurrir que un proveedor se encuentre suplantado"/>
    <m/>
    <s v="Manual de riesgos de la contratacion"/>
    <s v="Reducir el riesgo"/>
    <m/>
    <m/>
    <m/>
    <m/>
    <m/>
    <m/>
    <m/>
    <n v="0"/>
    <s v="Debil"/>
    <s v="Fuerte"/>
    <s v="DebilFuerte"/>
    <n v="7"/>
    <s v="Débil"/>
    <s v="No disminuye"/>
    <s v="Directamente"/>
    <s v="DébilNo disminuyeDirectamente"/>
    <s v=""/>
    <s v=""/>
  </r>
  <r>
    <s v="Gerencia de Talento Humano "/>
    <x v="87"/>
    <s v="Continuidad del negocio "/>
    <s v="GESTIÓN FINANCIERA"/>
    <s v="Puede ocurrir que un proveedor se encuentre suplantado"/>
    <m/>
    <s v="Procedimiento de contratacion"/>
    <s v="Reducir el riesgo"/>
    <m/>
    <m/>
    <m/>
    <m/>
    <m/>
    <m/>
    <m/>
    <n v="0"/>
    <s v="Debil"/>
    <s v="Fuerte"/>
    <s v="DebilFuerte"/>
    <n v="7"/>
    <s v="Débil"/>
    <s v="No disminuye"/>
    <s v="Directamente"/>
    <s v="DébilNo disminuyeDirectamente"/>
    <s v=""/>
    <s v=""/>
  </r>
  <r>
    <s v="Gerencia de Talento Humano "/>
    <x v="88"/>
    <s v="Continuidad del negocio "/>
    <s v="GESTIÓN DEL TALENTO HUMANO"/>
    <s v="Puede que se cuente con las instalaciones físicas inadecuadas"/>
    <m/>
    <s v="Contrato de seguridad"/>
    <s v="Reducir el riesgo"/>
    <m/>
    <m/>
    <m/>
    <m/>
    <m/>
    <m/>
    <m/>
    <n v="0"/>
    <s v="Debil"/>
    <s v="Fuerte"/>
    <s v="DebilFuerte"/>
    <n v="7"/>
    <s v="Débil"/>
    <s v="No disminuye"/>
    <s v="Directamente"/>
    <s v="DébilNo disminuyeDirectamente"/>
    <s v=""/>
    <s v=""/>
  </r>
  <r>
    <s v="Gerencia de Talento Humano "/>
    <x v="88"/>
    <s v="Continuidad del negocio "/>
    <s v="GESTIÓN DEL TALENTO HUMANO"/>
    <s v="Puede que se cuente con las instalaciones físicas inadecuadas"/>
    <m/>
    <s v="Registro de visitantes"/>
    <s v="Reducir el riesgo"/>
    <m/>
    <m/>
    <m/>
    <m/>
    <m/>
    <m/>
    <m/>
    <n v="0"/>
    <s v="Debil"/>
    <s v="Fuerte"/>
    <s v="DebilFuerte"/>
    <n v="7"/>
    <s v="Débil"/>
    <s v="No disminuye"/>
    <s v="Directamente"/>
    <s v="DébilNo disminuyeDirectamente"/>
    <s v=""/>
    <s v=""/>
  </r>
  <r>
    <s v="Gerencia de Talento Humano "/>
    <x v="88"/>
    <s v="Continuidad del negocio "/>
    <s v="GESTIÓN DEL TALENTO HUMANO"/>
    <s v="Puede que se cuente con las instalaciones físicas inadecuadas"/>
    <m/>
    <s v="Sistema de control de acces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Talento Humano "/>
    <x v="88"/>
    <s v="Continuidad del negocio "/>
    <s v="GESTIÓN DEL TALENTO HUMANO"/>
    <s v="Puede que se cuente con las instalaciones físicas inadecuadas"/>
    <m/>
    <s v="Circuito cerrado de television CCTV"/>
    <s v="Reducir el riesgo"/>
    <m/>
    <m/>
    <m/>
    <m/>
    <m/>
    <m/>
    <m/>
    <n v="0"/>
    <s v="Debil"/>
    <s v="Fuerte"/>
    <s v="DebilFuerte"/>
    <n v="7"/>
    <s v="Débil"/>
    <s v="No disminuye"/>
    <s v="Directamente"/>
    <s v="DébilNo disminuyeDirectamente"/>
    <s v=""/>
    <s v=""/>
  </r>
  <r>
    <s v="Gerencia de Talento Humano "/>
    <x v="89"/>
    <s v="Continuidad del negocio "/>
    <s v="GESTIÓN DEL TALENTO HUMANO"/>
    <s v="Posibilidad que se presente un evento de desorden publico"/>
    <m/>
    <s v="Herramienta VPN"/>
    <s v="Reducir el riesgo"/>
    <m/>
    <m/>
    <m/>
    <m/>
    <m/>
    <m/>
    <m/>
    <n v="0"/>
    <s v="Debil"/>
    <s v="Fuerte"/>
    <s v="DebilFuerte"/>
    <n v="7"/>
    <s v="Débil"/>
    <s v="No disminuye"/>
    <s v="Directamente"/>
    <s v="DébilNo disminuyeDirectamente"/>
    <s v=""/>
    <s v=""/>
  </r>
  <r>
    <s v="Gerencia de Talento Humano "/>
    <x v="90"/>
    <s v="Continuidad del negocio "/>
    <s v="GESTIÓN DEL TALENTO HUMANO"/>
    <s v="Posibilidad de alta rotación de personal en procesos misionales"/>
    <m/>
    <s v="Procedimientos de bienestar"/>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de Muebles"/>
    <x v="0"/>
    <s v="Corrupción"/>
    <s v="TODOS LOS PROCESOS"/>
    <s v="Posibilidad de que un funcionario vaya mas allá de las funciones designadas con el fin de obtener un beneficio privado."/>
    <n v="1.01"/>
    <s v="Comunicación  y seguimiento al cumplimiento de las funciones"/>
    <m/>
    <m/>
    <m/>
    <m/>
    <m/>
    <m/>
    <m/>
    <m/>
    <n v="0"/>
    <s v="Debil"/>
    <s v="Moderado"/>
    <s v="DebilModerado"/>
    <n v="8"/>
    <s v="Débil"/>
    <s v="Directamente"/>
    <s v="Indirectamente"/>
    <s v="DébilDirectamenteIndirectamente"/>
    <s v=""/>
    <s v=""/>
  </r>
  <r>
    <s v="Gerencia de Muebles"/>
    <x v="0"/>
    <s v="Corrupción"/>
    <s v="TODOS LOS PROCESOS"/>
    <s v="Posibilidad de que un funcionario vaya mas allá de las funciones designadas con el fin de obtener un beneficio privado."/>
    <n v="1.02"/>
    <s v="Perfiles en los Apicativos"/>
    <m/>
    <m/>
    <m/>
    <m/>
    <m/>
    <m/>
    <m/>
    <m/>
    <n v="0"/>
    <s v="Debil"/>
    <s v="Fuerte"/>
    <s v="DebilFuerte"/>
    <n v="7"/>
    <s v="Débil"/>
    <s v="Directamente"/>
    <s v="Indirectamente"/>
    <s v="DébilDirectamenteIndirectamente"/>
    <s v=""/>
    <s v=""/>
  </r>
  <r>
    <s v="Gerencia de Muebles"/>
    <x v="0"/>
    <s v="Corrupción"/>
    <s v="TODOS LOS PROCESOS"/>
    <s v="Posibilidad de que un funcionario vaya mas allá de las funciones designadas con el fin de obtener un beneficio privado."/>
    <n v="1.03"/>
    <s v="Controles en los aplicativos"/>
    <m/>
    <m/>
    <m/>
    <m/>
    <m/>
    <m/>
    <m/>
    <m/>
    <n v="0"/>
    <s v="Debil"/>
    <s v="Moderado"/>
    <s v="DebilModerado"/>
    <n v="8"/>
    <s v="Débil"/>
    <s v="No disminuye"/>
    <s v="Directamente"/>
    <s v="DébilNo disminuyeDirectamente"/>
    <s v=""/>
    <s v=""/>
  </r>
  <r>
    <s v="Gerencia de Muebles"/>
    <x v="0"/>
    <s v="Corrupción"/>
    <s v="TODOS LOS PROCESOS"/>
    <s v="Posibilidad de que un funcionario vaya mas allá de las funciones designadas con el fin de obtener un beneficio privado."/>
    <n v="1.04"/>
    <s v="Actos administrativos con funciones de cada uno de los Comités definidos para la toma de decisiones"/>
    <m/>
    <m/>
    <m/>
    <m/>
    <m/>
    <m/>
    <m/>
    <m/>
    <n v="0"/>
    <s v="Debil"/>
    <s v="Fuerte"/>
    <s v="DebilFuerte"/>
    <n v="7"/>
    <s v="Débil"/>
    <s v="No disminuye"/>
    <s v="Directamente"/>
    <s v="DébilNo disminuyeDirectamente"/>
    <s v=""/>
    <s v=""/>
  </r>
  <r>
    <s v="Gerencia de Muebles"/>
    <x v="0"/>
    <s v="Corrupción"/>
    <s v="TODOS LOS PROCESOS"/>
    <s v="Posibilidad de que un funcionario vaya mas allá de las funciones designadas con el fin de obtener un beneficio privado."/>
    <n v="1.05"/>
    <s v="Aplicación código de ética"/>
    <m/>
    <m/>
    <m/>
    <m/>
    <m/>
    <m/>
    <m/>
    <m/>
    <n v="0"/>
    <s v="Debil"/>
    <s v="Fuerte"/>
    <s v="DebilFuerte"/>
    <n v="7"/>
    <s v="Débil"/>
    <s v="Directamente"/>
    <s v="Indirectamente"/>
    <s v="DébilDirectamenteIndirectamente"/>
    <s v=""/>
    <s v=""/>
  </r>
  <r>
    <s v="Gerencia de Muebles"/>
    <x v="0"/>
    <s v="Corrupción"/>
    <s v="TODOS LOS PROCESOS"/>
    <s v="Posibilidad de que un funcionario vaya mas allá de las funciones designadas con el fin de obtener un beneficio privado."/>
    <n v="1.06"/>
    <s v="Firma de compromiso de cumplimiento_x000a_"/>
    <m/>
    <m/>
    <m/>
    <m/>
    <m/>
    <m/>
    <m/>
    <m/>
    <n v="0"/>
    <s v="Debil"/>
    <s v="Fuerte"/>
    <s v="DebilFuerte"/>
    <n v="7"/>
    <s v="Débil"/>
    <s v="No disminuye"/>
    <s v="Directamente"/>
    <s v="DébilNo disminuyeDirectamente"/>
    <s v=""/>
    <s v=""/>
  </r>
  <r>
    <s v="Gerencia de Muebles"/>
    <x v="1"/>
    <s v="Corrupción"/>
    <s v="TODOS LOS PROCESOS"/>
    <s v="Puede ocurrir intercambio extraoficial de favores, en el cual un individuo se beneficie a si mismo o aun tercero. Amiguismo y clientelismo."/>
    <n v="3.01"/>
    <s v="Aplicación código de ética"/>
    <m/>
    <m/>
    <m/>
    <m/>
    <m/>
    <m/>
    <m/>
    <m/>
    <n v="0"/>
    <s v="Debil"/>
    <s v="Fuerte"/>
    <s v="DebilFuerte"/>
    <n v="7"/>
    <s v="Débil"/>
    <s v="No disminuye"/>
    <s v="Directamente"/>
    <s v="DébilNo disminuyeDirectamente"/>
    <s v=""/>
    <s v=""/>
  </r>
  <r>
    <s v="Gerencia de Muebles"/>
    <x v="1"/>
    <s v="Corrupción"/>
    <s v="TODOS LOS PROCESOS"/>
    <s v="Puede ocurrir intercambio extraoficial de favores, en el cual un individuo se beneficie a si mismo o aun tercero. Amiguismo y clientelismo."/>
    <n v="3.0199999999999996"/>
    <s v="Firma de compromiso de cumplimiento_x000a_"/>
    <m/>
    <m/>
    <m/>
    <m/>
    <m/>
    <m/>
    <m/>
    <m/>
    <n v="0"/>
    <s v="Debil"/>
    <s v="Fuerte"/>
    <s v="DebilFuerte"/>
    <n v="7"/>
    <s v="Débil"/>
    <s v="No disminuye"/>
    <s v="Directamente"/>
    <s v="DébilNo disminuyeDirectamente"/>
    <s v=""/>
    <s v=""/>
  </r>
  <r>
    <s v="Gerencia de Muebles"/>
    <x v="1"/>
    <s v="Corrupción"/>
    <s v="TODOS LOS PROCESOS"/>
    <s v="Puede ocurrir intercambio extraoficial de favores, en el cual un individuo se beneficie a si mismo o aun tercero. Amiguismo y clientelismo."/>
    <n v="3.0299999999999994"/>
    <s v="Controles en sedes de funcionamiento de las Zonas únicas de atención al ciudadano, con camaras y grabación de sonido"/>
    <m/>
    <m/>
    <m/>
    <m/>
    <m/>
    <m/>
    <m/>
    <m/>
    <n v="0"/>
    <s v="Debil"/>
    <s v="Fuerte"/>
    <s v="DebilFuerte"/>
    <n v="7"/>
    <s v="Débil"/>
    <s v="Directamente"/>
    <s v="Directamente"/>
    <s v="DébilDirectamenteDirectamente"/>
    <s v=""/>
    <s v=""/>
  </r>
  <r>
    <s v="Gerencia de Muebles"/>
    <x v="1"/>
    <s v="Corrupción"/>
    <s v="TODOS LOS PROCESOS"/>
    <s v="Puede ocurrir intercambio extraoficial de favores, en el cual un individuo se beneficie a si mismo o aun tercero. Amiguismo y clientelismo."/>
    <n v="3.0399999999999991"/>
    <s v="Formato de Control de Visitantes"/>
    <m/>
    <m/>
    <m/>
    <m/>
    <m/>
    <m/>
    <m/>
    <m/>
    <n v="0"/>
    <s v="Debil"/>
    <s v="Fuerte"/>
    <s v="DebilFuerte"/>
    <n v="7"/>
    <s v="Débil"/>
    <s v="Directamente"/>
    <s v="Directamente"/>
    <s v="DébilDirectamenteDirectamente"/>
    <s v=""/>
    <s v=""/>
  </r>
  <r>
    <s v="Gerencia de Muebles"/>
    <x v="2"/>
    <s v="Corrupción"/>
    <s v="TODOS LOS PROCESOS"/>
    <s v="Puede presentarse situaciones de orden moral y económico que le impidan a un funcionario actuar en forma objetiva e independiente, porque le sea particularmente conveniente. "/>
    <n v="4.01"/>
    <s v="Identificación de núcleo familiar de funcionarios _x000a_"/>
    <m/>
    <m/>
    <m/>
    <m/>
    <m/>
    <m/>
    <m/>
    <m/>
    <n v="0"/>
    <s v="Debil"/>
    <s v="Fuerte"/>
    <s v="DebilFuerte"/>
    <n v="7"/>
    <s v="Débil"/>
    <s v="Directamente"/>
    <s v="Directamente"/>
    <s v="DébilDirectamenteDirectamente"/>
    <s v=""/>
    <s v=""/>
  </r>
  <r>
    <s v="Gerencia de Muebles"/>
    <x v="2"/>
    <s v="Corrupción"/>
    <s v="TODOS LOS PROCESOS"/>
    <s v="Puede presentarse situaciones de orden moral y económico que le impidan a un funcionario actuar en forma objetiva e independiente, porque le sea particularmente conveniente. "/>
    <n v="4.0199999999999996"/>
    <s v="Selección de terceros (Evaluación de conflictos de interes con funcionarios de SAE)."/>
    <m/>
    <m/>
    <m/>
    <m/>
    <m/>
    <m/>
    <m/>
    <m/>
    <n v="0"/>
    <s v="Debil"/>
    <s v="Fuerte"/>
    <s v="DebilFuerte"/>
    <n v="7"/>
    <s v="Débil"/>
    <s v="No disminuye"/>
    <s v="Directamente"/>
    <s v="DébilNo disminuyeDirectamente"/>
    <s v=""/>
    <s v=""/>
  </r>
  <r>
    <s v="Gerencia de Muebles"/>
    <x v="2"/>
    <s v="Corrupción"/>
    <s v="TODOS LOS PROCESOS"/>
    <s v="Puede presentarse situaciones de orden moral y económico que le impidan a un funcionario actuar en forma objetiva e independiente, porque le sea particularmente conveniente. "/>
    <n v="4.0299999999999994"/>
    <s v="Controles dentro de los procesos de comercialización (publicación de ofertas y evaluación de oferentes) "/>
    <m/>
    <m/>
    <m/>
    <m/>
    <m/>
    <m/>
    <m/>
    <m/>
    <n v="0"/>
    <s v="Debil"/>
    <s v="Fuerte"/>
    <s v="DebilFuerte"/>
    <n v="7"/>
    <s v="Débil"/>
    <s v="No disminuye"/>
    <s v="Directamente"/>
    <s v="DébilNo disminuyeDirectamente"/>
    <s v=""/>
    <s v=""/>
  </r>
  <r>
    <s v="Gerencia de Muebles"/>
    <x v="3"/>
    <s v="Operativo"/>
    <s v="TODOS LOS PROCESOS"/>
    <s v="Puede ocurrir falta de apoyo en los procesos de control social realizados por los ciudadanos."/>
    <n v="5.01"/>
    <s v="Cumplimiento de Normatividad de Ley de transparencias _x000a_"/>
    <m/>
    <m/>
    <m/>
    <m/>
    <m/>
    <m/>
    <m/>
    <m/>
    <n v="0"/>
    <s v="Debil"/>
    <s v="Fuerte"/>
    <s v="DebilFuerte"/>
    <n v="7"/>
    <s v="Débil"/>
    <s v="No disminuye"/>
    <s v="Directamente"/>
    <s v="DébilNo disminuyeDirectamente"/>
    <s v=""/>
    <s v=""/>
  </r>
  <r>
    <s v="Gerencia de Muebles"/>
    <x v="4"/>
    <s v="Corrupción"/>
    <s v="TODOS LOS PROCESOS"/>
    <s v="Posibilidad de recibir o solicitar cualquier dádiva o beneficio a nombre propio o de terceros con el fin de celebrar un contrato."/>
    <n v="6.01"/>
    <s v="Controles dentro de los procesos de comercialización (publicación de ofertas y evaluación de oferentes) "/>
    <m/>
    <m/>
    <m/>
    <m/>
    <m/>
    <m/>
    <m/>
    <m/>
    <n v="0"/>
    <s v="Debil"/>
    <s v="Fuerte"/>
    <s v="DebilFuerte"/>
    <n v="7"/>
    <s v="Débil"/>
    <s v="No disminuye"/>
    <s v="Directamente"/>
    <s v="DébilNo disminuyeDirectamente"/>
    <s v=""/>
    <s v=""/>
  </r>
  <r>
    <s v="Gerencia de Muebles"/>
    <x v="4"/>
    <s v="Corrupción"/>
    <s v="TODOS LOS PROCESOS"/>
    <s v="Posibilidad de recibir o solicitar cualquier dádiva o beneficio a nombre propio o de terceros con el fin de celebrar un contrato."/>
    <n v="6.02"/>
    <s v="Firma de compromiso de cumplimiento"/>
    <m/>
    <m/>
    <m/>
    <m/>
    <m/>
    <m/>
    <m/>
    <m/>
    <n v="0"/>
    <s v="Debil"/>
    <s v="Fuerte"/>
    <s v="DebilFuerte"/>
    <n v="7"/>
    <s v="Débil"/>
    <s v="No disminuye"/>
    <s v="Directamente"/>
    <s v="DébilNo disminuyeDirectamente"/>
    <s v=""/>
    <s v=""/>
  </r>
  <r>
    <s v="Gerencia de Muebles"/>
    <x v="4"/>
    <s v="Corrupción"/>
    <s v="TODOS LOS PROCESOS"/>
    <s v="Posibilidad de recibir o solicitar cualquier dádiva o beneficio a nombre propio o de terceros con el fin de celebrar un contrato."/>
    <n v="6.0299999999999994"/>
    <s v="Aplicación código de ética"/>
    <m/>
    <m/>
    <m/>
    <m/>
    <m/>
    <m/>
    <m/>
    <m/>
    <n v="0"/>
    <s v="Debil"/>
    <s v="Fuerte"/>
    <s v="DebilFuerte"/>
    <n v="7"/>
    <s v="Débil"/>
    <s v="No disminuye"/>
    <s v="Directamente"/>
    <s v="DébilNo disminuyeDirectamente"/>
    <s v=""/>
    <s v=""/>
  </r>
  <r>
    <s v="Gerencia de Muebles"/>
    <x v="4"/>
    <s v="Corrupción"/>
    <s v="TODOS LOS PROCESOS"/>
    <s v="Posibilidad de recibir o solicitar cualquier dádiva o beneficio a nombre propio o de terceros con el fin de celebrar un contrato."/>
    <n v="6.0399999999999991"/>
    <s v="Auditorias de control interno"/>
    <m/>
    <m/>
    <m/>
    <m/>
    <m/>
    <m/>
    <m/>
    <m/>
    <n v="0"/>
    <s v="Debil"/>
    <s v="Fuerte"/>
    <s v="DebilFuerte"/>
    <n v="7"/>
    <s v="Débil"/>
    <s v="No disminuye"/>
    <s v="Directamente"/>
    <s v="DébilNo disminuyeDirectamente"/>
    <s v=""/>
    <s v=""/>
  </r>
  <r>
    <s v="Gerencia de Muebles"/>
    <x v="5"/>
    <s v="Corrupción"/>
    <s v="TODOS LOS PROCESOS"/>
    <s v="Posibilidad de que un funcionario reciba u ofrezca un soborno, con el fin de dar o recibir un trato especial con una compañía o persona natural. "/>
    <n v="7.01"/>
    <s v="Controles en sedes de funcionamiento de las Zonas únicas de atención al ciudadano, con camaras y grabación de sonido"/>
    <m/>
    <m/>
    <m/>
    <m/>
    <m/>
    <m/>
    <m/>
    <m/>
    <n v="0"/>
    <s v="Debil"/>
    <s v="Fuerte"/>
    <s v="DebilFuerte"/>
    <n v="7"/>
    <s v="Débil"/>
    <s v="No disminuye"/>
    <s v="Directamente"/>
    <s v="DébilNo disminuyeDirectamente"/>
    <s v=""/>
    <s v=""/>
  </r>
  <r>
    <s v="Gerencia de Muebles"/>
    <x v="5"/>
    <s v="Corrupción"/>
    <s v="TODOS LOS PROCESOS"/>
    <s v="Posibilidad de que un funcionario reciba u ofrezca un soborno, con el fin de dar o recibir un trato especial con una compañía o persona natural. "/>
    <n v="7.02"/>
    <s v="Aplicación código de ética"/>
    <m/>
    <m/>
    <m/>
    <m/>
    <m/>
    <m/>
    <m/>
    <m/>
    <n v="0"/>
    <s v="Debil"/>
    <s v="Fuerte"/>
    <s v="DebilFuerte"/>
    <n v="7"/>
    <s v="Débil"/>
    <s v="No disminuye"/>
    <s v="Directamente"/>
    <s v="DébilNo disminuyeDirectamente"/>
    <s v=""/>
    <s v=""/>
  </r>
  <r>
    <s v="Gerencia de Muebles"/>
    <x v="5"/>
    <s v="Corrupción"/>
    <s v="TODOS LOS PROCESOS"/>
    <s v="Posibilidad de que un funcionario reciba u ofrezca un soborno, con el fin de dar o recibir un trato especial con una compañía o persona natural. "/>
    <n v="7.0299999999999994"/>
    <s v="Auditorias de control interno"/>
    <m/>
    <m/>
    <m/>
    <m/>
    <m/>
    <m/>
    <m/>
    <m/>
    <n v="0"/>
    <s v="Debil"/>
    <s v="Fuerte"/>
    <s v="DebilFuerte"/>
    <n v="7"/>
    <s v="Débil"/>
    <s v="No disminuye"/>
    <s v="Directamente"/>
    <s v="DébilNo disminuyeDirectamente"/>
    <s v=""/>
    <s v=""/>
  </r>
  <r>
    <s v="Gerencia de Muebles"/>
    <x v="6"/>
    <s v="Corrupción"/>
    <s v="TODOS LOS PROCESOS"/>
    <s v="Puede incitar la participación de varias personas o compañías para cometer un delito buscando el beneficio propio. Concierto para delinquir."/>
    <n v="8.01"/>
    <s v="Controles en sedes de funcionamiento de las Zonas únicas de atención al ciudadano, con camaras y grabación de sonido"/>
    <m/>
    <m/>
    <m/>
    <m/>
    <m/>
    <m/>
    <m/>
    <m/>
    <n v="0"/>
    <s v="Debil"/>
    <s v="Fuerte"/>
    <s v="DebilFuerte"/>
    <n v="7"/>
    <s v="Débil"/>
    <s v="Directamente"/>
    <s v="Directamente"/>
    <s v="DébilDirectamenteDirectamente"/>
    <s v=""/>
    <s v=""/>
  </r>
  <r>
    <s v="Gerencia de Muebles"/>
    <x v="6"/>
    <s v="Corrupción"/>
    <s v="TODOS LOS PROCESOS"/>
    <s v="Puede incitar la participación de varias personas o compañías para cometer un delito buscando el beneficio propio. Concierto para delinquir."/>
    <n v="8.02"/>
    <s v="Firma de compromiso de cumplimiento"/>
    <m/>
    <m/>
    <m/>
    <m/>
    <m/>
    <m/>
    <m/>
    <m/>
    <n v="0"/>
    <s v="Debil"/>
    <s v="Fuerte"/>
    <s v="DebilFuerte"/>
    <n v="7"/>
    <s v="Débil"/>
    <s v="Directamente"/>
    <s v="Directamente"/>
    <s v="DébilDirectamenteDirectamente"/>
    <s v=""/>
    <s v=""/>
  </r>
  <r>
    <s v="Gerencia de Muebles"/>
    <x v="6"/>
    <s v="Corrupción"/>
    <s v="TODOS LOS PROCESOS"/>
    <s v="Puede incitar la participación de varias personas o compañías para cometer un delito buscando el beneficio propio. Concierto para delinquir."/>
    <n v="8.0299999999999994"/>
    <s v="Aplicación código de ética"/>
    <m/>
    <m/>
    <m/>
    <m/>
    <m/>
    <m/>
    <m/>
    <m/>
    <n v="0"/>
    <s v="Debil"/>
    <s v="Fuerte"/>
    <s v="DebilFuerte"/>
    <n v="7"/>
    <s v="Débil"/>
    <s v="Directamente"/>
    <s v="Indirectamente"/>
    <s v="DébilDirectamenteIndirectamente"/>
    <s v=""/>
    <s v=""/>
  </r>
  <r>
    <s v="Gerencia de Muebles"/>
    <x v="6"/>
    <s v="Corrupción"/>
    <s v="TODOS LOS PROCESOS"/>
    <s v="Puede incitar la participación de varias personas o compañías para cometer un delito buscando el beneficio propio. Concierto para delinquir."/>
    <n v="8.0399999999999991"/>
    <s v="Comunicación  y seguimiento al cumplimiento de las funciones"/>
    <m/>
    <m/>
    <m/>
    <m/>
    <m/>
    <m/>
    <m/>
    <m/>
    <n v="0"/>
    <s v="Debil"/>
    <s v="Fuerte"/>
    <s v="DebilFuerte"/>
    <n v="7"/>
    <s v="Débil"/>
    <s v="Directamente"/>
    <s v="Indirectamente"/>
    <s v="DébilDirectamenteIndirectamente"/>
    <s v=""/>
    <s v=""/>
  </r>
  <r>
    <s v="Gerencia de Muebles"/>
    <x v="6"/>
    <s v="Corrupción"/>
    <s v="TODOS LOS PROCESOS"/>
    <s v="Puede incitar la participación de varias personas o compañías para cometer un delito buscando el beneficio propio. Concierto para delinquir."/>
    <n v="8.0499999999999989"/>
    <s v="Auditorias de control interno"/>
    <m/>
    <m/>
    <m/>
    <m/>
    <m/>
    <m/>
    <m/>
    <m/>
    <n v="0"/>
    <s v="Debil"/>
    <s v="Fuerte"/>
    <s v="DebilFuerte"/>
    <n v="7"/>
    <s v="Débil"/>
    <s v="No disminuye"/>
    <s v="Directamente"/>
    <s v="DébilNo disminuyeDirectamente"/>
    <s v=""/>
    <s v=""/>
  </r>
  <r>
    <s v="Gerencia de Muebles"/>
    <x v="7"/>
    <s v="Corrupción"/>
    <s v="TODOS LOS PROCESOS"/>
    <s v="Puede ocurrir que un funcionario abuse de su cargo o funciones para inducir a otra persona a dar o prometer dinero o cualquier otro beneficio indebido. "/>
    <n v="9.01"/>
    <s v="Definición de presupuestos "/>
    <m/>
    <m/>
    <m/>
    <m/>
    <m/>
    <m/>
    <m/>
    <m/>
    <n v="0"/>
    <s v="Debil"/>
    <s v="Fuerte"/>
    <s v="DebilFuerte"/>
    <n v="7"/>
    <s v="Débil"/>
    <s v="No disminuye"/>
    <s v="Directamente"/>
    <s v="DébilNo disminuyeDirectamente"/>
    <s v=""/>
    <s v=""/>
  </r>
  <r>
    <s v="Gerencia de Muebles"/>
    <x v="7"/>
    <s v="Corrupción"/>
    <s v="TODOS LOS PROCESOS"/>
    <s v="Puede ocurrir que un funcionario abuse de su cargo o funciones para inducir a otra persona a dar o prometer dinero o cualquier otro beneficio indebido. "/>
    <n v="9.02"/>
    <s v="Publicacion de los contratos"/>
    <m/>
    <m/>
    <m/>
    <m/>
    <m/>
    <m/>
    <m/>
    <m/>
    <n v="0"/>
    <s v="Debil"/>
    <s v="Fuerte"/>
    <s v="DebilFuerte"/>
    <n v="7"/>
    <s v="Débil"/>
    <s v="No disminuye"/>
    <s v="Directamente"/>
    <s v="DébilNo disminuyeDirectamente"/>
    <s v=""/>
    <s v=""/>
  </r>
  <r>
    <s v="Gerencia de Muebles"/>
    <x v="7"/>
    <s v="Corrupción"/>
    <s v="TODOS LOS PROCESOS"/>
    <s v="Puede ocurrir que un funcionario abuse de su cargo o funciones para inducir a otra persona a dar o prometer dinero o cualquier otro beneficio indebido. "/>
    <n v="9.0299999999999994"/>
    <s v="Comité de Contratos"/>
    <m/>
    <m/>
    <m/>
    <m/>
    <m/>
    <m/>
    <m/>
    <m/>
    <n v="0"/>
    <s v="Debil"/>
    <s v="Fuerte"/>
    <s v="DebilFuerte"/>
    <n v="7"/>
    <s v="Débil"/>
    <s v="No disminuye"/>
    <s v="Directamente"/>
    <s v="DébilNo disminuyeDirectamente"/>
    <s v=""/>
    <s v=""/>
  </r>
  <r>
    <s v="Gerencia de Muebles"/>
    <x v="7"/>
    <s v="Corrupción"/>
    <s v="TODOS LOS PROCESOS"/>
    <s v="Puede ocurrir que un funcionario abuse de su cargo o funciones para inducir a otra persona a dar o prometer dinero o cualquier otro beneficio indebido. "/>
    <n v="9.0399999999999991"/>
    <s v="Estudios previos"/>
    <m/>
    <m/>
    <m/>
    <m/>
    <m/>
    <m/>
    <m/>
    <m/>
    <n v="0"/>
    <s v="Debil"/>
    <s v="Fuerte"/>
    <s v="DebilFuerte"/>
    <n v="7"/>
    <s v="Débil"/>
    <s v="No disminuye"/>
    <s v="Directamente"/>
    <s v="DébilNo disminuyeDirectamente"/>
    <s v=""/>
    <s v=""/>
  </r>
  <r>
    <s v="Gerencia de Muebles"/>
    <x v="7"/>
    <s v="Corrupción"/>
    <s v="TODOS LOS PROCESOS"/>
    <s v="Puede ocurrir que un funcionario abuse de su cargo o funciones para inducir a otra persona a dar o prometer dinero o cualquier otro beneficio indebido. "/>
    <n v="9.0499999999999989"/>
    <s v="Plan Anual de Adquisiciones"/>
    <m/>
    <m/>
    <m/>
    <m/>
    <m/>
    <m/>
    <m/>
    <m/>
    <n v="0"/>
    <s v="Debil"/>
    <s v="Fuerte"/>
    <s v="DebilFuerte"/>
    <n v="7"/>
    <s v="Débil"/>
    <s v="No disminuye"/>
    <s v="Directamente"/>
    <s v="DébilNo disminuyeDirectamente"/>
    <s v=""/>
    <s v=""/>
  </r>
  <r>
    <s v="Gerencia de Muebles"/>
    <x v="7"/>
    <s v="Corrupción"/>
    <s v="TODOS LOS PROCESOS"/>
    <s v="Puede ocurrir que un funcionario abuse de su cargo o funciones para inducir a otra persona a dar o prometer dinero o cualquier otro beneficio indebido. "/>
    <n v="9.0599999999999987"/>
    <s v="Aplicación del Manual de Contratación de CISA adoptado según acta"/>
    <m/>
    <m/>
    <m/>
    <m/>
    <m/>
    <m/>
    <m/>
    <m/>
    <n v="0"/>
    <s v="Debil"/>
    <s v="Fuerte"/>
    <s v="DebilFuerte"/>
    <n v="7"/>
    <s v="Débil"/>
    <s v="No disminuye"/>
    <s v="Directamente"/>
    <s v="DébilNo disminuyeDirectamente"/>
    <s v=""/>
    <s v=""/>
  </r>
  <r>
    <s v="Gerencia de Muebles"/>
    <x v="8"/>
    <s v="Corrupción"/>
    <s v="TODOS LOS PROCESOS"/>
    <s v="Puede ocurrir que teniendo conocimiento de una conducta delictiva, no se informe a las autoridades por temor a repercusiones sociales o financieras. Omisión de denuncia"/>
    <n v="10.01"/>
    <s v="Aplicación código de ética"/>
    <m/>
    <m/>
    <m/>
    <m/>
    <m/>
    <m/>
    <m/>
    <m/>
    <n v="0"/>
    <s v="Debil"/>
    <s v="Fuerte"/>
    <s v="DebilFuerte"/>
    <n v="7"/>
    <s v="Débil"/>
    <s v="No disminuye"/>
    <s v="Directamente"/>
    <s v="DébilNo disminuyeDirectamente"/>
    <s v=""/>
    <s v=""/>
  </r>
  <r>
    <s v="Gerencia de Muebles"/>
    <x v="9"/>
    <s v="Seguridad de la Información"/>
    <s v="GESTIÓN DOCUMENTAL"/>
    <s v="Puede ocurrir el filtro o utilización indebida de información  privilegiada de la información que reposa físicamente"/>
    <n v="74.010000000000005"/>
    <s v="Implementación de la politica de seguridad de la información"/>
    <m/>
    <m/>
    <m/>
    <m/>
    <m/>
    <m/>
    <m/>
    <m/>
    <n v="0"/>
    <s v="Debil"/>
    <s v="Fuerte"/>
    <s v="DebilFuerte"/>
    <n v="7"/>
    <s v="Débil"/>
    <s v="No disminuye"/>
    <s v="Directamente"/>
    <s v="DébilNo disminuyeDirectamente"/>
    <s v=""/>
    <s v=""/>
  </r>
  <r>
    <s v="Gerencia de Muebles"/>
    <x v="9"/>
    <s v="Seguridad de la Información"/>
    <s v="GESTIÓN DOCUMENTAL"/>
    <s v="Puede ocurrir el filtro o utilización indebida de información  privilegiada de la información que reposa físicamente"/>
    <n v="74.02000000000001"/>
    <s v="Procedimiento de inserción de documentos"/>
    <m/>
    <m/>
    <m/>
    <m/>
    <m/>
    <m/>
    <m/>
    <m/>
    <n v="0"/>
    <s v="Debil"/>
    <s v="Fuerte"/>
    <s v="DebilFuerte"/>
    <n v="7"/>
    <s v="Débil"/>
    <s v="No disminuye"/>
    <s v="Directamente"/>
    <s v="DébilNo disminuyeDirectamente"/>
    <s v=""/>
    <s v=""/>
  </r>
  <r>
    <s v="Gerencia de Muebles"/>
    <x v="9"/>
    <s v="Seguridad de la Información"/>
    <s v="GESTIÓN DOCUMENTAL"/>
    <s v="Puede ocurrir el filtro o utilización indebida de información  privilegiada de la información que reposa físicamente"/>
    <n v="74.030000000000015"/>
    <s v="Procedimiento préstamo de documentos"/>
    <m/>
    <m/>
    <m/>
    <m/>
    <m/>
    <m/>
    <m/>
    <m/>
    <n v="0"/>
    <s v="Debil"/>
    <s v="Fuerte"/>
    <s v="DebilFuerte"/>
    <n v="7"/>
    <s v="Débil"/>
    <s v="No disminuye"/>
    <s v="Directamente"/>
    <s v="DébilNo disminuyeDirectamente"/>
    <s v=""/>
    <s v=""/>
  </r>
  <r>
    <s v="Gerencia de Muebles"/>
    <x v="9"/>
    <s v="Seguridad de la Información"/>
    <s v="GESTIÓN DOCUMENTAL"/>
    <s v="Puede ocurrir el filtro o utilización indebida de información  privilegiada de la información que reposa físicamente"/>
    <n v="74.04000000000002"/>
    <s v="Tabla de retención documental"/>
    <m/>
    <m/>
    <m/>
    <m/>
    <m/>
    <m/>
    <m/>
    <m/>
    <n v="0"/>
    <s v="Debil"/>
    <s v="Fuerte"/>
    <s v="DebilFuerte"/>
    <n v="7"/>
    <s v="Débil"/>
    <s v="No disminuye"/>
    <s v="Directamente"/>
    <s v="DébilNo disminuyeDirectamente"/>
    <s v=""/>
    <s v=""/>
  </r>
  <r>
    <s v="Gerencia de Muebles"/>
    <x v="10"/>
    <s v="Corrupción"/>
    <s v="TODOS LOS PROCESOS"/>
    <s v="Posibilidad de que uno o varios funcionarios utilicen de forma  indebida la información  privilegiada de los sistemas de información para obtener beneficio privado. "/>
    <n v="11.01"/>
    <s v="Implementación de sistema de gestión de seguridad de la información y gestión documental"/>
    <m/>
    <m/>
    <m/>
    <m/>
    <m/>
    <m/>
    <m/>
    <m/>
    <n v="0"/>
    <s v="Debil"/>
    <s v="Fuerte"/>
    <s v="DebilFuerte"/>
    <n v="7"/>
    <s v="Débil"/>
    <s v="No disminuye"/>
    <s v="Directamente"/>
    <s v="DébilNo disminuyeDirectamente"/>
    <s v=""/>
    <s v=""/>
  </r>
  <r>
    <s v="Gerencia de Muebles"/>
    <x v="10"/>
    <s v="Corrupción"/>
    <s v="TODOS LOS PROCESOS"/>
    <s v="Posibilidad de que uno o varios funcionarios utilicen de forma  indebida la información  privilegiada de los sistemas de información para obtener beneficio privado. "/>
    <n v="11.02"/>
    <s v="Perfiles en los Apicativos"/>
    <m/>
    <m/>
    <m/>
    <m/>
    <m/>
    <m/>
    <m/>
    <m/>
    <n v="0"/>
    <s v="Debil"/>
    <s v="Fuerte"/>
    <s v="DebilFuerte"/>
    <n v="7"/>
    <s v="Débil"/>
    <s v="No disminuye"/>
    <s v="Directamente"/>
    <s v="DébilNo disminuyeDirectamente"/>
    <s v=""/>
    <s v=""/>
  </r>
  <r>
    <s v="Gerencia de Muebles"/>
    <x v="10"/>
    <s v="Corrupción"/>
    <s v="TODOS LOS PROCESOS"/>
    <s v="Posibilidad de que uno o varios funcionarios utilicen de forma  indebida la información  privilegiada de los sistemas de información para obtener beneficio privado. "/>
    <n v="11.03"/>
    <s v="Controles en los aplicativos"/>
    <m/>
    <m/>
    <m/>
    <m/>
    <m/>
    <m/>
    <m/>
    <m/>
    <n v="0"/>
    <s v="Debil"/>
    <s v="Fuerte"/>
    <s v="DebilFuerte"/>
    <n v="7"/>
    <s v="Débil"/>
    <s v="No disminuye"/>
    <s v="Directamente"/>
    <s v="DébilNo disminuyeDirectamente"/>
    <s v=""/>
    <s v=""/>
  </r>
  <r>
    <s v="Gerencia de Muebles"/>
    <x v="10"/>
    <s v="Corrupción"/>
    <s v="TODOS LOS PROCESOS"/>
    <s v="Posibilidad de que uno o varios funcionarios utilicen de forma  indebida la información  privilegiada de los sistemas de información para obtener beneficio privado. "/>
    <n v="11.04"/>
    <s v="Sistema de Seguridad de la Información - PC Secure"/>
    <m/>
    <m/>
    <m/>
    <m/>
    <m/>
    <m/>
    <m/>
    <m/>
    <n v="0"/>
    <s v="Debil"/>
    <s v="Fuerte"/>
    <s v="DebilFuerte"/>
    <n v="7"/>
    <s v="Débil"/>
    <s v="No disminuye"/>
    <s v="Directamente"/>
    <s v="DébilNo disminuyeDirectamente"/>
    <s v=""/>
    <s v=""/>
  </r>
  <r>
    <s v="Gerencia de Muebles"/>
    <x v="10"/>
    <s v="Corrupción"/>
    <s v="TODOS LOS PROCESOS"/>
    <s v="Posibilidad de que uno o varios funcionarios utilicen de forma  indebida la información  privilegiada de los sistemas de información para obtener beneficio privado. "/>
    <n v="11.049999999999999"/>
    <s v="Implementación de sistemas de Información para el control de la operación"/>
    <m/>
    <m/>
    <m/>
    <m/>
    <m/>
    <m/>
    <m/>
    <m/>
    <n v="0"/>
    <s v="Debil"/>
    <s v="Fuerte"/>
    <s v="DebilFuerte"/>
    <n v="7"/>
    <s v="Débil"/>
    <s v="No disminuye"/>
    <s v="Directamente"/>
    <s v="DébilNo disminuyeDirectamente"/>
    <s v=""/>
    <s v=""/>
  </r>
  <r>
    <s v="Gerencia de Muebles"/>
    <x v="11"/>
    <s v="Estratégico"/>
    <s v="TODOS LOS PROCESOS"/>
    <s v="Puede generarse menoscabo, disminución, detrimento, pérdida, uso indebido, o deterioro de los bienes o recursos públicos, o intereses patrimoniales del Estado. "/>
    <n v="12.01"/>
    <s v="Ejecución del comité de negocios, de depositarios, de contratos. Y técnicos regional y nivel central."/>
    <m/>
    <m/>
    <m/>
    <m/>
    <m/>
    <m/>
    <m/>
    <m/>
    <n v="0"/>
    <s v="Debil"/>
    <s v="Fuerte"/>
    <s v="DebilFuerte"/>
    <n v="7"/>
    <s v="Débil"/>
    <s v="No disminuye"/>
    <s v="Directamente"/>
    <s v="DébilNo disminuyeDirectamente"/>
    <s v=""/>
    <s v=""/>
  </r>
  <r>
    <s v="Gerencia de Muebles"/>
    <x v="11"/>
    <s v="Estratégico"/>
    <s v="TODOS LOS PROCESOS"/>
    <s v="Puede generarse menoscabo, disminución, detrimento, pérdida, uso indebido, o deterioro de los bienes o recursos públicos, o intereses patrimoniales del Estado. "/>
    <n v="12.02"/>
    <s v="Definición de la politica de gestión de garantias en el uso de recursos de la entidad."/>
    <m/>
    <m/>
    <m/>
    <m/>
    <m/>
    <m/>
    <m/>
    <m/>
    <n v="0"/>
    <s v="Debil"/>
    <s v="Fuerte"/>
    <s v="DebilFuerte"/>
    <n v="7"/>
    <s v="Débil"/>
    <s v="No disminuye"/>
    <s v="Directamente"/>
    <s v="DébilNo disminuyeDirectamente"/>
    <s v=""/>
    <s v=""/>
  </r>
  <r>
    <s v="Gerencia de Muebles"/>
    <x v="11"/>
    <s v="Estratégico"/>
    <s v="TODOS LOS PROCESOS"/>
    <s v="Puede generarse menoscabo, disminución, detrimento, pérdida, uso indebido, o deterioro de los bienes o recursos públicos, o intereses patrimoniales del Estado. "/>
    <n v="12.03"/>
    <s v="Seguimiento al contrato de las almacenadoras"/>
    <m/>
    <m/>
    <m/>
    <m/>
    <m/>
    <m/>
    <m/>
    <m/>
    <n v="0"/>
    <s v="Debil"/>
    <s v="Fuerte"/>
    <s v="DebilFuerte"/>
    <n v="7"/>
    <s v="Débil"/>
    <s v="No disminuye"/>
    <s v="Directamente"/>
    <s v="DébilNo disminuyeDirectamente"/>
    <s v=""/>
    <s v=""/>
  </r>
  <r>
    <s v="Gerencia de Muebles"/>
    <x v="12"/>
    <s v="Corrupción"/>
    <s v="TODOS LOS PROCESOS"/>
    <s v="Puede ocurrir apropiación ilegal, en beneficio propio o de un tercero, de los bienes del estado."/>
    <n v="13.01"/>
    <s v="Aplicación del formato del control de bienes y rentas"/>
    <m/>
    <m/>
    <m/>
    <m/>
    <m/>
    <m/>
    <m/>
    <m/>
    <n v="0"/>
    <s v="Debil"/>
    <s v="Fuerte"/>
    <s v="DebilFuerte"/>
    <n v="7"/>
    <s v="Débil"/>
    <s v="No disminuye"/>
    <s v="Directamente"/>
    <s v="DébilNo disminuyeDirectamente"/>
    <s v=""/>
    <s v=""/>
  </r>
  <r>
    <s v="Gerencia de Muebles"/>
    <x v="12"/>
    <s v="Corrupción"/>
    <s v="TODOS LOS PROCESOS"/>
    <s v="Puede ocurrir apropiación ilegal, en beneficio propio o de un tercero, de los bienes del estado."/>
    <n v="13.02"/>
    <s v="Firma de compromiso de cumplimiento"/>
    <m/>
    <m/>
    <m/>
    <m/>
    <m/>
    <m/>
    <m/>
    <m/>
    <n v="0"/>
    <s v="Debil"/>
    <s v="Fuerte"/>
    <s v="DebilFuerte"/>
    <n v="7"/>
    <s v="Débil"/>
    <s v="No disminuye"/>
    <s v="Directamente"/>
    <s v="DébilNo disminuyeDirectamente"/>
    <s v=""/>
    <s v=""/>
  </r>
  <r>
    <s v="Gerencia de Muebles"/>
    <x v="12"/>
    <s v="Corrupción"/>
    <s v="TODOS LOS PROCESOS"/>
    <s v="Puede ocurrir apropiación ilegal, en beneficio propio o de un tercero, de los bienes del estado."/>
    <n v="13.03"/>
    <s v="Aplicación código de ética"/>
    <m/>
    <m/>
    <m/>
    <m/>
    <m/>
    <m/>
    <m/>
    <m/>
    <n v="0"/>
    <s v="Debil"/>
    <s v="Fuerte"/>
    <s v="DebilFuerte"/>
    <n v="7"/>
    <s v="Débil"/>
    <s v="No disminuye"/>
    <s v="Directamente"/>
    <s v="DébilNo disminuyeDirectamente"/>
    <s v=""/>
    <s v=""/>
  </r>
  <r>
    <s v="Gerencia de Muebles"/>
    <x v="13"/>
    <s v="Operativo"/>
    <s v="DISPOSICIÓN TEMPORAL DE ACTIVOS"/>
    <s v="Puede ocurrir que no se cuente con el respaldo legal para gestionar la recuperación de la cartera"/>
    <n v="14.01"/>
    <s v="Aplicación del procedimiento de gestión de cobro de los contratos de arrendamiento"/>
    <m/>
    <m/>
    <m/>
    <m/>
    <m/>
    <m/>
    <m/>
    <m/>
    <n v="0"/>
    <s v="Debil"/>
    <s v="Fuerte"/>
    <s v="DebilFuerte"/>
    <n v="7"/>
    <s v="Débil"/>
    <s v="No disminuye"/>
    <s v="Directamente"/>
    <s v="DébilNo disminuyeDirectamente"/>
    <s v=""/>
    <s v=""/>
  </r>
  <r>
    <s v="Gerencia de Muebles"/>
    <x v="13"/>
    <s v="Operativo"/>
    <s v="DISPOSICIÓN TEMPORAL DE ACTIVOS"/>
    <s v="Puede ocurrir que no se cuente con el respaldo legal para gestionar la recuperación de la cartera"/>
    <n v="14.02"/>
    <s v="Documentar los contratos realizados hasta la fecha tanto para administración directa como para los depositarios"/>
    <m/>
    <m/>
    <m/>
    <m/>
    <m/>
    <m/>
    <m/>
    <m/>
    <n v="0"/>
    <s v="Debil"/>
    <s v="Fuerte"/>
    <s v="DebilFuerte"/>
    <n v="7"/>
    <s v="Débil"/>
    <s v="No disminuye"/>
    <s v="Directamente"/>
    <s v="DébilNo disminuyeDirectamente"/>
    <s v=""/>
    <s v=""/>
  </r>
  <r>
    <s v="Gerencia de Muebles"/>
    <x v="13"/>
    <s v="Operativo"/>
    <s v="DISPOSICIÓN TEMPORAL DE ACTIVOS"/>
    <s v="Puede ocurrir que no se cuente con el respaldo legal para gestionar la recuperación de la cartera"/>
    <n v="14.03"/>
    <s v="Establecer procedimiento de cartera y cartera judicializada"/>
    <m/>
    <m/>
    <m/>
    <m/>
    <m/>
    <m/>
    <m/>
    <m/>
    <n v="0"/>
    <s v="Debil"/>
    <s v="Fuerte"/>
    <s v="DebilFuerte"/>
    <n v="7"/>
    <s v="Débil"/>
    <s v="No disminuye"/>
    <s v="Directamente"/>
    <s v="DébilNo disminuyeDirectamente"/>
    <s v=""/>
    <s v=""/>
  </r>
  <r>
    <s v="Gerencia de Muebles"/>
    <x v="14"/>
    <s v="Operativo"/>
    <s v="DISPOSICIÓN FINAL DE ACTIVOS"/>
    <s v="Se puede gestionar de manera tardía la comercialización o destrucción de activos."/>
    <n v="15.01"/>
    <s v="viabilidad tecnica de los bienes otorgada por la Gerencia Tecnica"/>
    <s v="Reducir el riesgo"/>
    <s v="Asignado"/>
    <s v="Adecuado"/>
    <s v="Oportuna"/>
    <s v="Prevenir"/>
    <s v="Confiable"/>
    <s v="Se investigan y resuelven oportunamente"/>
    <s v="Completa"/>
    <n v="100"/>
    <s v="Fuerte"/>
    <s v="Fuerte"/>
    <s v="FuerteFuerte"/>
    <n v="1"/>
    <s v="Fuerte"/>
    <s v="Directamente"/>
    <s v="Directamente"/>
    <s v="FuerteDirectamenteDirectamente"/>
    <n v="2"/>
    <n v="2"/>
  </r>
  <r>
    <s v="Gerencia de Muebles"/>
    <x v="14"/>
    <s v="Operativo"/>
    <s v="DISPOSICIÓN FINAL DE ACTIVOS"/>
    <s v="Se puede gestionar de manera tardía la comercialización o destrucción de activos."/>
    <n v="15.02"/>
    <s v="Alistamientos y entregas de insumo a los operadores comercialies para comercializacion de biene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Gerencia de Muebles"/>
    <x v="14"/>
    <s v="Operativo"/>
    <s v="DISPOSICIÓN FINAL DE ACTIVOS"/>
    <s v="Se puede gestionar de manera tardía la comercialización o destrucción de activos."/>
    <n v="15.03"/>
    <s v="Alistamiento y entregas de insumo a las empresas desintegradoras y chatarrizadora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Gerencia de Muebles"/>
    <x v="15"/>
    <s v="Estratégico"/>
    <s v="DIAGNOSTICO Y ALISTAMIENTO DE ACTIVOS"/>
    <s v="Fallas en la identificación de activos potenciales de productividad."/>
    <n v="16.010000000000002"/>
    <s v="Aplicación de procedimientos de diagnóstico de activos"/>
    <m/>
    <m/>
    <m/>
    <m/>
    <m/>
    <m/>
    <m/>
    <m/>
    <n v="0"/>
    <s v="Debil"/>
    <s v="Fuerte"/>
    <s v="DebilFuerte"/>
    <n v="7"/>
    <s v="Débil"/>
    <s v="No disminuye"/>
    <s v="Directamente"/>
    <s v="DébilNo disminuyeDirectamente"/>
    <s v=""/>
    <s v=""/>
  </r>
  <r>
    <s v="Gerencia de Muebles"/>
    <x v="15"/>
    <s v="Estratégico"/>
    <s v="DIAGNOSTICO Y ALISTAMIENTO DE ACTIVOS"/>
    <s v="Fallas en la identificación de activos potenciales de productividad."/>
    <n v="16.020000000000003"/>
    <s v="Identificación de activos productivos dentro del comité de negocios de la sociedad"/>
    <m/>
    <m/>
    <m/>
    <m/>
    <m/>
    <m/>
    <m/>
    <m/>
    <n v="0"/>
    <s v="Debil"/>
    <s v="Fuerte"/>
    <s v="DebilFuerte"/>
    <n v="7"/>
    <s v="Débil"/>
    <s v="No disminuye"/>
    <s v="Directamente"/>
    <s v="DébilNo disminuyeDirectamente"/>
    <s v=""/>
    <s v=""/>
  </r>
  <r>
    <s v="Gerencia de Muebles"/>
    <x v="15"/>
    <s v="Estratégico"/>
    <s v="DIAGNOSTICO Y ALISTAMIENTO DE ACTIVOS"/>
    <s v="Fallas en la identificación de activos potenciales de productividad."/>
    <n v="16.030000000000005"/>
    <s v="Aplicación de procedimiento de desalojos y legalización de contratos."/>
    <m/>
    <m/>
    <m/>
    <m/>
    <m/>
    <m/>
    <m/>
    <m/>
    <n v="0"/>
    <s v="Debil"/>
    <s v="Fuerte"/>
    <s v="DebilFuerte"/>
    <n v="7"/>
    <s v="Débil"/>
    <s v="No disminuye"/>
    <s v="Directamente"/>
    <s v="DébilNo disminuyeDirectamente"/>
    <s v=""/>
    <s v=""/>
  </r>
  <r>
    <s v="Gerencia de Muebles"/>
    <x v="16"/>
    <s v="Operativo"/>
    <s v="GESTIÓN FINANCIERA"/>
    <s v="Se pueden realizar inversiones sin la información necesaria"/>
    <n v="17.010000000000002"/>
    <s v="aplicación del procedimiento de gestion de inversiones P-GF3-066"/>
    <m/>
    <m/>
    <m/>
    <m/>
    <m/>
    <m/>
    <m/>
    <m/>
    <n v="0"/>
    <s v="Debil"/>
    <s v="Fuerte"/>
    <s v="DebilFuerte"/>
    <n v="7"/>
    <s v="Débil"/>
    <s v="No disminuye"/>
    <s v="Directamente"/>
    <s v="DébilNo disminuyeDirectamente"/>
    <s v=""/>
    <s v=""/>
  </r>
  <r>
    <s v="Gerencia de Muebles"/>
    <x v="16"/>
    <s v="Operativo"/>
    <s v="GESTIÓN FINANCIERA"/>
    <s v="Se pueden realizar inversiones sin la información necesaria"/>
    <n v="17.020000000000003"/>
    <s v="Aplicación de P-GF1-015_Procedimiento_Elaboracion_y_Actualizacion_del_Presupuesto"/>
    <m/>
    <m/>
    <m/>
    <m/>
    <m/>
    <m/>
    <m/>
    <m/>
    <n v="0"/>
    <s v="Debil"/>
    <s v="Fuerte"/>
    <s v="DebilFuerte"/>
    <n v="7"/>
    <s v="Débil"/>
    <s v="No disminuye"/>
    <s v="Directamente"/>
    <s v="DébilNo disminuyeDirectamente"/>
    <s v=""/>
    <s v=""/>
  </r>
  <r>
    <s v="Gerencia de Muebles"/>
    <x v="17"/>
    <s v="Estratégico"/>
    <s v="TODOS LOS PROCESOS"/>
    <s v="No disponibilidad de recursos para gestionar la distribución a las entidades del Estado"/>
    <n v="18.010000000000002"/>
    <s v="Se realiza un presupuesto anual desarrollado por cada una de las àreas, tanto para ingresos como para gastos."/>
    <m/>
    <m/>
    <m/>
    <m/>
    <m/>
    <m/>
    <m/>
    <m/>
    <n v="0"/>
    <s v="Debil"/>
    <s v="Fuerte"/>
    <s v="DebilFuerte"/>
    <n v="7"/>
    <s v="Débil"/>
    <s v="No disminuye"/>
    <s v="Directamente"/>
    <s v="DébilNo disminuyeDirectamente"/>
    <s v=""/>
    <s v=""/>
  </r>
  <r>
    <s v="Gerencia de Muebles"/>
    <x v="17"/>
    <s v="Estratégico"/>
    <s v="TODOS LOS PROCESOS"/>
    <s v="No disponibilidad de recursos para gestionar la distribución a las entidades del Estado"/>
    <n v="18.020000000000003"/>
    <s v="Se verifica el cumplimiento del presupuesto para cada uno de los pagos reallizados."/>
    <m/>
    <m/>
    <m/>
    <m/>
    <m/>
    <m/>
    <m/>
    <m/>
    <n v="0"/>
    <s v="Debil"/>
    <s v="Fuerte"/>
    <s v="DebilFuerte"/>
    <n v="7"/>
    <s v="Débil"/>
    <s v="No disminuye"/>
    <s v="Directamente"/>
    <s v="DébilNo disminuyeDirectamente"/>
    <s v=""/>
    <s v=""/>
  </r>
  <r>
    <s v="Gerencia de Muebles"/>
    <x v="17"/>
    <s v="Estratégico"/>
    <s v="TODOS LOS PROCESOS"/>
    <s v="No disponibilidad de recursos para gestionar la distribución a las entidades del Estado"/>
    <n v="18.030000000000005"/>
    <s v="Se realiza seguimiento a los ingresos presupuestados."/>
    <m/>
    <m/>
    <m/>
    <m/>
    <m/>
    <m/>
    <m/>
    <m/>
    <n v="0"/>
    <s v="Debil"/>
    <s v="Fuerte"/>
    <s v="DebilFuerte"/>
    <n v="7"/>
    <s v="Débil"/>
    <s v="No disminuye"/>
    <s v="Directamente"/>
    <s v="DébilNo disminuyeDirectamente"/>
    <s v=""/>
    <s v=""/>
  </r>
  <r>
    <s v="Gerencia de Muebles"/>
    <x v="18"/>
    <s v="Operativo"/>
    <s v="TODOS LOS PROCESOS"/>
    <s v="Se pueden establecer procesos con controles obsoletos o desbordados en términos de la operación"/>
    <n v="19.010000000000002"/>
    <s v="Aplicación del procedimiento de creación, modificación o eliminación de documentos"/>
    <m/>
    <m/>
    <m/>
    <m/>
    <m/>
    <m/>
    <m/>
    <m/>
    <n v="0"/>
    <s v="Debil"/>
    <s v="Fuerte"/>
    <s v="DebilFuerte"/>
    <n v="7"/>
    <s v="Débil"/>
    <s v="No disminuye"/>
    <s v="Directamente"/>
    <s v="DébilNo disminuyeDirectamente"/>
    <s v=""/>
    <s v=""/>
  </r>
  <r>
    <s v="Gerencia de Muebles"/>
    <x v="18"/>
    <s v="Operativo"/>
    <s v="TODOS LOS PROCESOS"/>
    <s v="Se pueden establecer procesos con controles obsoletos o desbordados en términos de la operación"/>
    <n v="19.020000000000003"/>
    <s v="Se cuenta con la definición de la arquitectura empresarial, donde se establece el alcance de los procesos"/>
    <m/>
    <m/>
    <m/>
    <m/>
    <m/>
    <m/>
    <m/>
    <m/>
    <n v="0"/>
    <s v="Debil"/>
    <s v="Fuerte"/>
    <s v="DebilFuerte"/>
    <n v="7"/>
    <s v="Débil"/>
    <s v="No disminuye"/>
    <s v="Directamente"/>
    <s v="DébilNo disminuyeDirectamente"/>
    <s v=""/>
    <s v=""/>
  </r>
  <r>
    <s v="Gerencia de Muebles"/>
    <x v="19"/>
    <s v="Seguridad de la Información"/>
    <s v="TODOS LOS PROCESOS"/>
    <s v="Falta de programas de gestión de cambio y seguimientos en el uso y apropiación de TIC's"/>
    <n v="20.010000000000002"/>
    <s v="Seguimeintos realizados al plan de acción "/>
    <m/>
    <m/>
    <m/>
    <m/>
    <m/>
    <m/>
    <m/>
    <m/>
    <n v="0"/>
    <s v="Debil"/>
    <s v="Fuerte"/>
    <s v="DebilFuerte"/>
    <n v="7"/>
    <s v="Débil"/>
    <s v="No disminuye"/>
    <s v="Directamente"/>
    <s v="DébilNo disminuyeDirectamente"/>
    <s v=""/>
    <s v=""/>
  </r>
  <r>
    <s v="Gerencia de Muebles"/>
    <x v="20"/>
    <s v="Estratégico"/>
    <s v="TODOS LOS PROCESOS"/>
    <s v="No se cuente con los recursos suficientes para lograr el objetivo institucional"/>
    <n v="21.01"/>
    <s v="Aplicación Procedimiento de Elaboración y Actualización del presupuesto"/>
    <m/>
    <m/>
    <m/>
    <m/>
    <m/>
    <m/>
    <m/>
    <m/>
    <n v="0"/>
    <s v="Debil"/>
    <s v="Fuerte"/>
    <s v="DebilFuerte"/>
    <n v="7"/>
    <s v="Débil"/>
    <s v="No disminuye"/>
    <s v="Directamente"/>
    <s v="DébilNo disminuyeDirectamente"/>
    <s v=""/>
    <s v=""/>
  </r>
  <r>
    <s v="Gerencia de Muebles"/>
    <x v="20"/>
    <s v="Estratégico"/>
    <s v="TODOS LOS PROCESOS"/>
    <s v="No se cuente con los recursos suficientes para lograr el objetivo institucional"/>
    <n v="21.020000000000003"/>
    <s v="Se verifica el cumplimiento del presupuesto para cada uno de los pagos reallizados."/>
    <m/>
    <m/>
    <m/>
    <m/>
    <m/>
    <m/>
    <m/>
    <m/>
    <n v="0"/>
    <s v="Debil"/>
    <s v="Fuerte"/>
    <s v="DebilFuerte"/>
    <n v="7"/>
    <s v="Débil"/>
    <s v="No disminuye"/>
    <s v="Directamente"/>
    <s v="DébilNo disminuyeDirectamente"/>
    <s v=""/>
    <s v=""/>
  </r>
  <r>
    <s v="Gerencia de Muebles"/>
    <x v="20"/>
    <s v="Estratégico"/>
    <s v="TODOS LOS PROCESOS"/>
    <s v="No se cuente con los recursos suficientes para lograr el objetivo institucional"/>
    <n v="21.030000000000005"/>
    <s v="Se realiza seguimiento a los ingresos presupuestados."/>
    <m/>
    <m/>
    <m/>
    <m/>
    <m/>
    <m/>
    <m/>
    <m/>
    <n v="0"/>
    <s v="Debil"/>
    <s v="Fuerte"/>
    <s v="DebilFuerte"/>
    <n v="7"/>
    <s v="Débil"/>
    <s v="No disminuye"/>
    <s v="Directamente"/>
    <s v="DébilNo disminuyeDirectamente"/>
    <s v=""/>
    <s v=""/>
  </r>
  <r>
    <s v="Gerencia de Muebles"/>
    <x v="21"/>
    <s v="Estratégico"/>
    <s v="RECEPCIÓN Y REGISTRO"/>
    <s v="Asignar activos a Depositarios Provisionales y Liquidadores con características erróneas (tales como actividad económica, cobertura en departamento o municipio,  clasificación de experiencia o categoría de inscripción)"/>
    <n v="22.01"/>
    <s v="Modulo de asignación automatica de depositarios"/>
    <m/>
    <m/>
    <m/>
    <m/>
    <m/>
    <m/>
    <m/>
    <m/>
    <n v="0"/>
    <s v="Debil"/>
    <s v="Fuerte"/>
    <s v="DebilFuerte"/>
    <n v="7"/>
    <s v="Débil"/>
    <s v="No disminuye"/>
    <s v="Directamente"/>
    <s v="DébilNo disminuyeDirectamente"/>
    <s v=""/>
    <s v=""/>
  </r>
  <r>
    <s v="Gerencia de Muebles"/>
    <x v="21"/>
    <s v="Estratégico"/>
    <s v="RECEPCIÓN Y REGISTRO"/>
    <s v="Asignar activos a Depositarios Provisionales y Liquidadores con características erróneas (tales como actividad económica, cobertura en departamento o municipio,  clasificación de experiencia o categoría de inscripción)"/>
    <n v="22.020000000000003"/>
    <s v="Aplicación del procedimiento de asignación de depositarios"/>
    <m/>
    <m/>
    <m/>
    <m/>
    <m/>
    <m/>
    <m/>
    <m/>
    <n v="0"/>
    <s v="Debil"/>
    <s v="Fuerte"/>
    <s v="DebilFuerte"/>
    <n v="7"/>
    <s v="Débil"/>
    <s v="No disminuye"/>
    <s v="Directamente"/>
    <s v="DébilNo disminuyeDirectamente"/>
    <s v=""/>
    <s v=""/>
  </r>
  <r>
    <s v="Gerencia de Muebles"/>
    <x v="22"/>
    <s v="Estratégico"/>
    <s v="RECEPCIÓN Y REGISTRO"/>
    <s v="Puede que no haya recursos disponibles idóneos para la recepción de los Activos (Delegados, Bodegas, Especialistas, depositarios)"/>
    <n v="23.01"/>
    <s v="Aplicación del procedimiento de preparación para la recepción de Activos"/>
    <m/>
    <m/>
    <m/>
    <m/>
    <m/>
    <m/>
    <m/>
    <m/>
    <n v="0"/>
    <s v="Debil"/>
    <s v="Fuerte"/>
    <s v="DebilFuerte"/>
    <n v="7"/>
    <s v="Débil"/>
    <s v="No disminuye"/>
    <s v="Directamente"/>
    <s v="DébilNo disminuyeDirectamente"/>
    <s v=""/>
    <s v=""/>
  </r>
  <r>
    <s v="Gerencia de Muebles"/>
    <x v="23"/>
    <s v="Seguridad de la Información"/>
    <s v="RECEPCIÓN Y REGISTRO"/>
    <s v="No contar con la información real del inventario de los activos en administración"/>
    <n v="75.010000000000005"/>
    <s v="Seguimiento al reporte de programacion de diligencia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Gerencia de Muebles"/>
    <x v="23"/>
    <s v="Seguridad de la Información"/>
    <s v="RECEPCIÓN Y REGISTRO"/>
    <s v="No contar con la información real del inventario de los activos en administración"/>
    <n v="75.02000000000001"/>
    <s v="Seguimiento a la informacion allegada de bienes puestos a disposicion y materializado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Gerencia de Muebles"/>
    <x v="24"/>
    <s v="Operativo"/>
    <s v="RECEPCIÓN Y REGISTRO y DIAGNOSTICO Y ALISTAMIENTO DE ACTIVOS"/>
    <s v="Puede ocurrir que no se caracterice  adecuadamente el activo "/>
    <n v="24.01"/>
    <s v="Definición dentro de los procedimientos de Recepción y registro en cuanto a la Consulta de información online en la Ventanilla Única de Registro (VUR), Registro Único Nacional de Tránsito (RUNT),  DIMAR, Aeronáutica Civil y RUES._x000a_"/>
    <m/>
    <m/>
    <m/>
    <m/>
    <m/>
    <m/>
    <m/>
    <m/>
    <n v="0"/>
    <s v="Debil"/>
    <s v="Fuerte"/>
    <s v="DebilFuerte"/>
    <n v="7"/>
    <s v="Débil"/>
    <s v="No disminuye"/>
    <s v="Directamente"/>
    <s v="DébilNo disminuyeDirectamente"/>
    <s v=""/>
    <s v=""/>
  </r>
  <r>
    <s v="Gerencia de Muebles"/>
    <x v="24"/>
    <s v="Operativo"/>
    <s v="RECEPCIÓN Y REGISTRO y DIAGNOSTICO Y ALISTAMIENTO DE ACTIVOS"/>
    <s v="Puede ocurrir que no se caracterice  adecuadamente el activo "/>
    <n v="24.020000000000003"/>
    <s v="Acuerdos interadministrativos – IGAC, para obtención de información"/>
    <m/>
    <m/>
    <m/>
    <m/>
    <m/>
    <m/>
    <m/>
    <m/>
    <n v="0"/>
    <s v="Debil"/>
    <s v="Fuerte"/>
    <s v="DebilFuerte"/>
    <n v="7"/>
    <s v="Débil"/>
    <s v="No disminuye"/>
    <s v="Directamente"/>
    <s v="DébilNo disminuyeDirectamente"/>
    <s v=""/>
    <s v=""/>
  </r>
  <r>
    <s v="Gerencia de Muebles"/>
    <x v="25"/>
    <s v="Operativo"/>
    <s v="TODOS LOS PROCESOS"/>
    <s v="Puede ocurrir que no tenga proveedores idóneos disponibles"/>
    <n v="25.01"/>
    <s v="Se cuenta con un sistema de registro de proveedores"/>
    <m/>
    <m/>
    <m/>
    <m/>
    <m/>
    <m/>
    <m/>
    <m/>
    <n v="0"/>
    <s v="Debil"/>
    <s v="Fuerte"/>
    <s v="DebilFuerte"/>
    <n v="7"/>
    <s v="Débil"/>
    <s v="No disminuye"/>
    <s v="Directamente"/>
    <s v="DébilNo disminuyeDirectamente"/>
    <s v=""/>
    <s v=""/>
  </r>
  <r>
    <s v="Gerencia de Muebles"/>
    <x v="25"/>
    <s v="Operativo"/>
    <s v="TODOS LOS PROCESOS"/>
    <s v="Puede ocurrir que no tenga proveedores idóneos disponibles"/>
    <n v="25.020000000000003"/>
    <s v="Contratro elaboración ROM"/>
    <m/>
    <m/>
    <m/>
    <m/>
    <m/>
    <m/>
    <m/>
    <m/>
    <n v="0"/>
    <s v="Debil"/>
    <s v="Fuerte"/>
    <s v="DebilFuerte"/>
    <n v="7"/>
    <s v="Débil"/>
    <s v="No disminuye"/>
    <s v="Directamente"/>
    <s v="DébilNo disminuyeDirectamente"/>
    <s v=""/>
    <s v=""/>
  </r>
  <r>
    <s v="Gerencia de Muebles"/>
    <x v="25"/>
    <s v="Operativo"/>
    <s v="TODOS LOS PROCESOS"/>
    <s v="Puede ocurrir que no tenga proveedores idóneos disponibles"/>
    <n v="25.030000000000005"/>
    <s v="Aplicación Procedimiento elaboración de Estudios Previos"/>
    <m/>
    <m/>
    <m/>
    <m/>
    <m/>
    <m/>
    <m/>
    <m/>
    <n v="0"/>
    <s v="Debil"/>
    <s v="Fuerte"/>
    <s v="DebilFuerte"/>
    <n v="7"/>
    <s v="Débil"/>
    <s v="No disminuye"/>
    <s v="Directamente"/>
    <s v="DébilNo disminuyeDirectamente"/>
    <s v=""/>
    <s v=""/>
  </r>
  <r>
    <s v="Gerencia de Muebles"/>
    <x v="26"/>
    <s v="Operativo"/>
    <s v="TODOS LOS PROCESOS"/>
    <s v="Se podría contratar un servicio innecesario"/>
    <n v="26.01"/>
    <s v="Aplicación Procedimiento elaboración de Estudios Previos"/>
    <m/>
    <m/>
    <m/>
    <m/>
    <m/>
    <m/>
    <m/>
    <m/>
    <n v="0"/>
    <s v="Debil"/>
    <s v="Fuerte"/>
    <s v="DebilFuerte"/>
    <n v="7"/>
    <s v="Débil"/>
    <s v="No disminuye"/>
    <s v="Directamente"/>
    <s v="DébilNo disminuyeDirectamente"/>
    <s v=""/>
    <s v=""/>
  </r>
  <r>
    <s v="Gerencia de Muebles"/>
    <x v="26"/>
    <s v="Operativo"/>
    <s v="TODOS LOS PROCESOS"/>
    <s v="Se podría contratar un servicio innecesario"/>
    <n v="26.020000000000003"/>
    <s v="Aplicación del Procedimiento de ROM y Formato de Solicitud de Aprobación de ROM"/>
    <m/>
    <m/>
    <m/>
    <m/>
    <m/>
    <m/>
    <m/>
    <m/>
    <n v="0"/>
    <s v="Debil"/>
    <s v="Fuerte"/>
    <s v="DebilFuerte"/>
    <n v="7"/>
    <s v="Débil"/>
    <s v="No disminuye"/>
    <s v="Directamente"/>
    <s v="DébilNo disminuyeDirectamente"/>
    <s v=""/>
    <s v=""/>
  </r>
  <r>
    <s v="Gerencia de Muebles"/>
    <x v="27"/>
    <s v="Estratégico"/>
    <s v="RECEPCIÓN Y REGISTRO"/>
    <s v="Puede ocurrir que no se cuente dentro del banco de depositarios con  depositarios que no cumplan con las características necesarias para el Registro y/o Asignación de activos."/>
    <n v="28.01"/>
    <s v="procedimiento P-DP3-030_Registro_y_clasificacion_de_Depositarios, incluyendo mecanismo de evaluación de depositarios."/>
    <m/>
    <m/>
    <m/>
    <m/>
    <m/>
    <m/>
    <m/>
    <m/>
    <n v="0"/>
    <s v="Debil"/>
    <s v="Fuerte"/>
    <s v="DebilFuerte"/>
    <n v="7"/>
    <s v="Débil"/>
    <s v="No disminuye"/>
    <s v="Directamente"/>
    <s v="DébilNo disminuyeDirectamente"/>
    <s v=""/>
    <s v=""/>
  </r>
  <r>
    <s v="Gerencia de Muebles"/>
    <x v="27"/>
    <s v="Estratégico"/>
    <s v="RECEPCIÓN Y REGISTRO"/>
    <s v="Puede ocurrir que no se cuente dentro del banco de depositarios con  depositarios que no cumplan con las características necesarias para el Registro y/o Asignación de activos."/>
    <n v="28.020000000000003"/>
    <s v="Sistema de información de registro de depositarios donde desarrolla el proceso"/>
    <m/>
    <m/>
    <m/>
    <m/>
    <m/>
    <m/>
    <m/>
    <m/>
    <n v="0"/>
    <s v="Debil"/>
    <s v="Fuerte"/>
    <s v="DebilFuerte"/>
    <n v="7"/>
    <s v="Débil"/>
    <s v="No disminuye"/>
    <s v="Directamente"/>
    <s v="DébilNo disminuyeDirectamente"/>
    <s v=""/>
    <s v=""/>
  </r>
  <r>
    <s v="Gerencia de Muebles"/>
    <x v="27"/>
    <s v="Estratégico"/>
    <s v="RECEPCIÓN Y REGISTRO"/>
    <s v="Puede ocurrir que no se cuente dentro del banco de depositarios con  depositarios que no cumplan con las características necesarias para el Registro y/o Asignación de activos."/>
    <n v="28.030000000000005"/>
    <s v="Procedimiento de registro de depositarios y liquidadores, donde se establecen los requisitos y operacion de la selección"/>
    <m/>
    <m/>
    <m/>
    <m/>
    <m/>
    <m/>
    <m/>
    <m/>
    <n v="0"/>
    <s v="Debil"/>
    <s v="Fuerte"/>
    <s v="DebilFuerte"/>
    <n v="7"/>
    <s v="Débil"/>
    <s v="No disminuye"/>
    <s v="Directamente"/>
    <s v="DébilNo disminuyeDirectamente"/>
    <s v=""/>
    <s v=""/>
  </r>
  <r>
    <s v="Gerencia de Muebles"/>
    <x v="27"/>
    <s v="Estratégico"/>
    <s v="RECEPCIÓN Y REGISTRO"/>
    <s v="Puede ocurrir que no se cuente dentro del banco de depositarios con  depositarios que no cumplan con las características necesarias para el Registro y/o Asignación de activos."/>
    <n v="28.040000000000006"/>
    <s v="Disponibilidad de un módulo de actualización de la información del Depositario registrada en el sistema"/>
    <m/>
    <m/>
    <m/>
    <m/>
    <m/>
    <m/>
    <m/>
    <m/>
    <n v="0"/>
    <s v="Debil"/>
    <s v="Fuerte"/>
    <s v="DebilFuerte"/>
    <n v="7"/>
    <s v="Débil"/>
    <s v="No disminuye"/>
    <s v="Directamente"/>
    <s v="DébilNo disminuyeDirectamente"/>
    <s v=""/>
    <s v=""/>
  </r>
  <r>
    <s v="Gerencia de Muebles"/>
    <x v="28"/>
    <s v="Operativo"/>
    <s v="DISPOSICIÓN TEMPORAL DE ACTIVOS"/>
    <s v="Puede ocurrir que no se caracterice correctamente a los usuarios de los diferentes mecanismos de administración "/>
    <n v="30.01"/>
    <s v="Aplicación del procedimiento de Promoción y Negociación de Bienes Inmuebles"/>
    <m/>
    <m/>
    <m/>
    <m/>
    <m/>
    <m/>
    <m/>
    <m/>
    <n v="0"/>
    <s v="Debil"/>
    <s v="Fuerte"/>
    <s v="DebilFuerte"/>
    <n v="7"/>
    <s v="Débil"/>
    <s v="No disminuye"/>
    <s v="Directamente"/>
    <s v="DébilNo disminuyeDirectamente"/>
    <s v=""/>
    <s v=""/>
  </r>
  <r>
    <s v="Gerencia de Muebles"/>
    <x v="28"/>
    <s v="Operativo"/>
    <s v="DISPOSICIÓN TEMPORAL DE ACTIVOS"/>
    <s v="Puede ocurrir que no se caracterice correctamente a los usuarios de los diferentes mecanismos de administración "/>
    <n v="30.020000000000003"/>
    <s v="Aplicación del procedimiento de administración directa de bienes muebles"/>
    <m/>
    <m/>
    <m/>
    <m/>
    <m/>
    <m/>
    <m/>
    <m/>
    <n v="0"/>
    <s v="Debil"/>
    <s v="Fuerte"/>
    <s v="DebilFuerte"/>
    <n v="7"/>
    <s v="Débil"/>
    <s v="No disminuye"/>
    <s v="Directamente"/>
    <s v="DébilNo disminuyeDirectamente"/>
    <s v=""/>
    <s v=""/>
  </r>
  <r>
    <s v="Gerencia de Muebles"/>
    <x v="28"/>
    <s v="Operativo"/>
    <s v="DISPOSICIÓN TEMPORAL DE ACTIVOS"/>
    <s v="Puede ocurrir que no se caracterice correctamente a los usuarios de los diferentes mecanismos de administración "/>
    <n v="30.030000000000005"/>
    <s v="Aplicación del protocolo de ventas CISA SAE"/>
    <m/>
    <m/>
    <m/>
    <m/>
    <m/>
    <m/>
    <m/>
    <m/>
    <n v="0"/>
    <s v="Debil"/>
    <s v="Fuerte"/>
    <s v="DebilFuerte"/>
    <n v="7"/>
    <s v="Débil"/>
    <s v="No disminuye"/>
    <s v="Directamente"/>
    <s v="DébilNo disminuyeDirectamente"/>
    <s v=""/>
    <s v=""/>
  </r>
  <r>
    <s v="Gerencia de Muebles"/>
    <x v="28"/>
    <s v="Operativo"/>
    <s v="DISPOSICIÓN TEMPORAL DE ACTIVOS"/>
    <s v="Puede ocurrir que no se caracterice correctamente a los usuarios de los diferentes mecanismos de administración "/>
    <n v="30.040000000000006"/>
    <s v="Comercialización de Semovientes, sustancias quimicas"/>
    <m/>
    <m/>
    <m/>
    <m/>
    <m/>
    <m/>
    <m/>
    <m/>
    <n v="0"/>
    <s v="Debil"/>
    <s v="Fuerte"/>
    <s v="DebilFuerte"/>
    <n v="7"/>
    <s v="Débil"/>
    <s v="No disminuye"/>
    <s v="Directamente"/>
    <s v="DébilNo disminuyeDirectamente"/>
    <s v=""/>
    <s v=""/>
  </r>
  <r>
    <s v="Gerencia de Muebles"/>
    <x v="28"/>
    <s v="Operativo"/>
    <s v="DISPOSICIÓN TEMPORAL DE ACTIVOS"/>
    <s v="Puede ocurrir que no se caracterice correctamente a los usuarios de los diferentes mecanismos de administración "/>
    <n v="30.050000000000008"/>
    <s v="Aplicación del procedimiento de destinación definitiva de bienes inmuebles - leyes especiales"/>
    <m/>
    <m/>
    <m/>
    <m/>
    <m/>
    <m/>
    <m/>
    <m/>
    <n v="0"/>
    <s v="Debil"/>
    <s v="Fuerte"/>
    <s v="DebilFuerte"/>
    <n v="7"/>
    <s v="Débil"/>
    <s v="No disminuye"/>
    <s v="Directamente"/>
    <s v="DébilNo disminuyeDirectamente"/>
    <s v=""/>
    <s v=""/>
  </r>
  <r>
    <s v="Gerencia de Muebles"/>
    <x v="28"/>
    <s v="Operativo"/>
    <s v="DISPOSICIÓN TEMPORAL DE ACTIVOS"/>
    <s v="Puede ocurrir que no se caracterice correctamente a los usuarios de los diferentes mecanismos de administración "/>
    <n v="30.060000000000009"/>
    <s v="Aplicación del procedimiento de enajenación de bienes en común y proindiviso"/>
    <m/>
    <m/>
    <m/>
    <m/>
    <m/>
    <m/>
    <m/>
    <m/>
    <n v="0"/>
    <s v="Debil"/>
    <s v="Fuerte"/>
    <s v="DebilFuerte"/>
    <n v="7"/>
    <s v="Débil"/>
    <s v="No disminuye"/>
    <s v="Directamente"/>
    <s v="DébilNo disminuyeDirectamente"/>
    <s v=""/>
    <s v=""/>
  </r>
  <r>
    <s v="Gerencia de Muebles"/>
    <x v="28"/>
    <s v="Operativo"/>
    <s v="DISPOSICIÓN TEMPORAL DE ACTIVOS"/>
    <s v="Puede ocurrir que no se caracterice correctamente a los usuarios de los diferentes mecanismos de administración "/>
    <n v="30.070000000000011"/>
    <s v="Aplicación del procedimiento de Comercialización de Activos Sociales"/>
    <m/>
    <m/>
    <m/>
    <m/>
    <m/>
    <m/>
    <m/>
    <m/>
    <n v="0"/>
    <s v="Debil"/>
    <s v="Fuerte"/>
    <s v="DebilFuerte"/>
    <n v="7"/>
    <s v="Débil"/>
    <s v="No disminuye"/>
    <s v="Directamente"/>
    <s v="DébilNo disminuyeDirectamente"/>
    <s v=""/>
    <s v=""/>
  </r>
  <r>
    <s v="Gerencia de Muebles"/>
    <x v="28"/>
    <s v="Operativo"/>
    <s v="DISPOSICIÓN TEMPORAL DE ACTIVOS"/>
    <s v="Puede ocurrir que no se caracterice correctamente a los usuarios de los diferentes mecanismos de administración "/>
    <n v="30.080000000000013"/>
    <s v="Aplicación del procedimiento de chatarrización"/>
    <m/>
    <m/>
    <m/>
    <m/>
    <m/>
    <m/>
    <m/>
    <m/>
    <n v="0"/>
    <s v="Debil"/>
    <s v="Fuerte"/>
    <s v="DebilFuerte"/>
    <n v="7"/>
    <s v="Débil"/>
    <s v="No disminuye"/>
    <s v="Directamente"/>
    <s v="DébilNo disminuyeDirectamente"/>
    <s v=""/>
    <s v=""/>
  </r>
  <r>
    <s v="Gerencia de Muebles"/>
    <x v="29"/>
    <s v="Estratégico"/>
    <s v="DISPOSICIÓN TEMPORAL DE ACTIVOS"/>
    <s v="Puede ocurrir que se cuenten con depositarios provisionales y/o liquidadores, destinatarios provisionales y arrendatarios que incumplen con sus obligaciones"/>
    <n v="31.01"/>
    <s v="Solicitar anualmente  a los destinatarios de la remision del informe de cumplimiento de obligaciones"/>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Gerencia de Muebles"/>
    <x v="29"/>
    <s v="Estratégico"/>
    <s v="DISPOSICIÓN TEMPORAL DE ACTIVOS"/>
    <s v="Puede ocurrir que se cuenten con depositarios provisionales y/o liquidadores, destinatarios provisionales y arrendatarios que incumplen con sus obligaciones"/>
    <n v="31.020000000000003"/>
    <s v="Verificacion de informes y reportes de alertas novedades encontradas"/>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Gerencia de Muebles"/>
    <x v="29"/>
    <s v="Estratégico"/>
    <s v="DISPOSICIÓN TEMPORAL DE ACTIVOS"/>
    <s v="Puede ocurrir que se cuenten con depositarios provisionales y/o liquidadores, destinatarios provisionales y arrendatarios que incumplen con sus obligaciones"/>
    <n v="31.030000000000005"/>
    <s v="remision acciones legales destinatarios por incumplimiento de obligaciones"/>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Gerencia de Muebles"/>
    <x v="29"/>
    <s v="Estratégico"/>
    <s v="DISPOSICIÓN TEMPORAL DE ACTIVOS"/>
    <s v="Puede ocurrir que se cuenten con depositarios provisionales y/o liquidadores, destinatarios provisionales y arrendatarios que incumplen con sus obligaciones"/>
    <n v="31.040000000000006"/>
    <s v="Verificar el estado fisico de los vehiculos con cumplimiento de obligaciones"/>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Gerencia de Muebles"/>
    <x v="30"/>
    <s v="Estratégico"/>
    <s v="DISPOSICIÓN FINAL DE ACTIVOS"/>
    <s v="Puede ocurrir que no se encuentra disponible la información del activo"/>
    <n v="33.01"/>
    <s v="Aplicación del procedimiento de alistamiento de activos (Inmuebles, Muebles, Sociedades)"/>
    <m/>
    <m/>
    <m/>
    <m/>
    <m/>
    <m/>
    <m/>
    <m/>
    <n v="0"/>
    <s v="Debil"/>
    <s v="Fuerte"/>
    <s v="DebilFuerte"/>
    <n v="7"/>
    <s v="Débil"/>
    <s v="No disminuye"/>
    <s v="Directamente"/>
    <s v="DébilNo disminuyeDirectamente"/>
    <s v=""/>
    <s v=""/>
  </r>
  <r>
    <s v="Gerencia de Muebles"/>
    <x v="30"/>
    <s v="Estratégico"/>
    <s v="DISPOSICIÓN FINAL DE ACTIVOS"/>
    <s v="Puede ocurrir que no se encuentra disponible la información del activo"/>
    <n v="33.019999999999996"/>
    <s v="Sistema de información Matrix con trazabilidad de los activos de información"/>
    <m/>
    <m/>
    <m/>
    <m/>
    <m/>
    <m/>
    <m/>
    <m/>
    <n v="0"/>
    <s v="Debil"/>
    <s v="Fuerte"/>
    <s v="DebilFuerte"/>
    <n v="7"/>
    <s v="Débil"/>
    <s v="No disminuye"/>
    <s v="Directamente"/>
    <s v="DébilNo disminuyeDirectamente"/>
    <s v=""/>
    <s v=""/>
  </r>
  <r>
    <s v="Gerencia de Muebles"/>
    <x v="30"/>
    <s v="Estratégico"/>
    <s v="DISPOSICIÓN FINAL DE ACTIVOS"/>
    <s v="Puede ocurrir que no se encuentra disponible la información del activo"/>
    <n v="33.029999999999994"/>
    <s v="Visitas períodicas a cada uno de los activos"/>
    <m/>
    <m/>
    <m/>
    <m/>
    <m/>
    <m/>
    <m/>
    <m/>
    <n v="0"/>
    <s v="Debil"/>
    <s v="Fuerte"/>
    <s v="DebilFuerte"/>
    <n v="7"/>
    <s v="Débil"/>
    <s v="No disminuye"/>
    <s v="Directamente"/>
    <s v="DébilNo disminuyeDirectamente"/>
    <s v=""/>
    <s v=""/>
  </r>
  <r>
    <s v="Gerencia de Muebles"/>
    <x v="30"/>
    <s v="Estratégico"/>
    <s v="DISPOSICIÓN FINAL DE ACTIVOS"/>
    <s v="Puede ocurrir que no se encuentra disponible la información del activo"/>
    <n v="33.039999999999992"/>
    <s v="Registro y verificación de informe de Gestión de Depositarios"/>
    <m/>
    <m/>
    <m/>
    <m/>
    <m/>
    <m/>
    <m/>
    <m/>
    <n v="0"/>
    <s v="Debil"/>
    <s v="Fuerte"/>
    <s v="DebilFuerte"/>
    <n v="7"/>
    <s v="Débil"/>
    <s v="No disminuye"/>
    <s v="Directamente"/>
    <s v="DébilNo disminuyeDirectamente"/>
    <s v=""/>
    <s v=""/>
  </r>
  <r>
    <s v="Gerencia de Muebles"/>
    <x v="31"/>
    <s v="Operativo"/>
    <s v="DISPOSICIÓN FINAL DE ACTIVOS"/>
    <s v="Podría ocurrir que no se entregue el activo en administración o disposición final correspondiente"/>
    <n v="34.01"/>
    <s v="Aplicación procedimiento de alistamiento para la devolución de activos."/>
    <m/>
    <m/>
    <m/>
    <m/>
    <m/>
    <m/>
    <m/>
    <m/>
    <n v="0"/>
    <s v="Debil"/>
    <s v="Fuerte"/>
    <s v="DebilFuerte"/>
    <n v="7"/>
    <s v="Débil"/>
    <s v="No disminuye"/>
    <s v="Directamente"/>
    <s v="DébilNo disminuyeDirectamente"/>
    <s v=""/>
    <s v=""/>
  </r>
  <r>
    <s v="Gerencia de Muebles"/>
    <x v="31"/>
    <s v="Operativo"/>
    <s v="DISPOSICIÓN FINAL DE ACTIVOS"/>
    <s v="Podría ocurrir que no se entregue el activo en administración o disposición final correspondiente"/>
    <n v="34.019999999999996"/>
    <s v="Procedimiento de entrega de activos"/>
    <m/>
    <m/>
    <m/>
    <m/>
    <m/>
    <m/>
    <m/>
    <m/>
    <n v="0"/>
    <s v="Debil"/>
    <s v="Fuerte"/>
    <s v="DebilFuerte"/>
    <n v="7"/>
    <s v="Débil"/>
    <s v="No disminuye"/>
    <s v="Directamente"/>
    <s v="DébilNo disminuyeDirectamente"/>
    <s v=""/>
    <s v=""/>
  </r>
  <r>
    <s v="Gerencia de Muebles"/>
    <x v="32"/>
    <s v="Operativo"/>
    <s v="DISPOSICIÓN FINAL DE ACTIVOS"/>
    <s v="Se podría desconocer por parte de SAE la necesidad de la entrega del activo"/>
    <n v="35.01"/>
    <s v="Descriptores definidos en el Sistema de informacionde correspondencia recibida (ZEUS)"/>
    <m/>
    <m/>
    <m/>
    <m/>
    <m/>
    <m/>
    <m/>
    <m/>
    <n v="0"/>
    <s v="Debil"/>
    <s v="Fuerte"/>
    <s v="DebilFuerte"/>
    <n v="7"/>
    <s v="Débil"/>
    <s v="No disminuye"/>
    <s v="Directamente"/>
    <s v="DébilNo disminuyeDirectamente"/>
    <s v=""/>
    <s v=""/>
  </r>
  <r>
    <s v="Gerencia de Muebles"/>
    <x v="32"/>
    <s v="Operativo"/>
    <s v="DISPOSICIÓN FINAL DE ACTIVOS"/>
    <s v="Se podría desconocer por parte de SAE la necesidad de la entrega del activo"/>
    <n v="35.019999999999996"/>
    <s v="Se cuenta con canales de comunicación directos con la fiscalia."/>
    <m/>
    <m/>
    <m/>
    <m/>
    <m/>
    <m/>
    <m/>
    <m/>
    <n v="0"/>
    <s v="Debil"/>
    <s v="Fuerte"/>
    <s v="DebilFuerte"/>
    <n v="7"/>
    <s v="Débil"/>
    <s v="No disminuye"/>
    <s v="Directamente"/>
    <s v="DébilNo disminuyeDirectamente"/>
    <s v=""/>
    <s v=""/>
  </r>
  <r>
    <s v="Gerencia de Muebles"/>
    <x v="32"/>
    <s v="Operativo"/>
    <s v="DISPOSICIÓN FINAL DE ACTIVOS"/>
    <s v="Se podría desconocer por parte de SAE la necesidad de la entrega del activo"/>
    <n v="35.029999999999994"/>
    <s v="Seguimiento semanal a las actividades desarrolladas por las G. de asuntos legales y contratación."/>
    <m/>
    <m/>
    <m/>
    <m/>
    <m/>
    <m/>
    <m/>
    <m/>
    <n v="0"/>
    <s v="Debil"/>
    <s v="Fuerte"/>
    <s v="DebilFuerte"/>
    <n v="7"/>
    <s v="Débil"/>
    <s v="No disminuye"/>
    <s v="Directamente"/>
    <s v="DébilNo disminuyeDirectamente"/>
    <s v=""/>
    <s v=""/>
  </r>
  <r>
    <s v="Gerencia de Muebles"/>
    <x v="33"/>
    <s v="Estratégico"/>
    <s v="DISPOSICIÓN FINAL DE ACTIVOS"/>
    <s v="Se podría  enajenar un activo por un valor inferior al estimado"/>
    <n v="37.01"/>
    <s v="Aplicación del Procedimeintos de estimado de renta y valoracipon de activos en el que se establecen los controles en las contrataciones o en los métodos a utilizar para los mismos."/>
    <m/>
    <m/>
    <m/>
    <m/>
    <m/>
    <m/>
    <m/>
    <m/>
    <n v="0"/>
    <s v="Debil"/>
    <s v="Fuerte"/>
    <s v="DebilFuerte"/>
    <n v="7"/>
    <s v="Débil"/>
    <s v="No disminuye"/>
    <s v="Directamente"/>
    <s v="DébilNo disminuyeDirectamente"/>
    <s v=""/>
    <s v=""/>
  </r>
  <r>
    <s v="Gerencia de Muebles"/>
    <x v="34"/>
    <s v="Operativo"/>
    <s v="GESTIÓN FINANCIERA"/>
    <s v="Se podría presentar fallas en la identificación de las características de los recaudos y pagos"/>
    <n v="38.01"/>
    <s v="Estandarizaciòn de flujo de pagos en el aplicativo ZEUS"/>
    <m/>
    <m/>
    <m/>
    <m/>
    <m/>
    <m/>
    <m/>
    <m/>
    <n v="0"/>
    <s v="Debil"/>
    <s v="Fuerte"/>
    <s v="DebilFuerte"/>
    <n v="7"/>
    <s v="Débil"/>
    <s v="No disminuye"/>
    <s v="Directamente"/>
    <s v="DébilNo disminuyeDirectamente"/>
    <s v=""/>
    <s v=""/>
  </r>
  <r>
    <s v="Gerencia de Muebles"/>
    <x v="34"/>
    <s v="Operativo"/>
    <s v="GESTIÓN FINANCIERA"/>
    <s v="Se podría presentar fallas en la identificación de las características de los recaudos y pagos"/>
    <n v="38.019999999999996"/>
    <s v="Instructivo para generación de cupon recaudo general."/>
    <m/>
    <m/>
    <m/>
    <m/>
    <m/>
    <m/>
    <m/>
    <m/>
    <n v="0"/>
    <s v="Debil"/>
    <s v="Fuerte"/>
    <s v="DebilFuerte"/>
    <n v="7"/>
    <s v="Débil"/>
    <s v="No disminuye"/>
    <s v="Directamente"/>
    <s v="DébilNo disminuyeDirectamente"/>
    <s v=""/>
    <s v=""/>
  </r>
  <r>
    <s v="Gerencia de Muebles"/>
    <x v="34"/>
    <s v="Operativo"/>
    <s v="GESTIÓN FINANCIERA"/>
    <s v="Se podría presentar fallas en la identificación de las características de los recaudos y pagos"/>
    <m/>
    <s v="conciliacion de cuenta de recaudos de bienes incautados dinero"/>
    <s v="Reducir el riesgo"/>
    <s v="Asignado"/>
    <s v="Adecuado"/>
    <s v="Oportuna"/>
    <s v="Prevenir"/>
    <s v="Confiable"/>
    <s v="Se investigan y resuelven oportunamente"/>
    <s v="Completa"/>
    <n v="100"/>
    <s v="Fuerte"/>
    <s v="Fuerte"/>
    <s v="FuerteFuerte"/>
    <n v="1"/>
    <s v="Fuerte"/>
    <s v="Directamente"/>
    <s v="Directamente"/>
    <s v="FuerteDirectamenteDirectamente"/>
    <n v="2"/>
    <n v="2"/>
  </r>
  <r>
    <s v="Gerencia de Muebles"/>
    <x v="35"/>
    <s v="Estratégico"/>
    <s v="GESTIÓN FINANCIERA"/>
    <s v="Se podría presentar que no exista disponibilidad de recursos"/>
    <n v="39.01"/>
    <s v="Se realiza un presupuesto anual desarrollado por cada una de las àreas, tanto para ingresos como para gastos."/>
    <m/>
    <m/>
    <m/>
    <m/>
    <m/>
    <m/>
    <m/>
    <m/>
    <n v="0"/>
    <s v="Debil"/>
    <s v="Fuerte"/>
    <s v="DebilFuerte"/>
    <n v="7"/>
    <s v="Débil"/>
    <s v="No disminuye"/>
    <s v="Directamente"/>
    <s v="DébilNo disminuyeDirectamente"/>
    <s v=""/>
    <s v=""/>
  </r>
  <r>
    <s v="Gerencia de Muebles"/>
    <x v="35"/>
    <s v="Estratégico"/>
    <s v="GESTIÓN FINANCIERA"/>
    <s v="Se podría presentar que no exista disponibilidad de recursos"/>
    <n v="39.019999999999996"/>
    <s v="Se verifica el cumplimiento del presupuesto para cada uno de los pagos reallizados."/>
    <m/>
    <m/>
    <m/>
    <m/>
    <m/>
    <m/>
    <m/>
    <m/>
    <n v="0"/>
    <s v="Debil"/>
    <s v="Fuerte"/>
    <s v="DebilFuerte"/>
    <n v="7"/>
    <s v="Débil"/>
    <s v="No disminuye"/>
    <s v="Directamente"/>
    <s v="DébilNo disminuyeDirectamente"/>
    <s v=""/>
    <s v=""/>
  </r>
  <r>
    <s v="Gerencia de Muebles"/>
    <x v="35"/>
    <s v="Estratégico"/>
    <s v="GESTIÓN FINANCIERA"/>
    <s v="Se podría presentar que no exista disponibilidad de recursos"/>
    <n v="39.029999999999994"/>
    <s v="Se realiza seguimiento a los ingresos presupuestados."/>
    <m/>
    <m/>
    <m/>
    <m/>
    <m/>
    <m/>
    <m/>
    <m/>
    <n v="0"/>
    <s v="Debil"/>
    <s v="Fuerte"/>
    <s v="DebilFuerte"/>
    <n v="7"/>
    <s v="Débil"/>
    <s v="No disminuye"/>
    <s v="Directamente"/>
    <s v="DébilNo disminuyeDirectamente"/>
    <s v=""/>
    <s v=""/>
  </r>
  <r>
    <s v="Gerencia de Muebles"/>
    <x v="36"/>
    <s v="Operativo"/>
    <s v="GESTIÓN FINANCIERA"/>
    <s v="Puede ocurrir que no se cuente con información del estado de cuenta por activo"/>
    <n v="40.01"/>
    <s v="Se cuenta con un Instructivo de generación de estado de cuenta de activos y Formato de estado de cuenta"/>
    <m/>
    <m/>
    <m/>
    <m/>
    <m/>
    <m/>
    <m/>
    <m/>
    <n v="0"/>
    <s v="Debil"/>
    <s v="Fuerte"/>
    <s v="DebilFuerte"/>
    <n v="7"/>
    <s v="Débil"/>
    <s v="No disminuye"/>
    <s v="Directamente"/>
    <s v="DébilNo disminuyeDirectamente"/>
    <s v=""/>
    <s v=""/>
  </r>
  <r>
    <s v="Gerencia de Muebles"/>
    <x v="36"/>
    <s v="Operativo"/>
    <s v="GESTIÓN FINANCIERA"/>
    <s v="Puede ocurrir que no se cuente con información del estado de cuenta por activo"/>
    <n v="40.019999999999996"/>
    <s v="Sistema de información Matrix con trazabilidad de los activos de información"/>
    <m/>
    <m/>
    <m/>
    <m/>
    <m/>
    <m/>
    <m/>
    <m/>
    <n v="0"/>
    <s v="Debil"/>
    <s v="Fuerte"/>
    <s v="DebilFuerte"/>
    <n v="7"/>
    <s v="Débil"/>
    <s v="No disminuye"/>
    <s v="Directamente"/>
    <s v="DébilNo disminuyeDirectamente"/>
    <s v=""/>
    <s v=""/>
  </r>
  <r>
    <s v="Gerencia de Muebles"/>
    <x v="37"/>
    <s v="Estratégico"/>
    <s v="GESTIÓN FINANCIERA"/>
    <s v="Puede ocurrir que SAE disponga de los recursos de los activos del FRISCO desconociendo la condición de estos. "/>
    <n v="41.01"/>
    <s v="Formato de certificación de afectación directa de activos."/>
    <m/>
    <m/>
    <m/>
    <m/>
    <m/>
    <m/>
    <m/>
    <m/>
    <n v="0"/>
    <s v="Debil"/>
    <s v="Fuerte"/>
    <s v="DebilFuerte"/>
    <n v="7"/>
    <s v="Débil"/>
    <s v="No disminuye"/>
    <s v="Directamente"/>
    <s v="DébilNo disminuyeDirectamente"/>
    <s v=""/>
    <s v=""/>
  </r>
  <r>
    <s v="Gerencia de Muebles"/>
    <x v="38"/>
    <s v="Operativo"/>
    <s v="GESTIÓN FINANCIERA"/>
    <s v="Se podría reportar información financiera inexacta tanto de SAE como del FRISCO."/>
    <n v="42.01"/>
    <s v="Se cuenta con contabilidades separadas, una para el FRISCO y una para SAE."/>
    <m/>
    <m/>
    <m/>
    <m/>
    <m/>
    <m/>
    <m/>
    <m/>
    <n v="0"/>
    <s v="Debil"/>
    <s v="Fuerte"/>
    <s v="DebilFuerte"/>
    <n v="7"/>
    <s v="Débil"/>
    <s v="No disminuye"/>
    <s v="Directamente"/>
    <s v="DébilNo disminuyeDirectamente"/>
    <s v=""/>
    <s v=""/>
  </r>
  <r>
    <s v="Gerencia de Muebles"/>
    <x v="38"/>
    <s v="Operativo"/>
    <s v="GESTIÓN FINANCIERA"/>
    <s v="Se podría reportar información financiera inexacta tanto de SAE como del FRISCO."/>
    <n v="42.019999999999996"/>
    <s v="Se realizan conciliaciones de cada registro contable."/>
    <m/>
    <m/>
    <m/>
    <m/>
    <m/>
    <m/>
    <m/>
    <m/>
    <n v="0"/>
    <s v="Debil"/>
    <s v="Fuerte"/>
    <s v="DebilFuerte"/>
    <n v="7"/>
    <s v="Débil"/>
    <s v="No disminuye"/>
    <s v="Directamente"/>
    <s v="DébilNo disminuyeDirectamente"/>
    <s v=""/>
    <s v=""/>
  </r>
  <r>
    <s v="Gerencia de Muebles"/>
    <x v="39"/>
    <s v="Operativo"/>
    <s v="GESTIÓN DOCUMENTAL"/>
    <s v="Se podría generar una inadecuada identificación al área que corresponde el trámite  "/>
    <n v="43.01"/>
    <s v="Capacitación continua, criterios de direccionamiento de correspondencia"/>
    <m/>
    <m/>
    <m/>
    <m/>
    <m/>
    <m/>
    <m/>
    <m/>
    <n v="0"/>
    <s v="Debil"/>
    <s v="Fuerte"/>
    <s v="DebilFuerte"/>
    <n v="7"/>
    <s v="Débil"/>
    <s v="No disminuye"/>
    <s v="Directamente"/>
    <s v="DébilNo disminuyeDirectamente"/>
    <s v=""/>
    <s v=""/>
  </r>
  <r>
    <s v="Gerencia de Muebles"/>
    <x v="39"/>
    <s v="Operativo"/>
    <s v="GESTIÓN DOCUMENTAL"/>
    <s v="Se podría generar una inadecuada identificación al área que corresponde el trámite  "/>
    <n v="43.019999999999996"/>
    <s v=" Base de datos actualizada de usuarios en el aplicativo de Correspondencia."/>
    <m/>
    <m/>
    <m/>
    <m/>
    <m/>
    <m/>
    <m/>
    <m/>
    <n v="0"/>
    <s v="Debil"/>
    <s v="Fuerte"/>
    <s v="DebilFuerte"/>
    <n v="7"/>
    <s v="Débil"/>
    <s v="No disminuye"/>
    <s v="Directamente"/>
    <s v="DébilNo disminuyeDirectamente"/>
    <s v=""/>
    <s v=""/>
  </r>
  <r>
    <s v="Gerencia de Muebles"/>
    <x v="39"/>
    <s v="Operativo"/>
    <s v="GESTIÓN DOCUMENTAL"/>
    <s v="Se podría generar una inadecuada identificación al área que corresponde el trámite  "/>
    <n v="43.029999999999994"/>
    <s v="Mantenimiento del aplicativo por fuera de la jornadada laboral."/>
    <m/>
    <m/>
    <m/>
    <m/>
    <m/>
    <m/>
    <m/>
    <m/>
    <n v="0"/>
    <s v="Debil"/>
    <s v="Fuerte"/>
    <s v="DebilFuerte"/>
    <n v="7"/>
    <s v="Débil"/>
    <s v="No disminuye"/>
    <s v="Directamente"/>
    <s v="DébilNo disminuyeDirectamente"/>
    <s v=""/>
    <s v=""/>
  </r>
  <r>
    <s v="Gerencia de Muebles"/>
    <x v="39"/>
    <s v="Operativo"/>
    <s v="GESTIÓN DOCUMENTAL"/>
    <s v="Se podría generar una inadecuada identificación al área que corresponde el trámite  "/>
    <n v="43.039999999999992"/>
    <s v="Priorizar atención de posibles fallas del aplicativo cuando se presenten."/>
    <m/>
    <m/>
    <m/>
    <m/>
    <m/>
    <m/>
    <m/>
    <m/>
    <n v="0"/>
    <s v="Debil"/>
    <s v="Fuerte"/>
    <s v="DebilFuerte"/>
    <n v="7"/>
    <s v="Débil"/>
    <s v="No disminuye"/>
    <s v="Directamente"/>
    <s v="DébilNo disminuyeDirectamente"/>
    <s v=""/>
    <s v=""/>
  </r>
  <r>
    <s v="Gerencia de Muebles"/>
    <x v="39"/>
    <s v="Operativo"/>
    <s v="GESTIÓN DOCUMENTAL"/>
    <s v="Se podría generar una inadecuada identificación al área que corresponde el trámite  "/>
    <n v="43.04999999999999"/>
    <s v="Verificación y actualización permanente de las direcciones de los destinatarios externos a quien se envían comunicaciones. "/>
    <m/>
    <m/>
    <m/>
    <m/>
    <m/>
    <m/>
    <m/>
    <m/>
    <n v="0"/>
    <s v="Debil"/>
    <s v="Fuerte"/>
    <s v="DebilFuerte"/>
    <n v="7"/>
    <s v="Débil"/>
    <s v="No disminuye"/>
    <s v="Directamente"/>
    <s v="DébilNo disminuyeDirectamente"/>
    <s v=""/>
    <s v=""/>
  </r>
  <r>
    <s v="Gerencia de Muebles"/>
    <x v="39"/>
    <s v="Operativo"/>
    <s v="GESTIÓN DOCUMENTAL"/>
    <s v="Se podría generar una inadecuada identificación al área que corresponde el trámite  "/>
    <n v="43.059999999999988"/>
    <s v="Seguimiento a ZEUS"/>
    <m/>
    <m/>
    <m/>
    <m/>
    <m/>
    <m/>
    <m/>
    <m/>
    <n v="0"/>
    <s v="Debil"/>
    <s v="Fuerte"/>
    <s v="DebilFuerte"/>
    <n v="7"/>
    <s v="Débil"/>
    <s v="No disminuye"/>
    <s v="Directamente"/>
    <s v="DébilNo disminuyeDirectamente"/>
    <s v=""/>
    <s v=""/>
  </r>
  <r>
    <s v="Gerencia de Muebles"/>
    <x v="40"/>
    <s v="Operativo"/>
    <s v="GESTIÓN DOCUMENTAL"/>
    <s v="Puede ocurrir que no se inserten las piezas documentales en el expediente correspondiente "/>
    <n v="44.01"/>
    <s v="Reportar a gestion documental la relacion de los documentos identificados pendientes de incluir en el expediente admon "/>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Gerencia de Muebles"/>
    <x v="41"/>
    <s v="Operativo"/>
    <s v="GESTIÓN DOCUMENTAL"/>
    <s v="Se podría alterar o extraviar piezas documentales vitales para la gestión "/>
    <n v="45.01"/>
    <s v="Capacitación temas de organización y conformación de expedientes"/>
    <m/>
    <m/>
    <m/>
    <m/>
    <m/>
    <m/>
    <m/>
    <m/>
    <n v="0"/>
    <s v="Debil"/>
    <s v="Fuerte"/>
    <s v="DebilFuerte"/>
    <n v="7"/>
    <s v="Débil"/>
    <s v="No disminuye"/>
    <s v="Directamente"/>
    <s v="DébilNo disminuyeDirectamente"/>
    <s v=""/>
    <s v=""/>
  </r>
  <r>
    <s v="Gerencia de Muebles"/>
    <x v="41"/>
    <s v="Operativo"/>
    <s v="GESTIÓN DOCUMENTAL"/>
    <s v="Se podría alterar o extraviar piezas documentales vitales para la gestión "/>
    <n v="45.019999999999996"/>
    <s v="Diligenciamiento de la hoja de control de cada expediente."/>
    <m/>
    <m/>
    <m/>
    <m/>
    <m/>
    <m/>
    <m/>
    <m/>
    <n v="0"/>
    <s v="Debil"/>
    <s v="Fuerte"/>
    <s v="DebilFuerte"/>
    <n v="7"/>
    <s v="Débil"/>
    <s v="No disminuye"/>
    <s v="Directamente"/>
    <s v="DébilNo disminuyeDirectamente"/>
    <s v=""/>
    <s v=""/>
  </r>
  <r>
    <s v="Gerencia de Muebles"/>
    <x v="41"/>
    <s v="Operativo"/>
    <s v="GESTIÓN DOCUMENTAL"/>
    <s v="Se podría alterar o extraviar piezas documentales vitales para la gestión "/>
    <n v="45.029999999999994"/>
    <s v="Aplicación del procedimiento de prestamo y consulta de documentos, Formatos Prestamo y Formato de control de prestamo de material de arcivo"/>
    <m/>
    <m/>
    <m/>
    <m/>
    <m/>
    <m/>
    <m/>
    <m/>
    <n v="0"/>
    <s v="Debil"/>
    <s v="Fuerte"/>
    <s v="DebilFuerte"/>
    <n v="7"/>
    <s v="Débil"/>
    <s v="No disminuye"/>
    <s v="Directamente"/>
    <s v="DébilNo disminuyeDirectamente"/>
    <s v=""/>
    <s v=""/>
  </r>
  <r>
    <s v="Gerencia de Muebles"/>
    <x v="41"/>
    <s v="Operativo"/>
    <s v="GESTIÓN DOCUMENTAL"/>
    <s v="Se podría alterar o extraviar piezas documentales vitales para la gestión "/>
    <n v="45.039999999999992"/>
    <s v="Vigilar que la infraestructura instalada en el archivo para el almacenamiento de su fondo documental, permanezca con las condiciones de seguridad y mantenimiento establecidas para la conservación del acervo documental."/>
    <m/>
    <m/>
    <m/>
    <m/>
    <m/>
    <m/>
    <m/>
    <m/>
    <n v="0"/>
    <s v="Debil"/>
    <s v="Fuerte"/>
    <s v="DebilFuerte"/>
    <n v="7"/>
    <s v="Débil"/>
    <s v="No disminuye"/>
    <s v="Directamente"/>
    <s v="DébilNo disminuyeDirectamente"/>
    <s v=""/>
    <s v=""/>
  </r>
  <r>
    <s v="Gerencia de Muebles"/>
    <x v="42"/>
    <s v="Operativo"/>
    <s v="GESTIÓN JURÍDICA"/>
    <s v="Se puede presentar  que no se cuente con un adecuado análisis jurisprudencial"/>
    <n v="48.01"/>
    <s v="Se cuenta con controles dentro de los procedimientos de control dual, en los cuales los jefes de las Gerencias o Vicepresidencia realiza la verificación de los conceptos y actos administrativos emitidos."/>
    <m/>
    <m/>
    <m/>
    <m/>
    <m/>
    <m/>
    <m/>
    <m/>
    <n v="0"/>
    <s v="Debil"/>
    <s v="Fuerte"/>
    <s v="DebilFuerte"/>
    <n v="7"/>
    <s v="Débil"/>
    <s v="No disminuye"/>
    <s v="Directamente"/>
    <s v="DébilNo disminuyeDirectamente"/>
    <s v=""/>
    <s v=""/>
  </r>
  <r>
    <s v="Gerencia de Muebles"/>
    <x v="42"/>
    <s v="Operativo"/>
    <s v="GESTIÓN JURÍDICA"/>
    <s v="Se puede presentar  que no se cuente con un adecuado análisis jurisprudencial"/>
    <n v="48.019999999999996"/>
    <s v="P-GJ2-079_Procedimiento_Atención_Conceptos_Juridicos"/>
    <m/>
    <m/>
    <m/>
    <m/>
    <m/>
    <m/>
    <m/>
    <m/>
    <n v="0"/>
    <s v="Debil"/>
    <s v="Fuerte"/>
    <s v="DebilFuerte"/>
    <n v="7"/>
    <s v="Débil"/>
    <s v="No disminuye"/>
    <s v="Directamente"/>
    <s v="DébilNo disminuyeDirectamente"/>
    <s v=""/>
    <s v=""/>
  </r>
  <r>
    <s v="Gerencia de Muebles"/>
    <x v="42"/>
    <s v="Operativo"/>
    <s v="GESTIÓN JURÍDICA"/>
    <s v="Se puede presentar  que no se cuente con un adecuado análisis jurisprudencial"/>
    <n v="48.029999999999994"/>
    <s v="SP-GJ2-080_Procedimiento_revision_y_expedicion_de_actos_administrativos"/>
    <m/>
    <m/>
    <m/>
    <m/>
    <m/>
    <m/>
    <m/>
    <m/>
    <n v="0"/>
    <s v="Debil"/>
    <s v="Fuerte"/>
    <s v="DebilFuerte"/>
    <n v="7"/>
    <s v="Débil"/>
    <s v="No disminuye"/>
    <s v="Directamente"/>
    <s v="DébilNo disminuyeDirectamente"/>
    <s v=""/>
    <s v=""/>
  </r>
  <r>
    <s v="Gerencia de Muebles"/>
    <x v="42"/>
    <s v="Operativo"/>
    <s v="GESTIÓN JURÍDICA"/>
    <s v="Se puede presentar  que no se cuente con un adecuado análisis jurisprudencial"/>
    <n v="48.039999999999992"/>
    <s v="P-GJ1-070_Procedimiento_Tutelas"/>
    <m/>
    <m/>
    <m/>
    <m/>
    <m/>
    <m/>
    <m/>
    <m/>
    <n v="0"/>
    <s v="Debil"/>
    <s v="Fuerte"/>
    <s v="DebilFuerte"/>
    <n v="7"/>
    <s v="Débil"/>
    <s v="No disminuye"/>
    <s v="Directamente"/>
    <s v="DébilNo disminuyeDirectamente"/>
    <s v=""/>
    <s v=""/>
  </r>
  <r>
    <s v="Gerencia de Muebles"/>
    <x v="43"/>
    <s v="Operativo"/>
    <s v="GESTIÓN JURÍDICA"/>
    <s v="Se puede presentar Indebido planteamiento de las estrategias para la defensa jurídica"/>
    <n v="49.01"/>
    <s v="Aplicación del procedimiento de representación Judicial P-GJ1-081"/>
    <m/>
    <m/>
    <m/>
    <m/>
    <m/>
    <m/>
    <m/>
    <m/>
    <n v="0"/>
    <s v="Debil"/>
    <s v="Fuerte"/>
    <s v="DebilFuerte"/>
    <n v="7"/>
    <s v="Débil"/>
    <s v="No disminuye"/>
    <s v="Directamente"/>
    <s v="DébilNo disminuyeDirectamente"/>
    <s v=""/>
    <s v=""/>
  </r>
  <r>
    <s v="Gerencia de Muebles"/>
    <x v="43"/>
    <s v="Operativo"/>
    <s v="GESTIÓN JURÍDICA"/>
    <s v="Se puede presentar Indebido planteamiento de las estrategias para la defensa jurídica"/>
    <n v="49.019999999999996"/>
    <s v="P-GJ2-079_Procedimiento_Atención_Conceptos_Juridicos"/>
    <m/>
    <m/>
    <m/>
    <m/>
    <m/>
    <m/>
    <m/>
    <m/>
    <n v="0"/>
    <s v="Debil"/>
    <s v="Fuerte"/>
    <s v="DebilFuerte"/>
    <n v="7"/>
    <s v="Débil"/>
    <s v="No disminuye"/>
    <s v="Directamente"/>
    <s v="DébilNo disminuyeDirectamente"/>
    <s v=""/>
    <s v=""/>
  </r>
  <r>
    <s v="Gerencia de Muebles"/>
    <x v="43"/>
    <s v="Operativo"/>
    <s v="GESTIÓN JURÍDICA"/>
    <s v="Se puede presentar Indebido planteamiento de las estrategias para la defensa jurídica"/>
    <n v="49.029999999999994"/>
    <s v="P-GJ2-080_Procedimiento_revision_y_expedicion_de_actos_administrativos"/>
    <m/>
    <m/>
    <m/>
    <m/>
    <m/>
    <m/>
    <m/>
    <m/>
    <n v="0"/>
    <s v="Debil"/>
    <s v="Fuerte"/>
    <s v="DebilFuerte"/>
    <n v="7"/>
    <s v="Débil"/>
    <s v="No disminuye"/>
    <s v="Directamente"/>
    <s v="DébilNo disminuyeDirectamente"/>
    <s v=""/>
    <s v=""/>
  </r>
  <r>
    <s v="Gerencia de Muebles"/>
    <x v="43"/>
    <s v="Operativo"/>
    <s v="GESTIÓN JURÍDICA"/>
    <s v="Se puede presentar Indebido planteamiento de las estrategias para la defensa jurídica"/>
    <n v="49.039999999999992"/>
    <s v="P-GJ1-070_Procedimiento_Tutelas"/>
    <m/>
    <m/>
    <m/>
    <m/>
    <m/>
    <m/>
    <m/>
    <m/>
    <n v="0"/>
    <s v="Debil"/>
    <s v="Fuerte"/>
    <s v="DebilFuerte"/>
    <n v="7"/>
    <s v="Débil"/>
    <s v="No disminuye"/>
    <s v="Directamente"/>
    <s v="DébilNo disminuyeDirectamente"/>
    <s v=""/>
    <s v=""/>
  </r>
  <r>
    <s v="Gerencia de Muebles"/>
    <x v="44"/>
    <s v="Operativo"/>
    <s v="ADQUISICIONES"/>
    <s v="Se podría presentar una  inadecuada identificación  de las necesidades a contratar."/>
    <n v="50.01"/>
    <s v="Aplicación P-BS1-023_Elaboracion_y_Actualizacion_del_Plan_Anual_de_Adquisiciones, en el cual se identifican y se validan las diferentes necesidades de contratación de las áreas y existe una aprobación de dicho plan. "/>
    <m/>
    <m/>
    <m/>
    <m/>
    <m/>
    <m/>
    <m/>
    <m/>
    <n v="0"/>
    <s v="Debil"/>
    <s v="Fuerte"/>
    <s v="DebilFuerte"/>
    <n v="7"/>
    <s v="Débil"/>
    <s v="No disminuye"/>
    <s v="Directamente"/>
    <s v="DébilNo disminuyeDirectamente"/>
    <s v=""/>
    <s v=""/>
  </r>
  <r>
    <s v="Gerencia de Muebles"/>
    <x v="44"/>
    <s v="Operativo"/>
    <s v="ADQUISICIONES"/>
    <s v="Se podría presentar una  inadecuada identificación  de las necesidades a contratar."/>
    <n v="50.019999999999996"/>
    <s v="Aplicación Procedimiento elaboración de Estudios Previos"/>
    <m/>
    <m/>
    <m/>
    <m/>
    <m/>
    <m/>
    <m/>
    <m/>
    <n v="0"/>
    <s v="Debil"/>
    <s v="Fuerte"/>
    <s v="DebilFuerte"/>
    <n v="7"/>
    <s v="Débil"/>
    <s v="No disminuye"/>
    <s v="Directamente"/>
    <s v="DébilNo disminuyeDirectamente"/>
    <s v=""/>
    <s v=""/>
  </r>
  <r>
    <s v="Gerencia de Muebles"/>
    <x v="44"/>
    <s v="Operativo"/>
    <s v="ADQUISICIONES"/>
    <s v="Se podría presentar una  inadecuada identificación  de las necesidades a contratar."/>
    <n v="50.029999999999994"/>
    <s v="Comité de Contratos"/>
    <m/>
    <m/>
    <m/>
    <m/>
    <m/>
    <m/>
    <m/>
    <m/>
    <n v="0"/>
    <s v="Debil"/>
    <s v="Fuerte"/>
    <s v="DebilFuerte"/>
    <n v="7"/>
    <s v="Débil"/>
    <s v="No disminuye"/>
    <s v="Directamente"/>
    <s v="DébilNo disminuyeDirectamente"/>
    <s v=""/>
    <s v=""/>
  </r>
  <r>
    <s v="Gerencia de Muebles"/>
    <x v="44"/>
    <s v="Operativo"/>
    <s v="ADQUISICIONES"/>
    <s v="Se podría presentar una  inadecuada identificación  de las necesidades a contratar."/>
    <n v="50.039999999999992"/>
    <s v="Aplicación Procedimiento de Elaboración y Actualización del presupuesto"/>
    <m/>
    <m/>
    <m/>
    <m/>
    <m/>
    <m/>
    <m/>
    <m/>
    <n v="0"/>
    <s v="Debil"/>
    <s v="Fuerte"/>
    <s v="DebilFuerte"/>
    <n v="7"/>
    <s v="Débil"/>
    <s v="No disminuye"/>
    <s v="Directamente"/>
    <s v="DébilNo disminuyeDirectamente"/>
    <s v=""/>
    <s v=""/>
  </r>
  <r>
    <s v="Gerencia de Muebles"/>
    <x v="45"/>
    <s v="Operativo"/>
    <s v="ADQUISICIONES"/>
    <s v="Puede ocurrir que existan debilidades para realizar la supervisión o interventoría del contrato."/>
    <n v="51.01"/>
    <s v="Aplición del  procedimiento de supervisión o interventoria y liquidación de contratos"/>
    <m/>
    <m/>
    <m/>
    <m/>
    <m/>
    <m/>
    <m/>
    <m/>
    <n v="0"/>
    <s v="Debil"/>
    <s v="Fuerte"/>
    <s v="DebilFuerte"/>
    <n v="7"/>
    <s v="Débil"/>
    <s v="No disminuye"/>
    <s v="Directamente"/>
    <s v="DébilNo disminuyeDirectamente"/>
    <s v=""/>
    <s v=""/>
  </r>
  <r>
    <s v="Gerencia de Muebles"/>
    <x v="46"/>
    <s v="Operativo"/>
    <s v="ADQUISICIONES"/>
    <s v="Se podría presentar fallas en la definición y cumplimiento de las condiciones y garantías del contrato."/>
    <n v="52.01"/>
    <s v="Dentro del Manual de contratación adoptado se encuentra la definición de garantias tendientes a los riesgos identificados en el momento en el que se realizan los estudios previos."/>
    <m/>
    <m/>
    <m/>
    <m/>
    <m/>
    <m/>
    <m/>
    <m/>
    <n v="0"/>
    <s v="Debil"/>
    <s v="Fuerte"/>
    <s v="DebilFuerte"/>
    <n v="7"/>
    <s v="Débil"/>
    <s v="No disminuye"/>
    <s v="Directamente"/>
    <s v="DébilNo disminuyeDirectamente"/>
    <s v=""/>
    <s v=""/>
  </r>
  <r>
    <s v="Gerencia de Muebles"/>
    <x v="47"/>
    <s v="Seguridad de la Información"/>
    <s v="COMUNICACIÓN Y ATENCIÓN DE REQUERIMIENTOS"/>
    <s v="Se podrían contar con información errada  dentro de las comunicaciones externas"/>
    <n v="53.01"/>
    <s v="Se cuentan con canales unicos oficiales de información, fruto de los sistemas de información. Toda información publicada es verificada por la Presidencia de la Sociedad."/>
    <m/>
    <m/>
    <m/>
    <m/>
    <m/>
    <m/>
    <m/>
    <m/>
    <n v="0"/>
    <s v="Debil"/>
    <s v="Fuerte"/>
    <s v="DebilFuerte"/>
    <n v="7"/>
    <s v="Débil"/>
    <s v="No disminuye"/>
    <s v="Directamente"/>
    <s v="DébilNo disminuyeDirectamente"/>
    <s v=""/>
    <s v=""/>
  </r>
  <r>
    <s v="Gerencia de Muebles"/>
    <x v="48"/>
    <s v="Operativo"/>
    <s v="COMUNICACIÓN Y ATENCIÓN DE REQUERIMIENTOS"/>
    <s v="Se podrían presentar retrasos en las respuestas a las necesidades y requerimientos de los usuarios"/>
    <n v="54.01"/>
    <s v="Se cuenta con sistema de gestiòn documental, donde se definen alertas para el cumplimiento de los tiempos. Alertas previas diarias, semanales y quincenales de los vencimientos de plazo. Comunicaciones a través de correo, teléfono y Skype empresarial"/>
    <m/>
    <m/>
    <m/>
    <m/>
    <m/>
    <m/>
    <m/>
    <m/>
    <n v="0"/>
    <s v="Debil"/>
    <s v="Fuerte"/>
    <s v="DebilFuerte"/>
    <n v="7"/>
    <s v="Débil"/>
    <s v="No disminuye"/>
    <s v="Directamente"/>
    <s v="DébilNo disminuyeDirectamente"/>
    <s v=""/>
    <s v=""/>
  </r>
  <r>
    <s v="Gerencia de Muebles"/>
    <x v="48"/>
    <s v="Operativo"/>
    <s v="COMUNICACIÓN Y ATENCIÓN DE REQUERIMIENTOS"/>
    <s v="Se podrían presentar retrasos en las respuestas a las necesidades y requerimientos de los usuarios"/>
    <n v="54.019999999999996"/>
    <s v="Existe el P-CA2-034_Procedimiento_de_Seguimeinto_y_Control_a_Requerimientos, donde se definen controles de seguimiento a todos los requerimientos dentro de la Sociedad."/>
    <m/>
    <m/>
    <m/>
    <m/>
    <m/>
    <m/>
    <m/>
    <m/>
    <n v="0"/>
    <s v="Debil"/>
    <s v="Fuerte"/>
    <s v="DebilFuerte"/>
    <n v="7"/>
    <s v="Débil"/>
    <s v="No disminuye"/>
    <s v="Directamente"/>
    <s v="DébilNo disminuyeDirectamente"/>
    <s v=""/>
    <s v=""/>
  </r>
  <r>
    <s v="Gerencia de Muebles"/>
    <x v="49"/>
    <s v="Operativo"/>
    <s v="DIRECCIONAMIENTO ESTRATEGICO"/>
    <s v="Se podrían presentar fallas dentro  de la medición de la estrategia"/>
    <n v="55.01"/>
    <s v="Se cuenta con una validación de los resultados en el comité Directivo, por parte de cada uno de los lideres de las áreas."/>
    <m/>
    <m/>
    <m/>
    <m/>
    <m/>
    <m/>
    <m/>
    <m/>
    <n v="0"/>
    <s v="Debil"/>
    <s v="Fuerte"/>
    <s v="DebilFuerte"/>
    <n v="7"/>
    <s v="Débil"/>
    <s v="No disminuye"/>
    <s v="Directamente"/>
    <s v="DébilNo disminuyeDirectamente"/>
    <s v=""/>
    <s v=""/>
  </r>
  <r>
    <s v="Gerencia de Muebles"/>
    <x v="50"/>
    <s v="Operativo"/>
    <s v="DIRECCIONAMIENTO ESTRATEGICO"/>
    <s v="Puede ocurrir que los procesos no estén debidamente documentados, o que los documentos se encuentren desactualizados."/>
    <n v="56.01"/>
    <s v="Se cuenta con controles dentro del procedimiento de Creación, modificación y Eliminación de Documentos, a través del flujo en el aplicativo ZEUS"/>
    <m/>
    <m/>
    <m/>
    <m/>
    <m/>
    <m/>
    <m/>
    <m/>
    <n v="0"/>
    <s v="Debil"/>
    <s v="Fuerte"/>
    <s v="DebilFuerte"/>
    <n v="7"/>
    <s v="Débil"/>
    <s v="No disminuye"/>
    <s v="Directamente"/>
    <s v="DébilNo disminuyeDirectamente"/>
    <s v=""/>
    <s v=""/>
  </r>
  <r>
    <s v="Gerencia de Muebles"/>
    <x v="51"/>
    <s v="Operativo"/>
    <s v="GESTIÓN DEL TALENTO HUMANO"/>
    <s v="Se podrían presentar fallas en la identificación de las necesidades de personal. "/>
    <n v="57.01"/>
    <s v="Aplicación P-GT1-010_Procedimiento_Seleccion_y_Vinculacion_de_Talento_Humano, donde se definen los mecanismos para la solicitud de personal y flujo en el aplicativo ZEUS"/>
    <m/>
    <m/>
    <m/>
    <m/>
    <m/>
    <m/>
    <m/>
    <m/>
    <n v="0"/>
    <s v="Debil"/>
    <s v="Fuerte"/>
    <s v="DebilFuerte"/>
    <n v="7"/>
    <s v="Débil"/>
    <s v="No disminuye"/>
    <s v="Directamente"/>
    <s v="DébilNo disminuyeDirectamente"/>
    <s v=""/>
    <s v=""/>
  </r>
  <r>
    <s v="Gerencia de Muebles"/>
    <x v="51"/>
    <s v="Operativo"/>
    <s v="GESTIÓN DEL TALENTO HUMANO"/>
    <s v="Se podrían presentar fallas en la identificación de las necesidades de personal. "/>
    <n v="57.019999999999996"/>
    <s v="Las necesidades son contrarestadas con el dimensionamiento realizado por la firma Bahamon en el año 2014."/>
    <m/>
    <m/>
    <m/>
    <m/>
    <m/>
    <m/>
    <m/>
    <m/>
    <n v="0"/>
    <s v="Debil"/>
    <s v="Fuerte"/>
    <s v="DebilFuerte"/>
    <n v="7"/>
    <s v="Débil"/>
    <s v="No disminuye"/>
    <s v="Directamente"/>
    <s v="DébilNo disminuyeDirectamente"/>
    <s v=""/>
    <s v=""/>
  </r>
  <r>
    <s v="Gerencia de Muebles"/>
    <x v="51"/>
    <s v="Operativo"/>
    <s v="GESTIÓN DEL TALENTO HUMANO"/>
    <s v="Se podrían presentar fallas en la identificación de las necesidades de personal. "/>
    <n v="57.029999999999994"/>
    <s v="Dimensionamiento de la planta"/>
    <m/>
    <m/>
    <m/>
    <m/>
    <m/>
    <m/>
    <m/>
    <m/>
    <n v="0"/>
    <s v="Debil"/>
    <s v="Fuerte"/>
    <s v="DebilFuerte"/>
    <n v="7"/>
    <s v="Débil"/>
    <s v="No disminuye"/>
    <s v="Directamente"/>
    <s v="DébilNo disminuyeDirectamente"/>
    <s v=""/>
    <s v=""/>
  </r>
  <r>
    <s v="Gerencia de Muebles"/>
    <x v="52"/>
    <s v="Operativo"/>
    <s v="GESTIÓN DEL TALENTO HUMANO"/>
    <s v="Se podría no encontrar personal idóneo dentro del mercado laboral"/>
    <n v="58.01"/>
    <s v="Se tienen definidos los perfiles de cada uno de los cargos necesarios dentro de la Sociedad, para los cuales se especifica más de un campo profesional o tipo de formación."/>
    <m/>
    <m/>
    <m/>
    <m/>
    <m/>
    <m/>
    <m/>
    <m/>
    <n v="0"/>
    <s v="Debil"/>
    <s v="Fuerte"/>
    <s v="DebilFuerte"/>
    <n v="7"/>
    <s v="Débil"/>
    <s v="No disminuye"/>
    <s v="Directamente"/>
    <s v="DébilNo disminuyeDirectamente"/>
    <s v=""/>
    <s v=""/>
  </r>
  <r>
    <s v="Gerencia de Muebles"/>
    <x v="53"/>
    <s v="Operativo"/>
    <s v="GESTIÓN DEL TALENTO HUMANO"/>
    <s v="Se podría presentar fallas en la transferencia del conocimiento"/>
    <n v="59.01"/>
    <s v="Se cuenta con un plan de inducción y reinducción en el que se busca cumplir con la curva de aprendizaje definida."/>
    <m/>
    <m/>
    <m/>
    <m/>
    <m/>
    <m/>
    <m/>
    <m/>
    <n v="0"/>
    <s v="Debil"/>
    <s v="Fuerte"/>
    <s v="DebilFuerte"/>
    <n v="7"/>
    <s v="Débil"/>
    <s v="No disminuye"/>
    <s v="Directamente"/>
    <s v="DébilNo disminuyeDirectamente"/>
    <s v=""/>
    <s v=""/>
  </r>
  <r>
    <s v="Gerencia de Muebles"/>
    <x v="53"/>
    <s v="Operativo"/>
    <s v="GESTIÓN DEL TALENTO HUMANO"/>
    <s v="Se podría presentar fallas en la transferencia del conocimiento"/>
    <n v="59.019999999999996"/>
    <s v="Se realizan las evaluaciones de las capacitaciones recibidas."/>
    <m/>
    <m/>
    <m/>
    <m/>
    <m/>
    <m/>
    <m/>
    <m/>
    <n v="0"/>
    <s v="Debil"/>
    <s v="Fuerte"/>
    <s v="DebilFuerte"/>
    <n v="7"/>
    <s v="Débil"/>
    <s v="No disminuye"/>
    <s v="Directamente"/>
    <s v="DébilNo disminuyeDirectamente"/>
    <s v=""/>
    <s v=""/>
  </r>
  <r>
    <s v="Gerencia de Muebles"/>
    <x v="53"/>
    <s v="Operativo"/>
    <s v="GESTIÓN DEL TALENTO HUMANO"/>
    <s v="Se podría presentar fallas en la transferencia del conocimiento"/>
    <n v="59.029999999999994"/>
    <s v="Se cuenta con procedimientos documentados, los cuales reflejan un nivel de complejidad suficiente para trasmitir el funcionamiento de la operación."/>
    <m/>
    <m/>
    <m/>
    <m/>
    <m/>
    <m/>
    <m/>
    <m/>
    <n v="0"/>
    <s v="Debil"/>
    <s v="Fuerte"/>
    <s v="DebilFuerte"/>
    <n v="7"/>
    <s v="Débil"/>
    <s v="No disminuye"/>
    <s v="Directamente"/>
    <s v="DébilNo disminuyeDirectamente"/>
    <s v=""/>
    <s v=""/>
  </r>
  <r>
    <s v="Gerencia de Muebles"/>
    <x v="54"/>
    <s v="Operativo"/>
    <s v="GESTIÓN DEL TALENTO HUMANO"/>
    <s v="Se podrían presentar que no se optimicen las competencias del  Talento humano de la SAE"/>
    <n v="60.01"/>
    <s v="Procedimiento y ejecución del plan empresarial de capacitación"/>
    <m/>
    <m/>
    <m/>
    <m/>
    <m/>
    <m/>
    <m/>
    <m/>
    <n v="0"/>
    <s v="Debil"/>
    <s v="Fuerte"/>
    <s v="DebilFuerte"/>
    <n v="7"/>
    <s v="Débil"/>
    <s v="No disminuye"/>
    <s v="Directamente"/>
    <s v="DébilNo disminuyeDirectamente"/>
    <s v=""/>
    <s v=""/>
  </r>
  <r>
    <s v="Gerencia de Muebles"/>
    <x v="55"/>
    <s v="Operativo"/>
    <s v="ADMINISTRACIÓN DE BIENES DE FUNICIONAMIENTO"/>
    <s v="Podría ocurrir que no se identifiquen activos fijos "/>
    <n v="61.01"/>
    <s v="Se cuenta con inventario detallado de los activos y se la relacion de los funcionarios a cargo."/>
    <m/>
    <m/>
    <m/>
    <m/>
    <m/>
    <m/>
    <m/>
    <m/>
    <n v="0"/>
    <s v="Debil"/>
    <s v="Fuerte"/>
    <s v="DebilFuerte"/>
    <n v="7"/>
    <s v="Débil"/>
    <s v="No disminuye"/>
    <s v="Directamente"/>
    <s v="DébilNo disminuyeDirectamente"/>
    <s v=""/>
    <s v=""/>
  </r>
  <r>
    <s v="Gerencia de Muebles"/>
    <x v="55"/>
    <s v="Operativo"/>
    <s v="ADMINISTRACIÓN DE BIENES DE FUNICIONAMIENTO"/>
    <s v="Podría ocurrir que no se identifiquen activos fijos "/>
    <n v="61.019999999999996"/>
    <s v="Existe procedimeinto asignación de bienes devolutivos y elementos de consumo a funcionarios, donde se definieron controles para asignar los activos."/>
    <m/>
    <m/>
    <m/>
    <m/>
    <m/>
    <m/>
    <m/>
    <m/>
    <n v="0"/>
    <s v="Debil"/>
    <s v="Fuerte"/>
    <s v="DebilFuerte"/>
    <n v="7"/>
    <s v="Débil"/>
    <s v="No disminuye"/>
    <s v="Directamente"/>
    <s v="DébilNo disminuyeDirectamente"/>
    <s v=""/>
    <s v=""/>
  </r>
  <r>
    <s v="Gerencia de Muebles"/>
    <x v="55"/>
    <s v="Operativo"/>
    <s v="ADMINISTRACIÓN DE BIENES DE FUNICIONAMIENTO"/>
    <s v="Podría ocurrir que no se identifiquen activos fijos "/>
    <n v="61.029999999999994"/>
    <s v="Procedimiento de asignación de bienes devolutivos y elementos de consumo a funcionarios P-AB1-064"/>
    <m/>
    <m/>
    <m/>
    <m/>
    <m/>
    <m/>
    <m/>
    <m/>
    <n v="0"/>
    <s v="Debil"/>
    <s v="Fuerte"/>
    <s v="DebilFuerte"/>
    <n v="7"/>
    <s v="Débil"/>
    <s v="No disminuye"/>
    <s v="Directamente"/>
    <s v="DébilNo disminuyeDirectamente"/>
    <s v=""/>
    <s v=""/>
  </r>
  <r>
    <s v="Gerencia de Muebles"/>
    <x v="56"/>
    <s v="Operativo"/>
    <s v="ADMINISTRACIÓN DE BIENES DE FUNICIONAMIENTO"/>
    <s v="Podría ocurrir que no se identifiquen las necesidades de mantenimiento"/>
    <n v="62.01"/>
    <s v="1 vez al mes se enciende la planta eléctrica."/>
    <m/>
    <m/>
    <m/>
    <m/>
    <m/>
    <m/>
    <m/>
    <m/>
    <n v="0"/>
    <s v="Debil"/>
    <s v="Fuerte"/>
    <s v="DebilFuerte"/>
    <n v="7"/>
    <s v="Débil"/>
    <s v="No disminuye"/>
    <s v="Directamente"/>
    <s v="DébilNo disminuyeDirectamente"/>
    <s v=""/>
    <s v=""/>
  </r>
  <r>
    <s v="Gerencia de Muebles"/>
    <x v="57"/>
    <s v="Operativo"/>
    <s v="ADMINISTRACIÓN DE BIENES DE FUNICIONAMIENTO"/>
    <s v="Se podría presentar daño o deterioro al mobiliario (muebles y enseres) de SAE"/>
    <n v="63.01"/>
    <s v="Toma de inventarios anual donde se establece el estado del bien."/>
    <m/>
    <m/>
    <m/>
    <m/>
    <m/>
    <m/>
    <m/>
    <m/>
    <n v="0"/>
    <s v="Debil"/>
    <s v="Fuerte"/>
    <s v="DebilFuerte"/>
    <n v="7"/>
    <s v="Débil"/>
    <s v="No disminuye"/>
    <s v="Directamente"/>
    <s v="DébilNo disminuyeDirectamente"/>
    <s v=""/>
    <s v=""/>
  </r>
  <r>
    <s v="Gerencia de Muebles"/>
    <x v="58"/>
    <s v="Operativo"/>
    <s v="EVALUACIÒN Y CONTROL"/>
    <s v="podría ocurrir que no se identifique adecuadamente el alcance de la auditoría"/>
    <n v="64.010000000000005"/>
    <s v="Se cuenta con un procedimiento de P-EC1-156 Procedimiento de Auditorias  Internas"/>
    <m/>
    <m/>
    <m/>
    <m/>
    <m/>
    <m/>
    <m/>
    <m/>
    <n v="0"/>
    <s v="Debil"/>
    <s v="Fuerte"/>
    <s v="DebilFuerte"/>
    <n v="7"/>
    <s v="Débil"/>
    <s v="No disminuye"/>
    <s v="Directamente"/>
    <s v="DébilNo disminuyeDirectamente"/>
    <s v=""/>
    <s v=""/>
  </r>
  <r>
    <s v="Gerencia de Muebles"/>
    <x v="59"/>
    <s v="Operativo"/>
    <s v="EVALUACIÒN Y CONTROL"/>
    <s v="podría ocurrir que se establezcan planes de mejoramiento que no correspondan a los hallazgos y al mejoramiento deseado"/>
    <n v="65.010000000000005"/>
    <s v="Realizar acompañamiento en la revisión de los informes de auditoria y en la documentación de los planes de mejoramiento. "/>
    <m/>
    <m/>
    <m/>
    <m/>
    <m/>
    <m/>
    <m/>
    <m/>
    <n v="0"/>
    <s v="Debil"/>
    <s v="Fuerte"/>
    <s v="DebilFuerte"/>
    <n v="7"/>
    <s v="Débil"/>
    <s v="No disminuye"/>
    <s v="Directamente"/>
    <s v="DébilNo disminuyeDirectamente"/>
    <s v=""/>
    <s v=""/>
  </r>
  <r>
    <s v="Gerencia de Muebles"/>
    <x v="59"/>
    <s v="Operativo"/>
    <s v="EVALUACIÒN Y CONTROL"/>
    <s v="podría ocurrir que se establezcan planes de mejoramiento que no correspondan a los hallazgos y al mejoramiento deseado"/>
    <n v="65.02000000000001"/>
    <s v="Realizar semestralmente seguimiento al cumplimiento de los Planes de Mejoramiento con Entes de Control."/>
    <m/>
    <m/>
    <m/>
    <m/>
    <m/>
    <m/>
    <m/>
    <m/>
    <n v="0"/>
    <s v="Debil"/>
    <s v="Fuerte"/>
    <s v="DebilFuerte"/>
    <n v="7"/>
    <s v="Débil"/>
    <s v="No disminuye"/>
    <s v="Directamente"/>
    <s v="DébilNo disminuyeDirectamente"/>
    <s v=""/>
    <s v=""/>
  </r>
  <r>
    <s v="Gerencia de Muebles"/>
    <x v="59"/>
    <s v="Operativo"/>
    <s v="EVALUACIÒN Y CONTROL"/>
    <s v="podría ocurrir que se establezcan planes de mejoramiento que no correspondan a los hallazgos y al mejoramiento deseado"/>
    <n v="65.030000000000015"/>
    <s v="Aplicación del procedimiento elaboración y seguimiento planes de mejoramiento P-EC2-109"/>
    <m/>
    <m/>
    <m/>
    <m/>
    <m/>
    <m/>
    <m/>
    <m/>
    <n v="0"/>
    <s v="Debil"/>
    <s v="Fuerte"/>
    <s v="DebilFuerte"/>
    <n v="7"/>
    <s v="Débil"/>
    <s v="No disminuye"/>
    <s v="Directamente"/>
    <s v="DébilNo disminuyeDirectamente"/>
    <s v=""/>
    <s v=""/>
  </r>
  <r>
    <s v="Gerencia de Muebles"/>
    <x v="60"/>
    <s v="Operativo"/>
    <s v="EVALUACIÒN Y CONTROL"/>
    <s v="No dar respuesta adecuada y oportuna a las solicitudes de asesoría y acompañamiento a la gestión de la SAE"/>
    <n v="66.010000000000005"/>
    <s v="Aplicación del procedimiento de asesoria y de acompañamiento"/>
    <m/>
    <m/>
    <m/>
    <m/>
    <m/>
    <m/>
    <m/>
    <m/>
    <n v="0"/>
    <s v="Debil"/>
    <s v="Fuerte"/>
    <s v="DebilFuerte"/>
    <n v="7"/>
    <s v="Débil"/>
    <s v="No disminuye"/>
    <s v="Directamente"/>
    <s v="DébilNo disminuyeDirectamente"/>
    <s v=""/>
    <s v=""/>
  </r>
  <r>
    <s v="Gerencia de Muebles"/>
    <x v="61"/>
    <s v="Seguridad de la Información"/>
    <s v="MANTENIMIENTO Y SOPORTE DE APLICACIONES"/>
    <s v="Puede ocurrir que se presenten fallas en las aplicaciones o sistemas de información que apoyen los procesos del negocio."/>
    <s v="67a.1"/>
    <s v="Validacion de la documentacion del proceso formalizado y o publicado ante la oficina de planeación, en el comité de la oficina de gestion de la informacion."/>
    <m/>
    <m/>
    <m/>
    <m/>
    <m/>
    <m/>
    <m/>
    <m/>
    <n v="0"/>
    <s v="Debil"/>
    <s v="Fuerte"/>
    <s v="DebilFuerte"/>
    <n v="7"/>
    <s v="Débil"/>
    <s v="No disminuye"/>
    <s v="Directamente"/>
    <s v="DébilNo disminuyeDirectamente"/>
    <s v=""/>
    <s v=""/>
  </r>
  <r>
    <s v="Gerencia de Muebles"/>
    <x v="61"/>
    <s v="Seguridad de la Información"/>
    <s v="MANTENIMIENTO Y SOPORTE DE APLICACIONES"/>
    <s v="Puede ocurrir que se presenten fallas en las aplicaciones o sistemas de información que apoyen los procesos del negocio."/>
    <s v="67a.2"/>
    <s v="Monitoreo y Seguimiento al Ciclo de vida de los proyectos de Desarrollo"/>
    <m/>
    <m/>
    <m/>
    <m/>
    <m/>
    <m/>
    <m/>
    <m/>
    <n v="0"/>
    <s v="Debil"/>
    <s v="Fuerte"/>
    <s v="DebilFuerte"/>
    <n v="7"/>
    <s v="Débil"/>
    <s v="No disminuye"/>
    <s v="Directamente"/>
    <s v="DébilNo disminuyeDirectamente"/>
    <s v=""/>
    <s v=""/>
  </r>
  <r>
    <s v="Gerencia de Muebles"/>
    <x v="61"/>
    <s v="Seguridad de la Información"/>
    <s v="MANTENIMIENTO Y SOPORTE DE APLICACIONES"/>
    <s v="Puede ocurrir que se presenten fallas en las aplicaciones o sistemas de información que apoyen los procesos del negocio."/>
    <s v="67a.3"/>
    <s v="Aplicación Procedimiento elaboración de Estudios Previos"/>
    <m/>
    <m/>
    <m/>
    <m/>
    <m/>
    <m/>
    <m/>
    <m/>
    <n v="0"/>
    <s v="Debil"/>
    <s v="Fuerte"/>
    <s v="DebilFuerte"/>
    <n v="7"/>
    <s v="Débil"/>
    <s v="No disminuye"/>
    <s v="Directamente"/>
    <s v="DébilNo disminuyeDirectamente"/>
    <s v=""/>
    <s v=""/>
  </r>
  <r>
    <s v="Gerencia de Muebles"/>
    <x v="61"/>
    <s v="Seguridad de la Información"/>
    <s v="MANTENIMIENTO Y SOPORTE DE APLICACIONES"/>
    <s v="Puede ocurrir que se presenten fallas en las aplicaciones o sistemas de información que apoyen los procesos del negocio."/>
    <s v="67a.4"/>
    <s v="Validar con el responsable del proceso y planeación que los documentos publicados estén actualizados"/>
    <m/>
    <m/>
    <m/>
    <m/>
    <m/>
    <m/>
    <m/>
    <m/>
    <n v="0"/>
    <s v="Debil"/>
    <s v="Fuerte"/>
    <s v="DebilFuerte"/>
    <n v="7"/>
    <s v="Débil"/>
    <s v="No disminuye"/>
    <s v="Directamente"/>
    <s v="DébilNo disminuyeDirectamente"/>
    <s v=""/>
    <s v=""/>
  </r>
  <r>
    <s v="Gerencia de Muebles"/>
    <x v="62"/>
    <s v="Seguridad de la Información"/>
    <s v="GESTIÓN DE LA INFRAESTRUCTURA TECNOLOGICA"/>
    <s v="Inconsistencias o Pérdida de la Información"/>
    <s v="68a.1"/>
    <s v="Instructivo lineamientos para copias de respaldo y restauración de información"/>
    <m/>
    <m/>
    <m/>
    <m/>
    <m/>
    <m/>
    <m/>
    <m/>
    <n v="0"/>
    <s v="Debil"/>
    <s v="Fuerte"/>
    <s v="DebilFuerte"/>
    <n v="7"/>
    <s v="Débil"/>
    <s v="No disminuye"/>
    <s v="Directamente"/>
    <s v="DébilNo disminuyeDirectamente"/>
    <s v=""/>
    <s v=""/>
  </r>
  <r>
    <s v="Gerencia de Muebles"/>
    <x v="63"/>
    <s v="Seguridad de la Información"/>
    <s v="GESTIÓN DE LA INFRAESTRUCTURA TECNOLOGICA"/>
    <s v="Puede ocurrir que no estén disponibles los Servicios de IT"/>
    <s v="70a.1"/>
    <s v="Aplicación del procedimiento de monitoreo de hardware y software P-TE1-075 y el instructivo gestión de la capacidad  N-TE1-014"/>
    <m/>
    <m/>
    <m/>
    <m/>
    <m/>
    <m/>
    <m/>
    <m/>
    <n v="0"/>
    <s v="Debil"/>
    <s v="Fuerte"/>
    <s v="DebilFuerte"/>
    <n v="7"/>
    <s v="Débil"/>
    <s v="No disminuye"/>
    <s v="Directamente"/>
    <s v="DébilNo disminuyeDirectamente"/>
    <s v=""/>
    <s v=""/>
  </r>
  <r>
    <s v="Gerencia de Muebles"/>
    <x v="63"/>
    <s v="Seguridad de la Información"/>
    <s v="GESTIÓN DE LA INFRAESTRUCTURA TECNOLOGICA"/>
    <s v="Puede ocurrir que no estén disponibles los Servicios de IT"/>
    <s v="70a.2"/>
    <s v="Aplicación de procedimiento de mantenimiento de aplicaciones P-TE3-150"/>
    <m/>
    <m/>
    <m/>
    <m/>
    <m/>
    <m/>
    <m/>
    <m/>
    <n v="0"/>
    <s v="Debil"/>
    <s v="Fuerte"/>
    <s v="DebilFuerte"/>
    <n v="7"/>
    <s v="Débil"/>
    <s v="No disminuye"/>
    <s v="Directamente"/>
    <s v="DébilNo disminuyeDirectamente"/>
    <s v=""/>
    <s v=""/>
  </r>
  <r>
    <s v="Gerencia de Muebles"/>
    <x v="63"/>
    <s v="Seguridad de la Información"/>
    <s v="GESTIÓN DE LA INFRAESTRUCTURA TECNOLOGICA"/>
    <s v="Puede ocurrir que no estén disponibles los Servicios de IT"/>
    <s v="70a.3"/>
    <s v="Gestión de Cambios"/>
    <m/>
    <m/>
    <m/>
    <m/>
    <m/>
    <m/>
    <m/>
    <m/>
    <n v="0"/>
    <s v="Debil"/>
    <s v="Fuerte"/>
    <s v="DebilFuerte"/>
    <n v="7"/>
    <s v="Débil"/>
    <s v="No disminuye"/>
    <s v="Directamente"/>
    <s v="DébilNo disminuyeDirectamente"/>
    <s v=""/>
    <s v=""/>
  </r>
  <r>
    <s v="Gerencia de Muebles"/>
    <x v="63"/>
    <s v="Seguridad de la Información"/>
    <s v="GESTIÓN DE LA INFRAESTRUCTURA TECNOLOGICA"/>
    <s v="Puede ocurrir que no estén disponibles los Servicios de IT"/>
    <s v="70a.4"/>
    <s v="prueba mensual con carga de la planta eléctrica"/>
    <m/>
    <m/>
    <m/>
    <m/>
    <m/>
    <m/>
    <m/>
    <m/>
    <n v="0"/>
    <s v="Debil"/>
    <s v="Fuerte"/>
    <s v="DebilFuerte"/>
    <n v="7"/>
    <s v="Débil"/>
    <s v="No disminuye"/>
    <s v="Directamente"/>
    <s v="DébilNo disminuyeDirectamente"/>
    <s v=""/>
    <s v=""/>
  </r>
  <r>
    <s v="Gerencia de Muebles"/>
    <x v="64"/>
    <s v="Operativo"/>
    <s v="SOPORTE TECNICO"/>
    <s v="Soporte técnico inadecuado"/>
    <s v="71a.1"/>
    <s v="Servicio de soporte y mantenimiento"/>
    <m/>
    <m/>
    <m/>
    <m/>
    <m/>
    <m/>
    <m/>
    <m/>
    <n v="0"/>
    <s v="Debil"/>
    <s v="Fuerte"/>
    <s v="DebilFuerte"/>
    <n v="7"/>
    <s v="Débil"/>
    <s v="No disminuye"/>
    <s v="Directamente"/>
    <s v="DébilNo disminuyeDirectamente"/>
    <s v=""/>
    <s v=""/>
  </r>
  <r>
    <s v="Gerencia de Muebles"/>
    <x v="64"/>
    <s v="Operativo"/>
    <s v="SOPORTE TECNICO"/>
    <s v="Soporte técnico inadecuado"/>
    <s v="71a.2"/>
    <s v="Mesa de ayuda"/>
    <m/>
    <m/>
    <m/>
    <m/>
    <m/>
    <m/>
    <m/>
    <m/>
    <n v="0"/>
    <s v="Debil"/>
    <s v="Fuerte"/>
    <s v="DebilFuerte"/>
    <n v="7"/>
    <s v="Débil"/>
    <s v="No disminuye"/>
    <s v="Directamente"/>
    <s v="DébilNo disminuyeDirectamente"/>
    <s v=""/>
    <s v=""/>
  </r>
  <r>
    <s v="Gerencia de Muebles"/>
    <x v="65"/>
    <s v="Operativo"/>
    <s v="MANTENIMIENTO Y SOPORTE DE APLICACIONES"/>
    <s v="Puede ocurrir que se genere un soporte inadecuado o inoportuno a los usuarios"/>
    <n v="72.010000000000005"/>
    <s v="Programas de capacitación entrenamiento y divulgación de los servicios de IT"/>
    <m/>
    <m/>
    <m/>
    <m/>
    <m/>
    <m/>
    <m/>
    <m/>
    <n v="0"/>
    <s v="Debil"/>
    <s v="Fuerte"/>
    <s v="DebilFuerte"/>
    <n v="7"/>
    <s v="Débil"/>
    <s v="No disminuye"/>
    <s v="Directamente"/>
    <s v="DébilNo disminuyeDirectamente"/>
    <s v=""/>
    <s v=""/>
  </r>
  <r>
    <s v="Gerencia de Muebles"/>
    <x v="66"/>
    <s v="Seguridad de la Información"/>
    <s v="GESTIÓN DE LA INFRAESTRUCTURA TECNOLOGICA"/>
    <s v="Puede ocurrir una operación inadecuada de los sistemas de información."/>
    <n v="73.010000000000005"/>
    <s v="Manuales de usuario por proceso"/>
    <m/>
    <m/>
    <m/>
    <m/>
    <m/>
    <m/>
    <m/>
    <m/>
    <n v="0"/>
    <s v="Debil"/>
    <s v="Fuerte"/>
    <s v="DebilFuerte"/>
    <n v="7"/>
    <s v="Débil"/>
    <s v="No disminuye"/>
    <s v="Directamente"/>
    <s v="DébilNo disminuyeDirectamente"/>
    <s v=""/>
    <s v=""/>
  </r>
  <r>
    <s v="Gerencia de Muebles"/>
    <x v="67"/>
    <s v="Operativo"/>
    <s v="RECEPCIÓN Y REGISTRO"/>
    <s v="Puede ocurrir que no se efectué la entrega física del activo una vez posesionado el depositario provisional"/>
    <n v="76.010000000000005"/>
    <m/>
    <m/>
    <m/>
    <m/>
    <m/>
    <m/>
    <m/>
    <m/>
    <m/>
    <n v="0"/>
    <s v="Debil"/>
    <s v="Fuerte"/>
    <s v="DebilFuerte"/>
    <n v="7"/>
    <s v="Débil"/>
    <s v="No disminuye"/>
    <s v="Directamente"/>
    <s v="DébilNo disminuyeDirectamente"/>
    <s v=""/>
    <s v=""/>
  </r>
  <r>
    <s v="Gerencia de Muebles"/>
    <x v="68"/>
    <s v="Operativo"/>
    <s v="TODOS LOS PROCESOS"/>
    <s v="Puede ocurrir que se utilice erradamente las funcionalidades de los Sistemas de Información (aplicativo Zeus)_x000a_"/>
    <n v="77.010000000000005"/>
    <m/>
    <m/>
    <m/>
    <m/>
    <m/>
    <m/>
    <m/>
    <m/>
    <m/>
    <n v="0"/>
    <s v="Debil"/>
    <s v="Fuerte"/>
    <s v="DebilFuerte"/>
    <n v="7"/>
    <s v="Débil"/>
    <s v="No disminuye"/>
    <s v="Directamente"/>
    <s v="DébilNo disminuyeDirectamente"/>
    <s v=""/>
    <s v=""/>
  </r>
  <r>
    <s v="Gerencia de Muebles"/>
    <x v="69"/>
    <s v="Seguridad de la Información"/>
    <s v="RECEPCIÓN Y REGISTRO"/>
    <s v="Pueden presentar errores en la información en el registro de los activos _x000a_"/>
    <n v="78.010000000000005"/>
    <m/>
    <m/>
    <m/>
    <m/>
    <m/>
    <m/>
    <m/>
    <m/>
    <m/>
    <n v="0"/>
    <s v="Debil"/>
    <s v="Fuerte"/>
    <s v="DebilFuerte"/>
    <n v="7"/>
    <s v="Débil"/>
    <s v="No disminuye"/>
    <s v="Directamente"/>
    <s v="DébilNo disminuyeDirectamente"/>
    <s v=""/>
    <s v=""/>
  </r>
  <r>
    <s v="Gerencia de Muebles"/>
    <x v="70"/>
    <s v="Operativo"/>
    <s v="TODOS LOS PROCESOS"/>
    <s v="Puede ocurrir la entrega extemporánea de informes a los entes de control"/>
    <n v="79.010000000000005"/>
    <m/>
    <m/>
    <m/>
    <m/>
    <m/>
    <m/>
    <m/>
    <m/>
    <m/>
    <n v="0"/>
    <s v="Debil"/>
    <s v="Fuerte"/>
    <s v="DebilFuerte"/>
    <n v="7"/>
    <s v="Débil"/>
    <s v="No disminuye"/>
    <s v="Directamente"/>
    <s v="DébilNo disminuyeDirectamente"/>
    <s v=""/>
    <s v=""/>
  </r>
  <r>
    <s v="Gerencia de Muebles"/>
    <x v="71"/>
    <s v="Operativo"/>
    <s v="ADQUISICIONES"/>
    <s v="Puede ocurrir no alcanzar el objetivo del contrato"/>
    <n v="80.010000000000005"/>
    <m/>
    <m/>
    <m/>
    <m/>
    <m/>
    <m/>
    <m/>
    <m/>
    <m/>
    <n v="0"/>
    <s v="Debil"/>
    <s v="Fuerte"/>
    <s v="DebilFuerte"/>
    <n v="7"/>
    <s v="Débil"/>
    <s v="No disminuye"/>
    <s v="Directamente"/>
    <s v="DébilNo disminuyeDirectamente"/>
    <s v=""/>
    <s v=""/>
  </r>
  <r>
    <s v="Gerencia de Muebles"/>
    <x v="72"/>
    <s v="Operativo"/>
    <s v="RECEPCIÓN Y REGISTRO"/>
    <s v="Contar con Depositarios Provisionales y/o Liquidadores incorporados en el Registro con características erróneas"/>
    <n v="81.010000000000005"/>
    <s v="Generación de la Resolución que conforma el equipo evaluador"/>
    <m/>
    <m/>
    <m/>
    <m/>
    <m/>
    <m/>
    <m/>
    <m/>
    <n v="0"/>
    <s v="Debil"/>
    <s v="Fuerte"/>
    <s v="DebilFuerte"/>
    <n v="7"/>
    <s v="Débil"/>
    <s v="No disminuye"/>
    <s v="Directamente"/>
    <s v="DébilNo disminuyeDirectamente"/>
    <s v=""/>
    <s v=""/>
  </r>
  <r>
    <s v="Gerencia de Muebles"/>
    <x v="72"/>
    <s v="Operativo"/>
    <s v="RECEPCIÓN Y REGISTRO"/>
    <s v="Contar con Depositarios Provisionales y/o Liquidadores incorporados en el Registro con características erróneas"/>
    <n v="81.02"/>
    <s v="Reunión con el equipo evaluador previa al inicio de la evaluación de los participantes"/>
    <m/>
    <m/>
    <m/>
    <m/>
    <m/>
    <m/>
    <m/>
    <m/>
    <n v="0"/>
    <s v="Debil"/>
    <s v="Fuerte"/>
    <s v="DebilFuerte"/>
    <n v="7"/>
    <s v="Débil"/>
    <s v="No disminuye"/>
    <s v="Directamente"/>
    <s v="DébilNo disminuyeDirectamente"/>
    <s v=""/>
    <s v=""/>
  </r>
  <r>
    <s v="Gerencia de Muebles"/>
    <x v="72"/>
    <s v="Operativo"/>
    <s v="RECEPCIÓN Y REGISTRO"/>
    <s v="Contar con Depositarios Provisionales y/o Liquidadores incorporados en el Registro con características erróneas"/>
    <n v="81.03"/>
    <s v="Envío a los evaluadores de la resolución del equipo evaluador junto con el texto aprobado de la Convocatoria"/>
    <m/>
    <m/>
    <m/>
    <m/>
    <m/>
    <m/>
    <m/>
    <m/>
    <n v="0"/>
    <s v="Debil"/>
    <s v="Fuerte"/>
    <s v="DebilFuerte"/>
    <n v="7"/>
    <s v="Débil"/>
    <s v="No disminuye"/>
    <s v="Directamente"/>
    <s v="DébilNo disminuyeDirectamente"/>
    <s v=""/>
    <s v=""/>
  </r>
  <r>
    <s v="Gerencia de Muebles"/>
    <x v="72"/>
    <s v="Operativo"/>
    <s v="RECEPCIÓN Y REGISTRO"/>
    <s v="Contar con Depositarios Provisionales y/o Liquidadores incorporados en el Registro con características erróneas"/>
    <n v="81.040000000000006"/>
    <s v="Aprobación por parte del Comité de Depositarios Provisionales y Liquidadores del texto final de la Convocatoria"/>
    <m/>
    <m/>
    <m/>
    <m/>
    <m/>
    <m/>
    <m/>
    <m/>
    <n v="0"/>
    <s v="Debil"/>
    <s v="Fuerte"/>
    <s v="DebilFuerte"/>
    <n v="7"/>
    <s v="Débil"/>
    <s v="No disminuye"/>
    <s v="Directamente"/>
    <s v="DébilNo disminuyeDirectamente"/>
    <s v=""/>
    <s v=""/>
  </r>
  <r>
    <s v="Gerencia de Muebles"/>
    <x v="73"/>
    <s v="Operativo"/>
    <s v="RECEPCIÓN Y REGISTRO"/>
    <s v="Puede ocurrir que no se asignen Depositarios Provisionales y/o Liquidadores de acuerdo a las necesidades."/>
    <n v="82.01"/>
    <s v="Llamadas de confirmación de las áreas misionales que solicitan la asignación"/>
    <m/>
    <m/>
    <m/>
    <m/>
    <m/>
    <m/>
    <m/>
    <m/>
    <n v="0"/>
    <s v="Debil"/>
    <s v="Fuerte"/>
    <s v="DebilFuerte"/>
    <n v="7"/>
    <s v="Débil"/>
    <s v="No disminuye"/>
    <s v="Directamente"/>
    <s v="DébilNo disminuyeDirectamente"/>
    <s v=""/>
    <s v=""/>
  </r>
  <r>
    <s v="Gerencia de Muebles"/>
    <x v="73"/>
    <s v="Operativo"/>
    <s v="RECEPCIÓN Y REGISTRO"/>
    <s v="Puede ocurrir que no se asignen Depositarios Provisionales y/o Liquidadores de acuerdo a las necesidades."/>
    <n v="82.02"/>
    <s v="Correos de envío de las solicitudes"/>
    <m/>
    <m/>
    <m/>
    <m/>
    <m/>
    <m/>
    <m/>
    <m/>
    <n v="0"/>
    <s v="Debil"/>
    <s v="Fuerte"/>
    <s v="DebilFuerte"/>
    <n v="7"/>
    <s v="Débil"/>
    <s v="No disminuye"/>
    <s v="Directamente"/>
    <s v="DébilNo disminuyeDirectamente"/>
    <s v=""/>
    <s v=""/>
  </r>
  <r>
    <s v="Gerencia de Muebles"/>
    <x v="73"/>
    <s v="Operativo"/>
    <s v="RECEPCIÓN Y REGISTRO"/>
    <s v="Puede ocurrir que no se asignen Depositarios Provisionales y/o Liquidadores de acuerdo a las necesidades."/>
    <n v="82.03"/>
    <s v="Revisar el correcto diligenciamiento y aprobaciones del formato de solicitud"/>
    <m/>
    <m/>
    <m/>
    <m/>
    <m/>
    <m/>
    <m/>
    <m/>
    <n v="0"/>
    <s v="Debil"/>
    <s v="Fuerte"/>
    <s v="DebilFuerte"/>
    <n v="7"/>
    <s v="Débil"/>
    <s v="No disminuye"/>
    <s v="Directamente"/>
    <s v="DébilNo disminuyeDirectamente"/>
    <s v=""/>
    <s v=""/>
  </r>
  <r>
    <s v="Gerencia de Muebles"/>
    <x v="73"/>
    <s v="Operativo"/>
    <s v="RECEPCIÓN Y REGISTRO"/>
    <s v="Puede ocurrir que no se asignen Depositarios Provisionales y/o Liquidadores de acuerdo a las necesidades."/>
    <n v="82.04"/>
    <s v="Llamadas de confirmación de las áreas misionales que solicitan la asignación"/>
    <m/>
    <m/>
    <m/>
    <m/>
    <m/>
    <m/>
    <m/>
    <m/>
    <n v="0"/>
    <s v="Debil"/>
    <s v="Fuerte"/>
    <s v="DebilFuerte"/>
    <n v="7"/>
    <s v="Débil"/>
    <s v="No disminuye"/>
    <s v="Directamente"/>
    <s v="DébilNo disminuyeDirectamente"/>
    <s v=""/>
    <s v=""/>
  </r>
  <r>
    <s v="Gerencia de Muebles"/>
    <x v="74"/>
    <s v="Operativo"/>
    <s v="RECEPCIÓN Y REGISTRO"/>
    <s v="No aceptación de la designación, renuncia y/o remoción como Depositarios Provisionales y/o Liquidadores"/>
    <n v="83.01"/>
    <s v="Revisión de los Depositarios Provisionales y Liquidadores que no tienen activos asignados"/>
    <m/>
    <m/>
    <m/>
    <m/>
    <m/>
    <m/>
    <m/>
    <m/>
    <n v="0"/>
    <s v="Debil"/>
    <s v="Fuerte"/>
    <s v="DebilFuerte"/>
    <n v="7"/>
    <s v="Débil"/>
    <s v="No disminuye"/>
    <s v="Directamente"/>
    <s v="DébilNo disminuyeDirectamente"/>
    <s v=""/>
    <s v=""/>
  </r>
  <r>
    <s v="Gerencia de Muebles"/>
    <x v="74"/>
    <s v="Operativo"/>
    <s v="RECEPCIÓN Y REGISTRO"/>
    <s v="No aceptación de la designación, renuncia y/o remoción como Depositarios Provisionales y/o Liquidadores"/>
    <n v="83.02"/>
    <s v="Revisión de las pólizas de cumplimiento entregadas por Depositarios Provisionales y Liquidadores y llamadas de solicitud de las pólizas"/>
    <m/>
    <m/>
    <m/>
    <m/>
    <m/>
    <m/>
    <m/>
    <m/>
    <n v="0"/>
    <s v="Debil"/>
    <s v="Fuerte"/>
    <s v="DebilFuerte"/>
    <n v="7"/>
    <s v="Débil"/>
    <s v="No disminuye"/>
    <s v="Directamente"/>
    <s v="DébilNo disminuyeDirectamente"/>
    <s v=""/>
    <s v=""/>
  </r>
  <r>
    <s v="Gerencia de Muebles"/>
    <x v="74"/>
    <s v="Operativo"/>
    <s v="RECEPCIÓN Y REGISTRO"/>
    <s v="No aceptación de la designación, renuncia y/o remoción como Depositarios Provisionales y/o Liquidadores"/>
    <n v="83.03"/>
    <s v="Información a las áreas misionales mediante correo electrónico y traslado de las solicitudes recibidas por los de los Depositarios Provisionales y Liquidadores"/>
    <m/>
    <m/>
    <m/>
    <m/>
    <m/>
    <m/>
    <m/>
    <m/>
    <n v="0"/>
    <s v="Debil"/>
    <s v="Fuerte"/>
    <s v="DebilFuerte"/>
    <n v="7"/>
    <s v="Débil"/>
    <s v="No disminuye"/>
    <s v="Directamente"/>
    <s v="DébilNo disminuyeDirectamente"/>
    <s v=""/>
    <s v=""/>
  </r>
  <r>
    <s v="Gerencia de Muebles"/>
    <x v="74"/>
    <s v="Operativo"/>
    <s v="RECEPCIÓN Y REGISTRO"/>
    <s v="No aceptación de la designación, renuncia y/o remoción como Depositarios Provisionales y/o Liquidadores"/>
    <n v="83.04"/>
    <s v="Información de las áreas misionales al Grupo de Gestión de de los Depositarios Provisionales y Liquidadores sobre aquellos depositarios que no cumplen su gestión y es necesario removerles los activos o retirarlos del Registro"/>
    <m/>
    <m/>
    <m/>
    <m/>
    <m/>
    <m/>
    <m/>
    <m/>
    <n v="0"/>
    <s v="Debil"/>
    <s v="Fuerte"/>
    <s v="DebilFuerte"/>
    <n v="7"/>
    <s v="Débil"/>
    <s v="No disminuye"/>
    <s v="Directamente"/>
    <s v="DébilNo disminuyeDirectamente"/>
    <s v=""/>
    <s v=""/>
  </r>
  <r>
    <s v="Gerencia de Muebles"/>
    <x v="75"/>
    <s v="Operativo"/>
    <s v="RECEPCIÓN Y REGISTRO"/>
    <s v="Resolución de designación errónea o no generada"/>
    <n v="84.01"/>
    <s v="Creación de los activos en el inventario centralizado en un grupo"/>
    <m/>
    <m/>
    <m/>
    <m/>
    <m/>
    <m/>
    <m/>
    <m/>
    <n v="0"/>
    <s v="Debil"/>
    <s v="Fuerte"/>
    <s v="DebilFuerte"/>
    <n v="7"/>
    <s v="Débil"/>
    <s v="No disminuye"/>
    <s v="Directamente"/>
    <s v="DébilNo disminuyeDirectamente"/>
    <s v=""/>
    <s v=""/>
  </r>
  <r>
    <s v="Gerencia de Muebles"/>
    <x v="75"/>
    <s v="Operativo"/>
    <s v="RECEPCIÓN Y REGISTRO"/>
    <s v="Resolución de designación errónea o no generada"/>
    <n v="84.02"/>
    <s v="Revisión en la creación del activo de las unidades inmobiliarias o unidades económicas, activos sociales o no sociales y demás variables que afectan la descripción del activo que se está asignando, así como su estado"/>
    <m/>
    <m/>
    <m/>
    <m/>
    <m/>
    <m/>
    <m/>
    <m/>
    <n v="0"/>
    <s v="Debil"/>
    <s v="Fuerte"/>
    <s v="DebilFuerte"/>
    <n v="7"/>
    <s v="Débil"/>
    <s v="No disminuye"/>
    <s v="Directamente"/>
    <s v="DébilNo disminuyeDirectamente"/>
    <s v=""/>
    <s v=""/>
  </r>
  <r>
    <s v="Gerencia de Muebles"/>
    <x v="75"/>
    <s v="Operativo"/>
    <s v="RECEPCIÓN Y REGISTRO"/>
    <s v="Resolución de designación errónea o no generada"/>
    <n v="84.03"/>
    <s v="Revisión del cuadro de control de las asignaciones formalizadas con resolución, póliza y acta de posesión"/>
    <m/>
    <m/>
    <m/>
    <m/>
    <m/>
    <m/>
    <m/>
    <m/>
    <n v="0"/>
    <s v="Debil"/>
    <s v="Fuerte"/>
    <s v="DebilFuerte"/>
    <n v="7"/>
    <s v="Débil"/>
    <s v="No disminuye"/>
    <s v="Directamente"/>
    <s v="DébilNo disminuyeDirectamente"/>
    <s v=""/>
    <s v=""/>
  </r>
  <r>
    <s v="Gerencia de Muebles"/>
    <x v="75"/>
    <s v="Operativo"/>
    <s v="RECEPCIÓN Y REGISTRO"/>
    <s v="Resolución de designación errónea o no generada"/>
    <n v="84.04"/>
    <s v="Revisión del funcionamiento correcto del sistema de asignación"/>
    <m/>
    <m/>
    <m/>
    <m/>
    <m/>
    <m/>
    <m/>
    <m/>
    <n v="0"/>
    <s v="Debil"/>
    <s v="Fuerte"/>
    <s v="DebilFuerte"/>
    <n v="7"/>
    <s v="Débil"/>
    <s v="No disminuye"/>
    <s v="Directamente"/>
    <s v="DébilNo disminuyeDirectamente"/>
    <s v=""/>
    <s v=""/>
  </r>
  <r>
    <s v="Gerencia de Muebles"/>
    <x v="75"/>
    <s v="Operativo"/>
    <s v="RECEPCIÓN Y REGISTRO"/>
    <s v="Resolución de designación errónea o no generada"/>
    <n v="84.05"/>
    <s v="Se cuenta con dos usuarios con acceso al sistema de asignación y se ha realizado capacitación a funcionarios del Grupo de Gestión de Depositarios Provisionales y Liquidadores sobre el proceso"/>
    <m/>
    <m/>
    <m/>
    <m/>
    <m/>
    <m/>
    <m/>
    <m/>
    <n v="0"/>
    <s v="Debil"/>
    <s v="Fuerte"/>
    <s v="DebilFuerte"/>
    <n v="7"/>
    <s v="Débil"/>
    <s v="No disminuye"/>
    <s v="Directamente"/>
    <s v="DébilNo disminuyeDirectamente"/>
    <s v=""/>
    <s v=""/>
  </r>
  <r>
    <s v="Gerencia de Muebles"/>
    <x v="76"/>
    <s v="Operativo"/>
    <s v="RECEPCIÓN Y REGISTRO"/>
    <s v="No presentación de la garantía (póliza de cumplimiento) por parte de los Depositarios Provisionales y/o Liquidadores"/>
    <n v="85.01"/>
    <s v="Revisión de las pólizas de cumplimiento entregadas por Depositarios Provisionales y Liquidadores y llamadas de solicitud de las pólizas informando la consecuencia de la no presentación"/>
    <m/>
    <m/>
    <m/>
    <m/>
    <m/>
    <m/>
    <m/>
    <m/>
    <n v="0"/>
    <s v="Debil"/>
    <s v="Fuerte"/>
    <s v="DebilFuerte"/>
    <n v="7"/>
    <s v="Débil"/>
    <s v="No disminuye"/>
    <s v="Directamente"/>
    <s v="DébilNo disminuyeDirectamente"/>
    <s v=""/>
    <s v=""/>
  </r>
  <r>
    <s v="Gerencia de Muebles"/>
    <x v="76"/>
    <s v="Operativo"/>
    <s v="RECEPCIÓN Y REGISTRO"/>
    <s v="No presentación de la garantía (póliza de cumplimiento) por parte de los Depositarios Provisionales y/o Liquidadores"/>
    <n v="85.02"/>
    <s v="Realizar una clasificación de riesgo financiero y de experiencia de los Depositarios Provisionales y Liquidadores de manera que se asigne un número de activos adecuado a dicha clasificación"/>
    <m/>
    <m/>
    <m/>
    <m/>
    <m/>
    <m/>
    <m/>
    <m/>
    <n v="0"/>
    <s v="Debil"/>
    <s v="Fuerte"/>
    <s v="DebilFuerte"/>
    <n v="7"/>
    <s v="Débil"/>
    <s v="No disminuye"/>
    <s v="Directamente"/>
    <s v="DébilNo disminuyeDirectamente"/>
    <s v=""/>
    <s v=""/>
  </r>
  <r>
    <s v="Gerencia de Muebles"/>
    <x v="76"/>
    <s v="Operativo"/>
    <s v="RECEPCIÓN Y REGISTRO"/>
    <s v="No presentación de la garantía (póliza de cumplimiento) por parte de los Depositarios Provisionales y/o Liquidadores"/>
    <n v="85.03"/>
    <s v="Envío de una comunicación a los Depositarios Provisionales y Liquidadores en la que se informa el proceso de formación de la aceptación de la designación, así como de la presentación de la póliza de cumplimiento con los lineamientos requeridos por la entidad"/>
    <m/>
    <m/>
    <m/>
    <m/>
    <m/>
    <m/>
    <m/>
    <m/>
    <n v="0"/>
    <s v="Debil"/>
    <s v="Fuerte"/>
    <s v="DebilFuerte"/>
    <n v="7"/>
    <s v="Débil"/>
    <s v="No disminuye"/>
    <s v="Directamente"/>
    <s v="DébilNo disminuyeDirectamente"/>
    <s v=""/>
    <s v=""/>
  </r>
  <r>
    <s v="Gerencia de Muebles"/>
    <x v="77"/>
    <s v="Operativo"/>
    <s v="RECEPCIÓN Y REGISTRO"/>
    <s v="Administrar activos por parte de los Depositarios Provisionales y/o Liquidadores sin tener la cobertura total para el cumplimiento de sus obligaciones"/>
    <n v="86.01"/>
    <s v="Revisión de las pólizas de cumplimiento entregadas por Depositarios Provisionales de acuerdo con los lineamientos del área Jurídica de la entidad y la normatividad vigente"/>
    <m/>
    <m/>
    <m/>
    <m/>
    <m/>
    <m/>
    <m/>
    <m/>
    <n v="0"/>
    <s v="Debil"/>
    <s v="Fuerte"/>
    <s v="DebilFuerte"/>
    <n v="7"/>
    <s v="Débil"/>
    <s v="No disminuye"/>
    <s v="Directamente"/>
    <s v="DébilNo disminuyeDirectamente"/>
    <s v=""/>
    <s v=""/>
  </r>
  <r>
    <s v="Gerencia de Muebles"/>
    <x v="77"/>
    <s v="Operativo"/>
    <s v="RECEPCIÓN Y REGISTRO"/>
    <s v="Administrar activos por parte de los Depositarios Provisionales y/o Liquidadores sin tener la cobertura total para el cumplimiento de sus obligaciones"/>
    <n v="86.02"/>
    <s v="Revisión de las pólizas de cumplimiento entregadas por Depositarios Provisionales de acuerdo con los lineamientos del área Jurídica de la entidad y la normatividad vigente"/>
    <m/>
    <m/>
    <m/>
    <m/>
    <m/>
    <m/>
    <m/>
    <m/>
    <n v="0"/>
    <s v="Debil"/>
    <s v="Fuerte"/>
    <s v="DebilFuerte"/>
    <n v="7"/>
    <s v="Débil"/>
    <s v="No disminuye"/>
    <s v="Directamente"/>
    <s v="DébilNo disminuyeDirectamente"/>
    <s v=""/>
    <s v=""/>
  </r>
  <r>
    <s v="Gerencia de Muebles"/>
    <x v="78"/>
    <s v="Operativo"/>
    <s v="RECEPCIÓN Y REGISTRO"/>
    <s v="Generación y suscripción del Acta de posesión con datos incorrectos o incompletos"/>
    <n v="87.01"/>
    <s v="Revisión de las actas de posesión creadas por parte del funcionario con funciones de coordinación del Grupo de Gestión de Depositarios Provisionales y Liquidadores"/>
    <m/>
    <m/>
    <m/>
    <m/>
    <m/>
    <m/>
    <m/>
    <m/>
    <n v="0"/>
    <s v="Debil"/>
    <s v="Fuerte"/>
    <s v="DebilFuerte"/>
    <n v="7"/>
    <s v="Débil"/>
    <s v="No disminuye"/>
    <s v="Directamente"/>
    <s v="DébilNo disminuyeDirectamente"/>
    <s v=""/>
    <s v=""/>
  </r>
  <r>
    <s v="Gerencia de Muebles"/>
    <x v="78"/>
    <s v="Operativo"/>
    <s v="RECEPCIÓN Y REGISTRO"/>
    <s v="Generación y suscripción del Acta de posesión con datos incorrectos o incompletos"/>
    <n v="87.02"/>
    <s v="Revisión del funcionamiento correcto del sistema de asignación"/>
    <m/>
    <m/>
    <m/>
    <m/>
    <m/>
    <m/>
    <m/>
    <m/>
    <n v="0"/>
    <s v="Debil"/>
    <s v="Fuerte"/>
    <s v="DebilFuerte"/>
    <n v="7"/>
    <s v="Débil"/>
    <s v="No disminuye"/>
    <s v="Directamente"/>
    <s v="DébilNo disminuyeDirectamente"/>
    <s v=""/>
    <s v=""/>
  </r>
  <r>
    <s v="Gerencia de Muebles"/>
    <x v="79"/>
    <s v="Seguridad de la Información"/>
    <s v="RECEPCIÓN Y REGISTRO"/>
    <s v="Puede ocurrir que  los Depositarios Provisionales y Liquidadores no estén registrados en las entidades de registro."/>
    <n v="88.01"/>
    <s v="Revisión del cuadro de control de las asignaciones formalizadas con resolución, póliza y acta de posesión"/>
    <m/>
    <m/>
    <m/>
    <m/>
    <m/>
    <m/>
    <m/>
    <m/>
    <n v="0"/>
    <s v="Debil"/>
    <s v="Fuerte"/>
    <s v="DebilFuerte"/>
    <n v="7"/>
    <s v="Débil"/>
    <s v="No disminuye"/>
    <s v="Directamente"/>
    <s v="DébilNo disminuyeDirectamente"/>
    <s v=""/>
    <s v=""/>
  </r>
  <r>
    <s v="Gerencia de Muebles"/>
    <x v="79"/>
    <s v="Seguridad de la Información"/>
    <s v="RECEPCIÓN Y REGISTRO"/>
    <s v="Puede ocurrir que  los Depositarios Provisionales y Liquidadores no estén registrados en las entidades de registro."/>
    <n v="88.02"/>
    <s v="Revisión del cuadro de control de las asignaciones formalizadas con resolución, póliza y acta de posesión"/>
    <m/>
    <m/>
    <m/>
    <m/>
    <m/>
    <m/>
    <m/>
    <m/>
    <n v="0"/>
    <s v="Debil"/>
    <s v="Fuerte"/>
    <s v="DebilFuerte"/>
    <n v="7"/>
    <s v="Débil"/>
    <s v="No disminuye"/>
    <s v="Directamente"/>
    <s v="DébilNo disminuyeDirectamente"/>
    <s v=""/>
    <s v=""/>
  </r>
  <r>
    <s v="Gerencia de Muebles"/>
    <x v="79"/>
    <s v="Seguridad de la Información"/>
    <s v="RECEPCIÓN Y REGISTRO"/>
    <s v="Puede ocurrir que  los Depositarios Provisionales y Liquidadores no estén registrados en las entidades de registro."/>
    <n v="88.03"/>
    <s v="Generación de una comunicación que indique la normatividad en la exoneración del pago de las inscripciones"/>
    <m/>
    <m/>
    <m/>
    <m/>
    <m/>
    <m/>
    <m/>
    <m/>
    <n v="0"/>
    <s v="Debil"/>
    <s v="Fuerte"/>
    <s v="DebilFuerte"/>
    <n v="7"/>
    <s v="Débil"/>
    <s v="No disminuye"/>
    <s v="Directamente"/>
    <s v="DébilNo disminuyeDirectamente"/>
    <s v=""/>
    <s v=""/>
  </r>
  <r>
    <s v="Gerencia de Muebles"/>
    <x v="80"/>
    <s v="Operativo"/>
    <s v="RECEPCIÓN Y REGISTRO"/>
    <s v="Ingreso erróneo de información de los activos y actos administrativos en el sistema"/>
    <n v="89.01"/>
    <s v="Revisión de la información de la creación de los activos en el inventario"/>
    <m/>
    <m/>
    <m/>
    <m/>
    <m/>
    <m/>
    <m/>
    <m/>
    <n v="0"/>
    <s v="Debil"/>
    <s v="Fuerte"/>
    <s v="DebilFuerte"/>
    <n v="7"/>
    <s v="Débil"/>
    <s v="No disminuye"/>
    <s v="Directamente"/>
    <s v="DébilNo disminuyeDirectamente"/>
    <s v=""/>
    <s v=""/>
  </r>
  <r>
    <s v="Gerencia de Muebles"/>
    <x v="80"/>
    <s v="Operativo"/>
    <s v="RECEPCIÓN Y REGISTRO"/>
    <s v="Ingreso erróneo de información de los activos y actos administrativos en el sistema"/>
    <n v="89.02"/>
    <s v="Revisión en la vinculación del activo en el sistema en cuanto a unidades inmobiliarias o unidades económicas, activos sociales o no sociales y demás variables que afectan la descripción del activo que se está ingresando"/>
    <m/>
    <m/>
    <m/>
    <m/>
    <m/>
    <m/>
    <m/>
    <m/>
    <n v="0"/>
    <s v="Debil"/>
    <s v="Fuerte"/>
    <s v="DebilFuerte"/>
    <n v="7"/>
    <s v="Débil"/>
    <s v="No disminuye"/>
    <s v="Directamente"/>
    <s v="DébilNo disminuyeDirectamente"/>
    <s v=""/>
    <s v=""/>
  </r>
  <r>
    <s v="Gerencia de Muebles"/>
    <x v="80"/>
    <s v="Operativo"/>
    <s v="RECEPCIÓN Y REGISTRO"/>
    <s v="Ingreso erróneo de información de los activos y actos administrativos en el sistema"/>
    <n v="89.03"/>
    <s v="No hay definido un control"/>
    <m/>
    <m/>
    <m/>
    <m/>
    <m/>
    <m/>
    <m/>
    <m/>
    <n v="0"/>
    <s v="Debil"/>
    <s v="Fuerte"/>
    <s v="DebilFuerte"/>
    <n v="7"/>
    <s v="Débil"/>
    <s v="No disminuye"/>
    <s v="Directamente"/>
    <s v="DébilNo disminuyeDirectamente"/>
    <s v=""/>
    <s v=""/>
  </r>
  <r>
    <s v="Gerencia de Muebles"/>
    <x v="80"/>
    <s v="Operativo"/>
    <s v="RECEPCIÓN Y REGISTRO"/>
    <s v="Ingreso erróneo de información de los activos y actos administrativos en el sistema"/>
    <n v="89.04"/>
    <s v="Verificar que el activo que se va a remover quede en administración directa con la cantidad completa de folios que comprenden la unidad inmobiliara o unidad económica, así como los activos sociales"/>
    <m/>
    <m/>
    <m/>
    <m/>
    <m/>
    <m/>
    <m/>
    <m/>
    <n v="0"/>
    <s v="Debil"/>
    <s v="Fuerte"/>
    <s v="DebilFuerte"/>
    <n v="7"/>
    <s v="Débil"/>
    <s v="No disminuye"/>
    <s v="Directamente"/>
    <s v="DébilNo disminuyeDirectamente"/>
    <s v=""/>
    <s v=""/>
  </r>
  <r>
    <s v="Gerencia de Muebles"/>
    <x v="92"/>
    <s v="Operativo"/>
    <s v="DIAGNOSTICO Y ALISTAMIENTO DE ACTIVOS"/>
    <s v="Fallas en la identificación del estado de los activos"/>
    <m/>
    <s v="reportar y actualizar la informacion referente al activo mal identificado"/>
    <s v="Reducir el riesgo"/>
    <s v="Asignado"/>
    <s v="Inadecuado"/>
    <s v="Oportuna"/>
    <s v="Detectar"/>
    <s v="Confiable"/>
    <s v="Se investigan y resuelven oportunamente"/>
    <s v="Completa"/>
    <n v="80"/>
    <s v="Debil"/>
    <s v="Fuerte"/>
    <s v="DebilFuerte"/>
    <n v="7"/>
    <s v="Débil"/>
    <s v="Directamente"/>
    <s v="Directamente"/>
    <s v="DébilDirectamenteDirectamente"/>
    <s v=""/>
    <s v=""/>
  </r>
  <r>
    <s v="Gerencia de Muebles"/>
    <x v="93"/>
    <s v="Operativo"/>
    <s v="DIAGNOSTICO Y ALISTAMIENTO DE ACTIVOS"/>
    <s v="Puede ocurrir que el alistamiento sin previo cumplimiento de los requisitos, no permita disponer del activo"/>
    <m/>
    <s v="Verificacion del cumplimiento de los requisitos de los bienes muebles alistados"/>
    <s v="Reducir el riesgo"/>
    <s v="Asignado"/>
    <s v="Inadecuado"/>
    <s v="Oportuna"/>
    <s v="Detectar"/>
    <s v="Confiable"/>
    <s v="Se investigan y resuelven oportunamente"/>
    <s v="Completa"/>
    <n v="80"/>
    <s v="Debil"/>
    <s v="Fuerte"/>
    <s v="DebilFuerte"/>
    <n v="7"/>
    <s v="Débil"/>
    <s v="Directamente"/>
    <s v="Directamente"/>
    <s v="DébilDirectamenteDirectamente"/>
    <s v=""/>
    <s v=""/>
  </r>
  <r>
    <s v="Gerencia de Muebles"/>
    <x v="94"/>
    <s v="Operativo"/>
    <s v="DISPOSICIÓN TEMPORAL DE ACTIVOS"/>
    <s v="Puede ocurrir que no se conserven las condiciones físicas ni se mantengan las obligaciones al día de los activos bajo la administración en destinación provisional"/>
    <m/>
    <s v="Seguimiento e inspeccion a las novedades presentadas por los destinatarios provisionales"/>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Gerencia de Muebles"/>
    <x v="95"/>
    <s v="Operativo"/>
    <s v="DISPOSICIÓN TEMPORAL DE ACTIVOS"/>
    <s v="Puede ocurrir que las entidades de registro  cuenten con información desactualizada de los  mecanismos de administración."/>
    <m/>
    <s v="Solicitud a las Entidades de registro para la inscripcion de las medidas pertinentes"/>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Gerencia de Muebles"/>
    <x v="81"/>
    <s v="Seguridad de la Información"/>
    <s v="TODOS LOS PROCESOS"/>
    <s v="Puede ocurrir que se filtre información privilegiada o sensible"/>
    <m/>
    <m/>
    <m/>
    <m/>
    <m/>
    <m/>
    <m/>
    <m/>
    <m/>
    <m/>
    <n v="0"/>
    <s v="Debil"/>
    <m/>
    <s v="Debil"/>
    <s v=""/>
    <s v=""/>
    <s v="Directamente"/>
    <s v="Directamente"/>
    <s v="DirectamenteDirectamente"/>
    <s v=""/>
    <s v=""/>
  </r>
  <r>
    <s v="Gerencia de Muebles"/>
    <x v="84"/>
    <s v="Continuidad del negocio "/>
    <s v="TODOS LOS PROCESOS"/>
    <s v="Puede ocurrir que se presente un desastre natural (Terremoto, incendio, entre otros)"/>
    <m/>
    <s v="Plan de Emergencias"/>
    <s v="Reducir el riesgo"/>
    <m/>
    <m/>
    <m/>
    <m/>
    <m/>
    <m/>
    <m/>
    <n v="0"/>
    <s v="Debil"/>
    <s v="Fuerte"/>
    <s v="DebilFuerte"/>
    <n v="7"/>
    <s v="Débil"/>
    <s v="No disminuye"/>
    <s v="Directamente"/>
    <s v="DébilNo disminuyeDirectamente"/>
    <s v=""/>
    <s v=""/>
  </r>
  <r>
    <s v="Gerencia de Muebles"/>
    <x v="85"/>
    <s v="Continuidad del negocio "/>
    <s v="GESTIÓN DE LA INFRAESTRUCTURA TECNOLOGICA"/>
    <s v="Puede ocurrir que se presente la interrupción de la tecnología (Hardware y Software)"/>
    <m/>
    <m/>
    <m/>
    <m/>
    <m/>
    <m/>
    <m/>
    <m/>
    <m/>
    <m/>
    <n v="0"/>
    <s v="Debil"/>
    <s v="Fuerte"/>
    <s v="DebilFuerte"/>
    <n v="7"/>
    <s v="Débil"/>
    <s v="No disminuye"/>
    <s v="Directamente"/>
    <s v="DébilNo disminuyeDirectamente"/>
    <s v=""/>
    <s v=""/>
  </r>
  <r>
    <s v="Gerencia de Muebles"/>
    <x v="86"/>
    <s v="Continuidad del negocio "/>
    <s v="DISPOSICIÓN FINAL DE ACTIVOS"/>
    <s v="Puede ocurrir que se destruya la información"/>
    <m/>
    <s v="PINAR (Plan Institucional de Archivos)"/>
    <s v="Reducir el riesgo"/>
    <m/>
    <m/>
    <m/>
    <m/>
    <m/>
    <m/>
    <m/>
    <n v="0"/>
    <s v="Debil"/>
    <s v="Fuerte"/>
    <s v="DebilFuerte"/>
    <n v="7"/>
    <s v="Débil"/>
    <s v="No disminuye"/>
    <s v="Directamente"/>
    <s v="DébilNo disminuyeDirectamente"/>
    <s v=""/>
    <s v=""/>
  </r>
  <r>
    <s v="Gerencia de Muebles"/>
    <x v="87"/>
    <s v="Continuidad del negocio "/>
    <s v="GESTIÓN FINANCIERA"/>
    <s v="Puede ocurrir que un proveedor se encuentre suplantado"/>
    <m/>
    <s v="Manual de riesgos de la contratacion"/>
    <s v="Reducir el riesgo"/>
    <m/>
    <m/>
    <m/>
    <m/>
    <m/>
    <m/>
    <m/>
    <n v="0"/>
    <s v="Debil"/>
    <s v="Fuerte"/>
    <s v="DebilFuerte"/>
    <n v="7"/>
    <s v="Débil"/>
    <s v="No disminuye"/>
    <s v="Directamente"/>
    <s v="DébilNo disminuyeDirectamente"/>
    <s v=""/>
    <s v=""/>
  </r>
  <r>
    <s v="Gerencia de Muebles"/>
    <x v="87"/>
    <s v="Continuidad del negocio "/>
    <s v="GESTIÓN FINANCIERA"/>
    <s v="Puede ocurrir que un proveedor se encuentre suplantado"/>
    <m/>
    <s v="Procedimiento de contratacion"/>
    <s v="Reducir el riesgo"/>
    <m/>
    <m/>
    <m/>
    <m/>
    <m/>
    <m/>
    <m/>
    <n v="0"/>
    <s v="Debil"/>
    <s v="Fuerte"/>
    <s v="DebilFuerte"/>
    <n v="7"/>
    <s v="Débil"/>
    <s v="No disminuye"/>
    <s v="Directamente"/>
    <s v="DébilNo disminuyeDirectamente"/>
    <s v=""/>
    <s v=""/>
  </r>
  <r>
    <s v="Gerencia de Muebles"/>
    <x v="88"/>
    <s v="Continuidad del negocio "/>
    <s v="GESTIÓN DEL TALENTO HUMANO"/>
    <s v="puede que se cuente con las instalaciones físicas inadecuadas"/>
    <m/>
    <s v="Contrato de seguridad"/>
    <s v="Reducir el riesgo"/>
    <m/>
    <m/>
    <m/>
    <m/>
    <m/>
    <m/>
    <m/>
    <n v="0"/>
    <s v="Debil"/>
    <s v="Fuerte"/>
    <s v="DebilFuerte"/>
    <n v="7"/>
    <s v="Débil"/>
    <s v="No disminuye"/>
    <s v="Directamente"/>
    <s v="DébilNo disminuyeDirectamente"/>
    <s v=""/>
    <s v=""/>
  </r>
  <r>
    <s v="Gerencia de Muebles"/>
    <x v="88"/>
    <s v="Continuidad del negocio "/>
    <s v="GESTIÓN DEL TALENTO HUMANO"/>
    <s v="puede que se cuente con las instalaciones físicas inadecuadas"/>
    <m/>
    <s v="Registro de visitantes"/>
    <s v="Reducir el riesgo"/>
    <m/>
    <m/>
    <m/>
    <m/>
    <m/>
    <m/>
    <m/>
    <n v="0"/>
    <s v="Debil"/>
    <s v="Fuerte"/>
    <s v="DebilFuerte"/>
    <n v="7"/>
    <s v="Débil"/>
    <s v="No disminuye"/>
    <s v="Directamente"/>
    <s v="DébilNo disminuyeDirectamente"/>
    <s v=""/>
    <s v=""/>
  </r>
  <r>
    <s v="Gerencia de Muebles"/>
    <x v="88"/>
    <s v="Continuidad del negocio "/>
    <s v="GESTIÓN DEL TALENTO HUMANO"/>
    <s v="puede que se cuente con las instalaciones físicas inadecuadas"/>
    <m/>
    <s v="Sistema de control de accesos"/>
    <s v="Reducir el riesgo"/>
    <m/>
    <m/>
    <m/>
    <m/>
    <m/>
    <m/>
    <m/>
    <n v="0"/>
    <s v="Debil"/>
    <s v="Fuerte"/>
    <s v="DebilFuerte"/>
    <n v="7"/>
    <s v="Débil"/>
    <s v="No disminuye"/>
    <s v="Directamente"/>
    <s v="DébilNo disminuyeDirectamente"/>
    <s v=""/>
    <s v=""/>
  </r>
  <r>
    <s v="Gerencia de Muebles"/>
    <x v="88"/>
    <s v="Continuidad del negocio "/>
    <s v="GESTIÓN DEL TALENTO HUMANO"/>
    <s v="puede que se cuente con las instalaciones físicas inadecuadas"/>
    <m/>
    <s v="Circuito cerrado de television CCTV"/>
    <s v="Reducir el riesgo"/>
    <m/>
    <m/>
    <m/>
    <m/>
    <m/>
    <m/>
    <m/>
    <n v="0"/>
    <s v="Debil"/>
    <s v="Fuerte"/>
    <s v="DebilFuerte"/>
    <n v="7"/>
    <s v="Débil"/>
    <s v="No disminuye"/>
    <s v="Directamente"/>
    <s v="DébilNo disminuyeDirectamente"/>
    <s v=""/>
    <s v=""/>
  </r>
  <r>
    <s v="Gerencia de Muebles"/>
    <x v="89"/>
    <s v="Continuidad del negocio "/>
    <s v="GESTIÓN DEL TALENTO HUMANO"/>
    <s v="Posibilidad que se presente un evento de desorden publico"/>
    <m/>
    <s v="Herramienta VPN"/>
    <s v="Reducir el riesgo"/>
    <m/>
    <m/>
    <m/>
    <m/>
    <m/>
    <m/>
    <m/>
    <n v="0"/>
    <s v="Debil"/>
    <s v="Fuerte"/>
    <s v="DebilFuerte"/>
    <n v="7"/>
    <s v="Débil"/>
    <s v="No disminuye"/>
    <s v="Directamente"/>
    <s v="DébilNo disminuyeDirectamente"/>
    <s v=""/>
    <s v=""/>
  </r>
  <r>
    <s v="Gerencia de Muebles"/>
    <x v="90"/>
    <s v="Continuidad del negocio "/>
    <s v="GESTIÓN DEL TALENTO HUMANO"/>
    <s v="Posibilidad de alta rotación de personal en procesos misionales"/>
    <m/>
    <s v="Procedimientos de bienestar"/>
    <s v="Reducir el riesgo"/>
    <m/>
    <m/>
    <m/>
    <m/>
    <m/>
    <m/>
    <m/>
    <n v="0"/>
    <s v="Debil"/>
    <s v="Fuerte"/>
    <s v="DebilFuerte"/>
    <n v="7"/>
    <s v="Débil"/>
    <s v="No disminuye"/>
    <s v="Directamente"/>
    <s v="DébilNo disminuyeDirectamente"/>
    <s v=""/>
    <s v=""/>
  </r>
  <r>
    <s v="Gerencia Regional Norte"/>
    <x v="0"/>
    <s v="Corrupción"/>
    <s v="TODOS LOS PROCESOS"/>
    <s v="Posibilidad de que un funcionario vaya mas allá de las funciones designadas con el fin de obtener un beneficio privado."/>
    <m/>
    <s v="Comunicación  y seguimiento al cumplimiento de las funciones"/>
    <m/>
    <m/>
    <m/>
    <m/>
    <m/>
    <m/>
    <m/>
    <m/>
    <n v="0"/>
    <s v="Debil"/>
    <s v="Debil"/>
    <s v="DebilDebil"/>
    <n v="9"/>
    <s v="Débil"/>
    <s v="Débil"/>
    <s v="Directamente"/>
    <s v="DébilDébilDirectamente"/>
    <s v=""/>
    <s v=""/>
  </r>
  <r>
    <s v="Gerencia Regional Norte"/>
    <x v="0"/>
    <s v="Corrupción"/>
    <s v="TODOS LOS PROCESOS"/>
    <s v="Posibilidad de que un funcionario vaya mas allá de las funciones designadas con el fin de obtener un beneficio privado."/>
    <m/>
    <s v="Perfiles en los Apicativos"/>
    <m/>
    <m/>
    <m/>
    <m/>
    <m/>
    <m/>
    <m/>
    <m/>
    <n v="0"/>
    <s v="Debil"/>
    <s v="Debil"/>
    <s v="DebilDebil"/>
    <n v="9"/>
    <s v="Débil"/>
    <s v="Débil"/>
    <s v="Directamente"/>
    <s v="DébilDébilDirectamente"/>
    <s v=""/>
    <s v=""/>
  </r>
  <r>
    <s v="Gerencia Regional Norte"/>
    <x v="0"/>
    <s v="Corrupción"/>
    <s v="TODOS LOS PROCESOS"/>
    <s v="Posibilidad de que un funcionario vaya mas allá de las funciones designadas con el fin de obtener un beneficio privado."/>
    <m/>
    <s v="Controles en los aplicativos"/>
    <m/>
    <m/>
    <m/>
    <m/>
    <m/>
    <m/>
    <m/>
    <m/>
    <n v="0"/>
    <s v="Debil"/>
    <s v="Debil"/>
    <s v="DebilDebil"/>
    <n v="9"/>
    <s v="Débil"/>
    <s v="Débil"/>
    <s v="No disminuye"/>
    <s v="DébilDébilNo disminuye"/>
    <s v=""/>
    <s v=""/>
  </r>
  <r>
    <s v="Gerencia Regional Norte"/>
    <x v="0"/>
    <s v="Corrupción"/>
    <s v="TODOS LOS PROCESOS"/>
    <s v="Posibilidad de que un funcionario vaya mas allá de las funciones designadas con el fin de obtener un beneficio privado."/>
    <m/>
    <s v="Actos administrativos con funciones de cada uno de los Comités definidos para la toma de decisiones"/>
    <m/>
    <m/>
    <m/>
    <m/>
    <m/>
    <m/>
    <m/>
    <m/>
    <n v="0"/>
    <s v="Debil"/>
    <s v="Debil"/>
    <s v="DebilDebil"/>
    <n v="9"/>
    <s v="Débil"/>
    <s v="Débil"/>
    <s v="No disminuye"/>
    <s v="DébilDébilNo disminuye"/>
    <s v=""/>
    <s v=""/>
  </r>
  <r>
    <s v="Gerencia Regional Norte"/>
    <x v="0"/>
    <s v="Corrupción"/>
    <s v="TODOS LOS PROCESOS"/>
    <s v="Posibilidad de que un funcionario vaya mas allá de las funciones designadas con el fin de obtener un beneficio privado."/>
    <m/>
    <s v="Aplicación código de ética"/>
    <m/>
    <m/>
    <m/>
    <m/>
    <m/>
    <m/>
    <m/>
    <m/>
    <n v="0"/>
    <s v="Debil"/>
    <s v="Debil"/>
    <s v="DebilDebil"/>
    <n v="9"/>
    <s v="Débil"/>
    <s v="Débil"/>
    <s v="Directamente"/>
    <s v="DébilDébilDirectamente"/>
    <s v=""/>
    <s v=""/>
  </r>
  <r>
    <s v="Gerencia Regional Norte"/>
    <x v="0"/>
    <s v="Corrupción"/>
    <s v="TODOS LOS PROCESOS"/>
    <s v="Posibilidad de que un funcionario vaya mas allá de las funciones designadas con el fin de obtener un beneficio privado."/>
    <m/>
    <s v="Firma de compromiso de cumplimiento_x000a_"/>
    <m/>
    <m/>
    <m/>
    <m/>
    <m/>
    <m/>
    <m/>
    <m/>
    <n v="0"/>
    <s v="Debil"/>
    <s v="Debil"/>
    <s v="DebilDebil"/>
    <n v="9"/>
    <s v="Débil"/>
    <s v="Débil"/>
    <s v="No disminuye"/>
    <s v="DébilDébilNo disminuye"/>
    <s v=""/>
    <s v=""/>
  </r>
  <r>
    <s v="Gerencia Regional Norte"/>
    <x v="1"/>
    <s v="Corrupción"/>
    <s v="TODOS LOS PROCESOS"/>
    <s v="Puede ocurrir intercambio extraoficial de favores, en el cual un individuo se beneficie a si mismo o aun tercero. Amiguismo y clientelismo."/>
    <m/>
    <s v="Aplicación código de ética"/>
    <m/>
    <m/>
    <m/>
    <m/>
    <m/>
    <m/>
    <m/>
    <m/>
    <n v="0"/>
    <s v="Debil"/>
    <s v="Debil"/>
    <s v="DebilDebil"/>
    <n v="9"/>
    <s v="Débil"/>
    <s v="Débil"/>
    <s v="No disminuye"/>
    <s v="DébilDébilNo disminuye"/>
    <s v=""/>
    <s v=""/>
  </r>
  <r>
    <s v="Gerencia Regional Norte"/>
    <x v="1"/>
    <s v="Corrupción"/>
    <s v="TODOS LOS PROCESOS"/>
    <s v="Puede ocurrir intercambio extraoficial de favores, en el cual un individuo se beneficie a si mismo o aun tercero. Amiguismo y clientelismo."/>
    <m/>
    <s v="Firma de compromiso de cumplimiento_x000a_"/>
    <m/>
    <m/>
    <m/>
    <m/>
    <m/>
    <m/>
    <m/>
    <m/>
    <n v="0"/>
    <s v="Debil"/>
    <s v="Debil"/>
    <s v="DebilDebil"/>
    <n v="9"/>
    <s v="Débil"/>
    <s v="Débil"/>
    <s v="No disminuye"/>
    <s v="DébilDébilNo disminuye"/>
    <s v=""/>
    <s v=""/>
  </r>
  <r>
    <s v="Gerencia Regional Norte"/>
    <x v="1"/>
    <s v="Corrupción"/>
    <s v="TODOS LOS PROCESOS"/>
    <s v="Puede ocurrir intercambio extraoficial de favores, en el cual un individuo se beneficie a si mismo o aun tercero. Amiguismo y clientelismo."/>
    <m/>
    <s v="Controles en sedes de funcionamiento de las Zonas únicas de atención al ciudadano, con camaras y grabación de sonido"/>
    <m/>
    <m/>
    <m/>
    <m/>
    <m/>
    <m/>
    <m/>
    <m/>
    <n v="0"/>
    <s v="Debil"/>
    <s v="Debil"/>
    <s v="DebilDebil"/>
    <n v="9"/>
    <s v="Débil"/>
    <s v="Débil"/>
    <s v="Directamente"/>
    <s v="DébilDébilDirectamente"/>
    <s v=""/>
    <s v=""/>
  </r>
  <r>
    <s v="Gerencia Regional Norte"/>
    <x v="1"/>
    <s v="Corrupción"/>
    <s v="TODOS LOS PROCESOS"/>
    <s v="Puede ocurrir intercambio extraoficial de favores, en el cual un individuo se beneficie a si mismo o aun tercero. Amiguismo y clientelismo."/>
    <m/>
    <s v="Formato de Control de Visitantes"/>
    <m/>
    <m/>
    <m/>
    <m/>
    <m/>
    <m/>
    <m/>
    <m/>
    <n v="0"/>
    <s v="Debil"/>
    <s v="Debil"/>
    <s v="DebilDebil"/>
    <n v="9"/>
    <s v="Débil"/>
    <s v="Débil"/>
    <s v="Directamente"/>
    <s v="DébilDébilDirectamente"/>
    <s v=""/>
    <s v=""/>
  </r>
  <r>
    <s v="Gerencia Regional Norte"/>
    <x v="2"/>
    <s v="Corrupción"/>
    <s v="TODOS LOS PROCESOS"/>
    <s v="Puede presentarse situaciones de orden moral y económico que le impidan a un funcionario actuar en forma objetiva e independiente, porque le sea particularmente conveniente. "/>
    <m/>
    <s v="Identificación de núcleo familiar de funcionarios _x000a_"/>
    <m/>
    <m/>
    <m/>
    <m/>
    <m/>
    <m/>
    <m/>
    <m/>
    <n v="0"/>
    <s v="Debil"/>
    <s v="Debil"/>
    <s v="DebilDebil"/>
    <n v="9"/>
    <s v="Débil"/>
    <s v="Débil"/>
    <s v="Directamente"/>
    <s v="DébilDébilDirectamente"/>
    <s v=""/>
    <s v=""/>
  </r>
  <r>
    <s v="Gerencia Regional Norte"/>
    <x v="2"/>
    <s v="Corrupción"/>
    <s v="TODOS LOS PROCESOS"/>
    <s v="Puede presentarse situaciones de orden moral y económico que le impidan a un funcionario actuar en forma objetiva e independiente, porque le sea particularmente conveniente. "/>
    <m/>
    <s v="Selección de terceros (Evaluación de conflictos de interes con funcionarios de SAE)."/>
    <m/>
    <m/>
    <m/>
    <m/>
    <m/>
    <m/>
    <m/>
    <m/>
    <n v="0"/>
    <s v="Debil"/>
    <s v="Debil"/>
    <s v="DebilDebil"/>
    <n v="9"/>
    <s v="Débil"/>
    <s v="Débil"/>
    <s v="No disminuye"/>
    <s v="DébilDébilNo disminuye"/>
    <s v=""/>
    <s v=""/>
  </r>
  <r>
    <s v="Gerencia Regional Norte"/>
    <x v="2"/>
    <s v="Corrupción"/>
    <s v="TODOS LOS PROCESOS"/>
    <s v="Puede presentarse situaciones de orden moral y económico que le impidan a un funcionario actuar en forma objetiva e independiente, porque le sea particularmente conveniente. "/>
    <m/>
    <s v="Controles dentro de los procesos de comercialización (publicación de ofertas y evaluación de oferentes) "/>
    <m/>
    <m/>
    <m/>
    <m/>
    <m/>
    <m/>
    <m/>
    <m/>
    <n v="0"/>
    <s v="Debil"/>
    <s v="Debil"/>
    <s v="DebilDebil"/>
    <n v="9"/>
    <s v="Débil"/>
    <s v="Débil"/>
    <s v="No disminuye"/>
    <s v="DébilDébilNo disminuye"/>
    <s v=""/>
    <s v=""/>
  </r>
  <r>
    <s v="Gerencia Regional Norte"/>
    <x v="3"/>
    <s v="Operativo"/>
    <s v="TODOS LOS PROCESOS"/>
    <s v="Puede ocurrir falta de apoyo en los procesos de control social realizados por los ciudadanos."/>
    <m/>
    <s v="Cumplimiento de Normatividad de Ley de transparencias _x000a_"/>
    <m/>
    <m/>
    <m/>
    <m/>
    <m/>
    <m/>
    <m/>
    <m/>
    <n v="0"/>
    <s v="Debil"/>
    <s v="Debil"/>
    <s v="DebilDebil"/>
    <n v="9"/>
    <s v="Débil"/>
    <s v="Débil"/>
    <s v="No disminuye"/>
    <s v="DébilDébilNo disminuye"/>
    <s v=""/>
    <s v=""/>
  </r>
  <r>
    <s v="Gerencia Regional Norte"/>
    <x v="4"/>
    <s v="Corrupción"/>
    <s v="TODOS LOS PROCESOS"/>
    <s v="Posibilidad de recibir o solicitar cualquier dádiva o beneficio a nombre propio o de terceros con el fin de celebrar un contrato."/>
    <m/>
    <s v="Controles dentro de los procesos de comercialización (publicación de ofertas y evaluación de oferentes) "/>
    <m/>
    <m/>
    <m/>
    <m/>
    <m/>
    <m/>
    <m/>
    <m/>
    <n v="0"/>
    <s v="Debil"/>
    <s v="Debil"/>
    <s v="DebilDebil"/>
    <n v="9"/>
    <s v="Débil"/>
    <s v="Débil"/>
    <s v="No disminuye"/>
    <s v="DébilDébilNo disminuye"/>
    <s v=""/>
    <s v=""/>
  </r>
  <r>
    <s v="Gerencia Regional Norte"/>
    <x v="4"/>
    <s v="Corrupción"/>
    <s v="TODOS LOS PROCESOS"/>
    <s v="Posibilidad de recibir o solicitar cualquier dádiva o beneficio a nombre propio o de terceros con el fin de celebrar un contrato."/>
    <m/>
    <s v="Firma de compromiso de cumplimiento"/>
    <m/>
    <m/>
    <m/>
    <m/>
    <m/>
    <m/>
    <m/>
    <m/>
    <n v="0"/>
    <s v="Debil"/>
    <s v="Debil"/>
    <s v="DebilDebil"/>
    <n v="9"/>
    <s v="Débil"/>
    <s v="Débil"/>
    <s v="No disminuye"/>
    <s v="DébilDébilNo disminuye"/>
    <s v=""/>
    <s v=""/>
  </r>
  <r>
    <s v="Gerencia Regional Norte"/>
    <x v="4"/>
    <s v="Corrupción"/>
    <s v="TODOS LOS PROCESOS"/>
    <s v="Posibilidad de recibir o solicitar cualquier dádiva o beneficio a nombre propio o de terceros con el fin de celebrar un contrato."/>
    <m/>
    <s v="Aplicación código de ética"/>
    <m/>
    <m/>
    <m/>
    <m/>
    <m/>
    <m/>
    <m/>
    <m/>
    <n v="0"/>
    <s v="Debil"/>
    <s v="Debil"/>
    <s v="DebilDebil"/>
    <n v="9"/>
    <s v="Débil"/>
    <s v="Débil"/>
    <s v="No disminuye"/>
    <s v="DébilDébilNo disminuye"/>
    <s v=""/>
    <s v=""/>
  </r>
  <r>
    <s v="Gerencia Regional Norte"/>
    <x v="4"/>
    <s v="Corrupción"/>
    <s v="TODOS LOS PROCESOS"/>
    <s v="Posibilidad de recibir o solicitar cualquier dádiva o beneficio a nombre propio o de terceros con el fin de celebrar un contrato."/>
    <m/>
    <s v="Auditorias de control interno"/>
    <m/>
    <m/>
    <m/>
    <m/>
    <m/>
    <m/>
    <m/>
    <m/>
    <n v="0"/>
    <s v="Debil"/>
    <s v="Debil"/>
    <s v="DebilDebil"/>
    <n v="9"/>
    <s v="Débil"/>
    <s v="Débil"/>
    <s v="No disminuye"/>
    <s v="DébilDébilNo disminuye"/>
    <s v=""/>
    <s v=""/>
  </r>
  <r>
    <s v="Gerencia Regional Norte"/>
    <x v="5"/>
    <s v="Corrupción"/>
    <s v="TODOS LOS PROCESOS"/>
    <s v="Posibilidad de que un funcionario reciba u ofrezca un soborno, con el fin de dar o recibir un trato especial con una compañía o persona natural. "/>
    <m/>
    <s v="Controles en sedes de funcionamiento de las Zonas únicas de atención al ciudadano, con camaras y grabación de sonido"/>
    <m/>
    <m/>
    <m/>
    <m/>
    <m/>
    <m/>
    <m/>
    <m/>
    <n v="0"/>
    <s v="Debil"/>
    <s v="Debil"/>
    <s v="DebilDebil"/>
    <n v="9"/>
    <s v="Débil"/>
    <s v="Débil"/>
    <s v="No disminuye"/>
    <s v="DébilDébilNo disminuye"/>
    <s v=""/>
    <s v=""/>
  </r>
  <r>
    <s v="Gerencia Regional Norte"/>
    <x v="5"/>
    <s v="Corrupción"/>
    <s v="TODOS LOS PROCESOS"/>
    <s v="Posibilidad de que un funcionario reciba u ofrezca un soborno, con el fin de dar o recibir un trato especial con una compañía o persona natural. "/>
    <m/>
    <s v="Aplicación código de ética"/>
    <m/>
    <m/>
    <m/>
    <m/>
    <m/>
    <m/>
    <m/>
    <m/>
    <n v="0"/>
    <s v="Debil"/>
    <s v="Debil"/>
    <s v="DebilDebil"/>
    <n v="9"/>
    <s v="Débil"/>
    <s v="Débil"/>
    <s v="No disminuye"/>
    <s v="DébilDébilNo disminuye"/>
    <s v=""/>
    <s v=""/>
  </r>
  <r>
    <s v="Gerencia Regional Norte"/>
    <x v="5"/>
    <s v="Corrupción"/>
    <s v="TODOS LOS PROCESOS"/>
    <s v="Posibilidad de que un funcionario reciba u ofrezca un soborno, con el fin de dar o recibir un trato especial con una compañía o persona natural. "/>
    <m/>
    <s v="Auditorias de control interno"/>
    <m/>
    <m/>
    <m/>
    <m/>
    <m/>
    <m/>
    <m/>
    <m/>
    <n v="0"/>
    <s v="Debil"/>
    <s v="Debil"/>
    <s v="DebilDebil"/>
    <n v="9"/>
    <s v="Débil"/>
    <s v="Débil"/>
    <s v="No disminuye"/>
    <s v="DébilDébilNo disminuye"/>
    <s v=""/>
    <s v=""/>
  </r>
  <r>
    <s v="Gerencia Regional Norte"/>
    <x v="6"/>
    <s v="Corrupción"/>
    <s v="TODOS LOS PROCESOS"/>
    <s v="Puede incitar la participación de varias personas o compañías para cometer un delito buscando el beneficio propio. Concierto para delinquir."/>
    <m/>
    <s v="Controles en sedes de funcionamiento de las Zonas únicas de atención al ciudadano, con camaras y grabación de sonido"/>
    <m/>
    <m/>
    <m/>
    <m/>
    <m/>
    <m/>
    <m/>
    <m/>
    <n v="0"/>
    <s v="Debil"/>
    <s v="Debil"/>
    <s v="DebilDebil"/>
    <n v="9"/>
    <s v="Débil"/>
    <s v="Débil"/>
    <s v="Directamente"/>
    <s v="DébilDébilDirectamente"/>
    <s v=""/>
    <s v=""/>
  </r>
  <r>
    <s v="Gerencia Regional Norte"/>
    <x v="6"/>
    <s v="Corrupción"/>
    <s v="TODOS LOS PROCESOS"/>
    <s v="Puede incitar la participación de varias personas o compañías para cometer un delito buscando el beneficio propio. Concierto para delinquir."/>
    <m/>
    <s v="Firma de compromiso de cumplimiento"/>
    <m/>
    <m/>
    <m/>
    <m/>
    <m/>
    <m/>
    <m/>
    <m/>
    <n v="0"/>
    <s v="Debil"/>
    <s v="Debil"/>
    <s v="DebilDebil"/>
    <n v="9"/>
    <s v="Débil"/>
    <s v="Débil"/>
    <s v="Directamente"/>
    <s v="DébilDébilDirectamente"/>
    <s v=""/>
    <s v=""/>
  </r>
  <r>
    <s v="Gerencia Regional Norte"/>
    <x v="6"/>
    <s v="Corrupción"/>
    <s v="TODOS LOS PROCESOS"/>
    <s v="Puede incitar la participación de varias personas o compañías para cometer un delito buscando el beneficio propio. Concierto para delinquir."/>
    <m/>
    <s v="Aplicación código de ética"/>
    <m/>
    <m/>
    <m/>
    <m/>
    <m/>
    <m/>
    <m/>
    <m/>
    <n v="0"/>
    <s v="Debil"/>
    <s v="Debil"/>
    <s v="DebilDebil"/>
    <n v="9"/>
    <s v="Débil"/>
    <s v="Débil"/>
    <s v="Directamente"/>
    <s v="DébilDébilDirectamente"/>
    <s v=""/>
    <s v=""/>
  </r>
  <r>
    <s v="Gerencia Regional Norte"/>
    <x v="6"/>
    <s v="Corrupción"/>
    <s v="TODOS LOS PROCESOS"/>
    <s v="Puede incitar la participación de varias personas o compañías para cometer un delito buscando el beneficio propio. Concierto para delinquir."/>
    <m/>
    <s v="Comunicación  y seguimiento al cumplimiento de las funciones"/>
    <m/>
    <m/>
    <m/>
    <m/>
    <m/>
    <m/>
    <m/>
    <m/>
    <n v="0"/>
    <s v="Debil"/>
    <s v="Debil"/>
    <s v="DebilDebil"/>
    <n v="9"/>
    <s v="Débil"/>
    <s v="Débil"/>
    <s v="Directamente"/>
    <s v="DébilDébilDirectamente"/>
    <s v=""/>
    <s v=""/>
  </r>
  <r>
    <s v="Gerencia Regional Norte"/>
    <x v="6"/>
    <s v="Corrupción"/>
    <s v="TODOS LOS PROCESOS"/>
    <s v="Puede incitar la participación de varias personas o compañías para cometer un delito buscando el beneficio propio. Concierto para delinquir."/>
    <m/>
    <s v="Auditorias de control interno"/>
    <m/>
    <m/>
    <m/>
    <m/>
    <m/>
    <m/>
    <m/>
    <m/>
    <n v="0"/>
    <s v="Debil"/>
    <s v="Debil"/>
    <s v="DebilDebil"/>
    <n v="9"/>
    <s v="Débil"/>
    <s v="Débil"/>
    <s v="No disminuye"/>
    <s v="DébilDébilNo disminuye"/>
    <s v=""/>
    <s v=""/>
  </r>
  <r>
    <s v="Gerencia Regional Norte"/>
    <x v="7"/>
    <s v="Corrupción"/>
    <s v="TODOS LOS PROCESOS"/>
    <s v="Puede ocurrir que un funcionario abuse de su cargo o funciones para inducir a otra persona a dar o prometer dinero o cualquier otro beneficio indebido. "/>
    <m/>
    <s v="Definición de presupuestos "/>
    <m/>
    <m/>
    <m/>
    <m/>
    <m/>
    <m/>
    <m/>
    <m/>
    <n v="0"/>
    <s v="Debil"/>
    <s v="Debil"/>
    <s v="DebilDebil"/>
    <n v="9"/>
    <s v="Débil"/>
    <s v="Débil"/>
    <s v="No disminuye"/>
    <s v="DébilDébilNo disminuye"/>
    <s v=""/>
    <s v=""/>
  </r>
  <r>
    <s v="Gerencia Regional Norte"/>
    <x v="7"/>
    <s v="Corrupción"/>
    <s v="TODOS LOS PROCESOS"/>
    <s v="Puede ocurrir que un funcionario abuse de su cargo o funciones para inducir a otra persona a dar o prometer dinero o cualquier otro beneficio indebido. "/>
    <m/>
    <s v="Publicacion de los contratos"/>
    <m/>
    <m/>
    <m/>
    <m/>
    <m/>
    <m/>
    <m/>
    <m/>
    <n v="0"/>
    <s v="Debil"/>
    <s v="Debil"/>
    <s v="DebilDebil"/>
    <n v="9"/>
    <s v="Débil"/>
    <s v="Débil"/>
    <s v="No disminuye"/>
    <s v="DébilDébilNo disminuye"/>
    <s v=""/>
    <s v=""/>
  </r>
  <r>
    <s v="Gerencia Regional Norte"/>
    <x v="7"/>
    <s v="Corrupción"/>
    <s v="TODOS LOS PROCESOS"/>
    <s v="Puede ocurrir que un funcionario abuse de su cargo o funciones para inducir a otra persona a dar o prometer dinero o cualquier otro beneficio indebido. "/>
    <m/>
    <s v="Comité de Contratos"/>
    <m/>
    <m/>
    <m/>
    <m/>
    <m/>
    <m/>
    <m/>
    <m/>
    <n v="0"/>
    <s v="Debil"/>
    <s v="Debil"/>
    <s v="DebilDebil"/>
    <n v="9"/>
    <s v="Débil"/>
    <s v="Débil"/>
    <s v="No disminuye"/>
    <s v="DébilDébilNo disminuye"/>
    <s v=""/>
    <s v=""/>
  </r>
  <r>
    <s v="Gerencia Regional Norte"/>
    <x v="7"/>
    <s v="Corrupción"/>
    <s v="TODOS LOS PROCESOS"/>
    <s v="Puede ocurrir que un funcionario abuse de su cargo o funciones para inducir a otra persona a dar o prometer dinero o cualquier otro beneficio indebido. "/>
    <m/>
    <s v="Estudios previos"/>
    <m/>
    <m/>
    <m/>
    <m/>
    <m/>
    <m/>
    <m/>
    <m/>
    <n v="0"/>
    <s v="Debil"/>
    <s v="Debil"/>
    <s v="DebilDebil"/>
    <n v="9"/>
    <s v="Débil"/>
    <s v="Débil"/>
    <s v="No disminuye"/>
    <s v="DébilDébilNo disminuye"/>
    <s v=""/>
    <s v=""/>
  </r>
  <r>
    <s v="Gerencia Regional Norte"/>
    <x v="7"/>
    <s v="Corrupción"/>
    <s v="TODOS LOS PROCESOS"/>
    <s v="Puede ocurrir que un funcionario abuse de su cargo o funciones para inducir a otra persona a dar o prometer dinero o cualquier otro beneficio indebido. "/>
    <m/>
    <s v="Plan Anual de Adquisiciones"/>
    <m/>
    <m/>
    <m/>
    <m/>
    <m/>
    <m/>
    <m/>
    <m/>
    <n v="0"/>
    <s v="Debil"/>
    <s v="Debil"/>
    <s v="DebilDebil"/>
    <n v="9"/>
    <s v="Débil"/>
    <s v="Débil"/>
    <s v="No disminuye"/>
    <s v="DébilDébilNo disminuye"/>
    <s v=""/>
    <s v=""/>
  </r>
  <r>
    <s v="Gerencia Regional Norte"/>
    <x v="7"/>
    <s v="Corrupción"/>
    <s v="TODOS LOS PROCESOS"/>
    <s v="Puede ocurrir que un funcionario abuse de su cargo o funciones para inducir a otra persona a dar o prometer dinero o cualquier otro beneficio indebido. "/>
    <m/>
    <s v="Aplicación del Manual de Contratación de CISA adoptado según acta"/>
    <m/>
    <m/>
    <m/>
    <m/>
    <m/>
    <m/>
    <m/>
    <m/>
    <n v="0"/>
    <s v="Debil"/>
    <s v="Debil"/>
    <s v="DebilDebil"/>
    <n v="9"/>
    <s v="Débil"/>
    <s v="Débil"/>
    <s v="No disminuye"/>
    <s v="DébilDébilNo disminuye"/>
    <s v=""/>
    <s v=""/>
  </r>
  <r>
    <s v="Gerencia Regional Norte"/>
    <x v="8"/>
    <s v="Corrupción"/>
    <s v="TODOS LOS PROCESOS"/>
    <s v="Puede ocurrir que teniendo conocimiento de una conducta delictiva, no se informe a las autoridades por temor a repercusiones sociales o financieras. Omisión de denuncia"/>
    <m/>
    <s v="Aplicación código de ética"/>
    <m/>
    <m/>
    <m/>
    <m/>
    <m/>
    <m/>
    <m/>
    <m/>
    <n v="0"/>
    <s v="Debil"/>
    <s v="Debil"/>
    <s v="DebilDebil"/>
    <n v="9"/>
    <s v="Débil"/>
    <s v="Débil"/>
    <s v="No disminuye"/>
    <s v="DébilDébilNo disminuye"/>
    <s v=""/>
    <s v=""/>
  </r>
  <r>
    <s v="Gerencia Regional Norte"/>
    <x v="9"/>
    <s v="Seguridad de la Información"/>
    <s v="GESTIÓN DOCUMENTAL"/>
    <s v="Puede ocurrir el filtro o utilización indebida de información  privilegiada de la información que reposa físicamente"/>
    <m/>
    <s v="Implementación de la politica de seguridad de la información"/>
    <m/>
    <m/>
    <m/>
    <m/>
    <m/>
    <m/>
    <m/>
    <m/>
    <n v="0"/>
    <s v="Debil"/>
    <s v="Debil"/>
    <s v="DebilDebil"/>
    <n v="9"/>
    <s v="Débil"/>
    <s v="Débil"/>
    <s v="No disminuye"/>
    <s v="DébilDébilNo disminuye"/>
    <s v=""/>
    <s v=""/>
  </r>
  <r>
    <s v="Gerencia Regional Norte"/>
    <x v="9"/>
    <s v="Seguridad de la Información"/>
    <s v="GESTIÓN DOCUMENTAL"/>
    <s v="Puede ocurrir el filtro o utilización indebida de información  privilegiada de la información que reposa físicamente"/>
    <m/>
    <s v="Procedimiento de inserción de documentos"/>
    <m/>
    <m/>
    <m/>
    <m/>
    <m/>
    <m/>
    <m/>
    <m/>
    <n v="0"/>
    <s v="Debil"/>
    <s v="Debil"/>
    <s v="DebilDebil"/>
    <n v="9"/>
    <s v="Débil"/>
    <s v="Débil"/>
    <s v="No disminuye"/>
    <s v="DébilDébilNo disminuye"/>
    <s v=""/>
    <s v=""/>
  </r>
  <r>
    <s v="Gerencia Regional Norte"/>
    <x v="9"/>
    <s v="Seguridad de la Información"/>
    <s v="GESTIÓN DOCUMENTAL"/>
    <s v="Puede ocurrir el filtro o utilización indebida de información  privilegiada de la información que reposa físicamente"/>
    <m/>
    <s v="Procedimiento préstamo de documentos"/>
    <m/>
    <m/>
    <m/>
    <m/>
    <m/>
    <m/>
    <m/>
    <m/>
    <n v="0"/>
    <s v="Debil"/>
    <s v="Debil"/>
    <s v="DebilDebil"/>
    <n v="9"/>
    <s v="Débil"/>
    <s v="Débil"/>
    <s v="No disminuye"/>
    <s v="DébilDébilNo disminuye"/>
    <s v=""/>
    <s v=""/>
  </r>
  <r>
    <s v="Gerencia Regional Norte"/>
    <x v="9"/>
    <s v="Seguridad de la Información"/>
    <s v="GESTIÓN DOCUMENTAL"/>
    <s v="Puede ocurrir el filtro o utilización indebida de información  privilegiada de la información que reposa físicamente"/>
    <m/>
    <s v="Tabla de retención documental"/>
    <m/>
    <m/>
    <m/>
    <m/>
    <m/>
    <m/>
    <m/>
    <m/>
    <n v="0"/>
    <s v="Debil"/>
    <s v="Debil"/>
    <s v="DebilDebil"/>
    <n v="9"/>
    <s v="Débil"/>
    <s v="Débil"/>
    <s v="No disminuye"/>
    <s v="DébilDébilNo disminuye"/>
    <s v=""/>
    <s v=""/>
  </r>
  <r>
    <s v="Gerencia Regional Norte"/>
    <x v="10"/>
    <s v="Corrupción"/>
    <s v="TODOS LOS PROCESOS"/>
    <s v="Posibilidad de que uno o varios funcionarios utilicen de forma  indebida la información  privilegiada de los sistemas de información para obtener beneficio privado. "/>
    <m/>
    <s v="Implementación de sistema de gestión de seguridad de la información y gestión documental"/>
    <m/>
    <m/>
    <m/>
    <m/>
    <m/>
    <m/>
    <m/>
    <m/>
    <n v="0"/>
    <s v="Debil"/>
    <s v="Debil"/>
    <s v="DebilDebil"/>
    <n v="9"/>
    <s v="Débil"/>
    <s v="Débil"/>
    <s v="No disminuye"/>
    <s v="DébilDébilNo disminuye"/>
    <s v=""/>
    <s v=""/>
  </r>
  <r>
    <s v="Gerencia Regional Norte"/>
    <x v="10"/>
    <s v="Corrupción"/>
    <s v="TODOS LOS PROCESOS"/>
    <s v="Posibilidad de que uno o varios funcionarios utilicen de forma  indebida la información  privilegiada de los sistemas de información para obtener beneficio privado. "/>
    <m/>
    <s v="Perfiles en los Apicativos"/>
    <m/>
    <m/>
    <m/>
    <m/>
    <m/>
    <m/>
    <m/>
    <m/>
    <n v="0"/>
    <s v="Debil"/>
    <s v="Debil"/>
    <s v="DebilDebil"/>
    <n v="9"/>
    <s v="Débil"/>
    <s v="Débil"/>
    <s v="No disminuye"/>
    <s v="DébilDébilNo disminuye"/>
    <s v=""/>
    <s v=""/>
  </r>
  <r>
    <s v="Gerencia Regional Norte"/>
    <x v="10"/>
    <s v="Corrupción"/>
    <s v="TODOS LOS PROCESOS"/>
    <s v="Posibilidad de que uno o varios funcionarios utilicen de forma  indebida la información  privilegiada de los sistemas de información para obtener beneficio privado. "/>
    <m/>
    <s v="Controles en los aplicativos"/>
    <m/>
    <m/>
    <m/>
    <m/>
    <m/>
    <m/>
    <m/>
    <m/>
    <n v="0"/>
    <s v="Debil"/>
    <s v="Debil"/>
    <s v="DebilDebil"/>
    <n v="9"/>
    <s v="Débil"/>
    <s v="Débil"/>
    <s v="No disminuye"/>
    <s v="DébilDébilNo disminuye"/>
    <s v=""/>
    <s v=""/>
  </r>
  <r>
    <s v="Gerencia Regional Norte"/>
    <x v="10"/>
    <s v="Corrupción"/>
    <s v="TODOS LOS PROCESOS"/>
    <s v="Posibilidad de que uno o varios funcionarios utilicen de forma  indebida la información  privilegiada de los sistemas de información para obtener beneficio privado. "/>
    <m/>
    <s v="Sistema de Seguridad de la Información - PC Secure"/>
    <m/>
    <m/>
    <m/>
    <m/>
    <m/>
    <m/>
    <m/>
    <m/>
    <n v="0"/>
    <s v="Debil"/>
    <s v="Debil"/>
    <s v="DebilDebil"/>
    <n v="9"/>
    <s v="Débil"/>
    <s v="Débil"/>
    <s v="No disminuye"/>
    <s v="DébilDébilNo disminuye"/>
    <s v=""/>
    <s v=""/>
  </r>
  <r>
    <s v="Gerencia Regional Norte"/>
    <x v="10"/>
    <s v="Corrupción"/>
    <s v="TODOS LOS PROCESOS"/>
    <s v="Posibilidad de que uno o varios funcionarios utilicen de forma  indebida la información  privilegiada de los sistemas de información para obtener beneficio privado. "/>
    <m/>
    <s v="Implementación de sistemas de Información para el control de la operación"/>
    <m/>
    <m/>
    <m/>
    <m/>
    <m/>
    <m/>
    <m/>
    <m/>
    <n v="0"/>
    <s v="Debil"/>
    <s v="Debil"/>
    <s v="DebilDebil"/>
    <n v="9"/>
    <s v="Débil"/>
    <s v="Débil"/>
    <s v="No disminuye"/>
    <s v="DébilDébilNo disminuye"/>
    <s v=""/>
    <s v=""/>
  </r>
  <r>
    <s v="Gerencia Regional Norte"/>
    <x v="11"/>
    <s v="Estratégico"/>
    <s v="TODOS LOS PROCESOS"/>
    <s v="Puede generarse menoscabo, disminución, detrimento, pérdida, uso indebido, o deterioro de los bienes o recursos públicos, o intereses patrimoniales del Estado. "/>
    <m/>
    <s v="Ejecución del comité de negocios, de depositarios, de contratos. Y técnicos regional y nivel central."/>
    <m/>
    <m/>
    <m/>
    <m/>
    <m/>
    <m/>
    <m/>
    <m/>
    <n v="0"/>
    <s v="Debil"/>
    <s v="Debil"/>
    <s v="DebilDebil"/>
    <n v="9"/>
    <s v="Débil"/>
    <s v="Débil"/>
    <s v="No disminuye"/>
    <s v="DébilDébilNo disminuye"/>
    <s v=""/>
    <s v=""/>
  </r>
  <r>
    <s v="Gerencia Regional Norte"/>
    <x v="11"/>
    <s v="Estratégico"/>
    <s v="TODOS LOS PROCESOS"/>
    <s v="Puede generarse menoscabo, disminución, detrimento, pérdida, uso indebido, o deterioro de los bienes o recursos públicos, o intereses patrimoniales del Estado. "/>
    <m/>
    <s v="Definición de la politica de gestión de garantias en el uso de recursos de la entidad."/>
    <m/>
    <m/>
    <m/>
    <m/>
    <m/>
    <m/>
    <m/>
    <m/>
    <n v="0"/>
    <s v="Debil"/>
    <s v="Debil"/>
    <s v="DebilDebil"/>
    <n v="9"/>
    <s v="Débil"/>
    <s v="Débil"/>
    <s v="No disminuye"/>
    <s v="DébilDébilNo disminuye"/>
    <s v=""/>
    <s v=""/>
  </r>
  <r>
    <s v="Gerencia Regional Norte"/>
    <x v="11"/>
    <s v="Estratégico"/>
    <s v="TODOS LOS PROCESOS"/>
    <s v="Puede generarse menoscabo, disminución, detrimento, pérdida, uso indebido, o deterioro de los bienes o recursos públicos, o intereses patrimoniales del Estado. "/>
    <m/>
    <s v="Seguimiento al contrato de las almacenadoras"/>
    <m/>
    <m/>
    <m/>
    <m/>
    <m/>
    <m/>
    <m/>
    <m/>
    <n v="0"/>
    <s v="Debil"/>
    <s v="Debil"/>
    <s v="DebilDebil"/>
    <n v="9"/>
    <s v="Débil"/>
    <s v="Débil"/>
    <s v="No disminuye"/>
    <s v="DébilDébilNo disminuye"/>
    <s v=""/>
    <s v=""/>
  </r>
  <r>
    <s v="Gerencia Regional Norte"/>
    <x v="12"/>
    <s v="Corrupción"/>
    <s v="TODOS LOS PROCESOS"/>
    <s v="Puede ocurrir apropiación ilegal, en beneficio propio o de un tercero, de los bienes del estado."/>
    <m/>
    <s v="Aplicación del formato del control de bienes y rentas"/>
    <m/>
    <m/>
    <m/>
    <m/>
    <m/>
    <m/>
    <m/>
    <m/>
    <n v="0"/>
    <s v="Debil"/>
    <s v="Debil"/>
    <s v="DebilDebil"/>
    <n v="9"/>
    <s v="Débil"/>
    <s v="Débil"/>
    <s v="No disminuye"/>
    <s v="DébilDébilNo disminuye"/>
    <s v=""/>
    <s v=""/>
  </r>
  <r>
    <s v="Gerencia Regional Norte"/>
    <x v="12"/>
    <s v="Corrupción"/>
    <s v="TODOS LOS PROCESOS"/>
    <s v="Puede ocurrir apropiación ilegal, en beneficio propio o de un tercero, de los bienes del estado."/>
    <m/>
    <s v="Firma de compromiso de cumplimiento"/>
    <m/>
    <m/>
    <m/>
    <m/>
    <m/>
    <m/>
    <m/>
    <m/>
    <n v="0"/>
    <s v="Debil"/>
    <s v="Debil"/>
    <s v="DebilDebil"/>
    <n v="9"/>
    <s v="Débil"/>
    <s v="Débil"/>
    <s v="No disminuye"/>
    <s v="DébilDébilNo disminuye"/>
    <s v=""/>
    <s v=""/>
  </r>
  <r>
    <s v="Gerencia Regional Norte"/>
    <x v="12"/>
    <s v="Corrupción"/>
    <s v="TODOS LOS PROCESOS"/>
    <s v="Puede ocurrir apropiación ilegal, en beneficio propio o de un tercero, de los bienes del estado."/>
    <m/>
    <s v="Aplicación código de ética"/>
    <m/>
    <m/>
    <m/>
    <m/>
    <m/>
    <m/>
    <m/>
    <m/>
    <n v="0"/>
    <s v="Debil"/>
    <s v="Debil"/>
    <s v="DebilDebil"/>
    <n v="9"/>
    <s v="Débil"/>
    <s v="Débil"/>
    <s v="No disminuye"/>
    <s v="DébilDébilNo disminuye"/>
    <s v=""/>
    <s v=""/>
  </r>
  <r>
    <s v="Gerencia Regional Norte"/>
    <x v="13"/>
    <s v="Operativo"/>
    <s v="DISPOSICIÓN TEMPORAL DE ACTIVOS"/>
    <s v="Puede ocurrir que no se cuente con el respaldo legal para gestionar la recuperación de la cartera"/>
    <m/>
    <s v="Documentar los contratos realizados hasta la fecha tanto para administración directa como para los depositarios"/>
    <s v="no me queda muy claro el control.  Cuáles contratos debemos documentar? Los que existen al momento de la recepción? Cuáles documentos faltan?"/>
    <s v="Reducir el riesgo"/>
    <s v="Asignado"/>
    <s v="Adecuado"/>
    <s v="Oportuna"/>
    <s v="Prevenir"/>
    <s v="Confiable"/>
    <s v="Se investigan y resuelven oportunamente"/>
    <n v="0"/>
    <s v="Debil"/>
    <s v="Fuerte"/>
    <s v="DebilFuerte"/>
    <n v="7"/>
    <s v="Débil"/>
    <s v="Fuerte"/>
    <s v="Directamente"/>
    <s v="DébilFuerteDirectamente"/>
    <s v=""/>
    <s v=""/>
  </r>
  <r>
    <s v="Gerencia Regional Norte"/>
    <x v="14"/>
    <s v="Operativo"/>
    <s v="DISPOSICIÓN FINAL DE ACTIVOS"/>
    <s v="Se puede gestionar de manera tardía la comercialización o destrucción de activos."/>
    <m/>
    <s v="Identificación de activos a comerciallizar o destruir dentro del comité de negocios de SAE"/>
    <s v="estamos hablando de la identificación al momento de la recepción?"/>
    <s v="Evitar el riesgo"/>
    <s v="Asignado"/>
    <s v="Adecuado"/>
    <s v="Oportuna"/>
    <s v="Prevenir"/>
    <s v="Confiable"/>
    <s v="Se investigan y resuelven oportunamente"/>
    <n v="0"/>
    <s v="Debil"/>
    <s v="Fuerte"/>
    <s v="DebilFuerte"/>
    <n v="7"/>
    <s v="Débil"/>
    <s v="Fuerte"/>
    <s v="Directamente"/>
    <s v="DébilFuerteDirectamente"/>
    <s v=""/>
    <s v=""/>
  </r>
  <r>
    <s v="Gerencia Regional Norte"/>
    <x v="15"/>
    <s v="Estratégico"/>
    <s v="DIAGNOSTICO Y ALISTAMIENTO DE ACTIVOS"/>
    <s v="Fallas en la identificación de activos potenciales de productividad."/>
    <m/>
    <s v="Aplicación de procedimientos de diagnóstico de activos"/>
    <m/>
    <s v="Evitar el riesgo"/>
    <s v="Asignado"/>
    <s v="Adecuado"/>
    <s v="Oportuna"/>
    <s v="Prevenir"/>
    <s v="Confiable"/>
    <s v="Se investigan y resuelven oportunamente"/>
    <n v="0"/>
    <s v="Debil"/>
    <s v="Fuerte"/>
    <s v="DebilFuerte"/>
    <n v="7"/>
    <s v="Débil"/>
    <s v="Fuerte"/>
    <s v="Directamente"/>
    <s v="DébilFuerteDirectamente"/>
    <s v=""/>
    <s v=""/>
  </r>
  <r>
    <s v="Gerencia Regional Norte"/>
    <x v="16"/>
    <s v="Operativo"/>
    <s v="GESTIÓN FINANCIERA"/>
    <s v="Se pueden realizar inversiones sin la información necesaria"/>
    <m/>
    <s v="aplicación del procedimiento de gestion de inversiones P-GF3-066"/>
    <m/>
    <m/>
    <m/>
    <m/>
    <m/>
    <m/>
    <m/>
    <m/>
    <n v="0"/>
    <s v="Debil"/>
    <s v="Debil"/>
    <s v="DebilDebil"/>
    <n v="9"/>
    <s v="Débil"/>
    <s v="Débil"/>
    <s v="No disminuye"/>
    <s v="DébilDébilNo disminuye"/>
    <s v=""/>
    <s v=""/>
  </r>
  <r>
    <s v="Gerencia Regional Norte"/>
    <x v="16"/>
    <s v="Operativo"/>
    <s v="GESTIÓN FINANCIERA"/>
    <s v="Se pueden realizar inversiones sin la información necesaria"/>
    <m/>
    <s v="Aplicación de P-GF1-015_Procedimiento_Elaboracion_y_Actualizacion_del_Presupuesto"/>
    <m/>
    <m/>
    <m/>
    <m/>
    <m/>
    <m/>
    <m/>
    <m/>
    <n v="0"/>
    <s v="Debil"/>
    <s v="Debil"/>
    <s v="DebilDebil"/>
    <n v="9"/>
    <s v="Débil"/>
    <s v="Débil"/>
    <s v="No disminuye"/>
    <s v="DébilDébilNo disminuye"/>
    <s v=""/>
    <s v=""/>
  </r>
  <r>
    <s v="Gerencia Regional Norte"/>
    <x v="17"/>
    <s v="Estratégico"/>
    <s v="TODOS LOS PROCESOS"/>
    <s v="No disponibilidad de recursos para gestionar la distribución a las entidades del Estado"/>
    <m/>
    <s v="Se realiza un presupuesto anual desarrollado por cada una de las àreas, tanto para ingresos como para gastos."/>
    <m/>
    <m/>
    <m/>
    <m/>
    <m/>
    <m/>
    <m/>
    <m/>
    <n v="0"/>
    <s v="Debil"/>
    <s v="Debil"/>
    <s v="DebilDebil"/>
    <n v="9"/>
    <s v="Débil"/>
    <s v="Débil"/>
    <s v="No disminuye"/>
    <s v="DébilDébilNo disminuye"/>
    <s v=""/>
    <s v=""/>
  </r>
  <r>
    <s v="Gerencia Regional Norte"/>
    <x v="17"/>
    <s v="Estratégico"/>
    <s v="TODOS LOS PROCESOS"/>
    <s v="No disponibilidad de recursos para gestionar la distribución a las entidades del Estado"/>
    <m/>
    <s v="Se verifica el cumplimiento del presupuesto para cada uno de los pagos reallizados."/>
    <m/>
    <m/>
    <m/>
    <m/>
    <m/>
    <m/>
    <m/>
    <m/>
    <n v="0"/>
    <s v="Debil"/>
    <s v="Debil"/>
    <s v="DebilDebil"/>
    <n v="9"/>
    <s v="Débil"/>
    <s v="Débil"/>
    <s v="No disminuye"/>
    <s v="DébilDébilNo disminuye"/>
    <s v=""/>
    <s v=""/>
  </r>
  <r>
    <s v="Gerencia Regional Norte"/>
    <x v="17"/>
    <s v="Estratégico"/>
    <s v="TODOS LOS PROCESOS"/>
    <s v="No disponibilidad de recursos para gestionar la distribución a las entidades del Estado"/>
    <m/>
    <s v="Se realiza seguimiento a los ingresos presupuestados."/>
    <m/>
    <m/>
    <m/>
    <m/>
    <m/>
    <m/>
    <m/>
    <m/>
    <n v="0"/>
    <s v="Debil"/>
    <s v="Debil"/>
    <s v="DebilDebil"/>
    <n v="9"/>
    <s v="Débil"/>
    <s v="Débil"/>
    <s v="No disminuye"/>
    <s v="DébilDébilNo disminuye"/>
    <s v=""/>
    <s v=""/>
  </r>
  <r>
    <s v="Gerencia Regional Norte"/>
    <x v="18"/>
    <s v="Operativo"/>
    <s v="TODOS LOS PROCESOS"/>
    <s v="Se pueden establecer procesos con controles obsoletos o desbordados en términos de la operación"/>
    <m/>
    <s v="Aplicación del procedimiento de creación, modificación o eliminación de documentos"/>
    <m/>
    <m/>
    <m/>
    <m/>
    <m/>
    <m/>
    <m/>
    <m/>
    <n v="0"/>
    <s v="Debil"/>
    <s v="Debil"/>
    <s v="DebilDebil"/>
    <n v="9"/>
    <s v="Débil"/>
    <s v="Débil"/>
    <s v="No disminuye"/>
    <s v="DébilDébilNo disminuye"/>
    <s v=""/>
    <s v=""/>
  </r>
  <r>
    <s v="Gerencia Regional Norte"/>
    <x v="18"/>
    <s v="Operativo"/>
    <s v="TODOS LOS PROCESOS"/>
    <s v="Se pueden establecer procesos con controles obsoletos o desbordados en términos de la operación"/>
    <m/>
    <s v="Se cuenta con la definición de la arquitectura empresarial, donde se establece el alcance de los procesos"/>
    <m/>
    <m/>
    <m/>
    <m/>
    <m/>
    <m/>
    <m/>
    <m/>
    <n v="0"/>
    <s v="Debil"/>
    <s v="Debil"/>
    <s v="DebilDebil"/>
    <n v="9"/>
    <s v="Débil"/>
    <s v="Débil"/>
    <s v="No disminuye"/>
    <s v="DébilDébilNo disminuye"/>
    <s v=""/>
    <s v=""/>
  </r>
  <r>
    <s v="Gerencia Regional Norte"/>
    <x v="19"/>
    <s v="Seguridad de la Información"/>
    <s v="TODOS LOS PROCESOS"/>
    <s v="Falta de programas de gestión de cambio y seguimientos en el uso y apropiación de TIC's"/>
    <m/>
    <s v="Seguimeintos realizados al plan de acción "/>
    <m/>
    <m/>
    <m/>
    <m/>
    <m/>
    <m/>
    <m/>
    <m/>
    <n v="0"/>
    <s v="Debil"/>
    <s v="Debil"/>
    <s v="DebilDebil"/>
    <n v="9"/>
    <s v="Débil"/>
    <s v="Débil"/>
    <s v="No disminuye"/>
    <s v="DébilDébilNo disminuye"/>
    <s v=""/>
    <s v=""/>
  </r>
  <r>
    <s v="Gerencia Regional Norte"/>
    <x v="20"/>
    <s v="Estratégico"/>
    <s v="TODOS LOS PROCESOS"/>
    <s v="No se cuente con los recursos suficientes para lograr el objetivo institucional"/>
    <m/>
    <s v="Aplicación Procedimiento de Elaboración y Actualización del presupuesto"/>
    <m/>
    <m/>
    <m/>
    <m/>
    <m/>
    <m/>
    <m/>
    <m/>
    <n v="0"/>
    <s v="Debil"/>
    <s v="Debil"/>
    <s v="DebilDebil"/>
    <n v="9"/>
    <s v="Débil"/>
    <s v="Débil"/>
    <s v="No disminuye"/>
    <s v="DébilDébilNo disminuye"/>
    <s v=""/>
    <s v=""/>
  </r>
  <r>
    <s v="Gerencia Regional Norte"/>
    <x v="20"/>
    <s v="Estratégico"/>
    <s v="TODOS LOS PROCESOS"/>
    <s v="No se cuente con los recursos suficientes para lograr el objetivo institucional"/>
    <m/>
    <s v="Se verifica el cumplimiento del presupuesto para cada uno de los pagos reallizados."/>
    <m/>
    <m/>
    <m/>
    <m/>
    <m/>
    <m/>
    <m/>
    <m/>
    <n v="0"/>
    <s v="Debil"/>
    <s v="Debil"/>
    <s v="DebilDebil"/>
    <n v="9"/>
    <s v="Débil"/>
    <s v="Débil"/>
    <s v="No disminuye"/>
    <s v="DébilDébilNo disminuye"/>
    <s v=""/>
    <s v=""/>
  </r>
  <r>
    <s v="Gerencia Regional Norte"/>
    <x v="20"/>
    <s v="Estratégico"/>
    <s v="TODOS LOS PROCESOS"/>
    <s v="No se cuente con los recursos suficientes para lograr el objetivo institucional"/>
    <m/>
    <s v="Se realiza seguimiento a los ingresos presupuestados."/>
    <m/>
    <m/>
    <m/>
    <m/>
    <m/>
    <m/>
    <m/>
    <m/>
    <n v="0"/>
    <s v="Debil"/>
    <s v="Debil"/>
    <s v="DebilDebil"/>
    <n v="9"/>
    <s v="Débil"/>
    <s v="Débil"/>
    <s v="No disminuye"/>
    <s v="DébilDébilNo disminuye"/>
    <s v=""/>
    <s v=""/>
  </r>
  <r>
    <s v="Gerencia Regional Norte"/>
    <x v="22"/>
    <s v="Estratégico"/>
    <s v="RECEPCIÓN Y REGISTRO"/>
    <s v="Puede que no haya recursos disponibles idóneos para la recepción de los Activos (Delegados, Bodegas, Especialistas, depositarios)"/>
    <m/>
    <s v="Ajustar el procedimiento para la recepción de Activos"/>
    <s v="cómo se debe ajustar el procedimiento?"/>
    <s v="Evitar el riesgo"/>
    <s v="Asignado"/>
    <s v="Adecuado"/>
    <s v="Oportuna"/>
    <s v="Prevenir"/>
    <s v="Confiable"/>
    <s v="Se investigan y resuelven oportunamente"/>
    <n v="0"/>
    <s v="Debil"/>
    <s v="Fuerte"/>
    <s v="DebilFuerte"/>
    <n v="7"/>
    <s v="Débil"/>
    <s v="Fuerte"/>
    <s v="Directamente"/>
    <s v="DébilFuerteDirectamente"/>
    <s v=""/>
    <s v=""/>
  </r>
  <r>
    <s v="Gerencia Regional Norte"/>
    <x v="23"/>
    <s v="Seguridad de la Información"/>
    <s v="RECEPCIÓN Y REGISTRO"/>
    <s v="No contar con la información real del inventario de los activos en administración"/>
    <m/>
    <s v="Seguimiento del lider del registro de los activos"/>
    <m/>
    <s v="Evitar el riesgo"/>
    <s v="Asignado"/>
    <s v="Adecuado"/>
    <s v="Oportuna"/>
    <s v="Prevenir"/>
    <s v="Confiable"/>
    <s v="Se investigan y resuelven oportunamente"/>
    <n v="0"/>
    <s v="Debil"/>
    <s v="Fuerte"/>
    <s v="DebilFuerte"/>
    <n v="7"/>
    <s v="Débil"/>
    <s v="Fuerte"/>
    <s v="Directamente"/>
    <s v="DébilFuerteDirectamente"/>
    <s v=""/>
    <s v=""/>
  </r>
  <r>
    <s v="Gerencia Regional Norte"/>
    <x v="24"/>
    <s v="Operativo"/>
    <s v="RECEPCIÓN Y REGISTRO y DIAGNOSTICO Y ALISTAMIENTO DE ACTIVOS"/>
    <s v="Puede ocurrir que no se caracterice  adecuadamente el activo "/>
    <m/>
    <s v="Acuerdos interadministrativos – IGAC, Ventanilla Única de Registro (VUR), Registro Único Nacional de Tránsito (RUNT),  DIMAR, Aeronáutica Civil y RUES. para obtención de información"/>
    <m/>
    <s v="Evitar el riesgo"/>
    <s v="Asignado"/>
    <s v="Adecuado"/>
    <s v="Oportuna"/>
    <s v="Prevenir"/>
    <s v="Confiable"/>
    <s v="Se investigan y resuelven oportunamente"/>
    <n v="0"/>
    <s v="Debil"/>
    <s v="Fuerte"/>
    <s v="DebilFuerte"/>
    <n v="7"/>
    <s v="Débil"/>
    <s v="Fuerte"/>
    <s v="Directamente"/>
    <s v="DébilFuerteDirectamente"/>
    <s v=""/>
    <s v=""/>
  </r>
  <r>
    <s v="Gerencia Regional Norte"/>
    <x v="25"/>
    <s v="Operativo"/>
    <s v="TODOS LOS PROCESOS"/>
    <s v="Puede ocurrir que no tenga proveedores idóneos disponibles"/>
    <m/>
    <s v="Se cuenta con un sistema de registro de proveedores"/>
    <m/>
    <m/>
    <m/>
    <m/>
    <m/>
    <m/>
    <m/>
    <m/>
    <n v="0"/>
    <s v="Debil"/>
    <s v="Debil"/>
    <s v="DebilDebil"/>
    <n v="9"/>
    <s v="Débil"/>
    <s v="Débil"/>
    <s v="No disminuye"/>
    <s v="DébilDébilNo disminuye"/>
    <s v=""/>
    <s v=""/>
  </r>
  <r>
    <s v="Gerencia Regional Norte"/>
    <x v="25"/>
    <s v="Operativo"/>
    <s v="TODOS LOS PROCESOS"/>
    <s v="Puede ocurrir que no tenga proveedores idóneos disponibles"/>
    <m/>
    <s v="Contratro elaboración ROM"/>
    <m/>
    <m/>
    <m/>
    <m/>
    <m/>
    <m/>
    <m/>
    <m/>
    <n v="0"/>
    <s v="Debil"/>
    <s v="Debil"/>
    <s v="DebilDebil"/>
    <n v="9"/>
    <s v="Débil"/>
    <s v="Débil"/>
    <s v="No disminuye"/>
    <s v="DébilDébilNo disminuye"/>
    <s v=""/>
    <s v=""/>
  </r>
  <r>
    <s v="Gerencia Regional Norte"/>
    <x v="25"/>
    <s v="Operativo"/>
    <s v="TODOS LOS PROCESOS"/>
    <s v="Puede ocurrir que no tenga proveedores idóneos disponibles"/>
    <m/>
    <s v="Aplicación Procedimiento elaboración de Estudios Previos"/>
    <m/>
    <m/>
    <m/>
    <m/>
    <m/>
    <m/>
    <m/>
    <m/>
    <n v="0"/>
    <s v="Debil"/>
    <s v="Debil"/>
    <s v="DebilDebil"/>
    <n v="9"/>
    <s v="Débil"/>
    <s v="Débil"/>
    <s v="No disminuye"/>
    <s v="DébilDébilNo disminuye"/>
    <s v=""/>
    <s v=""/>
  </r>
  <r>
    <s v="Gerencia Regional Norte"/>
    <x v="26"/>
    <s v="Operativo"/>
    <s v="TODOS LOS PROCESOS"/>
    <s v="Se podría contratar un servicio innecesario"/>
    <m/>
    <s v="Aplicación Procedimiento elaboración de Estudios Previos"/>
    <m/>
    <m/>
    <m/>
    <m/>
    <m/>
    <m/>
    <m/>
    <m/>
    <n v="0"/>
    <s v="Debil"/>
    <s v="Debil"/>
    <s v="DebilDebil"/>
    <n v="9"/>
    <s v="Débil"/>
    <s v="Débil"/>
    <s v="No disminuye"/>
    <s v="DébilDébilNo disminuye"/>
    <s v=""/>
    <s v=""/>
  </r>
  <r>
    <s v="Gerencia Regional Norte"/>
    <x v="26"/>
    <s v="Operativo"/>
    <s v="TODOS LOS PROCESOS"/>
    <s v="Se podría contratar un servicio innecesario"/>
    <m/>
    <s v="Aplicación del Procedimiento de ROM y Formato de Solicitud de Aprobación de ROM"/>
    <m/>
    <m/>
    <m/>
    <m/>
    <m/>
    <m/>
    <m/>
    <m/>
    <n v="0"/>
    <s v="Debil"/>
    <s v="Debil"/>
    <s v="DebilDebil"/>
    <n v="9"/>
    <s v="Débil"/>
    <s v="Débil"/>
    <s v="No disminuye"/>
    <s v="DébilDébilNo disminuye"/>
    <s v=""/>
    <s v=""/>
  </r>
  <r>
    <s v="Gerencia Regional Norte"/>
    <x v="28"/>
    <s v="Operativo"/>
    <s v="DISPOSICIÓN TEMPORAL DE ACTIVOS"/>
    <s v="Puede ocurrir que no se caracterice correctamente a los usuarios de los diferentes mecanismos de administración "/>
    <m/>
    <s v="Agregar una clausula en todos los contratos de arrendamiento que permita la terminacion unilateral y la recuparacion material del inmueble si se demuestra cualquier indicio de vinculo con el afetado, sin derecho a penalidades."/>
    <s v="no entiendo el hilo conductor entre el riesgo y el control"/>
    <s v="Reducir el riesgo"/>
    <s v="Asignado"/>
    <s v="Adecuado"/>
    <s v="Oportuna"/>
    <s v="Prevenir"/>
    <s v="Confiable"/>
    <s v="Se investigan y resuelven oportunamente"/>
    <n v="0"/>
    <s v="Debil"/>
    <s v="Fuerte"/>
    <s v="DebilFuerte"/>
    <n v="7"/>
    <s v="Débil"/>
    <s v="Fuerte"/>
    <s v="Directamente"/>
    <s v="DébilFuerteDirectamente"/>
    <s v=""/>
    <s v=""/>
  </r>
  <r>
    <s v="Gerencia Regional Norte"/>
    <x v="28"/>
    <s v="Operativo"/>
    <s v="DISPOSICIÓN TEMPORAL DE ACTIVOS"/>
    <s v="Puede ocurrir que no se caracterice correctamente a los usuarios de los diferentes mecanismos de administración "/>
    <m/>
    <s v="Aplicación del protocolo de ventas CISA SAE"/>
    <s v="el protocolo de ventas CISA se aplica en la disposición final, no en la temporal"/>
    <s v="Evitar el riesgo"/>
    <s v="Asignado"/>
    <s v="Adecuado"/>
    <s v="Oportuna"/>
    <s v="Prevenir"/>
    <s v="Confiable"/>
    <s v="Se investigan y resuelven oportunamente"/>
    <n v="0"/>
    <s v="Debil"/>
    <s v="Fuerte"/>
    <s v="DebilFuerte"/>
    <n v="7"/>
    <s v="Débil"/>
    <s v="Fuerte"/>
    <s v="Directamente"/>
    <s v="DébilFuerteDirectamente"/>
    <s v=""/>
    <s v=""/>
  </r>
  <r>
    <s v="Gerencia Regional Norte"/>
    <x v="29"/>
    <s v="Estratégico"/>
    <s v="DISPOSICIÓN TEMPORAL DE ACTIVOS"/>
    <s v="Puede ocurrir que se cuenten con depositarios provisionales y/o liquidadores, destinatarios provisionales y arrendatarios que incumplen con sus obligaciones"/>
    <m/>
    <s v="Hacer mesas de trabajo con los depositarios provisionales para revisar su gestiòn frente a los bienes bajo su administracion"/>
    <m/>
    <s v="Reducir el riesgo"/>
    <s v="Asignado"/>
    <s v="Adecuado"/>
    <s v="Oportuna"/>
    <s v="Prevenir"/>
    <s v="Confiable"/>
    <s v="Se investigan y resuelven oportunamente"/>
    <n v="0"/>
    <s v="Debil"/>
    <s v="Fuerte"/>
    <s v="DebilFuerte"/>
    <n v="7"/>
    <s v="Débil"/>
    <s v="Fuerte"/>
    <s v="Directamente"/>
    <s v="DébilFuerteDirectamente"/>
    <s v=""/>
    <s v=""/>
  </r>
  <r>
    <s v="Gerencia Regional Norte"/>
    <x v="29"/>
    <s v="Estratégico"/>
    <s v="DISPOSICIÓN TEMPORAL DE ACTIVOS"/>
    <s v="Puede ocurrir que se cuenten con depositarios provisionales y/o liquidadores, destinatarios provisionales y arrendatarios que incumplen con sus obligaciones"/>
    <m/>
    <s v="Se realizan visitas peridodicas a los activos para conocer su estado de ocupación y caracteristicas fundamentales de los mismos"/>
    <m/>
    <s v="Evitar el riesgo"/>
    <s v="Asignado"/>
    <s v="Adecuado"/>
    <s v="Oportuna"/>
    <s v="Prevenir"/>
    <s v="Confiable"/>
    <s v="Se investigan y resuelven oportunamente"/>
    <n v="0"/>
    <s v="Debil"/>
    <s v="Fuerte"/>
    <s v="DebilFuerte"/>
    <n v="7"/>
    <s v="Débil"/>
    <s v="Fuerte"/>
    <s v="Directamente"/>
    <s v="DébilFuerteDirectamente"/>
    <s v=""/>
    <s v=""/>
  </r>
  <r>
    <s v="Gerencia Regional Norte"/>
    <x v="30"/>
    <s v="Estratégico"/>
    <s v="DISPOSICIÓN FINAL DE ACTIVOS"/>
    <s v="Puede ocurrir que no se encuentra disponible la información del activo"/>
    <m/>
    <s v="Sistema de información Matrix con trazabilidad de los activos de información"/>
    <m/>
    <s v="Evitar el riesgo"/>
    <s v="Asignado"/>
    <s v="Adecuado"/>
    <s v="Oportuna"/>
    <s v="Prevenir"/>
    <s v="Confiable"/>
    <s v="Se investigan y resuelven oportunamente"/>
    <n v="0"/>
    <s v="Debil"/>
    <s v="Fuerte"/>
    <s v="DebilFuerte"/>
    <n v="7"/>
    <s v="Débil"/>
    <s v="Fuerte"/>
    <s v="Directamente"/>
    <s v="DébilFuerteDirectamente"/>
    <s v=""/>
    <s v=""/>
  </r>
  <r>
    <s v="Gerencia Regional Norte"/>
    <x v="30"/>
    <s v="Estratégico"/>
    <s v="DISPOSICIÓN FINAL DE ACTIVOS"/>
    <s v="Puede ocurrir que no se encuentra disponible la información del activo"/>
    <m/>
    <s v="Visitas períodicas a cada uno de los activos"/>
    <s v="las visitas periodicas ya están contempladas en el procedimiento."/>
    <s v="Evitar el riesgo"/>
    <s v="Asignado"/>
    <s v="Adecuado"/>
    <s v="Oportuna"/>
    <s v="Prevenir"/>
    <s v="Confiable"/>
    <s v="Se investigan y resuelven oportunamente"/>
    <n v="0"/>
    <s v="Debil"/>
    <s v="Fuerte"/>
    <s v="DebilFuerte"/>
    <n v="7"/>
    <s v="Débil"/>
    <s v="Fuerte"/>
    <s v="Directamente"/>
    <s v="DébilFuerteDirectamente"/>
    <s v=""/>
    <s v=""/>
  </r>
  <r>
    <s v="Gerencia Regional Norte"/>
    <x v="31"/>
    <s v="Operativo"/>
    <s v="DISPOSICIÓN FINAL DE ACTIVOS"/>
    <s v="Podría ocurrir que no se entregue el activo en administración o disposición final correspondiente"/>
    <m/>
    <s v="Control a las resoluciones de devolución expedidas. Incluir en el SIGMA estado: Devuelto para así hacer cruce y tener control"/>
    <m/>
    <s v="Evitar el riesgo"/>
    <s v="Asignado"/>
    <s v="Adecuado"/>
    <s v="Oportuna"/>
    <s v="Prevenir"/>
    <s v="Confiable"/>
    <s v="Se investigan y resuelven oportunamente"/>
    <n v="0"/>
    <s v="Debil"/>
    <s v="Fuerte"/>
    <s v="DebilFuerte"/>
    <n v="7"/>
    <s v="Débil"/>
    <s v="Fuerte"/>
    <s v="Directamente"/>
    <s v="DébilFuerteDirectamente"/>
    <s v=""/>
    <s v=""/>
  </r>
  <r>
    <s v="Gerencia Regional Norte"/>
    <x v="32"/>
    <s v="Operativo"/>
    <s v="DISPOSICIÓN FINAL DE ACTIVOS"/>
    <s v="Se podría desconocer por parte de SAE la necesidad de la entrega del activo"/>
    <m/>
    <s v="Seguimiento semanal a las actividades desarrolladas por las G. de asuntos legales y contratación."/>
    <s v="no entieno el hilo conductor entre el riesgo y el control"/>
    <s v="Evitar el riesgo"/>
    <s v="Asignado"/>
    <s v="Adecuado"/>
    <s v="Oportuna"/>
    <s v="Prevenir"/>
    <s v="Confiable"/>
    <s v="Se investigan y resuelven oportunamente"/>
    <n v="0"/>
    <s v="Debil"/>
    <s v="Fuerte"/>
    <s v="DebilFuerte"/>
    <n v="7"/>
    <s v="Débil"/>
    <s v="Fuerte"/>
    <s v="Directamente"/>
    <s v="DébilFuerteDirectamente"/>
    <s v=""/>
    <s v=""/>
  </r>
  <r>
    <s v="Gerencia Regional Norte"/>
    <x v="33"/>
    <s v="Estratégico"/>
    <s v="DISPOSICIÓN FINAL DE ACTIVOS"/>
    <s v="Se podría  enajenar un activo por un valor inferior al estimado"/>
    <m/>
    <s v="Actualización del aplicativo de la info. Del avalúo y bloqueo del bien cuando dicho avalúo se venza"/>
    <m/>
    <s v="Compartir el riesgo"/>
    <s v="Asignado"/>
    <s v="Adecuado"/>
    <s v="Oportuna"/>
    <s v="Prevenir"/>
    <s v="Confiable"/>
    <s v="Se investigan y resuelven oportunamente"/>
    <n v="0"/>
    <s v="Debil"/>
    <s v="Fuerte"/>
    <s v="DebilFuerte"/>
    <n v="7"/>
    <s v="Débil"/>
    <s v="Fuerte"/>
    <s v="Directamente"/>
    <s v="DébilFuerteDirectamente"/>
    <s v=""/>
    <s v=""/>
  </r>
  <r>
    <s v="Gerencia Regional Norte"/>
    <x v="34"/>
    <s v="Operativo"/>
    <s v="GESTIÓN FINANCIERA"/>
    <s v="Se podría presentar fallas en la identificación de las características de los recaudos y pagos"/>
    <m/>
    <s v="Estandarizaciòn de flujo de pagos en el aplicativo ZEUS"/>
    <m/>
    <m/>
    <m/>
    <m/>
    <m/>
    <m/>
    <m/>
    <m/>
    <n v="0"/>
    <s v="Debil"/>
    <s v="Debil"/>
    <s v="DebilDebil"/>
    <n v="9"/>
    <s v="Débil"/>
    <s v="Débil"/>
    <s v="No disminuye"/>
    <s v="DébilDébilNo disminuye"/>
    <s v=""/>
    <s v=""/>
  </r>
  <r>
    <s v="Gerencia Regional Norte"/>
    <x v="34"/>
    <s v="Operativo"/>
    <s v="GESTIÓN FINANCIERA"/>
    <s v="Se podría presentar fallas en la identificación de las características de los recaudos y pagos"/>
    <m/>
    <s v="Instructivo para generación de cupon recaudo general."/>
    <m/>
    <m/>
    <m/>
    <m/>
    <m/>
    <m/>
    <m/>
    <m/>
    <n v="0"/>
    <s v="Debil"/>
    <s v="Debil"/>
    <s v="DebilDebil"/>
    <n v="9"/>
    <s v="Débil"/>
    <s v="Débil"/>
    <s v="No disminuye"/>
    <s v="DébilDébilNo disminuye"/>
    <s v=""/>
    <s v=""/>
  </r>
  <r>
    <s v="Gerencia Regional Norte"/>
    <x v="35"/>
    <s v="Estratégico"/>
    <s v="GESTIÓN FINANCIERA"/>
    <s v="Se podría presentar que no exista disponibilidad de recursos"/>
    <m/>
    <s v="Se realiza un presupuesto anual desarrollado por cada una de las àreas, tanto para ingresos como para gastos."/>
    <m/>
    <m/>
    <m/>
    <m/>
    <m/>
    <m/>
    <m/>
    <m/>
    <n v="0"/>
    <s v="Debil"/>
    <s v="Debil"/>
    <s v="DebilDebil"/>
    <n v="9"/>
    <s v="Débil"/>
    <s v="Débil"/>
    <s v="No disminuye"/>
    <s v="DébilDébilNo disminuye"/>
    <s v=""/>
    <s v=""/>
  </r>
  <r>
    <s v="Gerencia Regional Norte"/>
    <x v="35"/>
    <s v="Estratégico"/>
    <s v="GESTIÓN FINANCIERA"/>
    <s v="Se podría presentar que no exista disponibilidad de recursos"/>
    <m/>
    <s v="Se verifica el cumplimiento del presupuesto para cada uno de los pagos reallizados."/>
    <m/>
    <m/>
    <m/>
    <m/>
    <m/>
    <m/>
    <m/>
    <m/>
    <n v="0"/>
    <s v="Debil"/>
    <s v="Debil"/>
    <s v="DebilDebil"/>
    <n v="9"/>
    <s v="Débil"/>
    <s v="Débil"/>
    <s v="No disminuye"/>
    <s v="DébilDébilNo disminuye"/>
    <s v=""/>
    <s v=""/>
  </r>
  <r>
    <s v="Gerencia Regional Norte"/>
    <x v="35"/>
    <s v="Estratégico"/>
    <s v="GESTIÓN FINANCIERA"/>
    <s v="Se podría presentar que no exista disponibilidad de recursos"/>
    <m/>
    <s v="Se realiza seguimiento a los ingresos presupuestados."/>
    <m/>
    <m/>
    <m/>
    <m/>
    <m/>
    <m/>
    <m/>
    <m/>
    <n v="0"/>
    <s v="Debil"/>
    <s v="Debil"/>
    <s v="DebilDebil"/>
    <n v="9"/>
    <s v="Débil"/>
    <s v="Débil"/>
    <s v="No disminuye"/>
    <s v="DébilDébilNo disminuye"/>
    <s v=""/>
    <s v=""/>
  </r>
  <r>
    <s v="Gerencia Regional Norte"/>
    <x v="36"/>
    <s v="Operativo"/>
    <s v="GESTIÓN FINANCIERA"/>
    <s v="Puede ocurrir que no se cuente con información del estado de cuenta por activo"/>
    <m/>
    <s v="Se cuenta con un Instructivo de generación de estado de cuenta de activos y Formato de estado de cuenta"/>
    <m/>
    <m/>
    <m/>
    <m/>
    <m/>
    <m/>
    <m/>
    <m/>
    <n v="0"/>
    <s v="Debil"/>
    <s v="Debil"/>
    <s v="DebilDebil"/>
    <n v="9"/>
    <s v="Débil"/>
    <s v="Débil"/>
    <s v="No disminuye"/>
    <s v="DébilDébilNo disminuye"/>
    <s v=""/>
    <s v=""/>
  </r>
  <r>
    <s v="Gerencia Regional Norte"/>
    <x v="36"/>
    <s v="Operativo"/>
    <s v="GESTIÓN FINANCIERA"/>
    <s v="Puede ocurrir que no se cuente con información del estado de cuenta por activo"/>
    <m/>
    <s v="Sistema de información Matrix con trazabilidad de los activos de información"/>
    <m/>
    <m/>
    <m/>
    <m/>
    <m/>
    <m/>
    <m/>
    <m/>
    <n v="0"/>
    <s v="Debil"/>
    <s v="Debil"/>
    <s v="DebilDebil"/>
    <n v="9"/>
    <s v="Débil"/>
    <s v="Débil"/>
    <s v="No disminuye"/>
    <s v="DébilDébilNo disminuye"/>
    <s v=""/>
    <s v=""/>
  </r>
  <r>
    <s v="Gerencia Regional Norte"/>
    <x v="37"/>
    <s v="Estratégico"/>
    <s v="GESTIÓN FINANCIERA"/>
    <s v="Puede ocurrir que SAE disponga de los recursos de los activos del FRISCO desconociendo la condición de estos. "/>
    <m/>
    <s v="Formato de certificación de afectación directa de activos."/>
    <m/>
    <m/>
    <m/>
    <m/>
    <m/>
    <m/>
    <m/>
    <m/>
    <n v="0"/>
    <s v="Debil"/>
    <s v="Debil"/>
    <s v="DebilDebil"/>
    <n v="9"/>
    <s v="Débil"/>
    <s v="Débil"/>
    <s v="No disminuye"/>
    <s v="DébilDébilNo disminuye"/>
    <s v=""/>
    <s v=""/>
  </r>
  <r>
    <s v="Gerencia Regional Norte"/>
    <x v="38"/>
    <s v="Operativo"/>
    <s v="GESTIÓN FINANCIERA"/>
    <s v="Se podría reportar información financiera inexacta tanto de SAE como del FRISCO."/>
    <m/>
    <s v="Se cuenta con contabilidades separadas, una para el FRISCO y una para SAE."/>
    <m/>
    <m/>
    <m/>
    <m/>
    <m/>
    <m/>
    <m/>
    <m/>
    <n v="0"/>
    <s v="Debil"/>
    <s v="Debil"/>
    <s v="DebilDebil"/>
    <n v="9"/>
    <s v="Débil"/>
    <s v="Débil"/>
    <s v="No disminuye"/>
    <s v="DébilDébilNo disminuye"/>
    <s v=""/>
    <s v=""/>
  </r>
  <r>
    <s v="Gerencia Regional Norte"/>
    <x v="38"/>
    <s v="Operativo"/>
    <s v="GESTIÓN FINANCIERA"/>
    <s v="Se podría reportar información financiera inexacta tanto de SAE como del FRISCO."/>
    <m/>
    <s v="Se realizan conciliaciones de cada registro contable."/>
    <m/>
    <m/>
    <m/>
    <m/>
    <m/>
    <m/>
    <m/>
    <m/>
    <n v="0"/>
    <s v="Debil"/>
    <s v="Debil"/>
    <s v="DebilDebil"/>
    <n v="9"/>
    <s v="Débil"/>
    <s v="Débil"/>
    <s v="No disminuye"/>
    <s v="DébilDébilNo disminuye"/>
    <s v=""/>
    <s v=""/>
  </r>
  <r>
    <s v="Gerencia Regional Norte"/>
    <x v="39"/>
    <s v="Operativo"/>
    <s v="GESTIÓN DOCUMENTAL"/>
    <s v="Se podría generar una inadecuada identificación al área que corresponde el trámite  "/>
    <m/>
    <s v="Capacitación continua, criterios de direccionamiento de correspondencia"/>
    <m/>
    <m/>
    <m/>
    <m/>
    <m/>
    <m/>
    <m/>
    <m/>
    <n v="0"/>
    <s v="Debil"/>
    <s v="Debil"/>
    <s v="DebilDebil"/>
    <n v="9"/>
    <s v="Débil"/>
    <s v="Débil"/>
    <s v="No disminuye"/>
    <s v="DébilDébilNo disminuye"/>
    <s v=""/>
    <s v=""/>
  </r>
  <r>
    <s v="Gerencia Regional Norte"/>
    <x v="39"/>
    <s v="Operativo"/>
    <s v="GESTIÓN DOCUMENTAL"/>
    <s v="Se podría generar una inadecuada identificación al área que corresponde el trámite  "/>
    <m/>
    <s v=" Base de datos actualizada de usuarios en el aplicativo de Correspondencia."/>
    <m/>
    <m/>
    <m/>
    <m/>
    <m/>
    <m/>
    <m/>
    <m/>
    <n v="0"/>
    <s v="Debil"/>
    <s v="Debil"/>
    <s v="DebilDebil"/>
    <n v="9"/>
    <s v="Débil"/>
    <s v="Débil"/>
    <s v="No disminuye"/>
    <s v="DébilDébilNo disminuye"/>
    <s v=""/>
    <s v=""/>
  </r>
  <r>
    <s v="Gerencia Regional Norte"/>
    <x v="39"/>
    <s v="Operativo"/>
    <s v="GESTIÓN DOCUMENTAL"/>
    <s v="Se podría generar una inadecuada identificación al área que corresponde el trámite  "/>
    <m/>
    <s v="Mantenimiento del aplicativo por fuera de la jornadada laboral."/>
    <m/>
    <m/>
    <m/>
    <m/>
    <m/>
    <m/>
    <m/>
    <m/>
    <n v="0"/>
    <s v="Debil"/>
    <s v="Debil"/>
    <s v="DebilDebil"/>
    <n v="9"/>
    <s v="Débil"/>
    <s v="Débil"/>
    <s v="No disminuye"/>
    <s v="DébilDébilNo disminuye"/>
    <s v=""/>
    <s v=""/>
  </r>
  <r>
    <s v="Gerencia Regional Norte"/>
    <x v="39"/>
    <s v="Operativo"/>
    <s v="GESTIÓN DOCUMENTAL"/>
    <s v="Se podría generar una inadecuada identificación al área que corresponde el trámite  "/>
    <m/>
    <s v="Priorizar atención de posibles fallas del aplicativo cuando se presenten."/>
    <m/>
    <m/>
    <m/>
    <m/>
    <m/>
    <m/>
    <m/>
    <m/>
    <n v="0"/>
    <s v="Debil"/>
    <s v="Debil"/>
    <s v="DebilDebil"/>
    <n v="9"/>
    <s v="Débil"/>
    <s v="Débil"/>
    <s v="No disminuye"/>
    <s v="DébilDébilNo disminuye"/>
    <s v=""/>
    <s v=""/>
  </r>
  <r>
    <s v="Gerencia Regional Norte"/>
    <x v="39"/>
    <s v="Operativo"/>
    <s v="GESTIÓN DOCUMENTAL"/>
    <s v="Se podría generar una inadecuada identificación al área que corresponde el trámite  "/>
    <m/>
    <s v="Verificación y actualización permanente de las direcciones de los destinatarios externos a quien se envían comunicaciones. "/>
    <m/>
    <m/>
    <m/>
    <m/>
    <m/>
    <m/>
    <m/>
    <m/>
    <n v="0"/>
    <s v="Debil"/>
    <s v="Debil"/>
    <s v="DebilDebil"/>
    <n v="9"/>
    <s v="Débil"/>
    <s v="Débil"/>
    <s v="No disminuye"/>
    <s v="DébilDébilNo disminuye"/>
    <s v=""/>
    <s v=""/>
  </r>
  <r>
    <s v="Gerencia Regional Norte"/>
    <x v="39"/>
    <s v="Operativo"/>
    <s v="GESTIÓN DOCUMENTAL"/>
    <s v="Se podría generar una inadecuada identificación al área que corresponde el trámite  "/>
    <m/>
    <s v="Seguimiento a ZEUS"/>
    <m/>
    <m/>
    <m/>
    <m/>
    <m/>
    <m/>
    <m/>
    <m/>
    <n v="0"/>
    <s v="Debil"/>
    <s v="Debil"/>
    <s v="DebilDebil"/>
    <n v="9"/>
    <s v="Débil"/>
    <s v="Débil"/>
    <s v="No disminuye"/>
    <s v="DébilDébilNo disminuye"/>
    <s v=""/>
    <s v=""/>
  </r>
  <r>
    <s v="Gerencia Regional Norte"/>
    <x v="40"/>
    <s v="Operativo"/>
    <s v="GESTIÓN DOCUMENTAL"/>
    <s v="Puede ocurrir que no se inserten las piezas documentales en el expediente correspondiente "/>
    <m/>
    <s v="Se cuenta con una verificación por parte del Comitè Institucional de Desarrollo Adminsitrativo."/>
    <m/>
    <m/>
    <m/>
    <m/>
    <m/>
    <m/>
    <m/>
    <m/>
    <n v="0"/>
    <s v="Debil"/>
    <s v="Debil"/>
    <s v="DebilDebil"/>
    <n v="9"/>
    <s v="Débil"/>
    <s v="Débil"/>
    <s v="No disminuye"/>
    <s v="DébilDébilNo disminuye"/>
    <s v=""/>
    <s v=""/>
  </r>
  <r>
    <s v="Gerencia Regional Norte"/>
    <x v="40"/>
    <s v="Operativo"/>
    <s v="GESTIÓN DOCUMENTAL"/>
    <s v="Puede ocurrir que no se inserten las piezas documentales en el expediente correspondiente "/>
    <m/>
    <s v="Se cuenta con una verificaciòn por parte del lìder del proceso."/>
    <m/>
    <m/>
    <m/>
    <m/>
    <m/>
    <m/>
    <m/>
    <m/>
    <n v="0"/>
    <s v="Debil"/>
    <s v="Debil"/>
    <s v="DebilDebil"/>
    <n v="9"/>
    <s v="Débil"/>
    <s v="Débil"/>
    <s v="No disminuye"/>
    <s v="DébilDébilNo disminuye"/>
    <s v=""/>
    <s v=""/>
  </r>
  <r>
    <s v="Gerencia Regional Norte"/>
    <x v="40"/>
    <s v="Operativo"/>
    <s v="GESTIÓN DOCUMENTAL"/>
    <s v="Puede ocurrir que no se inserten las piezas documentales en el expediente correspondiente "/>
    <m/>
    <s v="Se realiza levantamiento información directamente con el área dando cumplimiento a la normatividad de gestión documental"/>
    <m/>
    <m/>
    <m/>
    <m/>
    <m/>
    <m/>
    <m/>
    <m/>
    <n v="0"/>
    <s v="Debil"/>
    <s v="Debil"/>
    <s v="DebilDebil"/>
    <n v="9"/>
    <s v="Débil"/>
    <s v="Débil"/>
    <s v="No disminuye"/>
    <s v="DébilDébilNo disminuye"/>
    <s v=""/>
    <s v=""/>
  </r>
  <r>
    <s v="Gerencia Regional Norte"/>
    <x v="41"/>
    <s v="Operativo"/>
    <s v="GESTIÓN DOCUMENTAL"/>
    <s v="Se podría alterar o extraviar piezas documentales vitales para la gestión "/>
    <m/>
    <s v="Capacitación temas de organización y conformación de expedientes"/>
    <m/>
    <m/>
    <m/>
    <m/>
    <m/>
    <m/>
    <m/>
    <m/>
    <n v="0"/>
    <s v="Debil"/>
    <s v="Debil"/>
    <s v="DebilDebil"/>
    <n v="9"/>
    <s v="Débil"/>
    <s v="Débil"/>
    <s v="No disminuye"/>
    <s v="DébilDébilNo disminuye"/>
    <s v=""/>
    <s v=""/>
  </r>
  <r>
    <s v="Gerencia Regional Norte"/>
    <x v="41"/>
    <s v="Operativo"/>
    <s v="GESTIÓN DOCUMENTAL"/>
    <s v="Se podría alterar o extraviar piezas documentales vitales para la gestión "/>
    <m/>
    <s v="Diligenciamiento de la hoja de control de cada expediente."/>
    <m/>
    <m/>
    <m/>
    <m/>
    <m/>
    <m/>
    <m/>
    <m/>
    <n v="0"/>
    <s v="Debil"/>
    <s v="Debil"/>
    <s v="DebilDebil"/>
    <n v="9"/>
    <s v="Débil"/>
    <s v="Débil"/>
    <s v="No disminuye"/>
    <s v="DébilDébilNo disminuye"/>
    <s v=""/>
    <s v=""/>
  </r>
  <r>
    <s v="Gerencia Regional Norte"/>
    <x v="41"/>
    <s v="Operativo"/>
    <s v="GESTIÓN DOCUMENTAL"/>
    <s v="Se podría alterar o extraviar piezas documentales vitales para la gestión "/>
    <m/>
    <s v="Aplicación del procedimiento de prestamo y consulta de documentos, Formatos Prestamo y Formato de control de prestamo de material de arcivo"/>
    <m/>
    <m/>
    <m/>
    <m/>
    <m/>
    <m/>
    <m/>
    <m/>
    <n v="0"/>
    <s v="Debil"/>
    <s v="Debil"/>
    <s v="DebilDebil"/>
    <n v="9"/>
    <s v="Débil"/>
    <s v="Débil"/>
    <s v="No disminuye"/>
    <s v="DébilDébilNo disminuye"/>
    <s v=""/>
    <s v=""/>
  </r>
  <r>
    <s v="Gerencia Regional Norte"/>
    <x v="41"/>
    <s v="Operativo"/>
    <s v="GESTIÓN DOCUMENTAL"/>
    <s v="Se podría alterar o extraviar piezas documentales vitales para la gestión "/>
    <m/>
    <s v="Vigilar que la infraestructura instalada en el archivo para el almacenamiento de su fondo documental, permanezca con las condiciones de seguridad y mantenimiento establecidas para la conservación del acervo documental."/>
    <m/>
    <m/>
    <m/>
    <m/>
    <m/>
    <m/>
    <m/>
    <m/>
    <n v="0"/>
    <s v="Debil"/>
    <s v="Debil"/>
    <s v="DebilDebil"/>
    <n v="9"/>
    <s v="Débil"/>
    <s v="Débil"/>
    <s v="No disminuye"/>
    <s v="DébilDébilNo disminuye"/>
    <s v=""/>
    <s v=""/>
  </r>
  <r>
    <s v="Gerencia Regional Norte"/>
    <x v="42"/>
    <s v="Operativo"/>
    <s v="GESTIÓN JURÍDICA"/>
    <s v="Se puede presentar  que no se cuente con un adecuado análisis jurisprudencial"/>
    <m/>
    <s v="Se cuenta con controles dentro de los procedimientos de control dual, en los cuales los jefes de las Gerencias o Vicepresidencia realiza la verificación de los conceptos y actos administrativos emitidos."/>
    <m/>
    <m/>
    <m/>
    <m/>
    <m/>
    <m/>
    <m/>
    <m/>
    <n v="0"/>
    <s v="Debil"/>
    <s v="Debil"/>
    <s v="DebilDebil"/>
    <n v="9"/>
    <s v="Débil"/>
    <s v="Débil"/>
    <s v="No disminuye"/>
    <s v="DébilDébilNo disminuye"/>
    <s v=""/>
    <s v=""/>
  </r>
  <r>
    <s v="Gerencia Regional Norte"/>
    <x v="42"/>
    <s v="Operativo"/>
    <s v="GESTIÓN JURÍDICA"/>
    <s v="Se puede presentar  que no se cuente con un adecuado análisis jurisprudencial"/>
    <m/>
    <s v="P-GJ2-079_Procedimiento_Atención_Conceptos_Juridicos"/>
    <m/>
    <m/>
    <m/>
    <m/>
    <m/>
    <m/>
    <m/>
    <m/>
    <n v="0"/>
    <s v="Debil"/>
    <s v="Debil"/>
    <s v="DebilDebil"/>
    <n v="9"/>
    <s v="Débil"/>
    <s v="Débil"/>
    <s v="No disminuye"/>
    <s v="DébilDébilNo disminuye"/>
    <s v=""/>
    <s v=""/>
  </r>
  <r>
    <s v="Gerencia Regional Norte"/>
    <x v="42"/>
    <s v="Operativo"/>
    <s v="GESTIÓN JURÍDICA"/>
    <s v="Se puede presentar  que no se cuente con un adecuado análisis jurisprudencial"/>
    <m/>
    <s v="SP-GJ2-080_Procedimiento_revision_y_expedicion_de_actos_administrativos"/>
    <m/>
    <m/>
    <m/>
    <m/>
    <m/>
    <m/>
    <m/>
    <m/>
    <n v="0"/>
    <s v="Debil"/>
    <s v="Debil"/>
    <s v="DebilDebil"/>
    <n v="9"/>
    <s v="Débil"/>
    <s v="Débil"/>
    <s v="No disminuye"/>
    <s v="DébilDébilNo disminuye"/>
    <s v=""/>
    <s v=""/>
  </r>
  <r>
    <s v="Gerencia Regional Norte"/>
    <x v="42"/>
    <s v="Operativo"/>
    <s v="GESTIÓN JURÍDICA"/>
    <s v="Se puede presentar  que no se cuente con un adecuado análisis jurisprudencial"/>
    <m/>
    <s v="P-GJ1-070_Procedimiento_Tutelas"/>
    <m/>
    <m/>
    <m/>
    <m/>
    <m/>
    <m/>
    <m/>
    <m/>
    <n v="0"/>
    <s v="Debil"/>
    <s v="Debil"/>
    <s v="DebilDebil"/>
    <n v="9"/>
    <s v="Débil"/>
    <s v="Débil"/>
    <s v="No disminuye"/>
    <s v="DébilDébilNo disminuye"/>
    <s v=""/>
    <s v=""/>
  </r>
  <r>
    <s v="Gerencia Regional Norte"/>
    <x v="43"/>
    <s v="Operativo"/>
    <s v="GESTIÓN JURÍDICA"/>
    <s v="Se puede presentar Indebido planteamiento de las estrategias para la defensa jurídica"/>
    <m/>
    <s v="Aplicación del procedimiento de representación Judicial P-GJ1-081"/>
    <m/>
    <m/>
    <m/>
    <m/>
    <m/>
    <m/>
    <m/>
    <m/>
    <n v="0"/>
    <s v="Debil"/>
    <s v="Debil"/>
    <s v="DebilDebil"/>
    <n v="9"/>
    <s v="Débil"/>
    <s v="Débil"/>
    <s v="No disminuye"/>
    <s v="DébilDébilNo disminuye"/>
    <s v=""/>
    <s v=""/>
  </r>
  <r>
    <s v="Gerencia Regional Norte"/>
    <x v="43"/>
    <s v="Operativo"/>
    <s v="GESTIÓN JURÍDICA"/>
    <s v="Se puede presentar Indebido planteamiento de las estrategias para la defensa jurídica"/>
    <m/>
    <s v="P-GJ2-079_Procedimiento_Atención_Conceptos_Juridicos"/>
    <m/>
    <m/>
    <m/>
    <m/>
    <m/>
    <m/>
    <m/>
    <m/>
    <n v="0"/>
    <s v="Debil"/>
    <s v="Debil"/>
    <s v="DebilDebil"/>
    <n v="9"/>
    <s v="Débil"/>
    <s v="Débil"/>
    <s v="No disminuye"/>
    <s v="DébilDébilNo disminuye"/>
    <s v=""/>
    <s v=""/>
  </r>
  <r>
    <s v="Gerencia Regional Norte"/>
    <x v="43"/>
    <s v="Operativo"/>
    <s v="GESTIÓN JURÍDICA"/>
    <s v="Se puede presentar Indebido planteamiento de las estrategias para la defensa jurídica"/>
    <m/>
    <s v="P-GJ2-080_Procedimiento_revision_y_expedicion_de_actos_administrativos"/>
    <m/>
    <m/>
    <m/>
    <m/>
    <m/>
    <m/>
    <m/>
    <m/>
    <n v="0"/>
    <s v="Debil"/>
    <s v="Debil"/>
    <s v="DebilDebil"/>
    <n v="9"/>
    <s v="Débil"/>
    <s v="Débil"/>
    <s v="No disminuye"/>
    <s v="DébilDébilNo disminuye"/>
    <s v=""/>
    <s v=""/>
  </r>
  <r>
    <s v="Gerencia Regional Norte"/>
    <x v="43"/>
    <s v="Operativo"/>
    <s v="GESTIÓN JURÍDICA"/>
    <s v="Se puede presentar Indebido planteamiento de las estrategias para la defensa jurídica"/>
    <m/>
    <s v="P-GJ1-070_Procedimiento_Tutelas"/>
    <m/>
    <m/>
    <m/>
    <m/>
    <m/>
    <m/>
    <m/>
    <m/>
    <n v="0"/>
    <s v="Debil"/>
    <s v="Debil"/>
    <s v="DebilDebil"/>
    <n v="9"/>
    <s v="Débil"/>
    <s v="Débil"/>
    <s v="No disminuye"/>
    <s v="DébilDébilNo disminuye"/>
    <s v=""/>
    <s v=""/>
  </r>
  <r>
    <s v="Gerencia Regional Norte"/>
    <x v="44"/>
    <s v="Operativo"/>
    <s v="ADQUISICIONES"/>
    <s v="Se podría presentar una  inadecuada identificación  de las necesidades a contratar."/>
    <m/>
    <s v="Aplicación P-BS1-023_Elaboracion_y_Actualizacion_del_Plan_Anual_de_Adquisiciones, en el cual se identifican y se validan las diferentes necesidades de contratación de las áreas y existe una aprobación de dicho plan. "/>
    <m/>
    <m/>
    <m/>
    <m/>
    <m/>
    <m/>
    <m/>
    <m/>
    <n v="0"/>
    <s v="Debil"/>
    <s v="Debil"/>
    <s v="DebilDebil"/>
    <n v="9"/>
    <s v="Débil"/>
    <s v="Débil"/>
    <s v="No disminuye"/>
    <s v="DébilDébilNo disminuye"/>
    <s v=""/>
    <s v=""/>
  </r>
  <r>
    <s v="Gerencia Regional Norte"/>
    <x v="44"/>
    <s v="Operativo"/>
    <s v="ADQUISICIONES"/>
    <s v="Se podría presentar una  inadecuada identificación  de las necesidades a contratar."/>
    <m/>
    <s v="Aplicación Procedimiento elaboración de Estudios Previos"/>
    <m/>
    <m/>
    <m/>
    <m/>
    <m/>
    <m/>
    <m/>
    <m/>
    <n v="0"/>
    <s v="Debil"/>
    <s v="Debil"/>
    <s v="DebilDebil"/>
    <n v="9"/>
    <s v="Débil"/>
    <s v="Débil"/>
    <s v="No disminuye"/>
    <s v="DébilDébilNo disminuye"/>
    <s v=""/>
    <s v=""/>
  </r>
  <r>
    <s v="Gerencia Regional Norte"/>
    <x v="44"/>
    <s v="Operativo"/>
    <s v="ADQUISICIONES"/>
    <s v="Se podría presentar una  inadecuada identificación  de las necesidades a contratar."/>
    <m/>
    <s v="Comité de Contratos"/>
    <m/>
    <m/>
    <m/>
    <m/>
    <m/>
    <m/>
    <m/>
    <m/>
    <n v="0"/>
    <s v="Debil"/>
    <s v="Debil"/>
    <s v="DebilDebil"/>
    <n v="9"/>
    <s v="Débil"/>
    <s v="Débil"/>
    <s v="No disminuye"/>
    <s v="DébilDébilNo disminuye"/>
    <s v=""/>
    <s v=""/>
  </r>
  <r>
    <s v="Gerencia Regional Norte"/>
    <x v="44"/>
    <s v="Operativo"/>
    <s v="ADQUISICIONES"/>
    <s v="Se podría presentar una  inadecuada identificación  de las necesidades a contratar."/>
    <m/>
    <s v="Aplicación Procedimiento de Elaboración y Actualización del presupuesto"/>
    <m/>
    <m/>
    <m/>
    <m/>
    <m/>
    <m/>
    <m/>
    <m/>
    <n v="0"/>
    <s v="Debil"/>
    <s v="Debil"/>
    <s v="DebilDebil"/>
    <n v="9"/>
    <s v="Débil"/>
    <s v="Débil"/>
    <s v="No disminuye"/>
    <s v="DébilDébilNo disminuye"/>
    <s v=""/>
    <s v=""/>
  </r>
  <r>
    <s v="Gerencia Regional Norte"/>
    <x v="45"/>
    <s v="Operativo"/>
    <s v="ADQUISICIONES"/>
    <s v="Puede ocurrir que existan debilidades para realizar la supervisión o interventoría del contrato."/>
    <m/>
    <s v="Aplición del  procedimiento de supervisión o interventoria y liquidación de contratos"/>
    <m/>
    <m/>
    <m/>
    <m/>
    <m/>
    <m/>
    <m/>
    <m/>
    <n v="0"/>
    <s v="Debil"/>
    <s v="Debil"/>
    <s v="DebilDebil"/>
    <n v="9"/>
    <s v="Débil"/>
    <s v="Débil"/>
    <s v="No disminuye"/>
    <s v="DébilDébilNo disminuye"/>
    <s v=""/>
    <s v=""/>
  </r>
  <r>
    <s v="Gerencia Regional Norte"/>
    <x v="46"/>
    <s v="Operativo"/>
    <s v="ADQUISICIONES"/>
    <s v="Se podría presentar fallas en la definición y cumplimiento de las condiciones y garantías del contrato."/>
    <m/>
    <s v="Dentro del Manual de contratación adoptado se encuentra la definición de garantias tendientes a los riesgos identificados en el momento en el que se realizan los estudios previos."/>
    <m/>
    <m/>
    <m/>
    <m/>
    <m/>
    <m/>
    <m/>
    <m/>
    <n v="0"/>
    <s v="Debil"/>
    <s v="Debil"/>
    <s v="DebilDebil"/>
    <n v="9"/>
    <s v="Débil"/>
    <s v="Débil"/>
    <s v="No disminuye"/>
    <s v="DébilDébilNo disminuye"/>
    <s v=""/>
    <s v=""/>
  </r>
  <r>
    <s v="Gerencia Regional Norte"/>
    <x v="47"/>
    <s v="Seguridad de la Información"/>
    <s v="COMUNICACIÓN Y ATENCIÓN DE REQUERIMIENTOS"/>
    <s v="Se podrían contar con información errada  dentro de las comunicaciones externas"/>
    <m/>
    <s v="Se cuentan con canales unicos oficiales de información, fruto de los sistemas de información. Toda información publicada es verificada por la Presidencia de la Sociedad."/>
    <m/>
    <m/>
    <m/>
    <m/>
    <m/>
    <m/>
    <m/>
    <m/>
    <n v="0"/>
    <s v="Debil"/>
    <s v="Debil"/>
    <s v="DebilDebil"/>
    <n v="9"/>
    <s v="Débil"/>
    <s v="Débil"/>
    <s v="No disminuye"/>
    <s v="DébilDébilNo disminuye"/>
    <s v=""/>
    <s v=""/>
  </r>
  <r>
    <s v="Gerencia Regional Norte"/>
    <x v="48"/>
    <s v="Operativo"/>
    <s v="COMUNICACIÓN Y ATENCIÓN DE REQUERIMIENTOS"/>
    <s v="Se podrían presentar retrasos en las respuestas a las necesidades y requerimientos de los usuarios"/>
    <m/>
    <s v="Se cuenta con sistema de gestiòn documental, donde se definen alertas para el cumplimiento de los tiempos. Alertas previas diarias, semanales y quincenales de los vencimientos de plazo. Comunicaciones a través de correo, teléfono y Skype empresarial"/>
    <m/>
    <m/>
    <m/>
    <m/>
    <m/>
    <m/>
    <m/>
    <m/>
    <n v="0"/>
    <s v="Debil"/>
    <s v="Debil"/>
    <s v="DebilDebil"/>
    <n v="9"/>
    <s v="Débil"/>
    <s v="Débil"/>
    <s v="No disminuye"/>
    <s v="DébilDébilNo disminuye"/>
    <s v=""/>
    <s v=""/>
  </r>
  <r>
    <s v="Gerencia Regional Norte"/>
    <x v="48"/>
    <s v="Operativo"/>
    <s v="COMUNICACIÓN Y ATENCIÓN DE REQUERIMIENTOS"/>
    <s v="Se podrían presentar retrasos en las respuestas a las necesidades y requerimientos de los usuarios"/>
    <m/>
    <s v="Existe el P-CA2-034_Procedimiento_de_Seguimeinto_y_Control_a_Requerimientos, donde se definen controles de seguimiento a todos los requerimientos dentro de la Sociedad."/>
    <m/>
    <m/>
    <m/>
    <m/>
    <m/>
    <m/>
    <m/>
    <m/>
    <n v="0"/>
    <s v="Debil"/>
    <s v="Debil"/>
    <s v="DebilDebil"/>
    <n v="9"/>
    <s v="Débil"/>
    <s v="Débil"/>
    <s v="No disminuye"/>
    <s v="DébilDébilNo disminuye"/>
    <s v=""/>
    <s v=""/>
  </r>
  <r>
    <s v="Gerencia Regional Norte"/>
    <x v="49"/>
    <s v="Operativo"/>
    <s v="DIRECCIONAMIENTO ESTRATEGICO"/>
    <s v="Se podrían presentar fallas dentro  de la medición de la estrategia"/>
    <m/>
    <s v="Se cuenta con una validación de los resultados en el comité Directivo, por parte de cada uno de los lideres de las áreas."/>
    <m/>
    <m/>
    <m/>
    <m/>
    <m/>
    <m/>
    <m/>
    <m/>
    <n v="0"/>
    <s v="Debil"/>
    <s v="Debil"/>
    <s v="DebilDebil"/>
    <n v="9"/>
    <s v="Débil"/>
    <s v="Débil"/>
    <s v="No disminuye"/>
    <s v="DébilDébilNo disminuye"/>
    <s v=""/>
    <s v=""/>
  </r>
  <r>
    <s v="Gerencia Regional Norte"/>
    <x v="50"/>
    <s v="Operativo"/>
    <s v="DIRECCIONAMIENTO ESTRATEGICO"/>
    <s v="Puede ocurrir que los procesos no estén debidamente documentados, o que los documentos se encuentren desactualizados."/>
    <m/>
    <s v="Se cuenta con controles dentro del procedimiento de Creación, modificación y Eliminación de Documentos, a través del flujo en el aplicativo ZEUS"/>
    <m/>
    <m/>
    <m/>
    <m/>
    <m/>
    <m/>
    <m/>
    <m/>
    <n v="0"/>
    <s v="Debil"/>
    <s v="Debil"/>
    <s v="DebilDebil"/>
    <n v="9"/>
    <s v="Débil"/>
    <s v="Débil"/>
    <s v="No disminuye"/>
    <s v="DébilDébilNo disminuye"/>
    <s v=""/>
    <s v=""/>
  </r>
  <r>
    <s v="Gerencia Regional Norte"/>
    <x v="51"/>
    <s v="Operativo"/>
    <s v="GESTIÓN DEL TALENTO HUMANO"/>
    <s v="Se podrían presentar fallas en la identificación de las necesidades de personal. "/>
    <m/>
    <s v="Aplicación P-GT1-010_Procedimiento_Seleccion_y_Vinculacion_de_Talento_Humano, donde se definen los mecanismos para la solicitud de personal y flujo en el aplicativo ZEUS"/>
    <m/>
    <m/>
    <m/>
    <m/>
    <m/>
    <m/>
    <m/>
    <m/>
    <n v="0"/>
    <s v="Debil"/>
    <s v="Debil"/>
    <s v="DebilDebil"/>
    <n v="9"/>
    <s v="Débil"/>
    <s v="Débil"/>
    <s v="No disminuye"/>
    <s v="DébilDébilNo disminuye"/>
    <s v=""/>
    <s v=""/>
  </r>
  <r>
    <s v="Gerencia Regional Norte"/>
    <x v="51"/>
    <s v="Operativo"/>
    <s v="GESTIÓN DEL TALENTO HUMANO"/>
    <s v="Se podrían presentar fallas en la identificación de las necesidades de personal. "/>
    <m/>
    <s v="Las necesidades son contrarestadas con el dimensionamiento realizado por la firma Bahamon en el año 2014."/>
    <m/>
    <m/>
    <m/>
    <m/>
    <m/>
    <m/>
    <m/>
    <m/>
    <n v="0"/>
    <s v="Debil"/>
    <s v="Debil"/>
    <s v="DebilDebil"/>
    <n v="9"/>
    <s v="Débil"/>
    <s v="Débil"/>
    <s v="No disminuye"/>
    <s v="DébilDébilNo disminuye"/>
    <s v=""/>
    <s v=""/>
  </r>
  <r>
    <s v="Gerencia Regional Norte"/>
    <x v="51"/>
    <s v="Operativo"/>
    <s v="GESTIÓN DEL TALENTO HUMANO"/>
    <s v="Se podrían presentar fallas en la identificación de las necesidades de personal. "/>
    <m/>
    <s v="Dimensionamiento de la planta"/>
    <m/>
    <m/>
    <m/>
    <m/>
    <m/>
    <m/>
    <m/>
    <m/>
    <n v="0"/>
    <s v="Debil"/>
    <s v="Debil"/>
    <s v="DebilDebil"/>
    <n v="9"/>
    <s v="Débil"/>
    <s v="Débil"/>
    <s v="No disminuye"/>
    <s v="DébilDébilNo disminuye"/>
    <s v=""/>
    <s v=""/>
  </r>
  <r>
    <s v="Gerencia Regional Norte"/>
    <x v="52"/>
    <s v="Operativo"/>
    <s v="GESTIÓN DEL TALENTO HUMANO"/>
    <s v="Se podría no encontrar personal idóneo dentro del mercado laboral"/>
    <m/>
    <s v="Se tienen definidos los perfiles de cada uno de los cargos necesarios dentro de la Sociedad, para los cuales se especifica más de un campo profesional o tipo de formación."/>
    <m/>
    <m/>
    <m/>
    <m/>
    <m/>
    <m/>
    <m/>
    <m/>
    <n v="0"/>
    <s v="Debil"/>
    <s v="Debil"/>
    <s v="DebilDebil"/>
    <n v="9"/>
    <s v="Débil"/>
    <s v="Débil"/>
    <s v="No disminuye"/>
    <s v="DébilDébilNo disminuye"/>
    <s v=""/>
    <s v=""/>
  </r>
  <r>
    <s v="Gerencia Regional Norte"/>
    <x v="53"/>
    <s v="Operativo"/>
    <s v="GESTIÓN DEL TALENTO HUMANO"/>
    <s v="Se podría presentar fallas en la transferencia del conocimiento"/>
    <m/>
    <s v="Se cuenta con un plan de inducción y reinducción en el que se busca cumplir con la curva de aprendizaje definida."/>
    <m/>
    <m/>
    <m/>
    <m/>
    <m/>
    <m/>
    <m/>
    <m/>
    <n v="0"/>
    <s v="Debil"/>
    <s v="Debil"/>
    <s v="DebilDebil"/>
    <n v="9"/>
    <s v="Débil"/>
    <s v="Débil"/>
    <s v="No disminuye"/>
    <s v="DébilDébilNo disminuye"/>
    <s v=""/>
    <s v=""/>
  </r>
  <r>
    <s v="Gerencia Regional Norte"/>
    <x v="53"/>
    <s v="Operativo"/>
    <s v="GESTIÓN DEL TALENTO HUMANO"/>
    <s v="Se podría presentar fallas en la transferencia del conocimiento"/>
    <m/>
    <s v="Se realizan las evaluaciones de las capacitaciones recibidas."/>
    <m/>
    <m/>
    <m/>
    <m/>
    <m/>
    <m/>
    <m/>
    <m/>
    <n v="0"/>
    <s v="Debil"/>
    <s v="Debil"/>
    <s v="DebilDebil"/>
    <n v="9"/>
    <s v="Débil"/>
    <s v="Débil"/>
    <s v="No disminuye"/>
    <s v="DébilDébilNo disminuye"/>
    <s v=""/>
    <s v=""/>
  </r>
  <r>
    <s v="Gerencia Regional Norte"/>
    <x v="53"/>
    <s v="Operativo"/>
    <s v="GESTIÓN DEL TALENTO HUMANO"/>
    <s v="Se podría presentar fallas en la transferencia del conocimiento"/>
    <m/>
    <s v="Se cuenta con procedimientos documentados, los cuales reflejan un nivel de complejidad suficiente para trasmitir el funcionamiento de la operación."/>
    <m/>
    <m/>
    <m/>
    <m/>
    <m/>
    <m/>
    <m/>
    <m/>
    <n v="0"/>
    <s v="Debil"/>
    <s v="Debil"/>
    <s v="DebilDebil"/>
    <n v="9"/>
    <s v="Débil"/>
    <s v="Débil"/>
    <s v="No disminuye"/>
    <s v="DébilDébilNo disminuye"/>
    <s v=""/>
    <s v=""/>
  </r>
  <r>
    <s v="Gerencia Regional Norte"/>
    <x v="54"/>
    <s v="Operativo"/>
    <s v="GESTIÓN DEL TALENTO HUMANO"/>
    <s v="Se podrían presentar que no se optimicen las competencias del  Talento humano de la SAE"/>
    <m/>
    <s v="Procedimiento y ejecución del plan empresarial de capacitación"/>
    <m/>
    <m/>
    <m/>
    <m/>
    <m/>
    <m/>
    <m/>
    <m/>
    <n v="0"/>
    <s v="Debil"/>
    <s v="Debil"/>
    <s v="DebilDebil"/>
    <n v="9"/>
    <s v="Débil"/>
    <s v="Débil"/>
    <s v="No disminuye"/>
    <s v="DébilDébilNo disminuye"/>
    <s v=""/>
    <s v=""/>
  </r>
  <r>
    <s v="Gerencia Regional Norte"/>
    <x v="55"/>
    <s v="Operativo"/>
    <s v="ADMINISTRACIÓN DE BIENES DE FUNICIONAMIENTO"/>
    <s v="Podría ocurrir que no se identifiquen activos fijos "/>
    <m/>
    <s v="Se cuenta con inventario detallado de los activos y se la relacion de los funcionarios a cargo."/>
    <m/>
    <m/>
    <m/>
    <m/>
    <m/>
    <m/>
    <m/>
    <m/>
    <n v="0"/>
    <s v="Debil"/>
    <s v="Debil"/>
    <s v="DebilDebil"/>
    <n v="9"/>
    <s v="Débil"/>
    <s v="Débil"/>
    <s v="No disminuye"/>
    <s v="DébilDébilNo disminuye"/>
    <s v=""/>
    <s v=""/>
  </r>
  <r>
    <s v="Gerencia Regional Norte"/>
    <x v="55"/>
    <s v="Operativo"/>
    <s v="ADMINISTRACIÓN DE BIENES DE FUNICIONAMIENTO"/>
    <s v="Podría ocurrir que no se identifiquen activos fijos "/>
    <m/>
    <s v="Existe procedimeinto asignación de bienes devolutivos y elementos de consumo a funcionarios, donde se definieron controles para asignar los activos."/>
    <m/>
    <m/>
    <m/>
    <m/>
    <m/>
    <m/>
    <m/>
    <m/>
    <n v="0"/>
    <s v="Debil"/>
    <s v="Debil"/>
    <s v="DebilDebil"/>
    <n v="9"/>
    <s v="Débil"/>
    <s v="Débil"/>
    <s v="No disminuye"/>
    <s v="DébilDébilNo disminuye"/>
    <s v=""/>
    <s v=""/>
  </r>
  <r>
    <s v="Gerencia Regional Norte"/>
    <x v="55"/>
    <s v="Operativo"/>
    <s v="ADMINISTRACIÓN DE BIENES DE FUNICIONAMIENTO"/>
    <s v="Podría ocurrir que no se identifiquen activos fijos "/>
    <m/>
    <s v="Procedimiento de asignación de bienes devolutivos y elementos de consumo a funcionarios P-AB1-064"/>
    <m/>
    <m/>
    <m/>
    <m/>
    <m/>
    <m/>
    <m/>
    <m/>
    <n v="0"/>
    <s v="Debil"/>
    <s v="Debil"/>
    <s v="DebilDebil"/>
    <n v="9"/>
    <s v="Débil"/>
    <s v="Débil"/>
    <s v="No disminuye"/>
    <s v="DébilDébilNo disminuye"/>
    <s v=""/>
    <s v=""/>
  </r>
  <r>
    <s v="Gerencia Regional Norte"/>
    <x v="56"/>
    <s v="Operativo"/>
    <s v="ADMINISTRACIÓN DE BIENES DE FUNICIONAMIENTO"/>
    <s v="Podría ocurrir que no se identifiquen las necesidades de mantenimiento"/>
    <m/>
    <s v="1 vez al mes se enciende la planta eléctrica."/>
    <m/>
    <m/>
    <m/>
    <m/>
    <m/>
    <m/>
    <m/>
    <m/>
    <n v="0"/>
    <s v="Debil"/>
    <s v="Debil"/>
    <s v="DebilDebil"/>
    <n v="9"/>
    <s v="Débil"/>
    <s v="Débil"/>
    <s v="No disminuye"/>
    <s v="DébilDébilNo disminuye"/>
    <s v=""/>
    <s v=""/>
  </r>
  <r>
    <s v="Gerencia Regional Norte"/>
    <x v="57"/>
    <s v="Operativo"/>
    <s v="ADMINISTRACIÓN DE BIENES DE FUNICIONAMIENTO"/>
    <s v="Se podría presentar daño o deterioro al mobiliario (muebles y enseres) de SAE"/>
    <m/>
    <s v="Toma de inventarios anual donde se establece el estado del bien."/>
    <m/>
    <m/>
    <m/>
    <m/>
    <m/>
    <m/>
    <m/>
    <m/>
    <n v="0"/>
    <s v="Debil"/>
    <s v="Debil"/>
    <s v="DebilDebil"/>
    <n v="9"/>
    <s v="Débil"/>
    <s v="Débil"/>
    <s v="No disminuye"/>
    <s v="DébilDébilNo disminuye"/>
    <s v=""/>
    <s v=""/>
  </r>
  <r>
    <s v="Gerencia Regional Norte"/>
    <x v="58"/>
    <s v="Operativo"/>
    <s v="EVALUACIÒN Y CONTROL"/>
    <s v="podría ocurrir que no se identifique adecuadamente el alcance de la auditoría"/>
    <m/>
    <s v="Se cuenta con un procedimiento de P-EC1-156 Procedimiento de Auditorias  Internas"/>
    <m/>
    <m/>
    <m/>
    <m/>
    <m/>
    <m/>
    <m/>
    <m/>
    <n v="0"/>
    <s v="Debil"/>
    <s v="Debil"/>
    <s v="DebilDebil"/>
    <n v="9"/>
    <s v="Débil"/>
    <s v="Débil"/>
    <s v="No disminuye"/>
    <s v="DébilDébilNo disminuye"/>
    <s v=""/>
    <s v=""/>
  </r>
  <r>
    <s v="Gerencia Regional Norte"/>
    <x v="59"/>
    <s v="Operativo"/>
    <s v="EVALUACIÒN Y CONTROL"/>
    <s v="podría ocurrir que se establezcan planes de mejoramiento que no correspondan a los hallazgos y al mejoramiento deseado"/>
    <m/>
    <s v="Realizar acompañamiento en la revisión de los informes de auditoria y en la documentación de los planes de mejoramiento. "/>
    <m/>
    <m/>
    <m/>
    <m/>
    <m/>
    <m/>
    <m/>
    <m/>
    <n v="0"/>
    <s v="Debil"/>
    <s v="Debil"/>
    <s v="DebilDebil"/>
    <n v="9"/>
    <s v="Débil"/>
    <s v="Débil"/>
    <s v="No disminuye"/>
    <s v="DébilDébilNo disminuye"/>
    <s v=""/>
    <s v=""/>
  </r>
  <r>
    <s v="Gerencia Regional Norte"/>
    <x v="59"/>
    <s v="Operativo"/>
    <s v="EVALUACIÒN Y CONTROL"/>
    <s v="podría ocurrir que se establezcan planes de mejoramiento que no correspondan a los hallazgos y al mejoramiento deseado"/>
    <m/>
    <s v="Realizar semestralmente seguimiento al cumplimiento de los Planes de Mejoramiento con Entes de Control."/>
    <m/>
    <m/>
    <m/>
    <m/>
    <m/>
    <m/>
    <m/>
    <m/>
    <n v="0"/>
    <s v="Debil"/>
    <s v="Debil"/>
    <s v="DebilDebil"/>
    <n v="9"/>
    <s v="Débil"/>
    <s v="Débil"/>
    <s v="No disminuye"/>
    <s v="DébilDébilNo disminuye"/>
    <s v=""/>
    <s v=""/>
  </r>
  <r>
    <s v="Gerencia Regional Norte"/>
    <x v="59"/>
    <s v="Operativo"/>
    <s v="EVALUACIÒN Y CONTROL"/>
    <s v="podría ocurrir que se establezcan planes de mejoramiento que no correspondan a los hallazgos y al mejoramiento deseado"/>
    <m/>
    <s v="Aplicación del procedimiento elaboración y seguimiento planes de mejoramiento P-EC2-109"/>
    <m/>
    <m/>
    <m/>
    <m/>
    <m/>
    <m/>
    <m/>
    <m/>
    <n v="0"/>
    <s v="Debil"/>
    <s v="Debil"/>
    <s v="DebilDebil"/>
    <n v="9"/>
    <s v="Débil"/>
    <s v="Débil"/>
    <s v="No disminuye"/>
    <s v="DébilDébilNo disminuye"/>
    <s v=""/>
    <s v=""/>
  </r>
  <r>
    <s v="Gerencia Regional Norte"/>
    <x v="60"/>
    <s v="Operativo"/>
    <s v="EVALUACIÒN Y CONTROL"/>
    <s v="No dar respuesta adecuada y oportuna a las solicitudes de asesoría y acompañamiento a la gestión de la SAE"/>
    <m/>
    <s v="Aplicación del procedimiento de asesoria y de acompañamiento"/>
    <m/>
    <m/>
    <m/>
    <m/>
    <m/>
    <m/>
    <m/>
    <m/>
    <n v="0"/>
    <s v="Debil"/>
    <s v="Debil"/>
    <s v="DebilDebil"/>
    <n v="9"/>
    <s v="Débil"/>
    <s v="Débil"/>
    <s v="No disminuye"/>
    <s v="DébilDébilNo disminuye"/>
    <s v=""/>
    <s v=""/>
  </r>
  <r>
    <s v="Gerencia Regional Norte"/>
    <x v="61"/>
    <s v="Seguridad de la Información"/>
    <s v="MANTENIMIENTO Y SOPORTE DE APLICACIONES"/>
    <s v="Puede ocurrir que se presenten fallas en las aplicaciones o sistemas de información que apoyen los procesos del negocio."/>
    <m/>
    <s v="Validacion de la documentacion del proceso formalizado y o publicado ante la oficina de planeación, en el comité de la oficina de gestion de la informacion."/>
    <m/>
    <m/>
    <m/>
    <m/>
    <m/>
    <m/>
    <m/>
    <m/>
    <n v="0"/>
    <s v="Debil"/>
    <s v="Debil"/>
    <s v="DebilDebil"/>
    <n v="9"/>
    <s v="Débil"/>
    <s v="Débil"/>
    <s v="No disminuye"/>
    <s v="DébilDébilNo disminuye"/>
    <s v=""/>
    <s v=""/>
  </r>
  <r>
    <s v="Gerencia Regional Norte"/>
    <x v="61"/>
    <s v="Seguridad de la Información"/>
    <s v="MANTENIMIENTO Y SOPORTE DE APLICACIONES"/>
    <s v="Puede ocurrir que se presenten fallas en las aplicaciones o sistemas de información que apoyen los procesos del negocio."/>
    <m/>
    <s v="Monitoreo y Seguimiento al Ciclo de vida de los proyectos de Desarrollo"/>
    <m/>
    <m/>
    <m/>
    <m/>
    <m/>
    <m/>
    <m/>
    <m/>
    <n v="0"/>
    <s v="Debil"/>
    <s v="Debil"/>
    <s v="DebilDebil"/>
    <n v="9"/>
    <s v="Débil"/>
    <s v="Débil"/>
    <s v="No disminuye"/>
    <s v="DébilDébilNo disminuye"/>
    <s v=""/>
    <s v=""/>
  </r>
  <r>
    <s v="Gerencia Regional Norte"/>
    <x v="61"/>
    <s v="Seguridad de la Información"/>
    <s v="MANTENIMIENTO Y SOPORTE DE APLICACIONES"/>
    <s v="Puede ocurrir que se presenten fallas en las aplicaciones o sistemas de información que apoyen los procesos del negocio."/>
    <m/>
    <s v="Aplicación Procedimiento elaboración de Estudios Previos"/>
    <m/>
    <m/>
    <m/>
    <m/>
    <m/>
    <m/>
    <m/>
    <m/>
    <n v="0"/>
    <s v="Debil"/>
    <s v="Debil"/>
    <s v="DebilDebil"/>
    <n v="9"/>
    <s v="Débil"/>
    <s v="Débil"/>
    <s v="No disminuye"/>
    <s v="DébilDébilNo disminuye"/>
    <s v=""/>
    <s v=""/>
  </r>
  <r>
    <s v="Gerencia Regional Norte"/>
    <x v="61"/>
    <s v="Seguridad de la Información"/>
    <s v="MANTENIMIENTO Y SOPORTE DE APLICACIONES"/>
    <s v="Puede ocurrir que se presenten fallas en las aplicaciones o sistemas de información que apoyen los procesos del negocio."/>
    <m/>
    <s v="Validar con el responsable del proceso y planeación que los documentos publicados estén actualizados"/>
    <m/>
    <m/>
    <m/>
    <m/>
    <m/>
    <m/>
    <m/>
    <m/>
    <n v="0"/>
    <s v="Debil"/>
    <s v="Debil"/>
    <s v="DebilDebil"/>
    <n v="9"/>
    <s v="Débil"/>
    <s v="Débil"/>
    <s v="No disminuye"/>
    <s v="DébilDébilNo disminuye"/>
    <s v=""/>
    <s v=""/>
  </r>
  <r>
    <s v="Gerencia Regional Norte"/>
    <x v="62"/>
    <s v="Seguridad de la Información"/>
    <s v="GESTIÓN DE LA INFRAESTRUCTURA TECNOLOGICA"/>
    <s v="Inconsistencias o Pérdida de la Información"/>
    <m/>
    <s v="Instructivo lineamientos para copias de respaldo y restauración de información"/>
    <m/>
    <m/>
    <m/>
    <m/>
    <m/>
    <m/>
    <m/>
    <m/>
    <n v="0"/>
    <s v="Debil"/>
    <s v="Debil"/>
    <s v="DebilDebil"/>
    <n v="9"/>
    <s v="Débil"/>
    <s v="Débil"/>
    <s v="No disminuye"/>
    <s v="DébilDébilNo disminuye"/>
    <s v=""/>
    <s v=""/>
  </r>
  <r>
    <s v="Gerencia Regional Norte"/>
    <x v="63"/>
    <s v="Seguridad de la Información"/>
    <s v="GESTIÓN DE LA INFRAESTRUCTURA TECNOLOGICA"/>
    <s v="Puede ocurrir que no estén disponibles los Servicios de IT"/>
    <m/>
    <s v="Aplicación del procedimiento de monitoreo de hardware y software P-TE1-075 y el instructivo gestión de la capacidad  N-TE1-014"/>
    <m/>
    <m/>
    <m/>
    <m/>
    <m/>
    <m/>
    <m/>
    <m/>
    <n v="0"/>
    <s v="Debil"/>
    <s v="Debil"/>
    <s v="DebilDebil"/>
    <n v="9"/>
    <s v="Débil"/>
    <s v="Débil"/>
    <s v="No disminuye"/>
    <s v="DébilDébilNo disminuye"/>
    <s v=""/>
    <s v=""/>
  </r>
  <r>
    <s v="Gerencia Regional Norte"/>
    <x v="63"/>
    <s v="Seguridad de la Información"/>
    <s v="GESTIÓN DE LA INFRAESTRUCTURA TECNOLOGICA"/>
    <s v="Puede ocurrir que no estén disponibles los Servicios de IT"/>
    <m/>
    <s v="Aplicación de procedimiento de mantenimiento de aplicaciones P-TE3-150"/>
    <m/>
    <m/>
    <m/>
    <m/>
    <m/>
    <m/>
    <m/>
    <m/>
    <n v="0"/>
    <s v="Debil"/>
    <s v="Debil"/>
    <s v="DebilDebil"/>
    <n v="9"/>
    <s v="Débil"/>
    <s v="Débil"/>
    <s v="No disminuye"/>
    <s v="DébilDébilNo disminuye"/>
    <s v=""/>
    <s v=""/>
  </r>
  <r>
    <s v="Gerencia Regional Norte"/>
    <x v="63"/>
    <s v="Seguridad de la Información"/>
    <s v="GESTIÓN DE LA INFRAESTRUCTURA TECNOLOGICA"/>
    <s v="Puede ocurrir que no estén disponibles los Servicios de IT"/>
    <m/>
    <s v="Gestión de Cambios"/>
    <m/>
    <m/>
    <m/>
    <m/>
    <m/>
    <m/>
    <m/>
    <m/>
    <n v="0"/>
    <s v="Debil"/>
    <s v="Debil"/>
    <s v="DebilDebil"/>
    <n v="9"/>
    <s v="Débil"/>
    <s v="Débil"/>
    <s v="No disminuye"/>
    <s v="DébilDébilNo disminuye"/>
    <s v=""/>
    <s v=""/>
  </r>
  <r>
    <s v="Gerencia Regional Norte"/>
    <x v="63"/>
    <s v="Seguridad de la Información"/>
    <s v="GESTIÓN DE LA INFRAESTRUCTURA TECNOLOGICA"/>
    <s v="Puede ocurrir que no estén disponibles los Servicios de IT"/>
    <m/>
    <s v="prueba mensual con carga de la planta eléctrica"/>
    <m/>
    <m/>
    <m/>
    <m/>
    <m/>
    <m/>
    <m/>
    <m/>
    <n v="0"/>
    <s v="Debil"/>
    <s v="Debil"/>
    <s v="DebilDebil"/>
    <n v="9"/>
    <s v="Débil"/>
    <s v="Débil"/>
    <s v="No disminuye"/>
    <s v="DébilDébilNo disminuye"/>
    <s v=""/>
    <s v=""/>
  </r>
  <r>
    <s v="Gerencia Regional Norte"/>
    <x v="64"/>
    <s v="Operativo"/>
    <s v="SOPORTE TECNICO"/>
    <s v="Soporte técnico inadecuado"/>
    <m/>
    <s v="Servicio de soporte y mantenimiento"/>
    <m/>
    <m/>
    <m/>
    <m/>
    <m/>
    <m/>
    <m/>
    <m/>
    <n v="0"/>
    <s v="Debil"/>
    <s v="Debil"/>
    <s v="DebilDebil"/>
    <n v="9"/>
    <s v="Débil"/>
    <s v="Débil"/>
    <s v="No disminuye"/>
    <s v="DébilDébilNo disminuye"/>
    <s v=""/>
    <s v=""/>
  </r>
  <r>
    <s v="Gerencia Regional Norte"/>
    <x v="64"/>
    <s v="Operativo"/>
    <s v="SOPORTE TECNICO"/>
    <s v="Soporte técnico inadecuado"/>
    <m/>
    <s v="Mesa de ayuda"/>
    <m/>
    <m/>
    <m/>
    <m/>
    <m/>
    <m/>
    <m/>
    <m/>
    <n v="0"/>
    <s v="Debil"/>
    <s v="Debil"/>
    <s v="DebilDebil"/>
    <n v="9"/>
    <s v="Débil"/>
    <s v="Débil"/>
    <s v="No disminuye"/>
    <s v="DébilDébilNo disminuye"/>
    <s v=""/>
    <s v=""/>
  </r>
  <r>
    <s v="Gerencia Regional Norte"/>
    <x v="65"/>
    <s v="Operativo"/>
    <s v="MANTENIMIENTO Y SOPORTE DE APLICACIONES"/>
    <s v="Puede ocurrir que se genere un soporte inadecuado o inoportuno a los usuarios"/>
    <m/>
    <s v="Programas de capacitación entrenamiento y divulgación de los servicios de IT"/>
    <m/>
    <m/>
    <m/>
    <m/>
    <m/>
    <m/>
    <m/>
    <m/>
    <n v="0"/>
    <s v="Debil"/>
    <s v="Debil"/>
    <s v="DebilDebil"/>
    <n v="9"/>
    <s v="Débil"/>
    <s v="Débil"/>
    <s v="No disminuye"/>
    <s v="DébilDébilNo disminuye"/>
    <s v=""/>
    <s v=""/>
  </r>
  <r>
    <s v="Gerencia Regional Norte"/>
    <x v="66"/>
    <s v="Seguridad de la Información"/>
    <s v="GESTIÓN DE LA INFRAESTRUCTURA TECNOLOGICA"/>
    <s v="Puede ocurrir una operación inadecuada de los sistemas de información."/>
    <m/>
    <s v="Manuales de usuario por proceso"/>
    <m/>
    <m/>
    <m/>
    <m/>
    <m/>
    <m/>
    <m/>
    <m/>
    <n v="0"/>
    <s v="Debil"/>
    <s v="Debil"/>
    <s v="DebilDebil"/>
    <n v="9"/>
    <s v="Débil"/>
    <s v="Débil"/>
    <s v="No disminuye"/>
    <s v="DébilDébilNo disminuye"/>
    <s v=""/>
    <s v=""/>
  </r>
  <r>
    <s v="Gerencia Regional Norte"/>
    <x v="67"/>
    <s v="Operativo"/>
    <s v="RECEPCIÓN Y REGISTRO"/>
    <s v="Puede ocurrir que no se efectué la entrega física del activo una vez posesionado el depositario provisional"/>
    <m/>
    <s v="se debe hacer un redimensionamiento de la planta de personal de SAE en la Gerencia "/>
    <s v="NO ENTIENDO ESTE CONTROL"/>
    <s v="Evitar el riesgo"/>
    <s v="Asignado"/>
    <s v="Adecuado"/>
    <s v="Oportuna"/>
    <s v="Prevenir"/>
    <s v="Confiable"/>
    <s v="Se investigan y resuelven oportunamente"/>
    <n v="0"/>
    <s v="Debil"/>
    <s v="Fuerte"/>
    <s v="DebilFuerte"/>
    <n v="7"/>
    <s v="Débil"/>
    <s v="Fuerte"/>
    <s v="Directamente"/>
    <s v="DébilFuerteDirectamente"/>
    <s v=""/>
    <s v=""/>
  </r>
  <r>
    <s v="Gerencia Regional Norte"/>
    <x v="68"/>
    <s v="Operativo"/>
    <s v="TODOS LOS PROCESOS"/>
    <s v="Puede ocurrir que se utilice erradamente las funcionalidades de los Sistemas de Información (aplicativo Zeus)_x000a_"/>
    <m/>
    <m/>
    <m/>
    <m/>
    <m/>
    <m/>
    <m/>
    <m/>
    <m/>
    <m/>
    <n v="0"/>
    <s v="Debil"/>
    <m/>
    <s v="Debil"/>
    <s v=""/>
    <s v=""/>
    <m/>
    <m/>
    <s v=""/>
    <s v=""/>
    <s v=""/>
  </r>
  <r>
    <s v="Gerencia Regional Norte"/>
    <x v="69"/>
    <s v="Seguridad de la Información"/>
    <s v="RECEPCIÓN Y REGISTRO"/>
    <s v="Pueden presentar errores en la información en el registro de los activos _x000a_"/>
    <m/>
    <m/>
    <m/>
    <m/>
    <m/>
    <m/>
    <m/>
    <m/>
    <m/>
    <m/>
    <n v="0"/>
    <s v="Debil"/>
    <m/>
    <s v="Debil"/>
    <s v=""/>
    <s v=""/>
    <m/>
    <m/>
    <s v=""/>
    <s v=""/>
    <s v=""/>
  </r>
  <r>
    <s v="Gerencia Regional Norte"/>
    <x v="70"/>
    <s v="Operativo"/>
    <s v="TODOS LOS PROCESOS"/>
    <s v="Puede ocurrir la entrega extemporánea de informes a los entes de control"/>
    <m/>
    <m/>
    <m/>
    <m/>
    <m/>
    <m/>
    <m/>
    <m/>
    <m/>
    <m/>
    <n v="0"/>
    <s v="Debil"/>
    <m/>
    <s v="Debil"/>
    <s v=""/>
    <s v=""/>
    <m/>
    <m/>
    <s v=""/>
    <s v=""/>
    <s v=""/>
  </r>
  <r>
    <s v="Gerencia Regional Norte"/>
    <x v="71"/>
    <s v="Operativo"/>
    <s v="ADQUISICIONES"/>
    <s v="Puede ocurrir no alcanzar el objetivo del contrato"/>
    <m/>
    <m/>
    <m/>
    <m/>
    <m/>
    <m/>
    <m/>
    <m/>
    <m/>
    <m/>
    <n v="0"/>
    <s v="Debil"/>
    <m/>
    <s v="Debil"/>
    <s v=""/>
    <s v=""/>
    <m/>
    <m/>
    <s v=""/>
    <s v=""/>
    <s v=""/>
  </r>
  <r>
    <s v="Gerencia Regional Norte"/>
    <x v="80"/>
    <s v="Operativo"/>
    <s v="RECEPCIÓN Y REGISTRO"/>
    <s v="Ingreso erróneo de información de los activos y actos administrativos en el sistema"/>
    <m/>
    <m/>
    <m/>
    <m/>
    <m/>
    <m/>
    <m/>
    <m/>
    <m/>
    <m/>
    <n v="0"/>
    <s v="Debil"/>
    <m/>
    <s v="Debil"/>
    <s v=""/>
    <s v=""/>
    <m/>
    <m/>
    <s v=""/>
    <s v=""/>
    <s v=""/>
  </r>
  <r>
    <s v="Gerencia Regional Norte"/>
    <x v="81"/>
    <s v="Seguridad de la Información"/>
    <s v="TODOS LOS PROCESOS"/>
    <s v="Puede ocurrir que se filtre información privilegiada o sensible"/>
    <m/>
    <m/>
    <m/>
    <m/>
    <m/>
    <m/>
    <m/>
    <m/>
    <m/>
    <m/>
    <n v="0"/>
    <s v="Debil"/>
    <m/>
    <s v="Debil"/>
    <s v=""/>
    <s v=""/>
    <m/>
    <m/>
    <s v=""/>
    <s v=""/>
    <s v=""/>
  </r>
  <r>
    <s v="Gerencia Regional Norte"/>
    <x v="84"/>
    <s v="Continuidad del negocio "/>
    <s v="TODOS LOS PROCESOS"/>
    <s v="Puede ocurrir que se presente un desastre natural (Terremoto, incendio, entre otros)"/>
    <m/>
    <m/>
    <m/>
    <m/>
    <m/>
    <m/>
    <m/>
    <m/>
    <m/>
    <m/>
    <n v="0"/>
    <s v="Debil"/>
    <m/>
    <s v="Debil"/>
    <s v=""/>
    <s v=""/>
    <m/>
    <m/>
    <s v=""/>
    <s v=""/>
    <s v=""/>
  </r>
  <r>
    <s v="Gerencia Regional Norte"/>
    <x v="85"/>
    <s v="Continuidad del negocio "/>
    <s v="GESTIÓN DE LA INFRAESTRUCTURA TECNOLOGICA"/>
    <s v="Puede ocurrir que se presente la interrupción de la tecnología (Hardware y Software)"/>
    <m/>
    <m/>
    <m/>
    <m/>
    <m/>
    <m/>
    <m/>
    <m/>
    <m/>
    <m/>
    <n v="0"/>
    <s v="Debil"/>
    <m/>
    <s v="Debil"/>
    <s v=""/>
    <s v=""/>
    <m/>
    <m/>
    <s v=""/>
    <s v=""/>
    <s v=""/>
  </r>
  <r>
    <s v="Gerencia Regional Norte"/>
    <x v="86"/>
    <s v="Continuidad del negocio "/>
    <s v="DISPOSICIÓN FINAL DE ACTIVOS"/>
    <s v="Puede ocurrir que se destruya la información"/>
    <m/>
    <m/>
    <m/>
    <m/>
    <m/>
    <m/>
    <m/>
    <m/>
    <m/>
    <m/>
    <n v="0"/>
    <s v="Debil"/>
    <m/>
    <s v="Debil"/>
    <s v=""/>
    <s v=""/>
    <m/>
    <m/>
    <s v=""/>
    <s v=""/>
    <s v=""/>
  </r>
  <r>
    <s v="Gerencia Regional Norte"/>
    <x v="87"/>
    <s v="Continuidad del negocio "/>
    <s v="GESTIÓN FINANCIERA"/>
    <s v="Puede ocurrir que un proveedor se encuentre suplantado"/>
    <m/>
    <m/>
    <m/>
    <m/>
    <m/>
    <m/>
    <m/>
    <m/>
    <m/>
    <m/>
    <n v="0"/>
    <s v="Debil"/>
    <m/>
    <s v="Debil"/>
    <s v=""/>
    <s v=""/>
    <m/>
    <m/>
    <s v=""/>
    <s v=""/>
    <s v=""/>
  </r>
  <r>
    <s v="Gerencia Regional Norte"/>
    <x v="87"/>
    <s v="Continuidad del negocio "/>
    <s v="GESTIÓN FINANCIERA"/>
    <s v="Puede ocurrir que un proveedor se encuentre suplantado"/>
    <m/>
    <m/>
    <m/>
    <m/>
    <m/>
    <m/>
    <m/>
    <m/>
    <m/>
    <m/>
    <n v="0"/>
    <s v="Debil"/>
    <m/>
    <s v="Debil"/>
    <s v=""/>
    <s v=""/>
    <m/>
    <m/>
    <s v=""/>
    <s v=""/>
    <s v=""/>
  </r>
  <r>
    <s v="Gerencia Regional Norte"/>
    <x v="88"/>
    <s v="Continuidad del negocio "/>
    <s v="GESTIÓN DEL TALENTO HUMANO"/>
    <s v="puede que se cuente con las instalaciones físicas inadecuadas"/>
    <m/>
    <m/>
    <m/>
    <m/>
    <m/>
    <m/>
    <m/>
    <m/>
    <m/>
    <m/>
    <n v="0"/>
    <s v="Debil"/>
    <m/>
    <s v="Debil"/>
    <s v=""/>
    <s v=""/>
    <m/>
    <m/>
    <s v=""/>
    <s v=""/>
    <s v=""/>
  </r>
  <r>
    <s v="Gerencia Regional Norte"/>
    <x v="88"/>
    <s v="Continuidad del negocio "/>
    <s v="GESTIÓN DEL TALENTO HUMANO"/>
    <s v="puede que se cuente con las instalaciones físicas inadecuadas"/>
    <m/>
    <m/>
    <m/>
    <m/>
    <m/>
    <m/>
    <m/>
    <m/>
    <m/>
    <m/>
    <n v="0"/>
    <s v="Debil"/>
    <m/>
    <s v="Debil"/>
    <s v=""/>
    <s v=""/>
    <m/>
    <m/>
    <s v=""/>
    <s v=""/>
    <s v=""/>
  </r>
  <r>
    <s v="Gerencia Regional Norte"/>
    <x v="88"/>
    <s v="Continuidad del negocio "/>
    <s v="GESTIÓN DEL TALENTO HUMANO"/>
    <s v="puede que se cuente con las instalaciones físicas inadecuadas"/>
    <m/>
    <m/>
    <m/>
    <m/>
    <m/>
    <m/>
    <m/>
    <m/>
    <m/>
    <m/>
    <n v="0"/>
    <s v="Debil"/>
    <m/>
    <s v="Debil"/>
    <s v=""/>
    <s v=""/>
    <m/>
    <m/>
    <s v=""/>
    <s v=""/>
    <s v=""/>
  </r>
  <r>
    <s v="Gerencia Regional Norte"/>
    <x v="88"/>
    <s v="Continuidad del negocio "/>
    <s v="GESTIÓN DEL TALENTO HUMANO"/>
    <s v="puede que se cuente con las instalaciones físicas inadecuadas"/>
    <m/>
    <m/>
    <m/>
    <m/>
    <m/>
    <m/>
    <m/>
    <m/>
    <m/>
    <m/>
    <n v="0"/>
    <s v="Debil"/>
    <m/>
    <s v="Debil"/>
    <s v=""/>
    <s v=""/>
    <m/>
    <m/>
    <s v=""/>
    <s v=""/>
    <s v=""/>
  </r>
  <r>
    <s v="Gerencia Regional Norte"/>
    <x v="89"/>
    <s v="Continuidad del negocio "/>
    <s v="GESTIÓN DEL TALENTO HUMANO"/>
    <s v="Posibilidad que se presente un evento de desorden publico"/>
    <m/>
    <m/>
    <m/>
    <m/>
    <m/>
    <m/>
    <m/>
    <m/>
    <m/>
    <m/>
    <n v="0"/>
    <s v="Debil"/>
    <m/>
    <s v="Debil"/>
    <s v=""/>
    <s v=""/>
    <m/>
    <m/>
    <s v=""/>
    <s v=""/>
    <s v=""/>
  </r>
  <r>
    <s v="Gerencia Regional Norte"/>
    <x v="90"/>
    <s v="Continuidad del negocio "/>
    <s v="GESTIÓN DEL TALENTO HUMANO"/>
    <s v="Posibilidad de alta rotación de personal en procesos misionales"/>
    <m/>
    <m/>
    <m/>
    <m/>
    <m/>
    <m/>
    <m/>
    <m/>
    <m/>
    <m/>
    <n v="0"/>
    <s v="Debil"/>
    <m/>
    <s v="Debil"/>
    <s v=""/>
    <s v=""/>
    <m/>
    <m/>
    <s v=""/>
    <s v=""/>
    <s v=""/>
  </r>
  <r>
    <s v="Gerencia Regional Occidente"/>
    <x v="0"/>
    <s v="Corrupción"/>
    <s v="TODOS LOS PROCESOS"/>
    <s v="Posibilidad de que un funcionario vaya mas allá de las funciones designadas con el fin de obtener un beneficio privado."/>
    <m/>
    <s v="Comunicación  y seguimiento al cumplimiento de las funciones"/>
    <m/>
    <m/>
    <m/>
    <m/>
    <m/>
    <m/>
    <m/>
    <m/>
    <n v="0"/>
    <s v="Debil"/>
    <s v="Moderado"/>
    <s v="DebilModerado"/>
    <n v="8"/>
    <s v="Débil"/>
    <s v="Directamente"/>
    <s v="Indirectamente"/>
    <s v="DébilDirectamenteIndirectamente"/>
    <s v=""/>
    <s v=""/>
  </r>
  <r>
    <s v="Gerencia Regional Occidente"/>
    <x v="0"/>
    <s v="Corrupción"/>
    <s v="TODOS LOS PROCESOS"/>
    <s v="Posibilidad de que un funcionario vaya mas allá de las funciones designadas con el fin de obtener un beneficio privado."/>
    <m/>
    <s v="Perfiles en los Apicativos"/>
    <m/>
    <m/>
    <m/>
    <m/>
    <m/>
    <m/>
    <m/>
    <m/>
    <n v="0"/>
    <s v="Debil"/>
    <s v="Fuerte"/>
    <s v="DebilFuerte"/>
    <n v="7"/>
    <s v="Débil"/>
    <s v="Directamente"/>
    <s v="Indirectamente"/>
    <s v="DébilDirectamenteIndirectamente"/>
    <s v=""/>
    <s v=""/>
  </r>
  <r>
    <s v="Gerencia Regional Occidente"/>
    <x v="0"/>
    <s v="Corrupción"/>
    <s v="TODOS LOS PROCESOS"/>
    <s v="Posibilidad de que un funcionario vaya mas allá de las funciones designadas con el fin de obtener un beneficio privado."/>
    <m/>
    <s v="Controles en los aplicativos"/>
    <m/>
    <m/>
    <m/>
    <m/>
    <m/>
    <m/>
    <m/>
    <m/>
    <n v="0"/>
    <s v="Debil"/>
    <s v="Moderado"/>
    <s v="DebilModerado"/>
    <n v="8"/>
    <s v="Débil"/>
    <s v="No disminuye"/>
    <s v="Directamente"/>
    <s v="DébilNo disminuyeDirectamente"/>
    <s v=""/>
    <s v=""/>
  </r>
  <r>
    <s v="Gerencia Regional Occidente"/>
    <x v="0"/>
    <s v="Corrupción"/>
    <s v="TODOS LOS PROCESOS"/>
    <s v="Posibilidad de que un funcionario vaya mas allá de las funciones designadas con el fin de obtener un beneficio privado."/>
    <m/>
    <s v="Actos administrativos con funciones de cada uno de los Comités definidos para la toma de decisiones"/>
    <m/>
    <m/>
    <m/>
    <m/>
    <m/>
    <m/>
    <m/>
    <m/>
    <n v="0"/>
    <s v="Debil"/>
    <s v="Fuerte"/>
    <s v="DebilFuerte"/>
    <n v="7"/>
    <s v="Débil"/>
    <s v="No disminuye"/>
    <s v="Directamente"/>
    <s v="DébilNo disminuyeDirectamente"/>
    <s v=""/>
    <s v=""/>
  </r>
  <r>
    <s v="Gerencia Regional Occidente"/>
    <x v="0"/>
    <s v="Corrupción"/>
    <s v="TODOS LOS PROCESOS"/>
    <s v="Posibilidad de que un funcionario vaya mas allá de las funciones designadas con el fin de obtener un beneficio privado."/>
    <m/>
    <s v="Aplicación código de ética"/>
    <m/>
    <m/>
    <m/>
    <m/>
    <m/>
    <m/>
    <m/>
    <m/>
    <n v="0"/>
    <s v="Debil"/>
    <s v="Fuerte"/>
    <s v="DebilFuerte"/>
    <n v="7"/>
    <s v="Débil"/>
    <s v="Directamente"/>
    <s v="Indirectamente"/>
    <s v="DébilDirectamenteIndirectamente"/>
    <s v=""/>
    <s v=""/>
  </r>
  <r>
    <s v="Gerencia Regional Occidente"/>
    <x v="0"/>
    <s v="Corrupción"/>
    <s v="TODOS LOS PROCESOS"/>
    <s v="Posibilidad de que un funcionario vaya mas allá de las funciones designadas con el fin de obtener un beneficio privado."/>
    <m/>
    <s v="Firma de compromiso de cumplimiento_x000a_"/>
    <m/>
    <m/>
    <m/>
    <m/>
    <m/>
    <m/>
    <m/>
    <m/>
    <n v="0"/>
    <s v="Debil"/>
    <s v="Fuerte"/>
    <s v="DebilFuerte"/>
    <n v="7"/>
    <s v="Débil"/>
    <s v="No disminuye"/>
    <s v="Directamente"/>
    <s v="DébilNo disminuyeDirectamente"/>
    <s v=""/>
    <s v=""/>
  </r>
  <r>
    <s v="Gerencia Regional Occidente"/>
    <x v="1"/>
    <s v="Corrupción"/>
    <s v="TODOS LOS PROCESOS"/>
    <s v="Puede ocurrir intercambio extraoficial de favores, en el cual un individuo se beneficie a si mismo o a un tercero. Amiguismo y clientelismo."/>
    <m/>
    <s v="Aplicación código de ética"/>
    <m/>
    <m/>
    <m/>
    <m/>
    <m/>
    <m/>
    <m/>
    <m/>
    <n v="0"/>
    <s v="Debil"/>
    <s v="Fuerte"/>
    <s v="DebilFuerte"/>
    <n v="7"/>
    <s v="Débil"/>
    <s v="No disminuye"/>
    <s v="Directamente"/>
    <s v="DébilNo disminuyeDirectamente"/>
    <s v=""/>
    <s v=""/>
  </r>
  <r>
    <s v="Gerencia Regional Occidente"/>
    <x v="1"/>
    <s v="Corrupción"/>
    <s v="TODOS LOS PROCESOS"/>
    <s v="Puede ocurrir intercambio extraoficial de favores, en el cual un individuo se beneficie a si mismo o a un tercero. Amiguismo y clientelismo."/>
    <m/>
    <s v="Firma de compromiso de cumplimiento_x000a_"/>
    <m/>
    <m/>
    <m/>
    <m/>
    <m/>
    <m/>
    <m/>
    <m/>
    <n v="0"/>
    <s v="Debil"/>
    <s v="Fuerte"/>
    <s v="DebilFuerte"/>
    <n v="7"/>
    <s v="Débil"/>
    <s v="No disminuye"/>
    <s v="Directamente"/>
    <s v="DébilNo disminuyeDirectamente"/>
    <s v=""/>
    <s v=""/>
  </r>
  <r>
    <s v="Gerencia Regional Occidente"/>
    <x v="1"/>
    <s v="Corrupción"/>
    <s v="TODOS LOS PROCESOS"/>
    <s v="Puede ocurrir intercambio extraoficial de favores, en el cual un individuo se beneficie a si mismo o a un tercero. Amiguismo y clientelismo."/>
    <m/>
    <s v="Controles en sedes de funcionamiento de las Zonas únicas de atención al ciudadano, con camaras y grabación de sonido"/>
    <m/>
    <m/>
    <m/>
    <m/>
    <m/>
    <m/>
    <m/>
    <m/>
    <n v="0"/>
    <s v="Debil"/>
    <s v="Fuerte"/>
    <s v="DebilFuerte"/>
    <n v="7"/>
    <s v="Débil"/>
    <s v="Directamente"/>
    <s v="Directamente"/>
    <s v="DébilDirectamenteDirectamente"/>
    <s v=""/>
    <s v=""/>
  </r>
  <r>
    <s v="Gerencia Regional Occidente"/>
    <x v="1"/>
    <s v="Corrupción"/>
    <s v="TODOS LOS PROCESOS"/>
    <s v="Puede ocurrir intercambio extraoficial de favores, en el cual un individuo se beneficie a si mismo o a un tercero. Amiguismo y clientelismo."/>
    <m/>
    <s v="Formato de Control de Visitantes"/>
    <m/>
    <m/>
    <m/>
    <m/>
    <m/>
    <m/>
    <m/>
    <m/>
    <n v="0"/>
    <s v="Debil"/>
    <s v="Fuerte"/>
    <s v="DebilFuerte"/>
    <n v="7"/>
    <s v="Débil"/>
    <s v="Directamente"/>
    <s v="Directamente"/>
    <s v="DébilDirectamenteDirectamente"/>
    <s v=""/>
    <s v=""/>
  </r>
  <r>
    <s v="Gerencia Regional Occidente"/>
    <x v="2"/>
    <s v="Corrupción"/>
    <s v="TODOS LOS PROCESOS"/>
    <s v="Puede presentarse situaciones de orden moral y económico que le impidan a un funcionario actuar en forma objetiva e independiente, porque le sea particularmente conveniente. "/>
    <m/>
    <s v="Identificación de núcleo familiar de funcionarios _x000a_"/>
    <m/>
    <m/>
    <m/>
    <m/>
    <m/>
    <m/>
    <m/>
    <m/>
    <n v="0"/>
    <s v="Debil"/>
    <s v="Fuerte"/>
    <s v="DebilFuerte"/>
    <n v="7"/>
    <s v="Débil"/>
    <s v="Directamente"/>
    <s v="Directamente"/>
    <s v="DébilDirectamenteDirectamente"/>
    <s v=""/>
    <s v=""/>
  </r>
  <r>
    <s v="Gerencia Regional Occidente"/>
    <x v="2"/>
    <s v="Corrupción"/>
    <s v="TODOS LOS PROCESOS"/>
    <s v="Puede presentarse situaciones de orden moral y económico que le impidan a un funcionario actuar en forma objetiva e independiente, porque le sea particularmente conveniente. "/>
    <m/>
    <s v="Selección de terceros (Evaluación de conflictos de interes con funcionarios de SAE)."/>
    <m/>
    <m/>
    <m/>
    <m/>
    <m/>
    <m/>
    <m/>
    <m/>
    <n v="0"/>
    <s v="Debil"/>
    <s v="Fuerte"/>
    <s v="DebilFuerte"/>
    <n v="7"/>
    <s v="Débil"/>
    <s v="No disminuye"/>
    <s v="Directamente"/>
    <s v="DébilNo disminuyeDirectamente"/>
    <s v=""/>
    <s v=""/>
  </r>
  <r>
    <s v="Gerencia Regional Occidente"/>
    <x v="2"/>
    <s v="Corrupción"/>
    <s v="TODOS LOS PROCESOS"/>
    <s v="Puede presentarse situaciones de orden moral y económico que le impidan a un funcionario actuar en forma objetiva e independiente, porque le sea particularmente conveniente. "/>
    <m/>
    <s v="Controles dentro de los procesos de comercialización (publicación de ofertas y evaluación de oferentes) "/>
    <m/>
    <m/>
    <m/>
    <m/>
    <m/>
    <m/>
    <m/>
    <m/>
    <n v="0"/>
    <s v="Debil"/>
    <s v="Fuerte"/>
    <s v="DebilFuerte"/>
    <n v="7"/>
    <s v="Débil"/>
    <s v="No disminuye"/>
    <s v="Directamente"/>
    <s v="DébilNo disminuyeDirectamente"/>
    <s v=""/>
    <s v=""/>
  </r>
  <r>
    <s v="Gerencia Regional Occidente"/>
    <x v="3"/>
    <s v="Operativo"/>
    <s v="TODOS LOS PROCESOS"/>
    <s v="Puede ocurrir falta de apoyo en los procesos de control social realizados por los ciudadanos."/>
    <m/>
    <s v="Cumplimiento de Normatividad de Ley de transparencias _x000a_"/>
    <m/>
    <m/>
    <m/>
    <m/>
    <m/>
    <m/>
    <m/>
    <m/>
    <n v="0"/>
    <s v="Debil"/>
    <s v="Fuerte"/>
    <s v="DebilFuerte"/>
    <n v="7"/>
    <s v="Débil"/>
    <s v="No disminuye"/>
    <s v="Directamente"/>
    <s v="DébilNo disminuyeDirectamente"/>
    <s v=""/>
    <s v=""/>
  </r>
  <r>
    <s v="Gerencia Regional Occidente"/>
    <x v="4"/>
    <s v="Corrupción"/>
    <s v="TODOS LOS PROCESOS"/>
    <s v="Posibilidad de recibir o solicitar cualquier dádiva o beneficio a nombre propio o de terceros con el fin de celebrar un contrato."/>
    <m/>
    <s v="Controles dentro de los procesos de comercialización (publicación de ofertas y evaluación de oferentes) "/>
    <m/>
    <m/>
    <m/>
    <m/>
    <m/>
    <m/>
    <m/>
    <m/>
    <n v="0"/>
    <s v="Debil"/>
    <s v="Fuerte"/>
    <s v="DebilFuerte"/>
    <n v="7"/>
    <s v="Débil"/>
    <s v="No disminuye"/>
    <s v="Directamente"/>
    <s v="DébilNo disminuyeDirectamente"/>
    <s v=""/>
    <s v=""/>
  </r>
  <r>
    <s v="Gerencia Regional Occidente"/>
    <x v="4"/>
    <s v="Corrupción"/>
    <s v="TODOS LOS PROCESOS"/>
    <s v="Posibilidad de recibir o solicitar cualquier dádiva o beneficio a nombre propio o de terceros con el fin de celebrar un contrato."/>
    <m/>
    <s v="Firma de compromiso de cumplimiento"/>
    <m/>
    <m/>
    <m/>
    <m/>
    <m/>
    <m/>
    <m/>
    <m/>
    <n v="0"/>
    <s v="Debil"/>
    <s v="Fuerte"/>
    <s v="DebilFuerte"/>
    <n v="7"/>
    <s v="Débil"/>
    <s v="No disminuye"/>
    <s v="Directamente"/>
    <s v="DébilNo disminuyeDirectamente"/>
    <s v=""/>
    <s v=""/>
  </r>
  <r>
    <s v="Gerencia Regional Occidente"/>
    <x v="4"/>
    <s v="Corrupción"/>
    <s v="TODOS LOS PROCESOS"/>
    <s v="Posibilidad de recibir o solicitar cualquier dádiva o beneficio a nombre propio o de terceros con el fin de celebrar un contrato."/>
    <m/>
    <s v="Aplicación código de ética"/>
    <m/>
    <m/>
    <m/>
    <m/>
    <m/>
    <m/>
    <m/>
    <m/>
    <n v="0"/>
    <s v="Debil"/>
    <s v="Fuerte"/>
    <s v="DebilFuerte"/>
    <n v="7"/>
    <s v="Débil"/>
    <s v="No disminuye"/>
    <s v="Directamente"/>
    <s v="DébilNo disminuyeDirectamente"/>
    <s v=""/>
    <s v=""/>
  </r>
  <r>
    <s v="Gerencia Regional Occidente"/>
    <x v="4"/>
    <s v="Corrupción"/>
    <s v="TODOS LOS PROCESOS"/>
    <s v="Posibilidad de recibir o solicitar cualquier dádiva o beneficio a nombre propio o de terceros con el fin de celebrar un contrato."/>
    <m/>
    <s v="Auditorias de control interno"/>
    <m/>
    <m/>
    <m/>
    <m/>
    <m/>
    <m/>
    <m/>
    <m/>
    <n v="0"/>
    <s v="Debil"/>
    <s v="Fuerte"/>
    <s v="DebilFuerte"/>
    <n v="7"/>
    <s v="Débil"/>
    <s v="No disminuye"/>
    <s v="Directamente"/>
    <s v="DébilNo disminuyeDirectamente"/>
    <s v=""/>
    <s v=""/>
  </r>
  <r>
    <s v="Gerencia Regional Occidente"/>
    <x v="5"/>
    <s v="Corrupción"/>
    <s v="TODOS LOS PROCESOS"/>
    <s v="Posibilidad de que un funcionario reciba u ofrezca un soborno, con el fin de dar o recibir un trato especial con una compañía o persona natural. "/>
    <m/>
    <s v="Controles en sedes de funcionamiento de las Zonas únicas de atención al ciudadano, con camaras y grabación de sonido"/>
    <m/>
    <m/>
    <m/>
    <m/>
    <m/>
    <m/>
    <m/>
    <m/>
    <n v="0"/>
    <s v="Debil"/>
    <s v="Fuerte"/>
    <s v="DebilFuerte"/>
    <n v="7"/>
    <s v="Débil"/>
    <s v="No disminuye"/>
    <s v="Directamente"/>
    <s v="DébilNo disminuyeDirectamente"/>
    <s v=""/>
    <s v=""/>
  </r>
  <r>
    <s v="Gerencia Regional Occidente"/>
    <x v="5"/>
    <s v="Corrupción"/>
    <s v="TODOS LOS PROCESOS"/>
    <s v="Posibilidad de que un funcionario reciba u ofrezca un soborno, con el fin de dar o recibir un trato especial con una compañía o persona natural. "/>
    <m/>
    <s v="Aplicación código de ética"/>
    <m/>
    <m/>
    <m/>
    <m/>
    <m/>
    <m/>
    <m/>
    <m/>
    <n v="0"/>
    <s v="Debil"/>
    <s v="Fuerte"/>
    <s v="DebilFuerte"/>
    <n v="7"/>
    <s v="Débil"/>
    <s v="No disminuye"/>
    <s v="Directamente"/>
    <s v="DébilNo disminuyeDirectamente"/>
    <s v=""/>
    <s v=""/>
  </r>
  <r>
    <s v="Gerencia Regional Occidente"/>
    <x v="5"/>
    <s v="Corrupción"/>
    <s v="TODOS LOS PROCESOS"/>
    <s v="Posibilidad de que un funcionario reciba u ofrezca un soborno, con el fin de dar o recibir un trato especial con una compañía o persona natural. "/>
    <m/>
    <s v="Auditorias de control interno"/>
    <m/>
    <m/>
    <m/>
    <m/>
    <m/>
    <m/>
    <m/>
    <m/>
    <n v="0"/>
    <s v="Debil"/>
    <s v="Fuerte"/>
    <s v="DebilFuerte"/>
    <n v="7"/>
    <s v="Débil"/>
    <s v="No disminuye"/>
    <s v="Directamente"/>
    <s v="DébilNo disminuyeDirectamente"/>
    <s v=""/>
    <s v=""/>
  </r>
  <r>
    <s v="Gerencia Regional Occidente"/>
    <x v="6"/>
    <s v="Corrupción"/>
    <s v="TODOS LOS PROCESOS"/>
    <s v="Puede incitar la participación de varias personas o compañías para cometer un delito buscando el beneficio propio. Concierto para delinquir."/>
    <m/>
    <s v="Controles en sedes de funcionamiento de las Zonas únicas de atención al ciudadano, con camaras y grabación de sonido"/>
    <m/>
    <m/>
    <m/>
    <m/>
    <m/>
    <m/>
    <m/>
    <m/>
    <n v="0"/>
    <s v="Debil"/>
    <s v="Fuerte"/>
    <s v="DebilFuerte"/>
    <n v="7"/>
    <s v="Débil"/>
    <s v="Directamente"/>
    <s v="Directamente"/>
    <s v="DébilDirectamenteDirectamente"/>
    <s v=""/>
    <s v=""/>
  </r>
  <r>
    <s v="Gerencia Regional Occidente"/>
    <x v="6"/>
    <s v="Corrupción"/>
    <s v="TODOS LOS PROCESOS"/>
    <s v="Puede incitar la participación de varias personas o compañías para cometer un delito buscando el beneficio propio. Concierto para delinquir."/>
    <m/>
    <s v="Firma de compromiso de cumplimiento"/>
    <m/>
    <m/>
    <m/>
    <m/>
    <m/>
    <m/>
    <m/>
    <m/>
    <n v="0"/>
    <s v="Debil"/>
    <s v="Fuerte"/>
    <s v="DebilFuerte"/>
    <n v="7"/>
    <s v="Débil"/>
    <s v="Directamente"/>
    <s v="Directamente"/>
    <s v="DébilDirectamenteDirectamente"/>
    <s v=""/>
    <s v=""/>
  </r>
  <r>
    <s v="Gerencia Regional Occidente"/>
    <x v="6"/>
    <s v="Corrupción"/>
    <s v="TODOS LOS PROCESOS"/>
    <s v="Puede incitar la participación de varias personas o compañías para cometer un delito buscando el beneficio propio. Concierto para delinquir."/>
    <m/>
    <s v="Aplicación código de ética"/>
    <m/>
    <m/>
    <m/>
    <m/>
    <m/>
    <m/>
    <m/>
    <m/>
    <n v="0"/>
    <s v="Debil"/>
    <s v="Fuerte"/>
    <s v="DebilFuerte"/>
    <n v="7"/>
    <s v="Débil"/>
    <s v="Directamente"/>
    <s v="Indirectamente"/>
    <s v="DébilDirectamenteIndirectamente"/>
    <s v=""/>
    <s v=""/>
  </r>
  <r>
    <s v="Gerencia Regional Occidente"/>
    <x v="6"/>
    <s v="Corrupción"/>
    <s v="TODOS LOS PROCESOS"/>
    <s v="Puede incitar la participación de varias personas o compañías para cometer un delito buscando el beneficio propio. Concierto para delinquir."/>
    <m/>
    <s v="Comunicación  y seguimiento al cumplimiento de las funciones"/>
    <m/>
    <m/>
    <m/>
    <m/>
    <m/>
    <m/>
    <m/>
    <m/>
    <n v="0"/>
    <s v="Debil"/>
    <s v="Fuerte"/>
    <s v="DebilFuerte"/>
    <n v="7"/>
    <s v="Débil"/>
    <s v="Directamente"/>
    <s v="Indirectamente"/>
    <s v="DébilDirectamenteIndirectamente"/>
    <s v=""/>
    <s v=""/>
  </r>
  <r>
    <s v="Gerencia Regional Occidente"/>
    <x v="6"/>
    <s v="Corrupción"/>
    <s v="TODOS LOS PROCESOS"/>
    <s v="Puede incitar la participación de varias personas o compañías para cometer un delito buscando el beneficio propio. Concierto para delinquir."/>
    <m/>
    <s v="Auditorias de control interno"/>
    <m/>
    <m/>
    <m/>
    <m/>
    <m/>
    <m/>
    <m/>
    <m/>
    <n v="0"/>
    <s v="Debil"/>
    <s v="Fuerte"/>
    <s v="DebilFuerte"/>
    <n v="7"/>
    <s v="Débil"/>
    <s v="No disminuye"/>
    <s v="Directamente"/>
    <s v="DébilNo disminuyeDirectamente"/>
    <s v=""/>
    <s v=""/>
  </r>
  <r>
    <s v="Gerencia Regional Occidente"/>
    <x v="7"/>
    <s v="Corrupción"/>
    <s v="TODOS LOS PROCESOS"/>
    <s v="Puede ocurrir que un funcionario abuse de su cargo o funciones para inducir a otra persona a dar o prometer dinero o cualquier otro beneficio indebido. "/>
    <m/>
    <s v="Definición de presupuestos "/>
    <m/>
    <m/>
    <m/>
    <m/>
    <m/>
    <m/>
    <m/>
    <m/>
    <n v="0"/>
    <s v="Debil"/>
    <s v="Fuerte"/>
    <s v="DebilFuerte"/>
    <n v="7"/>
    <s v="Débil"/>
    <s v="No disminuye"/>
    <s v="Directamente"/>
    <s v="DébilNo disminuyeDirectamente"/>
    <s v=""/>
    <s v=""/>
  </r>
  <r>
    <s v="Gerencia Regional Occidente"/>
    <x v="7"/>
    <s v="Corrupción"/>
    <s v="TODOS LOS PROCESOS"/>
    <s v="Puede ocurrir que un funcionario abuse de su cargo o funciones para inducir a otra persona a dar o prometer dinero o cualquier otro beneficio indebido. "/>
    <m/>
    <s v="Publicacion de los contratos"/>
    <m/>
    <m/>
    <m/>
    <m/>
    <m/>
    <m/>
    <m/>
    <m/>
    <n v="0"/>
    <s v="Debil"/>
    <s v="Fuerte"/>
    <s v="DebilFuerte"/>
    <n v="7"/>
    <s v="Débil"/>
    <s v="No disminuye"/>
    <s v="Directamente"/>
    <s v="DébilNo disminuyeDirectamente"/>
    <s v=""/>
    <s v=""/>
  </r>
  <r>
    <s v="Gerencia Regional Occidente"/>
    <x v="7"/>
    <s v="Corrupción"/>
    <s v="TODOS LOS PROCESOS"/>
    <s v="Puede ocurrir que un funcionario abuse de su cargo o funciones para inducir a otra persona a dar o prometer dinero o cualquier otro beneficio indebido. "/>
    <m/>
    <s v="Comité de Contratos"/>
    <m/>
    <m/>
    <m/>
    <m/>
    <m/>
    <m/>
    <m/>
    <m/>
    <n v="0"/>
    <s v="Debil"/>
    <s v="Fuerte"/>
    <s v="DebilFuerte"/>
    <n v="7"/>
    <s v="Débil"/>
    <s v="No disminuye"/>
    <s v="Directamente"/>
    <s v="DébilNo disminuyeDirectamente"/>
    <s v=""/>
    <s v=""/>
  </r>
  <r>
    <s v="Gerencia Regional Occidente"/>
    <x v="7"/>
    <s v="Corrupción"/>
    <s v="TODOS LOS PROCESOS"/>
    <s v="Puede ocurrir que un funcionario abuse de su cargo o funciones para inducir a otra persona a dar o prometer dinero o cualquier otro beneficio indebido. "/>
    <m/>
    <s v="Estudios previos"/>
    <m/>
    <m/>
    <m/>
    <m/>
    <m/>
    <m/>
    <m/>
    <m/>
    <n v="0"/>
    <s v="Debil"/>
    <s v="Fuerte"/>
    <s v="DebilFuerte"/>
    <n v="7"/>
    <s v="Débil"/>
    <s v="No disminuye"/>
    <s v="Directamente"/>
    <s v="DébilNo disminuyeDirectamente"/>
    <s v=""/>
    <s v=""/>
  </r>
  <r>
    <s v="Gerencia Regional Occidente"/>
    <x v="7"/>
    <s v="Corrupción"/>
    <s v="TODOS LOS PROCESOS"/>
    <s v="Puede ocurrir que un funcionario abuse de su cargo o funciones para inducir a otra persona a dar o prometer dinero o cualquier otro beneficio indebido. "/>
    <m/>
    <s v="Plan Anual de Adquisiciones"/>
    <m/>
    <m/>
    <m/>
    <m/>
    <m/>
    <m/>
    <m/>
    <m/>
    <n v="0"/>
    <s v="Debil"/>
    <s v="Fuerte"/>
    <s v="DebilFuerte"/>
    <n v="7"/>
    <s v="Débil"/>
    <s v="No disminuye"/>
    <s v="Directamente"/>
    <s v="DébilNo disminuyeDirectamente"/>
    <s v=""/>
    <s v=""/>
  </r>
  <r>
    <s v="Gerencia Regional Occidente"/>
    <x v="7"/>
    <s v="Corrupción"/>
    <s v="TODOS LOS PROCESOS"/>
    <s v="Puede ocurrir que un funcionario abuse de su cargo o funciones para inducir a otra persona a dar o prometer dinero o cualquier otro beneficio indebido. "/>
    <m/>
    <s v="Aplicación del Manual de Contratación de CISA adoptado según acta"/>
    <m/>
    <m/>
    <m/>
    <m/>
    <m/>
    <m/>
    <m/>
    <m/>
    <n v="0"/>
    <s v="Debil"/>
    <s v="Fuerte"/>
    <s v="DebilFuerte"/>
    <n v="7"/>
    <s v="Débil"/>
    <s v="No disminuye"/>
    <s v="Directamente"/>
    <s v="DébilNo disminuyeDirectamente"/>
    <s v=""/>
    <s v=""/>
  </r>
  <r>
    <s v="Gerencia Regional Occidente"/>
    <x v="8"/>
    <s v="Corrupción"/>
    <s v="TODOS LOS PROCESOS"/>
    <s v="Puede ocurrir que teniendo conocimiento de una conducta delictiva, no se informe a las autoridades por temor a repercusiones sociales o financieras. Omisión de denuncia"/>
    <m/>
    <s v="Aplicación código de ética"/>
    <m/>
    <m/>
    <m/>
    <m/>
    <m/>
    <m/>
    <m/>
    <m/>
    <n v="0"/>
    <s v="Debil"/>
    <s v="Fuerte"/>
    <s v="DebilFuerte"/>
    <n v="7"/>
    <s v="Débil"/>
    <s v="No disminuye"/>
    <s v="Directamente"/>
    <s v="DébilNo disminuyeDirectamente"/>
    <s v=""/>
    <s v=""/>
  </r>
  <r>
    <s v="Gerencia Regional Occidente"/>
    <x v="9"/>
    <s v="Seguridad de la Información"/>
    <s v="GESTIÓN DOCUMENTAL"/>
    <s v="Puede ocurrir el filtro o utilización indebida de información  privilegiada de la información que reposa físicamente"/>
    <m/>
    <s v="Implementación de la politica de seguridad de la información"/>
    <m/>
    <m/>
    <m/>
    <m/>
    <m/>
    <m/>
    <m/>
    <m/>
    <n v="0"/>
    <s v="Debil"/>
    <s v="Fuerte"/>
    <s v="DebilFuerte"/>
    <n v="7"/>
    <s v="Débil"/>
    <s v="No disminuye"/>
    <s v="Directamente"/>
    <s v="DébilNo disminuyeDirectamente"/>
    <s v=""/>
    <s v=""/>
  </r>
  <r>
    <s v="Gerencia Regional Occidente"/>
    <x v="9"/>
    <s v="Seguridad de la Información"/>
    <s v="GESTIÓN DOCUMENTAL"/>
    <s v="Puede ocurrir el filtro o utilización indebida de información  privilegiada de la información que reposa físicamente"/>
    <m/>
    <s v="Procedimiento de inserción de documentos"/>
    <m/>
    <m/>
    <m/>
    <m/>
    <m/>
    <m/>
    <m/>
    <m/>
    <n v="0"/>
    <s v="Debil"/>
    <s v="Fuerte"/>
    <s v="DebilFuerte"/>
    <n v="7"/>
    <s v="Débil"/>
    <s v="No disminuye"/>
    <s v="Directamente"/>
    <s v="DébilNo disminuyeDirectamente"/>
    <s v=""/>
    <s v=""/>
  </r>
  <r>
    <s v="Gerencia Regional Occidente"/>
    <x v="9"/>
    <s v="Seguridad de la Información"/>
    <s v="GESTIÓN DOCUMENTAL"/>
    <s v="Puede ocurrir el filtro o utilización indebida de información  privilegiada de la información que reposa físicamente"/>
    <m/>
    <s v="Procedimiento préstamo de documentos"/>
    <m/>
    <m/>
    <m/>
    <m/>
    <m/>
    <m/>
    <m/>
    <m/>
    <n v="0"/>
    <s v="Debil"/>
    <s v="Fuerte"/>
    <s v="DebilFuerte"/>
    <n v="7"/>
    <s v="Débil"/>
    <s v="No disminuye"/>
    <s v="Directamente"/>
    <s v="DébilNo disminuyeDirectamente"/>
    <s v=""/>
    <s v=""/>
  </r>
  <r>
    <s v="Gerencia Regional Occidente"/>
    <x v="9"/>
    <s v="Seguridad de la Información"/>
    <s v="GESTIÓN DOCUMENTAL"/>
    <s v="Puede ocurrir el filtro o utilización indebida de información  privilegiada de la información que reposa físicamente"/>
    <m/>
    <s v="Tabla de retención documental"/>
    <m/>
    <m/>
    <m/>
    <m/>
    <m/>
    <m/>
    <m/>
    <m/>
    <n v="0"/>
    <s v="Debil"/>
    <s v="Fuerte"/>
    <s v="DebilFuerte"/>
    <n v="7"/>
    <s v="Débil"/>
    <s v="No disminuye"/>
    <s v="Directamente"/>
    <s v="DébilNo disminuyeDirectamente"/>
    <s v=""/>
    <s v=""/>
  </r>
  <r>
    <s v="Gerencia Regional Occidente"/>
    <x v="10"/>
    <s v="Corrupción"/>
    <s v="TODOS LOS PROCESOS"/>
    <s v="Posibilidad de que uno o varios funcionarios utilicen de forma  indebida la información  privilegiada de los sistemas de información para obtener beneficio privado. "/>
    <m/>
    <s v="Implementación de sistema de gestión de seguridad de la información y gestión documental"/>
    <m/>
    <m/>
    <m/>
    <m/>
    <m/>
    <m/>
    <m/>
    <m/>
    <n v="0"/>
    <s v="Debil"/>
    <s v="Fuerte"/>
    <s v="DebilFuerte"/>
    <n v="7"/>
    <s v="Débil"/>
    <s v="No disminuye"/>
    <s v="Directamente"/>
    <s v="DébilNo disminuyeDirectamente"/>
    <s v=""/>
    <s v=""/>
  </r>
  <r>
    <s v="Gerencia Regional Occidente"/>
    <x v="10"/>
    <s v="Corrupción"/>
    <s v="TODOS LOS PROCESOS"/>
    <s v="Posibilidad de que uno o varios funcionarios utilicen de forma  indebida la información  privilegiada de los sistemas de información para obtener beneficio privado. "/>
    <m/>
    <s v="Perfiles en los Apicativos"/>
    <m/>
    <m/>
    <m/>
    <m/>
    <m/>
    <m/>
    <m/>
    <m/>
    <n v="0"/>
    <s v="Debil"/>
    <s v="Fuerte"/>
    <s v="DebilFuerte"/>
    <n v="7"/>
    <s v="Débil"/>
    <s v="No disminuye"/>
    <s v="Directamente"/>
    <s v="DébilNo disminuyeDirectamente"/>
    <s v=""/>
    <s v=""/>
  </r>
  <r>
    <s v="Gerencia Regional Occidente"/>
    <x v="10"/>
    <s v="Corrupción"/>
    <s v="TODOS LOS PROCESOS"/>
    <s v="Posibilidad de que uno o varios funcionarios utilicen de forma  indebida la información  privilegiada de los sistemas de información para obtener beneficio privado. "/>
    <m/>
    <s v="Controles en los aplicativos"/>
    <m/>
    <m/>
    <m/>
    <m/>
    <m/>
    <m/>
    <m/>
    <m/>
    <n v="0"/>
    <s v="Debil"/>
    <s v="Fuerte"/>
    <s v="DebilFuerte"/>
    <n v="7"/>
    <s v="Débil"/>
    <s v="No disminuye"/>
    <s v="Directamente"/>
    <s v="DébilNo disminuyeDirectamente"/>
    <s v=""/>
    <s v=""/>
  </r>
  <r>
    <s v="Gerencia Regional Occidente"/>
    <x v="10"/>
    <s v="Corrupción"/>
    <s v="TODOS LOS PROCESOS"/>
    <s v="Posibilidad de que uno o varios funcionarios utilicen de forma  indebida la información  privilegiada de los sistemas de información para obtener beneficio privado. "/>
    <m/>
    <s v="Sistema de Seguridad de la Información - PC Secure"/>
    <m/>
    <m/>
    <m/>
    <m/>
    <m/>
    <m/>
    <m/>
    <m/>
    <n v="0"/>
    <s v="Debil"/>
    <s v="Fuerte"/>
    <s v="DebilFuerte"/>
    <n v="7"/>
    <s v="Débil"/>
    <s v="No disminuye"/>
    <s v="Directamente"/>
    <s v="DébilNo disminuyeDirectamente"/>
    <s v=""/>
    <s v=""/>
  </r>
  <r>
    <s v="Gerencia Regional Occidente"/>
    <x v="10"/>
    <s v="Corrupción"/>
    <s v="TODOS LOS PROCESOS"/>
    <s v="Posibilidad de que uno o varios funcionarios utilicen de forma  indebida la información  privilegiada de los sistemas de información para obtener beneficio privado. "/>
    <m/>
    <s v="Implementación de sistemas de Información para el control de la operación"/>
    <m/>
    <m/>
    <m/>
    <m/>
    <m/>
    <m/>
    <m/>
    <m/>
    <n v="0"/>
    <s v="Debil"/>
    <s v="Fuerte"/>
    <s v="DebilFuerte"/>
    <n v="7"/>
    <s v="Débil"/>
    <s v="No disminuye"/>
    <s v="Directamente"/>
    <s v="DébilNo disminuyeDirectamente"/>
    <s v=""/>
    <s v=""/>
  </r>
  <r>
    <s v="Gerencia Regional Occidente"/>
    <x v="11"/>
    <s v="Estratégico"/>
    <s v="TODOS LOS PROCESOS"/>
    <s v="Puede generarse menoscabo, disminución, detrimento, pérdida, uso indebido, o deterioro de los bienes o recursos públicos, o intereses patrimoniales del Estado. "/>
    <m/>
    <s v="Ejecución del comité de negocios, de depositarios, de contratos. Y técnicos regional y nivel central."/>
    <m/>
    <m/>
    <m/>
    <m/>
    <m/>
    <m/>
    <m/>
    <m/>
    <n v="0"/>
    <s v="Debil"/>
    <s v="Fuerte"/>
    <s v="DebilFuerte"/>
    <n v="7"/>
    <s v="Débil"/>
    <s v="No disminuye"/>
    <s v="Directamente"/>
    <s v="DébilNo disminuyeDirectamente"/>
    <s v=""/>
    <s v=""/>
  </r>
  <r>
    <s v="Gerencia Regional Occidente"/>
    <x v="11"/>
    <s v="Estratégico"/>
    <s v="TODOS LOS PROCESOS"/>
    <s v="Puede generarse menoscabo, disminución, detrimento, pérdida, uso indebido, o deterioro de los bienes o recursos públicos, o intereses patrimoniales del Estado. "/>
    <m/>
    <s v="Definición de la politica de gestión de garantias en el uso de recursos de la entidad."/>
    <m/>
    <m/>
    <m/>
    <m/>
    <m/>
    <m/>
    <m/>
    <m/>
    <n v="0"/>
    <s v="Debil"/>
    <s v="Fuerte"/>
    <s v="DebilFuerte"/>
    <n v="7"/>
    <s v="Débil"/>
    <s v="No disminuye"/>
    <s v="Directamente"/>
    <s v="DébilNo disminuyeDirectamente"/>
    <s v=""/>
    <s v=""/>
  </r>
  <r>
    <s v="Gerencia Regional Occidente"/>
    <x v="11"/>
    <s v="Estratégico"/>
    <s v="TODOS LOS PROCESOS"/>
    <s v="Puede generarse menoscabo, disminución, detrimento, pérdida, uso indebido, o deterioro de los bienes o recursos públicos, o intereses patrimoniales del Estado. "/>
    <m/>
    <s v="Seguimiento al contrato de las almacenadoras"/>
    <m/>
    <m/>
    <m/>
    <m/>
    <m/>
    <m/>
    <m/>
    <m/>
    <n v="0"/>
    <s v="Debil"/>
    <s v="Fuerte"/>
    <s v="DebilFuerte"/>
    <n v="7"/>
    <s v="Débil"/>
    <s v="No disminuye"/>
    <s v="Directamente"/>
    <s v="DébilNo disminuyeDirectamente"/>
    <s v=""/>
    <s v=""/>
  </r>
  <r>
    <s v="Gerencia Regional Occidente"/>
    <x v="12"/>
    <s v="Corrupción"/>
    <s v="TODOS LOS PROCESOS"/>
    <s v="Puede ocurrir apropiación ilegal, en beneficio propio o de un tercero, de los bienes del estado."/>
    <m/>
    <s v="Aplicación del formato del control de bienes y rentas"/>
    <m/>
    <m/>
    <m/>
    <m/>
    <m/>
    <m/>
    <m/>
    <m/>
    <n v="0"/>
    <s v="Debil"/>
    <s v="Fuerte"/>
    <s v="DebilFuerte"/>
    <n v="7"/>
    <s v="Débil"/>
    <s v="No disminuye"/>
    <s v="Directamente"/>
    <s v="DébilNo disminuyeDirectamente"/>
    <s v=""/>
    <s v=""/>
  </r>
  <r>
    <s v="Gerencia Regional Occidente"/>
    <x v="12"/>
    <s v="Corrupción"/>
    <s v="TODOS LOS PROCESOS"/>
    <s v="Puede ocurrir apropiación ilegal, en beneficio propio o de un tercero, de los bienes del estado."/>
    <m/>
    <s v="Firma de compromiso de cumplimiento"/>
    <m/>
    <m/>
    <m/>
    <m/>
    <m/>
    <m/>
    <m/>
    <m/>
    <n v="0"/>
    <s v="Debil"/>
    <s v="Fuerte"/>
    <s v="DebilFuerte"/>
    <n v="7"/>
    <s v="Débil"/>
    <s v="No disminuye"/>
    <s v="Directamente"/>
    <s v="DébilNo disminuyeDirectamente"/>
    <s v=""/>
    <s v=""/>
  </r>
  <r>
    <s v="Gerencia Regional Occidente"/>
    <x v="12"/>
    <s v="Corrupción"/>
    <s v="TODOS LOS PROCESOS"/>
    <s v="Puede ocurrir apropiación ilegal, en beneficio propio o de un tercero, de los bienes del estado."/>
    <m/>
    <s v="Aplicación código de ética"/>
    <m/>
    <m/>
    <m/>
    <m/>
    <m/>
    <m/>
    <m/>
    <m/>
    <n v="0"/>
    <s v="Debil"/>
    <s v="Fuerte"/>
    <s v="DebilFuerte"/>
    <n v="7"/>
    <s v="Débil"/>
    <s v="No disminuye"/>
    <s v="Directamente"/>
    <s v="DébilNo disminuyeDirectamente"/>
    <s v=""/>
    <s v=""/>
  </r>
  <r>
    <s v="Gerencia Regional Occidente"/>
    <x v="13"/>
    <s v="Operativo"/>
    <s v="DISPOSICIÓN TEMPORAL DE ACTIVOS"/>
    <s v="Puede ocurrir que no se cuente con el respaldo legal para gestionar la recuperación de la cartera"/>
    <m/>
    <s v="Aplicación del procedimiento de gestión de cobro de los contratos de arrendamiento"/>
    <s v="Reducir el riesgo"/>
    <s v="No Asignado"/>
    <s v="Inadecuado"/>
    <s v="Oportuna"/>
    <s v="Prevenir"/>
    <s v="No Confiable"/>
    <s v="No se investigan y resulven oportunamente"/>
    <s v="Incompleta"/>
    <n v="35"/>
    <s v="Debil"/>
    <s v="Debil"/>
    <s v="DebilDebil"/>
    <n v="9"/>
    <s v="Débil"/>
    <s v="Directamente"/>
    <s v="Directamente"/>
    <s v="DébilDirectamenteDirectamente"/>
    <s v=""/>
    <s v=""/>
  </r>
  <r>
    <s v="Gerencia Regional Occidente"/>
    <x v="13"/>
    <s v="Operativo"/>
    <s v="DISPOSICIÓN TEMPORAL DE ACTIVOS"/>
    <s v="Puede ocurrir que no se cuente con el respaldo legal para gestionar la recuperación de la cartera"/>
    <m/>
    <s v="Documentar los contratos realizados hasta la fecha tanto para administración directa como para los depositarios"/>
    <s v="Reducir el riesgo"/>
    <s v="Asignado"/>
    <s v="Inadecuado"/>
    <s v="Inoportuna"/>
    <s v="Detectar"/>
    <s v="Confiable"/>
    <s v="No se investigan y resulven oportunamente"/>
    <s v="Completa"/>
    <n v="50"/>
    <s v="Debil"/>
    <s v="Moderado"/>
    <s v="DebilModerado"/>
    <n v="8"/>
    <s v="Débil"/>
    <s v="No disminuye"/>
    <s v="No disminuye"/>
    <s v="DébilNo disminuyeNo disminuye"/>
    <s v=""/>
    <s v=""/>
  </r>
  <r>
    <s v="Gerencia Regional Occidente"/>
    <x v="13"/>
    <s v="Operativo"/>
    <s v="DISPOSICIÓN TEMPORAL DE ACTIVOS"/>
    <s v="Puede ocurrir que no se cuente con el respaldo legal para gestionar la recuperación de la cartera"/>
    <m/>
    <s v="Establecer procedimiento de cartera y cartera judicializada"/>
    <s v="Reducir el riesgo"/>
    <s v="No Asignado"/>
    <s v="Inadecuado"/>
    <s v="Inoportuna"/>
    <s v="Detectar"/>
    <s v="Confiable"/>
    <s v="No se investigan y resulven oportunamente"/>
    <s v="Incompleta"/>
    <n v="30"/>
    <s v="Debil"/>
    <s v="Moderado"/>
    <s v="DebilModerado"/>
    <n v="8"/>
    <s v="Débil"/>
    <s v="No disminuye"/>
    <s v="No disminuye"/>
    <s v="DébilNo disminuyeNo disminuye"/>
    <s v=""/>
    <s v=""/>
  </r>
  <r>
    <s v="Gerencia Regional Occidente"/>
    <x v="14"/>
    <s v="Operativo"/>
    <s v="DISPOSICIÓN FINAL DE ACTIVOS"/>
    <s v="Se puede gestionar de manera tardía la comercialización o destrucción de activos."/>
    <m/>
    <s v="Procedimiento de alistamiento de inmuebles para comercializar y procedimientos de destrucción y chatarrización de muebles"/>
    <s v="Reducir el riesgo"/>
    <s v="Asignado"/>
    <s v="Adecuado"/>
    <s v="Inoportuna"/>
    <s v="Detectar"/>
    <s v="Confiable"/>
    <s v="No se investigan y resulven oportunamente"/>
    <s v="Completa"/>
    <n v="65"/>
    <s v="Debil"/>
    <s v="Debil"/>
    <s v="DebilDebil"/>
    <n v="9"/>
    <s v="Débil"/>
    <s v="No disminuye"/>
    <s v="No disminuye"/>
    <s v="DébilNo disminuyeNo disminuye"/>
    <s v=""/>
    <s v=""/>
  </r>
  <r>
    <s v="Gerencia Regional Occidente"/>
    <x v="14"/>
    <s v="Operativo"/>
    <s v="DISPOSICIÓN FINAL DE ACTIVOS"/>
    <s v="Se puede gestionar de manera tardía la comercialización o destrucción de activos."/>
    <m/>
    <s v="Identificación de activos a comerciallizar o destruir dentro del comité de negocios de SAE"/>
    <s v="Reducir el riesgo"/>
    <m/>
    <m/>
    <m/>
    <m/>
    <m/>
    <m/>
    <m/>
    <n v="0"/>
    <s v="Debil"/>
    <s v="Fuerte"/>
    <s v="DebilFuerte"/>
    <n v="7"/>
    <s v="Débil"/>
    <s v="No disminuye"/>
    <s v="Directamente"/>
    <s v="DébilNo disminuyeDirectamente"/>
    <s v=""/>
    <s v=""/>
  </r>
  <r>
    <s v="Gerencia Regional Occidente"/>
    <x v="14"/>
    <s v="Operativo"/>
    <s v="DISPOSICIÓN FINAL DE ACTIVOS"/>
    <s v="Se puede gestionar de manera tardía la comercialización o destrucción de activos."/>
    <m/>
    <s v="Seguimiento a gestión dentro de comité directivo y comité de negocios"/>
    <s v="Reducir el riesgo"/>
    <m/>
    <m/>
    <m/>
    <m/>
    <m/>
    <m/>
    <m/>
    <n v="0"/>
    <s v="Debil"/>
    <s v="Fuerte"/>
    <s v="DebilFuerte"/>
    <n v="7"/>
    <s v="Débil"/>
    <s v="No disminuye"/>
    <s v="Directamente"/>
    <s v="DébilNo disminuyeDirectamente"/>
    <s v=""/>
    <s v=""/>
  </r>
  <r>
    <s v="Gerencia Regional Occidente"/>
    <x v="15"/>
    <s v="Estratégico"/>
    <s v="DIAGNOSTICO Y ALISTAMIENTO DE ACTIVOS"/>
    <s v="Fallas en la identificación de activos potenciales de productividad."/>
    <m/>
    <s v="Identificación de activos productivos dentro del seguimiento a las diligencias de secuestro."/>
    <s v="Reducir el riesgo"/>
    <s v="Asignado"/>
    <s v="Adecuado"/>
    <s v="Inoportuna"/>
    <s v="Detectar"/>
    <s v="Confiable"/>
    <s v="Se investigan y resuelven oportunamente"/>
    <s v="Completa"/>
    <n v="80"/>
    <s v="Debil"/>
    <s v="Fuerte"/>
    <s v="DebilFuerte"/>
    <n v="7"/>
    <s v="Débil"/>
    <s v="Directamente"/>
    <s v="Directamente"/>
    <s v="DébilDirectamenteDirectamente"/>
    <s v=""/>
    <s v=""/>
  </r>
  <r>
    <s v="Gerencia Regional Occidente"/>
    <x v="15"/>
    <s v="Estratégico"/>
    <s v="DIAGNOSTICO Y ALISTAMIENTO DE ACTIVOS"/>
    <s v="Fallas en la identificación de activos potenciales de productividad."/>
    <m/>
    <s v="Aplicación de procedimiento de desalojos y legalización de contratos."/>
    <s v="Reducir el riesgo"/>
    <s v="Asignado"/>
    <s v="Adecuado"/>
    <s v="Inoportuna"/>
    <s v="Detectar"/>
    <s v="Confiable"/>
    <s v="No se investigan y resulven oportunamente"/>
    <s v="Incompleta"/>
    <n v="60"/>
    <s v="Debil"/>
    <s v="Debil"/>
    <s v="DebilDebil"/>
    <n v="9"/>
    <s v="Débil"/>
    <s v="Directamente"/>
    <s v="Directamente"/>
    <s v="DébilDirectamenteDirectamente"/>
    <s v=""/>
    <s v=""/>
  </r>
  <r>
    <s v="Gerencia Regional Occidente"/>
    <x v="16"/>
    <s v="Operativo"/>
    <s v="GESTIÓN FINANCIERA"/>
    <s v="Se pueden realizar inversiones sin la información necesaria"/>
    <m/>
    <s v="aplicación del procedimiento de gestion de inversiones P-GF3-066"/>
    <m/>
    <m/>
    <m/>
    <m/>
    <m/>
    <m/>
    <m/>
    <m/>
    <n v="0"/>
    <s v="Debil"/>
    <s v="Fuerte"/>
    <s v="DebilFuerte"/>
    <n v="7"/>
    <s v="Débil"/>
    <s v="No disminuye"/>
    <s v="Directamente"/>
    <s v="DébilNo disminuyeDirectamente"/>
    <s v=""/>
    <s v=""/>
  </r>
  <r>
    <s v="Gerencia Regional Occidente"/>
    <x v="16"/>
    <s v="Operativo"/>
    <s v="GESTIÓN FINANCIERA"/>
    <s v="Se pueden realizar inversiones sin la información necesaria"/>
    <m/>
    <s v="Aplicación de P-GF1-015_Procedimiento_Elaboracion_y_Actualizacion_del_Presupuesto"/>
    <m/>
    <m/>
    <m/>
    <m/>
    <m/>
    <m/>
    <m/>
    <m/>
    <n v="0"/>
    <s v="Debil"/>
    <s v="Fuerte"/>
    <s v="DebilFuerte"/>
    <n v="7"/>
    <s v="Débil"/>
    <s v="No disminuye"/>
    <s v="Directamente"/>
    <s v="DébilNo disminuyeDirectamente"/>
    <s v=""/>
    <s v=""/>
  </r>
  <r>
    <s v="Gerencia Regional Occidente"/>
    <x v="17"/>
    <s v="Estratégico"/>
    <s v="TODOS LOS PROCESOS"/>
    <s v="No disponibilidad de recursos para gestionar la distribución a las entidades del Estado"/>
    <m/>
    <s v="Se realiza un presupuesto anual desarrollado por cada una de las àreas, tanto para ingresos como para gastos."/>
    <m/>
    <m/>
    <m/>
    <m/>
    <m/>
    <m/>
    <m/>
    <m/>
    <n v="0"/>
    <s v="Debil"/>
    <s v="Fuerte"/>
    <s v="DebilFuerte"/>
    <n v="7"/>
    <s v="Débil"/>
    <s v="No disminuye"/>
    <s v="Directamente"/>
    <s v="DébilNo disminuyeDirectamente"/>
    <s v=""/>
    <s v=""/>
  </r>
  <r>
    <s v="Gerencia Regional Occidente"/>
    <x v="17"/>
    <s v="Estratégico"/>
    <s v="TODOS LOS PROCESOS"/>
    <s v="No disponibilidad de recursos para gestionar la distribución a las entidades del Estado"/>
    <m/>
    <s v="Se verifica el cumplimiento del presupuesto para cada uno de los pagos reallizados."/>
    <m/>
    <m/>
    <m/>
    <m/>
    <m/>
    <m/>
    <m/>
    <m/>
    <n v="0"/>
    <s v="Debil"/>
    <s v="Fuerte"/>
    <s v="DebilFuerte"/>
    <n v="7"/>
    <s v="Débil"/>
    <s v="No disminuye"/>
    <s v="Directamente"/>
    <s v="DébilNo disminuyeDirectamente"/>
    <s v=""/>
    <s v=""/>
  </r>
  <r>
    <s v="Gerencia Regional Occidente"/>
    <x v="17"/>
    <s v="Estratégico"/>
    <s v="TODOS LOS PROCESOS"/>
    <s v="No disponibilidad de recursos para gestionar la distribución a las entidades del Estado"/>
    <m/>
    <s v="Se realiza seguimiento a los ingresos presupuestados."/>
    <m/>
    <m/>
    <m/>
    <m/>
    <m/>
    <m/>
    <m/>
    <m/>
    <n v="0"/>
    <s v="Debil"/>
    <s v="Fuerte"/>
    <s v="DebilFuerte"/>
    <n v="7"/>
    <s v="Débil"/>
    <s v="No disminuye"/>
    <s v="Directamente"/>
    <s v="DébilNo disminuyeDirectamente"/>
    <s v=""/>
    <s v=""/>
  </r>
  <r>
    <s v="Gerencia Regional Occidente"/>
    <x v="18"/>
    <s v="Operativo"/>
    <s v="TODOS LOS PROCESOS"/>
    <s v="Se pueden establecer procesos con controles obsoletos o desbordados en términos de la operación"/>
    <m/>
    <s v="Aplicación del procedimiento de creación, modificación o eliminación de documentos"/>
    <m/>
    <m/>
    <m/>
    <m/>
    <m/>
    <m/>
    <m/>
    <m/>
    <n v="0"/>
    <s v="Debil"/>
    <s v="Fuerte"/>
    <s v="DebilFuerte"/>
    <n v="7"/>
    <s v="Débil"/>
    <s v="No disminuye"/>
    <s v="Directamente"/>
    <s v="DébilNo disminuyeDirectamente"/>
    <s v=""/>
    <s v=""/>
  </r>
  <r>
    <s v="Gerencia Regional Occidente"/>
    <x v="18"/>
    <s v="Operativo"/>
    <s v="TODOS LOS PROCESOS"/>
    <s v="Se pueden establecer procesos con controles obsoletos o desbordados en términos de la operación"/>
    <m/>
    <s v="Se cuenta con la definición de la arquitectura empresarial, donde se establece el alcance de los procesos"/>
    <m/>
    <m/>
    <m/>
    <m/>
    <m/>
    <m/>
    <m/>
    <m/>
    <n v="0"/>
    <s v="Debil"/>
    <s v="Fuerte"/>
    <s v="DebilFuerte"/>
    <n v="7"/>
    <s v="Débil"/>
    <s v="No disminuye"/>
    <s v="Directamente"/>
    <s v="DébilNo disminuyeDirectamente"/>
    <s v=""/>
    <s v=""/>
  </r>
  <r>
    <s v="Gerencia Regional Occidente"/>
    <x v="19"/>
    <s v="Seguridad de la Información"/>
    <s v="TODOS LOS PROCESOS"/>
    <s v="Falta de programas de gestión de cambio y seguimientos en el uso y apropiación de TIC's"/>
    <m/>
    <s v="Seguimeintos realizados al plan de acción "/>
    <m/>
    <m/>
    <m/>
    <m/>
    <m/>
    <m/>
    <m/>
    <m/>
    <n v="0"/>
    <s v="Debil"/>
    <s v="Fuerte"/>
    <s v="DebilFuerte"/>
    <n v="7"/>
    <s v="Débil"/>
    <s v="No disminuye"/>
    <s v="Directamente"/>
    <s v="DébilNo disminuyeDirectamente"/>
    <s v=""/>
    <s v=""/>
  </r>
  <r>
    <s v="Gerencia Regional Occidente"/>
    <x v="20"/>
    <s v="Estratégico"/>
    <s v="TODOS LOS PROCESOS"/>
    <s v="No se cuente con los recursos suficientes para lograr el objetivo institucional"/>
    <m/>
    <s v="Aplicación Procedimiento de Elaboración y Actualización del presupuesto"/>
    <m/>
    <m/>
    <m/>
    <m/>
    <m/>
    <m/>
    <m/>
    <m/>
    <n v="0"/>
    <s v="Debil"/>
    <s v="Fuerte"/>
    <s v="DebilFuerte"/>
    <n v="7"/>
    <s v="Débil"/>
    <s v="No disminuye"/>
    <s v="Directamente"/>
    <s v="DébilNo disminuyeDirectamente"/>
    <s v=""/>
    <s v=""/>
  </r>
  <r>
    <s v="Gerencia Regional Occidente"/>
    <x v="20"/>
    <s v="Estratégico"/>
    <s v="TODOS LOS PROCESOS"/>
    <s v="No se cuente con los recursos suficientes para lograr el objetivo institucional"/>
    <m/>
    <s v="Se verifica el cumplimiento del presupuesto para cada uno de los pagos reallizados."/>
    <m/>
    <m/>
    <m/>
    <m/>
    <m/>
    <m/>
    <m/>
    <m/>
    <n v="0"/>
    <s v="Debil"/>
    <s v="Fuerte"/>
    <s v="DebilFuerte"/>
    <n v="7"/>
    <s v="Débil"/>
    <s v="No disminuye"/>
    <s v="Directamente"/>
    <s v="DébilNo disminuyeDirectamente"/>
    <s v=""/>
    <s v=""/>
  </r>
  <r>
    <s v="Gerencia Regional Occidente"/>
    <x v="20"/>
    <s v="Estratégico"/>
    <s v="TODOS LOS PROCESOS"/>
    <s v="No se cuente con los recursos suficientes para lograr el objetivo institucional"/>
    <m/>
    <s v="Se realiza seguimiento a los ingresos presupuestados."/>
    <m/>
    <m/>
    <m/>
    <m/>
    <m/>
    <m/>
    <m/>
    <m/>
    <n v="0"/>
    <s v="Debil"/>
    <s v="Fuerte"/>
    <s v="DebilFuerte"/>
    <n v="7"/>
    <s v="Débil"/>
    <s v="No disminuye"/>
    <s v="Directamente"/>
    <s v="DébilNo disminuyeDirectamente"/>
    <s v=""/>
    <s v=""/>
  </r>
  <r>
    <s v="Gerencia Regional Occidente"/>
    <x v="21"/>
    <s v="Estratégico"/>
    <s v="RECEPCIÓN Y REGISTRO"/>
    <s v="Asignar activos a Depositarios Provisionales y Liquidadores con características erróneas (tales como actividad económica, cobertura en departamento o municipio,  clasificación de experiencia o categoría de inscripción)"/>
    <m/>
    <s v="Modulo de asignación automatica de depositarios"/>
    <s v="Reducir el riesgo"/>
    <m/>
    <m/>
    <m/>
    <m/>
    <m/>
    <m/>
    <m/>
    <n v="0"/>
    <s v="Debil"/>
    <s v="Fuerte"/>
    <s v="DebilFuerte"/>
    <n v="7"/>
    <s v="Débil"/>
    <s v="No disminuye"/>
    <s v="Directamente"/>
    <s v="DébilNo disminuyeDirectamente"/>
    <s v=""/>
    <s v=""/>
  </r>
  <r>
    <s v="Gerencia Regional Occidente"/>
    <x v="21"/>
    <s v="Estratégico"/>
    <s v="RECEPCIÓN Y REGISTRO"/>
    <s v="Asignar activos a Depositarios Provisionales y Liquidadores con características erróneas (tales como actividad económica, cobertura en departamento o municipio,  clasificación de experiencia o categoría de inscripción)"/>
    <m/>
    <s v="Aplicación del procedimiento de asignación de depositarios"/>
    <s v="Reducir el riesgo"/>
    <m/>
    <m/>
    <m/>
    <m/>
    <m/>
    <m/>
    <m/>
    <n v="0"/>
    <s v="Debil"/>
    <s v="Fuerte"/>
    <s v="DebilFuerte"/>
    <n v="7"/>
    <s v="Débil"/>
    <s v="No disminuye"/>
    <s v="Directamente"/>
    <s v="DébilNo disminuyeDirectamente"/>
    <s v=""/>
    <s v=""/>
  </r>
  <r>
    <s v="Gerencia Regional Occidente"/>
    <x v="22"/>
    <s v="Estratégico"/>
    <s v="RECEPCIÓN Y REGISTRO"/>
    <s v="Puede que no haya recursos disponibles idóneos para la recepción de los Activos (Delegados, Bodegas, Especialistas, depositarios)"/>
    <m/>
    <s v="Aplicación del procedimiento de preparación para la recepción de Activos"/>
    <s v="Reducir el riesgo"/>
    <s v="Asignado"/>
    <s v="Adecuado"/>
    <s v="Oportuna"/>
    <s v="Prevenir"/>
    <s v="No Confiable"/>
    <s v="Se investigan y resuelven oportunamente"/>
    <s v="Completa"/>
    <n v="85"/>
    <s v="Debil"/>
    <s v="Fuerte"/>
    <s v="DebilFuerte"/>
    <n v="7"/>
    <s v="Débil"/>
    <s v="Directamente"/>
    <s v="Directamente"/>
    <s v="DébilDirectamenteDirectamente"/>
    <s v=""/>
    <s v=""/>
  </r>
  <r>
    <s v="Gerencia Regional Occidente"/>
    <x v="23"/>
    <s v="Seguridad de la Información"/>
    <s v="RECEPCIÓN Y REGISTRO"/>
    <s v="No contar con la información real del inventario de los activos en administración"/>
    <m/>
    <s v="Procedimientode recepción de Activos"/>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Gerencia Regional Occidente"/>
    <x v="23"/>
    <s v="Seguridad de la Información"/>
    <s v="RECEPCIÓN Y REGISTRO"/>
    <s v="No contar con la información real del inventario de los activos en administración"/>
    <m/>
    <s v="Seguimiento del lider del registro de los activos"/>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Gerencia Regional Occidente"/>
    <x v="24"/>
    <s v="Operativo"/>
    <s v="RECEPCIÓN Y REGISTRO y DIAGNOSTICO Y ALISTAMIENTO DE ACTIVOS"/>
    <s v="Puede ocurrir que no se caracterice  adecuadamente el activo "/>
    <m/>
    <s v="Definición dentro de los procedimientos de Recepción y registro en cuanto a la Consulta de información online en la Ventanilla Única de Registro (VUR), Registro Único Nacional de Tránsito (RUNT),  DIMAR, Aeronáutica Civil y RUES._x000a_"/>
    <s v="Reducir el riesgo"/>
    <s v="Asignado"/>
    <s v="Adecuado"/>
    <s v="Oportuna"/>
    <s v="Prevenir"/>
    <s v="No Confiable"/>
    <s v="Se investigan y resuelven oportunamente"/>
    <s v="Completa"/>
    <n v="85"/>
    <s v="Debil"/>
    <s v="Fuerte"/>
    <s v="DebilFuerte"/>
    <n v="7"/>
    <s v="Débil"/>
    <s v="Directamente"/>
    <s v="Directamente"/>
    <s v="DébilDirectamenteDirectamente"/>
    <s v=""/>
    <s v=""/>
  </r>
  <r>
    <s v="Gerencia Regional Occidente"/>
    <x v="24"/>
    <s v="Operativo"/>
    <s v="RECEPCIÓN Y REGISTRO y DIAGNOSTICO Y ALISTAMIENTO DE ACTIVOS"/>
    <s v="Puede ocurrir que no se caracterice  adecuadamente el activo "/>
    <m/>
    <s v="Acuerdos interadministrativos – IGAC, para obtención de información"/>
    <s v="Reducir el riesgo"/>
    <s v="Asignado"/>
    <s v="Adecuado"/>
    <s v="Oportuna"/>
    <s v="Prevenir"/>
    <s v="Confiable"/>
    <s v="Se investigan y resuelven oportunamente"/>
    <s v="Completa"/>
    <n v="100"/>
    <s v="Fuerte"/>
    <s v="Fuerte"/>
    <s v="FuerteFuerte"/>
    <n v="1"/>
    <s v="Fuerte"/>
    <s v="Directamente"/>
    <s v="Directamente"/>
    <s v="FuerteDirectamenteDirectamente"/>
    <n v="2"/>
    <n v="2"/>
  </r>
  <r>
    <s v="Gerencia Regional Occidente"/>
    <x v="25"/>
    <s v="Operativo"/>
    <s v="TODOS LOS PROCESOS"/>
    <s v="Puede ocurrir que no tenga proveedores idóneos disponibles"/>
    <m/>
    <s v="Se cuenta con un sistema de registro de proveedores"/>
    <m/>
    <m/>
    <m/>
    <m/>
    <m/>
    <m/>
    <m/>
    <m/>
    <n v="0"/>
    <s v="Debil"/>
    <s v="Fuerte"/>
    <s v="DebilFuerte"/>
    <n v="7"/>
    <s v="Débil"/>
    <s v="No disminuye"/>
    <s v="Directamente"/>
    <s v="DébilNo disminuyeDirectamente"/>
    <s v=""/>
    <s v=""/>
  </r>
  <r>
    <s v="Gerencia Regional Occidente"/>
    <x v="25"/>
    <s v="Operativo"/>
    <s v="TODOS LOS PROCESOS"/>
    <s v="Puede ocurrir que no tenga proveedores idóneos disponibles"/>
    <m/>
    <s v="Contratro elaboración ROM"/>
    <m/>
    <m/>
    <m/>
    <m/>
    <m/>
    <m/>
    <m/>
    <m/>
    <n v="0"/>
    <s v="Debil"/>
    <s v="Fuerte"/>
    <s v="DebilFuerte"/>
    <n v="7"/>
    <s v="Débil"/>
    <s v="No disminuye"/>
    <s v="Directamente"/>
    <s v="DébilNo disminuyeDirectamente"/>
    <s v=""/>
    <s v=""/>
  </r>
  <r>
    <s v="Gerencia Regional Occidente"/>
    <x v="25"/>
    <s v="Operativo"/>
    <s v="TODOS LOS PROCESOS"/>
    <s v="Puede ocurrir que no tenga proveedores idóneos disponibles"/>
    <m/>
    <s v="Aplicación Procedimiento elaboración de Estudios Previos"/>
    <m/>
    <m/>
    <m/>
    <m/>
    <m/>
    <m/>
    <m/>
    <m/>
    <n v="0"/>
    <s v="Debil"/>
    <s v="Fuerte"/>
    <s v="DebilFuerte"/>
    <n v="7"/>
    <s v="Débil"/>
    <s v="No disminuye"/>
    <s v="Directamente"/>
    <s v="DébilNo disminuyeDirectamente"/>
    <s v=""/>
    <s v=""/>
  </r>
  <r>
    <s v="Gerencia Regional Occidente"/>
    <x v="26"/>
    <s v="Operativo"/>
    <s v="TODOS LOS PROCESOS"/>
    <s v="Se podría contratar un servicio innecesario"/>
    <m/>
    <s v="Aplicación Procedimiento elaboración de Estudios Previos"/>
    <m/>
    <m/>
    <m/>
    <m/>
    <m/>
    <m/>
    <m/>
    <m/>
    <n v="0"/>
    <s v="Debil"/>
    <s v="Fuerte"/>
    <s v="DebilFuerte"/>
    <n v="7"/>
    <s v="Débil"/>
    <s v="No disminuye"/>
    <s v="Directamente"/>
    <s v="DébilNo disminuyeDirectamente"/>
    <s v=""/>
    <s v=""/>
  </r>
  <r>
    <s v="Gerencia Regional Occidente"/>
    <x v="26"/>
    <s v="Operativo"/>
    <s v="TODOS LOS PROCESOS"/>
    <s v="Se podría contratar un servicio innecesario"/>
    <m/>
    <s v="Aplicación del Procedimiento de ROM y Formato de Solicitud de Aprobación de ROM"/>
    <m/>
    <m/>
    <m/>
    <m/>
    <m/>
    <m/>
    <m/>
    <m/>
    <n v="0"/>
    <s v="Debil"/>
    <s v="Fuerte"/>
    <s v="DebilFuerte"/>
    <n v="7"/>
    <s v="Débil"/>
    <s v="No disminuye"/>
    <s v="Directamente"/>
    <s v="DébilNo disminuyeDirectamente"/>
    <s v=""/>
    <s v=""/>
  </r>
  <r>
    <s v="Gerencia Regional Occidente"/>
    <x v="27"/>
    <s v="Estratégico"/>
    <s v="RECEPCIÓN Y REGISTRO"/>
    <s v="Puede ocurrir que exista dentro del banco de depositarios, algunos que no cumplan con las características necesarias para el Registro y/o Asignación de activos."/>
    <m/>
    <s v="procedimiento P-DP3-030_Registro_y_clasificacion_de_Depositarios, incluyendo mecanismo de evaluación de depositarios."/>
    <s v="Reducir el riesgo"/>
    <m/>
    <m/>
    <m/>
    <m/>
    <m/>
    <m/>
    <m/>
    <n v="0"/>
    <s v="Debil"/>
    <s v="Fuerte"/>
    <s v="DebilFuerte"/>
    <n v="7"/>
    <s v="Débil"/>
    <s v="No disminuye"/>
    <s v="Directamente"/>
    <s v="DébilNo disminuyeDirectamente"/>
    <s v=""/>
    <s v=""/>
  </r>
  <r>
    <s v="Gerencia Regional Occidente"/>
    <x v="27"/>
    <s v="Estratégico"/>
    <s v="RECEPCIÓN Y REGISTRO"/>
    <s v="Puede ocurrir que exista dentro del banco de depositarios, algunos que no cumplan con las características necesarias para el Registro y/o Asignación de activos."/>
    <m/>
    <s v="Sistema de información de registro de depositarios donde desarrolla el proceso"/>
    <s v="Reducir el riesgo"/>
    <m/>
    <m/>
    <m/>
    <m/>
    <m/>
    <m/>
    <m/>
    <n v="0"/>
    <s v="Debil"/>
    <s v="Fuerte"/>
    <s v="DebilFuerte"/>
    <n v="7"/>
    <s v="Débil"/>
    <s v="No disminuye"/>
    <s v="Directamente"/>
    <s v="DébilNo disminuyeDirectamente"/>
    <s v=""/>
    <s v=""/>
  </r>
  <r>
    <s v="Gerencia Regional Occidente"/>
    <x v="27"/>
    <s v="Estratégico"/>
    <s v="RECEPCIÓN Y REGISTRO"/>
    <s v="Puede ocurrir que exista dentro del banco de depositarios, algunos que no cumplan con las características necesarias para el Registro y/o Asignación de activos."/>
    <m/>
    <s v="Procedimiento de registro de depositarios y liquidadores, donde se establecen los requisitos y operacion de la selección"/>
    <s v="Reducir el riesgo"/>
    <m/>
    <m/>
    <m/>
    <m/>
    <m/>
    <m/>
    <m/>
    <n v="0"/>
    <s v="Debil"/>
    <s v="Fuerte"/>
    <s v="DebilFuerte"/>
    <n v="7"/>
    <s v="Débil"/>
    <s v="No disminuye"/>
    <s v="Directamente"/>
    <s v="DébilNo disminuyeDirectamente"/>
    <s v=""/>
    <s v=""/>
  </r>
  <r>
    <s v="Gerencia Regional Occidente"/>
    <x v="27"/>
    <s v="Estratégico"/>
    <s v="RECEPCIÓN Y REGISTRO"/>
    <s v="Puede ocurrir que exista dentro del banco de depositarios, algunos que no cumplan con las características necesarias para el Registro y/o Asignación de activos."/>
    <m/>
    <s v="Disponibilidad de un módulo de actualización de la información del Depositario registrada en el sistema"/>
    <s v="Reducir el riesgo"/>
    <m/>
    <m/>
    <m/>
    <m/>
    <m/>
    <m/>
    <m/>
    <n v="0"/>
    <s v="Debil"/>
    <s v="Fuerte"/>
    <s v="DebilFuerte"/>
    <n v="7"/>
    <s v="Débil"/>
    <s v="No disminuye"/>
    <s v="Directamente"/>
    <s v="DébilNo disminuyeDirectamente"/>
    <s v=""/>
    <s v=""/>
  </r>
  <r>
    <s v="Gerencia Regional Occidente"/>
    <x v="28"/>
    <s v="Operativo"/>
    <s v="DISPOSICIÓN TEMPORAL DE ACTIVOS"/>
    <s v="Puede ocurrir que no se caracterice correctamente a los usuarios de los diferentes mecanismos de administración "/>
    <m/>
    <s v="Aplicación del procedimiento de Promoción y Negociación de Bienes Inmuebles"/>
    <m/>
    <m/>
    <m/>
    <m/>
    <m/>
    <m/>
    <m/>
    <m/>
    <n v="0"/>
    <s v="Debil"/>
    <s v="Fuerte"/>
    <s v="DebilFuerte"/>
    <n v="7"/>
    <s v="Débil"/>
    <s v="No disminuye"/>
    <s v="Directamente"/>
    <s v="DébilNo disminuyeDirectamente"/>
    <s v=""/>
    <s v=""/>
  </r>
  <r>
    <s v="Gerencia Regional Occidente"/>
    <x v="28"/>
    <s v="Operativo"/>
    <s v="DISPOSICIÓN TEMPORAL DE ACTIVOS"/>
    <s v="Puede ocurrir que no se caracterice correctamente a los usuarios de los diferentes mecanismos de administración "/>
    <m/>
    <s v="Aplicación del procedimiento de administración directa de bienes muebles"/>
    <m/>
    <m/>
    <m/>
    <m/>
    <m/>
    <m/>
    <m/>
    <m/>
    <n v="0"/>
    <s v="Debil"/>
    <s v="Fuerte"/>
    <s v="DebilFuerte"/>
    <n v="7"/>
    <s v="Débil"/>
    <s v="No disminuye"/>
    <s v="Directamente"/>
    <s v="DébilNo disminuyeDirectamente"/>
    <s v=""/>
    <s v=""/>
  </r>
  <r>
    <s v="Gerencia Regional Occidente"/>
    <x v="28"/>
    <s v="Operativo"/>
    <s v="DISPOSICIÓN TEMPORAL DE ACTIVOS"/>
    <s v="Puede ocurrir que no se caracterice correctamente a los usuarios de los diferentes mecanismos de administración "/>
    <m/>
    <s v="Aplicación del protocolo de ventas CISA SAE"/>
    <m/>
    <m/>
    <m/>
    <m/>
    <m/>
    <m/>
    <m/>
    <m/>
    <n v="0"/>
    <s v="Debil"/>
    <s v="Fuerte"/>
    <s v="DebilFuerte"/>
    <n v="7"/>
    <s v="Débil"/>
    <s v="No disminuye"/>
    <s v="Directamente"/>
    <s v="DébilNo disminuyeDirectamente"/>
    <s v=""/>
    <s v=""/>
  </r>
  <r>
    <s v="Gerencia Regional Occidente"/>
    <x v="28"/>
    <s v="Operativo"/>
    <s v="DISPOSICIÓN TEMPORAL DE ACTIVOS"/>
    <s v="Puede ocurrir que no se caracterice correctamente a los usuarios de los diferentes mecanismos de administración "/>
    <m/>
    <s v="Comercialización de Semovientes, sustancias quimicas"/>
    <m/>
    <m/>
    <m/>
    <m/>
    <m/>
    <m/>
    <m/>
    <m/>
    <n v="0"/>
    <s v="Debil"/>
    <s v="Fuerte"/>
    <s v="DebilFuerte"/>
    <n v="7"/>
    <s v="Débil"/>
    <s v="No disminuye"/>
    <s v="Directamente"/>
    <s v="DébilNo disminuyeDirectamente"/>
    <s v=""/>
    <s v=""/>
  </r>
  <r>
    <s v="Gerencia Regional Occidente"/>
    <x v="28"/>
    <s v="Operativo"/>
    <s v="DISPOSICIÓN TEMPORAL DE ACTIVOS"/>
    <s v="Puede ocurrir que no se caracterice correctamente a los usuarios de los diferentes mecanismos de administración "/>
    <m/>
    <s v="Aplicación del procedimiento de destinación definitiva de bienes inmuebles - leyes especiales"/>
    <m/>
    <m/>
    <m/>
    <m/>
    <m/>
    <m/>
    <m/>
    <m/>
    <n v="0"/>
    <s v="Debil"/>
    <s v="Fuerte"/>
    <s v="DebilFuerte"/>
    <n v="7"/>
    <s v="Débil"/>
    <s v="No disminuye"/>
    <s v="Directamente"/>
    <s v="DébilNo disminuyeDirectamente"/>
    <s v=""/>
    <s v=""/>
  </r>
  <r>
    <s v="Gerencia Regional Occidente"/>
    <x v="28"/>
    <s v="Operativo"/>
    <s v="DISPOSICIÓN TEMPORAL DE ACTIVOS"/>
    <s v="Puede ocurrir que no se caracterice correctamente a los usuarios de los diferentes mecanismos de administración "/>
    <m/>
    <s v="Aplicación del procedimiento de enajenación de bienes en común y proindiviso"/>
    <m/>
    <m/>
    <m/>
    <m/>
    <m/>
    <m/>
    <m/>
    <m/>
    <n v="0"/>
    <s v="Debil"/>
    <s v="Fuerte"/>
    <s v="DebilFuerte"/>
    <n v="7"/>
    <s v="Débil"/>
    <s v="No disminuye"/>
    <s v="Directamente"/>
    <s v="DébilNo disminuyeDirectamente"/>
    <s v=""/>
    <s v=""/>
  </r>
  <r>
    <s v="Gerencia Regional Occidente"/>
    <x v="28"/>
    <s v="Operativo"/>
    <s v="DISPOSICIÓN TEMPORAL DE ACTIVOS"/>
    <s v="Puede ocurrir que no se caracterice correctamente a los usuarios de los diferentes mecanismos de administración "/>
    <m/>
    <s v="Aplicación del procedimiento de Comercialización de Activos Sociales"/>
    <m/>
    <m/>
    <m/>
    <m/>
    <m/>
    <m/>
    <m/>
    <m/>
    <n v="0"/>
    <s v="Debil"/>
    <s v="Fuerte"/>
    <s v="DebilFuerte"/>
    <n v="7"/>
    <s v="Débil"/>
    <s v="No disminuye"/>
    <s v="Directamente"/>
    <s v="DébilNo disminuyeDirectamente"/>
    <s v=""/>
    <s v=""/>
  </r>
  <r>
    <s v="Gerencia Regional Occidente"/>
    <x v="28"/>
    <s v="Operativo"/>
    <s v="DISPOSICIÓN TEMPORAL DE ACTIVOS"/>
    <s v="Puede ocurrir que no se caracterice correctamente a los usuarios de los diferentes mecanismos de administración "/>
    <m/>
    <s v="Aplicación del procedimiento de chatarrización"/>
    <m/>
    <m/>
    <m/>
    <m/>
    <m/>
    <m/>
    <m/>
    <m/>
    <n v="0"/>
    <s v="Debil"/>
    <s v="Fuerte"/>
    <s v="DebilFuerte"/>
    <n v="7"/>
    <s v="Débil"/>
    <s v="No disminuye"/>
    <s v="Directamente"/>
    <s v="DébilNo disminuyeDirectamente"/>
    <s v=""/>
    <s v=""/>
  </r>
  <r>
    <s v="Gerencia Regional Occidente"/>
    <x v="29"/>
    <s v="Estratégico"/>
    <s v="DISPOSICIÓN TEMPORAL DE ACTIVOS"/>
    <s v="Puede ocurrir que se cuenten con depositarios provisionales y/o liquidadores, destinatarios provisionales y arrendatarios que incumplen con sus obligaciones"/>
    <m/>
    <s v="Scoring de depositarios"/>
    <s v="Reducir el riesgo"/>
    <m/>
    <m/>
    <m/>
    <m/>
    <m/>
    <m/>
    <m/>
    <n v="0"/>
    <s v="Debil"/>
    <s v="Fuerte"/>
    <s v="DebilFuerte"/>
    <n v="7"/>
    <s v="Débil"/>
    <s v="Directamente"/>
    <s v="Directamente"/>
    <s v="DébilDirectamenteDirectamente"/>
    <s v=""/>
    <s v=""/>
  </r>
  <r>
    <s v="Gerencia Regional Occidente"/>
    <x v="29"/>
    <s v="Estratégico"/>
    <s v="DISPOSICIÓN TEMPORAL DE ACTIVOS"/>
    <s v="Puede ocurrir que se cuenten con depositarios provisionales y/o liquidadores, destinatarios provisionales y arrendatarios que incumplen con sus obligaciones"/>
    <m/>
    <s v="Portal de depositarios en el que identifican y se interactua con ellos"/>
    <s v="Reducir el riesgo"/>
    <m/>
    <m/>
    <m/>
    <m/>
    <m/>
    <m/>
    <m/>
    <n v="0"/>
    <s v="Debil"/>
    <s v="Fuerte"/>
    <s v="DebilFuerte"/>
    <n v="7"/>
    <s v="Débil"/>
    <s v="Directamente"/>
    <s v="Directamente"/>
    <s v="DébilDirectamenteDirectamente"/>
    <s v=""/>
    <s v=""/>
  </r>
  <r>
    <s v="Gerencia Regional Occidente"/>
    <x v="29"/>
    <s v="Estratégico"/>
    <s v="DISPOSICIÓN TEMPORAL DE ACTIVOS"/>
    <s v="Puede ocurrir que se cuenten con depositarios provisionales y/o liquidadores, destinatarios provisionales y arrendatarios que incumplen con sus obligaciones"/>
    <m/>
    <s v="Se realizan visitas periódicas de auditoría a los activos asignados "/>
    <s v="Reducir el riesgo"/>
    <s v="Asignado"/>
    <s v="Adecuado"/>
    <s v="Oportuna"/>
    <s v="Detectar"/>
    <s v="Confiable"/>
    <s v="Se investigan y resuelven oportunamente"/>
    <s v="Completa"/>
    <n v="95"/>
    <s v="Moderado"/>
    <s v="Moderado"/>
    <s v="ModeradoModerado"/>
    <n v="5"/>
    <s v="Moderado"/>
    <s v="Directamente"/>
    <s v="Directamente"/>
    <s v="ModeradoDirectamenteDirectamente"/>
    <n v="1"/>
    <n v="1"/>
  </r>
  <r>
    <s v="Gerencia Regional Occidente"/>
    <x v="29"/>
    <s v="Estratégico"/>
    <s v="DISPOSICIÓN TEMPORAL DE ACTIVOS"/>
    <s v="Puede ocurrir que se cuenten con depositarios provisionales y/o liquidadores, destinatarios provisionales y arrendatarios que incumplen con sus obligaciones"/>
    <m/>
    <s v="Se realizan mesas de trabajo periodicas"/>
    <s v="Reducir el riesgo"/>
    <s v="Asignado"/>
    <s v="Adecuado"/>
    <s v="Inoportuna"/>
    <s v="Detectar"/>
    <s v="Confiable"/>
    <s v="Se investigan y resuelven oportunamente"/>
    <s v="Completa"/>
    <n v="80"/>
    <s v="Debil"/>
    <s v="Moderado"/>
    <s v="DebilModerado"/>
    <n v="8"/>
    <s v="Débil"/>
    <s v="Directamente"/>
    <s v="Directamente"/>
    <s v="DébilDirectamenteDirectamente"/>
    <s v=""/>
    <s v=""/>
  </r>
  <r>
    <s v="Gerencia Regional Occidente"/>
    <x v="29"/>
    <s v="Estratégico"/>
    <s v="DISPOSICIÓN TEMPORAL DE ACTIVOS"/>
    <s v="Puede ocurrir que se cuenten con depositarios provisionales y/o liquidadores, destinatarios provisionales y arrendatarios que incumplen con sus obligaciones"/>
    <m/>
    <s v="Requerimientos escritos frente a las gestiones y cumplimiento de las obligaciones"/>
    <s v="Reducir el riesgo"/>
    <s v="Asignado"/>
    <s v="Adecuado"/>
    <s v="Inoportuna"/>
    <s v="Detectar"/>
    <s v="Confiable"/>
    <s v="Se investigan y resuelven oportunamente"/>
    <s v="Completa"/>
    <n v="80"/>
    <s v="Debil"/>
    <s v="Moderado"/>
    <s v="DebilModerado"/>
    <n v="8"/>
    <s v="Débil"/>
    <s v="Directamente"/>
    <s v="Directamente"/>
    <s v="DébilDirectamenteDirectamente"/>
    <s v=""/>
    <s v=""/>
  </r>
  <r>
    <s v="Gerencia Regional Occidente"/>
    <x v="30"/>
    <s v="Estratégico"/>
    <s v="DISPOSICIÓN FINAL DE ACTIVOS"/>
    <s v="Puede ocurrir que no se encuentra disponible la información del activo"/>
    <m/>
    <s v="Aplicación del procedimiento de alistamiento de activos (Inmuebles, Muebles, Sociedades)"/>
    <m/>
    <m/>
    <m/>
    <m/>
    <m/>
    <m/>
    <m/>
    <m/>
    <n v="0"/>
    <s v="Debil"/>
    <s v="Fuerte"/>
    <s v="DebilFuerte"/>
    <n v="7"/>
    <s v="Débil"/>
    <s v="No disminuye"/>
    <s v="Directamente"/>
    <s v="DébilNo disminuyeDirectamente"/>
    <s v=""/>
    <s v=""/>
  </r>
  <r>
    <s v="Gerencia Regional Occidente"/>
    <x v="30"/>
    <s v="Estratégico"/>
    <s v="DISPOSICIÓN FINAL DE ACTIVOS"/>
    <s v="Puede ocurrir que no se encuentra disponible la información del activo"/>
    <m/>
    <s v="Sistema de información Matrix con trazabilidad de los activos de información"/>
    <m/>
    <m/>
    <m/>
    <m/>
    <m/>
    <m/>
    <m/>
    <m/>
    <n v="0"/>
    <s v="Debil"/>
    <s v="Fuerte"/>
    <s v="DebilFuerte"/>
    <n v="7"/>
    <s v="Débil"/>
    <s v="No disminuye"/>
    <s v="Directamente"/>
    <s v="DébilNo disminuyeDirectamente"/>
    <s v=""/>
    <s v=""/>
  </r>
  <r>
    <s v="Gerencia Regional Occidente"/>
    <x v="30"/>
    <s v="Estratégico"/>
    <s v="DISPOSICIÓN FINAL DE ACTIVOS"/>
    <s v="Puede ocurrir que no se encuentra disponible la información del activo"/>
    <m/>
    <s v="Visitas períodicas a cada uno de los activos"/>
    <m/>
    <m/>
    <m/>
    <m/>
    <m/>
    <m/>
    <m/>
    <m/>
    <n v="0"/>
    <s v="Debil"/>
    <s v="Fuerte"/>
    <s v="DebilFuerte"/>
    <n v="7"/>
    <s v="Débil"/>
    <s v="No disminuye"/>
    <s v="Directamente"/>
    <s v="DébilNo disminuyeDirectamente"/>
    <s v=""/>
    <s v=""/>
  </r>
  <r>
    <s v="Gerencia Regional Occidente"/>
    <x v="30"/>
    <s v="Estratégico"/>
    <s v="DISPOSICIÓN FINAL DE ACTIVOS"/>
    <s v="Puede ocurrir que no se encuentra disponible la información del activo"/>
    <m/>
    <s v="Registro y verificación de informe de Gestión de Depositarios"/>
    <m/>
    <m/>
    <m/>
    <m/>
    <m/>
    <m/>
    <m/>
    <m/>
    <n v="0"/>
    <s v="Debil"/>
    <s v="Fuerte"/>
    <s v="DebilFuerte"/>
    <n v="7"/>
    <s v="Débil"/>
    <s v="No disminuye"/>
    <s v="Directamente"/>
    <s v="DébilNo disminuyeDirectamente"/>
    <s v=""/>
    <s v=""/>
  </r>
  <r>
    <s v="Gerencia Regional Occidente"/>
    <x v="31"/>
    <s v="Operativo"/>
    <s v="DISPOSICIÓN FINAL DE ACTIVOS"/>
    <s v="Podría ocurrir que no se entregue el activo en administración o disposición final correspondiente"/>
    <m/>
    <s v="Aplicación procedimiento de alistamiento para la devolución de activos."/>
    <s v="Reducir el riesgo"/>
    <s v="Asignado"/>
    <s v="Adecuado"/>
    <s v="Inoportuna"/>
    <s v="Detectar"/>
    <s v="Confiable"/>
    <s v="Se investigan y resuelven oportunamente"/>
    <s v="Completa"/>
    <n v="80"/>
    <s v="Debil"/>
    <s v="Moderado"/>
    <s v="DebilModerado"/>
    <n v="8"/>
    <s v="Débil"/>
    <s v="Directamente"/>
    <s v="Directamente"/>
    <s v="DébilDirectamenteDirectamente"/>
    <s v=""/>
    <s v=""/>
  </r>
  <r>
    <s v="Gerencia Regional Occidente"/>
    <x v="31"/>
    <s v="Operativo"/>
    <s v="DISPOSICIÓN FINAL DE ACTIVOS"/>
    <s v="Podría ocurrir que no se entregue el activo en administración o disposición final correspondiente"/>
    <m/>
    <s v="Procedimiento de entrega de activos"/>
    <s v="Reducir el riesgo"/>
    <s v="Asignado"/>
    <s v="Adecuado"/>
    <s v="Oportuna"/>
    <s v="No es un control"/>
    <s v="Confiable"/>
    <s v="Se investigan y resuelven oportunamente"/>
    <s v="Completa"/>
    <n v="85"/>
    <s v="Debil"/>
    <s v="Moderado"/>
    <s v="DebilModerado"/>
    <n v="8"/>
    <s v="Débil"/>
    <s v="Directamente"/>
    <s v="Directamente"/>
    <s v="DébilDirectamenteDirectamente"/>
    <s v=""/>
    <s v=""/>
  </r>
  <r>
    <s v="Gerencia Regional Occidente"/>
    <x v="32"/>
    <s v="Operativo"/>
    <s v="DISPOSICIÓN FINAL DE ACTIVOS"/>
    <s v="Se podría desconocer por parte de SAE la necesidad de la entrega del activo"/>
    <m/>
    <s v="Descriptores definidos en el Sistema de informacionde correspondencia recibida (ZEUS)"/>
    <m/>
    <m/>
    <m/>
    <m/>
    <m/>
    <m/>
    <m/>
    <m/>
    <n v="0"/>
    <s v="Debil"/>
    <s v="Fuerte"/>
    <s v="DebilFuerte"/>
    <n v="7"/>
    <s v="Débil"/>
    <s v="No disminuye"/>
    <s v="Directamente"/>
    <s v="DébilNo disminuyeDirectamente"/>
    <s v=""/>
    <s v=""/>
  </r>
  <r>
    <s v="Gerencia Regional Occidente"/>
    <x v="32"/>
    <s v="Operativo"/>
    <s v="DISPOSICIÓN FINAL DE ACTIVOS"/>
    <s v="Se podría desconocer por parte de SAE la necesidad de la entrega del activo"/>
    <m/>
    <s v="Se cuenta con canales de comunicación directos con la fiscalia."/>
    <m/>
    <m/>
    <m/>
    <m/>
    <m/>
    <m/>
    <m/>
    <m/>
    <n v="0"/>
    <s v="Debil"/>
    <s v="Fuerte"/>
    <s v="DebilFuerte"/>
    <n v="7"/>
    <s v="Débil"/>
    <s v="No disminuye"/>
    <s v="Directamente"/>
    <s v="DébilNo disminuyeDirectamente"/>
    <s v=""/>
    <s v=""/>
  </r>
  <r>
    <s v="Gerencia Regional Occidente"/>
    <x v="32"/>
    <s v="Operativo"/>
    <s v="DISPOSICIÓN FINAL DE ACTIVOS"/>
    <s v="Se podría desconocer por parte de SAE la necesidad de la entrega del activo"/>
    <m/>
    <s v="Seguimiento semanal a las actividades desarrolladas por las G. de asuntos legales y contratación."/>
    <m/>
    <m/>
    <m/>
    <m/>
    <m/>
    <m/>
    <m/>
    <m/>
    <n v="0"/>
    <s v="Debil"/>
    <s v="Fuerte"/>
    <s v="DebilFuerte"/>
    <n v="7"/>
    <s v="Débil"/>
    <s v="No disminuye"/>
    <s v="Directamente"/>
    <s v="DébilNo disminuyeDirectamente"/>
    <s v=""/>
    <s v=""/>
  </r>
  <r>
    <s v="Gerencia Regional Occidente"/>
    <x v="33"/>
    <s v="Estratégico"/>
    <s v="DISPOSICIÓN FINAL DE ACTIVOS"/>
    <s v="Se podría  enajenar un activo por un valor inferior al estimado"/>
    <m/>
    <s v="Aplicación del Procedimeintos de estimado de renta y valoracipon de activos en el que se establecen los controles en las contrataciones o en los métodos a utilizar para los mismos."/>
    <m/>
    <m/>
    <m/>
    <m/>
    <m/>
    <m/>
    <m/>
    <m/>
    <n v="0"/>
    <s v="Debil"/>
    <s v="Fuerte"/>
    <s v="DebilFuerte"/>
    <n v="7"/>
    <s v="Débil"/>
    <s v="No disminuye"/>
    <s v="Directamente"/>
    <s v="DébilNo disminuyeDirectamente"/>
    <s v=""/>
    <s v=""/>
  </r>
  <r>
    <s v="Gerencia Regional Occidente"/>
    <x v="34"/>
    <s v="Operativo"/>
    <s v="GESTIÓN FINANCIERA"/>
    <s v="Se podría presentar fallas en la identificación de las características de los recaudos y pagos"/>
    <m/>
    <s v="Estandarizaciòn de flujo de pagos en el aplicativo ZEUS"/>
    <m/>
    <m/>
    <m/>
    <m/>
    <m/>
    <m/>
    <m/>
    <m/>
    <n v="0"/>
    <s v="Debil"/>
    <s v="Fuerte"/>
    <s v="DebilFuerte"/>
    <n v="7"/>
    <s v="Débil"/>
    <s v="No disminuye"/>
    <s v="Directamente"/>
    <s v="DébilNo disminuyeDirectamente"/>
    <s v=""/>
    <s v=""/>
  </r>
  <r>
    <s v="Gerencia Regional Occidente"/>
    <x v="34"/>
    <s v="Operativo"/>
    <s v="GESTIÓN FINANCIERA"/>
    <s v="Se podría presentar fallas en la identificación de las características de los recaudos y pagos"/>
    <m/>
    <s v="Instructivo para generación de cupon recaudo general."/>
    <m/>
    <m/>
    <m/>
    <m/>
    <m/>
    <m/>
    <m/>
    <m/>
    <n v="0"/>
    <s v="Debil"/>
    <s v="Fuerte"/>
    <s v="DebilFuerte"/>
    <n v="7"/>
    <s v="Débil"/>
    <s v="No disminuye"/>
    <s v="Directamente"/>
    <s v="DébilNo disminuyeDirectamente"/>
    <s v=""/>
    <s v=""/>
  </r>
  <r>
    <s v="Gerencia Regional Occidente"/>
    <x v="35"/>
    <s v="Estratégico"/>
    <s v="GESTIÓN FINANCIERA"/>
    <s v="Se podría presentar que no exista disponibilidad de recursos"/>
    <m/>
    <s v="Se realiza un presupuesto anual desarrollado por cada una de las àreas, tanto para ingresos como para gastos."/>
    <m/>
    <m/>
    <m/>
    <m/>
    <m/>
    <m/>
    <m/>
    <m/>
    <n v="0"/>
    <s v="Debil"/>
    <s v="Fuerte"/>
    <s v="DebilFuerte"/>
    <n v="7"/>
    <s v="Débil"/>
    <s v="No disminuye"/>
    <s v="Directamente"/>
    <s v="DébilNo disminuyeDirectamente"/>
    <s v=""/>
    <s v=""/>
  </r>
  <r>
    <s v="Gerencia Regional Occidente"/>
    <x v="35"/>
    <s v="Estratégico"/>
    <s v="GESTIÓN FINANCIERA"/>
    <s v="Se podría presentar que no exista disponibilidad de recursos"/>
    <m/>
    <s v="Se verifica el cumplimiento del presupuesto para cada uno de los pagos reallizados."/>
    <m/>
    <m/>
    <m/>
    <m/>
    <m/>
    <m/>
    <m/>
    <m/>
    <n v="0"/>
    <s v="Debil"/>
    <s v="Fuerte"/>
    <s v="DebilFuerte"/>
    <n v="7"/>
    <s v="Débil"/>
    <s v="No disminuye"/>
    <s v="Directamente"/>
    <s v="DébilNo disminuyeDirectamente"/>
    <s v=""/>
    <s v=""/>
  </r>
  <r>
    <s v="Gerencia Regional Occidente"/>
    <x v="35"/>
    <s v="Estratégico"/>
    <s v="GESTIÓN FINANCIERA"/>
    <s v="Se podría presentar que no exista disponibilidad de recursos"/>
    <m/>
    <s v="Se realiza seguimiento a los ingresos presupuestados."/>
    <m/>
    <m/>
    <m/>
    <m/>
    <m/>
    <m/>
    <m/>
    <m/>
    <n v="0"/>
    <s v="Debil"/>
    <s v="Fuerte"/>
    <s v="DebilFuerte"/>
    <n v="7"/>
    <s v="Débil"/>
    <s v="No disminuye"/>
    <s v="Directamente"/>
    <s v="DébilNo disminuyeDirectamente"/>
    <s v=""/>
    <s v=""/>
  </r>
  <r>
    <s v="Gerencia Regional Occidente"/>
    <x v="36"/>
    <s v="Operativo"/>
    <s v="GESTIÓN FINANCIERA"/>
    <s v="Puede ocurrir que no se cuente con información del estado de cuenta por activo"/>
    <m/>
    <s v="Se cuenta con un Instructivo de generación de estado de cuenta de activos y Formato de estado de cuenta"/>
    <m/>
    <m/>
    <m/>
    <m/>
    <m/>
    <m/>
    <m/>
    <m/>
    <n v="0"/>
    <s v="Debil"/>
    <s v="Fuerte"/>
    <s v="DebilFuerte"/>
    <n v="7"/>
    <s v="Débil"/>
    <s v="No disminuye"/>
    <s v="Directamente"/>
    <s v="DébilNo disminuyeDirectamente"/>
    <s v=""/>
    <s v=""/>
  </r>
  <r>
    <s v="Gerencia Regional Occidente"/>
    <x v="36"/>
    <s v="Operativo"/>
    <s v="GESTIÓN FINANCIERA"/>
    <s v="Puede ocurrir que no se cuente con información del estado de cuenta por activo"/>
    <m/>
    <s v="Sistema de información Matrix con trazabilidad de los activos de información"/>
    <m/>
    <m/>
    <m/>
    <m/>
    <m/>
    <m/>
    <m/>
    <m/>
    <n v="0"/>
    <s v="Debil"/>
    <s v="Fuerte"/>
    <s v="DebilFuerte"/>
    <n v="7"/>
    <s v="Débil"/>
    <s v="No disminuye"/>
    <s v="Directamente"/>
    <s v="DébilNo disminuyeDirectamente"/>
    <s v=""/>
    <s v=""/>
  </r>
  <r>
    <s v="Gerencia Regional Occidente"/>
    <x v="37"/>
    <s v="Estratégico"/>
    <s v="GESTIÓN FINANCIERA"/>
    <s v="Puede ocurrir que SAE disponga de los recursos de los activos del FRISCO desconociendo la condición de estos. "/>
    <m/>
    <s v="Formato de certificación de afectación directa de activos."/>
    <m/>
    <m/>
    <m/>
    <m/>
    <m/>
    <m/>
    <m/>
    <m/>
    <n v="0"/>
    <s v="Debil"/>
    <s v="Fuerte"/>
    <s v="DebilFuerte"/>
    <n v="7"/>
    <s v="Débil"/>
    <s v="No disminuye"/>
    <s v="Directamente"/>
    <s v="DébilNo disminuyeDirectamente"/>
    <s v=""/>
    <s v=""/>
  </r>
  <r>
    <s v="Gerencia Regional Occidente"/>
    <x v="38"/>
    <s v="Operativo"/>
    <s v="GESTIÓN FINANCIERA"/>
    <s v="Se podría reportar información financiera inexacta tanto de SAE como del FRISCO."/>
    <m/>
    <s v="Se cuenta con contabilidades separadas, una para el FRISCO y una para SAE."/>
    <m/>
    <m/>
    <m/>
    <m/>
    <m/>
    <m/>
    <m/>
    <m/>
    <n v="0"/>
    <s v="Debil"/>
    <s v="Fuerte"/>
    <s v="DebilFuerte"/>
    <n v="7"/>
    <s v="Débil"/>
    <s v="No disminuye"/>
    <s v="Directamente"/>
    <s v="DébilNo disminuyeDirectamente"/>
    <s v=""/>
    <s v=""/>
  </r>
  <r>
    <s v="Gerencia Regional Occidente"/>
    <x v="38"/>
    <s v="Operativo"/>
    <s v="GESTIÓN FINANCIERA"/>
    <s v="Se podría reportar información financiera inexacta tanto de SAE como del FRISCO."/>
    <m/>
    <s v="Se realizan conciliaciones de cada registro contable."/>
    <m/>
    <m/>
    <m/>
    <m/>
    <m/>
    <m/>
    <m/>
    <m/>
    <n v="0"/>
    <s v="Debil"/>
    <s v="Fuerte"/>
    <s v="DebilFuerte"/>
    <n v="7"/>
    <s v="Débil"/>
    <s v="No disminuye"/>
    <s v="Directamente"/>
    <s v="DébilNo disminuyeDirectamente"/>
    <s v=""/>
    <s v=""/>
  </r>
  <r>
    <s v="Gerencia Regional Occidente"/>
    <x v="39"/>
    <s v="Operativo"/>
    <s v="GESTIÓN DOCUMENTAL"/>
    <s v="Se podría generar una inadecuada identificación al área que corresponde el trámite  "/>
    <m/>
    <s v="Capacitación continua, criterios de direccionamiento de correspondencia"/>
    <m/>
    <m/>
    <m/>
    <m/>
    <m/>
    <m/>
    <m/>
    <m/>
    <n v="0"/>
    <s v="Debil"/>
    <s v="Fuerte"/>
    <s v="DebilFuerte"/>
    <n v="7"/>
    <s v="Débil"/>
    <s v="No disminuye"/>
    <s v="Directamente"/>
    <s v="DébilNo disminuyeDirectamente"/>
    <s v=""/>
    <s v=""/>
  </r>
  <r>
    <s v="Gerencia Regional Occidente"/>
    <x v="39"/>
    <s v="Operativo"/>
    <s v="GESTIÓN DOCUMENTAL"/>
    <s v="Se podría generar una inadecuada identificación al área que corresponde el trámite  "/>
    <m/>
    <s v=" Base de datos actualizada de usuarios en el aplicativo de Correspondencia."/>
    <m/>
    <m/>
    <m/>
    <m/>
    <m/>
    <m/>
    <m/>
    <m/>
    <n v="0"/>
    <s v="Debil"/>
    <s v="Fuerte"/>
    <s v="DebilFuerte"/>
    <n v="7"/>
    <s v="Débil"/>
    <s v="No disminuye"/>
    <s v="Directamente"/>
    <s v="DébilNo disminuyeDirectamente"/>
    <s v=""/>
    <s v=""/>
  </r>
  <r>
    <s v="Gerencia Regional Occidente"/>
    <x v="39"/>
    <s v="Operativo"/>
    <s v="GESTIÓN DOCUMENTAL"/>
    <s v="Se podría generar una inadecuada identificación al área que corresponde el trámite  "/>
    <m/>
    <s v="Mantenimiento del aplicativo por fuera de la jornadada laboral."/>
    <m/>
    <m/>
    <m/>
    <m/>
    <m/>
    <m/>
    <m/>
    <m/>
    <n v="0"/>
    <s v="Debil"/>
    <s v="Fuerte"/>
    <s v="DebilFuerte"/>
    <n v="7"/>
    <s v="Débil"/>
    <s v="No disminuye"/>
    <s v="Directamente"/>
    <s v="DébilNo disminuyeDirectamente"/>
    <s v=""/>
    <s v=""/>
  </r>
  <r>
    <s v="Gerencia Regional Occidente"/>
    <x v="39"/>
    <s v="Operativo"/>
    <s v="GESTIÓN DOCUMENTAL"/>
    <s v="Se podría generar una inadecuada identificación al área que corresponde el trámite  "/>
    <m/>
    <s v="Priorizar atención de posibles fallas del aplicativo cuando se presenten."/>
    <m/>
    <m/>
    <m/>
    <m/>
    <m/>
    <m/>
    <m/>
    <m/>
    <n v="0"/>
    <s v="Debil"/>
    <s v="Fuerte"/>
    <s v="DebilFuerte"/>
    <n v="7"/>
    <s v="Débil"/>
    <s v="No disminuye"/>
    <s v="Directamente"/>
    <s v="DébilNo disminuyeDirectamente"/>
    <s v=""/>
    <s v=""/>
  </r>
  <r>
    <s v="Gerencia Regional Occidente"/>
    <x v="39"/>
    <s v="Operativo"/>
    <s v="GESTIÓN DOCUMENTAL"/>
    <s v="Se podría generar una inadecuada identificación al área que corresponde el trámite  "/>
    <m/>
    <s v="Verificación y actualización permanente de las direcciones de los destinatarios externos a quien se envían comunicaciones. "/>
    <m/>
    <m/>
    <m/>
    <m/>
    <m/>
    <m/>
    <m/>
    <m/>
    <n v="0"/>
    <s v="Debil"/>
    <s v="Fuerte"/>
    <s v="DebilFuerte"/>
    <n v="7"/>
    <s v="Débil"/>
    <s v="No disminuye"/>
    <s v="Directamente"/>
    <s v="DébilNo disminuyeDirectamente"/>
    <s v=""/>
    <s v=""/>
  </r>
  <r>
    <s v="Gerencia Regional Occidente"/>
    <x v="39"/>
    <s v="Operativo"/>
    <s v="GESTIÓN DOCUMENTAL"/>
    <s v="Se podría generar una inadecuada identificación al área que corresponde el trámite  "/>
    <m/>
    <s v="Seguimiento a ZEUS"/>
    <m/>
    <m/>
    <m/>
    <m/>
    <m/>
    <m/>
    <m/>
    <m/>
    <n v="0"/>
    <s v="Debil"/>
    <s v="Fuerte"/>
    <s v="DebilFuerte"/>
    <n v="7"/>
    <s v="Débil"/>
    <s v="No disminuye"/>
    <s v="Directamente"/>
    <s v="DébilNo disminuyeDirectamente"/>
    <s v=""/>
    <s v=""/>
  </r>
  <r>
    <s v="Gerencia Regional Occidente"/>
    <x v="40"/>
    <s v="Operativo"/>
    <s v="GESTIÓN DOCUMENTAL"/>
    <s v="Puede ocurrir que no se inserten las piezas documentales en el expediente correspondiente "/>
    <m/>
    <s v="Se cuenta con una verificación por parte del Comitè Institucional de Desarrollo Adminsitrativo."/>
    <m/>
    <m/>
    <m/>
    <m/>
    <m/>
    <m/>
    <m/>
    <m/>
    <n v="0"/>
    <s v="Debil"/>
    <s v="Fuerte"/>
    <s v="DebilFuerte"/>
    <n v="7"/>
    <s v="Débil"/>
    <s v="No disminuye"/>
    <s v="Directamente"/>
    <s v="DébilNo disminuyeDirectamente"/>
    <s v=""/>
    <s v=""/>
  </r>
  <r>
    <s v="Gerencia Regional Occidente"/>
    <x v="40"/>
    <s v="Operativo"/>
    <s v="GESTIÓN DOCUMENTAL"/>
    <s v="Puede ocurrir que no se inserten las piezas documentales en el expediente correspondiente "/>
    <m/>
    <s v="Se cuenta con una verificaciòn por parte del lìder del proceso."/>
    <m/>
    <m/>
    <m/>
    <m/>
    <m/>
    <m/>
    <m/>
    <m/>
    <n v="0"/>
    <s v="Debil"/>
    <s v="Fuerte"/>
    <s v="DebilFuerte"/>
    <n v="7"/>
    <s v="Débil"/>
    <s v="No disminuye"/>
    <s v="Directamente"/>
    <s v="DébilNo disminuyeDirectamente"/>
    <s v=""/>
    <s v=""/>
  </r>
  <r>
    <s v="Gerencia Regional Occidente"/>
    <x v="40"/>
    <s v="Operativo"/>
    <s v="GESTIÓN DOCUMENTAL"/>
    <s v="Puede ocurrir que no se inserten las piezas documentales en el expediente correspondiente "/>
    <m/>
    <s v="Se realiza levantamiento información directamente con el área dando cumplimiento a la normatividad de gestión documental"/>
    <m/>
    <m/>
    <m/>
    <m/>
    <m/>
    <m/>
    <m/>
    <m/>
    <n v="0"/>
    <s v="Debil"/>
    <s v="Fuerte"/>
    <s v="DebilFuerte"/>
    <n v="7"/>
    <s v="Débil"/>
    <s v="No disminuye"/>
    <s v="Directamente"/>
    <s v="DébilNo disminuyeDirectamente"/>
    <s v=""/>
    <s v=""/>
  </r>
  <r>
    <s v="Gerencia Regional Occidente"/>
    <x v="41"/>
    <s v="Operativo"/>
    <s v="GESTIÓN DOCUMENTAL"/>
    <s v="Se podría alterar o extraviar piezas documentales vitales para la gestión "/>
    <m/>
    <s v="Capacitación temas de organización y conformación de expedientes"/>
    <m/>
    <m/>
    <m/>
    <m/>
    <m/>
    <m/>
    <m/>
    <m/>
    <n v="0"/>
    <s v="Debil"/>
    <s v="Fuerte"/>
    <s v="DebilFuerte"/>
    <n v="7"/>
    <s v="Débil"/>
    <s v="No disminuye"/>
    <s v="Directamente"/>
    <s v="DébilNo disminuyeDirectamente"/>
    <s v=""/>
    <s v=""/>
  </r>
  <r>
    <s v="Gerencia Regional Occidente"/>
    <x v="41"/>
    <s v="Operativo"/>
    <s v="GESTIÓN DOCUMENTAL"/>
    <s v="Se podría alterar o extraviar piezas documentales vitales para la gestión "/>
    <m/>
    <s v="Diligenciamiento de la hoja de control de cada expediente."/>
    <m/>
    <m/>
    <m/>
    <m/>
    <m/>
    <m/>
    <m/>
    <m/>
    <n v="0"/>
    <s v="Debil"/>
    <s v="Fuerte"/>
    <s v="DebilFuerte"/>
    <n v="7"/>
    <s v="Débil"/>
    <s v="No disminuye"/>
    <s v="Directamente"/>
    <s v="DébilNo disminuyeDirectamente"/>
    <s v=""/>
    <s v=""/>
  </r>
  <r>
    <s v="Gerencia Regional Occidente"/>
    <x v="41"/>
    <s v="Operativo"/>
    <s v="GESTIÓN DOCUMENTAL"/>
    <s v="Se podría alterar o extraviar piezas documentales vitales para la gestión "/>
    <m/>
    <s v="Aplicación del procedimiento de prestamo y consulta de documentos, Formatos Prestamo y Formato de control de prestamo de material de arcivo"/>
    <m/>
    <m/>
    <m/>
    <m/>
    <m/>
    <m/>
    <m/>
    <m/>
    <n v="0"/>
    <s v="Debil"/>
    <s v="Fuerte"/>
    <s v="DebilFuerte"/>
    <n v="7"/>
    <s v="Débil"/>
    <s v="No disminuye"/>
    <s v="Directamente"/>
    <s v="DébilNo disminuyeDirectamente"/>
    <s v=""/>
    <s v=""/>
  </r>
  <r>
    <s v="Gerencia Regional Occidente"/>
    <x v="41"/>
    <s v="Operativo"/>
    <s v="GESTIÓN DOCUMENTAL"/>
    <s v="Se podría alterar o extraviar piezas documentales vitales para la gestión "/>
    <m/>
    <s v="Vigilar que la infraestructura instalada en el archivo para el almacenamiento de su fondo documental, permanezca con las condiciones de seguridad y mantenimiento establecidas para la conservación del acervo documental."/>
    <m/>
    <m/>
    <m/>
    <m/>
    <m/>
    <m/>
    <m/>
    <m/>
    <n v="0"/>
    <s v="Debil"/>
    <s v="Fuerte"/>
    <s v="DebilFuerte"/>
    <n v="7"/>
    <s v="Débil"/>
    <s v="No disminuye"/>
    <s v="Directamente"/>
    <s v="DébilNo disminuyeDirectamente"/>
    <s v=""/>
    <s v=""/>
  </r>
  <r>
    <s v="Gerencia Regional Occidente"/>
    <x v="42"/>
    <s v="Operativo"/>
    <s v="GESTIÓN JURÍDICA"/>
    <s v="Se puede presentar  que no se cuente con un adecuado análisis jurisprudencial"/>
    <m/>
    <s v="Se cuenta con controles dentro de los procedimientos de control dual, en los cuales los jefes de las Gerencias o Vicepresidencia realiza la verificación de los conceptos y actos administrativos emitidos."/>
    <m/>
    <m/>
    <m/>
    <m/>
    <m/>
    <m/>
    <m/>
    <m/>
    <n v="0"/>
    <s v="Debil"/>
    <s v="Fuerte"/>
    <s v="DebilFuerte"/>
    <n v="7"/>
    <s v="Débil"/>
    <s v="No disminuye"/>
    <s v="Directamente"/>
    <s v="DébilNo disminuyeDirectamente"/>
    <s v=""/>
    <s v=""/>
  </r>
  <r>
    <s v="Gerencia Regional Occidente"/>
    <x v="42"/>
    <s v="Operativo"/>
    <s v="GESTIÓN JURÍDICA"/>
    <s v="Se puede presentar  que no se cuente con un adecuado análisis jurisprudencial"/>
    <m/>
    <s v="P-GJ2-079_Procedimiento_Atención_Conceptos_Juridicos"/>
    <m/>
    <m/>
    <m/>
    <m/>
    <m/>
    <m/>
    <m/>
    <m/>
    <n v="0"/>
    <s v="Debil"/>
    <s v="Fuerte"/>
    <s v="DebilFuerte"/>
    <n v="7"/>
    <s v="Débil"/>
    <s v="No disminuye"/>
    <s v="Directamente"/>
    <s v="DébilNo disminuyeDirectamente"/>
    <s v=""/>
    <s v=""/>
  </r>
  <r>
    <s v="Gerencia Regional Occidente"/>
    <x v="42"/>
    <s v="Operativo"/>
    <s v="GESTIÓN JURÍDICA"/>
    <s v="Se puede presentar  que no se cuente con un adecuado análisis jurisprudencial"/>
    <m/>
    <s v="SP-GJ2-080_Procedimiento_revision_y_expedicion_de_actos_administrativos"/>
    <m/>
    <m/>
    <m/>
    <m/>
    <m/>
    <m/>
    <m/>
    <m/>
    <n v="0"/>
    <s v="Debil"/>
    <s v="Fuerte"/>
    <s v="DebilFuerte"/>
    <n v="7"/>
    <s v="Débil"/>
    <s v="No disminuye"/>
    <s v="Directamente"/>
    <s v="DébilNo disminuyeDirectamente"/>
    <s v=""/>
    <s v=""/>
  </r>
  <r>
    <s v="Gerencia Regional Occidente"/>
    <x v="42"/>
    <s v="Operativo"/>
    <s v="GESTIÓN JURÍDICA"/>
    <s v="Se puede presentar  que no se cuente con un adecuado análisis jurisprudencial"/>
    <m/>
    <s v="P-GJ1-070_Procedimiento_Tutelas"/>
    <m/>
    <m/>
    <m/>
    <m/>
    <m/>
    <m/>
    <m/>
    <m/>
    <n v="0"/>
    <s v="Debil"/>
    <s v="Fuerte"/>
    <s v="DebilFuerte"/>
    <n v="7"/>
    <s v="Débil"/>
    <s v="No disminuye"/>
    <s v="Directamente"/>
    <s v="DébilNo disminuyeDirectamente"/>
    <s v=""/>
    <s v=""/>
  </r>
  <r>
    <s v="Gerencia Regional Occidente"/>
    <x v="43"/>
    <s v="Operativo"/>
    <s v="GESTIÓN JURÍDICA"/>
    <s v="Se puede presentar Indebido planteamiento de las estrategias para la defensa jurídica"/>
    <m/>
    <s v="Aplicación del procedimiento de representación Judicial P-GJ1-081"/>
    <m/>
    <m/>
    <m/>
    <m/>
    <m/>
    <m/>
    <m/>
    <m/>
    <n v="0"/>
    <s v="Debil"/>
    <s v="Fuerte"/>
    <s v="DebilFuerte"/>
    <n v="7"/>
    <s v="Débil"/>
    <s v="No disminuye"/>
    <s v="Directamente"/>
    <s v="DébilNo disminuyeDirectamente"/>
    <s v=""/>
    <s v=""/>
  </r>
  <r>
    <s v="Gerencia Regional Occidente"/>
    <x v="43"/>
    <s v="Operativo"/>
    <s v="GESTIÓN JURÍDICA"/>
    <s v="Se puede presentar Indebido planteamiento de las estrategias para la defensa jurídica"/>
    <m/>
    <s v="P-GJ2-079_Procedimiento_Atención_Conceptos_Juridicos"/>
    <m/>
    <m/>
    <m/>
    <m/>
    <m/>
    <m/>
    <m/>
    <m/>
    <n v="0"/>
    <s v="Debil"/>
    <s v="Fuerte"/>
    <s v="DebilFuerte"/>
    <n v="7"/>
    <s v="Débil"/>
    <s v="No disminuye"/>
    <s v="Directamente"/>
    <s v="DébilNo disminuyeDirectamente"/>
    <s v=""/>
    <s v=""/>
  </r>
  <r>
    <s v="Gerencia Regional Occidente"/>
    <x v="43"/>
    <s v="Operativo"/>
    <s v="GESTIÓN JURÍDICA"/>
    <s v="Se puede presentar Indebido planteamiento de las estrategias para la defensa jurídica"/>
    <m/>
    <s v="P-GJ2-080_Procedimiento_revision_y_expedicion_de_actos_administrativos"/>
    <m/>
    <m/>
    <m/>
    <m/>
    <m/>
    <m/>
    <m/>
    <m/>
    <n v="0"/>
    <s v="Debil"/>
    <s v="Fuerte"/>
    <s v="DebilFuerte"/>
    <n v="7"/>
    <s v="Débil"/>
    <s v="No disminuye"/>
    <s v="Directamente"/>
    <s v="DébilNo disminuyeDirectamente"/>
    <s v=""/>
    <s v=""/>
  </r>
  <r>
    <s v="Gerencia Regional Occidente"/>
    <x v="43"/>
    <s v="Operativo"/>
    <s v="GESTIÓN JURÍDICA"/>
    <s v="Se puede presentar Indebido planteamiento de las estrategias para la defensa jurídica"/>
    <m/>
    <s v="P-GJ1-070_Procedimiento_Tutelas"/>
    <m/>
    <m/>
    <m/>
    <m/>
    <m/>
    <m/>
    <m/>
    <m/>
    <n v="0"/>
    <s v="Debil"/>
    <s v="Fuerte"/>
    <s v="DebilFuerte"/>
    <n v="7"/>
    <s v="Débil"/>
    <s v="No disminuye"/>
    <s v="Directamente"/>
    <s v="DébilNo disminuyeDirectamente"/>
    <s v=""/>
    <s v=""/>
  </r>
  <r>
    <s v="Gerencia Regional Occidente"/>
    <x v="44"/>
    <s v="Operativo"/>
    <s v="ADQUISICIONES"/>
    <s v="Se podría presentar una  inadecuada identificación  de las necesidades a contratar."/>
    <m/>
    <s v="Aplicación P-BS1-023_Elaboracion_y_Actualizacion_del_Plan_Anual_de_Adquisiciones, en el cual se identifican y se validan las diferentes necesidades de contratación de las áreas y existe una aprobación de dicho plan. "/>
    <m/>
    <m/>
    <m/>
    <m/>
    <m/>
    <m/>
    <m/>
    <m/>
    <n v="0"/>
    <s v="Debil"/>
    <s v="Fuerte"/>
    <s v="DebilFuerte"/>
    <n v="7"/>
    <s v="Débil"/>
    <s v="No disminuye"/>
    <s v="Directamente"/>
    <s v="DébilNo disminuyeDirectamente"/>
    <s v=""/>
    <s v=""/>
  </r>
  <r>
    <s v="Gerencia Regional Occidente"/>
    <x v="44"/>
    <s v="Operativo"/>
    <s v="ADQUISICIONES"/>
    <s v="Se podría presentar una  inadecuada identificación  de las necesidades a contratar."/>
    <m/>
    <s v="Aplicación Procedimiento elaboración de Estudios Previos"/>
    <m/>
    <m/>
    <m/>
    <m/>
    <m/>
    <m/>
    <m/>
    <m/>
    <n v="0"/>
    <s v="Debil"/>
    <s v="Fuerte"/>
    <s v="DebilFuerte"/>
    <n v="7"/>
    <s v="Débil"/>
    <s v="No disminuye"/>
    <s v="Directamente"/>
    <s v="DébilNo disminuyeDirectamente"/>
    <s v=""/>
    <s v=""/>
  </r>
  <r>
    <s v="Gerencia Regional Occidente"/>
    <x v="44"/>
    <s v="Operativo"/>
    <s v="ADQUISICIONES"/>
    <s v="Se podría presentar una  inadecuada identificación  de las necesidades a contratar."/>
    <m/>
    <s v="Comité de Contratos"/>
    <m/>
    <m/>
    <m/>
    <m/>
    <m/>
    <m/>
    <m/>
    <m/>
    <n v="0"/>
    <s v="Debil"/>
    <s v="Fuerte"/>
    <s v="DebilFuerte"/>
    <n v="7"/>
    <s v="Débil"/>
    <s v="No disminuye"/>
    <s v="Directamente"/>
    <s v="DébilNo disminuyeDirectamente"/>
    <s v=""/>
    <s v=""/>
  </r>
  <r>
    <s v="Gerencia Regional Occidente"/>
    <x v="44"/>
    <s v="Operativo"/>
    <s v="ADQUISICIONES"/>
    <s v="Se podría presentar una  inadecuada identificación  de las necesidades a contratar."/>
    <m/>
    <s v="Aplicación Procedimiento de Elaboración y Actualización del presupuesto"/>
    <m/>
    <m/>
    <m/>
    <m/>
    <m/>
    <m/>
    <m/>
    <m/>
    <n v="0"/>
    <s v="Debil"/>
    <s v="Fuerte"/>
    <s v="DebilFuerte"/>
    <n v="7"/>
    <s v="Débil"/>
    <s v="No disminuye"/>
    <s v="Directamente"/>
    <s v="DébilNo disminuyeDirectamente"/>
    <s v=""/>
    <s v=""/>
  </r>
  <r>
    <s v="Gerencia Regional Occidente"/>
    <x v="45"/>
    <s v="Operativo"/>
    <s v="ADQUISICIONES"/>
    <s v="Puede ocurrir que existan debilidades para realizar la supervisión o interventoría del contrato."/>
    <m/>
    <s v="Aplición del  procedimiento de supervisión o interventoria y liquidación de contratos"/>
    <m/>
    <m/>
    <m/>
    <m/>
    <m/>
    <m/>
    <m/>
    <m/>
    <n v="0"/>
    <s v="Debil"/>
    <s v="Fuerte"/>
    <s v="DebilFuerte"/>
    <n v="7"/>
    <s v="Débil"/>
    <s v="No disminuye"/>
    <s v="Directamente"/>
    <s v="DébilNo disminuyeDirectamente"/>
    <s v=""/>
    <s v=""/>
  </r>
  <r>
    <s v="Gerencia Regional Occidente"/>
    <x v="46"/>
    <s v="Operativo"/>
    <s v="ADQUISICIONES"/>
    <s v="Se podría presentar fallas en la definición y cumplimiento de las condiciones y garantías del contrato."/>
    <m/>
    <s v="Dentro del Manual de contratación adoptado se encuentra la definición de garantias tendientes a los riesgos identificados en el momento en el que se realizan los estudios previos."/>
    <m/>
    <m/>
    <m/>
    <m/>
    <m/>
    <m/>
    <m/>
    <m/>
    <n v="0"/>
    <s v="Debil"/>
    <s v="Fuerte"/>
    <s v="DebilFuerte"/>
    <n v="7"/>
    <s v="Débil"/>
    <s v="No disminuye"/>
    <s v="Directamente"/>
    <s v="DébilNo disminuyeDirectamente"/>
    <s v=""/>
    <s v=""/>
  </r>
  <r>
    <s v="Gerencia Regional Occidente"/>
    <x v="47"/>
    <s v="Seguridad de la Información"/>
    <s v="COMUNICACIÓN Y ATENCIÓN DE REQUERIMIENTOS"/>
    <s v="Se podrían contar con información errada  dentro de las comunicaciones externas"/>
    <m/>
    <s v="Se cuentan con canales unicos oficiales de información, fruto de los sistemas de información. Toda información publicada es verificada por la Presidencia de la Sociedad."/>
    <m/>
    <m/>
    <m/>
    <m/>
    <m/>
    <m/>
    <m/>
    <m/>
    <n v="0"/>
    <s v="Debil"/>
    <s v="Fuerte"/>
    <s v="DebilFuerte"/>
    <n v="7"/>
    <s v="Débil"/>
    <s v="No disminuye"/>
    <s v="Directamente"/>
    <s v="DébilNo disminuyeDirectamente"/>
    <s v=""/>
    <s v=""/>
  </r>
  <r>
    <s v="Gerencia Regional Occidente"/>
    <x v="48"/>
    <s v="Operativo"/>
    <s v="COMUNICACIÓN Y ATENCIÓN DE REQUERIMIENTOS"/>
    <s v="Se podrían presentar retrasos en las respuestas a las necesidades y requerimientos de los usuarios"/>
    <m/>
    <s v="Se cuenta con sistema de gestiòn documental, donde se definen alertas para el cumplimiento de los tiempos. Alertas previas diarias, semanales y quincenales de los vencimientos de plazo. Comunicaciones a través de correo, teléfono y Skype empresarial"/>
    <m/>
    <m/>
    <m/>
    <m/>
    <m/>
    <m/>
    <m/>
    <m/>
    <n v="0"/>
    <s v="Debil"/>
    <s v="Fuerte"/>
    <s v="DebilFuerte"/>
    <n v="7"/>
    <s v="Débil"/>
    <s v="No disminuye"/>
    <s v="Directamente"/>
    <s v="DébilNo disminuyeDirectamente"/>
    <s v=""/>
    <s v=""/>
  </r>
  <r>
    <s v="Gerencia Regional Occidente"/>
    <x v="48"/>
    <s v="Operativo"/>
    <s v="COMUNICACIÓN Y ATENCIÓN DE REQUERIMIENTOS"/>
    <s v="Se podrían presentar retrasos en las respuestas a las necesidades y requerimientos de los usuarios"/>
    <m/>
    <s v="Existe el P-CA2-034_Procedimiento_de_Seguimeinto_y_Control_a_Requerimientos, donde se definen controles de seguimiento a todos los requerimientos dentro de la Sociedad."/>
    <m/>
    <m/>
    <m/>
    <m/>
    <m/>
    <m/>
    <m/>
    <m/>
    <n v="0"/>
    <s v="Debil"/>
    <s v="Fuerte"/>
    <s v="DebilFuerte"/>
    <n v="7"/>
    <s v="Débil"/>
    <s v="No disminuye"/>
    <s v="Directamente"/>
    <s v="DébilNo disminuyeDirectamente"/>
    <s v=""/>
    <s v=""/>
  </r>
  <r>
    <s v="Gerencia Regional Occidente"/>
    <x v="49"/>
    <s v="Operativo"/>
    <s v="DIRECCIONAMIENTO ESTRATEGICO"/>
    <s v="Se podrían presentar fallas dentro  de la medición de la estrategia"/>
    <m/>
    <s v="Se cuenta con una validación de los resultados en el comité Directivo, por parte de cada uno de los lideres de las áreas."/>
    <m/>
    <m/>
    <m/>
    <m/>
    <m/>
    <m/>
    <m/>
    <m/>
    <n v="0"/>
    <s v="Debil"/>
    <s v="Fuerte"/>
    <s v="DebilFuerte"/>
    <n v="7"/>
    <s v="Débil"/>
    <s v="No disminuye"/>
    <s v="Directamente"/>
    <s v="DébilNo disminuyeDirectamente"/>
    <s v=""/>
    <s v=""/>
  </r>
  <r>
    <s v="Gerencia Regional Occidente"/>
    <x v="50"/>
    <s v="Operativo"/>
    <s v="DIRECCIONAMIENTO ESTRATEGICO"/>
    <s v="Puede ocurrir que los procesos no estén debidamente documentados, o que los documentos se encuentren desactualizados."/>
    <m/>
    <s v="Se cuenta con controles dentro del procedimiento de Creación, modificación y Eliminación de Documentos, a través del flujo en el aplicativo ZEUS"/>
    <m/>
    <m/>
    <m/>
    <m/>
    <m/>
    <m/>
    <m/>
    <m/>
    <n v="0"/>
    <s v="Debil"/>
    <s v="Fuerte"/>
    <s v="DebilFuerte"/>
    <n v="7"/>
    <s v="Débil"/>
    <s v="No disminuye"/>
    <s v="Directamente"/>
    <s v="DébilNo disminuyeDirectamente"/>
    <s v=""/>
    <s v=""/>
  </r>
  <r>
    <s v="Gerencia Regional Occidente"/>
    <x v="51"/>
    <s v="Operativo"/>
    <s v="GESTIÓN DEL TALENTO HUMANO"/>
    <s v="Se podrían presentar fallas en la identificación de las necesidades de personal. "/>
    <m/>
    <s v="Aplicación P-GT1-010_Procedimiento_Seleccion_y_Vinculacion_de_Talento_Humano, donde se definen los mecanismos para la solicitud de personal y flujo en el aplicativo ZEUS"/>
    <m/>
    <m/>
    <m/>
    <m/>
    <m/>
    <m/>
    <m/>
    <m/>
    <n v="0"/>
    <s v="Debil"/>
    <s v="Fuerte"/>
    <s v="DebilFuerte"/>
    <n v="7"/>
    <s v="Débil"/>
    <s v="No disminuye"/>
    <s v="Directamente"/>
    <s v="DébilNo disminuyeDirectamente"/>
    <s v=""/>
    <s v=""/>
  </r>
  <r>
    <s v="Gerencia Regional Occidente"/>
    <x v="51"/>
    <s v="Operativo"/>
    <s v="GESTIÓN DEL TALENTO HUMANO"/>
    <s v="Se podrían presentar fallas en la identificación de las necesidades de personal. "/>
    <m/>
    <s v="Las necesidades son contrarestadas con el dimensionamiento realizado por la firma Bahamon en el año 2014."/>
    <m/>
    <m/>
    <m/>
    <m/>
    <m/>
    <m/>
    <m/>
    <m/>
    <n v="0"/>
    <s v="Debil"/>
    <s v="Fuerte"/>
    <s v="DebilFuerte"/>
    <n v="7"/>
    <s v="Débil"/>
    <s v="No disminuye"/>
    <s v="Directamente"/>
    <s v="DébilNo disminuyeDirectamente"/>
    <s v=""/>
    <s v=""/>
  </r>
  <r>
    <s v="Gerencia Regional Occidente"/>
    <x v="51"/>
    <s v="Operativo"/>
    <s v="GESTIÓN DEL TALENTO HUMANO"/>
    <s v="Se podrían presentar fallas en la identificación de las necesidades de personal. "/>
    <m/>
    <s v="Dimensionamiento de la planta"/>
    <m/>
    <m/>
    <m/>
    <m/>
    <m/>
    <m/>
    <m/>
    <m/>
    <n v="0"/>
    <s v="Debil"/>
    <s v="Fuerte"/>
    <s v="DebilFuerte"/>
    <n v="7"/>
    <s v="Débil"/>
    <s v="No disminuye"/>
    <s v="Directamente"/>
    <s v="DébilNo disminuyeDirectamente"/>
    <s v=""/>
    <s v=""/>
  </r>
  <r>
    <s v="Gerencia Regional Occidente"/>
    <x v="52"/>
    <s v="Operativo"/>
    <s v="GESTIÓN DEL TALENTO HUMANO"/>
    <s v="Se podría no encontrar personal idóneo dentro del mercado laboral"/>
    <m/>
    <s v="Se tienen definidos los perfiles de cada uno de los cargos necesarios dentro de la Sociedad, para los cuales se especifica más de un campo profesional o tipo de formación."/>
    <m/>
    <m/>
    <m/>
    <m/>
    <m/>
    <m/>
    <m/>
    <m/>
    <n v="0"/>
    <s v="Debil"/>
    <s v="Fuerte"/>
    <s v="DebilFuerte"/>
    <n v="7"/>
    <s v="Débil"/>
    <s v="No disminuye"/>
    <s v="Directamente"/>
    <s v="DébilNo disminuyeDirectamente"/>
    <s v=""/>
    <s v=""/>
  </r>
  <r>
    <s v="Gerencia Regional Occidente"/>
    <x v="53"/>
    <s v="Operativo"/>
    <s v="GESTIÓN DEL TALENTO HUMANO"/>
    <s v="Se podría presentar fallas en la transferencia del conocimiento"/>
    <m/>
    <s v="Se cuenta con un plan de inducción y reinducción en el que se busca cumplir con la curva de aprendizaje definida."/>
    <m/>
    <m/>
    <m/>
    <m/>
    <m/>
    <m/>
    <m/>
    <m/>
    <n v="0"/>
    <s v="Debil"/>
    <s v="Fuerte"/>
    <s v="DebilFuerte"/>
    <n v="7"/>
    <s v="Débil"/>
    <s v="No disminuye"/>
    <s v="Directamente"/>
    <s v="DébilNo disminuyeDirectamente"/>
    <s v=""/>
    <s v=""/>
  </r>
  <r>
    <s v="Gerencia Regional Occidente"/>
    <x v="53"/>
    <s v="Operativo"/>
    <s v="GESTIÓN DEL TALENTO HUMANO"/>
    <s v="Se podría presentar fallas en la transferencia del conocimiento"/>
    <m/>
    <s v="Se realizan las evaluaciones de las capacitaciones recibidas."/>
    <m/>
    <m/>
    <m/>
    <m/>
    <m/>
    <m/>
    <m/>
    <m/>
    <n v="0"/>
    <s v="Debil"/>
    <s v="Fuerte"/>
    <s v="DebilFuerte"/>
    <n v="7"/>
    <s v="Débil"/>
    <s v="No disminuye"/>
    <s v="Directamente"/>
    <s v="DébilNo disminuyeDirectamente"/>
    <s v=""/>
    <s v=""/>
  </r>
  <r>
    <s v="Gerencia Regional Occidente"/>
    <x v="53"/>
    <s v="Operativo"/>
    <s v="GESTIÓN DEL TALENTO HUMANO"/>
    <s v="Se podría presentar fallas en la transferencia del conocimiento"/>
    <m/>
    <s v="Se cuenta con procedimientos documentados, los cuales reflejan un nivel de complejidad suficiente para trasmitir el funcionamiento de la operación."/>
    <m/>
    <m/>
    <m/>
    <m/>
    <m/>
    <m/>
    <m/>
    <m/>
    <n v="0"/>
    <s v="Debil"/>
    <s v="Fuerte"/>
    <s v="DebilFuerte"/>
    <n v="7"/>
    <s v="Débil"/>
    <s v="No disminuye"/>
    <s v="Directamente"/>
    <s v="DébilNo disminuyeDirectamente"/>
    <s v=""/>
    <s v=""/>
  </r>
  <r>
    <s v="Gerencia Regional Occidente"/>
    <x v="54"/>
    <s v="Operativo"/>
    <s v="GESTIÓN DEL TALENTO HUMANO"/>
    <s v="Se podrían presentar que no se optimicen las competencias del  Talento humano de la SAE"/>
    <m/>
    <s v="Procedimiento y ejecución del plan empresarial de capacitación"/>
    <m/>
    <m/>
    <m/>
    <m/>
    <m/>
    <m/>
    <m/>
    <m/>
    <n v="0"/>
    <s v="Debil"/>
    <s v="Fuerte"/>
    <s v="DebilFuerte"/>
    <n v="7"/>
    <s v="Débil"/>
    <s v="No disminuye"/>
    <s v="Directamente"/>
    <s v="DébilNo disminuyeDirectamente"/>
    <s v=""/>
    <s v=""/>
  </r>
  <r>
    <s v="Gerencia Regional Occidente"/>
    <x v="55"/>
    <s v="Operativo"/>
    <s v="ADMINISTRACIÓN DE BIENES DE FUNICIONAMIENTO"/>
    <s v="Podría ocurrir que no se identifiquen activos fijos "/>
    <m/>
    <s v="Se cuenta con inventario detallado de los activos y se la relacion de los funcionarios a cargo."/>
    <m/>
    <m/>
    <m/>
    <m/>
    <m/>
    <m/>
    <m/>
    <m/>
    <n v="0"/>
    <s v="Debil"/>
    <s v="Fuerte"/>
    <s v="DebilFuerte"/>
    <n v="7"/>
    <s v="Débil"/>
    <s v="No disminuye"/>
    <s v="Directamente"/>
    <s v="DébilNo disminuyeDirectamente"/>
    <s v=""/>
    <s v=""/>
  </r>
  <r>
    <s v="Gerencia Regional Occidente"/>
    <x v="55"/>
    <s v="Operativo"/>
    <s v="ADMINISTRACIÓN DE BIENES DE FUNICIONAMIENTO"/>
    <s v="Podría ocurrir que no se identifiquen activos fijos "/>
    <m/>
    <s v="Existe procedimeinto asignación de bienes devolutivos y elementos de consumo a funcionarios, donde se definieron controles para asignar los activos."/>
    <m/>
    <m/>
    <m/>
    <m/>
    <m/>
    <m/>
    <m/>
    <m/>
    <n v="0"/>
    <s v="Debil"/>
    <s v="Fuerte"/>
    <s v="DebilFuerte"/>
    <n v="7"/>
    <s v="Débil"/>
    <s v="No disminuye"/>
    <s v="Directamente"/>
    <s v="DébilNo disminuyeDirectamente"/>
    <s v=""/>
    <s v=""/>
  </r>
  <r>
    <s v="Gerencia Regional Occidente"/>
    <x v="55"/>
    <s v="Operativo"/>
    <s v="ADMINISTRACIÓN DE BIENES DE FUNICIONAMIENTO"/>
    <s v="Podría ocurrir que no se identifiquen activos fijos "/>
    <m/>
    <s v="Procedimiento de asignación de bienes devolutivos y elementos de consumo a funcionarios P-AB1-064"/>
    <m/>
    <m/>
    <m/>
    <m/>
    <m/>
    <m/>
    <m/>
    <m/>
    <n v="0"/>
    <s v="Debil"/>
    <s v="Fuerte"/>
    <s v="DebilFuerte"/>
    <n v="7"/>
    <s v="Débil"/>
    <s v="No disminuye"/>
    <s v="Directamente"/>
    <s v="DébilNo disminuyeDirectamente"/>
    <s v=""/>
    <s v=""/>
  </r>
  <r>
    <s v="Gerencia Regional Occidente"/>
    <x v="56"/>
    <s v="Operativo"/>
    <s v="ADMINISTRACIÓN DE BIENES DE FUNICIONAMIENTO"/>
    <s v="Podría ocurrir que no se identifiquen las necesidades de mantenimiento"/>
    <m/>
    <s v="1 vez al mes se enciende la planta eléctrica."/>
    <m/>
    <m/>
    <m/>
    <m/>
    <m/>
    <m/>
    <m/>
    <m/>
    <n v="0"/>
    <s v="Debil"/>
    <s v="Fuerte"/>
    <s v="DebilFuerte"/>
    <n v="7"/>
    <s v="Débil"/>
    <s v="No disminuye"/>
    <s v="Directamente"/>
    <s v="DébilNo disminuyeDirectamente"/>
    <s v=""/>
    <s v=""/>
  </r>
  <r>
    <s v="Gerencia Regional Occidente"/>
    <x v="57"/>
    <s v="Operativo"/>
    <s v="ADMINISTRACIÓN DE BIENES DE FUNICIONAMIENTO"/>
    <s v="Se podría presentar daño o deterioro al mobiliario (muebles y enseres) de SAE"/>
    <m/>
    <s v="Toma de inventarios anual donde se establece el estado del bien."/>
    <m/>
    <m/>
    <m/>
    <m/>
    <m/>
    <m/>
    <m/>
    <m/>
    <n v="0"/>
    <s v="Debil"/>
    <s v="Fuerte"/>
    <s v="DebilFuerte"/>
    <n v="7"/>
    <s v="Débil"/>
    <s v="No disminuye"/>
    <s v="Directamente"/>
    <s v="DébilNo disminuyeDirectamente"/>
    <s v=""/>
    <s v=""/>
  </r>
  <r>
    <s v="Gerencia Regional Occidente"/>
    <x v="58"/>
    <s v="Operativo"/>
    <s v="EVALUACIÒN Y CONTROL"/>
    <s v="podría ocurrir que no se identifique adecuadamente el alcance de la auditoría"/>
    <m/>
    <s v="Se cuenta con un procedimiento de P-EC1-156 Procedimiento de Auditorias  Internas"/>
    <m/>
    <m/>
    <m/>
    <m/>
    <m/>
    <m/>
    <m/>
    <m/>
    <n v="0"/>
    <s v="Debil"/>
    <s v="Fuerte"/>
    <s v="DebilFuerte"/>
    <n v="7"/>
    <s v="Débil"/>
    <s v="No disminuye"/>
    <s v="Directamente"/>
    <s v="DébilNo disminuyeDirectamente"/>
    <s v=""/>
    <s v=""/>
  </r>
  <r>
    <s v="Gerencia Regional Occidente"/>
    <x v="59"/>
    <s v="Operativo"/>
    <s v="EVALUACIÒN Y CONTROL"/>
    <s v="podría ocurrir que se establezcan planes de mejoramiento que no correspondan a los hallazgos y al mejoramiento deseado"/>
    <m/>
    <s v="Realizar acompañamiento en la revisión de los informes de auditoria y en la documentación de los planes de mejoramiento. "/>
    <m/>
    <m/>
    <m/>
    <m/>
    <m/>
    <m/>
    <m/>
    <m/>
    <n v="0"/>
    <s v="Debil"/>
    <s v="Fuerte"/>
    <s v="DebilFuerte"/>
    <n v="7"/>
    <s v="Débil"/>
    <s v="No disminuye"/>
    <s v="Directamente"/>
    <s v="DébilNo disminuyeDirectamente"/>
    <s v=""/>
    <s v=""/>
  </r>
  <r>
    <s v="Gerencia Regional Occidente"/>
    <x v="59"/>
    <s v="Operativo"/>
    <s v="EVALUACIÒN Y CONTROL"/>
    <s v="podría ocurrir que se establezcan planes de mejoramiento que no correspondan a los hallazgos y al mejoramiento deseado"/>
    <m/>
    <s v="Realizar semestralmente seguimiento al cumplimiento de los Planes de Mejoramiento con Entes de Control."/>
    <m/>
    <m/>
    <m/>
    <m/>
    <m/>
    <m/>
    <m/>
    <m/>
    <n v="0"/>
    <s v="Debil"/>
    <s v="Fuerte"/>
    <s v="DebilFuerte"/>
    <n v="7"/>
    <s v="Débil"/>
    <s v="No disminuye"/>
    <s v="Directamente"/>
    <s v="DébilNo disminuyeDirectamente"/>
    <s v=""/>
    <s v=""/>
  </r>
  <r>
    <s v="Gerencia Regional Occidente"/>
    <x v="59"/>
    <s v="Operativo"/>
    <s v="EVALUACIÒN Y CONTROL"/>
    <s v="podría ocurrir que se establezcan planes de mejoramiento que no correspondan a los hallazgos y al mejoramiento deseado"/>
    <m/>
    <s v="Aplicación del procedimiento elaboración y seguimiento planes de mejoramiento P-EC2-109"/>
    <m/>
    <m/>
    <m/>
    <m/>
    <m/>
    <m/>
    <m/>
    <m/>
    <n v="0"/>
    <s v="Debil"/>
    <s v="Fuerte"/>
    <s v="DebilFuerte"/>
    <n v="7"/>
    <s v="Débil"/>
    <s v="No disminuye"/>
    <s v="Directamente"/>
    <s v="DébilNo disminuyeDirectamente"/>
    <s v=""/>
    <s v=""/>
  </r>
  <r>
    <s v="Gerencia Regional Occidente"/>
    <x v="60"/>
    <s v="Operativo"/>
    <s v="EVALUACIÒN Y CONTROL"/>
    <s v="No dar respuesta adecuada y oportuna a las solicitudes de asesoría y acompañamiento a la gestión de la SAE"/>
    <m/>
    <s v="Aplicación del procedimiento de asesoria y de acompañamiento"/>
    <m/>
    <m/>
    <m/>
    <m/>
    <m/>
    <m/>
    <m/>
    <m/>
    <n v="0"/>
    <s v="Debil"/>
    <s v="Fuerte"/>
    <s v="DebilFuerte"/>
    <n v="7"/>
    <s v="Débil"/>
    <s v="No disminuye"/>
    <s v="Directamente"/>
    <s v="DébilNo disminuyeDirectamente"/>
    <s v=""/>
    <s v=""/>
  </r>
  <r>
    <s v="Gerencia Regional Occidente"/>
    <x v="61"/>
    <s v="Seguridad de la Información"/>
    <s v="MANTENIMIENTO Y SOPORTE DE APLICACIONES"/>
    <s v="Puede ocurrir que se presenten fallas en las aplicaciones o sistemas de información que apoyen los procesos del negocio."/>
    <m/>
    <s v="Validacion de la documentacion del proceso formalizado y o publicado ante la oficina de planeación, en el comité de la oficina de gestion de la informacion."/>
    <m/>
    <m/>
    <m/>
    <m/>
    <m/>
    <m/>
    <m/>
    <m/>
    <n v="0"/>
    <s v="Debil"/>
    <s v="Fuerte"/>
    <s v="DebilFuerte"/>
    <n v="7"/>
    <s v="Débil"/>
    <s v="No disminuye"/>
    <s v="Directamente"/>
    <s v="DébilNo disminuyeDirectamente"/>
    <s v=""/>
    <s v=""/>
  </r>
  <r>
    <s v="Gerencia Regional Occidente"/>
    <x v="61"/>
    <s v="Seguridad de la Información"/>
    <s v="MANTENIMIENTO Y SOPORTE DE APLICACIONES"/>
    <s v="Puede ocurrir que se presenten fallas en las aplicaciones o sistemas de información que apoyen los procesos del negocio."/>
    <m/>
    <s v="Monitoreo y Seguimiento al Ciclo de vida de los proyectos de Desarrollo"/>
    <m/>
    <m/>
    <m/>
    <m/>
    <m/>
    <m/>
    <m/>
    <m/>
    <n v="0"/>
    <s v="Debil"/>
    <s v="Fuerte"/>
    <s v="DebilFuerte"/>
    <n v="7"/>
    <s v="Débil"/>
    <s v="No disminuye"/>
    <s v="Directamente"/>
    <s v="DébilNo disminuyeDirectamente"/>
    <s v=""/>
    <s v=""/>
  </r>
  <r>
    <s v="Gerencia Regional Occidente"/>
    <x v="61"/>
    <s v="Seguridad de la Información"/>
    <s v="MANTENIMIENTO Y SOPORTE DE APLICACIONES"/>
    <s v="Puede ocurrir que se presenten fallas en las aplicaciones o sistemas de información que apoyen los procesos del negocio."/>
    <m/>
    <s v="Aplicación Procedimiento elaboración de Estudios Previos"/>
    <m/>
    <m/>
    <m/>
    <m/>
    <m/>
    <m/>
    <m/>
    <m/>
    <n v="0"/>
    <s v="Debil"/>
    <s v="Fuerte"/>
    <s v="DebilFuerte"/>
    <n v="7"/>
    <s v="Débil"/>
    <s v="No disminuye"/>
    <s v="Directamente"/>
    <s v="DébilNo disminuyeDirectamente"/>
    <s v=""/>
    <s v=""/>
  </r>
  <r>
    <s v="Gerencia Regional Occidente"/>
    <x v="61"/>
    <s v="Seguridad de la Información"/>
    <s v="MANTENIMIENTO Y SOPORTE DE APLICACIONES"/>
    <s v="Puede ocurrir que se presenten fallas en las aplicaciones o sistemas de información que apoyen los procesos del negocio."/>
    <m/>
    <s v="Validar con el responsable del proceso y planeación que los documentos publicados estén actualizados"/>
    <m/>
    <m/>
    <m/>
    <m/>
    <m/>
    <m/>
    <m/>
    <m/>
    <n v="0"/>
    <s v="Debil"/>
    <s v="Fuerte"/>
    <s v="DebilFuerte"/>
    <n v="7"/>
    <s v="Débil"/>
    <s v="No disminuye"/>
    <s v="Directamente"/>
    <s v="DébilNo disminuyeDirectamente"/>
    <s v=""/>
    <s v=""/>
  </r>
  <r>
    <s v="Gerencia Regional Occidente"/>
    <x v="62"/>
    <s v="Seguridad de la Información"/>
    <s v="GESTIÓN DE LA INFRAESTRUCTURA TECNOLOGICA"/>
    <s v="Inconsistencias o Pérdida de la Información"/>
    <m/>
    <s v="Instructivo lineamientos para copias de respaldo y restauración de información"/>
    <m/>
    <m/>
    <m/>
    <m/>
    <m/>
    <m/>
    <m/>
    <m/>
    <n v="0"/>
    <s v="Debil"/>
    <s v="Fuerte"/>
    <s v="DebilFuerte"/>
    <n v="7"/>
    <s v="Débil"/>
    <s v="No disminuye"/>
    <s v="Directamente"/>
    <s v="DébilNo disminuyeDirectamente"/>
    <s v=""/>
    <s v=""/>
  </r>
  <r>
    <s v="Gerencia Regional Occidente"/>
    <x v="63"/>
    <s v="Seguridad de la Información"/>
    <s v="GESTIÓN DE LA INFRAESTRUCTURA TECNOLOGICA"/>
    <s v="Puede ocurrir que no estén disponibles los Servicios de IT"/>
    <m/>
    <s v="Aplicación del procedimiento de monitoreo de hardware y software P-TE1-075 y el instructivo gestión de la capacidad  N-TE1-014"/>
    <m/>
    <m/>
    <m/>
    <m/>
    <m/>
    <m/>
    <m/>
    <m/>
    <n v="0"/>
    <s v="Debil"/>
    <s v="Fuerte"/>
    <s v="DebilFuerte"/>
    <n v="7"/>
    <s v="Débil"/>
    <s v="No disminuye"/>
    <s v="Directamente"/>
    <s v="DébilNo disminuyeDirectamente"/>
    <s v=""/>
    <s v=""/>
  </r>
  <r>
    <s v="Gerencia Regional Occidente"/>
    <x v="63"/>
    <s v="Seguridad de la Información"/>
    <s v="GESTIÓN DE LA INFRAESTRUCTURA TECNOLOGICA"/>
    <s v="Puede ocurrir que no estén disponibles los Servicios de IT"/>
    <m/>
    <s v="Aplicación de procedimiento de mantenimiento de aplicaciones P-TE3-150"/>
    <m/>
    <m/>
    <m/>
    <m/>
    <m/>
    <m/>
    <m/>
    <m/>
    <n v="0"/>
    <s v="Debil"/>
    <s v="Fuerte"/>
    <s v="DebilFuerte"/>
    <n v="7"/>
    <s v="Débil"/>
    <s v="No disminuye"/>
    <s v="Directamente"/>
    <s v="DébilNo disminuyeDirectamente"/>
    <s v=""/>
    <s v=""/>
  </r>
  <r>
    <s v="Gerencia Regional Occidente"/>
    <x v="63"/>
    <s v="Seguridad de la Información"/>
    <s v="GESTIÓN DE LA INFRAESTRUCTURA TECNOLOGICA"/>
    <s v="Puede ocurrir que no estén disponibles los Servicios de IT"/>
    <m/>
    <s v="Gestión de Cambios"/>
    <m/>
    <m/>
    <m/>
    <m/>
    <m/>
    <m/>
    <m/>
    <m/>
    <n v="0"/>
    <s v="Debil"/>
    <s v="Fuerte"/>
    <s v="DebilFuerte"/>
    <n v="7"/>
    <s v="Débil"/>
    <s v="No disminuye"/>
    <s v="Directamente"/>
    <s v="DébilNo disminuyeDirectamente"/>
    <s v=""/>
    <s v=""/>
  </r>
  <r>
    <s v="Gerencia Regional Occidente"/>
    <x v="63"/>
    <s v="Seguridad de la Información"/>
    <s v="GESTIÓN DE LA INFRAESTRUCTURA TECNOLOGICA"/>
    <s v="Puede ocurrir que no estén disponibles los Servicios de IT"/>
    <m/>
    <s v="prueba mensual con carga de la planta eléctrica"/>
    <m/>
    <m/>
    <m/>
    <m/>
    <m/>
    <m/>
    <m/>
    <m/>
    <n v="0"/>
    <s v="Debil"/>
    <s v="Fuerte"/>
    <s v="DebilFuerte"/>
    <n v="7"/>
    <s v="Débil"/>
    <s v="No disminuye"/>
    <s v="Directamente"/>
    <s v="DébilNo disminuyeDirectamente"/>
    <s v=""/>
    <s v=""/>
  </r>
  <r>
    <s v="Gerencia Regional Occidente"/>
    <x v="64"/>
    <s v="Operativo"/>
    <s v="SOPORTE TECNICO"/>
    <s v="Soporte técnico inadecuado"/>
    <m/>
    <s v="Servicio de soporte y mantenimiento"/>
    <m/>
    <m/>
    <m/>
    <m/>
    <m/>
    <m/>
    <m/>
    <m/>
    <n v="0"/>
    <s v="Debil"/>
    <s v="Fuerte"/>
    <s v="DebilFuerte"/>
    <n v="7"/>
    <s v="Débil"/>
    <s v="No disminuye"/>
    <s v="Directamente"/>
    <s v="DébilNo disminuyeDirectamente"/>
    <s v=""/>
    <s v=""/>
  </r>
  <r>
    <s v="Gerencia Regional Occidente"/>
    <x v="64"/>
    <s v="Operativo"/>
    <s v="SOPORTE TECNICO"/>
    <s v="Soporte técnico inadecuado"/>
    <m/>
    <s v="Mesa de ayuda"/>
    <m/>
    <m/>
    <m/>
    <m/>
    <m/>
    <m/>
    <m/>
    <m/>
    <n v="0"/>
    <s v="Debil"/>
    <s v="Fuerte"/>
    <s v="DebilFuerte"/>
    <n v="7"/>
    <s v="Débil"/>
    <s v="No disminuye"/>
    <s v="Directamente"/>
    <s v="DébilNo disminuyeDirectamente"/>
    <s v=""/>
    <s v=""/>
  </r>
  <r>
    <s v="Gerencia Regional Occidente"/>
    <x v="65"/>
    <s v="Operativo"/>
    <s v="MANTENIMIENTO Y SOPORTE DE APLICACIONES"/>
    <s v="Puede ocurrir que se genere un soporte inadecuado o inoportuno a los usuarios"/>
    <m/>
    <s v="Programas de capacitación entrenamiento y divulgación de los servicios de IT"/>
    <m/>
    <m/>
    <m/>
    <m/>
    <m/>
    <m/>
    <m/>
    <m/>
    <n v="0"/>
    <s v="Debil"/>
    <s v="Fuerte"/>
    <s v="DebilFuerte"/>
    <n v="7"/>
    <s v="Débil"/>
    <s v="No disminuye"/>
    <s v="Directamente"/>
    <s v="DébilNo disminuyeDirectamente"/>
    <s v=""/>
    <s v=""/>
  </r>
  <r>
    <s v="Gerencia Regional Occidente"/>
    <x v="66"/>
    <s v="Seguridad de la Información"/>
    <s v="GESTIÓN DE LA INFRAESTRUCTURA TECNOLOGICA"/>
    <s v="Puede ocurrir una operación inadecuada de los sistemas de información."/>
    <m/>
    <s v="Manuales de usuario por proceso"/>
    <m/>
    <m/>
    <m/>
    <m/>
    <m/>
    <m/>
    <m/>
    <m/>
    <n v="0"/>
    <s v="Debil"/>
    <s v="Fuerte"/>
    <s v="DebilFuerte"/>
    <n v="7"/>
    <s v="Débil"/>
    <s v="No disminuye"/>
    <s v="Directamente"/>
    <s v="DébilNo disminuyeDirectamente"/>
    <s v=""/>
    <s v=""/>
  </r>
  <r>
    <s v="Gerencia Regional Occidente"/>
    <x v="67"/>
    <s v="Operativo"/>
    <s v="RECEPCIÓN Y REGISTRO"/>
    <s v="Puede ocurrir que no se efectué la entrega física del activo una vez posesionado el depositario provisional"/>
    <m/>
    <s v="Base de datos de depositarios posesionados y base de datos de entregas y retomas"/>
    <s v="Reducir el riesgo"/>
    <s v="Asignado"/>
    <s v="Adecuado"/>
    <s v="Oportuna"/>
    <s v="Detectar"/>
    <s v="Confiable"/>
    <s v="Se investigan y resuelven oportunamente"/>
    <s v="Completa"/>
    <n v="95"/>
    <s v="Moderado"/>
    <s v="Moderado"/>
    <s v="ModeradoModerado"/>
    <n v="5"/>
    <s v="Moderado"/>
    <s v="Directamente"/>
    <s v="Directamente"/>
    <s v="ModeradoDirectamenteDirectamente"/>
    <n v="1"/>
    <n v="1"/>
  </r>
  <r>
    <s v="Gerencia Regional Occidente"/>
    <x v="68"/>
    <s v="Operativo"/>
    <s v="TODOS LOS PROCESOS"/>
    <s v="Puede ocurrir que se utilice erradamente las funcionalidades de los Sistemas de Información (aplicativo Zeus)_x000a_"/>
    <m/>
    <m/>
    <m/>
    <m/>
    <m/>
    <m/>
    <m/>
    <m/>
    <m/>
    <m/>
    <n v="0"/>
    <s v="Debil"/>
    <s v="Fuerte"/>
    <s v="DebilFuerte"/>
    <n v="7"/>
    <s v="Débil"/>
    <s v="No disminuye"/>
    <s v="Directamente"/>
    <s v="DébilNo disminuyeDirectamente"/>
    <s v=""/>
    <s v=""/>
  </r>
  <r>
    <s v="Gerencia Regional Occidente"/>
    <x v="69"/>
    <s v="Seguridad de la Información"/>
    <s v="RECEPCIÓN Y REGISTRO"/>
    <s v="Pueden presentar errores en la información en el registro de los activos _x000a_"/>
    <m/>
    <s v="(no se hace control en la regional)"/>
    <m/>
    <m/>
    <m/>
    <m/>
    <m/>
    <m/>
    <m/>
    <m/>
    <n v="0"/>
    <s v="Debil"/>
    <s v="Fuerte"/>
    <s v="DebilFuerte"/>
    <n v="7"/>
    <s v="Débil"/>
    <s v="No disminuye"/>
    <s v="Directamente"/>
    <s v="DébilNo disminuyeDirectamente"/>
    <s v=""/>
    <s v=""/>
  </r>
  <r>
    <s v="Gerencia Regional Occidente"/>
    <x v="70"/>
    <s v="Operativo"/>
    <s v="TODOS LOS PROCESOS"/>
    <s v="Puede ocurrir la entrega extemporánea de informes a los entes de control"/>
    <m/>
    <m/>
    <m/>
    <m/>
    <m/>
    <m/>
    <m/>
    <m/>
    <m/>
    <m/>
    <n v="0"/>
    <s v="Debil"/>
    <s v="Fuerte"/>
    <s v="DebilFuerte"/>
    <n v="7"/>
    <s v="Débil"/>
    <s v="No disminuye"/>
    <s v="Directamente"/>
    <s v="DébilNo disminuyeDirectamente"/>
    <s v=""/>
    <s v=""/>
  </r>
  <r>
    <s v="Gerencia Regional Occidente"/>
    <x v="71"/>
    <s v="Operativo"/>
    <s v="ADQUISICIONES"/>
    <s v="Puede ocurrir no alcanzar el objetivo del contrato"/>
    <m/>
    <m/>
    <m/>
    <m/>
    <m/>
    <m/>
    <m/>
    <m/>
    <m/>
    <m/>
    <n v="0"/>
    <s v="Debil"/>
    <s v="Fuerte"/>
    <s v="DebilFuerte"/>
    <n v="7"/>
    <s v="Débil"/>
    <s v="No disminuye"/>
    <s v="Directamente"/>
    <s v="DébilNo disminuyeDirectamente"/>
    <s v=""/>
    <s v=""/>
  </r>
  <r>
    <s v="Gerencia Regional Occidente"/>
    <x v="72"/>
    <s v="Operativo"/>
    <s v="RECEPCIÓN Y REGISTRO"/>
    <s v="Contar con Depositarios Provisionales y/o Liquidadores incorporados en el Registro con características erróneas"/>
    <m/>
    <s v="Generación de la Resolución que conforma el equipo evaluador"/>
    <m/>
    <m/>
    <m/>
    <m/>
    <m/>
    <m/>
    <m/>
    <m/>
    <n v="0"/>
    <s v="Debil"/>
    <s v="Fuerte"/>
    <s v="DebilFuerte"/>
    <n v="7"/>
    <s v="Débil"/>
    <s v="No disminuye"/>
    <s v="Directamente"/>
    <s v="DébilNo disminuyeDirectamente"/>
    <s v=""/>
    <s v=""/>
  </r>
  <r>
    <s v="Gerencia Regional Occidente"/>
    <x v="72"/>
    <s v="Operativo"/>
    <s v="RECEPCIÓN Y REGISTRO"/>
    <s v="Contar con Depositarios Provisionales y/o Liquidadores incorporados en el Registro con características erróneas"/>
    <m/>
    <s v="Reunión con el equipo evaluador previa al inicio de la evaluación de los participantes"/>
    <m/>
    <m/>
    <m/>
    <m/>
    <m/>
    <m/>
    <m/>
    <m/>
    <n v="0"/>
    <s v="Debil"/>
    <s v="Fuerte"/>
    <s v="DebilFuerte"/>
    <n v="7"/>
    <s v="Débil"/>
    <s v="No disminuye"/>
    <s v="Directamente"/>
    <s v="DébilNo disminuyeDirectamente"/>
    <s v=""/>
    <s v=""/>
  </r>
  <r>
    <s v="Gerencia Regional Occidente"/>
    <x v="72"/>
    <s v="Operativo"/>
    <s v="RECEPCIÓN Y REGISTRO"/>
    <s v="Contar con Depositarios Provisionales y/o Liquidadores incorporados en el Registro con características erróneas"/>
    <m/>
    <s v="Envío a los evaluadores de la resolución del equipo evaluador junto con el texto aprobado de la Convocatoria"/>
    <m/>
    <m/>
    <m/>
    <m/>
    <m/>
    <m/>
    <m/>
    <m/>
    <n v="0"/>
    <s v="Debil"/>
    <s v="Fuerte"/>
    <s v="DebilFuerte"/>
    <n v="7"/>
    <s v="Débil"/>
    <s v="No disminuye"/>
    <s v="Directamente"/>
    <s v="DébilNo disminuyeDirectamente"/>
    <s v=""/>
    <s v=""/>
  </r>
  <r>
    <s v="Gerencia Regional Occidente"/>
    <x v="72"/>
    <s v="Operativo"/>
    <s v="RECEPCIÓN Y REGISTRO"/>
    <s v="Contar con Depositarios Provisionales y/o Liquidadores incorporados en el Registro con características erróneas"/>
    <m/>
    <s v="Aprobación por parte del Comité de Depositarios Provisionales y Liquidadores del texto final de la Convocatoria"/>
    <m/>
    <m/>
    <m/>
    <m/>
    <m/>
    <m/>
    <m/>
    <m/>
    <n v="0"/>
    <s v="Debil"/>
    <s v="Fuerte"/>
    <s v="DebilFuerte"/>
    <n v="7"/>
    <s v="Débil"/>
    <s v="No disminuye"/>
    <s v="Directamente"/>
    <s v="DébilNo disminuyeDirectamente"/>
    <s v=""/>
    <s v=""/>
  </r>
  <r>
    <s v="Gerencia Regional Occidente"/>
    <x v="73"/>
    <s v="Operativo"/>
    <s v="RECEPCIÓN Y REGISTRO"/>
    <s v="Puede ocurrir que no se asignen Depositarios Provisionales y/o Liquidadores de acuerdo a las necesidades."/>
    <m/>
    <s v="Llamadas de confirmación de las áreas misionales que solicitan la asignación"/>
    <m/>
    <m/>
    <m/>
    <m/>
    <m/>
    <m/>
    <m/>
    <m/>
    <n v="0"/>
    <s v="Debil"/>
    <s v="Fuerte"/>
    <s v="DebilFuerte"/>
    <n v="7"/>
    <s v="Débil"/>
    <s v="No disminuye"/>
    <s v="Directamente"/>
    <s v="DébilNo disminuyeDirectamente"/>
    <s v=""/>
    <s v=""/>
  </r>
  <r>
    <s v="Gerencia Regional Occidente"/>
    <x v="73"/>
    <s v="Operativo"/>
    <s v="RECEPCIÓN Y REGISTRO"/>
    <s v="Puede ocurrir que no se asignen Depositarios Provisionales y/o Liquidadores de acuerdo a las necesidades."/>
    <m/>
    <s v="Correos de envío de las solicitudes"/>
    <m/>
    <m/>
    <m/>
    <m/>
    <m/>
    <m/>
    <m/>
    <m/>
    <n v="0"/>
    <s v="Debil"/>
    <s v="Fuerte"/>
    <s v="DebilFuerte"/>
    <n v="7"/>
    <s v="Débil"/>
    <s v="No disminuye"/>
    <s v="Directamente"/>
    <s v="DébilNo disminuyeDirectamente"/>
    <s v=""/>
    <s v=""/>
  </r>
  <r>
    <s v="Gerencia Regional Occidente"/>
    <x v="73"/>
    <s v="Operativo"/>
    <s v="RECEPCIÓN Y REGISTRO"/>
    <s v="Puede ocurrir que no se asignen Depositarios Provisionales y/o Liquidadores de acuerdo a las necesidades."/>
    <m/>
    <s v="Revisar el correcto diligenciamiento y aprobaciones del formato de solicitud"/>
    <m/>
    <m/>
    <m/>
    <m/>
    <m/>
    <m/>
    <m/>
    <m/>
    <n v="0"/>
    <s v="Debil"/>
    <s v="Fuerte"/>
    <s v="DebilFuerte"/>
    <n v="7"/>
    <s v="Débil"/>
    <s v="No disminuye"/>
    <s v="Directamente"/>
    <s v="DébilNo disminuyeDirectamente"/>
    <s v=""/>
    <s v=""/>
  </r>
  <r>
    <s v="Gerencia Regional Occidente"/>
    <x v="73"/>
    <s v="Operativo"/>
    <s v="RECEPCIÓN Y REGISTRO"/>
    <s v="Puede ocurrir que no se asignen Depositarios Provisionales y/o Liquidadores de acuerdo a las necesidades."/>
    <m/>
    <s v="Llamadas de confirmación de las áreas misionales que solicitan la asignación"/>
    <m/>
    <m/>
    <m/>
    <m/>
    <m/>
    <m/>
    <m/>
    <m/>
    <n v="0"/>
    <s v="Debil"/>
    <s v="Fuerte"/>
    <s v="DebilFuerte"/>
    <n v="7"/>
    <s v="Débil"/>
    <s v="No disminuye"/>
    <s v="Directamente"/>
    <s v="DébilNo disminuyeDirectamente"/>
    <s v=""/>
    <s v=""/>
  </r>
  <r>
    <s v="Gerencia Regional Occidente"/>
    <x v="74"/>
    <s v="Operativo"/>
    <s v="RECEPCIÓN Y REGISTRO"/>
    <s v="No aceptación de la designación, renuncia y/o remoción como Depositarios Provisionales y/o Liquidadores"/>
    <m/>
    <s v="Revisión de los Depositarios Provisionales y Liquidadores que no tienen activos asignados"/>
    <m/>
    <m/>
    <m/>
    <m/>
    <m/>
    <m/>
    <m/>
    <m/>
    <n v="0"/>
    <s v="Debil"/>
    <s v="Fuerte"/>
    <s v="DebilFuerte"/>
    <n v="7"/>
    <s v="Débil"/>
    <s v="No disminuye"/>
    <s v="Directamente"/>
    <s v="DébilNo disminuyeDirectamente"/>
    <s v=""/>
    <s v=""/>
  </r>
  <r>
    <s v="Gerencia Regional Occidente"/>
    <x v="74"/>
    <s v="Operativo"/>
    <s v="RECEPCIÓN Y REGISTRO"/>
    <s v="No aceptación de la designación, renuncia y/o remoción como Depositarios Provisionales y/o Liquidadores"/>
    <m/>
    <s v="Revisión de las pólizas de cumplimiento entregadas por Depositarios Provisionales y Liquidadores y llamadas de solicitud de las pólizas"/>
    <m/>
    <m/>
    <m/>
    <m/>
    <m/>
    <m/>
    <m/>
    <m/>
    <n v="0"/>
    <s v="Debil"/>
    <s v="Fuerte"/>
    <s v="DebilFuerte"/>
    <n v="7"/>
    <s v="Débil"/>
    <s v="No disminuye"/>
    <s v="Directamente"/>
    <s v="DébilNo disminuyeDirectamente"/>
    <s v=""/>
    <s v=""/>
  </r>
  <r>
    <s v="Gerencia Regional Occidente"/>
    <x v="74"/>
    <s v="Operativo"/>
    <s v="RECEPCIÓN Y REGISTRO"/>
    <s v="No aceptación de la designación, renuncia y/o remoción como Depositarios Provisionales y/o Liquidadores"/>
    <m/>
    <s v="Información a las áreas misionales mediante correo electrónico y traslado de las solicitudes recibidas por los de los Depositarios Provisionales y Liquidadores"/>
    <m/>
    <m/>
    <m/>
    <m/>
    <m/>
    <m/>
    <m/>
    <m/>
    <n v="0"/>
    <s v="Debil"/>
    <s v="Fuerte"/>
    <s v="DebilFuerte"/>
    <n v="7"/>
    <s v="Débil"/>
    <s v="No disminuye"/>
    <s v="Directamente"/>
    <s v="DébilNo disminuyeDirectamente"/>
    <s v=""/>
    <s v=""/>
  </r>
  <r>
    <s v="Gerencia Regional Occidente"/>
    <x v="74"/>
    <s v="Operativo"/>
    <s v="RECEPCIÓN Y REGISTRO"/>
    <s v="No aceptación de la designación, renuncia y/o remoción como Depositarios Provisionales y/o Liquidadores"/>
    <m/>
    <s v="Información de las áreas misionales al Grupo de Gestión de de los Depositarios Provisionales y Liquidadores sobre aquellos depositarios que no cumplen su gestión y es necesario removerles los activos o retirarlos del Registro"/>
    <m/>
    <m/>
    <m/>
    <m/>
    <m/>
    <m/>
    <m/>
    <m/>
    <n v="0"/>
    <s v="Debil"/>
    <s v="Fuerte"/>
    <s v="DebilFuerte"/>
    <n v="7"/>
    <s v="Débil"/>
    <s v="No disminuye"/>
    <s v="Directamente"/>
    <s v="DébilNo disminuyeDirectamente"/>
    <s v=""/>
    <s v=""/>
  </r>
  <r>
    <s v="Gerencia Regional Occidente"/>
    <x v="75"/>
    <s v="Operativo"/>
    <s v="RECEPCIÓN Y REGISTRO"/>
    <s v="Resolución de designación errónea o no generada"/>
    <m/>
    <s v="Creación de los activos en el inventario centralizado en un grupo"/>
    <m/>
    <m/>
    <m/>
    <m/>
    <m/>
    <m/>
    <m/>
    <m/>
    <n v="0"/>
    <s v="Debil"/>
    <s v="Fuerte"/>
    <s v="DebilFuerte"/>
    <n v="7"/>
    <s v="Débil"/>
    <s v="No disminuye"/>
    <s v="Directamente"/>
    <s v="DébilNo disminuyeDirectamente"/>
    <s v=""/>
    <s v=""/>
  </r>
  <r>
    <s v="Gerencia Regional Occidente"/>
    <x v="75"/>
    <s v="Operativo"/>
    <s v="RECEPCIÓN Y REGISTRO"/>
    <s v="Resolución de designación errónea o no generada"/>
    <m/>
    <s v="Revisión en la creación del activo de las unidades inmobiliarias o unidades económicas, activos sociales o no sociales y demás variables que afectan la descripción del activo que se está asignando, así como su estado"/>
    <m/>
    <m/>
    <m/>
    <m/>
    <m/>
    <m/>
    <m/>
    <m/>
    <n v="0"/>
    <s v="Debil"/>
    <s v="Fuerte"/>
    <s v="DebilFuerte"/>
    <n v="7"/>
    <s v="Débil"/>
    <s v="No disminuye"/>
    <s v="Directamente"/>
    <s v="DébilNo disminuyeDirectamente"/>
    <s v=""/>
    <s v=""/>
  </r>
  <r>
    <s v="Gerencia Regional Occidente"/>
    <x v="75"/>
    <s v="Operativo"/>
    <s v="RECEPCIÓN Y REGISTRO"/>
    <s v="Resolución de designación errónea o no generada"/>
    <m/>
    <s v="Revisión del cuadro de control de las asignaciones formalizadas con resolución, póliza y acta de posesión"/>
    <m/>
    <m/>
    <m/>
    <m/>
    <m/>
    <m/>
    <m/>
    <m/>
    <n v="0"/>
    <s v="Debil"/>
    <s v="Fuerte"/>
    <s v="DebilFuerte"/>
    <n v="7"/>
    <s v="Débil"/>
    <s v="No disminuye"/>
    <s v="Directamente"/>
    <s v="DébilNo disminuyeDirectamente"/>
    <s v=""/>
    <s v=""/>
  </r>
  <r>
    <s v="Gerencia Regional Occidente"/>
    <x v="75"/>
    <s v="Operativo"/>
    <s v="RECEPCIÓN Y REGISTRO"/>
    <s v="Resolución de designación errónea o no generada"/>
    <m/>
    <s v="Revisión del funcionamiento correcto del sistema de asignación"/>
    <m/>
    <m/>
    <m/>
    <m/>
    <m/>
    <m/>
    <m/>
    <m/>
    <n v="0"/>
    <s v="Debil"/>
    <s v="Fuerte"/>
    <s v="DebilFuerte"/>
    <n v="7"/>
    <s v="Débil"/>
    <s v="No disminuye"/>
    <s v="Directamente"/>
    <s v="DébilNo disminuyeDirectamente"/>
    <s v=""/>
    <s v=""/>
  </r>
  <r>
    <s v="Gerencia Regional Occidente"/>
    <x v="75"/>
    <s v="Operativo"/>
    <s v="RECEPCIÓN Y REGISTRO"/>
    <s v="Resolución de designación errónea o no generada"/>
    <m/>
    <s v="Se cuenta con dos usuarios con acceso al sistema de asignación y se ha realizado capacitación a funcionarios del Grupo de Gestión de Depositarios Provisionales y Liquidadores sobre el proceso"/>
    <m/>
    <m/>
    <m/>
    <m/>
    <m/>
    <m/>
    <m/>
    <m/>
    <n v="0"/>
    <s v="Debil"/>
    <s v="Fuerte"/>
    <s v="DebilFuerte"/>
    <n v="7"/>
    <s v="Débil"/>
    <s v="No disminuye"/>
    <s v="Directamente"/>
    <s v="DébilNo disminuyeDirectamente"/>
    <s v=""/>
    <s v=""/>
  </r>
  <r>
    <s v="Gerencia Regional Occidente"/>
    <x v="76"/>
    <s v="Operativo"/>
    <s v="RECEPCIÓN Y REGISTRO"/>
    <s v="No presentación de la garantía (póliza de cumplimiento) por parte de los Depositarios Provisionales y/o Liquidadores"/>
    <m/>
    <s v="Revisión de las pólizas de cumplimiento entregadas por Depositarios Provisionales y Liquidadores y llamadas de solicitud de las pólizas informando la consecuencia de la no presentación"/>
    <m/>
    <m/>
    <m/>
    <m/>
    <m/>
    <m/>
    <m/>
    <m/>
    <n v="0"/>
    <s v="Debil"/>
    <s v="Fuerte"/>
    <s v="DebilFuerte"/>
    <n v="7"/>
    <s v="Débil"/>
    <s v="No disminuye"/>
    <s v="Directamente"/>
    <s v="DébilNo disminuyeDirectamente"/>
    <s v=""/>
    <s v=""/>
  </r>
  <r>
    <s v="Gerencia Regional Occidente"/>
    <x v="76"/>
    <s v="Operativo"/>
    <s v="RECEPCIÓN Y REGISTRO"/>
    <s v="No presentación de la garantía (póliza de cumplimiento) por parte de los Depositarios Provisionales y/o Liquidadores"/>
    <m/>
    <s v="Realizar una clasificación de riesgo financiero y de experiencia de los Depositarios Provisionales y Liquidadores de manera que se asigne un número de activos adecuado a dicha clasificación"/>
    <m/>
    <m/>
    <m/>
    <m/>
    <m/>
    <m/>
    <m/>
    <m/>
    <n v="0"/>
    <s v="Debil"/>
    <s v="Fuerte"/>
    <s v="DebilFuerte"/>
    <n v="7"/>
    <s v="Débil"/>
    <s v="No disminuye"/>
    <s v="Directamente"/>
    <s v="DébilNo disminuyeDirectamente"/>
    <s v=""/>
    <s v=""/>
  </r>
  <r>
    <s v="Gerencia Regional Occidente"/>
    <x v="76"/>
    <s v="Operativo"/>
    <s v="RECEPCIÓN Y REGISTRO"/>
    <s v="No presentación de la garantía (póliza de cumplimiento) por parte de los Depositarios Provisionales y/o Liquidadores"/>
    <m/>
    <s v="Envío de una comunicación a los Depositarios Provisionales y Liquidadores en la que se informa el proceso de formación de la aceptación de la designación, así como de la presentación de la póliza de cumplimiento con los lineamientos requeridos por la entidad"/>
    <m/>
    <m/>
    <m/>
    <m/>
    <m/>
    <m/>
    <m/>
    <m/>
    <n v="0"/>
    <s v="Debil"/>
    <s v="Fuerte"/>
    <s v="DebilFuerte"/>
    <n v="7"/>
    <s v="Débil"/>
    <s v="No disminuye"/>
    <s v="Directamente"/>
    <s v="DébilNo disminuyeDirectamente"/>
    <s v=""/>
    <s v=""/>
  </r>
  <r>
    <s v="Gerencia Regional Occidente"/>
    <x v="77"/>
    <s v="Operativo"/>
    <s v="RECEPCIÓN Y REGISTRO"/>
    <s v="Administrar activos por parte de los Depositarios Provisionales y/o Liquidadores sin tener la cobertura total para el cumplimiento de sus obligaciones"/>
    <m/>
    <s v="Revisión de las pólizas de cumplimiento entregadas por Depositarios Provisionales de acuerdo con los lineamientos del área Jurídica de la entidad y la normatividad vigente"/>
    <m/>
    <m/>
    <m/>
    <m/>
    <m/>
    <m/>
    <m/>
    <m/>
    <n v="0"/>
    <s v="Debil"/>
    <s v="Fuerte"/>
    <s v="DebilFuerte"/>
    <n v="7"/>
    <s v="Débil"/>
    <s v="No disminuye"/>
    <s v="Directamente"/>
    <s v="DébilNo disminuyeDirectamente"/>
    <s v=""/>
    <s v=""/>
  </r>
  <r>
    <s v="Gerencia Regional Occidente"/>
    <x v="77"/>
    <s v="Operativo"/>
    <s v="RECEPCIÓN Y REGISTRO"/>
    <s v="Administrar activos por parte de los Depositarios Provisionales y/o Liquidadores sin tener la cobertura total para el cumplimiento de sus obligaciones"/>
    <m/>
    <s v="Revisión de las pólizas de cumplimiento entregadas por Depositarios Provisionales de acuerdo con los lineamientos del área Jurídica de la entidad y la normatividad vigente"/>
    <m/>
    <m/>
    <m/>
    <m/>
    <m/>
    <m/>
    <m/>
    <m/>
    <n v="0"/>
    <s v="Debil"/>
    <s v="Fuerte"/>
    <s v="DebilFuerte"/>
    <n v="7"/>
    <s v="Débil"/>
    <s v="No disminuye"/>
    <s v="Directamente"/>
    <s v="DébilNo disminuyeDirectamente"/>
    <s v=""/>
    <s v=""/>
  </r>
  <r>
    <s v="Gerencia Regional Occidente"/>
    <x v="78"/>
    <s v="Operativo"/>
    <s v="RECEPCIÓN Y REGISTRO"/>
    <s v="Generación y suscripción del Acta de posesión con datos incorrectos o incompletos"/>
    <m/>
    <s v="Revisión de las actas de posesión creadas por parte del funcionario con funciones de coordinación del Grupo de Gestión de Depositarios Provisionales y Liquidadores"/>
    <m/>
    <m/>
    <m/>
    <m/>
    <m/>
    <m/>
    <m/>
    <m/>
    <n v="0"/>
    <s v="Debil"/>
    <s v="Fuerte"/>
    <s v="DebilFuerte"/>
    <n v="7"/>
    <s v="Débil"/>
    <s v="No disminuye"/>
    <s v="Directamente"/>
    <s v="DébilNo disminuyeDirectamente"/>
    <s v=""/>
    <s v=""/>
  </r>
  <r>
    <s v="Gerencia Regional Occidente"/>
    <x v="78"/>
    <s v="Operativo"/>
    <s v="RECEPCIÓN Y REGISTRO"/>
    <s v="Generación y suscripción del Acta de posesión con datos incorrectos o incompletos"/>
    <m/>
    <s v="Revisión del funcionamiento correcto del sistema de asignación"/>
    <m/>
    <m/>
    <m/>
    <m/>
    <m/>
    <m/>
    <m/>
    <m/>
    <n v="0"/>
    <s v="Debil"/>
    <s v="Fuerte"/>
    <s v="DebilFuerte"/>
    <n v="7"/>
    <s v="Débil"/>
    <s v="No disminuye"/>
    <s v="Directamente"/>
    <s v="DébilNo disminuyeDirectamente"/>
    <s v=""/>
    <s v=""/>
  </r>
  <r>
    <s v="Gerencia Regional Occidente"/>
    <x v="79"/>
    <s v="Seguridad de la Información"/>
    <s v="RECEPCIÓN Y REGISTRO"/>
    <s v="Puede ocurrir que  los Depositarios Provisionales y Liquidadores no estén registrados en las entidades de registro."/>
    <m/>
    <s v="Revisión del cuadro de control de las asignaciones formalizadas con resolución, póliza y acta de posesión"/>
    <m/>
    <m/>
    <m/>
    <m/>
    <m/>
    <m/>
    <m/>
    <m/>
    <n v="0"/>
    <s v="Debil"/>
    <s v="Fuerte"/>
    <s v="DebilFuerte"/>
    <n v="7"/>
    <s v="Débil"/>
    <s v="No disminuye"/>
    <s v="Directamente"/>
    <s v="DébilNo disminuyeDirectamente"/>
    <s v=""/>
    <s v=""/>
  </r>
  <r>
    <s v="Gerencia Regional Occidente"/>
    <x v="79"/>
    <s v="Seguridad de la Información"/>
    <s v="RECEPCIÓN Y REGISTRO"/>
    <s v="Puede ocurrir que  los Depositarios Provisionales y Liquidadores no estén registrados en las entidades de registro."/>
    <m/>
    <s v="Revisión del cuadro de control de las asignaciones formalizadas con resolución, póliza y acta de posesión"/>
    <m/>
    <m/>
    <m/>
    <m/>
    <m/>
    <m/>
    <m/>
    <m/>
    <n v="0"/>
    <s v="Debil"/>
    <s v="Fuerte"/>
    <s v="DebilFuerte"/>
    <n v="7"/>
    <s v="Débil"/>
    <s v="No disminuye"/>
    <s v="Directamente"/>
    <s v="DébilNo disminuyeDirectamente"/>
    <s v=""/>
    <s v=""/>
  </r>
  <r>
    <s v="Gerencia Regional Occidente"/>
    <x v="79"/>
    <s v="Seguridad de la Información"/>
    <s v="RECEPCIÓN Y REGISTRO"/>
    <s v="Puede ocurrir que  los Depositarios Provisionales y Liquidadores no estén registrados en las entidades de registro."/>
    <m/>
    <s v="Generación de una comunicación que indique la normatividad en la exoneración del pago de las inscripciones"/>
    <m/>
    <m/>
    <m/>
    <m/>
    <m/>
    <m/>
    <m/>
    <m/>
    <n v="0"/>
    <s v="Debil"/>
    <s v="Fuerte"/>
    <s v="DebilFuerte"/>
    <n v="7"/>
    <s v="Débil"/>
    <s v="No disminuye"/>
    <s v="Directamente"/>
    <s v="DébilNo disminuyeDirectamente"/>
    <s v=""/>
    <s v=""/>
  </r>
  <r>
    <s v="Gerencia Regional Occidente"/>
    <x v="80"/>
    <s v="Operativo"/>
    <s v="RECEPCIÓN Y REGISTRO"/>
    <s v="Ingreso erróneo de información de los activos y actos administrativos en el sistema "/>
    <m/>
    <s v="Revisión de la información de la creación de los activos en el inventario"/>
    <m/>
    <m/>
    <m/>
    <m/>
    <m/>
    <m/>
    <m/>
    <m/>
    <n v="0"/>
    <s v="Debil"/>
    <s v="Fuerte"/>
    <s v="DebilFuerte"/>
    <n v="7"/>
    <s v="Débil"/>
    <s v="No disminuye"/>
    <s v="Directamente"/>
    <s v="DébilNo disminuyeDirectamente"/>
    <s v=""/>
    <s v=""/>
  </r>
  <r>
    <s v="Gerencia Regional Occidente"/>
    <x v="80"/>
    <s v="Operativo"/>
    <s v="RECEPCIÓN Y REGISTRO"/>
    <s v="Ingreso erróneo de información de los activos y actos administrativos en el sistema "/>
    <m/>
    <s v="Revisión en la vinculación del activo en el sistema en cuanto a unidades inmobiliarias o unidades económicas, activos sociales o no sociales y demás variables que afectan la descripción del activo que se está ingresando"/>
    <m/>
    <m/>
    <m/>
    <m/>
    <m/>
    <m/>
    <m/>
    <m/>
    <n v="0"/>
    <s v="Debil"/>
    <s v="Fuerte"/>
    <s v="DebilFuerte"/>
    <n v="7"/>
    <s v="Débil"/>
    <s v="No disminuye"/>
    <s v="Directamente"/>
    <s v="DébilNo disminuyeDirectamente"/>
    <s v=""/>
    <s v=""/>
  </r>
  <r>
    <s v="Gerencia Regional Occidente"/>
    <x v="80"/>
    <s v="Operativo"/>
    <s v="RECEPCIÓN Y REGISTRO"/>
    <s v="Ingreso erróneo de información de los activos y actos administrativos en el sistema "/>
    <m/>
    <s v="No hay definido un control"/>
    <m/>
    <m/>
    <m/>
    <m/>
    <m/>
    <m/>
    <m/>
    <m/>
    <n v="0"/>
    <s v="Debil"/>
    <s v="Fuerte"/>
    <s v="DebilFuerte"/>
    <n v="7"/>
    <s v="Débil"/>
    <s v="No disminuye"/>
    <s v="Directamente"/>
    <s v="DébilNo disminuyeDirectamente"/>
    <s v=""/>
    <s v=""/>
  </r>
  <r>
    <s v="Gerencia Regional Occidente"/>
    <x v="80"/>
    <s v="Operativo"/>
    <s v="RECEPCIÓN Y REGISTRO"/>
    <s v="Ingreso erróneo de información de los activos y actos administrativos en el sistema "/>
    <m/>
    <s v="Verificar que el activo que se va a remover quede en administración directa con la cantidad completa de folios que comprenden la unidad inmobiliara o unidad económica, así como los activos sociales"/>
    <m/>
    <m/>
    <m/>
    <m/>
    <m/>
    <m/>
    <m/>
    <m/>
    <n v="0"/>
    <s v="Debil"/>
    <s v="Fuerte"/>
    <s v="DebilFuerte"/>
    <n v="7"/>
    <s v="Débil"/>
    <s v="No disminuye"/>
    <s v="Directamente"/>
    <s v="DébilNo disminuyeDirectamente"/>
    <s v=""/>
    <s v=""/>
  </r>
  <r>
    <s v="Gerencia Regional Occidente"/>
    <x v="81"/>
    <s v="Seguridad de la Información"/>
    <s v="TODOS LOS PROCESOS"/>
    <s v="Puede ocurrir que se filtre información privilegiada o sensible"/>
    <m/>
    <m/>
    <m/>
    <m/>
    <m/>
    <m/>
    <m/>
    <m/>
    <m/>
    <m/>
    <n v="0"/>
    <s v="Debil"/>
    <s v="Fuerte"/>
    <s v="DebilFuerte"/>
    <n v="7"/>
    <s v="Débil"/>
    <s v="No disminuye"/>
    <s v="Directamente"/>
    <s v="DébilNo disminuyeDirectamente"/>
    <s v=""/>
    <s v=""/>
  </r>
  <r>
    <s v="Gerencia Regional Occidente"/>
    <x v="84"/>
    <s v="Continuidad del negocio "/>
    <s v="TODOS LOS PROCESOS"/>
    <s v="Puede ocurrir que se presente un desastre natural (Terremoto)- incendio, caso fortuito entre otros"/>
    <m/>
    <s v="Plan de Emergencias"/>
    <s v="Reducir el riesgo"/>
    <m/>
    <m/>
    <m/>
    <m/>
    <m/>
    <m/>
    <m/>
    <n v="0"/>
    <s v="Debil"/>
    <s v="Fuerte"/>
    <s v="DebilFuerte"/>
    <n v="7"/>
    <s v="Débil"/>
    <s v="No disminuye"/>
    <s v="Directamente"/>
    <s v="DébilNo disminuyeDirectamente"/>
    <s v=""/>
    <s v=""/>
  </r>
  <r>
    <s v="Gerencia Regional Occidente"/>
    <x v="85"/>
    <s v="Continuidad del negocio "/>
    <s v="GESTIÓN DE LA INFRAESTRUCTURA TECNOLOGICA"/>
    <s v="Puede ocurrir que se presente la interrupción de la tecnología (Hardware y Software)"/>
    <m/>
    <m/>
    <m/>
    <m/>
    <m/>
    <m/>
    <m/>
    <m/>
    <m/>
    <m/>
    <n v="0"/>
    <s v="Debil"/>
    <s v="Fuerte"/>
    <s v="DebilFuerte"/>
    <n v="7"/>
    <s v="Débil"/>
    <s v="No disminuye"/>
    <s v="Directamente"/>
    <s v="DébilNo disminuyeDirectamente"/>
    <s v=""/>
    <s v=""/>
  </r>
  <r>
    <s v="Gerencia Regional Occidente"/>
    <x v="86"/>
    <s v="Continuidad del negocio "/>
    <s v="DISPOSICIÓN FINAL DE ACTIVOS"/>
    <s v="Puede ocurrir que se destruya la información"/>
    <m/>
    <s v="PINAR (Plan Institucional de Archivos)"/>
    <s v="Reducir el riesgo"/>
    <s v="No Asignado"/>
    <m/>
    <m/>
    <m/>
    <m/>
    <m/>
    <m/>
    <n v="0"/>
    <s v="Debil"/>
    <s v="Fuerte"/>
    <s v="DebilFuerte"/>
    <n v="7"/>
    <s v="Débil"/>
    <s v="No disminuye"/>
    <s v="Directamente"/>
    <s v="DébilNo disminuyeDirectamente"/>
    <s v=""/>
    <s v=""/>
  </r>
  <r>
    <s v="Gerencia Regional Occidente"/>
    <x v="87"/>
    <s v="Continuidad del negocio "/>
    <s v="GESTIÓN FINANCIERA"/>
    <s v="Puede ocurrir que un proveedor se encuentre suplantado"/>
    <m/>
    <s v="Manual de riesgos de la contratacion"/>
    <s v="Reducir el riesgo"/>
    <m/>
    <m/>
    <m/>
    <m/>
    <m/>
    <m/>
    <m/>
    <n v="0"/>
    <s v="Debil"/>
    <s v="Fuerte"/>
    <s v="DebilFuerte"/>
    <n v="7"/>
    <s v="Débil"/>
    <s v="No disminuye"/>
    <s v="Directamente"/>
    <s v="DébilNo disminuyeDirectamente"/>
    <s v=""/>
    <s v=""/>
  </r>
  <r>
    <s v="Gerencia Regional Occidente"/>
    <x v="87"/>
    <s v="Continuidad del negocio "/>
    <s v="GESTIÓN FINANCIERA"/>
    <s v="Puede ocurrir que un proveedor se encuentre suplantado"/>
    <m/>
    <s v="Procedimiento de contratacion"/>
    <s v="Reducir el riesgo"/>
    <m/>
    <m/>
    <m/>
    <m/>
    <m/>
    <m/>
    <m/>
    <n v="0"/>
    <s v="Debil"/>
    <s v="Fuerte"/>
    <s v="DebilFuerte"/>
    <n v="7"/>
    <s v="Débil"/>
    <s v="No disminuye"/>
    <s v="Directamente"/>
    <s v="DébilNo disminuyeDirectamente"/>
    <s v=""/>
    <s v=""/>
  </r>
  <r>
    <s v="Gerencia Regional Occidente"/>
    <x v="88"/>
    <s v="Continuidad del negocio "/>
    <s v="GESTIÓN DEL TALENTO HUMANO"/>
    <s v="puede que se cuente con las instalaciones físicas inadecuadas"/>
    <m/>
    <s v="Contrato de seguridad"/>
    <s v="Reducir el riesgo"/>
    <m/>
    <m/>
    <m/>
    <m/>
    <m/>
    <m/>
    <m/>
    <n v="0"/>
    <s v="Debil"/>
    <s v="Fuerte"/>
    <s v="DebilFuerte"/>
    <n v="7"/>
    <s v="Débil"/>
    <s v="No disminuye"/>
    <s v="Directamente"/>
    <s v="DébilNo disminuyeDirectamente"/>
    <s v=""/>
    <s v=""/>
  </r>
  <r>
    <s v="Gerencia Regional Occidente"/>
    <x v="88"/>
    <s v="Continuidad del negocio "/>
    <s v="GESTIÓN DEL TALENTO HUMANO"/>
    <s v="puede que se cuente con las instalaciones físicas inadecuadas"/>
    <m/>
    <s v="Registro de visitantes"/>
    <s v="Reducir el riesgo"/>
    <m/>
    <m/>
    <m/>
    <m/>
    <m/>
    <m/>
    <m/>
    <n v="0"/>
    <s v="Debil"/>
    <s v="Fuerte"/>
    <s v="DebilFuerte"/>
    <n v="7"/>
    <s v="Débil"/>
    <s v="No disminuye"/>
    <s v="Directamente"/>
    <s v="DébilNo disminuyeDirectamente"/>
    <s v=""/>
    <s v=""/>
  </r>
  <r>
    <s v="Gerencia Regional Occidente"/>
    <x v="88"/>
    <s v="Continuidad del negocio "/>
    <s v="GESTIÓN DEL TALENTO HUMANO"/>
    <s v="puede que se cuente con las instalaciones físicas inadecuadas"/>
    <m/>
    <s v="Sistema de control de accesos"/>
    <s v="Reducir el riesgo"/>
    <m/>
    <m/>
    <m/>
    <m/>
    <m/>
    <m/>
    <m/>
    <n v="0"/>
    <s v="Debil"/>
    <s v="Fuerte"/>
    <s v="DebilFuerte"/>
    <n v="7"/>
    <s v="Débil"/>
    <s v="No disminuye"/>
    <s v="Directamente"/>
    <s v="DébilNo disminuyeDirectamente"/>
    <s v=""/>
    <s v=""/>
  </r>
  <r>
    <s v="Gerencia Regional Occidente"/>
    <x v="88"/>
    <s v="Continuidad del negocio "/>
    <s v="GESTIÓN DEL TALENTO HUMANO"/>
    <s v="puede que se cuente con las instalaciones físicas inadecuadas"/>
    <m/>
    <s v="Circuito cerrado de television CCTV"/>
    <s v="Reducir el riesgo"/>
    <m/>
    <m/>
    <m/>
    <m/>
    <m/>
    <m/>
    <m/>
    <n v="0"/>
    <s v="Debil"/>
    <s v="Fuerte"/>
    <s v="DebilFuerte"/>
    <n v="7"/>
    <s v="Débil"/>
    <s v="No disminuye"/>
    <s v="Directamente"/>
    <s v="DébilNo disminuyeDirectamente"/>
    <s v=""/>
    <s v=""/>
  </r>
  <r>
    <s v="Gerencia Regional Occidente"/>
    <x v="89"/>
    <s v="Continuidad del negocio "/>
    <s v="GESTIÓN DEL TALENTO HUMANO"/>
    <s v="Posibilidad que se presente un evento de desorden publico"/>
    <m/>
    <s v="Herramienta VPN"/>
    <s v="Reducir el riesgo"/>
    <m/>
    <m/>
    <m/>
    <m/>
    <m/>
    <m/>
    <m/>
    <n v="0"/>
    <s v="Debil"/>
    <s v="Fuerte"/>
    <s v="DebilFuerte"/>
    <n v="7"/>
    <s v="Débil"/>
    <s v="No disminuye"/>
    <s v="Directamente"/>
    <s v="DébilNo disminuyeDirectamente"/>
    <s v=""/>
    <s v=""/>
  </r>
  <r>
    <s v="Gerencia Regional Occidente"/>
    <x v="90"/>
    <s v="Continuidad del negocio "/>
    <s v="GESTIÓN DEL TALENTO HUMANO"/>
    <s v="Posibilidad de alta rotación de personal en procesos misionales"/>
    <m/>
    <s v="Procedimientos de bienestar"/>
    <s v="Reducir el riesgo"/>
    <m/>
    <m/>
    <m/>
    <m/>
    <m/>
    <m/>
    <m/>
    <n v="0"/>
    <s v="Debil"/>
    <s v="Fuerte"/>
    <s v="DebilFuerte"/>
    <n v="7"/>
    <s v="Débil"/>
    <s v="No disminuye"/>
    <s v="Directamente"/>
    <s v="DébilNo disminuyeDirectamente"/>
    <s v=""/>
    <s v=""/>
  </r>
  <r>
    <s v="Gerencia Regional SurOccidente"/>
    <x v="0"/>
    <s v="Corrupción"/>
    <s v="TODOS LOS PROCESOS"/>
    <s v="Posibilidad de que un funcionario vaya mas allá de las funciones designadas con el fin de obtener un beneficio privado."/>
    <m/>
    <s v="Comunicación  y seguimiento al cumplimiento de las funciones"/>
    <m/>
    <m/>
    <m/>
    <m/>
    <m/>
    <m/>
    <m/>
    <m/>
    <n v="0"/>
    <s v="Debil"/>
    <s v="Moderado"/>
    <s v="DebilModerado"/>
    <n v="8"/>
    <s v="Débil"/>
    <s v="Directamente"/>
    <s v="Indirectamente"/>
    <s v="DébilDirectamenteIndirectamente"/>
    <s v=""/>
    <s v=""/>
  </r>
  <r>
    <s v="Gerencia Regional SurOccidente"/>
    <x v="0"/>
    <s v="Corrupción"/>
    <s v="TODOS LOS PROCESOS"/>
    <s v="Posibilidad de que un funcionario vaya mas allá de las funciones designadas con el fin de obtener un beneficio privado."/>
    <m/>
    <s v="Perfiles en los Apicativos"/>
    <m/>
    <m/>
    <m/>
    <m/>
    <m/>
    <m/>
    <m/>
    <m/>
    <n v="0"/>
    <s v="Debil"/>
    <s v="Fuerte"/>
    <s v="DebilFuerte"/>
    <n v="7"/>
    <s v="Débil"/>
    <s v="Directamente"/>
    <s v="Indirectamente"/>
    <s v="DébilDirectamenteIndirectamente"/>
    <s v=""/>
    <s v=""/>
  </r>
  <r>
    <s v="Gerencia Regional SurOccidente"/>
    <x v="0"/>
    <s v="Corrupción"/>
    <s v="TODOS LOS PROCESOS"/>
    <s v="Posibilidad de que un funcionario vaya mas allá de las funciones designadas con el fin de obtener un beneficio privado."/>
    <m/>
    <s v="Controles en los aplicativos"/>
    <m/>
    <m/>
    <m/>
    <m/>
    <m/>
    <m/>
    <m/>
    <m/>
    <n v="0"/>
    <s v="Debil"/>
    <s v="Moderado"/>
    <s v="DebilModerado"/>
    <n v="8"/>
    <s v="Débil"/>
    <s v="No disminuye"/>
    <s v="Directamente"/>
    <s v="DébilNo disminuyeDirectamente"/>
    <s v=""/>
    <s v=""/>
  </r>
  <r>
    <s v="Gerencia Regional SurOccidente"/>
    <x v="0"/>
    <s v="Corrupción"/>
    <s v="TODOS LOS PROCESOS"/>
    <s v="Posibilidad de que un funcionario vaya mas allá de las funciones designadas con el fin de obtener un beneficio privado."/>
    <m/>
    <s v="Actos administrativos con funciones de cada uno de los Comités definidos para la toma de decisiones"/>
    <m/>
    <m/>
    <m/>
    <m/>
    <m/>
    <m/>
    <m/>
    <m/>
    <n v="0"/>
    <s v="Debil"/>
    <s v="Fuerte"/>
    <s v="DebilFuerte"/>
    <n v="7"/>
    <s v="Débil"/>
    <s v="No disminuye"/>
    <s v="Directamente"/>
    <s v="DébilNo disminuyeDirectamente"/>
    <s v=""/>
    <s v=""/>
  </r>
  <r>
    <s v="Gerencia Regional SurOccidente"/>
    <x v="0"/>
    <s v="Corrupción"/>
    <s v="TODOS LOS PROCESOS"/>
    <s v="Posibilidad de que un funcionario vaya mas allá de las funciones designadas con el fin de obtener un beneficio privado."/>
    <m/>
    <s v="Aplicación código de ética"/>
    <m/>
    <m/>
    <m/>
    <m/>
    <m/>
    <m/>
    <m/>
    <m/>
    <n v="0"/>
    <s v="Debil"/>
    <s v="Fuerte"/>
    <s v="DebilFuerte"/>
    <n v="7"/>
    <s v="Débil"/>
    <s v="Directamente"/>
    <s v="Indirectamente"/>
    <s v="DébilDirectamenteIndirectamente"/>
    <s v=""/>
    <s v=""/>
  </r>
  <r>
    <s v="Gerencia Regional SurOccidente"/>
    <x v="0"/>
    <s v="Corrupción"/>
    <s v="TODOS LOS PROCESOS"/>
    <s v="Posibilidad de que un funcionario vaya mas allá de las funciones designadas con el fin de obtener un beneficio privado."/>
    <m/>
    <s v="Firma de compromiso de cumplimiento_x000a_"/>
    <m/>
    <m/>
    <m/>
    <m/>
    <m/>
    <m/>
    <m/>
    <m/>
    <n v="0"/>
    <s v="Debil"/>
    <s v="Fuerte"/>
    <s v="DebilFuerte"/>
    <n v="7"/>
    <s v="Débil"/>
    <s v="No disminuye"/>
    <s v="Directamente"/>
    <s v="DébilNo disminuyeDirectamente"/>
    <s v=""/>
    <s v=""/>
  </r>
  <r>
    <s v="Gerencia Regional SurOccidente"/>
    <x v="1"/>
    <s v="Corrupción"/>
    <s v="TODOS LOS PROCESOS"/>
    <s v="Puede ocurrir intercambio extraoficial de favores, en el cual un individuo se beneficie a si mismo o aun tercero. Amiguismo y clientelismo."/>
    <m/>
    <s v="Aplicación código de ética"/>
    <m/>
    <m/>
    <m/>
    <m/>
    <m/>
    <m/>
    <m/>
    <m/>
    <n v="0"/>
    <s v="Debil"/>
    <s v="Fuerte"/>
    <s v="DebilFuerte"/>
    <n v="7"/>
    <s v="Débil"/>
    <s v="No disminuye"/>
    <s v="Directamente"/>
    <s v="DébilNo disminuyeDirectamente"/>
    <s v=""/>
    <s v=""/>
  </r>
  <r>
    <s v="Gerencia Regional SurOccidente"/>
    <x v="1"/>
    <s v="Corrupción"/>
    <s v="TODOS LOS PROCESOS"/>
    <s v="Puede ocurrir intercambio extraoficial de favores, en el cual un individuo se beneficie a si mismo o aun tercero. Amiguismo y clientelismo."/>
    <m/>
    <s v="Firma de compromiso de cumplimiento_x000a_"/>
    <m/>
    <m/>
    <m/>
    <m/>
    <m/>
    <m/>
    <m/>
    <m/>
    <n v="0"/>
    <s v="Debil"/>
    <s v="Fuerte"/>
    <s v="DebilFuerte"/>
    <n v="7"/>
    <s v="Débil"/>
    <s v="No disminuye"/>
    <s v="Directamente"/>
    <s v="DébilNo disminuyeDirectamente"/>
    <s v=""/>
    <s v=""/>
  </r>
  <r>
    <s v="Gerencia Regional SurOccidente"/>
    <x v="1"/>
    <s v="Corrupción"/>
    <s v="TODOS LOS PROCESOS"/>
    <s v="Puede ocurrir intercambio extraoficial de favores, en el cual un individuo se beneficie a si mismo o aun tercero. Amiguismo y clientelismo."/>
    <m/>
    <s v="Controles en sedes de funcionamiento de las Zonas únicas de atención al ciudadano, con camaras y grabación de sonido"/>
    <m/>
    <m/>
    <m/>
    <m/>
    <m/>
    <m/>
    <m/>
    <m/>
    <n v="0"/>
    <s v="Debil"/>
    <s v="Fuerte"/>
    <s v="DebilFuerte"/>
    <n v="7"/>
    <s v="Débil"/>
    <s v="Directamente"/>
    <s v="Directamente"/>
    <s v="DébilDirectamenteDirectamente"/>
    <s v=""/>
    <s v=""/>
  </r>
  <r>
    <s v="Gerencia Regional SurOccidente"/>
    <x v="1"/>
    <s v="Corrupción"/>
    <s v="TODOS LOS PROCESOS"/>
    <s v="Puede ocurrir intercambio extraoficial de favores, en el cual un individuo se beneficie a si mismo o aun tercero. Amiguismo y clientelismo."/>
    <m/>
    <s v="Formato de Control de Visitantes"/>
    <m/>
    <m/>
    <m/>
    <m/>
    <m/>
    <m/>
    <m/>
    <m/>
    <n v="0"/>
    <s v="Debil"/>
    <s v="Fuerte"/>
    <s v="DebilFuerte"/>
    <n v="7"/>
    <s v="Débil"/>
    <s v="Directamente"/>
    <s v="Directamente"/>
    <s v="DébilDirectamenteDirectamente"/>
    <s v=""/>
    <s v=""/>
  </r>
  <r>
    <s v="Gerencia Regional SurOccidente"/>
    <x v="2"/>
    <s v="Corrupción"/>
    <s v="TODOS LOS PROCESOS"/>
    <s v="Puede presentarse situaciones de orden moral y económico que le impidan a un funcionario actuar en forma objetiva e independiente, porque le sea particularmente conveniente. "/>
    <m/>
    <s v="Identificación de núcleo familiar de funcionarios _x000a_"/>
    <m/>
    <m/>
    <m/>
    <m/>
    <m/>
    <m/>
    <m/>
    <m/>
    <n v="0"/>
    <s v="Debil"/>
    <s v="Fuerte"/>
    <s v="DebilFuerte"/>
    <n v="7"/>
    <s v="Débil"/>
    <s v="Directamente"/>
    <s v="Directamente"/>
    <s v="DébilDirectamenteDirectamente"/>
    <s v=""/>
    <s v=""/>
  </r>
  <r>
    <s v="Gerencia Regional SurOccidente"/>
    <x v="2"/>
    <s v="Corrupción"/>
    <s v="TODOS LOS PROCESOS"/>
    <s v="Puede presentarse situaciones de orden moral y económico que le impidan a un funcionario actuar en forma objetiva e independiente, porque le sea particularmente conveniente. "/>
    <m/>
    <s v="Selección de terceros (Evaluación de conflictos de interes con funcionarios de SAE)."/>
    <m/>
    <m/>
    <m/>
    <m/>
    <m/>
    <m/>
    <m/>
    <m/>
    <n v="0"/>
    <s v="Debil"/>
    <s v="Fuerte"/>
    <s v="DebilFuerte"/>
    <n v="7"/>
    <s v="Débil"/>
    <s v="No disminuye"/>
    <s v="Directamente"/>
    <s v="DébilNo disminuyeDirectamente"/>
    <s v=""/>
    <s v=""/>
  </r>
  <r>
    <s v="Gerencia Regional SurOccidente"/>
    <x v="2"/>
    <s v="Corrupción"/>
    <s v="TODOS LOS PROCESOS"/>
    <s v="Puede presentarse situaciones de orden moral y económico que le impidan a un funcionario actuar en forma objetiva e independiente, porque le sea particularmente conveniente. "/>
    <m/>
    <s v="Controles dentro de los procesos de comercialización (publicación de ofertas y evaluación de oferentes) "/>
    <m/>
    <m/>
    <m/>
    <m/>
    <m/>
    <m/>
    <m/>
    <m/>
    <n v="0"/>
    <s v="Debil"/>
    <s v="Fuerte"/>
    <s v="DebilFuerte"/>
    <n v="7"/>
    <s v="Débil"/>
    <s v="No disminuye"/>
    <s v="Directamente"/>
    <s v="DébilNo disminuyeDirectamente"/>
    <s v=""/>
    <s v=""/>
  </r>
  <r>
    <s v="Gerencia Regional SurOccidente"/>
    <x v="3"/>
    <s v="Operativo"/>
    <s v="TODOS LOS PROCESOS"/>
    <s v="Puede ocurrir falta de apoyo en los procesos de control social realizados por los ciudadanos."/>
    <m/>
    <s v="Cumplimiento de Normatividad de Ley de transparencias _x000a_"/>
    <s v="Reducir el riesgo"/>
    <s v="Asignado"/>
    <s v="Adecuado"/>
    <s v="Oportuna"/>
    <s v="Detectar"/>
    <s v="Confiable"/>
    <s v="Se investigan y resuelven oportunamente"/>
    <s v="Completa"/>
    <n v="95"/>
    <s v="Moderado"/>
    <s v="Fuerte"/>
    <s v="ModeradoFuerte"/>
    <n v="4"/>
    <s v="Moderado"/>
    <s v="No disminuye"/>
    <s v="Directamente"/>
    <s v="ModeradoNo disminuyeDirectamente"/>
    <n v="0"/>
    <n v="1"/>
  </r>
  <r>
    <s v="Gerencia Regional SurOccidente"/>
    <x v="4"/>
    <s v="Corrupción"/>
    <s v="TODOS LOS PROCESOS"/>
    <s v="Posibilidad de recibir o solicitar cualquier dádiva o beneficio a nombre propio o de terceros con el fin de celebrar un contrato."/>
    <m/>
    <s v="Controles dentro de los procesos de comercialización (publicación de ofertas y evaluación de oferentes) "/>
    <m/>
    <m/>
    <m/>
    <m/>
    <m/>
    <m/>
    <m/>
    <m/>
    <n v="0"/>
    <s v="Debil"/>
    <s v="Fuerte"/>
    <s v="DebilFuerte"/>
    <n v="7"/>
    <s v="Débil"/>
    <s v="No disminuye"/>
    <s v="Directamente"/>
    <s v="DébilNo disminuyeDirectamente"/>
    <s v=""/>
    <s v=""/>
  </r>
  <r>
    <s v="Gerencia Regional SurOccidente"/>
    <x v="4"/>
    <s v="Corrupción"/>
    <s v="TODOS LOS PROCESOS"/>
    <s v="Posibilidad de recibir o solicitar cualquier dádiva o beneficio a nombre propio o de terceros con el fin de celebrar un contrato."/>
    <m/>
    <s v="Firma de compromiso de cumplimiento"/>
    <m/>
    <m/>
    <m/>
    <m/>
    <m/>
    <m/>
    <m/>
    <m/>
    <n v="0"/>
    <s v="Debil"/>
    <s v="Fuerte"/>
    <s v="DebilFuerte"/>
    <n v="7"/>
    <s v="Débil"/>
    <s v="No disminuye"/>
    <s v="Directamente"/>
    <s v="DébilNo disminuyeDirectamente"/>
    <s v=""/>
    <s v=""/>
  </r>
  <r>
    <s v="Gerencia Regional SurOccidente"/>
    <x v="4"/>
    <s v="Corrupción"/>
    <s v="TODOS LOS PROCESOS"/>
    <s v="Posibilidad de recibir o solicitar cualquier dádiva o beneficio a nombre propio o de terceros con el fin de celebrar un contrato."/>
    <m/>
    <s v="Aplicación código de ética"/>
    <m/>
    <m/>
    <m/>
    <m/>
    <m/>
    <m/>
    <m/>
    <m/>
    <n v="0"/>
    <s v="Debil"/>
    <s v="Fuerte"/>
    <s v="DebilFuerte"/>
    <n v="7"/>
    <s v="Débil"/>
    <s v="No disminuye"/>
    <s v="Directamente"/>
    <s v="DébilNo disminuyeDirectamente"/>
    <s v=""/>
    <s v=""/>
  </r>
  <r>
    <s v="Gerencia Regional SurOccidente"/>
    <x v="4"/>
    <s v="Corrupción"/>
    <s v="TODOS LOS PROCESOS"/>
    <s v="Posibilidad de recibir o solicitar cualquier dádiva o beneficio a nombre propio o de terceros con el fin de celebrar un contrato."/>
    <m/>
    <s v="Auditorias de control interno"/>
    <m/>
    <m/>
    <m/>
    <m/>
    <m/>
    <m/>
    <m/>
    <m/>
    <n v="0"/>
    <s v="Debil"/>
    <s v="Fuerte"/>
    <s v="DebilFuerte"/>
    <n v="7"/>
    <s v="Débil"/>
    <s v="No disminuye"/>
    <s v="Directamente"/>
    <s v="DébilNo disminuyeDirectamente"/>
    <s v=""/>
    <s v=""/>
  </r>
  <r>
    <s v="Gerencia Regional SurOccidente"/>
    <x v="5"/>
    <s v="Corrupción"/>
    <s v="TODOS LOS PROCESOS"/>
    <s v="Posibilidad de que un funcionario reciba u ofrezca un soborno, con el fin de dar o recibir un trato especial con una compañía o persona natural. "/>
    <m/>
    <s v="Controles en sedes de funcionamiento de las Zonas únicas de atención al ciudadano, con camaras y grabación de sonido"/>
    <m/>
    <m/>
    <m/>
    <m/>
    <m/>
    <m/>
    <m/>
    <m/>
    <n v="0"/>
    <s v="Debil"/>
    <s v="Fuerte"/>
    <s v="DebilFuerte"/>
    <n v="7"/>
    <s v="Débil"/>
    <s v="No disminuye"/>
    <s v="Directamente"/>
    <s v="DébilNo disminuyeDirectamente"/>
    <s v=""/>
    <s v=""/>
  </r>
  <r>
    <s v="Gerencia Regional SurOccidente"/>
    <x v="5"/>
    <s v="Corrupción"/>
    <s v="TODOS LOS PROCESOS"/>
    <s v="Posibilidad de que un funcionario reciba u ofrezca un soborno, con el fin de dar o recibir un trato especial con una compañía o persona natural. "/>
    <m/>
    <s v="Aplicación código de ética"/>
    <m/>
    <m/>
    <m/>
    <m/>
    <m/>
    <m/>
    <m/>
    <m/>
    <n v="0"/>
    <s v="Debil"/>
    <s v="Fuerte"/>
    <s v="DebilFuerte"/>
    <n v="7"/>
    <s v="Débil"/>
    <s v="No disminuye"/>
    <s v="Directamente"/>
    <s v="DébilNo disminuyeDirectamente"/>
    <s v=""/>
    <s v=""/>
  </r>
  <r>
    <s v="Gerencia Regional SurOccidente"/>
    <x v="5"/>
    <s v="Corrupción"/>
    <s v="TODOS LOS PROCESOS"/>
    <s v="Posibilidad de que un funcionario reciba u ofrezca un soborno, con el fin de dar o recibir un trato especial con una compañía o persona natural. "/>
    <m/>
    <s v="Auditorias de control interno"/>
    <m/>
    <m/>
    <m/>
    <m/>
    <m/>
    <m/>
    <m/>
    <m/>
    <n v="0"/>
    <s v="Debil"/>
    <s v="Fuerte"/>
    <s v="DebilFuerte"/>
    <n v="7"/>
    <s v="Débil"/>
    <s v="No disminuye"/>
    <s v="Directamente"/>
    <s v="DébilNo disminuyeDirectamente"/>
    <s v=""/>
    <s v=""/>
  </r>
  <r>
    <s v="Gerencia Regional SurOccidente"/>
    <x v="6"/>
    <s v="Corrupción"/>
    <s v="TODOS LOS PROCESOS"/>
    <s v="Puede incitar la participación de varias personas o compañías para cometer un delito buscando el beneficio propio. Concierto para delinquir."/>
    <m/>
    <s v="Controles en sedes de funcionamiento de las Zonas únicas de atención al ciudadano, con camaras y grabación de sonido"/>
    <m/>
    <m/>
    <m/>
    <m/>
    <m/>
    <m/>
    <m/>
    <m/>
    <n v="0"/>
    <s v="Debil"/>
    <s v="Fuerte"/>
    <s v="DebilFuerte"/>
    <n v="7"/>
    <s v="Débil"/>
    <s v="Directamente"/>
    <s v="Directamente"/>
    <s v="DébilDirectamenteDirectamente"/>
    <s v=""/>
    <s v=""/>
  </r>
  <r>
    <s v="Gerencia Regional SurOccidente"/>
    <x v="6"/>
    <s v="Corrupción"/>
    <s v="TODOS LOS PROCESOS"/>
    <s v="Puede incitar la participación de varias personas o compañías para cometer un delito buscando el beneficio propio. Concierto para delinquir."/>
    <m/>
    <s v="Firma de compromiso de cumplimiento"/>
    <m/>
    <m/>
    <m/>
    <m/>
    <m/>
    <m/>
    <m/>
    <m/>
    <n v="0"/>
    <s v="Debil"/>
    <s v="Fuerte"/>
    <s v="DebilFuerte"/>
    <n v="7"/>
    <s v="Débil"/>
    <s v="Directamente"/>
    <s v="Directamente"/>
    <s v="DébilDirectamenteDirectamente"/>
    <s v=""/>
    <s v=""/>
  </r>
  <r>
    <s v="Gerencia Regional SurOccidente"/>
    <x v="6"/>
    <s v="Corrupción"/>
    <s v="TODOS LOS PROCESOS"/>
    <s v="Puede incitar la participación de varias personas o compañías para cometer un delito buscando el beneficio propio. Concierto para delinquir."/>
    <m/>
    <s v="Aplicación código de ética"/>
    <m/>
    <m/>
    <m/>
    <m/>
    <m/>
    <m/>
    <m/>
    <m/>
    <n v="0"/>
    <s v="Debil"/>
    <s v="Fuerte"/>
    <s v="DebilFuerte"/>
    <n v="7"/>
    <s v="Débil"/>
    <s v="Directamente"/>
    <s v="Indirectamente"/>
    <s v="DébilDirectamenteIndirectamente"/>
    <s v=""/>
    <s v=""/>
  </r>
  <r>
    <s v="Gerencia Regional SurOccidente"/>
    <x v="6"/>
    <s v="Corrupción"/>
    <s v="TODOS LOS PROCESOS"/>
    <s v="Puede incitar la participación de varias personas o compañías para cometer un delito buscando el beneficio propio. Concierto para delinquir."/>
    <m/>
    <s v="Comunicación  y seguimiento al cumplimiento de las funciones"/>
    <m/>
    <m/>
    <m/>
    <m/>
    <m/>
    <m/>
    <m/>
    <m/>
    <n v="0"/>
    <s v="Debil"/>
    <s v="Fuerte"/>
    <s v="DebilFuerte"/>
    <n v="7"/>
    <s v="Débil"/>
    <s v="Directamente"/>
    <s v="Indirectamente"/>
    <s v="DébilDirectamenteIndirectamente"/>
    <s v=""/>
    <s v=""/>
  </r>
  <r>
    <s v="Gerencia Regional SurOccidente"/>
    <x v="6"/>
    <s v="Corrupción"/>
    <s v="TODOS LOS PROCESOS"/>
    <s v="Puede incitar la participación de varias personas o compañías para cometer un delito buscando el beneficio propio. Concierto para delinquir."/>
    <m/>
    <s v="Auditorias de control interno"/>
    <m/>
    <m/>
    <m/>
    <m/>
    <m/>
    <m/>
    <m/>
    <m/>
    <n v="0"/>
    <s v="Debil"/>
    <s v="Fuerte"/>
    <s v="DebilFuerte"/>
    <n v="7"/>
    <s v="Débil"/>
    <s v="No disminuye"/>
    <s v="Directamente"/>
    <s v="DébilNo disminuyeDirectamente"/>
    <s v=""/>
    <s v=""/>
  </r>
  <r>
    <s v="Gerencia Regional SurOccidente"/>
    <x v="7"/>
    <s v="Corrupción"/>
    <s v="TODOS LOS PROCESOS"/>
    <s v="Puede ocurrir que un funcionario abuse de su cargo o funciones para inducir a otra persona a dar o prometer dinero o cualquier otro beneficio indebido. "/>
    <m/>
    <s v="Definición de presupuestos "/>
    <m/>
    <m/>
    <m/>
    <m/>
    <m/>
    <m/>
    <m/>
    <m/>
    <n v="0"/>
    <s v="Debil"/>
    <s v="Fuerte"/>
    <s v="DebilFuerte"/>
    <n v="7"/>
    <s v="Débil"/>
    <s v="No disminuye"/>
    <s v="Directamente"/>
    <s v="DébilNo disminuyeDirectamente"/>
    <s v=""/>
    <s v=""/>
  </r>
  <r>
    <s v="Gerencia Regional SurOccidente"/>
    <x v="7"/>
    <s v="Corrupción"/>
    <s v="TODOS LOS PROCESOS"/>
    <s v="Puede ocurrir que un funcionario abuse de su cargo o funciones para inducir a otra persona a dar o prometer dinero o cualquier otro beneficio indebido. "/>
    <m/>
    <s v="Publicacion de los contratos"/>
    <m/>
    <m/>
    <m/>
    <m/>
    <m/>
    <m/>
    <m/>
    <m/>
    <n v="0"/>
    <s v="Debil"/>
    <s v="Fuerte"/>
    <s v="DebilFuerte"/>
    <n v="7"/>
    <s v="Débil"/>
    <s v="No disminuye"/>
    <s v="Directamente"/>
    <s v="DébilNo disminuyeDirectamente"/>
    <s v=""/>
    <s v=""/>
  </r>
  <r>
    <s v="Gerencia Regional SurOccidente"/>
    <x v="7"/>
    <s v="Corrupción"/>
    <s v="TODOS LOS PROCESOS"/>
    <s v="Puede ocurrir que un funcionario abuse de su cargo o funciones para inducir a otra persona a dar o prometer dinero o cualquier otro beneficio indebido. "/>
    <m/>
    <s v="Comité de Contratos"/>
    <m/>
    <m/>
    <m/>
    <m/>
    <m/>
    <m/>
    <m/>
    <m/>
    <n v="0"/>
    <s v="Debil"/>
    <s v="Fuerte"/>
    <s v="DebilFuerte"/>
    <n v="7"/>
    <s v="Débil"/>
    <s v="No disminuye"/>
    <s v="Directamente"/>
    <s v="DébilNo disminuyeDirectamente"/>
    <s v=""/>
    <s v=""/>
  </r>
  <r>
    <s v="Gerencia Regional SurOccidente"/>
    <x v="7"/>
    <s v="Corrupción"/>
    <s v="TODOS LOS PROCESOS"/>
    <s v="Puede ocurrir que un funcionario abuse de su cargo o funciones para inducir a otra persona a dar o prometer dinero o cualquier otro beneficio indebido. "/>
    <m/>
    <s v="Estudios previos"/>
    <m/>
    <m/>
    <m/>
    <m/>
    <m/>
    <m/>
    <m/>
    <m/>
    <n v="0"/>
    <s v="Debil"/>
    <s v="Fuerte"/>
    <s v="DebilFuerte"/>
    <n v="7"/>
    <s v="Débil"/>
    <s v="No disminuye"/>
    <s v="Directamente"/>
    <s v="DébilNo disminuyeDirectamente"/>
    <s v=""/>
    <s v=""/>
  </r>
  <r>
    <s v="Gerencia Regional SurOccidente"/>
    <x v="7"/>
    <s v="Corrupción"/>
    <s v="TODOS LOS PROCESOS"/>
    <s v="Puede ocurrir que un funcionario abuse de su cargo o funciones para inducir a otra persona a dar o prometer dinero o cualquier otro beneficio indebido. "/>
    <m/>
    <s v="Plan Anual de Adquisiciones"/>
    <m/>
    <m/>
    <m/>
    <m/>
    <m/>
    <m/>
    <m/>
    <m/>
    <n v="0"/>
    <s v="Debil"/>
    <s v="Fuerte"/>
    <s v="DebilFuerte"/>
    <n v="7"/>
    <s v="Débil"/>
    <s v="No disminuye"/>
    <s v="Directamente"/>
    <s v="DébilNo disminuyeDirectamente"/>
    <s v=""/>
    <s v=""/>
  </r>
  <r>
    <s v="Gerencia Regional SurOccidente"/>
    <x v="7"/>
    <s v="Corrupción"/>
    <s v="TODOS LOS PROCESOS"/>
    <s v="Puede ocurrir que un funcionario abuse de su cargo o funciones para inducir a otra persona a dar o prometer dinero o cualquier otro beneficio indebido. "/>
    <m/>
    <s v="Aplicación del Manual de Contratación de CISA adoptado según acta"/>
    <m/>
    <m/>
    <m/>
    <m/>
    <m/>
    <m/>
    <m/>
    <m/>
    <n v="0"/>
    <s v="Debil"/>
    <s v="Fuerte"/>
    <s v="DebilFuerte"/>
    <n v="7"/>
    <s v="Débil"/>
    <s v="No disminuye"/>
    <s v="Directamente"/>
    <s v="DébilNo disminuyeDirectamente"/>
    <s v=""/>
    <s v=""/>
  </r>
  <r>
    <s v="Gerencia Regional SurOccidente"/>
    <x v="8"/>
    <s v="Corrupción"/>
    <s v="TODOS LOS PROCESOS"/>
    <s v="Puede ocurrir que teniendo conocimiento de una conducta delictiva, no se informe a las autoridades por temor a repercusiones sociales o financieras. Omisión de denuncia"/>
    <m/>
    <s v="Aplicación código de ética"/>
    <m/>
    <m/>
    <m/>
    <m/>
    <m/>
    <m/>
    <m/>
    <m/>
    <n v="0"/>
    <s v="Debil"/>
    <s v="Fuerte"/>
    <s v="DebilFuerte"/>
    <n v="7"/>
    <s v="Débil"/>
    <s v="No disminuye"/>
    <s v="Directamente"/>
    <s v="DébilNo disminuyeDirectamente"/>
    <s v=""/>
    <s v=""/>
  </r>
  <r>
    <s v="Gerencia Regional SurOccidente"/>
    <x v="9"/>
    <s v="Seguridad de la Información"/>
    <s v="GESTIÓN DOCUMENTAL"/>
    <s v="Puede ocurrir el filtro o utilización indebida de información  privilegiada de la información que reposa físicamente"/>
    <m/>
    <s v="Implementación de la politica de seguridad de la información"/>
    <m/>
    <m/>
    <m/>
    <m/>
    <m/>
    <m/>
    <m/>
    <m/>
    <n v="0"/>
    <s v="Debil"/>
    <s v="Fuerte"/>
    <s v="DebilFuerte"/>
    <n v="7"/>
    <s v="Débil"/>
    <s v="No disminuye"/>
    <s v="Directamente"/>
    <s v="DébilNo disminuyeDirectamente"/>
    <s v=""/>
    <s v=""/>
  </r>
  <r>
    <s v="Gerencia Regional SurOccidente"/>
    <x v="9"/>
    <s v="Seguridad de la Información"/>
    <s v="GESTIÓN DOCUMENTAL"/>
    <s v="Puede ocurrir el filtro o utilización indebida de información  privilegiada de la información que reposa físicamente"/>
    <m/>
    <s v="Procedimiento de inserción de documentos"/>
    <m/>
    <m/>
    <m/>
    <m/>
    <m/>
    <m/>
    <m/>
    <m/>
    <n v="0"/>
    <s v="Debil"/>
    <s v="Fuerte"/>
    <s v="DebilFuerte"/>
    <n v="7"/>
    <s v="Débil"/>
    <s v="No disminuye"/>
    <s v="Directamente"/>
    <s v="DébilNo disminuyeDirectamente"/>
    <s v=""/>
    <s v=""/>
  </r>
  <r>
    <s v="Gerencia Regional SurOccidente"/>
    <x v="9"/>
    <s v="Seguridad de la Información"/>
    <s v="GESTIÓN DOCUMENTAL"/>
    <s v="Puede ocurrir el filtro o utilización indebida de información  privilegiada de la información que reposa físicamente"/>
    <m/>
    <s v="Procedimiento préstamo de documentos"/>
    <m/>
    <m/>
    <m/>
    <m/>
    <m/>
    <m/>
    <m/>
    <m/>
    <n v="0"/>
    <s v="Debil"/>
    <s v="Fuerte"/>
    <s v="DebilFuerte"/>
    <n v="7"/>
    <s v="Débil"/>
    <s v="No disminuye"/>
    <s v="Directamente"/>
    <s v="DébilNo disminuyeDirectamente"/>
    <s v=""/>
    <s v=""/>
  </r>
  <r>
    <s v="Gerencia Regional SurOccidente"/>
    <x v="9"/>
    <s v="Seguridad de la Información"/>
    <s v="GESTIÓN DOCUMENTAL"/>
    <s v="Puede ocurrir el filtro o utilización indebida de información  privilegiada de la información que reposa físicamente"/>
    <m/>
    <s v="Tabla de retención documental"/>
    <m/>
    <m/>
    <m/>
    <m/>
    <m/>
    <m/>
    <m/>
    <m/>
    <n v="0"/>
    <s v="Debil"/>
    <s v="Fuerte"/>
    <s v="DebilFuerte"/>
    <n v="7"/>
    <s v="Débil"/>
    <s v="No disminuye"/>
    <s v="Directamente"/>
    <s v="DébilNo disminuyeDirectamente"/>
    <s v=""/>
    <s v=""/>
  </r>
  <r>
    <s v="Gerencia Regional SurOccidente"/>
    <x v="10"/>
    <s v="Corrupción"/>
    <s v="TODOS LOS PROCESOS"/>
    <s v="Posibilidad de que uno o varios funcionarios utilicen de forma  indebida la información  privilegiada de los sistemas de información para obtener beneficio privado. "/>
    <m/>
    <s v="Implementación de sistema de gestión de seguridad de la información y gestión documental"/>
    <m/>
    <m/>
    <m/>
    <m/>
    <m/>
    <m/>
    <m/>
    <m/>
    <n v="0"/>
    <s v="Debil"/>
    <s v="Fuerte"/>
    <s v="DebilFuerte"/>
    <n v="7"/>
    <s v="Débil"/>
    <s v="No disminuye"/>
    <s v="Directamente"/>
    <s v="DébilNo disminuyeDirectamente"/>
    <s v=""/>
    <s v=""/>
  </r>
  <r>
    <s v="Gerencia Regional SurOccidente"/>
    <x v="10"/>
    <s v="Corrupción"/>
    <s v="TODOS LOS PROCESOS"/>
    <s v="Posibilidad de que uno o varios funcionarios utilicen de forma  indebida la información  privilegiada de los sistemas de información para obtener beneficio privado. "/>
    <m/>
    <s v="Perfiles en los Apicativos"/>
    <m/>
    <m/>
    <m/>
    <m/>
    <m/>
    <m/>
    <m/>
    <m/>
    <n v="0"/>
    <s v="Debil"/>
    <s v="Fuerte"/>
    <s v="DebilFuerte"/>
    <n v="7"/>
    <s v="Débil"/>
    <s v="No disminuye"/>
    <s v="Directamente"/>
    <s v="DébilNo disminuyeDirectamente"/>
    <s v=""/>
    <s v=""/>
  </r>
  <r>
    <s v="Gerencia Regional SurOccidente"/>
    <x v="10"/>
    <s v="Corrupción"/>
    <s v="TODOS LOS PROCESOS"/>
    <s v="Posibilidad de que uno o varios funcionarios utilicen de forma  indebida la información  privilegiada de los sistemas de información para obtener beneficio privado. "/>
    <m/>
    <s v="Controles en los aplicativos"/>
    <m/>
    <m/>
    <m/>
    <m/>
    <m/>
    <m/>
    <m/>
    <m/>
    <n v="0"/>
    <s v="Debil"/>
    <s v="Fuerte"/>
    <s v="DebilFuerte"/>
    <n v="7"/>
    <s v="Débil"/>
    <s v="No disminuye"/>
    <s v="Directamente"/>
    <s v="DébilNo disminuyeDirectamente"/>
    <s v=""/>
    <s v=""/>
  </r>
  <r>
    <s v="Gerencia Regional SurOccidente"/>
    <x v="10"/>
    <s v="Corrupción"/>
    <s v="TODOS LOS PROCESOS"/>
    <s v="Posibilidad de que uno o varios funcionarios utilicen de forma  indebida la información  privilegiada de los sistemas de información para obtener beneficio privado. "/>
    <m/>
    <s v="Sistema de Seguridad de la Información - PC Secure"/>
    <m/>
    <m/>
    <m/>
    <m/>
    <m/>
    <m/>
    <m/>
    <m/>
    <n v="0"/>
    <s v="Debil"/>
    <s v="Fuerte"/>
    <s v="DebilFuerte"/>
    <n v="7"/>
    <s v="Débil"/>
    <s v="No disminuye"/>
    <s v="Directamente"/>
    <s v="DébilNo disminuyeDirectamente"/>
    <s v=""/>
    <s v=""/>
  </r>
  <r>
    <s v="Gerencia Regional SurOccidente"/>
    <x v="10"/>
    <s v="Corrupción"/>
    <s v="TODOS LOS PROCESOS"/>
    <s v="Posibilidad de que uno o varios funcionarios utilicen de forma  indebida la información  privilegiada de los sistemas de información para obtener beneficio privado. "/>
    <m/>
    <s v="Implementación de sistemas de Información para el control de la operación"/>
    <m/>
    <m/>
    <m/>
    <m/>
    <m/>
    <m/>
    <m/>
    <m/>
    <n v="0"/>
    <s v="Debil"/>
    <s v="Fuerte"/>
    <s v="DebilFuerte"/>
    <n v="7"/>
    <s v="Débil"/>
    <s v="No disminuye"/>
    <s v="Directamente"/>
    <s v="DébilNo disminuyeDirectamente"/>
    <s v=""/>
    <s v=""/>
  </r>
  <r>
    <s v="Gerencia Regional SurOccidente"/>
    <x v="11"/>
    <s v="Estratégico"/>
    <s v="TODOS LOS PROCESOS"/>
    <s v="Puede generarse menoscabo, disminución, detrimento, pérdida, uso indebido, o deterioro de los bienes o recursos públicos, o intereses patrimoniales del Estado. "/>
    <m/>
    <s v="Ejecución del comité de negocios, de depositarios, de contratos. Y técnicos regional y nivel central."/>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11"/>
    <s v="Estratégico"/>
    <s v="TODOS LOS PROCESOS"/>
    <s v="Puede generarse menoscabo, disminución, detrimento, pérdida, uso indebido, o deterioro de los bienes o recursos públicos, o intereses patrimoniales del Estado. "/>
    <m/>
    <s v="Definición de la politica de gestión de garantias en el uso de recursos de la entidad."/>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11"/>
    <s v="Estratégico"/>
    <s v="TODOS LOS PROCESOS"/>
    <s v="Puede generarse menoscabo, disminución, detrimento, pérdida, uso indebido, o deterioro de los bienes o recursos públicos, o intereses patrimoniales del Estado. "/>
    <m/>
    <s v="Seguimiento al contrato de las almacenadora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12"/>
    <s v="Corrupción"/>
    <s v="TODOS LOS PROCESOS"/>
    <s v="Puede ocurrir apropiación ilegal, en beneficio propio o de un tercero, de los bienes del estado."/>
    <m/>
    <s v="Aplicación del formato del control de bienes y rentas"/>
    <m/>
    <m/>
    <m/>
    <m/>
    <m/>
    <m/>
    <m/>
    <m/>
    <n v="0"/>
    <s v="Debil"/>
    <s v="Fuerte"/>
    <s v="DebilFuerte"/>
    <n v="7"/>
    <s v="Débil"/>
    <s v="No disminuye"/>
    <s v="Directamente"/>
    <s v="DébilNo disminuyeDirectamente"/>
    <s v=""/>
    <s v=""/>
  </r>
  <r>
    <s v="Gerencia Regional SurOccidente"/>
    <x v="12"/>
    <s v="Corrupción"/>
    <s v="TODOS LOS PROCESOS"/>
    <s v="Puede ocurrir apropiación ilegal, en beneficio propio o de un tercero, de los bienes del estado."/>
    <m/>
    <s v="Firma de compromiso de cumplimiento"/>
    <m/>
    <m/>
    <m/>
    <m/>
    <m/>
    <m/>
    <m/>
    <m/>
    <n v="0"/>
    <s v="Debil"/>
    <s v="Fuerte"/>
    <s v="DebilFuerte"/>
    <n v="7"/>
    <s v="Débil"/>
    <s v="No disminuye"/>
    <s v="Directamente"/>
    <s v="DébilNo disminuyeDirectamente"/>
    <s v=""/>
    <s v=""/>
  </r>
  <r>
    <s v="Gerencia Regional SurOccidente"/>
    <x v="12"/>
    <s v="Corrupción"/>
    <s v="TODOS LOS PROCESOS"/>
    <s v="Puede ocurrir apropiación ilegal, en beneficio propio o de un tercero, de los bienes del estado."/>
    <m/>
    <s v="Aplicación código de ética"/>
    <m/>
    <m/>
    <m/>
    <m/>
    <m/>
    <m/>
    <m/>
    <m/>
    <n v="0"/>
    <s v="Debil"/>
    <s v="Fuerte"/>
    <s v="DebilFuerte"/>
    <n v="7"/>
    <s v="Débil"/>
    <s v="No disminuye"/>
    <s v="Directamente"/>
    <s v="DébilNo disminuyeDirectamente"/>
    <s v=""/>
    <s v=""/>
  </r>
  <r>
    <s v="Gerencia Regional SurOccidente"/>
    <x v="13"/>
    <s v="Operativo"/>
    <s v="DISPOSICIÓN TEMPORAL DE ACTIVOS"/>
    <s v="Puede ocurrir que no se cuente con el respaldo legal para gestionar la recuperación de la cartera"/>
    <m/>
    <s v="Aplicación del procedimiento de gestión de cobro de los contratos de arrendamiento - Actividad 19. siniestrar polizas o efectuar cobro"/>
    <s v="Comparti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13"/>
    <s v="Operativo"/>
    <s v="DISPOSICIÓN TEMPORAL DE ACTIVOS"/>
    <s v="Puede ocurrir que no se cuente con el respaldo legal para gestionar la recuperación de la cartera"/>
    <m/>
    <s v="Documentar los contratos realizados hasta la fecha tanto para administración directa como para los depositarios"/>
    <s v="Evitar el riesgo"/>
    <s v="Asignado"/>
    <s v="Adecuado"/>
    <s v="Oportuna"/>
    <s v="Detectar"/>
    <s v="Confiable"/>
    <s v="Se investigan y resuelven oportunamente"/>
    <s v="Completa"/>
    <n v="95"/>
    <s v="Moderado"/>
    <s v="Fuerte"/>
    <s v="ModeradoFuerte"/>
    <n v="4"/>
    <s v="Moderado"/>
    <s v="No disminuye"/>
    <s v="Directamente"/>
    <s v="ModeradoNo disminuyeDirectamente"/>
    <n v="0"/>
    <n v="1"/>
  </r>
  <r>
    <s v="Gerencia Regional SurOccidente"/>
    <x v="13"/>
    <s v="Operativo"/>
    <s v="DISPOSICIÓN TEMPORAL DE ACTIVOS"/>
    <s v="Puede ocurrir que no se cuente con el respaldo legal para gestionar la recuperación de la cartera"/>
    <m/>
    <s v="Procedimiento para uso de pólizas o fianzas en contratos de arrendamiento - Actividad 2. Identificar contratos de arrendamiento en mora. Teniendo en cuenta el informe generado anteriormente, se procede a establecer los contratos que tienen póliza y/o fianza y que el saldo del contrato se encuentra en mora."/>
    <s v="Evitar el riesgo"/>
    <s v="Asignado"/>
    <s v="Adecuado"/>
    <s v="Oportuna"/>
    <s v="Detectar"/>
    <s v="Confiable"/>
    <s v="Se investigan y resuelven oportunamente"/>
    <s v="Completa"/>
    <n v="95"/>
    <s v="Moderado"/>
    <s v="Fuerte"/>
    <s v="ModeradoFuerte"/>
    <n v="4"/>
    <s v="Moderado"/>
    <s v="No disminuye"/>
    <s v="Directamente"/>
    <s v="ModeradoNo disminuyeDirectamente"/>
    <n v="0"/>
    <n v="1"/>
  </r>
  <r>
    <s v="Gerencia Regional SurOccidente"/>
    <x v="14"/>
    <s v="Operativo"/>
    <s v="DISPOSICIÓN FINAL DE ACTIVOS"/>
    <s v="Se puede gestionar de manera tardía la comercialización o destrucción de activos."/>
    <m/>
    <s v="Procedimiento de alistamiento de inmuebles para comercializar y procedimientos de destrucción y chatarrización de muebles"/>
    <s v="Comparti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14"/>
    <s v="Operativo"/>
    <s v="DISPOSICIÓN FINAL DE ACTIVOS"/>
    <s v="Se puede gestionar de manera tardía la comercialización o destrucción de activos."/>
    <m/>
    <s v="Identificación de activos a comerciallizar o destruir dentro del comité de negocios de SAE (ESTE CONTROL NO SE REALIZA DEBIDO A LAS FACULTADES DEL COMITÉ)"/>
    <m/>
    <m/>
    <m/>
    <m/>
    <m/>
    <m/>
    <m/>
    <m/>
    <n v="0"/>
    <s v="Debil"/>
    <s v="Fuerte"/>
    <s v="DebilFuerte"/>
    <n v="7"/>
    <s v="Débil"/>
    <s v="No disminuye"/>
    <s v="Directamente"/>
    <s v="DébilNo disminuyeDirectamente"/>
    <s v=""/>
    <s v=""/>
  </r>
  <r>
    <s v="Gerencia Regional SurOccidente"/>
    <x v="14"/>
    <s v="Operativo"/>
    <s v="DISPOSICIÓN FINAL DE ACTIVOS"/>
    <s v="Se puede gestionar de manera tardía la comercialización o destrucción de activos."/>
    <m/>
    <s v="Seguimiento a gestión dentro de gerencia comercial y comité de negoci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15"/>
    <s v="Estratégico"/>
    <s v="DIAGNOSTICO Y ALISTAMIENTO DE ACTIVOS"/>
    <s v="Fallas en la identificación de activos potenciales de productividad."/>
    <m/>
    <s v="Procedimiento para el diagnóstico y análisis de bienes inmuebles - actividad 3. Verificar informes registrados y la pertinencia. Se verifican los informes registrados y el seguimiento a los informes no registrados a tiempo, además de la información registrada, validando que el inmueble sea el asignado al depositario, que los datos registrados correspondan al inmueble, legibilidad de los documentos adjuntos, coherencia en la información. El informe es el que se genera durante el DP2 Protocolo de visitas o de P-DP3-056 Asignación de Depositarios Provisionales y Liquidadores."/>
    <s v="Reducir el riesgo"/>
    <s v="Asignado"/>
    <s v="Adecuado"/>
    <s v="Oportuna"/>
    <s v="Detectar"/>
    <s v="Confiable"/>
    <s v="Se investigan y resuelven oportunamente"/>
    <s v="Completa"/>
    <n v="95"/>
    <s v="Moderado"/>
    <s v="Fuerte"/>
    <s v="ModeradoFuerte"/>
    <n v="4"/>
    <s v="Moderado"/>
    <s v="No disminuye"/>
    <s v="Directamente"/>
    <s v="ModeradoNo disminuyeDirectamente"/>
    <n v="0"/>
    <n v="1"/>
  </r>
  <r>
    <s v="Gerencia Regional SurOccidente"/>
    <x v="15"/>
    <s v="Estratégico"/>
    <s v="DIAGNOSTICO Y ALISTAMIENTO DE ACTIVOS"/>
    <s v="Fallas en la identificación de activos potenciales de productividad."/>
    <m/>
    <s v="Identificación de activos productivos dentro del comité de negocios de la sociedad"/>
    <s v="Evitar el riesgo"/>
    <s v="Asignado"/>
    <s v="Adecuado"/>
    <s v="Oportuna"/>
    <s v="Detectar"/>
    <s v="Confiable"/>
    <s v="Se investigan y resuelven oportunamente"/>
    <s v="Completa"/>
    <n v="95"/>
    <s v="Moderado"/>
    <s v="Fuerte"/>
    <s v="ModeradoFuerte"/>
    <n v="4"/>
    <s v="Moderado"/>
    <s v="No disminuye"/>
    <s v="Directamente"/>
    <s v="ModeradoNo disminuyeDirectamente"/>
    <n v="0"/>
    <n v="1"/>
  </r>
  <r>
    <s v="Gerencia Regional SurOccidente"/>
    <x v="15"/>
    <s v="Estratégico"/>
    <s v="DIAGNOSTICO Y ALISTAMIENTO DE ACTIVOS"/>
    <s v="Fallas en la identificación de activos potenciales de productividad."/>
    <m/>
    <s v="Aplicación de procedimiento de desalojos y legalización de contratos."/>
    <s v="Evitar el riesgo"/>
    <s v="Asignado"/>
    <s v="Adecuado"/>
    <s v="Oportuna"/>
    <s v="Detectar"/>
    <s v="Confiable"/>
    <s v="Se investigan y resuelven oportunamente"/>
    <s v="Completa"/>
    <n v="95"/>
    <s v="Moderado"/>
    <s v="Fuerte"/>
    <s v="ModeradoFuerte"/>
    <n v="4"/>
    <s v="Moderado"/>
    <s v="No disminuye"/>
    <s v="Directamente"/>
    <s v="ModeradoNo disminuyeDirectamente"/>
    <n v="0"/>
    <n v="1"/>
  </r>
  <r>
    <s v="Gerencia Regional SurOccidente"/>
    <x v="16"/>
    <s v="Operativo"/>
    <s v="GESTIÓN FINANCIERA"/>
    <s v="Se pueden realizar inversiones sin la información necesaria"/>
    <m/>
    <s v="aplicación del procedimiento de gestion de inversiones P-GF3-066"/>
    <m/>
    <m/>
    <m/>
    <m/>
    <m/>
    <m/>
    <m/>
    <m/>
    <n v="0"/>
    <s v="Debil"/>
    <s v="Fuerte"/>
    <s v="DebilFuerte"/>
    <n v="7"/>
    <s v="Débil"/>
    <s v="No disminuye"/>
    <s v="Directamente"/>
    <s v="DébilNo disminuyeDirectamente"/>
    <s v=""/>
    <s v=""/>
  </r>
  <r>
    <s v="Gerencia Regional SurOccidente"/>
    <x v="16"/>
    <s v="Operativo"/>
    <s v="GESTIÓN FINANCIERA"/>
    <s v="Se pueden realizar inversiones sin la información necesaria"/>
    <m/>
    <s v="Aplicación de P-GF1-015_Procedimiento_Elaboracion_y_Actualizacion_del_Presupuesto"/>
    <m/>
    <m/>
    <m/>
    <m/>
    <m/>
    <m/>
    <m/>
    <m/>
    <n v="0"/>
    <s v="Debil"/>
    <s v="Fuerte"/>
    <s v="DebilFuerte"/>
    <n v="7"/>
    <s v="Débil"/>
    <s v="No disminuye"/>
    <s v="Directamente"/>
    <s v="DébilNo disminuyeDirectamente"/>
    <s v=""/>
    <s v=""/>
  </r>
  <r>
    <s v="Gerencia Regional SurOccidente"/>
    <x v="17"/>
    <s v="Estratégico"/>
    <s v="TODOS LOS PROCESOS"/>
    <s v="No disponibilidad de recursos para gestionar la distribución a las entidades del Estado"/>
    <m/>
    <s v="Se realiza un presupuesto anual desarrollado por cada una de las àreas, tanto para ingresos como para gastos."/>
    <m/>
    <m/>
    <m/>
    <m/>
    <m/>
    <m/>
    <m/>
    <m/>
    <n v="0"/>
    <s v="Debil"/>
    <s v="Fuerte"/>
    <s v="DebilFuerte"/>
    <n v="7"/>
    <s v="Débil"/>
    <s v="No disminuye"/>
    <s v="Directamente"/>
    <s v="DébilNo disminuyeDirectamente"/>
    <s v=""/>
    <s v=""/>
  </r>
  <r>
    <s v="Gerencia Regional SurOccidente"/>
    <x v="17"/>
    <s v="Estratégico"/>
    <s v="TODOS LOS PROCESOS"/>
    <s v="No disponibilidad de recursos para gestionar la distribución a las entidades del Estado"/>
    <m/>
    <s v="Se verifica el cumplimiento del presupuesto para cada uno de los pagos reallizados."/>
    <m/>
    <m/>
    <m/>
    <m/>
    <m/>
    <m/>
    <m/>
    <m/>
    <n v="0"/>
    <s v="Debil"/>
    <s v="Fuerte"/>
    <s v="DebilFuerte"/>
    <n v="7"/>
    <s v="Débil"/>
    <s v="No disminuye"/>
    <s v="Directamente"/>
    <s v="DébilNo disminuyeDirectamente"/>
    <s v=""/>
    <s v=""/>
  </r>
  <r>
    <s v="Gerencia Regional SurOccidente"/>
    <x v="17"/>
    <s v="Estratégico"/>
    <s v="TODOS LOS PROCESOS"/>
    <s v="No disponibilidad de recursos para gestionar la distribución a las entidades del Estado"/>
    <m/>
    <s v="Se realiza seguimiento a los ingresos presupuestados."/>
    <m/>
    <m/>
    <m/>
    <m/>
    <m/>
    <m/>
    <m/>
    <m/>
    <n v="0"/>
    <s v="Debil"/>
    <s v="Fuerte"/>
    <s v="DebilFuerte"/>
    <n v="7"/>
    <s v="Débil"/>
    <s v="No disminuye"/>
    <s v="Directamente"/>
    <s v="DébilNo disminuyeDirectamente"/>
    <s v=""/>
    <s v=""/>
  </r>
  <r>
    <s v="Gerencia Regional SurOccidente"/>
    <x v="18"/>
    <s v="Operativo"/>
    <s v="TODOS LOS PROCESOS"/>
    <s v="Se pueden establecer procesos con controles obsoletos o desbordados en términos de la operación"/>
    <m/>
    <s v="Aplicación del procedimiento de creación, modificación o eliminación de documentos"/>
    <s v="Reducir el riesgo"/>
    <s v="Asignado"/>
    <s v="Adecuado"/>
    <s v="Oportuna"/>
    <s v="Detectar"/>
    <s v="Confiable"/>
    <s v="Se investigan y resuelven oportunamente"/>
    <s v="Completa"/>
    <n v="95"/>
    <s v="Moderado"/>
    <s v="Fuerte"/>
    <s v="ModeradoFuerte"/>
    <n v="4"/>
    <s v="Moderado"/>
    <s v="No disminuye"/>
    <s v="Directamente"/>
    <s v="ModeradoNo disminuyeDirectamente"/>
    <n v="0"/>
    <n v="1"/>
  </r>
  <r>
    <s v="Gerencia Regional SurOccidente"/>
    <x v="18"/>
    <s v="Operativo"/>
    <s v="TODOS LOS PROCESOS"/>
    <s v="Se pueden establecer procesos con controles obsoletos o desbordados en términos de la operación"/>
    <m/>
    <s v="Se cuenta con la definición de la arquitectura empresarial, donde se establece el alcance de los procesos"/>
    <s v="Reducir el riesgo"/>
    <s v="Asignado"/>
    <s v="Adecuado"/>
    <s v="Oportuna"/>
    <s v="Detectar"/>
    <s v="Confiable"/>
    <s v="Se investigan y resuelven oportunamente"/>
    <s v="Completa"/>
    <n v="95"/>
    <s v="Moderado"/>
    <s v="Fuerte"/>
    <s v="ModeradoFuerte"/>
    <n v="4"/>
    <s v="Moderado"/>
    <s v="No disminuye"/>
    <s v="Directamente"/>
    <s v="ModeradoNo disminuyeDirectamente"/>
    <n v="0"/>
    <n v="1"/>
  </r>
  <r>
    <s v="Gerencia Regional SurOccidente"/>
    <x v="19"/>
    <s v="Seguridad de la Información"/>
    <s v="TODOS LOS PROCESOS"/>
    <s v="Falta de programas de gestión de cambio y seguimientos en el uso y apropiación de TIC's"/>
    <m/>
    <s v="Seguimeintos realizados al plan de acción "/>
    <m/>
    <m/>
    <m/>
    <m/>
    <m/>
    <m/>
    <m/>
    <m/>
    <n v="0"/>
    <s v="Debil"/>
    <s v="Fuerte"/>
    <s v="DebilFuerte"/>
    <n v="7"/>
    <s v="Débil"/>
    <s v="No disminuye"/>
    <s v="Directamente"/>
    <s v="DébilNo disminuyeDirectamente"/>
    <s v=""/>
    <s v=""/>
  </r>
  <r>
    <s v="Gerencia Regional SurOccidente"/>
    <x v="20"/>
    <s v="Estratégico"/>
    <s v="TODOS LOS PROCESOS"/>
    <s v="No se cuente con los recursos suficientes para lograr el objetivo institucional"/>
    <m/>
    <s v="Aplicación Procedimiento de Elaboración y Actualización del presupuesto"/>
    <m/>
    <m/>
    <m/>
    <m/>
    <m/>
    <m/>
    <m/>
    <m/>
    <n v="0"/>
    <s v="Debil"/>
    <s v="Fuerte"/>
    <s v="DebilFuerte"/>
    <n v="7"/>
    <s v="Débil"/>
    <s v="No disminuye"/>
    <s v="Directamente"/>
    <s v="DébilNo disminuyeDirectamente"/>
    <s v=""/>
    <s v=""/>
  </r>
  <r>
    <s v="Gerencia Regional SurOccidente"/>
    <x v="20"/>
    <s v="Estratégico"/>
    <s v="TODOS LOS PROCESOS"/>
    <s v="No se cuente con los recursos suficientes para lograr el objetivo institucional"/>
    <m/>
    <s v="Se verifica el cumplimiento del presupuesto para cada uno de los pagos reallizados."/>
    <m/>
    <m/>
    <m/>
    <m/>
    <m/>
    <m/>
    <m/>
    <m/>
    <n v="0"/>
    <s v="Debil"/>
    <s v="Fuerte"/>
    <s v="DebilFuerte"/>
    <n v="7"/>
    <s v="Débil"/>
    <s v="No disminuye"/>
    <s v="Directamente"/>
    <s v="DébilNo disminuyeDirectamente"/>
    <s v=""/>
    <s v=""/>
  </r>
  <r>
    <s v="Gerencia Regional SurOccidente"/>
    <x v="20"/>
    <s v="Estratégico"/>
    <s v="TODOS LOS PROCESOS"/>
    <s v="No se cuente con los recursos suficientes para lograr el objetivo institucional"/>
    <m/>
    <s v="Se realiza seguimiento a los ingresos presupuestados."/>
    <m/>
    <m/>
    <m/>
    <m/>
    <m/>
    <m/>
    <m/>
    <m/>
    <n v="0"/>
    <s v="Debil"/>
    <s v="Fuerte"/>
    <s v="DebilFuerte"/>
    <n v="7"/>
    <s v="Débil"/>
    <s v="No disminuye"/>
    <s v="Directamente"/>
    <s v="DébilNo disminuyeDirectamente"/>
    <s v=""/>
    <s v=""/>
  </r>
  <r>
    <s v="Gerencia Regional SurOccidente"/>
    <x v="21"/>
    <s v="Estratégico"/>
    <s v="RECEPCIÓN Y REGISTRO"/>
    <s v="Asignar activos a Depositarios Provisionales y Liquidadores con características erróneas (tales como actividad económica, cobertura en departamento o municipio,  clasificación de experiencia o categoría de inscripción)"/>
    <m/>
    <s v="Modulo de asignación automatica de depositarios"/>
    <m/>
    <m/>
    <m/>
    <m/>
    <m/>
    <m/>
    <m/>
    <m/>
    <n v="0"/>
    <s v="Debil"/>
    <s v="Fuerte"/>
    <s v="DebilFuerte"/>
    <n v="7"/>
    <s v="Débil"/>
    <s v="No disminuye"/>
    <s v="Directamente"/>
    <s v="DébilNo disminuyeDirectamente"/>
    <s v=""/>
    <s v=""/>
  </r>
  <r>
    <s v="Gerencia Regional SurOccidente"/>
    <x v="21"/>
    <s v="Estratégico"/>
    <s v="RECEPCIÓN Y REGISTRO"/>
    <s v="Asignar activos a Depositarios Provisionales y Liquidadores con características erróneas (tales como actividad económica, cobertura en departamento o municipio,  clasificación de experiencia o categoría de inscripción)"/>
    <m/>
    <s v="Aplicación del procedimiento de asignación de depositarios"/>
    <m/>
    <m/>
    <m/>
    <m/>
    <m/>
    <m/>
    <m/>
    <m/>
    <n v="0"/>
    <s v="Debil"/>
    <s v="Fuerte"/>
    <s v="DebilFuerte"/>
    <n v="7"/>
    <s v="Débil"/>
    <s v="No disminuye"/>
    <s v="Directamente"/>
    <s v="DébilNo disminuyeDirectamente"/>
    <s v=""/>
    <s v=""/>
  </r>
  <r>
    <s v="Gerencia Regional SurOccidente"/>
    <x v="22"/>
    <s v="Estratégico"/>
    <s v="RECEPCIÓN Y REGISTRO"/>
    <s v="Puede que no haya recursos disponibles idóneos para la recepción de los Activos (Delegados, Bodegas, Especialistas, depositarios)"/>
    <m/>
    <s v="Aplicación del procedimiento de preparación para la recepción de Activos"/>
    <m/>
    <m/>
    <m/>
    <m/>
    <m/>
    <m/>
    <m/>
    <m/>
    <n v="0"/>
    <s v="Debil"/>
    <s v="Fuerte"/>
    <s v="DebilFuerte"/>
    <n v="7"/>
    <s v="Débil"/>
    <s v="No disminuye"/>
    <s v="Directamente"/>
    <s v="DébilNo disminuyeDirectamente"/>
    <s v=""/>
    <s v=""/>
  </r>
  <r>
    <s v="Gerencia Regional SurOccidente"/>
    <x v="23"/>
    <s v="Seguridad de la Información"/>
    <s v="RECEPCIÓN Y REGISTRO"/>
    <s v="No contar con la información real del inventario de los activos en administración"/>
    <m/>
    <s v="Definición de politica en la recepción de Activos"/>
    <m/>
    <m/>
    <m/>
    <m/>
    <m/>
    <m/>
    <m/>
    <m/>
    <n v="0"/>
    <s v="Debil"/>
    <s v="Fuerte"/>
    <s v="DebilFuerte"/>
    <n v="7"/>
    <s v="Débil"/>
    <s v="No disminuye"/>
    <s v="Directamente"/>
    <s v="DébilNo disminuyeDirectamente"/>
    <s v=""/>
    <s v=""/>
  </r>
  <r>
    <s v="Gerencia Regional SurOccidente"/>
    <x v="23"/>
    <s v="Seguridad de la Información"/>
    <s v="RECEPCIÓN Y REGISTRO"/>
    <s v="No contar con la información real del inventario de los activos en administración"/>
    <m/>
    <s v="Seguimiento del lider del registro de los activos"/>
    <m/>
    <m/>
    <m/>
    <m/>
    <m/>
    <m/>
    <m/>
    <m/>
    <n v="0"/>
    <s v="Debil"/>
    <s v="Fuerte"/>
    <s v="DebilFuerte"/>
    <n v="7"/>
    <s v="Débil"/>
    <s v="No disminuye"/>
    <s v="Directamente"/>
    <s v="DébilNo disminuyeDirectamente"/>
    <s v=""/>
    <s v=""/>
  </r>
  <r>
    <s v="Gerencia Regional SurOccidente"/>
    <x v="24"/>
    <s v="Operativo"/>
    <s v="RECEPCIÓN Y REGISTRO y DIAGNOSTICO Y ALISTAMIENTO DE ACTIVOS"/>
    <s v="Puede ocurrir que no se caracterice  adecuadamente el activo "/>
    <m/>
    <s v="Definición dentro de los procedimientos de Recepción y registro en cuanto a la Consulta de información online en la Ventanilla Única de Registro (VUR), Registro Único Nacional de Tránsito (RUNT),  DIMAR, Aeronáutica Civil y RUES._x000a_"/>
    <s v="Evita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24"/>
    <s v="Operativo"/>
    <s v="RECEPCIÓN Y REGISTRO y DIAGNOSTICO Y ALISTAMIENTO DE ACTIVOS"/>
    <s v="Puede ocurrir que no se caracterice  adecuadamente el activo "/>
    <m/>
    <s v="Acuerdos interadministrativos – IGAC, para obtención de información (SE DESCONOCE EL ACUERDO Y EN QUE CONSISTE)"/>
    <m/>
    <m/>
    <m/>
    <m/>
    <m/>
    <m/>
    <m/>
    <m/>
    <n v="0"/>
    <s v="Debil"/>
    <s v="Fuerte"/>
    <s v="DebilFuerte"/>
    <n v="7"/>
    <s v="Débil"/>
    <s v="No disminuye"/>
    <s v="Directamente"/>
    <s v="DébilNo disminuyeDirectamente"/>
    <s v=""/>
    <s v=""/>
  </r>
  <r>
    <s v="Gerencia Regional SurOccidente"/>
    <x v="25"/>
    <s v="Operativo"/>
    <s v="TODOS LOS PROCESOS"/>
    <s v="Puede ocurrir que no tenga proveedores idóneos disponibles"/>
    <m/>
    <s v="Se cuenta con un sistema de registro de proveedore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25"/>
    <s v="Operativo"/>
    <s v="TODOS LOS PROCESOS"/>
    <s v="Puede ocurrir que no tenga proveedores idóneos disponibles"/>
    <m/>
    <s v="Contratro elaboración ROM"/>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25"/>
    <s v="Operativo"/>
    <s v="TODOS LOS PROCESOS"/>
    <s v="Puede ocurrir que no tenga proveedores idóneos disponibles"/>
    <m/>
    <s v="Aplicación Procedimiento elaboración de Estudios Previos - en la actividad 11. Definir los criterios técnicos, jurídicos y financieros. La evaluación de cada ofrecimiento se realizará teniendo en cuenta lo descrito en la politica del presente procedimiento."/>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26"/>
    <s v="Operativo"/>
    <s v="TODOS LOS PROCESOS"/>
    <s v="Se podría contratar un servicio innecesario"/>
    <m/>
    <s v="Aplicación Procedimiento elaboración de Estudios Previos - actividad 1. Revisar Plan Anual de Adquisiciones Revisar en el Plan Anual de Adquisiciones verificando que la necesidad se encuentre prevista y autorizada en el presupuesto aprobado para la vigencia."/>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26"/>
    <s v="Operativo"/>
    <s v="TODOS LOS PROCESOS"/>
    <s v="Se podría contratar un servicio innecesario"/>
    <m/>
    <s v="Aplicación del Procedimiento de ROM y Formato de Solicitud de Aprobación de ROM - actividad 1. Revisar Plan Anual de Adquisiciones Revisar en el Plan Anual de Adquisiciones verificando que la necesidad se encuentre prevista y autorizada en el presupuesto aprobado para la vigencia."/>
    <s v="Evita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27"/>
    <s v="Estratégico"/>
    <s v="RECEPCIÓN Y REGISTRO"/>
    <s v="Puede ocurrir que no se cuente dentro del banco de depositarios con  depositarios que no cumplan con las características necesarias para el Registro y/o Asignación de activos."/>
    <m/>
    <s v="procedimiento P-DP3-030_Registro_y_clasificacion_de_Depositarios, incluyendo mecanismo de evaluación de depositarios."/>
    <m/>
    <m/>
    <m/>
    <m/>
    <m/>
    <m/>
    <m/>
    <m/>
    <n v="0"/>
    <s v="Debil"/>
    <s v="Fuerte"/>
    <s v="DebilFuerte"/>
    <n v="7"/>
    <s v="Débil"/>
    <s v="No disminuye"/>
    <s v="Directamente"/>
    <s v="DébilNo disminuyeDirectamente"/>
    <s v=""/>
    <s v=""/>
  </r>
  <r>
    <s v="Gerencia Regional SurOccidente"/>
    <x v="27"/>
    <s v="Estratégico"/>
    <s v="RECEPCIÓN Y REGISTRO"/>
    <s v="Puede ocurrir que no se cuente dentro del banco de depositarios con  depositarios que no cumplan con las características necesarias para el Registro y/o Asignación de activos."/>
    <m/>
    <s v="Sistema de información de registro de depositarios donde desarrolla el proceso"/>
    <m/>
    <m/>
    <m/>
    <m/>
    <m/>
    <m/>
    <m/>
    <m/>
    <n v="0"/>
    <s v="Debil"/>
    <s v="Fuerte"/>
    <s v="DebilFuerte"/>
    <n v="7"/>
    <s v="Débil"/>
    <s v="No disminuye"/>
    <s v="Directamente"/>
    <s v="DébilNo disminuyeDirectamente"/>
    <s v=""/>
    <s v=""/>
  </r>
  <r>
    <s v="Gerencia Regional SurOccidente"/>
    <x v="27"/>
    <s v="Estratégico"/>
    <s v="RECEPCIÓN Y REGISTRO"/>
    <s v="Puede ocurrir que no se cuente dentro del banco de depositarios con  depositarios que no cumplan con las características necesarias para el Registro y/o Asignación de activos."/>
    <m/>
    <s v="Procedimiento de registro de depositarios y liquidadores, donde se establecen los requisitos y operacion de la selección"/>
    <m/>
    <m/>
    <m/>
    <m/>
    <m/>
    <m/>
    <m/>
    <m/>
    <n v="0"/>
    <s v="Debil"/>
    <s v="Fuerte"/>
    <s v="DebilFuerte"/>
    <n v="7"/>
    <s v="Débil"/>
    <s v="No disminuye"/>
    <s v="Directamente"/>
    <s v="DébilNo disminuyeDirectamente"/>
    <s v=""/>
    <s v=""/>
  </r>
  <r>
    <s v="Gerencia Regional SurOccidente"/>
    <x v="27"/>
    <s v="Estratégico"/>
    <s v="RECEPCIÓN Y REGISTRO"/>
    <s v="Puede ocurrir que no se cuente dentro del banco de depositarios con  depositarios que no cumplan con las características necesarias para el Registro y/o Asignación de activos."/>
    <m/>
    <s v="Disponibilidad de un módulo de actualización de la información del Depositario registrada en el sistema"/>
    <m/>
    <m/>
    <m/>
    <m/>
    <m/>
    <m/>
    <m/>
    <m/>
    <n v="0"/>
    <s v="Debil"/>
    <s v="Fuerte"/>
    <s v="DebilFuerte"/>
    <n v="7"/>
    <s v="Débil"/>
    <s v="No disminuye"/>
    <s v="Directamente"/>
    <s v="DébilNo disminuyeDirectamente"/>
    <s v=""/>
    <s v=""/>
  </r>
  <r>
    <s v="Gerencia Regional SurOccidente"/>
    <x v="28"/>
    <s v="Operativo"/>
    <s v="DISPOSICIÓN TEMPORAL DE ACTIVOS"/>
    <s v="Puede ocurrir que no se caracterice correctamente a los usuarios de los diferentes mecanismos de administración "/>
    <m/>
    <s v="Aplicación del procedimiento de Promoción y Negociación de Bienes Inmuebles"/>
    <m/>
    <m/>
    <m/>
    <m/>
    <m/>
    <m/>
    <m/>
    <m/>
    <n v="0"/>
    <s v="Debil"/>
    <s v="Fuerte"/>
    <s v="DebilFuerte"/>
    <n v="7"/>
    <s v="Débil"/>
    <s v="No disminuye"/>
    <s v="Directamente"/>
    <s v="DébilNo disminuyeDirectamente"/>
    <s v=""/>
    <s v=""/>
  </r>
  <r>
    <s v="Gerencia Regional SurOccidente"/>
    <x v="28"/>
    <s v="Operativo"/>
    <s v="DISPOSICIÓN TEMPORAL DE ACTIVOS"/>
    <s v="Puede ocurrir que no se caracterice correctamente a los usuarios de los diferentes mecanismos de administración "/>
    <m/>
    <s v="Aplicación del procedimiento de administración directa de bienes muebles"/>
    <m/>
    <m/>
    <m/>
    <m/>
    <m/>
    <m/>
    <m/>
    <m/>
    <n v="0"/>
    <s v="Debil"/>
    <s v="Fuerte"/>
    <s v="DebilFuerte"/>
    <n v="7"/>
    <s v="Débil"/>
    <s v="No disminuye"/>
    <s v="Directamente"/>
    <s v="DébilNo disminuyeDirectamente"/>
    <s v=""/>
    <s v=""/>
  </r>
  <r>
    <s v="Gerencia Regional SurOccidente"/>
    <x v="28"/>
    <s v="Operativo"/>
    <s v="DISPOSICIÓN TEMPORAL DE ACTIVOS"/>
    <s v="Puede ocurrir que no se caracterice correctamente a los usuarios de los diferentes mecanismos de administración "/>
    <m/>
    <s v="Aplicación del protocolo de ventas CISA SAE"/>
    <m/>
    <m/>
    <m/>
    <m/>
    <m/>
    <m/>
    <m/>
    <m/>
    <n v="0"/>
    <s v="Debil"/>
    <s v="Fuerte"/>
    <s v="DebilFuerte"/>
    <n v="7"/>
    <s v="Débil"/>
    <s v="No disminuye"/>
    <s v="Directamente"/>
    <s v="DébilNo disminuyeDirectamente"/>
    <s v=""/>
    <s v=""/>
  </r>
  <r>
    <s v="Gerencia Regional SurOccidente"/>
    <x v="28"/>
    <s v="Operativo"/>
    <s v="DISPOSICIÓN TEMPORAL DE ACTIVOS"/>
    <s v="Puede ocurrir que no se caracterice correctamente a los usuarios de los diferentes mecanismos de administración "/>
    <m/>
    <s v="Comercialización de Semovientes, sustancias quimicas"/>
    <m/>
    <m/>
    <m/>
    <m/>
    <m/>
    <m/>
    <m/>
    <m/>
    <n v="0"/>
    <s v="Debil"/>
    <s v="Fuerte"/>
    <s v="DebilFuerte"/>
    <n v="7"/>
    <s v="Débil"/>
    <s v="No disminuye"/>
    <s v="Directamente"/>
    <s v="DébilNo disminuyeDirectamente"/>
    <s v=""/>
    <s v=""/>
  </r>
  <r>
    <s v="Gerencia Regional SurOccidente"/>
    <x v="28"/>
    <s v="Operativo"/>
    <s v="DISPOSICIÓN TEMPORAL DE ACTIVOS"/>
    <s v="Puede ocurrir que no se caracterice correctamente a los usuarios de los diferentes mecanismos de administración "/>
    <m/>
    <s v="Aplicación del procedimiento de destinación definitiva de bienes inmuebles - leyes especiales"/>
    <m/>
    <m/>
    <m/>
    <m/>
    <m/>
    <m/>
    <m/>
    <m/>
    <n v="0"/>
    <s v="Debil"/>
    <s v="Fuerte"/>
    <s v="DebilFuerte"/>
    <n v="7"/>
    <s v="Débil"/>
    <s v="No disminuye"/>
    <s v="Directamente"/>
    <s v="DébilNo disminuyeDirectamente"/>
    <s v=""/>
    <s v=""/>
  </r>
  <r>
    <s v="Gerencia Regional SurOccidente"/>
    <x v="28"/>
    <s v="Operativo"/>
    <s v="DISPOSICIÓN TEMPORAL DE ACTIVOS"/>
    <s v="Puede ocurrir que no se caracterice correctamente a los usuarios de los diferentes mecanismos de administración "/>
    <m/>
    <s v="Aplicación del procedimiento de enajenación de bienes en común y proindiviso"/>
    <m/>
    <m/>
    <m/>
    <m/>
    <m/>
    <m/>
    <m/>
    <m/>
    <n v="0"/>
    <s v="Debil"/>
    <s v="Fuerte"/>
    <s v="DebilFuerte"/>
    <n v="7"/>
    <s v="Débil"/>
    <s v="No disminuye"/>
    <s v="Directamente"/>
    <s v="DébilNo disminuyeDirectamente"/>
    <s v=""/>
    <s v=""/>
  </r>
  <r>
    <s v="Gerencia Regional SurOccidente"/>
    <x v="28"/>
    <s v="Operativo"/>
    <s v="DISPOSICIÓN TEMPORAL DE ACTIVOS"/>
    <s v="Puede ocurrir que no se caracterice correctamente a los usuarios de los diferentes mecanismos de administración "/>
    <m/>
    <s v="Aplicación del procedimiento de Comercialización de Activos Sociales"/>
    <m/>
    <m/>
    <m/>
    <m/>
    <m/>
    <m/>
    <m/>
    <m/>
    <n v="0"/>
    <s v="Debil"/>
    <s v="Fuerte"/>
    <s v="DebilFuerte"/>
    <n v="7"/>
    <s v="Débil"/>
    <s v="No disminuye"/>
    <s v="Directamente"/>
    <s v="DébilNo disminuyeDirectamente"/>
    <s v=""/>
    <s v=""/>
  </r>
  <r>
    <s v="Gerencia Regional SurOccidente"/>
    <x v="28"/>
    <s v="Operativo"/>
    <s v="DISPOSICIÓN TEMPORAL DE ACTIVOS"/>
    <s v="Puede ocurrir que no se caracterice correctamente a los usuarios de los diferentes mecanismos de administración "/>
    <m/>
    <s v="Aplicación del procedimiento de chatarrización"/>
    <m/>
    <m/>
    <m/>
    <m/>
    <m/>
    <m/>
    <m/>
    <m/>
    <n v="0"/>
    <s v="Debil"/>
    <s v="Fuerte"/>
    <s v="DebilFuerte"/>
    <n v="7"/>
    <s v="Débil"/>
    <s v="No disminuye"/>
    <s v="Directamente"/>
    <s v="DébilNo disminuyeDirectamente"/>
    <s v=""/>
    <s v=""/>
  </r>
  <r>
    <s v="Gerencia Regional SurOccidente"/>
    <x v="29"/>
    <s v="Estratégico"/>
    <s v="DISPOSICIÓN TEMPORAL DE ACTIVOS"/>
    <s v="Puede ocurrir que se cuenten con depositarios provisionales y/o liquidadores, destinatarios provisionales y arrendatarios que incumplen con sus obligaciones"/>
    <m/>
    <s v="Aplicación del procedimiento seguimiento informe de gestión a inmuebles en deposito provisional"/>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29"/>
    <s v="Estratégico"/>
    <s v="DISPOSICIÓN TEMPORAL DE ACTIVOS"/>
    <s v="Puede ocurrir que se cuenten con depositarios provisionales y/o liquidadores, destinatarios provisionales y arrendatarios que incumplen con sus obligaciones"/>
    <m/>
    <s v="Portal de depositarios en el que identifican y se interactua con ellos (SE DESCONOCE EL CONTROL)"/>
    <m/>
    <m/>
    <m/>
    <m/>
    <m/>
    <m/>
    <m/>
    <m/>
    <n v="0"/>
    <s v="Debil"/>
    <s v="Fuerte"/>
    <s v="DebilFuerte"/>
    <n v="7"/>
    <s v="Débil"/>
    <s v="No disminuye"/>
    <s v="Directamente"/>
    <s v="DébilNo disminuyeDirectamente"/>
    <s v=""/>
    <s v=""/>
  </r>
  <r>
    <s v="Gerencia Regional SurOccidente"/>
    <x v="29"/>
    <s v="Estratégico"/>
    <s v="DISPOSICIÓN TEMPORAL DE ACTIVOS"/>
    <s v="Puede ocurrir que se cuenten con depositarios provisionales y/o liquidadores, destinatarios provisionales y arrendatarios que incumplen con sus obligaciones"/>
    <m/>
    <s v="Se realizan visitas peridodicas a los activos para conocer su estado de ocupación y caracteristicas fundamentales de los mismos"/>
    <s v="Evita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29"/>
    <s v="Estratégico"/>
    <s v="DISPOSICIÓN TEMPORAL DE ACTIVOS"/>
    <s v="Puede ocurrir que se cuenten con depositarios provisionales y/o liquidadores, destinatarios provisionales y arrendatarios que incumplen con sus obligaciones"/>
    <m/>
    <s v=" Se estan documentando los contratos del mecanismo de adminsitración Directa y deposito provisional"/>
    <s v="Evita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29"/>
    <s v="Estratégico"/>
    <s v="DISPOSICIÓN TEMPORAL DE ACTIVOS"/>
    <s v="Puede ocurrir que se cuenten con depositarios provisionales y/o liquidadores, destinatarios provisionales y arrendatarios que incumplen con sus obligaciones"/>
    <m/>
    <s v="Plan de Choque de RETOMA de Inmueble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30"/>
    <s v="Estratégico"/>
    <s v="DISPOSICIÓN FINAL DE ACTIVOS"/>
    <s v="Puede ocurrir que no se encuentra disponible la información del activo"/>
    <m/>
    <s v="Aplicación del procedimiento de alistamiento de activos (Inmuebles, Muebles, Sociedades)"/>
    <m/>
    <m/>
    <m/>
    <m/>
    <m/>
    <m/>
    <m/>
    <m/>
    <n v="0"/>
    <s v="Debil"/>
    <s v="Fuerte"/>
    <s v="DebilFuerte"/>
    <n v="7"/>
    <s v="Débil"/>
    <s v="No disminuye"/>
    <s v="Directamente"/>
    <s v="DébilNo disminuyeDirectamente"/>
    <s v=""/>
    <s v=""/>
  </r>
  <r>
    <s v="Gerencia Regional SurOccidente"/>
    <x v="30"/>
    <s v="Estratégico"/>
    <s v="DISPOSICIÓN FINAL DE ACTIVOS"/>
    <s v="Puede ocurrir que no se encuentra disponible la información del activo"/>
    <m/>
    <s v="Sistema de información Matrix con trazabilidad de los activos de información"/>
    <m/>
    <m/>
    <m/>
    <m/>
    <m/>
    <m/>
    <m/>
    <m/>
    <n v="0"/>
    <s v="Debil"/>
    <s v="Fuerte"/>
    <s v="DebilFuerte"/>
    <n v="7"/>
    <s v="Débil"/>
    <s v="No disminuye"/>
    <s v="Directamente"/>
    <s v="DébilNo disminuyeDirectamente"/>
    <s v=""/>
    <s v=""/>
  </r>
  <r>
    <s v="Gerencia Regional SurOccidente"/>
    <x v="30"/>
    <s v="Estratégico"/>
    <s v="DISPOSICIÓN FINAL DE ACTIVOS"/>
    <s v="Puede ocurrir que no se encuentra disponible la información del activo"/>
    <m/>
    <s v="Visitas períodicas a cada uno de los activos"/>
    <m/>
    <m/>
    <m/>
    <m/>
    <m/>
    <m/>
    <m/>
    <m/>
    <n v="0"/>
    <s v="Debil"/>
    <s v="Fuerte"/>
    <s v="DebilFuerte"/>
    <n v="7"/>
    <s v="Débil"/>
    <s v="No disminuye"/>
    <s v="Directamente"/>
    <s v="DébilNo disminuyeDirectamente"/>
    <s v=""/>
    <s v=""/>
  </r>
  <r>
    <s v="Gerencia Regional SurOccidente"/>
    <x v="30"/>
    <s v="Estratégico"/>
    <s v="DISPOSICIÓN FINAL DE ACTIVOS"/>
    <s v="Puede ocurrir que no se encuentra disponible la información del activo"/>
    <m/>
    <s v="Registro y verificación de informe de Gestión de Depositarios"/>
    <m/>
    <m/>
    <m/>
    <m/>
    <m/>
    <m/>
    <m/>
    <m/>
    <n v="0"/>
    <s v="Debil"/>
    <s v="Fuerte"/>
    <s v="DebilFuerte"/>
    <n v="7"/>
    <s v="Débil"/>
    <s v="No disminuye"/>
    <s v="Directamente"/>
    <s v="DébilNo disminuyeDirectamente"/>
    <s v=""/>
    <s v=""/>
  </r>
  <r>
    <s v="Gerencia Regional SurOccidente"/>
    <x v="31"/>
    <s v="Operativo"/>
    <s v="DISPOSICIÓN FINAL DE ACTIVOS"/>
    <s v="Podría ocurrir que no se entregue el activo en administración o disposición final correspondiente"/>
    <m/>
    <s v="Aplicación procedimiento de alistamiento para la devolución de activos. - actividades 9. Solicitar publicación listado de las providencias de devolución. Con la información consolidada enviada por el GIT de Aseguramiento y Control de la Información, revisar que cumplan con los requisitos legales y solicitar la_x000a_publicación en un diario de amplia circulación a la Oficina de Comunicaciones y Atención al Ciudadano. Continuar con el P-CA1-032 Procedimiento de comunicaciones externas_x000a_10 . Validación de la Sentencia_x000a_Por el aplicativo Matrix validar la información de la sentencia:_x000a_- Validación fecha primera instancia_x000a_- Validación fecha segunda instancia_x000a_- Validación fecha decisión ejecutoria_x000a_- Validación en la identificación plena de bienes_x000a_- Validación del beneficiario_x000a_- Nombre de la autoridad judicial, etc._x000a_-Validación de terceros"/>
    <s v="Evita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31"/>
    <s v="Operativo"/>
    <s v="DISPOSICIÓN FINAL DE ACTIVOS"/>
    <s v="Podría ocurrir que no se entregue el activo en administración o disposición final correspondiente"/>
    <m/>
    <s v="Procedimiento de entrega de activos - actividad  Validar los documentos que soportan la entrega de_x000a_activos_x000a_Una vez conocida la necesidad de entregar un activo según_x000a_su procedimiento y tipología, cada gerencia valida los_x000a_documentos que soportan la entrega del mismo, los cuales se_x000a_describen en el numeral 8, las características de entrega del_x000a_presente procedimiento."/>
    <s v="Evita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32"/>
    <s v="Operativo"/>
    <s v="DISPOSICIÓN FINAL DE ACTIVOS"/>
    <s v="Se podría desconocer por parte de SAE la necesidad de la entrega del activo"/>
    <m/>
    <s v="Descriptores definidos en el Sistema de informacionde correspondencia recibida (ZEUS)"/>
    <m/>
    <m/>
    <m/>
    <m/>
    <m/>
    <m/>
    <m/>
    <m/>
    <n v="0"/>
    <s v="Debil"/>
    <s v="Fuerte"/>
    <s v="DebilFuerte"/>
    <n v="7"/>
    <s v="Débil"/>
    <s v="No disminuye"/>
    <s v="Directamente"/>
    <s v="DébilNo disminuyeDirectamente"/>
    <s v=""/>
    <s v=""/>
  </r>
  <r>
    <s v="Gerencia Regional SurOccidente"/>
    <x v="32"/>
    <s v="Operativo"/>
    <s v="DISPOSICIÓN FINAL DE ACTIVOS"/>
    <s v="Se podría desconocer por parte de SAE la necesidad de la entrega del activo"/>
    <m/>
    <s v="Se cuenta con canales de comunicación directos con la fiscalia."/>
    <m/>
    <m/>
    <m/>
    <m/>
    <m/>
    <m/>
    <m/>
    <m/>
    <n v="0"/>
    <s v="Debil"/>
    <s v="Fuerte"/>
    <s v="DebilFuerte"/>
    <n v="7"/>
    <s v="Débil"/>
    <s v="No disminuye"/>
    <s v="Directamente"/>
    <s v="DébilNo disminuyeDirectamente"/>
    <s v=""/>
    <s v=""/>
  </r>
  <r>
    <s v="Gerencia Regional SurOccidente"/>
    <x v="32"/>
    <s v="Operativo"/>
    <s v="DISPOSICIÓN FINAL DE ACTIVOS"/>
    <s v="Se podría desconocer por parte de SAE la necesidad de la entrega del activo"/>
    <m/>
    <s v="Seguimiento semanal a las actividades desarrolladas por las G. de asuntos legales y contratación."/>
    <m/>
    <m/>
    <m/>
    <m/>
    <m/>
    <m/>
    <m/>
    <m/>
    <n v="0"/>
    <s v="Debil"/>
    <s v="Fuerte"/>
    <s v="DebilFuerte"/>
    <n v="7"/>
    <s v="Débil"/>
    <s v="No disminuye"/>
    <s v="Directamente"/>
    <s v="DébilNo disminuyeDirectamente"/>
    <s v=""/>
    <s v=""/>
  </r>
  <r>
    <s v="Gerencia Regional SurOccidente"/>
    <x v="33"/>
    <s v="Estratégico"/>
    <s v="DISPOSICIÓN FINAL DE ACTIVOS"/>
    <s v="Se podría  enajenar un activo por un valor inferior al estimado"/>
    <m/>
    <s v="Aplicación del Procedimeintos de estimado de renta y valoracipon de activos en el que se establecen los controles en las contrataciones o en los métodos a utilizar para los mismos."/>
    <m/>
    <m/>
    <m/>
    <m/>
    <m/>
    <m/>
    <m/>
    <m/>
    <n v="0"/>
    <s v="Debil"/>
    <s v="Fuerte"/>
    <s v="DebilFuerte"/>
    <n v="7"/>
    <s v="Débil"/>
    <s v="No disminuye"/>
    <s v="Directamente"/>
    <s v="DébilNo disminuyeDirectamente"/>
    <s v=""/>
    <s v=""/>
  </r>
  <r>
    <s v="Gerencia Regional SurOccidente"/>
    <x v="34"/>
    <s v="Operativo"/>
    <s v="GESTIÓN FINANCIERA"/>
    <s v="Se podría presentar fallas en la identificación de las características de los recaudos y pagos"/>
    <m/>
    <s v="Estandarizaciòn de flujo de pagos en el aplicativo ZEUS"/>
    <m/>
    <m/>
    <m/>
    <m/>
    <m/>
    <m/>
    <m/>
    <m/>
    <n v="0"/>
    <s v="Debil"/>
    <s v="Fuerte"/>
    <s v="DebilFuerte"/>
    <n v="7"/>
    <s v="Débil"/>
    <s v="No disminuye"/>
    <s v="Directamente"/>
    <s v="DébilNo disminuyeDirectamente"/>
    <s v=""/>
    <s v=""/>
  </r>
  <r>
    <s v="Gerencia Regional SurOccidente"/>
    <x v="34"/>
    <s v="Operativo"/>
    <s v="GESTIÓN FINANCIERA"/>
    <s v="Se podría presentar fallas en la identificación de las características de los recaudos y pagos"/>
    <m/>
    <s v="Instructivo para generación de cupon recaudo general."/>
    <m/>
    <m/>
    <m/>
    <m/>
    <m/>
    <m/>
    <m/>
    <m/>
    <n v="0"/>
    <s v="Debil"/>
    <s v="Fuerte"/>
    <s v="DebilFuerte"/>
    <n v="7"/>
    <s v="Débil"/>
    <s v="No disminuye"/>
    <s v="Directamente"/>
    <s v="DébilNo disminuyeDirectamente"/>
    <s v=""/>
    <s v=""/>
  </r>
  <r>
    <s v="Gerencia Regional SurOccidente"/>
    <x v="35"/>
    <s v="Estratégico"/>
    <s v="GESTIÓN FINANCIERA"/>
    <s v="Se podría presentar que no exista disponibilidad de recursos"/>
    <m/>
    <s v="Se realiza un presupuesto anual desarrollado por cada una de las àreas, tanto para ingresos como para gastos."/>
    <m/>
    <m/>
    <m/>
    <m/>
    <m/>
    <m/>
    <m/>
    <m/>
    <n v="0"/>
    <s v="Debil"/>
    <s v="Fuerte"/>
    <s v="DebilFuerte"/>
    <n v="7"/>
    <s v="Débil"/>
    <s v="No disminuye"/>
    <s v="Directamente"/>
    <s v="DébilNo disminuyeDirectamente"/>
    <s v=""/>
    <s v=""/>
  </r>
  <r>
    <s v="Gerencia Regional SurOccidente"/>
    <x v="35"/>
    <s v="Estratégico"/>
    <s v="GESTIÓN FINANCIERA"/>
    <s v="Se podría presentar que no exista disponibilidad de recursos"/>
    <m/>
    <s v="Se verifica el cumplimiento del presupuesto para cada uno de los pagos reallizados."/>
    <m/>
    <m/>
    <m/>
    <m/>
    <m/>
    <m/>
    <m/>
    <m/>
    <n v="0"/>
    <s v="Debil"/>
    <s v="Fuerte"/>
    <s v="DebilFuerte"/>
    <n v="7"/>
    <s v="Débil"/>
    <s v="No disminuye"/>
    <s v="Directamente"/>
    <s v="DébilNo disminuyeDirectamente"/>
    <s v=""/>
    <s v=""/>
  </r>
  <r>
    <s v="Gerencia Regional SurOccidente"/>
    <x v="35"/>
    <s v="Estratégico"/>
    <s v="GESTIÓN FINANCIERA"/>
    <s v="Se podría presentar que no exista disponibilidad de recursos"/>
    <m/>
    <s v="Se realiza seguimiento a los ingresos presupuestados."/>
    <m/>
    <m/>
    <m/>
    <m/>
    <m/>
    <m/>
    <m/>
    <m/>
    <n v="0"/>
    <s v="Debil"/>
    <s v="Fuerte"/>
    <s v="DebilFuerte"/>
    <n v="7"/>
    <s v="Débil"/>
    <s v="No disminuye"/>
    <s v="Directamente"/>
    <s v="DébilNo disminuyeDirectamente"/>
    <s v=""/>
    <s v=""/>
  </r>
  <r>
    <s v="Gerencia Regional SurOccidente"/>
    <x v="36"/>
    <s v="Operativo"/>
    <s v="GESTIÓN FINANCIERA"/>
    <s v="Puede ocurrir que no se cuente con información del estado de cuenta por activo"/>
    <m/>
    <s v="Se cuenta con un Instructivo de generación de estado de cuenta de activos y Formato de estado de cuenta"/>
    <m/>
    <m/>
    <m/>
    <m/>
    <m/>
    <m/>
    <m/>
    <m/>
    <n v="0"/>
    <s v="Debil"/>
    <s v="Fuerte"/>
    <s v="DebilFuerte"/>
    <n v="7"/>
    <s v="Débil"/>
    <s v="No disminuye"/>
    <s v="Directamente"/>
    <s v="DébilNo disminuyeDirectamente"/>
    <s v=""/>
    <s v=""/>
  </r>
  <r>
    <s v="Gerencia Regional SurOccidente"/>
    <x v="36"/>
    <s v="Operativo"/>
    <s v="GESTIÓN FINANCIERA"/>
    <s v="Puede ocurrir que no se cuente con información del estado de cuenta por activo"/>
    <m/>
    <s v="Sistema de información Matrix con trazabilidad de los activos de información"/>
    <m/>
    <m/>
    <m/>
    <m/>
    <m/>
    <m/>
    <m/>
    <m/>
    <n v="0"/>
    <s v="Debil"/>
    <s v="Fuerte"/>
    <s v="DebilFuerte"/>
    <n v="7"/>
    <s v="Débil"/>
    <s v="No disminuye"/>
    <s v="Directamente"/>
    <s v="DébilNo disminuyeDirectamente"/>
    <s v=""/>
    <s v=""/>
  </r>
  <r>
    <s v="Gerencia Regional SurOccidente"/>
    <x v="37"/>
    <s v="Estratégico"/>
    <s v="GESTIÓN FINANCIERA"/>
    <s v="Puede ocurrir que SAE disponga de los recursos de los activos del FRISCO desconociendo la condición de estos. "/>
    <m/>
    <s v="Formato de certificación de afectación directa de activos."/>
    <m/>
    <m/>
    <m/>
    <m/>
    <m/>
    <m/>
    <m/>
    <m/>
    <n v="0"/>
    <s v="Debil"/>
    <s v="Fuerte"/>
    <s v="DebilFuerte"/>
    <n v="7"/>
    <s v="Débil"/>
    <s v="No disminuye"/>
    <s v="Directamente"/>
    <s v="DébilNo disminuyeDirectamente"/>
    <s v=""/>
    <s v=""/>
  </r>
  <r>
    <s v="Gerencia Regional SurOccidente"/>
    <x v="38"/>
    <s v="Operativo"/>
    <s v="GESTIÓN FINANCIERA"/>
    <s v="Se podría reportar información financiera inexacta tanto de SAE como del FRISCO."/>
    <m/>
    <s v="Se cuenta con contabilidades separadas, una para el FRISCO y una para SAE."/>
    <m/>
    <m/>
    <m/>
    <m/>
    <m/>
    <m/>
    <m/>
    <m/>
    <n v="0"/>
    <s v="Debil"/>
    <s v="Fuerte"/>
    <s v="DebilFuerte"/>
    <n v="7"/>
    <s v="Débil"/>
    <s v="No disminuye"/>
    <s v="Directamente"/>
    <s v="DébilNo disminuyeDirectamente"/>
    <s v=""/>
    <s v=""/>
  </r>
  <r>
    <s v="Gerencia Regional SurOccidente"/>
    <x v="38"/>
    <s v="Operativo"/>
    <s v="GESTIÓN FINANCIERA"/>
    <s v="Se podría reportar información financiera inexacta tanto de SAE como del FRISCO."/>
    <m/>
    <s v="Se realizan conciliaciones de cada registro contable."/>
    <m/>
    <m/>
    <m/>
    <m/>
    <m/>
    <m/>
    <m/>
    <m/>
    <n v="0"/>
    <s v="Debil"/>
    <s v="Fuerte"/>
    <s v="DebilFuerte"/>
    <n v="7"/>
    <s v="Débil"/>
    <s v="No disminuye"/>
    <s v="Directamente"/>
    <s v="DébilNo disminuyeDirectamente"/>
    <s v=""/>
    <s v=""/>
  </r>
  <r>
    <s v="Gerencia Regional SurOccidente"/>
    <x v="39"/>
    <s v="Operativo"/>
    <s v="GESTIÓN DOCUMENTAL"/>
    <s v="Se podría generar una inadecuada identificación al área que corresponde el trámite  "/>
    <m/>
    <s v="Capacitación continua, criterios de direccionamiento de correspondencia"/>
    <m/>
    <m/>
    <m/>
    <m/>
    <m/>
    <m/>
    <m/>
    <m/>
    <n v="0"/>
    <s v="Debil"/>
    <s v="Fuerte"/>
    <s v="DebilFuerte"/>
    <n v="7"/>
    <s v="Débil"/>
    <s v="No disminuye"/>
    <s v="Directamente"/>
    <s v="DébilNo disminuyeDirectamente"/>
    <s v=""/>
    <s v=""/>
  </r>
  <r>
    <s v="Gerencia Regional SurOccidente"/>
    <x v="39"/>
    <s v="Operativo"/>
    <s v="GESTIÓN DOCUMENTAL"/>
    <s v="Se podría generar una inadecuada identificación al área que corresponde el trámite  "/>
    <m/>
    <s v=" Base de datos actualizada de usuarios en el aplicativo de Correspondencia."/>
    <m/>
    <m/>
    <m/>
    <m/>
    <m/>
    <m/>
    <m/>
    <m/>
    <n v="0"/>
    <s v="Debil"/>
    <s v="Fuerte"/>
    <s v="DebilFuerte"/>
    <n v="7"/>
    <s v="Débil"/>
    <s v="No disminuye"/>
    <s v="Directamente"/>
    <s v="DébilNo disminuyeDirectamente"/>
    <s v=""/>
    <s v=""/>
  </r>
  <r>
    <s v="Gerencia Regional SurOccidente"/>
    <x v="39"/>
    <s v="Operativo"/>
    <s v="GESTIÓN DOCUMENTAL"/>
    <s v="Se podría generar una inadecuada identificación al área que corresponde el trámite  "/>
    <m/>
    <s v="Mantenimiento del aplicativo por fuera de la jornadada laboral."/>
    <m/>
    <m/>
    <m/>
    <m/>
    <m/>
    <m/>
    <m/>
    <m/>
    <n v="0"/>
    <s v="Debil"/>
    <s v="Fuerte"/>
    <s v="DebilFuerte"/>
    <n v="7"/>
    <s v="Débil"/>
    <s v="No disminuye"/>
    <s v="Directamente"/>
    <s v="DébilNo disminuyeDirectamente"/>
    <s v=""/>
    <s v=""/>
  </r>
  <r>
    <s v="Gerencia Regional SurOccidente"/>
    <x v="39"/>
    <s v="Operativo"/>
    <s v="GESTIÓN DOCUMENTAL"/>
    <s v="Se podría generar una inadecuada identificación al área que corresponde el trámite  "/>
    <m/>
    <s v="Priorizar atención de posibles fallas del aplicativo cuando se presenten."/>
    <m/>
    <m/>
    <m/>
    <m/>
    <m/>
    <m/>
    <m/>
    <m/>
    <n v="0"/>
    <s v="Debil"/>
    <s v="Fuerte"/>
    <s v="DebilFuerte"/>
    <n v="7"/>
    <s v="Débil"/>
    <s v="No disminuye"/>
    <s v="Directamente"/>
    <s v="DébilNo disminuyeDirectamente"/>
    <s v=""/>
    <s v=""/>
  </r>
  <r>
    <s v="Gerencia Regional SurOccidente"/>
    <x v="39"/>
    <s v="Operativo"/>
    <s v="GESTIÓN DOCUMENTAL"/>
    <s v="Se podría generar una inadecuada identificación al área que corresponde el trámite  "/>
    <m/>
    <s v="Verificación y actualización permanente de las direcciones de los destinatarios externos a quien se envían comunicaciones. "/>
    <m/>
    <m/>
    <m/>
    <m/>
    <m/>
    <m/>
    <m/>
    <m/>
    <n v="0"/>
    <s v="Debil"/>
    <s v="Fuerte"/>
    <s v="DebilFuerte"/>
    <n v="7"/>
    <s v="Débil"/>
    <s v="No disminuye"/>
    <s v="Directamente"/>
    <s v="DébilNo disminuyeDirectamente"/>
    <s v=""/>
    <s v=""/>
  </r>
  <r>
    <s v="Gerencia Regional SurOccidente"/>
    <x v="39"/>
    <s v="Operativo"/>
    <s v="GESTIÓN DOCUMENTAL"/>
    <s v="Se podría generar una inadecuada identificación al área que corresponde el trámite  "/>
    <m/>
    <s v="Seguimiento a ZEUS"/>
    <m/>
    <m/>
    <m/>
    <m/>
    <m/>
    <m/>
    <m/>
    <m/>
    <n v="0"/>
    <s v="Debil"/>
    <s v="Fuerte"/>
    <s v="DebilFuerte"/>
    <n v="7"/>
    <s v="Débil"/>
    <s v="No disminuye"/>
    <s v="Directamente"/>
    <s v="DébilNo disminuyeDirectamente"/>
    <s v=""/>
    <s v=""/>
  </r>
  <r>
    <s v="Gerencia Regional SurOccidente"/>
    <x v="40"/>
    <s v="Operativo"/>
    <s v="GESTIÓN DOCUMENTAL"/>
    <s v="Puede ocurrir que no se inserten las piezas documentales en el expediente correspondiente "/>
    <m/>
    <s v="Se cuenta con una verificación por parte del Comitè Institucional de Desarrollo Adminsitrativo."/>
    <m/>
    <m/>
    <m/>
    <m/>
    <m/>
    <m/>
    <m/>
    <m/>
    <n v="0"/>
    <s v="Debil"/>
    <s v="Fuerte"/>
    <s v="DebilFuerte"/>
    <n v="7"/>
    <s v="Débil"/>
    <s v="No disminuye"/>
    <s v="Directamente"/>
    <s v="DébilNo disminuyeDirectamente"/>
    <s v=""/>
    <s v=""/>
  </r>
  <r>
    <s v="Gerencia Regional SurOccidente"/>
    <x v="40"/>
    <s v="Operativo"/>
    <s v="GESTIÓN DOCUMENTAL"/>
    <s v="Puede ocurrir que no se inserten las piezas documentales en el expediente correspondiente "/>
    <m/>
    <s v="Se cuenta con una verificaciòn por parte del lìder del proceso."/>
    <m/>
    <m/>
    <m/>
    <m/>
    <m/>
    <m/>
    <m/>
    <m/>
    <n v="0"/>
    <s v="Debil"/>
    <s v="Fuerte"/>
    <s v="DebilFuerte"/>
    <n v="7"/>
    <s v="Débil"/>
    <s v="No disminuye"/>
    <s v="Directamente"/>
    <s v="DébilNo disminuyeDirectamente"/>
    <s v=""/>
    <s v=""/>
  </r>
  <r>
    <s v="Gerencia Regional SurOccidente"/>
    <x v="40"/>
    <s v="Operativo"/>
    <s v="GESTIÓN DOCUMENTAL"/>
    <s v="Puede ocurrir que no se inserten las piezas documentales en el expediente correspondiente "/>
    <m/>
    <s v="Se realiza levantamiento información directamente con el área dando cumplimiento a la normatividad de gestión documental"/>
    <m/>
    <m/>
    <m/>
    <m/>
    <m/>
    <m/>
    <m/>
    <m/>
    <n v="0"/>
    <s v="Debil"/>
    <s v="Fuerte"/>
    <s v="DebilFuerte"/>
    <n v="7"/>
    <s v="Débil"/>
    <s v="No disminuye"/>
    <s v="Directamente"/>
    <s v="DébilNo disminuyeDirectamente"/>
    <s v=""/>
    <s v=""/>
  </r>
  <r>
    <s v="Gerencia Regional SurOccidente"/>
    <x v="41"/>
    <s v="Operativo"/>
    <s v="GESTIÓN DOCUMENTAL"/>
    <s v="Se podría alterar o extraviar piezas documentales vitales para la gestión "/>
    <m/>
    <s v="Capacitación temas de organización y conformación de expedientes"/>
    <m/>
    <m/>
    <m/>
    <m/>
    <m/>
    <m/>
    <m/>
    <m/>
    <n v="0"/>
    <s v="Debil"/>
    <s v="Fuerte"/>
    <s v="DebilFuerte"/>
    <n v="7"/>
    <s v="Débil"/>
    <s v="No disminuye"/>
    <s v="Directamente"/>
    <s v="DébilNo disminuyeDirectamente"/>
    <s v=""/>
    <s v=""/>
  </r>
  <r>
    <s v="Gerencia Regional SurOccidente"/>
    <x v="41"/>
    <s v="Operativo"/>
    <s v="GESTIÓN DOCUMENTAL"/>
    <s v="Se podría alterar o extraviar piezas documentales vitales para la gestión "/>
    <m/>
    <s v="Diligenciamiento de la hoja de control de cada expediente."/>
    <m/>
    <m/>
    <m/>
    <m/>
    <m/>
    <m/>
    <m/>
    <m/>
    <n v="0"/>
    <s v="Debil"/>
    <s v="Fuerte"/>
    <s v="DebilFuerte"/>
    <n v="7"/>
    <s v="Débil"/>
    <s v="No disminuye"/>
    <s v="Directamente"/>
    <s v="DébilNo disminuyeDirectamente"/>
    <s v=""/>
    <s v=""/>
  </r>
  <r>
    <s v="Gerencia Regional SurOccidente"/>
    <x v="41"/>
    <s v="Operativo"/>
    <s v="GESTIÓN DOCUMENTAL"/>
    <s v="Se podría alterar o extraviar piezas documentales vitales para la gestión "/>
    <m/>
    <s v="Aplicación del procedimiento de prestamo y consulta de documentos, Formatos Prestamo y Formato de control de prestamo de material de arcivo"/>
    <m/>
    <m/>
    <m/>
    <m/>
    <m/>
    <m/>
    <m/>
    <m/>
    <n v="0"/>
    <s v="Debil"/>
    <s v="Fuerte"/>
    <s v="DebilFuerte"/>
    <n v="7"/>
    <s v="Débil"/>
    <s v="No disminuye"/>
    <s v="Directamente"/>
    <s v="DébilNo disminuyeDirectamente"/>
    <s v=""/>
    <s v=""/>
  </r>
  <r>
    <s v="Gerencia Regional SurOccidente"/>
    <x v="41"/>
    <s v="Operativo"/>
    <s v="GESTIÓN DOCUMENTAL"/>
    <s v="Se podría alterar o extraviar piezas documentales vitales para la gestión "/>
    <m/>
    <s v="Vigilar que la infraestructura instalada en el archivo para el almacenamiento de su fondo documental, permanezca con las condiciones de seguridad y mantenimiento establecidas para la conservación del acervo documental."/>
    <m/>
    <m/>
    <m/>
    <m/>
    <m/>
    <m/>
    <m/>
    <m/>
    <n v="0"/>
    <s v="Debil"/>
    <s v="Fuerte"/>
    <s v="DebilFuerte"/>
    <n v="7"/>
    <s v="Débil"/>
    <s v="No disminuye"/>
    <s v="Directamente"/>
    <s v="DébilNo disminuyeDirectamente"/>
    <s v=""/>
    <s v=""/>
  </r>
  <r>
    <s v="Gerencia Regional SurOccidente"/>
    <x v="42"/>
    <s v="Operativo"/>
    <s v="GESTIÓN JURÍDICA"/>
    <s v="Se puede presentar  que no se cuente con un adecuado análisis jurisprudencial"/>
    <m/>
    <s v="Se cuenta con controles dentro de los procedimientos de control dual, en los cuales los jefes de las Gerencias o Vicepresidencia realiza la verificación de los conceptos y actos administrativos emitidos."/>
    <m/>
    <m/>
    <m/>
    <m/>
    <m/>
    <m/>
    <m/>
    <m/>
    <n v="0"/>
    <s v="Debil"/>
    <s v="Fuerte"/>
    <s v="DebilFuerte"/>
    <n v="7"/>
    <s v="Débil"/>
    <s v="No disminuye"/>
    <s v="Directamente"/>
    <s v="DébilNo disminuyeDirectamente"/>
    <s v=""/>
    <s v=""/>
  </r>
  <r>
    <s v="Gerencia Regional SurOccidente"/>
    <x v="42"/>
    <s v="Operativo"/>
    <s v="GESTIÓN JURÍDICA"/>
    <s v="Se puede presentar  que no se cuente con un adecuado análisis jurisprudencial"/>
    <m/>
    <s v="P-GJ2-079_Procedimiento_Atención_Conceptos_Juridicos"/>
    <m/>
    <m/>
    <m/>
    <m/>
    <m/>
    <m/>
    <m/>
    <m/>
    <n v="0"/>
    <s v="Debil"/>
    <s v="Fuerte"/>
    <s v="DebilFuerte"/>
    <n v="7"/>
    <s v="Débil"/>
    <s v="No disminuye"/>
    <s v="Directamente"/>
    <s v="DébilNo disminuyeDirectamente"/>
    <s v=""/>
    <s v=""/>
  </r>
  <r>
    <s v="Gerencia Regional SurOccidente"/>
    <x v="42"/>
    <s v="Operativo"/>
    <s v="GESTIÓN JURÍDICA"/>
    <s v="Se puede presentar  que no se cuente con un adecuado análisis jurisprudencial"/>
    <m/>
    <s v="SP-GJ2-080_Procedimiento_revision_y_expedicion_de_actos_administrativos"/>
    <m/>
    <m/>
    <m/>
    <m/>
    <m/>
    <m/>
    <m/>
    <m/>
    <n v="0"/>
    <s v="Debil"/>
    <s v="Fuerte"/>
    <s v="DebilFuerte"/>
    <n v="7"/>
    <s v="Débil"/>
    <s v="No disminuye"/>
    <s v="Directamente"/>
    <s v="DébilNo disminuyeDirectamente"/>
    <s v=""/>
    <s v=""/>
  </r>
  <r>
    <s v="Gerencia Regional SurOccidente"/>
    <x v="42"/>
    <s v="Operativo"/>
    <s v="GESTIÓN JURÍDICA"/>
    <s v="Se puede presentar  que no se cuente con un adecuado análisis jurisprudencial"/>
    <m/>
    <s v="P-GJ1-070_Procedimiento_Tutelas"/>
    <m/>
    <m/>
    <m/>
    <m/>
    <m/>
    <m/>
    <m/>
    <m/>
    <n v="0"/>
    <s v="Debil"/>
    <s v="Fuerte"/>
    <s v="DebilFuerte"/>
    <n v="7"/>
    <s v="Débil"/>
    <s v="No disminuye"/>
    <s v="Directamente"/>
    <s v="DébilNo disminuyeDirectamente"/>
    <s v=""/>
    <s v=""/>
  </r>
  <r>
    <s v="Gerencia Regional SurOccidente"/>
    <x v="43"/>
    <s v="Operativo"/>
    <s v="GESTIÓN JURÍDICA"/>
    <s v="Se puede presentar Indebido planteamiento de las estrategias para la defensa jurídica"/>
    <m/>
    <s v="Aplicación del procedimiento de representación Judicial P-GJ1-081"/>
    <m/>
    <m/>
    <m/>
    <m/>
    <m/>
    <m/>
    <m/>
    <m/>
    <n v="0"/>
    <s v="Debil"/>
    <s v="Fuerte"/>
    <s v="DebilFuerte"/>
    <n v="7"/>
    <s v="Débil"/>
    <s v="No disminuye"/>
    <s v="Directamente"/>
    <s v="DébilNo disminuyeDirectamente"/>
    <s v=""/>
    <s v=""/>
  </r>
  <r>
    <s v="Gerencia Regional SurOccidente"/>
    <x v="43"/>
    <s v="Operativo"/>
    <s v="GESTIÓN JURÍDICA"/>
    <s v="Se puede presentar Indebido planteamiento de las estrategias para la defensa jurídica"/>
    <m/>
    <s v="P-GJ2-079_Procedimiento_Atención_Conceptos_Juridicos"/>
    <m/>
    <m/>
    <m/>
    <m/>
    <m/>
    <m/>
    <m/>
    <m/>
    <n v="0"/>
    <s v="Debil"/>
    <s v="Fuerte"/>
    <s v="DebilFuerte"/>
    <n v="7"/>
    <s v="Débil"/>
    <s v="No disminuye"/>
    <s v="Directamente"/>
    <s v="DébilNo disminuyeDirectamente"/>
    <s v=""/>
    <s v=""/>
  </r>
  <r>
    <s v="Gerencia Regional SurOccidente"/>
    <x v="43"/>
    <s v="Operativo"/>
    <s v="GESTIÓN JURÍDICA"/>
    <s v="Se puede presentar Indebido planteamiento de las estrategias para la defensa jurídica"/>
    <m/>
    <s v="P-GJ2-080_Procedimiento_revision_y_expedicion_de_actos_administrativos"/>
    <m/>
    <m/>
    <m/>
    <m/>
    <m/>
    <m/>
    <m/>
    <m/>
    <n v="0"/>
    <s v="Debil"/>
    <s v="Fuerte"/>
    <s v="DebilFuerte"/>
    <n v="7"/>
    <s v="Débil"/>
    <s v="No disminuye"/>
    <s v="Directamente"/>
    <s v="DébilNo disminuyeDirectamente"/>
    <s v=""/>
    <s v=""/>
  </r>
  <r>
    <s v="Gerencia Regional SurOccidente"/>
    <x v="43"/>
    <s v="Operativo"/>
    <s v="GESTIÓN JURÍDICA"/>
    <s v="Se puede presentar Indebido planteamiento de las estrategias para la defensa jurídica"/>
    <m/>
    <s v="P-GJ1-070_Procedimiento_Tutelas"/>
    <m/>
    <m/>
    <m/>
    <m/>
    <m/>
    <m/>
    <m/>
    <m/>
    <n v="0"/>
    <s v="Debil"/>
    <s v="Fuerte"/>
    <s v="DebilFuerte"/>
    <n v="7"/>
    <s v="Débil"/>
    <s v="No disminuye"/>
    <s v="Directamente"/>
    <s v="DébilNo disminuyeDirectamente"/>
    <s v=""/>
    <s v=""/>
  </r>
  <r>
    <s v="Gerencia Regional SurOccidente"/>
    <x v="44"/>
    <s v="Operativo"/>
    <s v="ADQUISICIONES"/>
    <s v="Se podría presentar una  inadecuada identificación  de las necesidades a contratar."/>
    <m/>
    <s v="Aplicación P-BS1-023_Elaboracion_y_Actualizacion_del_Plan_Anual_de_Adquisiciones, en el cual se identifican y se validan las diferentes necesidades de contratación de las áreas y existe una aprobación de dicho plan. "/>
    <m/>
    <m/>
    <m/>
    <m/>
    <m/>
    <m/>
    <m/>
    <m/>
    <n v="0"/>
    <s v="Debil"/>
    <s v="Fuerte"/>
    <s v="DebilFuerte"/>
    <n v="7"/>
    <s v="Débil"/>
    <s v="No disminuye"/>
    <s v="Directamente"/>
    <s v="DébilNo disminuyeDirectamente"/>
    <s v=""/>
    <s v=""/>
  </r>
  <r>
    <s v="Gerencia Regional SurOccidente"/>
    <x v="44"/>
    <s v="Operativo"/>
    <s v="ADQUISICIONES"/>
    <s v="Se podría presentar una  inadecuada identificación  de las necesidades a contratar."/>
    <m/>
    <s v="Aplicación Procedimiento elaboración de Estudios Previos"/>
    <m/>
    <m/>
    <m/>
    <m/>
    <m/>
    <m/>
    <m/>
    <m/>
    <n v="0"/>
    <s v="Debil"/>
    <s v="Fuerte"/>
    <s v="DebilFuerte"/>
    <n v="7"/>
    <s v="Débil"/>
    <s v="No disminuye"/>
    <s v="Directamente"/>
    <s v="DébilNo disminuyeDirectamente"/>
    <s v=""/>
    <s v=""/>
  </r>
  <r>
    <s v="Gerencia Regional SurOccidente"/>
    <x v="44"/>
    <s v="Operativo"/>
    <s v="ADQUISICIONES"/>
    <s v="Se podría presentar una  inadecuada identificación  de las necesidades a contratar."/>
    <m/>
    <s v="Comité de Contratos"/>
    <m/>
    <m/>
    <m/>
    <m/>
    <m/>
    <m/>
    <m/>
    <m/>
    <n v="0"/>
    <s v="Debil"/>
    <s v="Fuerte"/>
    <s v="DebilFuerte"/>
    <n v="7"/>
    <s v="Débil"/>
    <s v="No disminuye"/>
    <s v="Directamente"/>
    <s v="DébilNo disminuyeDirectamente"/>
    <s v=""/>
    <s v=""/>
  </r>
  <r>
    <s v="Gerencia Regional SurOccidente"/>
    <x v="44"/>
    <s v="Operativo"/>
    <s v="ADQUISICIONES"/>
    <s v="Se podría presentar una  inadecuada identificación  de las necesidades a contratar."/>
    <m/>
    <s v="Aplicación Procedimiento de Elaboración y Actualización del presupuesto"/>
    <m/>
    <m/>
    <m/>
    <m/>
    <m/>
    <m/>
    <m/>
    <m/>
    <n v="0"/>
    <s v="Debil"/>
    <s v="Fuerte"/>
    <s v="DebilFuerte"/>
    <n v="7"/>
    <s v="Débil"/>
    <s v="No disminuye"/>
    <s v="Directamente"/>
    <s v="DébilNo disminuyeDirectamente"/>
    <s v=""/>
    <s v=""/>
  </r>
  <r>
    <s v="Gerencia Regional SurOccidente"/>
    <x v="45"/>
    <s v="Operativo"/>
    <s v="ADQUISICIONES"/>
    <s v="Puede ocurrir que existan debilidades para realizar la supervisión o interventoría del contrato."/>
    <m/>
    <s v="Aplición del  procedimiento de supervisión o interventoria y liquidación de contratos"/>
    <m/>
    <m/>
    <m/>
    <m/>
    <m/>
    <m/>
    <m/>
    <m/>
    <n v="0"/>
    <s v="Debil"/>
    <s v="Fuerte"/>
    <s v="DebilFuerte"/>
    <n v="7"/>
    <s v="Débil"/>
    <s v="No disminuye"/>
    <s v="Directamente"/>
    <s v="DébilNo disminuyeDirectamente"/>
    <s v=""/>
    <s v=""/>
  </r>
  <r>
    <s v="Gerencia Regional SurOccidente"/>
    <x v="46"/>
    <s v="Operativo"/>
    <s v="ADQUISICIONES"/>
    <s v="Se podría presentar fallas en la definición y cumplimiento de las condiciones y garantías del contrato."/>
    <m/>
    <s v="Dentro del Manual de contratación adoptado se encuentra la definición de garantias tendientes a los riesgos identificados en el momento en el que se realizan los estudios previos."/>
    <m/>
    <m/>
    <m/>
    <m/>
    <m/>
    <m/>
    <m/>
    <m/>
    <n v="0"/>
    <s v="Debil"/>
    <s v="Fuerte"/>
    <s v="DebilFuerte"/>
    <n v="7"/>
    <s v="Débil"/>
    <s v="No disminuye"/>
    <s v="Directamente"/>
    <s v="DébilNo disminuyeDirectamente"/>
    <s v=""/>
    <s v=""/>
  </r>
  <r>
    <s v="Gerencia Regional SurOccidente"/>
    <x v="47"/>
    <s v="Seguridad de la Información"/>
    <s v="COMUNICACIÓN Y ATENCIÓN DE REQUERIMIENTOS"/>
    <s v="Se podrían contar con información errada  dentro de las comunicaciones externas"/>
    <m/>
    <s v="Se cuentan con canales unicos oficiales de información, fruto de los sistemas de información. Toda información publicada es verificada por la Presidencia de la Sociedad."/>
    <m/>
    <m/>
    <m/>
    <m/>
    <m/>
    <m/>
    <m/>
    <m/>
    <n v="0"/>
    <s v="Debil"/>
    <s v="Fuerte"/>
    <s v="DebilFuerte"/>
    <n v="7"/>
    <s v="Débil"/>
    <s v="No disminuye"/>
    <s v="Directamente"/>
    <s v="DébilNo disminuyeDirectamente"/>
    <s v=""/>
    <s v=""/>
  </r>
  <r>
    <s v="Gerencia Regional SurOccidente"/>
    <x v="48"/>
    <s v="Operativo"/>
    <s v="COMUNICACIÓN Y ATENCIÓN DE REQUERIMIENTOS"/>
    <s v="Se podrían presentar retrasos en las respuestas a las necesidades y requerimientos de los usuarios"/>
    <m/>
    <s v="Se cuenta con sistema de gestiòn documental, donde se definen alertas para el cumplimiento de los tiempos. Alertas previas diarias, semanales y quincenales de los vencimientos de plazo. Comunicaciones a través de correo, teléfono y Skype empresarial"/>
    <s v="Evita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48"/>
    <s v="Operativo"/>
    <s v="COMUNICACIÓN Y ATENCIÓN DE REQUERIMIENTOS"/>
    <s v="Se podrían presentar retrasos en las respuestas a las necesidades y requerimientos de los usuarios"/>
    <m/>
    <s v="Existe el P-CA2-034_Procedimiento_de_Seguimeinto_y_Control_a_Requerimientos, donde se definen controles de seguimiento a todos los requerimientos dentro de la Sociedad."/>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49"/>
    <s v="Operativo"/>
    <s v="DIRECCIONAMIENTO ESTRATEGICO"/>
    <s v="Se podrían presentar fallas dentro  de la medición de la estrategia"/>
    <m/>
    <s v="Se cuenta con una validación de los resultados en el comité Directivo, por parte de cada uno de los lideres de las áreas."/>
    <m/>
    <m/>
    <m/>
    <m/>
    <m/>
    <m/>
    <m/>
    <m/>
    <n v="0"/>
    <s v="Debil"/>
    <s v="Fuerte"/>
    <s v="DebilFuerte"/>
    <n v="7"/>
    <s v="Débil"/>
    <s v="No disminuye"/>
    <s v="Directamente"/>
    <s v="DébilNo disminuyeDirectamente"/>
    <s v=""/>
    <s v=""/>
  </r>
  <r>
    <s v="Gerencia Regional SurOccidente"/>
    <x v="50"/>
    <s v="Operativo"/>
    <s v="DIRECCIONAMIENTO ESTRATEGICO"/>
    <s v="Puede ocurrir que los procesos no estén debidamente documentados, o que los documentos se encuentren desactualizados."/>
    <m/>
    <s v="Se cuenta con controles dentro del procedimiento de Creación, modificación y Eliminación de Documentos, a través del flujo en el aplicativo ZEUS"/>
    <m/>
    <m/>
    <m/>
    <m/>
    <m/>
    <m/>
    <m/>
    <m/>
    <n v="0"/>
    <s v="Debil"/>
    <s v="Fuerte"/>
    <s v="DebilFuerte"/>
    <n v="7"/>
    <s v="Débil"/>
    <s v="No disminuye"/>
    <s v="Directamente"/>
    <s v="DébilNo disminuyeDirectamente"/>
    <s v=""/>
    <s v=""/>
  </r>
  <r>
    <s v="Gerencia Regional SurOccidente"/>
    <x v="51"/>
    <s v="Operativo"/>
    <s v="GESTIÓN DEL TALENTO HUMANO"/>
    <s v="Se podrían presentar fallas en la identificación de las necesidades de personal. "/>
    <m/>
    <s v="Aplicación P-GT1-010_Procedimiento_Seleccion_y_Vinculacion_de_Talento_Humano, donde se definen los mecanismos para la solicitud de personal y flujo en el aplicativo ZEUS"/>
    <m/>
    <m/>
    <m/>
    <m/>
    <m/>
    <m/>
    <m/>
    <m/>
    <n v="0"/>
    <s v="Debil"/>
    <s v="Fuerte"/>
    <s v="DebilFuerte"/>
    <n v="7"/>
    <s v="Débil"/>
    <s v="No disminuye"/>
    <s v="Directamente"/>
    <s v="DébilNo disminuyeDirectamente"/>
    <s v=""/>
    <s v=""/>
  </r>
  <r>
    <s v="Gerencia Regional SurOccidente"/>
    <x v="51"/>
    <s v="Operativo"/>
    <s v="GESTIÓN DEL TALENTO HUMANO"/>
    <s v="Se podrían presentar fallas en la identificación de las necesidades de personal. "/>
    <m/>
    <s v="Las necesidades son contrarestadas con el dimensionamiento realizado por la firma Bahamon en el año 2014."/>
    <m/>
    <m/>
    <m/>
    <m/>
    <m/>
    <m/>
    <m/>
    <m/>
    <n v="0"/>
    <s v="Debil"/>
    <s v="Fuerte"/>
    <s v="DebilFuerte"/>
    <n v="7"/>
    <s v="Débil"/>
    <s v="No disminuye"/>
    <s v="Directamente"/>
    <s v="DébilNo disminuyeDirectamente"/>
    <s v=""/>
    <s v=""/>
  </r>
  <r>
    <s v="Gerencia Regional SurOccidente"/>
    <x v="51"/>
    <s v="Operativo"/>
    <s v="GESTIÓN DEL TALENTO HUMANO"/>
    <s v="Se podrían presentar fallas en la identificación de las necesidades de personal. "/>
    <m/>
    <s v="Dimensionamiento de la planta"/>
    <m/>
    <m/>
    <m/>
    <m/>
    <m/>
    <m/>
    <m/>
    <m/>
    <n v="0"/>
    <s v="Debil"/>
    <s v="Fuerte"/>
    <s v="DebilFuerte"/>
    <n v="7"/>
    <s v="Débil"/>
    <s v="No disminuye"/>
    <s v="Directamente"/>
    <s v="DébilNo disminuyeDirectamente"/>
    <s v=""/>
    <s v=""/>
  </r>
  <r>
    <s v="Gerencia Regional SurOccidente"/>
    <x v="52"/>
    <s v="Operativo"/>
    <s v="GESTIÓN DEL TALENTO HUMANO"/>
    <s v="Se podría no encontrar personal idóneo dentro del mercado laboral"/>
    <m/>
    <s v="Se tienen definidos los perfiles de cada uno de los cargos necesarios dentro de la Sociedad, para los cuales se especifica más de un campo profesional o tipo de formación."/>
    <m/>
    <m/>
    <m/>
    <m/>
    <m/>
    <m/>
    <m/>
    <m/>
    <n v="0"/>
    <s v="Debil"/>
    <s v="Fuerte"/>
    <s v="DebilFuerte"/>
    <n v="7"/>
    <s v="Débil"/>
    <s v="No disminuye"/>
    <s v="Directamente"/>
    <s v="DébilNo disminuyeDirectamente"/>
    <s v=""/>
    <s v=""/>
  </r>
  <r>
    <s v="Gerencia Regional SurOccidente"/>
    <x v="53"/>
    <s v="Operativo"/>
    <s v="GESTIÓN DEL TALENTO HUMANO"/>
    <s v="Se podría presentar fallas en la transferencia del conocimiento"/>
    <m/>
    <s v="Se cuenta con un plan de inducción y reinducción en el que se busca cumplir con la curva de aprendizaje definida."/>
    <m/>
    <m/>
    <m/>
    <m/>
    <m/>
    <m/>
    <m/>
    <m/>
    <n v="0"/>
    <s v="Debil"/>
    <s v="Fuerte"/>
    <s v="DebilFuerte"/>
    <n v="7"/>
    <s v="Débil"/>
    <s v="No disminuye"/>
    <s v="Directamente"/>
    <s v="DébilNo disminuyeDirectamente"/>
    <s v=""/>
    <s v=""/>
  </r>
  <r>
    <s v="Gerencia Regional SurOccidente"/>
    <x v="53"/>
    <s v="Operativo"/>
    <s v="GESTIÓN DEL TALENTO HUMANO"/>
    <s v="Se podría presentar fallas en la transferencia del conocimiento"/>
    <m/>
    <s v="Se realizan las evaluaciones de las capacitaciones recibidas."/>
    <m/>
    <m/>
    <m/>
    <m/>
    <m/>
    <m/>
    <m/>
    <m/>
    <n v="0"/>
    <s v="Debil"/>
    <s v="Fuerte"/>
    <s v="DebilFuerte"/>
    <n v="7"/>
    <s v="Débil"/>
    <s v="No disminuye"/>
    <s v="Directamente"/>
    <s v="DébilNo disminuyeDirectamente"/>
    <s v=""/>
    <s v=""/>
  </r>
  <r>
    <s v="Gerencia Regional SurOccidente"/>
    <x v="53"/>
    <s v="Operativo"/>
    <s v="GESTIÓN DEL TALENTO HUMANO"/>
    <s v="Se podría presentar fallas en la transferencia del conocimiento"/>
    <m/>
    <s v="Se cuenta con procedimientos documentados, los cuales reflejan un nivel de complejidad suficiente para trasmitir el funcionamiento de la operación."/>
    <m/>
    <m/>
    <m/>
    <m/>
    <m/>
    <m/>
    <m/>
    <m/>
    <n v="0"/>
    <s v="Debil"/>
    <s v="Fuerte"/>
    <s v="DebilFuerte"/>
    <n v="7"/>
    <s v="Débil"/>
    <s v="No disminuye"/>
    <s v="Directamente"/>
    <s v="DébilNo disminuyeDirectamente"/>
    <s v=""/>
    <s v=""/>
  </r>
  <r>
    <s v="Gerencia Regional SurOccidente"/>
    <x v="54"/>
    <s v="Operativo"/>
    <s v="GESTIÓN DEL TALENTO HUMANO"/>
    <s v="Se podrían presentar que no se optimicen las competencias del  Talento humano de la SAE"/>
    <m/>
    <s v="Procedimiento y ejecución del plan empresarial de capacitación"/>
    <m/>
    <m/>
    <m/>
    <m/>
    <m/>
    <m/>
    <m/>
    <m/>
    <n v="0"/>
    <s v="Debil"/>
    <s v="Fuerte"/>
    <s v="DebilFuerte"/>
    <n v="7"/>
    <s v="Débil"/>
    <s v="No disminuye"/>
    <s v="Directamente"/>
    <s v="DébilNo disminuyeDirectamente"/>
    <s v=""/>
    <s v=""/>
  </r>
  <r>
    <s v="Gerencia Regional SurOccidente"/>
    <x v="55"/>
    <s v="Operativo"/>
    <s v="ADMINISTRACIÓN DE BIENES DE FUNICIONAMIENTO"/>
    <s v="Podría ocurrir que no se identifiquen activos fijos "/>
    <m/>
    <s v="Se cuenta con inventario detallado de los activos y se la relacion de los funcionarios a cargo."/>
    <m/>
    <m/>
    <m/>
    <m/>
    <m/>
    <m/>
    <m/>
    <m/>
    <n v="0"/>
    <s v="Debil"/>
    <s v="Fuerte"/>
    <s v="DebilFuerte"/>
    <n v="7"/>
    <s v="Débil"/>
    <s v="No disminuye"/>
    <s v="Directamente"/>
    <s v="DébilNo disminuyeDirectamente"/>
    <s v=""/>
    <s v=""/>
  </r>
  <r>
    <s v="Gerencia Regional SurOccidente"/>
    <x v="55"/>
    <s v="Operativo"/>
    <s v="ADMINISTRACIÓN DE BIENES DE FUNICIONAMIENTO"/>
    <s v="Podría ocurrir que no se identifiquen activos fijos "/>
    <m/>
    <s v="Existe procedimeinto asignación de bienes devolutivos y elementos de consumo a funcionarios, donde se definieron controles para asignar los activos."/>
    <m/>
    <m/>
    <m/>
    <m/>
    <m/>
    <m/>
    <m/>
    <m/>
    <n v="0"/>
    <s v="Debil"/>
    <s v="Fuerte"/>
    <s v="DebilFuerte"/>
    <n v="7"/>
    <s v="Débil"/>
    <s v="No disminuye"/>
    <s v="Directamente"/>
    <s v="DébilNo disminuyeDirectamente"/>
    <s v=""/>
    <s v=""/>
  </r>
  <r>
    <s v="Gerencia Regional SurOccidente"/>
    <x v="55"/>
    <s v="Operativo"/>
    <s v="ADMINISTRACIÓN DE BIENES DE FUNICIONAMIENTO"/>
    <s v="Podría ocurrir que no se identifiquen activos fijos "/>
    <m/>
    <s v="Procedimiento de asignación de bienes devolutivos y elementos de consumo a funcionarios P-AB1-064"/>
    <m/>
    <m/>
    <m/>
    <m/>
    <m/>
    <m/>
    <m/>
    <m/>
    <n v="0"/>
    <s v="Debil"/>
    <s v="Fuerte"/>
    <s v="DebilFuerte"/>
    <n v="7"/>
    <s v="Débil"/>
    <s v="No disminuye"/>
    <s v="Directamente"/>
    <s v="DébilNo disminuyeDirectamente"/>
    <s v=""/>
    <s v=""/>
  </r>
  <r>
    <s v="Gerencia Regional SurOccidente"/>
    <x v="56"/>
    <s v="Operativo"/>
    <s v="ADMINISTRACIÓN DE BIENES DE FUNICIONAMIENTO"/>
    <s v="Podría ocurrir que no se identifiquen las necesidades de mantenimiento"/>
    <m/>
    <s v="1 vez al mes se enciende la planta eléctrica."/>
    <m/>
    <m/>
    <m/>
    <m/>
    <m/>
    <m/>
    <m/>
    <m/>
    <n v="0"/>
    <s v="Debil"/>
    <s v="Fuerte"/>
    <s v="DebilFuerte"/>
    <n v="7"/>
    <s v="Débil"/>
    <s v="No disminuye"/>
    <s v="Directamente"/>
    <s v="DébilNo disminuyeDirectamente"/>
    <s v=""/>
    <s v=""/>
  </r>
  <r>
    <s v="Gerencia Regional SurOccidente"/>
    <x v="57"/>
    <s v="Operativo"/>
    <s v="ADMINISTRACIÓN DE BIENES DE FUNICIONAMIENTO"/>
    <s v="Se podría presentar daño o deterioro al mobiliario (muebles y enseres) de SAE"/>
    <m/>
    <s v="Toma de inventarios anual donde se establece el estado del bien."/>
    <m/>
    <m/>
    <m/>
    <m/>
    <m/>
    <m/>
    <m/>
    <m/>
    <n v="0"/>
    <s v="Debil"/>
    <s v="Fuerte"/>
    <s v="DebilFuerte"/>
    <n v="7"/>
    <s v="Débil"/>
    <s v="No disminuye"/>
    <s v="Directamente"/>
    <s v="DébilNo disminuyeDirectamente"/>
    <s v=""/>
    <s v=""/>
  </r>
  <r>
    <s v="Gerencia Regional SurOccidente"/>
    <x v="58"/>
    <s v="Operativo"/>
    <s v="EVALUACIÒN Y CONTROL"/>
    <s v="podría ocurrir que no se identifique adecuadamente el alcance de la auditoría"/>
    <m/>
    <s v="Se cuenta con un procedimiento de P-EC1-156 Procedimiento de Auditorias  Internas"/>
    <m/>
    <m/>
    <m/>
    <m/>
    <m/>
    <m/>
    <m/>
    <m/>
    <n v="0"/>
    <s v="Debil"/>
    <s v="Fuerte"/>
    <s v="DebilFuerte"/>
    <n v="7"/>
    <s v="Débil"/>
    <s v="No disminuye"/>
    <s v="Directamente"/>
    <s v="DébilNo disminuyeDirectamente"/>
    <s v=""/>
    <s v=""/>
  </r>
  <r>
    <s v="Gerencia Regional SurOccidente"/>
    <x v="59"/>
    <s v="Operativo"/>
    <s v="EVALUACIÒN Y CONTROL"/>
    <s v="podría ocurrir que se establezcan planes de mejoramiento que no correspondan a los hallazgos y al mejoramiento deseado"/>
    <m/>
    <s v="Realizar acompañamiento en la revisión de los informes de auditoria y en la documentación de los planes de mejoramiento. "/>
    <m/>
    <m/>
    <m/>
    <m/>
    <m/>
    <m/>
    <m/>
    <m/>
    <n v="0"/>
    <s v="Debil"/>
    <s v="Fuerte"/>
    <s v="DebilFuerte"/>
    <n v="7"/>
    <s v="Débil"/>
    <s v="No disminuye"/>
    <s v="Directamente"/>
    <s v="DébilNo disminuyeDirectamente"/>
    <s v=""/>
    <s v=""/>
  </r>
  <r>
    <s v="Gerencia Regional SurOccidente"/>
    <x v="59"/>
    <s v="Operativo"/>
    <s v="EVALUACIÒN Y CONTROL"/>
    <s v="podría ocurrir que se establezcan planes de mejoramiento que no correspondan a los hallazgos y al mejoramiento deseado"/>
    <m/>
    <s v="Realizar semestralmente seguimiento al cumplimiento de los Planes de Mejoramiento con Entes de Control."/>
    <m/>
    <m/>
    <m/>
    <m/>
    <m/>
    <m/>
    <m/>
    <m/>
    <n v="0"/>
    <s v="Debil"/>
    <s v="Fuerte"/>
    <s v="DebilFuerte"/>
    <n v="7"/>
    <s v="Débil"/>
    <s v="No disminuye"/>
    <s v="Directamente"/>
    <s v="DébilNo disminuyeDirectamente"/>
    <s v=""/>
    <s v=""/>
  </r>
  <r>
    <s v="Gerencia Regional SurOccidente"/>
    <x v="59"/>
    <s v="Operativo"/>
    <s v="EVALUACIÒN Y CONTROL"/>
    <s v="podría ocurrir que se establezcan planes de mejoramiento que no correspondan a los hallazgos y al mejoramiento deseado"/>
    <m/>
    <s v="Aplicación del procedimiento elaboración y seguimiento planes de mejoramiento P-EC2-109"/>
    <m/>
    <m/>
    <m/>
    <m/>
    <m/>
    <m/>
    <m/>
    <m/>
    <n v="0"/>
    <s v="Debil"/>
    <s v="Fuerte"/>
    <s v="DebilFuerte"/>
    <n v="7"/>
    <s v="Débil"/>
    <s v="No disminuye"/>
    <s v="Directamente"/>
    <s v="DébilNo disminuyeDirectamente"/>
    <s v=""/>
    <s v=""/>
  </r>
  <r>
    <s v="Gerencia Regional SurOccidente"/>
    <x v="60"/>
    <s v="Operativo"/>
    <s v="EVALUACIÒN Y CONTROL"/>
    <s v="No dar respuesta adecuada y oportuna a las solicitudes de asesoría y acompañamiento a la gestión de la SAE"/>
    <m/>
    <s v="Aplicación del procedimiento de asesoria y de acompañamiento"/>
    <m/>
    <m/>
    <m/>
    <m/>
    <m/>
    <m/>
    <m/>
    <m/>
    <n v="0"/>
    <s v="Debil"/>
    <s v="Fuerte"/>
    <s v="DebilFuerte"/>
    <n v="7"/>
    <s v="Débil"/>
    <s v="No disminuye"/>
    <s v="Directamente"/>
    <s v="DébilNo disminuyeDirectamente"/>
    <s v=""/>
    <s v=""/>
  </r>
  <r>
    <s v="Gerencia Regional SurOccidente"/>
    <x v="61"/>
    <s v="Seguridad de la Información"/>
    <s v="MANTENIMIENTO Y SOPORTE DE APLICACIONES"/>
    <s v="Puede ocurrir que se presenten fallas en las aplicaciones o sistemas de información que apoyen los procesos del negocio."/>
    <m/>
    <s v="Validacion de la documentacion del proceso formalizado y o publicado ante la oficina de planeación, en el comité de la oficina de gestion de la informacion."/>
    <m/>
    <m/>
    <m/>
    <m/>
    <m/>
    <m/>
    <m/>
    <m/>
    <n v="0"/>
    <s v="Debil"/>
    <s v="Fuerte"/>
    <s v="DebilFuerte"/>
    <n v="7"/>
    <s v="Débil"/>
    <s v="No disminuye"/>
    <s v="Directamente"/>
    <s v="DébilNo disminuyeDirectamente"/>
    <s v=""/>
    <s v=""/>
  </r>
  <r>
    <s v="Gerencia Regional SurOccidente"/>
    <x v="61"/>
    <s v="Seguridad de la Información"/>
    <s v="MANTENIMIENTO Y SOPORTE DE APLICACIONES"/>
    <s v="Puede ocurrir que se presenten fallas en las aplicaciones o sistemas de información que apoyen los procesos del negocio."/>
    <m/>
    <s v="Monitoreo y Seguimiento al Ciclo de vida de los proyectos de Desarrollo"/>
    <m/>
    <m/>
    <m/>
    <m/>
    <m/>
    <m/>
    <m/>
    <m/>
    <n v="0"/>
    <s v="Debil"/>
    <s v="Fuerte"/>
    <s v="DebilFuerte"/>
    <n v="7"/>
    <s v="Débil"/>
    <s v="No disminuye"/>
    <s v="Directamente"/>
    <s v="DébilNo disminuyeDirectamente"/>
    <s v=""/>
    <s v=""/>
  </r>
  <r>
    <s v="Gerencia Regional SurOccidente"/>
    <x v="61"/>
    <s v="Seguridad de la Información"/>
    <s v="MANTENIMIENTO Y SOPORTE DE APLICACIONES"/>
    <s v="Puede ocurrir que se presenten fallas en las aplicaciones o sistemas de información que apoyen los procesos del negocio."/>
    <m/>
    <s v="Aplicación Procedimiento elaboración de Estudios Previos"/>
    <m/>
    <m/>
    <m/>
    <m/>
    <m/>
    <m/>
    <m/>
    <m/>
    <n v="0"/>
    <s v="Debil"/>
    <s v="Fuerte"/>
    <s v="DebilFuerte"/>
    <n v="7"/>
    <s v="Débil"/>
    <s v="No disminuye"/>
    <s v="Directamente"/>
    <s v="DébilNo disminuyeDirectamente"/>
    <s v=""/>
    <s v=""/>
  </r>
  <r>
    <s v="Gerencia Regional SurOccidente"/>
    <x v="61"/>
    <s v="Seguridad de la Información"/>
    <s v="MANTENIMIENTO Y SOPORTE DE APLICACIONES"/>
    <s v="Puede ocurrir que se presenten fallas en las aplicaciones o sistemas de información que apoyen los procesos del negocio."/>
    <m/>
    <s v="Validar con el responsable del proceso y planeación que los documentos publicados estén actualizados"/>
    <m/>
    <m/>
    <m/>
    <m/>
    <m/>
    <m/>
    <m/>
    <m/>
    <n v="0"/>
    <s v="Debil"/>
    <s v="Fuerte"/>
    <s v="DebilFuerte"/>
    <n v="7"/>
    <s v="Débil"/>
    <s v="No disminuye"/>
    <s v="Directamente"/>
    <s v="DébilNo disminuyeDirectamente"/>
    <s v=""/>
    <s v=""/>
  </r>
  <r>
    <s v="Gerencia Regional SurOccidente"/>
    <x v="62"/>
    <s v="Seguridad de la Información"/>
    <s v="GESTIÓN DE LA INFRAESTRUCTURA TECNOLOGICA"/>
    <s v="Inconsistencias o Pérdida de la Información"/>
    <m/>
    <s v="Instructivo lineamientos para copias de respaldo y restauración de información"/>
    <m/>
    <m/>
    <m/>
    <m/>
    <m/>
    <m/>
    <m/>
    <m/>
    <n v="0"/>
    <s v="Debil"/>
    <s v="Fuerte"/>
    <s v="DebilFuerte"/>
    <n v="7"/>
    <s v="Débil"/>
    <s v="No disminuye"/>
    <s v="Directamente"/>
    <s v="DébilNo disminuyeDirectamente"/>
    <s v=""/>
    <s v=""/>
  </r>
  <r>
    <s v="Gerencia Regional SurOccidente"/>
    <x v="63"/>
    <s v="Seguridad de la Información"/>
    <s v="GESTIÓN DE LA INFRAESTRUCTURA TECNOLOGICA"/>
    <s v="Puede ocurrir que no estén disponibles los Servicios de IT"/>
    <m/>
    <s v="Aplicación del procedimiento de monitoreo de hardware y software P-TE1-075 y el instructivo gestión de la capacidad  N-TE1-014"/>
    <m/>
    <m/>
    <m/>
    <m/>
    <m/>
    <m/>
    <m/>
    <m/>
    <n v="0"/>
    <s v="Debil"/>
    <s v="Fuerte"/>
    <s v="DebilFuerte"/>
    <n v="7"/>
    <s v="Débil"/>
    <s v="No disminuye"/>
    <s v="Directamente"/>
    <s v="DébilNo disminuyeDirectamente"/>
    <s v=""/>
    <s v=""/>
  </r>
  <r>
    <s v="Gerencia Regional SurOccidente"/>
    <x v="63"/>
    <s v="Seguridad de la Información"/>
    <s v="GESTIÓN DE LA INFRAESTRUCTURA TECNOLOGICA"/>
    <s v="Puede ocurrir que no estén disponibles los Servicios de IT"/>
    <m/>
    <s v="Aplicación de procedimiento de mantenimiento de aplicaciones P-TE3-150"/>
    <m/>
    <m/>
    <m/>
    <m/>
    <m/>
    <m/>
    <m/>
    <m/>
    <n v="0"/>
    <s v="Debil"/>
    <s v="Fuerte"/>
    <s v="DebilFuerte"/>
    <n v="7"/>
    <s v="Débil"/>
    <s v="No disminuye"/>
    <s v="Directamente"/>
    <s v="DébilNo disminuyeDirectamente"/>
    <s v=""/>
    <s v=""/>
  </r>
  <r>
    <s v="Gerencia Regional SurOccidente"/>
    <x v="63"/>
    <s v="Seguridad de la Información"/>
    <s v="GESTIÓN DE LA INFRAESTRUCTURA TECNOLOGICA"/>
    <s v="Puede ocurrir que no estén disponibles los Servicios de IT"/>
    <m/>
    <s v="Gestión de Cambios"/>
    <m/>
    <m/>
    <m/>
    <m/>
    <m/>
    <m/>
    <m/>
    <m/>
    <n v="0"/>
    <s v="Debil"/>
    <s v="Fuerte"/>
    <s v="DebilFuerte"/>
    <n v="7"/>
    <s v="Débil"/>
    <s v="No disminuye"/>
    <s v="Directamente"/>
    <s v="DébilNo disminuyeDirectamente"/>
    <s v=""/>
    <s v=""/>
  </r>
  <r>
    <s v="Gerencia Regional SurOccidente"/>
    <x v="63"/>
    <s v="Seguridad de la Información"/>
    <s v="GESTIÓN DE LA INFRAESTRUCTURA TECNOLOGICA"/>
    <s v="Puede ocurrir que no estén disponibles los Servicios de IT"/>
    <m/>
    <s v="prueba mensual con carga de la planta eléctrica"/>
    <m/>
    <m/>
    <m/>
    <m/>
    <m/>
    <m/>
    <m/>
    <m/>
    <n v="0"/>
    <s v="Debil"/>
    <s v="Fuerte"/>
    <s v="DebilFuerte"/>
    <n v="7"/>
    <s v="Débil"/>
    <s v="No disminuye"/>
    <s v="Directamente"/>
    <s v="DébilNo disminuyeDirectamente"/>
    <s v=""/>
    <s v=""/>
  </r>
  <r>
    <s v="Gerencia Regional SurOccidente"/>
    <x v="64"/>
    <s v="Operativo"/>
    <s v="SOPORTE TECNICO"/>
    <s v="Soporte técnico inadecuado"/>
    <m/>
    <s v="Servicio de soporte y mantenimiento"/>
    <m/>
    <m/>
    <m/>
    <m/>
    <m/>
    <m/>
    <m/>
    <m/>
    <n v="0"/>
    <s v="Debil"/>
    <s v="Fuerte"/>
    <s v="DebilFuerte"/>
    <n v="7"/>
    <s v="Débil"/>
    <s v="No disminuye"/>
    <s v="Directamente"/>
    <s v="DébilNo disminuyeDirectamente"/>
    <s v=""/>
    <s v=""/>
  </r>
  <r>
    <s v="Gerencia Regional SurOccidente"/>
    <x v="64"/>
    <s v="Operativo"/>
    <s v="SOPORTE TECNICO"/>
    <s v="Soporte técnico inadecuado"/>
    <m/>
    <s v="Mesa de ayuda"/>
    <m/>
    <m/>
    <m/>
    <m/>
    <m/>
    <m/>
    <m/>
    <m/>
    <n v="0"/>
    <s v="Debil"/>
    <s v="Fuerte"/>
    <s v="DebilFuerte"/>
    <n v="7"/>
    <s v="Débil"/>
    <s v="No disminuye"/>
    <s v="Directamente"/>
    <s v="DébilNo disminuyeDirectamente"/>
    <s v=""/>
    <s v=""/>
  </r>
  <r>
    <s v="Gerencia Regional SurOccidente"/>
    <x v="65"/>
    <s v="Operativo"/>
    <s v="MANTENIMIENTO Y SOPORTE DE APLICACIONES"/>
    <s v="Puede ocurrir que se genere un soporte inadecuado o inoportuno a los usuarios"/>
    <m/>
    <s v="Programas de capacitación entrenamiento y divulgación de los servicios de IT"/>
    <m/>
    <m/>
    <m/>
    <m/>
    <m/>
    <m/>
    <m/>
    <m/>
    <n v="0"/>
    <s v="Debil"/>
    <s v="Fuerte"/>
    <s v="DebilFuerte"/>
    <n v="7"/>
    <s v="Débil"/>
    <s v="No disminuye"/>
    <s v="Directamente"/>
    <s v="DébilNo disminuyeDirectamente"/>
    <s v=""/>
    <s v=""/>
  </r>
  <r>
    <s v="Gerencia Regional SurOccidente"/>
    <x v="66"/>
    <s v="Seguridad de la Información"/>
    <s v="GESTIÓN DE LA INFRAESTRUCTURA TECNOLOGICA"/>
    <s v="Puede ocurrir una operación inadecuada de los sistemas de información."/>
    <m/>
    <s v="Manuales de usuario por proceso"/>
    <m/>
    <m/>
    <m/>
    <m/>
    <m/>
    <m/>
    <m/>
    <m/>
    <n v="0"/>
    <s v="Debil"/>
    <s v="Fuerte"/>
    <s v="DebilFuerte"/>
    <n v="7"/>
    <s v="Débil"/>
    <s v="No disminuye"/>
    <s v="Directamente"/>
    <s v="DébilNo disminuyeDirectamente"/>
    <s v=""/>
    <s v=""/>
  </r>
  <r>
    <s v="Gerencia Regional SurOccidente"/>
    <x v="67"/>
    <s v="Operativo"/>
    <s v="RECEPCIÓN Y REGISTRO"/>
    <s v="Puede ocurrir que no se efectué la entrega física del activo una vez posesionado el depositario provisional"/>
    <m/>
    <s v="Procedimiento de recepción de activos en sitio proceso ingreso de activos- actividad 19- 19. Suscribir Acta de entrega a terceros Suscribir el formato Acta de Entrega en sitio de acuerdo con el tipo de Activo, por parte del delegado SAE y el depositario transitorio, destinatario o custodio, según aplique. Para los casos en que el Activo se entregue a un custodio se solicitará al Gerencia financiera la inclusión del bien en la póliza de la Sociedad y continúa con el Proceso Financiero.                                                                                                   Procedimiento de asignación de activos a depositarios  provisionales y liquidadores actividades 2. Recibir y suscribir acta de posesión Recibida la información correspondiente a la asignación del Depositario  rovisional y/o Liquidador junto con el acta de posesión, revise el documento y firme evidenciando la conformidad del mismo. Seguidamente, continúe con el procedimiento de entrega de bienes. Finalizado dicho procedimiento continúe con la actividad 33. -32  32. Recibir y suscribir acta de posesión Recibida la  información correspondiente a la asignación del Depositario Provisional y/o Liquidador junto con el acta de_x000a_posesión, revise el documento y firme, evidenciando asi la conformidad del mismo.y 33. Consolidar información y remitir actas de entrega de bienes. Finalizada la entrega de los activos al Depositario provisional y/o Liquidador, consolide la información y entregue mediante oficio en medio físico los siguientes documentos:_x000a_• Actas de entrega de los bienes debidamente firmada_x000a_• Acta de posesión firmada por las partes (Presidencia o_x000a_Gerente regional y Depositario y/o Liquidador)"/>
    <m/>
    <m/>
    <m/>
    <m/>
    <m/>
    <m/>
    <m/>
    <m/>
    <n v="0"/>
    <s v="Debil"/>
    <s v="Fuerte"/>
    <s v="DebilFuerte"/>
    <n v="7"/>
    <s v="Débil"/>
    <s v="No disminuye"/>
    <s v="Directamente"/>
    <s v="DébilNo disminuyeDirectamente"/>
    <s v=""/>
    <s v=""/>
  </r>
  <r>
    <s v="Gerencia Regional SurOccidente"/>
    <x v="68"/>
    <s v="Operativo"/>
    <s v="TODOS LOS PROCESOS"/>
    <s v="Puede ocurrir que se utilice erradamente las funcionalidades de los Sistemas de Información (aplicativo Zeus)_x000a_"/>
    <m/>
    <m/>
    <m/>
    <m/>
    <m/>
    <m/>
    <m/>
    <m/>
    <m/>
    <m/>
    <n v="0"/>
    <s v="Debil"/>
    <s v="Fuerte"/>
    <s v="DebilFuerte"/>
    <n v="7"/>
    <s v="Débil"/>
    <s v="No disminuye"/>
    <s v="Directamente"/>
    <s v="DébilNo disminuyeDirectamente"/>
    <s v=""/>
    <s v=""/>
  </r>
  <r>
    <s v="Gerencia Regional SurOccidente"/>
    <x v="69"/>
    <s v="Seguridad de la Información"/>
    <s v="RECEPCIÓN Y REGISTRO"/>
    <s v="Pueden presentar errores en la información en el registro de los activos _x000a_"/>
    <m/>
    <m/>
    <m/>
    <m/>
    <m/>
    <m/>
    <m/>
    <m/>
    <m/>
    <m/>
    <n v="0"/>
    <s v="Debil"/>
    <s v="Fuerte"/>
    <s v="DebilFuerte"/>
    <n v="7"/>
    <s v="Débil"/>
    <s v="No disminuye"/>
    <s v="Directamente"/>
    <s v="DébilNo disminuyeDirectamente"/>
    <s v=""/>
    <s v=""/>
  </r>
  <r>
    <s v="Gerencia Regional SurOccidente"/>
    <x v="70"/>
    <s v="Operativo"/>
    <s v="TODOS LOS PROCESOS"/>
    <s v="Puede ocurrir la entrega extemporánea de informes a los entes de control"/>
    <m/>
    <m/>
    <m/>
    <m/>
    <m/>
    <m/>
    <m/>
    <m/>
    <m/>
    <m/>
    <n v="0"/>
    <s v="Debil"/>
    <s v="Fuerte"/>
    <s v="DebilFuerte"/>
    <n v="7"/>
    <s v="Débil"/>
    <s v="No disminuye"/>
    <s v="Directamente"/>
    <s v="DébilNo disminuyeDirectamente"/>
    <s v=""/>
    <s v=""/>
  </r>
  <r>
    <s v="Gerencia Regional SurOccidente"/>
    <x v="71"/>
    <s v="Operativo"/>
    <s v="ADQUISICIONES"/>
    <s v="Puede ocurrir no alcanzar el objetivo del contrato"/>
    <m/>
    <m/>
    <m/>
    <m/>
    <m/>
    <m/>
    <m/>
    <m/>
    <m/>
    <m/>
    <n v="0"/>
    <s v="Debil"/>
    <s v="Fuerte"/>
    <s v="DebilFuerte"/>
    <n v="7"/>
    <s v="Débil"/>
    <s v="No disminuye"/>
    <s v="Directamente"/>
    <s v="DébilNo disminuyeDirectamente"/>
    <s v=""/>
    <s v=""/>
  </r>
  <r>
    <s v="Gerencia Regional SurOccidente"/>
    <x v="72"/>
    <s v="Operativo"/>
    <s v="RECEPCIÓN Y REGISTRO"/>
    <s v="Contar con Depositarios Provisionales y/o Liquidadores incorporados en el Registro con características erróneas"/>
    <m/>
    <s v="Generación de la Resolución que conforma el equipo evaluador (NO PARTICIPAMOS EN ESTE CONTROL)"/>
    <s v="Compartir el riesgo"/>
    <m/>
    <m/>
    <m/>
    <m/>
    <m/>
    <m/>
    <m/>
    <n v="0"/>
    <s v="Debil"/>
    <s v="Fuerte"/>
    <s v="DebilFuerte"/>
    <n v="7"/>
    <s v="Débil"/>
    <s v="No disminuye"/>
    <s v="Directamente"/>
    <s v="DébilNo disminuyeDirectamente"/>
    <s v=""/>
    <s v=""/>
  </r>
  <r>
    <s v="Gerencia Regional SurOccidente"/>
    <x v="72"/>
    <s v="Operativo"/>
    <s v="RECEPCIÓN Y REGISTRO"/>
    <s v="Contar con Depositarios Provisionales y/o Liquidadores incorporados en el Registro con características erróneas"/>
    <m/>
    <s v="Reunión con el equipo evaluador previa al inicio de la evaluación de los participantes (NO PARTICIPAMOS EN ESTE CONTROL)"/>
    <s v="Compartir el riesgo"/>
    <m/>
    <m/>
    <m/>
    <m/>
    <m/>
    <m/>
    <m/>
    <n v="0"/>
    <s v="Debil"/>
    <s v="Fuerte"/>
    <s v="DebilFuerte"/>
    <n v="7"/>
    <s v="Débil"/>
    <s v="No disminuye"/>
    <s v="Directamente"/>
    <s v="DébilNo disminuyeDirectamente"/>
    <s v=""/>
    <s v=""/>
  </r>
  <r>
    <s v="Gerencia Regional SurOccidente"/>
    <x v="72"/>
    <s v="Operativo"/>
    <s v="RECEPCIÓN Y REGISTRO"/>
    <s v="Contar con Depositarios Provisionales y/o Liquidadores incorporados en el Registro con características erróneas"/>
    <m/>
    <s v="Envío a los evaluadores de la resolución del equipo evaluador junto con el texto aprobado de la Convocatoria (NO PARTICIPAMOS EN ESTE CONTROL)"/>
    <s v="Compartir el riesgo"/>
    <m/>
    <m/>
    <m/>
    <m/>
    <m/>
    <m/>
    <m/>
    <n v="0"/>
    <s v="Debil"/>
    <s v="Fuerte"/>
    <s v="DebilFuerte"/>
    <n v="7"/>
    <s v="Débil"/>
    <s v="No disminuye"/>
    <s v="Directamente"/>
    <s v="DébilNo disminuyeDirectamente"/>
    <s v=""/>
    <s v=""/>
  </r>
  <r>
    <s v="Gerencia Regional SurOccidente"/>
    <x v="72"/>
    <s v="Operativo"/>
    <s v="RECEPCIÓN Y REGISTRO"/>
    <s v="Contar con Depositarios Provisionales y/o Liquidadores incorporados en el Registro con características erróneas"/>
    <m/>
    <s v="Rporte de incumplimiento de las obligaciones del depositario y solicitud de remoción"/>
    <s v="Evita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72"/>
    <s v="Operativo"/>
    <s v="RECEPCIÓN Y REGISTRO"/>
    <s v="Contar con Depositarios Provisionales y/o Liquidadores incorporados en el Registro con características erróneas"/>
    <m/>
    <s v="Aprobación por parte del Comité de Depositarios Provisionales y Liquidadores del texto final de la Convocatoria (NO PARTICIPAMOS EN ESTE CONTROL)"/>
    <s v="Compartir el riesgo"/>
    <m/>
    <m/>
    <m/>
    <m/>
    <m/>
    <m/>
    <m/>
    <n v="0"/>
    <s v="Debil"/>
    <s v="Fuerte"/>
    <s v="DebilFuerte"/>
    <n v="7"/>
    <s v="Débil"/>
    <s v="No disminuye"/>
    <s v="Directamente"/>
    <s v="DébilNo disminuyeDirectamente"/>
    <s v=""/>
    <s v=""/>
  </r>
  <r>
    <s v="Gerencia Regional SurOccidente"/>
    <x v="73"/>
    <s v="Operativo"/>
    <s v="RECEPCIÓN Y REGISTRO"/>
    <s v="Puede ocurrir que no se asignen Depositarios Provisionales y/o Liquidadores de acuerdo a las necesidades."/>
    <m/>
    <s v="Llamadas de confirmación de las áreas misionales que solicitan la asignación (estos controles no se aplican en la regional)"/>
    <s v="Compartir el riesgo"/>
    <m/>
    <m/>
    <m/>
    <m/>
    <m/>
    <m/>
    <m/>
    <n v="0"/>
    <s v="Debil"/>
    <s v="Fuerte"/>
    <s v="DebilFuerte"/>
    <n v="7"/>
    <s v="Débil"/>
    <s v="No disminuye"/>
    <s v="Directamente"/>
    <s v="DébilNo disminuyeDirectamente"/>
    <s v=""/>
    <s v=""/>
  </r>
  <r>
    <s v="Gerencia Regional SurOccidente"/>
    <x v="73"/>
    <s v="Operativo"/>
    <s v="RECEPCIÓN Y REGISTRO"/>
    <s v="Puede ocurrir que no se asignen Depositarios Provisionales y/o Liquidadores de acuerdo a las necesidades."/>
    <m/>
    <s v="Correos de envío de las solicitudes (estos controles no se aplican en la regional)"/>
    <s v="Compartir el riesgo"/>
    <m/>
    <m/>
    <m/>
    <m/>
    <m/>
    <m/>
    <m/>
    <n v="0"/>
    <s v="Debil"/>
    <s v="Fuerte"/>
    <s v="DebilFuerte"/>
    <n v="7"/>
    <s v="Débil"/>
    <s v="No disminuye"/>
    <s v="Directamente"/>
    <s v="DébilNo disminuyeDirectamente"/>
    <s v=""/>
    <s v=""/>
  </r>
  <r>
    <s v="Gerencia Regional SurOccidente"/>
    <x v="73"/>
    <s v="Operativo"/>
    <s v="RECEPCIÓN Y REGISTRO"/>
    <s v="Puede ocurrir que no se asignen Depositarios Provisionales y/o Liquidadores de acuerdo a las necesidades."/>
    <m/>
    <s v="Revisar el correcto diligenciamiento y aprobaciones del formato de solicitud (estos controles no se aplican en la regional)"/>
    <s v="Compartir el riesgo"/>
    <m/>
    <m/>
    <m/>
    <m/>
    <m/>
    <m/>
    <m/>
    <n v="0"/>
    <s v="Debil"/>
    <s v="Fuerte"/>
    <s v="DebilFuerte"/>
    <n v="7"/>
    <s v="Débil"/>
    <s v="No disminuye"/>
    <s v="Directamente"/>
    <s v="DébilNo disminuyeDirectamente"/>
    <s v=""/>
    <s v=""/>
  </r>
  <r>
    <s v="Gerencia Regional SurOccidente"/>
    <x v="73"/>
    <s v="Operativo"/>
    <s v="RECEPCIÓN Y REGISTRO"/>
    <s v="Puede ocurrir que no se asignen Depositarios Provisionales y/o Liquidadores de acuerdo a las necesidades."/>
    <m/>
    <s v="Llamadas de confirmación de las áreas misionales que solicitan la asignación (estos controles no se aplican en la regional)"/>
    <s v="Compartir el riesgo"/>
    <m/>
    <m/>
    <m/>
    <m/>
    <m/>
    <m/>
    <m/>
    <n v="0"/>
    <s v="Debil"/>
    <s v="Fuerte"/>
    <s v="DebilFuerte"/>
    <n v="7"/>
    <s v="Débil"/>
    <s v="No disminuye"/>
    <s v="Directamente"/>
    <s v="DébilNo disminuyeDirectamente"/>
    <s v=""/>
    <s v=""/>
  </r>
  <r>
    <s v="Gerencia Regional SurOccidente"/>
    <x v="74"/>
    <s v="Operativo"/>
    <s v="RECEPCIÓN Y REGISTRO"/>
    <s v="No aceptación de la designación, renuncia y/o remoción como Depositarios Provisionales y/o Liquidadores"/>
    <m/>
    <s v="Revisión de los Depositarios Provisionales y Liquidadores que no tienen activos asignados"/>
    <m/>
    <m/>
    <m/>
    <m/>
    <m/>
    <m/>
    <m/>
    <m/>
    <n v="0"/>
    <s v="Debil"/>
    <s v="Fuerte"/>
    <s v="DebilFuerte"/>
    <n v="7"/>
    <s v="Débil"/>
    <s v="No disminuye"/>
    <s v="Directamente"/>
    <s v="DébilNo disminuyeDirectamente"/>
    <s v=""/>
    <s v=""/>
  </r>
  <r>
    <s v="Gerencia Regional SurOccidente"/>
    <x v="74"/>
    <s v="Operativo"/>
    <s v="RECEPCIÓN Y REGISTRO"/>
    <s v="No aceptación de la designación, renuncia y/o remoción como Depositarios Provisionales y/o Liquidadores"/>
    <m/>
    <s v="Revisión de las pólizas de cumplimiento entregadas por Depositarios Provisionales y Liquidadores y llamadas de solicitud de las pólizas"/>
    <m/>
    <m/>
    <m/>
    <m/>
    <m/>
    <m/>
    <m/>
    <m/>
    <n v="0"/>
    <s v="Debil"/>
    <s v="Fuerte"/>
    <s v="DebilFuerte"/>
    <n v="7"/>
    <s v="Débil"/>
    <s v="No disminuye"/>
    <s v="Directamente"/>
    <s v="DébilNo disminuyeDirectamente"/>
    <s v=""/>
    <s v=""/>
  </r>
  <r>
    <s v="Gerencia Regional SurOccidente"/>
    <x v="74"/>
    <s v="Operativo"/>
    <s v="RECEPCIÓN Y REGISTRO"/>
    <s v="No aceptación de la designación, renuncia y/o remoción como Depositarios Provisionales y/o Liquidadores"/>
    <m/>
    <s v="Información a las áreas misionales mediante correo electrónico y traslado de las solicitudes recibidas por los de los Depositarios Provisionales y Liquidadores"/>
    <m/>
    <m/>
    <m/>
    <m/>
    <m/>
    <m/>
    <m/>
    <m/>
    <n v="0"/>
    <s v="Debil"/>
    <s v="Fuerte"/>
    <s v="DebilFuerte"/>
    <n v="7"/>
    <s v="Débil"/>
    <s v="No disminuye"/>
    <s v="Directamente"/>
    <s v="DébilNo disminuyeDirectamente"/>
    <s v=""/>
    <s v=""/>
  </r>
  <r>
    <s v="Gerencia Regional SurOccidente"/>
    <x v="74"/>
    <s v="Operativo"/>
    <s v="RECEPCIÓN Y REGISTRO"/>
    <s v="No aceptación de la designación, renuncia y/o remoción como Depositarios Provisionales y/o Liquidadores"/>
    <m/>
    <s v="Información de las áreas misionales al Grupo de Gestión de de los Depositarios Provisionales y Liquidadores sobre aquellos depositarios que no cumplen su gestión y es necesario removerles los activos o retirarlos del Registro"/>
    <m/>
    <m/>
    <m/>
    <m/>
    <m/>
    <m/>
    <m/>
    <m/>
    <n v="0"/>
    <s v="Debil"/>
    <s v="Fuerte"/>
    <s v="DebilFuerte"/>
    <n v="7"/>
    <s v="Débil"/>
    <s v="No disminuye"/>
    <s v="Directamente"/>
    <s v="DébilNo disminuyeDirectamente"/>
    <s v=""/>
    <s v=""/>
  </r>
  <r>
    <s v="Gerencia Regional SurOccidente"/>
    <x v="75"/>
    <s v="Operativo"/>
    <s v="RECEPCIÓN Y REGISTRO"/>
    <s v="Resolución de designación errónea o no generada"/>
    <m/>
    <s v="Creación de los activos en el inventario centralizado en un grupo"/>
    <m/>
    <m/>
    <m/>
    <m/>
    <m/>
    <m/>
    <m/>
    <m/>
    <n v="0"/>
    <s v="Debil"/>
    <s v="Fuerte"/>
    <s v="DebilFuerte"/>
    <n v="7"/>
    <s v="Débil"/>
    <s v="No disminuye"/>
    <s v="Directamente"/>
    <s v="DébilNo disminuyeDirectamente"/>
    <s v=""/>
    <s v=""/>
  </r>
  <r>
    <s v="Gerencia Regional SurOccidente"/>
    <x v="75"/>
    <s v="Operativo"/>
    <s v="RECEPCIÓN Y REGISTRO"/>
    <s v="Resolución de designación errónea o no generada"/>
    <m/>
    <s v="Revisión en la creación del activo de las unidades inmobiliarias o unidades económicas, activos sociales o no sociales y demás variables que afectan la descripción del activo que se está asignando, así como su estado"/>
    <m/>
    <m/>
    <m/>
    <m/>
    <m/>
    <m/>
    <m/>
    <m/>
    <n v="0"/>
    <s v="Debil"/>
    <s v="Fuerte"/>
    <s v="DebilFuerte"/>
    <n v="7"/>
    <s v="Débil"/>
    <s v="No disminuye"/>
    <s v="Directamente"/>
    <s v="DébilNo disminuyeDirectamente"/>
    <s v=""/>
    <s v=""/>
  </r>
  <r>
    <s v="Gerencia Regional SurOccidente"/>
    <x v="75"/>
    <s v="Operativo"/>
    <s v="RECEPCIÓN Y REGISTRO"/>
    <s v="Resolución de designación errónea o no generada"/>
    <m/>
    <s v="Revisión del cuadro de control de las asignaciones formalizadas con resolución, póliza y acta de posesión"/>
    <m/>
    <m/>
    <m/>
    <m/>
    <m/>
    <m/>
    <m/>
    <m/>
    <n v="0"/>
    <s v="Debil"/>
    <s v="Fuerte"/>
    <s v="DebilFuerte"/>
    <n v="7"/>
    <s v="Débil"/>
    <s v="No disminuye"/>
    <s v="Directamente"/>
    <s v="DébilNo disminuyeDirectamente"/>
    <s v=""/>
    <s v=""/>
  </r>
  <r>
    <s v="Gerencia Regional SurOccidente"/>
    <x v="75"/>
    <s v="Operativo"/>
    <s v="RECEPCIÓN Y REGISTRO"/>
    <s v="Resolución de designación errónea o no generada"/>
    <m/>
    <s v="Revisión del funcionamiento correcto del sistema de asignación"/>
    <m/>
    <m/>
    <m/>
    <m/>
    <m/>
    <m/>
    <m/>
    <m/>
    <n v="0"/>
    <s v="Debil"/>
    <s v="Fuerte"/>
    <s v="DebilFuerte"/>
    <n v="7"/>
    <s v="Débil"/>
    <s v="No disminuye"/>
    <s v="Directamente"/>
    <s v="DébilNo disminuyeDirectamente"/>
    <s v=""/>
    <s v=""/>
  </r>
  <r>
    <s v="Gerencia Regional SurOccidente"/>
    <x v="75"/>
    <s v="Operativo"/>
    <s v="RECEPCIÓN Y REGISTRO"/>
    <s v="Resolución de designación errónea o no generada"/>
    <m/>
    <s v="Se cuenta con dos usuarios con acceso al sistema de asignación y se ha realizado capacitación a funcionarios del Grupo de Gestión de Depositarios Provisionales y Liquidadores sobre el proceso"/>
    <m/>
    <m/>
    <m/>
    <m/>
    <m/>
    <m/>
    <m/>
    <m/>
    <n v="0"/>
    <s v="Debil"/>
    <s v="Fuerte"/>
    <s v="DebilFuerte"/>
    <n v="7"/>
    <s v="Débil"/>
    <s v="No disminuye"/>
    <s v="Directamente"/>
    <s v="DébilNo disminuyeDirectamente"/>
    <s v=""/>
    <s v=""/>
  </r>
  <r>
    <s v="Gerencia Regional SurOccidente"/>
    <x v="76"/>
    <s v="Operativo"/>
    <s v="RECEPCIÓN Y REGISTRO"/>
    <s v="No presentación de la garantía (póliza de cumplimiento) por parte de los Depositarios Provisionales y/o Liquidadores"/>
    <m/>
    <s v="Revisión de las pólizas de cumplimiento entregadas por Depositarios Provisionales y Liquidadores y llamadas de solicitud de las pólizas informando la consecuencia de la no presentación"/>
    <m/>
    <m/>
    <m/>
    <m/>
    <m/>
    <m/>
    <m/>
    <m/>
    <n v="0"/>
    <s v="Debil"/>
    <s v="Fuerte"/>
    <s v="DebilFuerte"/>
    <n v="7"/>
    <s v="Débil"/>
    <s v="No disminuye"/>
    <s v="Directamente"/>
    <s v="DébilNo disminuyeDirectamente"/>
    <s v=""/>
    <s v=""/>
  </r>
  <r>
    <s v="Gerencia Regional SurOccidente"/>
    <x v="76"/>
    <s v="Operativo"/>
    <s v="RECEPCIÓN Y REGISTRO"/>
    <s v="No presentación de la garantía (póliza de cumplimiento) por parte de los Depositarios Provisionales y/o Liquidadores"/>
    <m/>
    <s v="Realizar una clasificación de riesgo financiero y de experiencia de los Depositarios Provisionales y Liquidadores de manera que se asigne un número de activos adecuado a dicha clasificación"/>
    <m/>
    <m/>
    <m/>
    <m/>
    <m/>
    <m/>
    <m/>
    <m/>
    <n v="0"/>
    <s v="Debil"/>
    <s v="Fuerte"/>
    <s v="DebilFuerte"/>
    <n v="7"/>
    <s v="Débil"/>
    <s v="No disminuye"/>
    <s v="Directamente"/>
    <s v="DébilNo disminuyeDirectamente"/>
    <s v=""/>
    <s v=""/>
  </r>
  <r>
    <s v="Gerencia Regional SurOccidente"/>
    <x v="76"/>
    <s v="Operativo"/>
    <s v="RECEPCIÓN Y REGISTRO"/>
    <s v="No presentación de la garantía (póliza de cumplimiento) por parte de los Depositarios Provisionales y/o Liquidadores"/>
    <m/>
    <s v="Envío de una comunicación a los Depositarios Provisionales y Liquidadores en la que se informa el proceso de formación de la aceptación de la designación, así como de la presentación de la póliza de cumplimiento con los lineamientos requeridos por la entidad"/>
    <m/>
    <m/>
    <m/>
    <m/>
    <m/>
    <m/>
    <m/>
    <m/>
    <n v="0"/>
    <s v="Debil"/>
    <s v="Fuerte"/>
    <s v="DebilFuerte"/>
    <n v="7"/>
    <s v="Débil"/>
    <s v="No disminuye"/>
    <s v="Directamente"/>
    <s v="DébilNo disminuyeDirectamente"/>
    <s v=""/>
    <s v=""/>
  </r>
  <r>
    <s v="Gerencia Regional SurOccidente"/>
    <x v="77"/>
    <s v="Operativo"/>
    <s v="RECEPCIÓN Y REGISTRO"/>
    <s v="Administrar activos por parte de los Depositarios Provisionales y/o Liquidadores sin tener la cobertura total para el cumplimiento de sus obligaciones"/>
    <m/>
    <s v="Revisión de las pólizas de cumplimiento entregadas por Depositarios Provisionales de acuerdo con los lineamientos del área Jurídica de la entidad y la normatividad vigente ( no se realiza en la regional)"/>
    <s v="Compartir el riesgo"/>
    <m/>
    <m/>
    <m/>
    <m/>
    <m/>
    <m/>
    <m/>
    <n v="0"/>
    <s v="Debil"/>
    <s v="Fuerte"/>
    <s v="DebilFuerte"/>
    <n v="7"/>
    <s v="Débil"/>
    <s v="No disminuye"/>
    <s v="Directamente"/>
    <s v="DébilNo disminuyeDirectamente"/>
    <s v=""/>
    <s v=""/>
  </r>
  <r>
    <s v="Gerencia Regional SurOccidente"/>
    <x v="77"/>
    <s v="Operativo"/>
    <s v="RECEPCIÓN Y REGISTRO"/>
    <s v="Administrar activos por parte de los Depositarios Provisionales y/o Liquidadores sin tener la cobertura total para el cumplimiento de sus obligaciones"/>
    <m/>
    <s v="Reporte de cumplimiento de las obligaciones de depositarios y remocion "/>
    <s v="Evita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77"/>
    <s v="Operativo"/>
    <s v="RECEPCIÓN Y REGISTRO"/>
    <s v="Administrar activos por parte de los Depositarios Provisionales y/o Liquidadores sin tener la cobertura total para el cumplimiento de sus obligaciones"/>
    <m/>
    <s v="Revisión de las pólizas de cumplimiento entregadas por Depositarios Provisionales de acuerdo con los lineamientos del área Jurídica de la entidad y la normatividad vigente"/>
    <m/>
    <m/>
    <m/>
    <m/>
    <m/>
    <m/>
    <m/>
    <m/>
    <n v="0"/>
    <s v="Debil"/>
    <s v="Fuerte"/>
    <s v="DebilFuerte"/>
    <n v="7"/>
    <s v="Débil"/>
    <s v="No disminuye"/>
    <s v="Directamente"/>
    <s v="DébilNo disminuyeDirectamente"/>
    <s v=""/>
    <s v=""/>
  </r>
  <r>
    <s v="Gerencia Regional SurOccidente"/>
    <x v="78"/>
    <s v="Operativo"/>
    <s v="RECEPCIÓN Y REGISTRO"/>
    <s v="Generación y suscripción del Acta de posesión con datos incorrectos o incompletos"/>
    <m/>
    <s v="Revisión de las actas de posesión creadas por parte del funcionario con funciones de coordinación del Grupo de Gestión de Depositarios Provisionales y Liquidadores"/>
    <m/>
    <m/>
    <m/>
    <m/>
    <m/>
    <m/>
    <m/>
    <m/>
    <n v="0"/>
    <s v="Debil"/>
    <s v="Fuerte"/>
    <s v="DebilFuerte"/>
    <n v="7"/>
    <s v="Débil"/>
    <s v="No disminuye"/>
    <s v="Directamente"/>
    <s v="DébilNo disminuyeDirectamente"/>
    <s v=""/>
    <s v=""/>
  </r>
  <r>
    <s v="Gerencia Regional SurOccidente"/>
    <x v="78"/>
    <s v="Operativo"/>
    <s v="RECEPCIÓN Y REGISTRO"/>
    <s v="Generación y suscripción del Acta de posesión con datos incorrectos o incompletos"/>
    <m/>
    <s v="Revisión del funcionamiento correcto del sistema de asignación"/>
    <m/>
    <m/>
    <m/>
    <m/>
    <m/>
    <m/>
    <m/>
    <m/>
    <n v="0"/>
    <s v="Debil"/>
    <s v="Fuerte"/>
    <s v="DebilFuerte"/>
    <n v="7"/>
    <s v="Débil"/>
    <s v="No disminuye"/>
    <s v="Directamente"/>
    <s v="DébilNo disminuyeDirectamente"/>
    <s v=""/>
    <s v=""/>
  </r>
  <r>
    <s v="Gerencia Regional SurOccidente"/>
    <x v="79"/>
    <s v="Seguridad de la Información"/>
    <s v="RECEPCIÓN Y REGISTRO"/>
    <s v="Puede ocurrir que  los Depositarios Provisionales y Liquidadores no estén registrados en las entidades de registro."/>
    <m/>
    <s v="Revisión del cuadro de control de las asignaciones formalizadas con resolución, póliza y acta de posesión"/>
    <m/>
    <m/>
    <m/>
    <m/>
    <m/>
    <m/>
    <m/>
    <m/>
    <n v="0"/>
    <s v="Debil"/>
    <s v="Fuerte"/>
    <s v="DebilFuerte"/>
    <n v="7"/>
    <s v="Débil"/>
    <s v="No disminuye"/>
    <s v="Directamente"/>
    <s v="DébilNo disminuyeDirectamente"/>
    <s v=""/>
    <s v=""/>
  </r>
  <r>
    <s v="Gerencia Regional SurOccidente"/>
    <x v="79"/>
    <s v="Seguridad de la Información"/>
    <s v="RECEPCIÓN Y REGISTRO"/>
    <s v="Puede ocurrir que  los Depositarios Provisionales y Liquidadores no estén registrados en las entidades de registro."/>
    <m/>
    <s v="Revisión del cuadro de control de las asignaciones formalizadas con resolución, póliza y acta de posesión"/>
    <m/>
    <m/>
    <m/>
    <m/>
    <m/>
    <m/>
    <m/>
    <m/>
    <n v="0"/>
    <s v="Debil"/>
    <s v="Fuerte"/>
    <s v="DebilFuerte"/>
    <n v="7"/>
    <s v="Débil"/>
    <s v="No disminuye"/>
    <s v="Directamente"/>
    <s v="DébilNo disminuyeDirectamente"/>
    <s v=""/>
    <s v=""/>
  </r>
  <r>
    <s v="Gerencia Regional SurOccidente"/>
    <x v="79"/>
    <s v="Seguridad de la Información"/>
    <s v="RECEPCIÓN Y REGISTRO"/>
    <s v="Puede ocurrir que  los Depositarios Provisionales y Liquidadores no estén registrados en las entidades de registro."/>
    <m/>
    <s v="Generación de una comunicación que indique la normatividad en la exoneración del pago de las inscripciones"/>
    <m/>
    <m/>
    <m/>
    <m/>
    <m/>
    <m/>
    <m/>
    <m/>
    <n v="0"/>
    <s v="Debil"/>
    <s v="Fuerte"/>
    <s v="DebilFuerte"/>
    <n v="7"/>
    <s v="Débil"/>
    <s v="No disminuye"/>
    <s v="Directamente"/>
    <s v="DébilNo disminuyeDirectamente"/>
    <s v=""/>
    <s v=""/>
  </r>
  <r>
    <s v="Gerencia Regional SurOccidente"/>
    <x v="80"/>
    <s v="Operativo"/>
    <s v="RECEPCIÓN Y REGISTRO"/>
    <s v="Ingreso erróneo de información de los activos y actos administrativos en el sistema"/>
    <m/>
    <s v="Revisión de la información de la creación de los activos en el inventario"/>
    <m/>
    <m/>
    <m/>
    <m/>
    <m/>
    <m/>
    <m/>
    <m/>
    <n v="0"/>
    <s v="Debil"/>
    <s v="Fuerte"/>
    <s v="DebilFuerte"/>
    <n v="7"/>
    <s v="Débil"/>
    <s v="No disminuye"/>
    <s v="Directamente"/>
    <s v="DébilNo disminuyeDirectamente"/>
    <s v=""/>
    <s v=""/>
  </r>
  <r>
    <s v="Gerencia Regional SurOccidente"/>
    <x v="80"/>
    <s v="Operativo"/>
    <s v="RECEPCIÓN Y REGISTRO"/>
    <s v="Ingreso erróneo de información de los activos y actos administrativos en el sistema"/>
    <m/>
    <s v="Revisión en la vinculación del activo en el sistema en cuanto a unidades inmobiliarias o unidades económicas, activos sociales o no sociales y demás variables que afectan la descripción del activo que se está ingresando"/>
    <m/>
    <m/>
    <m/>
    <m/>
    <m/>
    <m/>
    <m/>
    <m/>
    <n v="0"/>
    <s v="Debil"/>
    <s v="Fuerte"/>
    <s v="DebilFuerte"/>
    <n v="7"/>
    <s v="Débil"/>
    <s v="No disminuye"/>
    <s v="Directamente"/>
    <s v="DébilNo disminuyeDirectamente"/>
    <s v=""/>
    <s v=""/>
  </r>
  <r>
    <s v="Gerencia Regional SurOccidente"/>
    <x v="80"/>
    <s v="Operativo"/>
    <s v="RECEPCIÓN Y REGISTRO"/>
    <s v="Ingreso erróneo de información de los activos y actos administrativos en el sistema"/>
    <m/>
    <s v="No hay definido un control"/>
    <m/>
    <m/>
    <m/>
    <m/>
    <m/>
    <m/>
    <m/>
    <m/>
    <n v="0"/>
    <s v="Debil"/>
    <s v="Fuerte"/>
    <s v="DebilFuerte"/>
    <n v="7"/>
    <s v="Débil"/>
    <s v="No disminuye"/>
    <s v="Directamente"/>
    <s v="DébilNo disminuyeDirectamente"/>
    <s v=""/>
    <s v=""/>
  </r>
  <r>
    <s v="Gerencia Regional SurOccidente"/>
    <x v="80"/>
    <s v="Operativo"/>
    <s v="RECEPCIÓN Y REGISTRO"/>
    <s v="Ingreso erróneo de información de los activos y actos administrativos en el sistema"/>
    <m/>
    <s v="Verificar que el activo que se va a remover quede en administración directa con la cantidad completa de folios que comprenden la unidad inmobiliara o unidad económica, así como los activos sociales"/>
    <m/>
    <m/>
    <m/>
    <m/>
    <m/>
    <m/>
    <m/>
    <m/>
    <n v="0"/>
    <s v="Debil"/>
    <s v="Fuerte"/>
    <s v="DebilFuerte"/>
    <n v="7"/>
    <s v="Débil"/>
    <s v="No disminuye"/>
    <s v="Directamente"/>
    <s v="DébilNo disminuyeDirectamente"/>
    <s v=""/>
    <s v=""/>
  </r>
  <r>
    <s v="Gerencia Regional SurOccidente"/>
    <x v="81"/>
    <s v="Seguridad de la Información"/>
    <s v="TODOS LOS PROCESOS"/>
    <s v="Puede ocurrir que se filtre información privilegiada o sensible"/>
    <m/>
    <m/>
    <m/>
    <m/>
    <m/>
    <m/>
    <m/>
    <m/>
    <m/>
    <m/>
    <n v="0"/>
    <s v="Debil"/>
    <s v="Fuerte"/>
    <s v="DebilFuerte"/>
    <n v="7"/>
    <s v="Débil"/>
    <s v="No disminuye"/>
    <s v="Directamente"/>
    <s v="DébilNo disminuyeDirectamente"/>
    <s v=""/>
    <s v=""/>
  </r>
  <r>
    <s v="Gerencia Regional SurOccidente"/>
    <x v="92"/>
    <s v="Operativo"/>
    <s v="DIAGNOSTICO Y ALISTAMIENTO DE ACTIVOS"/>
    <s v="Fallas en la identificación del estado de los activos"/>
    <m/>
    <s v="Procedimiento de recepción de activos en sitio proceso ingreso de activos - actividad 13. Realizar inspección de Activo_x000a_El Delegado SAE inspeccionará y registrará la información en_x000a_el formato Acta de Recepción y/o Entrega en sitio de acuerdo_x000a_con el tipo de Activo. Adicionalmente deberá tomar los_x000a_registros fotográficos de los Activos, de acuerdo con las_x000a_políticas establecidas en el presente procedimiento. "/>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93"/>
    <s v="Operativo"/>
    <s v="DIAGNOSTICO Y ALISTAMIENTO DE ACTIVOS"/>
    <s v="Puede ocurrir que el alistamiento sin previo cumplimiento de los requisitos, no permita disponer del activo"/>
    <m/>
    <s v="Procedimiento para alistamiento jurídico e ingreso de los activos extintos al sistema - ACTIVIDADES 3, 6, 8, 9, 10, 14 15 Y 18 actividades dpnde se realizan revisiones juridicas sobre el activo"/>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93"/>
    <s v="Operativo"/>
    <s v="DIAGNOSTICO Y ALISTAMIENTO DE ACTIVOS"/>
    <s v="Puede ocurrir que el alistamiento sin previo cumplimiento de los requisitos, no permita disponer del activo"/>
    <m/>
    <s v="Procedimiento identificación de activos para comercializar -  actividades 6. Solicitar viabilidad jurídica_x000a_Solicitar mediante memorando a la Gerencia de Asuntos Legales la viabilidad jurídica de los inmuebles seleccionados para comercializar. Continuar con el PDP2-053 Procedimiento Alistamiento Jurídico de bienes extintos_x000a_8. Realizar saneamiento jurídico Realizar la revisión del estado legal del activo y establecer los datos necesarios para viabilizar o no jurídicamente el bien, permitiendo identificar la_x000a_necesidad de saneamientos jurídicos y la trazabilidad de los mismos. Continuar con el P-DP2-048 Saneamiento Jurídico de bienes Inmuebles. "/>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96"/>
    <s v="Operativo"/>
    <s v="DIAGNOSTICO Y ALISTAMIENTO DE ACTIVOS"/>
    <s v="Puede ocurrir que no se gestione oportunamente el alistamiento de los activos"/>
    <m/>
    <s v="Procedimiento para alistamiento jurídico e ingreso de los activos extintos al sistema - la duracion de las actividades no debe superar el tiempo total estimado del procedimiento."/>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96"/>
    <s v="Operativo"/>
    <s v="DIAGNOSTICO Y ALISTAMIENTO DE ACTIVOS"/>
    <s v="Puede ocurrir que no se gestione oportunamente el alistamiento de los activos"/>
    <m/>
    <s v="Procedimiento identificación de activos para comercializar  - la duracion de las actividades no debe superar el tiempo total estimado del procedimiento."/>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97"/>
    <s v="Operativo"/>
    <s v="DISPOSICIÓN TEMPORAL DE ACTIVOS"/>
    <s v="Puede ocurrir que no se cuente con la información de las obligaciones vencidas por el arrendatario."/>
    <m/>
    <s v="Procedimiento para uso de pólizas o fianzas en contratos de arrendamiento - Actividad 2. Identificar contratos de arrendamiento en mora. Teniendo en cuenta el informe generado anteriormente, se procede a establecer los contratos que tienen póliza y/o fianza y que el saldo del contrato se encuentra en mora."/>
    <s v="Reduci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98"/>
    <s v="Operativo"/>
    <s v="DISPOSICIÓN TEMPORAL DE ACTIVOS"/>
    <s v="Puede ocurrir que no se cuente con la información del traslado de productividad bajo la administración de deposito provisional"/>
    <m/>
    <s v="Recaudo centralizado"/>
    <s v="Evita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94"/>
    <s v="Operativo"/>
    <s v="DISPOSICIÓN TEMPORAL DE ACTIVOS"/>
    <s v="Puede ocurrir que no se conserven las condiciones físicas ni se mantengan las obligaciones al día de los activos bajo la administración en destinación provisional"/>
    <m/>
    <s v="Procedimiento para el control de destinación y depósito provisional de bienes muebles actividad 1. Recibir informes de seguimiento a la gestión. Periódicamente se recibe mediante correo electrónico los informes respecto a la gestión administrativa en relación al uso, estado, actos de conservación y mantenimiento los bienes, con el correspondiente registro fotográfico y soporte documental. El directivo lo asigna a uno de los profesionales a su cargo para la revisión._x000a_Viene del P-GD1-082 Procedimiento de Registro,Radicación y Distribución de Comunicaciones Oficiales."/>
    <s v="Evita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95"/>
    <s v="Operativo"/>
    <s v="DISPOSICIÓN TEMPORAL DE ACTIVOS"/>
    <s v="Puede ocurrir que las entidades de registro  cuenten con información desactualizada de los  mecanismos de administración."/>
    <m/>
    <s v="41. Realizar diligencia en la Oficina de registro Correspondiente. Allegada la solicitud de seguimiento por parte de la Gerencia de Inmuebles, el profesional encargado realiza la diligencia en la oficina de registro correspondiente. Una vez realizada la diligencia, informa a la gerencia de inmuebles mediante correo electrónico la gestión realizada para el respectivo seguimiento. "/>
    <s v="Evitar el riesgo"/>
    <s v="Asignado"/>
    <s v="Adecuado"/>
    <s v="Oportuna"/>
    <s v="Prevenir"/>
    <s v="Confiable"/>
    <s v="Se investigan y resuelven oportunamente"/>
    <s v="Completa"/>
    <n v="100"/>
    <s v="Fuerte"/>
    <s v="Fuerte"/>
    <s v="FuerteFuerte"/>
    <n v="1"/>
    <s v="Fuerte"/>
    <s v="No disminuye"/>
    <s v="Directamente"/>
    <s v="FuerteNo disminuyeDirectamente"/>
    <n v="0"/>
    <n v="2"/>
  </r>
  <r>
    <s v="Gerencia Regional SurOccidente"/>
    <x v="84"/>
    <s v="Continuidad del negocio "/>
    <s v="TODOS LOS PROCESOS"/>
    <s v="Puede ocurrir que se presente un desastre natural (Terremoto, incendio, entre otros)"/>
    <m/>
    <s v="Plan de Emergencias"/>
    <s v="Reducir el riesgo"/>
    <m/>
    <m/>
    <m/>
    <m/>
    <m/>
    <m/>
    <m/>
    <n v="0"/>
    <s v="Debil"/>
    <s v="Fuerte"/>
    <s v="DebilFuerte"/>
    <n v="7"/>
    <s v="Débil"/>
    <s v="No disminuye"/>
    <s v="Directamente"/>
    <s v="DébilNo disminuyeDirectamente"/>
    <s v=""/>
    <s v=""/>
  </r>
  <r>
    <s v="Gerencia Regional SurOccidente"/>
    <x v="85"/>
    <s v="Continuidad del negocio "/>
    <s v="GESTIÓN DE LA INFRAESTRUCTURA TECNOLOGICA"/>
    <s v="Puede ocurrir que se presente la interrupción de la tecnología (Hardware y Software)"/>
    <m/>
    <m/>
    <m/>
    <m/>
    <m/>
    <m/>
    <m/>
    <m/>
    <m/>
    <m/>
    <n v="0"/>
    <s v="Debil"/>
    <s v="Fuerte"/>
    <s v="DebilFuerte"/>
    <n v="7"/>
    <s v="Débil"/>
    <s v="No disminuye"/>
    <s v="Directamente"/>
    <s v="DébilNo disminuyeDirectamente"/>
    <s v=""/>
    <s v=""/>
  </r>
  <r>
    <s v="Gerencia Regional SurOccidente"/>
    <x v="86"/>
    <s v="Continuidad del negocio "/>
    <s v="DISPOSICIÓN FINAL DE ACTIVOS"/>
    <s v="Puede ocurrir que se destruya la información"/>
    <m/>
    <s v="PINAR (Plan Institucional de Archivos)"/>
    <s v="Reducir el riesgo"/>
    <m/>
    <m/>
    <m/>
    <m/>
    <m/>
    <m/>
    <m/>
    <n v="0"/>
    <s v="Debil"/>
    <s v="Fuerte"/>
    <s v="DebilFuerte"/>
    <n v="7"/>
    <s v="Débil"/>
    <s v="No disminuye"/>
    <s v="Directamente"/>
    <s v="DébilNo disminuyeDirectamente"/>
    <s v=""/>
    <s v=""/>
  </r>
  <r>
    <s v="Gerencia Regional SurOccidente"/>
    <x v="87"/>
    <s v="Continuidad del negocio "/>
    <s v="GESTIÓN FINANCIERA"/>
    <s v="Puede ocurrir que un proveedor se encuentre suplantado"/>
    <m/>
    <s v="Manual de riesgos de la contratacion"/>
    <s v="Reducir el riesgo"/>
    <m/>
    <m/>
    <m/>
    <m/>
    <m/>
    <m/>
    <m/>
    <n v="0"/>
    <s v="Debil"/>
    <s v="Fuerte"/>
    <s v="DebilFuerte"/>
    <n v="7"/>
    <s v="Débil"/>
    <s v="No disminuye"/>
    <s v="Directamente"/>
    <s v="DébilNo disminuyeDirectamente"/>
    <s v=""/>
    <s v=""/>
  </r>
  <r>
    <s v="Gerencia Regional SurOccidente"/>
    <x v="87"/>
    <s v="Continuidad del negocio "/>
    <s v="GESTIÓN FINANCIERA"/>
    <s v="Puede ocurrir que un proveedor se encuentre suplantado"/>
    <m/>
    <s v="Procedimiento de contratacion"/>
    <s v="Reducir el riesgo"/>
    <m/>
    <m/>
    <m/>
    <m/>
    <m/>
    <m/>
    <m/>
    <n v="0"/>
    <s v="Debil"/>
    <s v="Fuerte"/>
    <s v="DebilFuerte"/>
    <n v="7"/>
    <s v="Débil"/>
    <s v="No disminuye"/>
    <s v="Directamente"/>
    <s v="DébilNo disminuyeDirectamente"/>
    <s v=""/>
    <s v=""/>
  </r>
  <r>
    <s v="Gerencia Regional SurOccidente"/>
    <x v="88"/>
    <s v="Continuidad del negocio "/>
    <s v="GESTIÓN DEL TALENTO HUMANO"/>
    <s v="puede que se cuente con las instalaciones físicas inadecuadas"/>
    <m/>
    <s v="Contrato de seguridad"/>
    <s v="Reducir el riesgo"/>
    <m/>
    <m/>
    <m/>
    <m/>
    <m/>
    <m/>
    <m/>
    <n v="0"/>
    <s v="Debil"/>
    <s v="Fuerte"/>
    <s v="DebilFuerte"/>
    <n v="7"/>
    <s v="Débil"/>
    <s v="No disminuye"/>
    <s v="Directamente"/>
    <s v="DébilNo disminuyeDirectamente"/>
    <s v=""/>
    <s v=""/>
  </r>
  <r>
    <s v="Gerencia Regional SurOccidente"/>
    <x v="88"/>
    <s v="Continuidad del negocio "/>
    <s v="GESTIÓN DEL TALENTO HUMANO"/>
    <s v="puede que se cuente con las instalaciones físicas inadecuadas"/>
    <m/>
    <s v="Registro de visitantes"/>
    <s v="Reducir el riesgo"/>
    <m/>
    <m/>
    <m/>
    <m/>
    <m/>
    <m/>
    <m/>
    <n v="0"/>
    <s v="Debil"/>
    <s v="Fuerte"/>
    <s v="DebilFuerte"/>
    <n v="7"/>
    <s v="Débil"/>
    <s v="No disminuye"/>
    <s v="Directamente"/>
    <s v="DébilNo disminuyeDirectamente"/>
    <s v=""/>
    <s v=""/>
  </r>
  <r>
    <s v="Gerencia Regional SurOccidente"/>
    <x v="88"/>
    <s v="Continuidad del negocio "/>
    <s v="GESTIÓN DEL TALENTO HUMANO"/>
    <s v="puede que se cuente con las instalaciones físicas inadecuadas"/>
    <m/>
    <s v="Sistema de control de accesos"/>
    <s v="Reducir el riesgo"/>
    <m/>
    <m/>
    <m/>
    <m/>
    <m/>
    <m/>
    <m/>
    <n v="0"/>
    <s v="Debil"/>
    <s v="Fuerte"/>
    <s v="DebilFuerte"/>
    <n v="7"/>
    <s v="Débil"/>
    <s v="No disminuye"/>
    <s v="Directamente"/>
    <s v="DébilNo disminuyeDirectamente"/>
    <s v=""/>
    <s v=""/>
  </r>
  <r>
    <s v="Gerencia Regional SurOccidente"/>
    <x v="88"/>
    <s v="Continuidad del negocio "/>
    <s v="GESTIÓN DEL TALENTO HUMANO"/>
    <s v="puede que se cuente con las instalaciones físicas inadecuadas"/>
    <m/>
    <s v="Circuito cerrado de television CCTV"/>
    <s v="Reducir el riesgo"/>
    <m/>
    <m/>
    <m/>
    <m/>
    <m/>
    <m/>
    <m/>
    <n v="0"/>
    <s v="Debil"/>
    <s v="Fuerte"/>
    <s v="DebilFuerte"/>
    <n v="7"/>
    <s v="Débil"/>
    <s v="No disminuye"/>
    <s v="Directamente"/>
    <s v="DébilNo disminuyeDirectamente"/>
    <s v=""/>
    <s v=""/>
  </r>
  <r>
    <s v="Gerencia Regional SurOccidente"/>
    <x v="89"/>
    <s v="Continuidad del negocio "/>
    <s v="GESTIÓN DEL TALENTO HUMANO"/>
    <s v="Posibilidad que se presente un evento de desorden publico"/>
    <m/>
    <s v="Herramienta VPN"/>
    <s v="Reducir el riesgo"/>
    <m/>
    <m/>
    <m/>
    <m/>
    <m/>
    <m/>
    <m/>
    <n v="0"/>
    <s v="Debil"/>
    <s v="Fuerte"/>
    <s v="DebilFuerte"/>
    <n v="7"/>
    <s v="Débil"/>
    <s v="No disminuye"/>
    <s v="Directamente"/>
    <s v="DébilNo disminuyeDirectamente"/>
    <s v=""/>
    <s v=""/>
  </r>
  <r>
    <s v="Gerencia Regional SurOccidente"/>
    <x v="90"/>
    <s v="Continuidad del negocio "/>
    <s v="GESTIÓN DEL TALENTO HUMANO"/>
    <s v="Posibilidad de alta rotación de personal en procesos misionales"/>
    <m/>
    <s v="Procedimientos de bienestar"/>
    <s v="Reducir el riesgo"/>
    <m/>
    <m/>
    <m/>
    <m/>
    <m/>
    <m/>
    <m/>
    <n v="0"/>
    <s v="Debil"/>
    <s v="Fuerte"/>
    <s v="DebilFuerte"/>
    <n v="7"/>
    <s v="Débil"/>
    <s v="No disminuye"/>
    <s v="Directamente"/>
    <s v="DébilNo disminuyeDirectamente"/>
    <s v=""/>
    <s v=""/>
  </r>
  <r>
    <s v="Gerencia Técnica"/>
    <x v="0"/>
    <s v="Corrupción"/>
    <s v="TODOS LOS PROCESOS"/>
    <s v="Posibilidad de que un funcionario vaya mas allá de las funciones designadas con el fin de obtener un beneficio privado."/>
    <m/>
    <s v="Comunicación  y seguimiento al cumplimiento de las funciones"/>
    <m/>
    <m/>
    <m/>
    <m/>
    <m/>
    <m/>
    <m/>
    <m/>
    <n v="0"/>
    <s v="Debil"/>
    <s v="Moderado"/>
    <s v="DebilModerado"/>
    <n v="8"/>
    <s v="Débil"/>
    <s v="Directamente"/>
    <s v="Indirectamente"/>
    <s v="DébilDirectamenteIndirectamente"/>
    <s v=""/>
    <s v=""/>
  </r>
  <r>
    <s v="Gerencia Técnica"/>
    <x v="0"/>
    <s v="Corrupción"/>
    <s v="TODOS LOS PROCESOS"/>
    <s v="Posibilidad de que un funcionario vaya mas allá de las funciones designadas con el fin de obtener un beneficio privado."/>
    <m/>
    <s v="Perfiles en los Apicativos"/>
    <m/>
    <m/>
    <m/>
    <m/>
    <m/>
    <m/>
    <m/>
    <m/>
    <n v="0"/>
    <s v="Debil"/>
    <s v="Fuerte"/>
    <s v="DebilFuerte"/>
    <n v="7"/>
    <s v="Débil"/>
    <s v="Directamente"/>
    <s v="Indirectamente"/>
    <s v="DébilDirectamenteIndirectamente"/>
    <s v=""/>
    <s v=""/>
  </r>
  <r>
    <s v="Gerencia Técnica"/>
    <x v="0"/>
    <s v="Corrupción"/>
    <s v="TODOS LOS PROCESOS"/>
    <s v="Posibilidad de que un funcionario vaya mas allá de las funciones designadas con el fin de obtener un beneficio privado."/>
    <m/>
    <s v="Controles en los aplicativos"/>
    <m/>
    <m/>
    <m/>
    <m/>
    <m/>
    <m/>
    <m/>
    <m/>
    <n v="0"/>
    <s v="Debil"/>
    <s v="Moderado"/>
    <s v="DebilModerado"/>
    <n v="8"/>
    <s v="Débil"/>
    <s v="No disminuye"/>
    <s v="Directamente"/>
    <s v="DébilNo disminuyeDirectamente"/>
    <s v=""/>
    <s v=""/>
  </r>
  <r>
    <s v="Gerencia Técnica"/>
    <x v="0"/>
    <s v="Corrupción"/>
    <s v="TODOS LOS PROCESOS"/>
    <s v="Posibilidad de que un funcionario vaya mas allá de las funciones designadas con el fin de obtener un beneficio privado."/>
    <m/>
    <s v="Actos administrativos con funciones de cada uno de los Comités definidos para la toma de decisiones"/>
    <m/>
    <m/>
    <m/>
    <m/>
    <m/>
    <m/>
    <m/>
    <m/>
    <n v="0"/>
    <s v="Debil"/>
    <s v="Fuerte"/>
    <s v="DebilFuerte"/>
    <n v="7"/>
    <s v="Débil"/>
    <s v="No disminuye"/>
    <s v="Directamente"/>
    <s v="DébilNo disminuyeDirectamente"/>
    <s v=""/>
    <s v=""/>
  </r>
  <r>
    <s v="Gerencia Técnica"/>
    <x v="0"/>
    <s v="Corrupción"/>
    <s v="TODOS LOS PROCESOS"/>
    <s v="Posibilidad de que un funcionario vaya mas allá de las funciones designadas con el fin de obtener un beneficio privado."/>
    <m/>
    <s v="Aplicación código de ética"/>
    <m/>
    <m/>
    <m/>
    <m/>
    <m/>
    <m/>
    <m/>
    <m/>
    <n v="0"/>
    <s v="Debil"/>
    <s v="Fuerte"/>
    <s v="DebilFuerte"/>
    <n v="7"/>
    <s v="Débil"/>
    <s v="Directamente"/>
    <s v="Indirectamente"/>
    <s v="DébilDirectamenteIndirectamente"/>
    <s v=""/>
    <s v=""/>
  </r>
  <r>
    <s v="Gerencia Técnica"/>
    <x v="0"/>
    <s v="Corrupción"/>
    <s v="TODOS LOS PROCESOS"/>
    <s v="Posibilidad de que un funcionario vaya mas allá de las funciones designadas con el fin de obtener un beneficio privado."/>
    <m/>
    <s v="Firma de compromiso de cumplimiento_x000a_"/>
    <m/>
    <m/>
    <m/>
    <m/>
    <m/>
    <m/>
    <m/>
    <m/>
    <n v="0"/>
    <s v="Debil"/>
    <s v="Fuerte"/>
    <s v="DebilFuerte"/>
    <n v="7"/>
    <s v="Débil"/>
    <s v="No disminuye"/>
    <s v="Directamente"/>
    <s v="DébilNo disminuyeDirectamente"/>
    <s v=""/>
    <s v=""/>
  </r>
  <r>
    <s v="Gerencia Técnica"/>
    <x v="1"/>
    <s v="Corrupción"/>
    <s v="TODOS LOS PROCESOS"/>
    <s v="Puede ocurrir intercambio extraoficial de favores, en el cual un individuo se beneficie a si mismo o aun tercero. Amiguismo y clientelismo."/>
    <m/>
    <s v="Aplicación código de ética"/>
    <m/>
    <m/>
    <m/>
    <m/>
    <m/>
    <m/>
    <m/>
    <m/>
    <n v="0"/>
    <s v="Debil"/>
    <s v="Fuerte"/>
    <s v="DebilFuerte"/>
    <n v="7"/>
    <s v="Débil"/>
    <s v="No disminuye"/>
    <s v="Directamente"/>
    <s v="DébilNo disminuyeDirectamente"/>
    <s v=""/>
    <s v=""/>
  </r>
  <r>
    <s v="Gerencia Técnica"/>
    <x v="1"/>
    <s v="Corrupción"/>
    <s v="TODOS LOS PROCESOS"/>
    <s v="Puede ocurrir intercambio extraoficial de favores, en el cual un individuo se beneficie a si mismo o aun tercero. Amiguismo y clientelismo."/>
    <m/>
    <s v="Firma de compromiso de cumplimiento_x000a_"/>
    <m/>
    <m/>
    <m/>
    <m/>
    <m/>
    <m/>
    <m/>
    <m/>
    <n v="0"/>
    <s v="Debil"/>
    <s v="Fuerte"/>
    <s v="DebilFuerte"/>
    <n v="7"/>
    <s v="Débil"/>
    <s v="No disminuye"/>
    <s v="Directamente"/>
    <s v="DébilNo disminuyeDirectamente"/>
    <s v=""/>
    <s v=""/>
  </r>
  <r>
    <s v="Gerencia Técnica"/>
    <x v="1"/>
    <s v="Corrupción"/>
    <s v="TODOS LOS PROCESOS"/>
    <s v="Puede ocurrir intercambio extraoficial de favores, en el cual un individuo se beneficie a si mismo o aun tercero. Amiguismo y clientelismo."/>
    <m/>
    <s v="Controles en sedes de funcionamiento de las Zonas únicas de atención al ciudadano, con camaras y grabación de sonido"/>
    <m/>
    <m/>
    <m/>
    <m/>
    <m/>
    <m/>
    <m/>
    <m/>
    <n v="0"/>
    <s v="Debil"/>
    <s v="Fuerte"/>
    <s v="DebilFuerte"/>
    <n v="7"/>
    <s v="Débil"/>
    <s v="Directamente"/>
    <s v="Directamente"/>
    <s v="DébilDirectamenteDirectamente"/>
    <s v=""/>
    <s v=""/>
  </r>
  <r>
    <s v="Gerencia Técnica"/>
    <x v="1"/>
    <s v="Corrupción"/>
    <s v="TODOS LOS PROCESOS"/>
    <s v="Puede ocurrir intercambio extraoficial de favores, en el cual un individuo se beneficie a si mismo o aun tercero. Amiguismo y clientelismo."/>
    <m/>
    <s v="Formato de Control de Visitantes"/>
    <m/>
    <m/>
    <m/>
    <m/>
    <m/>
    <m/>
    <m/>
    <m/>
    <n v="0"/>
    <s v="Debil"/>
    <s v="Fuerte"/>
    <s v="DebilFuerte"/>
    <n v="7"/>
    <s v="Débil"/>
    <s v="Directamente"/>
    <s v="Directamente"/>
    <s v="DébilDirectamenteDirectamente"/>
    <s v=""/>
    <s v=""/>
  </r>
  <r>
    <s v="Gerencia Técnica"/>
    <x v="2"/>
    <s v="Corrupción"/>
    <s v="TODOS LOS PROCESOS"/>
    <s v="Puede presentarse situaciones de orden moral y económico que le impidan a un funcionario actuar en forma objetiva e independiente, porque le sea particularmente conveniente. "/>
    <m/>
    <s v="Identificación de núcleo familiar de funcionarios _x000a_"/>
    <m/>
    <m/>
    <m/>
    <m/>
    <m/>
    <m/>
    <m/>
    <m/>
    <n v="0"/>
    <s v="Debil"/>
    <s v="Fuerte"/>
    <s v="DebilFuerte"/>
    <n v="7"/>
    <s v="Débil"/>
    <s v="Directamente"/>
    <s v="Directamente"/>
    <s v="DébilDirectamenteDirectamente"/>
    <s v=""/>
    <s v=""/>
  </r>
  <r>
    <s v="Gerencia Técnica"/>
    <x v="2"/>
    <s v="Corrupción"/>
    <s v="TODOS LOS PROCESOS"/>
    <s v="Puede presentarse situaciones de orden moral y económico que le impidan a un funcionario actuar en forma objetiva e independiente, porque le sea particularmente conveniente. "/>
    <m/>
    <s v="Selección de terceros (Evaluación de conflictos de interes con funcionarios de SAE)."/>
    <m/>
    <m/>
    <m/>
    <m/>
    <m/>
    <m/>
    <m/>
    <m/>
    <n v="0"/>
    <s v="Debil"/>
    <s v="Fuerte"/>
    <s v="DebilFuerte"/>
    <n v="7"/>
    <s v="Débil"/>
    <s v="No disminuye"/>
    <s v="Directamente"/>
    <s v="DébilNo disminuyeDirectamente"/>
    <s v=""/>
    <s v=""/>
  </r>
  <r>
    <s v="Gerencia Técnica"/>
    <x v="2"/>
    <s v="Corrupción"/>
    <s v="TODOS LOS PROCESOS"/>
    <s v="Puede presentarse situaciones de orden moral y económico que le impidan a un funcionario actuar en forma objetiva e independiente, porque le sea particularmente conveniente. "/>
    <m/>
    <s v="Controles dentro de los procesos de comercialización (publicación de ofertas y evaluación de oferentes) "/>
    <m/>
    <m/>
    <m/>
    <m/>
    <m/>
    <m/>
    <m/>
    <m/>
    <n v="0"/>
    <s v="Debil"/>
    <s v="Fuerte"/>
    <s v="DebilFuerte"/>
    <n v="7"/>
    <s v="Débil"/>
    <s v="No disminuye"/>
    <s v="Directamente"/>
    <s v="DébilNo disminuyeDirectamente"/>
    <s v=""/>
    <s v=""/>
  </r>
  <r>
    <s v="Gerencia Técnica"/>
    <x v="3"/>
    <s v="Operativo"/>
    <s v="TODOS LOS PROCESOS"/>
    <s v="Puede ocurrir falta de apoyo en los procesos de control social realizados por los ciudadanos."/>
    <m/>
    <s v="Cumplimiento de Normatividad de Ley de transparencias _x000a_"/>
    <m/>
    <m/>
    <m/>
    <m/>
    <m/>
    <m/>
    <m/>
    <m/>
    <n v="0"/>
    <s v="Debil"/>
    <s v="Fuerte"/>
    <s v="DebilFuerte"/>
    <n v="7"/>
    <s v="Débil"/>
    <s v="No disminuye"/>
    <s v="Directamente"/>
    <s v="DébilNo disminuyeDirectamente"/>
    <s v=""/>
    <s v=""/>
  </r>
  <r>
    <s v="Gerencia Técnica"/>
    <x v="4"/>
    <s v="Corrupción"/>
    <s v="TODOS LOS PROCESOS"/>
    <s v="Posibilidad de recibir o solicitar cualquier dádiva o beneficio a nombre propio o de terceros con el fin de celebrar un contrato."/>
    <m/>
    <s v="Controles dentro de los procesos de comercialización (publicación de ofertas y evaluación de oferentes) "/>
    <m/>
    <m/>
    <m/>
    <m/>
    <m/>
    <m/>
    <m/>
    <m/>
    <n v="0"/>
    <s v="Debil"/>
    <s v="Fuerte"/>
    <s v="DebilFuerte"/>
    <n v="7"/>
    <s v="Débil"/>
    <s v="No disminuye"/>
    <s v="Directamente"/>
    <s v="DébilNo disminuyeDirectamente"/>
    <s v=""/>
    <s v=""/>
  </r>
  <r>
    <s v="Gerencia Técnica"/>
    <x v="4"/>
    <s v="Corrupción"/>
    <s v="TODOS LOS PROCESOS"/>
    <s v="Posibilidad de recibir o solicitar cualquier dádiva o beneficio a nombre propio o de terceros con el fin de celebrar un contrato."/>
    <m/>
    <s v="Firma de compromiso de cumplimiento"/>
    <m/>
    <m/>
    <m/>
    <m/>
    <m/>
    <m/>
    <m/>
    <m/>
    <n v="0"/>
    <s v="Debil"/>
    <s v="Fuerte"/>
    <s v="DebilFuerte"/>
    <n v="7"/>
    <s v="Débil"/>
    <s v="No disminuye"/>
    <s v="Directamente"/>
    <s v="DébilNo disminuyeDirectamente"/>
    <s v=""/>
    <s v=""/>
  </r>
  <r>
    <s v="Gerencia Técnica"/>
    <x v="4"/>
    <s v="Corrupción"/>
    <s v="TODOS LOS PROCESOS"/>
    <s v="Posibilidad de recibir o solicitar cualquier dádiva o beneficio a nombre propio o de terceros con el fin de celebrar un contrato."/>
    <m/>
    <s v="Aplicación código de ética"/>
    <m/>
    <m/>
    <m/>
    <m/>
    <m/>
    <m/>
    <m/>
    <m/>
    <n v="0"/>
    <s v="Debil"/>
    <s v="Fuerte"/>
    <s v="DebilFuerte"/>
    <n v="7"/>
    <s v="Débil"/>
    <s v="No disminuye"/>
    <s v="Directamente"/>
    <s v="DébilNo disminuyeDirectamente"/>
    <s v=""/>
    <s v=""/>
  </r>
  <r>
    <s v="Gerencia Técnica"/>
    <x v="4"/>
    <s v="Corrupción"/>
    <s v="TODOS LOS PROCESOS"/>
    <s v="Posibilidad de recibir o solicitar cualquier dádiva o beneficio a nombre propio o de terceros con el fin de celebrar un contrato."/>
    <m/>
    <s v="Auditorias de control interno"/>
    <m/>
    <m/>
    <m/>
    <m/>
    <m/>
    <m/>
    <m/>
    <m/>
    <n v="0"/>
    <s v="Debil"/>
    <s v="Fuerte"/>
    <s v="DebilFuerte"/>
    <n v="7"/>
    <s v="Débil"/>
    <s v="No disminuye"/>
    <s v="Directamente"/>
    <s v="DébilNo disminuyeDirectamente"/>
    <s v=""/>
    <s v=""/>
  </r>
  <r>
    <s v="Gerencia Técnica"/>
    <x v="5"/>
    <s v="Corrupción"/>
    <s v="TODOS LOS PROCESOS"/>
    <s v="Posibilidad de que un funcionario reciba u ofrezca un soborno, con el fin de dar o recibir un trato especial con una compañía o persona natural. "/>
    <m/>
    <s v="Controles en sedes de funcionamiento de las Zonas únicas de atención al ciudadano, con camaras y grabación de sonido"/>
    <m/>
    <m/>
    <m/>
    <m/>
    <m/>
    <m/>
    <m/>
    <m/>
    <n v="0"/>
    <s v="Debil"/>
    <s v="Fuerte"/>
    <s v="DebilFuerte"/>
    <n v="7"/>
    <s v="Débil"/>
    <s v="No disminuye"/>
    <s v="Directamente"/>
    <s v="DébilNo disminuyeDirectamente"/>
    <s v=""/>
    <s v=""/>
  </r>
  <r>
    <s v="Gerencia Técnica"/>
    <x v="5"/>
    <s v="Corrupción"/>
    <s v="TODOS LOS PROCESOS"/>
    <s v="Posibilidad de que un funcionario reciba u ofrezca un soborno, con el fin de dar o recibir un trato especial con una compañía o persona natural. "/>
    <m/>
    <s v="Aplicación código de ética"/>
    <m/>
    <m/>
    <m/>
    <m/>
    <m/>
    <m/>
    <m/>
    <m/>
    <n v="0"/>
    <s v="Debil"/>
    <s v="Fuerte"/>
    <s v="DebilFuerte"/>
    <n v="7"/>
    <s v="Débil"/>
    <s v="No disminuye"/>
    <s v="Directamente"/>
    <s v="DébilNo disminuyeDirectamente"/>
    <s v=""/>
    <s v=""/>
  </r>
  <r>
    <s v="Gerencia Técnica"/>
    <x v="5"/>
    <s v="Corrupción"/>
    <s v="TODOS LOS PROCESOS"/>
    <s v="Posibilidad de que un funcionario reciba u ofrezca un soborno, con el fin de dar o recibir un trato especial con una compañía o persona natural. "/>
    <m/>
    <s v="Auditorias de control interno"/>
    <m/>
    <m/>
    <m/>
    <m/>
    <m/>
    <m/>
    <m/>
    <m/>
    <n v="0"/>
    <s v="Debil"/>
    <s v="Fuerte"/>
    <s v="DebilFuerte"/>
    <n v="7"/>
    <s v="Débil"/>
    <s v="No disminuye"/>
    <s v="Directamente"/>
    <s v="DébilNo disminuyeDirectamente"/>
    <s v=""/>
    <s v=""/>
  </r>
  <r>
    <s v="Gerencia Técnica"/>
    <x v="6"/>
    <s v="Corrupción"/>
    <s v="TODOS LOS PROCESOS"/>
    <s v="Puede incitar la participación de varias personas o compañías para cometer un delito buscando el beneficio propio. Concierto para delinquir."/>
    <m/>
    <s v="Controles en sedes de funcionamiento de las Zonas únicas de atención al ciudadano, con camaras y grabación de sonido"/>
    <m/>
    <m/>
    <m/>
    <m/>
    <m/>
    <m/>
    <m/>
    <m/>
    <n v="0"/>
    <s v="Debil"/>
    <s v="Fuerte"/>
    <s v="DebilFuerte"/>
    <n v="7"/>
    <s v="Débil"/>
    <s v="Directamente"/>
    <s v="Directamente"/>
    <s v="DébilDirectamenteDirectamente"/>
    <s v=""/>
    <s v=""/>
  </r>
  <r>
    <s v="Gerencia Técnica"/>
    <x v="6"/>
    <s v="Corrupción"/>
    <s v="TODOS LOS PROCESOS"/>
    <s v="Puede incitar la participación de varias personas o compañías para cometer un delito buscando el beneficio propio. Concierto para delinquir."/>
    <m/>
    <s v="Firma de compromiso de cumplimiento"/>
    <m/>
    <m/>
    <m/>
    <m/>
    <m/>
    <m/>
    <m/>
    <m/>
    <n v="0"/>
    <s v="Debil"/>
    <s v="Fuerte"/>
    <s v="DebilFuerte"/>
    <n v="7"/>
    <s v="Débil"/>
    <s v="Directamente"/>
    <s v="Directamente"/>
    <s v="DébilDirectamenteDirectamente"/>
    <s v=""/>
    <s v=""/>
  </r>
  <r>
    <s v="Gerencia Técnica"/>
    <x v="6"/>
    <s v="Corrupción"/>
    <s v="TODOS LOS PROCESOS"/>
    <s v="Puede incitar la participación de varias personas o compañías para cometer un delito buscando el beneficio propio. Concierto para delinquir."/>
    <m/>
    <s v="Aplicación código de ética"/>
    <m/>
    <m/>
    <m/>
    <m/>
    <m/>
    <m/>
    <m/>
    <m/>
    <n v="0"/>
    <s v="Debil"/>
    <s v="Fuerte"/>
    <s v="DebilFuerte"/>
    <n v="7"/>
    <s v="Débil"/>
    <s v="Directamente"/>
    <s v="Indirectamente"/>
    <s v="DébilDirectamenteIndirectamente"/>
    <s v=""/>
    <s v=""/>
  </r>
  <r>
    <s v="Gerencia Técnica"/>
    <x v="6"/>
    <s v="Corrupción"/>
    <s v="TODOS LOS PROCESOS"/>
    <s v="Puede incitar la participación de varias personas o compañías para cometer un delito buscando el beneficio propio. Concierto para delinquir."/>
    <m/>
    <s v="Comunicación  y seguimiento al cumplimiento de las funciones"/>
    <m/>
    <m/>
    <m/>
    <m/>
    <m/>
    <m/>
    <m/>
    <m/>
    <n v="0"/>
    <s v="Debil"/>
    <s v="Fuerte"/>
    <s v="DebilFuerte"/>
    <n v="7"/>
    <s v="Débil"/>
    <s v="Directamente"/>
    <s v="Indirectamente"/>
    <s v="DébilDirectamenteIndirectamente"/>
    <s v=""/>
    <s v=""/>
  </r>
  <r>
    <s v="Gerencia Técnica"/>
    <x v="6"/>
    <s v="Corrupción"/>
    <s v="TODOS LOS PROCESOS"/>
    <s v="Puede incitar la participación de varias personas o compañías para cometer un delito buscando el beneficio propio. Concierto para delinquir."/>
    <m/>
    <s v="Auditorias de control interno"/>
    <m/>
    <m/>
    <m/>
    <m/>
    <m/>
    <m/>
    <m/>
    <m/>
    <n v="0"/>
    <s v="Debil"/>
    <s v="Fuerte"/>
    <s v="DebilFuerte"/>
    <n v="7"/>
    <s v="Débil"/>
    <s v="No disminuye"/>
    <s v="Directamente"/>
    <s v="DébilNo disminuyeDirectamente"/>
    <s v=""/>
    <s v=""/>
  </r>
  <r>
    <s v="Gerencia Técnica"/>
    <x v="7"/>
    <s v="Corrupción"/>
    <s v="TODOS LOS PROCESOS"/>
    <s v="Puede ocurrir que un funcionario abuse de su cargo o funciones para inducir a otra persona a dar o prometer dinero o cualquier otro beneficio indebido. "/>
    <m/>
    <s v="Definición de presupuestos "/>
    <m/>
    <m/>
    <m/>
    <m/>
    <m/>
    <m/>
    <m/>
    <m/>
    <n v="0"/>
    <s v="Debil"/>
    <s v="Fuerte"/>
    <s v="DebilFuerte"/>
    <n v="7"/>
    <s v="Débil"/>
    <s v="No disminuye"/>
    <s v="Directamente"/>
    <s v="DébilNo disminuyeDirectamente"/>
    <s v=""/>
    <s v=""/>
  </r>
  <r>
    <s v="Gerencia Técnica"/>
    <x v="7"/>
    <s v="Corrupción"/>
    <s v="TODOS LOS PROCESOS"/>
    <s v="Puede ocurrir que un funcionario abuse de su cargo o funciones para inducir a otra persona a dar o prometer dinero o cualquier otro beneficio indebido. "/>
    <m/>
    <s v="Publicacion de los contratos"/>
    <m/>
    <m/>
    <m/>
    <m/>
    <m/>
    <m/>
    <m/>
    <m/>
    <n v="0"/>
    <s v="Debil"/>
    <s v="Fuerte"/>
    <s v="DebilFuerte"/>
    <n v="7"/>
    <s v="Débil"/>
    <s v="No disminuye"/>
    <s v="Directamente"/>
    <s v="DébilNo disminuyeDirectamente"/>
    <s v=""/>
    <s v=""/>
  </r>
  <r>
    <s v="Gerencia Técnica"/>
    <x v="7"/>
    <s v="Corrupción"/>
    <s v="TODOS LOS PROCESOS"/>
    <s v="Puede ocurrir que un funcionario abuse de su cargo o funciones para inducir a otra persona a dar o prometer dinero o cualquier otro beneficio indebido. "/>
    <m/>
    <s v="Comité de Contratos"/>
    <m/>
    <m/>
    <m/>
    <m/>
    <m/>
    <m/>
    <m/>
    <m/>
    <n v="0"/>
    <s v="Debil"/>
    <s v="Fuerte"/>
    <s v="DebilFuerte"/>
    <n v="7"/>
    <s v="Débil"/>
    <s v="No disminuye"/>
    <s v="Directamente"/>
    <s v="DébilNo disminuyeDirectamente"/>
    <s v=""/>
    <s v=""/>
  </r>
  <r>
    <s v="Gerencia Técnica"/>
    <x v="7"/>
    <s v="Corrupción"/>
    <s v="TODOS LOS PROCESOS"/>
    <s v="Puede ocurrir que un funcionario abuse de su cargo o funciones para inducir a otra persona a dar o prometer dinero o cualquier otro beneficio indebido. "/>
    <m/>
    <s v="Estudios previos"/>
    <m/>
    <m/>
    <m/>
    <m/>
    <m/>
    <m/>
    <m/>
    <m/>
    <n v="0"/>
    <s v="Debil"/>
    <s v="Fuerte"/>
    <s v="DebilFuerte"/>
    <n v="7"/>
    <s v="Débil"/>
    <s v="No disminuye"/>
    <s v="Directamente"/>
    <s v="DébilNo disminuyeDirectamente"/>
    <s v=""/>
    <s v=""/>
  </r>
  <r>
    <s v="Gerencia Técnica"/>
    <x v="7"/>
    <s v="Corrupción"/>
    <s v="TODOS LOS PROCESOS"/>
    <s v="Puede ocurrir que un funcionario abuse de su cargo o funciones para inducir a otra persona a dar o prometer dinero o cualquier otro beneficio indebido. "/>
    <m/>
    <s v="Plan Anual de Adquisiciones"/>
    <m/>
    <m/>
    <m/>
    <m/>
    <m/>
    <m/>
    <m/>
    <m/>
    <n v="0"/>
    <s v="Debil"/>
    <s v="Fuerte"/>
    <s v="DebilFuerte"/>
    <n v="7"/>
    <s v="Débil"/>
    <s v="No disminuye"/>
    <s v="Directamente"/>
    <s v="DébilNo disminuyeDirectamente"/>
    <s v=""/>
    <s v=""/>
  </r>
  <r>
    <s v="Gerencia Técnica"/>
    <x v="7"/>
    <s v="Corrupción"/>
    <s v="TODOS LOS PROCESOS"/>
    <s v="Puede ocurrir que un funcionario abuse de su cargo o funciones para inducir a otra persona a dar o prometer dinero o cualquier otro beneficio indebido. "/>
    <m/>
    <s v="Aplicación del Manual de Contratación de CISA adoptado según acta"/>
    <m/>
    <m/>
    <m/>
    <m/>
    <m/>
    <m/>
    <m/>
    <m/>
    <n v="0"/>
    <s v="Debil"/>
    <s v="Fuerte"/>
    <s v="DebilFuerte"/>
    <n v="7"/>
    <s v="Débil"/>
    <s v="No disminuye"/>
    <s v="Directamente"/>
    <s v="DébilNo disminuyeDirectamente"/>
    <s v=""/>
    <s v=""/>
  </r>
  <r>
    <s v="Gerencia Técnica"/>
    <x v="8"/>
    <s v="Corrupción"/>
    <s v="TODOS LOS PROCESOS"/>
    <s v="Puede ocurrir que teniendo conocimiento de una conducta delictiva, no se informe a las autoridades por temor a repercusiones sociales o financieras. Omisión de denuncia"/>
    <m/>
    <s v="Aplicación código de ética"/>
    <m/>
    <m/>
    <m/>
    <m/>
    <m/>
    <m/>
    <m/>
    <m/>
    <n v="0"/>
    <s v="Debil"/>
    <s v="Fuerte"/>
    <s v="DebilFuerte"/>
    <n v="7"/>
    <s v="Débil"/>
    <s v="No disminuye"/>
    <s v="Directamente"/>
    <s v="DébilNo disminuyeDirectamente"/>
    <s v=""/>
    <s v=""/>
  </r>
  <r>
    <s v="Gerencia Técnica"/>
    <x v="9"/>
    <s v="Seguridad de la Información"/>
    <s v="GESTIÓN DOCUMENTAL"/>
    <s v="Puede ocurrir el filtro o utilización indebida de información  privilegiada de la información que reposa físicamente"/>
    <m/>
    <s v="Implementación de la politica de seguridad de la información"/>
    <m/>
    <m/>
    <m/>
    <m/>
    <m/>
    <m/>
    <m/>
    <m/>
    <n v="0"/>
    <s v="Debil"/>
    <s v="Fuerte"/>
    <s v="DebilFuerte"/>
    <n v="7"/>
    <s v="Débil"/>
    <s v="No disminuye"/>
    <s v="Directamente"/>
    <s v="DébilNo disminuyeDirectamente"/>
    <s v=""/>
    <s v=""/>
  </r>
  <r>
    <s v="Gerencia Técnica"/>
    <x v="9"/>
    <s v="Seguridad de la Información"/>
    <s v="GESTIÓN DOCUMENTAL"/>
    <s v="Puede ocurrir el filtro o utilización indebida de información  privilegiada de la información que reposa físicamente"/>
    <m/>
    <s v="Procedimiento de inserción de documentos"/>
    <m/>
    <m/>
    <m/>
    <m/>
    <m/>
    <m/>
    <m/>
    <m/>
    <n v="0"/>
    <s v="Debil"/>
    <s v="Fuerte"/>
    <s v="DebilFuerte"/>
    <n v="7"/>
    <s v="Débil"/>
    <s v="No disminuye"/>
    <s v="Directamente"/>
    <s v="DébilNo disminuyeDirectamente"/>
    <s v=""/>
    <s v=""/>
  </r>
  <r>
    <s v="Gerencia Técnica"/>
    <x v="9"/>
    <s v="Seguridad de la Información"/>
    <s v="GESTIÓN DOCUMENTAL"/>
    <s v="Puede ocurrir el filtro o utilización indebida de información  privilegiada de la información que reposa físicamente"/>
    <m/>
    <s v="Procedimiento préstamo de documentos"/>
    <m/>
    <m/>
    <m/>
    <m/>
    <m/>
    <m/>
    <m/>
    <m/>
    <n v="0"/>
    <s v="Debil"/>
    <s v="Fuerte"/>
    <s v="DebilFuerte"/>
    <n v="7"/>
    <s v="Débil"/>
    <s v="No disminuye"/>
    <s v="Directamente"/>
    <s v="DébilNo disminuyeDirectamente"/>
    <s v=""/>
    <s v=""/>
  </r>
  <r>
    <s v="Gerencia Técnica"/>
    <x v="9"/>
    <s v="Seguridad de la Información"/>
    <s v="GESTIÓN DOCUMENTAL"/>
    <s v="Puede ocurrir el filtro o utilización indebida de información  privilegiada de la información que reposa físicamente"/>
    <m/>
    <s v="Tabla de retención documental"/>
    <m/>
    <m/>
    <m/>
    <m/>
    <m/>
    <m/>
    <m/>
    <m/>
    <n v="0"/>
    <s v="Debil"/>
    <s v="Fuerte"/>
    <s v="DebilFuerte"/>
    <n v="7"/>
    <s v="Débil"/>
    <s v="No disminuye"/>
    <s v="Directamente"/>
    <s v="DébilNo disminuyeDirectamente"/>
    <s v=""/>
    <s v=""/>
  </r>
  <r>
    <s v="Gerencia Técnica"/>
    <x v="10"/>
    <s v="Corrupción"/>
    <s v="TODOS LOS PROCESOS"/>
    <s v="Posibilidad de que uno o varios funcionarios utilicen de forma  indebida la información  privilegiada de los sistemas de información para obtener beneficio privado. "/>
    <m/>
    <s v="Implementación de sistema de gestión de seguridad de la información y gestión documental"/>
    <m/>
    <m/>
    <m/>
    <m/>
    <m/>
    <m/>
    <m/>
    <m/>
    <n v="0"/>
    <s v="Debil"/>
    <s v="Fuerte"/>
    <s v="DebilFuerte"/>
    <n v="7"/>
    <s v="Débil"/>
    <s v="No disminuye"/>
    <s v="Directamente"/>
    <s v="DébilNo disminuyeDirectamente"/>
    <s v=""/>
    <s v=""/>
  </r>
  <r>
    <s v="Gerencia Técnica"/>
    <x v="10"/>
    <s v="Corrupción"/>
    <s v="TODOS LOS PROCESOS"/>
    <s v="Posibilidad de que uno o varios funcionarios utilicen de forma  indebida la información  privilegiada de los sistemas de información para obtener beneficio privado. "/>
    <m/>
    <s v="Perfiles en los Apicativos"/>
    <m/>
    <m/>
    <m/>
    <m/>
    <m/>
    <m/>
    <m/>
    <m/>
    <n v="0"/>
    <s v="Debil"/>
    <s v="Fuerte"/>
    <s v="DebilFuerte"/>
    <n v="7"/>
    <s v="Débil"/>
    <s v="No disminuye"/>
    <s v="Directamente"/>
    <s v="DébilNo disminuyeDirectamente"/>
    <s v=""/>
    <s v=""/>
  </r>
  <r>
    <s v="Gerencia Técnica"/>
    <x v="10"/>
    <s v="Corrupción"/>
    <s v="TODOS LOS PROCESOS"/>
    <s v="Posibilidad de que uno o varios funcionarios utilicen de forma  indebida la información  privilegiada de los sistemas de información para obtener beneficio privado. "/>
    <m/>
    <s v="Controles en los aplicativos"/>
    <m/>
    <m/>
    <m/>
    <m/>
    <m/>
    <m/>
    <m/>
    <m/>
    <n v="0"/>
    <s v="Debil"/>
    <s v="Fuerte"/>
    <s v="DebilFuerte"/>
    <n v="7"/>
    <s v="Débil"/>
    <s v="No disminuye"/>
    <s v="Directamente"/>
    <s v="DébilNo disminuyeDirectamente"/>
    <s v=""/>
    <s v=""/>
  </r>
  <r>
    <s v="Gerencia Técnica"/>
    <x v="10"/>
    <s v="Corrupción"/>
    <s v="TODOS LOS PROCESOS"/>
    <s v="Posibilidad de que uno o varios funcionarios utilicen de forma  indebida la información  privilegiada de los sistemas de información para obtener beneficio privado. "/>
    <m/>
    <s v="Sistema de Seguridad de la Información - PC Secure"/>
    <m/>
    <m/>
    <m/>
    <m/>
    <m/>
    <m/>
    <m/>
    <m/>
    <n v="0"/>
    <s v="Debil"/>
    <s v="Fuerte"/>
    <s v="DebilFuerte"/>
    <n v="7"/>
    <s v="Débil"/>
    <s v="No disminuye"/>
    <s v="Directamente"/>
    <s v="DébilNo disminuyeDirectamente"/>
    <s v=""/>
    <s v=""/>
  </r>
  <r>
    <s v="Gerencia Técnica"/>
    <x v="10"/>
    <s v="Corrupción"/>
    <s v="TODOS LOS PROCESOS"/>
    <s v="Posibilidad de que uno o varios funcionarios utilicen de forma  indebida la información  privilegiada de los sistemas de información para obtener beneficio privado. "/>
    <m/>
    <s v="Implementación de sistemas de Información para el control de la operación"/>
    <m/>
    <m/>
    <m/>
    <m/>
    <m/>
    <m/>
    <m/>
    <m/>
    <n v="0"/>
    <s v="Debil"/>
    <s v="Fuerte"/>
    <s v="DebilFuerte"/>
    <n v="7"/>
    <s v="Débil"/>
    <s v="No disminuye"/>
    <s v="Directamente"/>
    <s v="DébilNo disminuyeDirectamente"/>
    <s v=""/>
    <s v=""/>
  </r>
  <r>
    <s v="Gerencia Técnica"/>
    <x v="11"/>
    <s v="Estratégico"/>
    <s v="TODOS LOS PROCESOS"/>
    <s v="Puede generarse menoscabo, disminución, detrimento, pérdida, uso indebido, o deterioro de los bienes o recursos públicos, o intereses patrimoniales del Estado. "/>
    <m/>
    <s v="Ejecución del comité de negocios, de depositarios, de contratos. Y técnicos regional y nivel central."/>
    <m/>
    <m/>
    <m/>
    <m/>
    <m/>
    <m/>
    <m/>
    <m/>
    <n v="0"/>
    <s v="Debil"/>
    <s v="Fuerte"/>
    <s v="DebilFuerte"/>
    <n v="7"/>
    <s v="Débil"/>
    <s v="No disminuye"/>
    <s v="Directamente"/>
    <s v="DébilNo disminuyeDirectamente"/>
    <s v=""/>
    <s v=""/>
  </r>
  <r>
    <s v="Gerencia Técnica"/>
    <x v="11"/>
    <s v="Estratégico"/>
    <s v="TODOS LOS PROCESOS"/>
    <s v="Puede generarse menoscabo, disminución, detrimento, pérdida, uso indebido, o deterioro de los bienes o recursos públicos, o intereses patrimoniales del Estado. "/>
    <m/>
    <s v="Definición de la politica de gestión de garantias en el uso de recursos de la entidad."/>
    <m/>
    <m/>
    <m/>
    <m/>
    <m/>
    <m/>
    <m/>
    <m/>
    <n v="0"/>
    <s v="Debil"/>
    <s v="Fuerte"/>
    <s v="DebilFuerte"/>
    <n v="7"/>
    <s v="Débil"/>
    <s v="No disminuye"/>
    <s v="Directamente"/>
    <s v="DébilNo disminuyeDirectamente"/>
    <s v=""/>
    <s v=""/>
  </r>
  <r>
    <s v="Gerencia Técnica"/>
    <x v="11"/>
    <s v="Estratégico"/>
    <s v="TODOS LOS PROCESOS"/>
    <s v="Puede generarse menoscabo, disminución, detrimento, pérdida, uso indebido, o deterioro de los bienes o recursos públicos, o intereses patrimoniales del Estado. "/>
    <m/>
    <s v="Seguimiento al contrato de las almacenadoras"/>
    <m/>
    <m/>
    <m/>
    <m/>
    <m/>
    <m/>
    <m/>
    <m/>
    <n v="0"/>
    <s v="Debil"/>
    <s v="Fuerte"/>
    <s v="DebilFuerte"/>
    <n v="7"/>
    <s v="Débil"/>
    <s v="No disminuye"/>
    <s v="Directamente"/>
    <s v="DébilNo disminuyeDirectamente"/>
    <s v=""/>
    <s v=""/>
  </r>
  <r>
    <s v="Gerencia Técnica"/>
    <x v="12"/>
    <s v="Corrupción"/>
    <s v="TODOS LOS PROCESOS"/>
    <s v="Puede ocurrir apropiación ilegal, en beneficio propio o de un tercero, de los bienes del estado."/>
    <m/>
    <s v="Aplicación del formato del control de bienes y rentas"/>
    <m/>
    <m/>
    <m/>
    <m/>
    <m/>
    <m/>
    <m/>
    <m/>
    <n v="0"/>
    <s v="Debil"/>
    <s v="Fuerte"/>
    <s v="DebilFuerte"/>
    <n v="7"/>
    <s v="Débil"/>
    <s v="No disminuye"/>
    <s v="Directamente"/>
    <s v="DébilNo disminuyeDirectamente"/>
    <s v=""/>
    <s v=""/>
  </r>
  <r>
    <s v="Gerencia Técnica"/>
    <x v="12"/>
    <s v="Corrupción"/>
    <s v="TODOS LOS PROCESOS"/>
    <s v="Puede ocurrir apropiación ilegal, en beneficio propio o de un tercero, de los bienes del estado."/>
    <m/>
    <s v="Firma de compromiso de cumplimiento"/>
    <m/>
    <m/>
    <m/>
    <m/>
    <m/>
    <m/>
    <m/>
    <m/>
    <n v="0"/>
    <s v="Debil"/>
    <s v="Fuerte"/>
    <s v="DebilFuerte"/>
    <n v="7"/>
    <s v="Débil"/>
    <s v="No disminuye"/>
    <s v="Directamente"/>
    <s v="DébilNo disminuyeDirectamente"/>
    <s v=""/>
    <s v=""/>
  </r>
  <r>
    <s v="Gerencia Técnica"/>
    <x v="12"/>
    <s v="Corrupción"/>
    <s v="TODOS LOS PROCESOS"/>
    <s v="Puede ocurrir apropiación ilegal, en beneficio propio o de un tercero, de los bienes del estado."/>
    <m/>
    <s v="Aplicación código de ética"/>
    <m/>
    <m/>
    <m/>
    <m/>
    <m/>
    <m/>
    <m/>
    <m/>
    <n v="0"/>
    <s v="Debil"/>
    <s v="Fuerte"/>
    <s v="DebilFuerte"/>
    <n v="7"/>
    <s v="Débil"/>
    <s v="No disminuye"/>
    <s v="Directamente"/>
    <s v="DébilNo disminuyeDirectamente"/>
    <s v=""/>
    <s v=""/>
  </r>
  <r>
    <s v="Gerencia Técnica"/>
    <x v="13"/>
    <s v="Operativo"/>
    <s v="DISPOSICIÓN TEMPORAL DE ACTIVOS"/>
    <s v="Puede ocurrir que no se cuente con el respaldo legal para gestionar la recuperación de la cartera"/>
    <m/>
    <s v="Aplicación del procedimiento de gestión de cobro de los contratos de arrendamiento"/>
    <m/>
    <m/>
    <m/>
    <m/>
    <m/>
    <m/>
    <m/>
    <m/>
    <n v="0"/>
    <s v="Debil"/>
    <s v="Fuerte"/>
    <s v="DebilFuerte"/>
    <n v="7"/>
    <s v="Débil"/>
    <s v="No disminuye"/>
    <s v="Directamente"/>
    <s v="DébilNo disminuyeDirectamente"/>
    <s v=""/>
    <s v=""/>
  </r>
  <r>
    <s v="Gerencia Técnica"/>
    <x v="13"/>
    <s v="Operativo"/>
    <s v="DISPOSICIÓN TEMPORAL DE ACTIVOS"/>
    <s v="Puede ocurrir que no se cuente con el respaldo legal para gestionar la recuperación de la cartera"/>
    <m/>
    <s v="Documentar los contratos realizados hasta la fecha tanto para administración directa como para los depositarios"/>
    <m/>
    <m/>
    <m/>
    <m/>
    <m/>
    <m/>
    <m/>
    <m/>
    <n v="0"/>
    <s v="Debil"/>
    <s v="Fuerte"/>
    <s v="DebilFuerte"/>
    <n v="7"/>
    <s v="Débil"/>
    <s v="No disminuye"/>
    <s v="Directamente"/>
    <s v="DébilNo disminuyeDirectamente"/>
    <s v=""/>
    <s v=""/>
  </r>
  <r>
    <s v="Gerencia Técnica"/>
    <x v="13"/>
    <s v="Operativo"/>
    <s v="DISPOSICIÓN TEMPORAL DE ACTIVOS"/>
    <s v="Puede ocurrir que no se cuente con el respaldo legal para gestionar la recuperación de la cartera"/>
    <m/>
    <s v="Establecer procedimiento de cartera y cartera judicializada"/>
    <m/>
    <m/>
    <m/>
    <m/>
    <m/>
    <m/>
    <m/>
    <m/>
    <n v="0"/>
    <s v="Debil"/>
    <s v="Fuerte"/>
    <s v="DebilFuerte"/>
    <n v="7"/>
    <s v="Débil"/>
    <s v="No disminuye"/>
    <s v="Directamente"/>
    <s v="DébilNo disminuyeDirectamente"/>
    <s v=""/>
    <s v=""/>
  </r>
  <r>
    <s v="Gerencia Técnica"/>
    <x v="14"/>
    <s v="Operativo"/>
    <s v="DISPOSICIÓN FINAL DE ACTIVOS"/>
    <s v="Se puede gestionar de manera tardía la comercialización o destrucción de activos."/>
    <m/>
    <s v="Procedimiento de alistamiento de inmuebles para comercializar y procedimientos de destrucción y chatarrización de muebles"/>
    <m/>
    <m/>
    <m/>
    <m/>
    <m/>
    <m/>
    <m/>
    <m/>
    <n v="0"/>
    <s v="Debil"/>
    <s v="Fuerte"/>
    <s v="DebilFuerte"/>
    <n v="7"/>
    <s v="Débil"/>
    <s v="No disminuye"/>
    <s v="Directamente"/>
    <s v="DébilNo disminuyeDirectamente"/>
    <s v=""/>
    <s v=""/>
  </r>
  <r>
    <s v="Gerencia Técnica"/>
    <x v="14"/>
    <s v="Operativo"/>
    <s v="DISPOSICIÓN FINAL DE ACTIVOS"/>
    <s v="Se puede gestionar de manera tardía la comercialización o destrucción de activos."/>
    <m/>
    <s v="Identificación de activos a comerciallizar o destruir dentro del comité de negocios de SAE"/>
    <m/>
    <m/>
    <m/>
    <m/>
    <m/>
    <m/>
    <m/>
    <m/>
    <n v="0"/>
    <s v="Debil"/>
    <s v="Fuerte"/>
    <s v="DebilFuerte"/>
    <n v="7"/>
    <s v="Débil"/>
    <s v="No disminuye"/>
    <s v="Directamente"/>
    <s v="DébilNo disminuyeDirectamente"/>
    <s v=""/>
    <s v=""/>
  </r>
  <r>
    <s v="Gerencia Técnica"/>
    <x v="14"/>
    <s v="Operativo"/>
    <s v="DISPOSICIÓN FINAL DE ACTIVOS"/>
    <s v="Se puede gestionar de manera tardía la comercialización o destrucción de activos."/>
    <m/>
    <s v="Seguimiento a gestión dentro de comité directivo y comité de negocios"/>
    <m/>
    <m/>
    <m/>
    <m/>
    <m/>
    <m/>
    <m/>
    <m/>
    <n v="0"/>
    <s v="Debil"/>
    <s v="Fuerte"/>
    <s v="DebilFuerte"/>
    <n v="7"/>
    <s v="Débil"/>
    <s v="No disminuye"/>
    <s v="Directamente"/>
    <s v="DébilNo disminuyeDirectamente"/>
    <s v=""/>
    <s v=""/>
  </r>
  <r>
    <s v="Gerencia Técnica"/>
    <x v="15"/>
    <s v="Estratégico"/>
    <s v="DIAGNOSTICO Y ALISTAMIENTO DE ACTIVOS"/>
    <s v="Fallas en la identificación de activos potenciales de productividad."/>
    <m/>
    <s v="Aplicación de procedimientos de diagnóstico de activos"/>
    <s v="Reducir el riesgo"/>
    <s v="Asignado"/>
    <s v="Adecuado"/>
    <s v="Oportuna"/>
    <s v="Detectar"/>
    <s v="Confiable"/>
    <s v="Se investigan y resuelven oportunamente"/>
    <s v="Completa"/>
    <n v="95"/>
    <s v="Moderado"/>
    <s v="Fuerte"/>
    <s v="ModeradoFuerte"/>
    <n v="4"/>
    <s v="Moderado"/>
    <s v="No disminuye"/>
    <s v="Directamente"/>
    <s v="ModeradoNo disminuyeDirectamente"/>
    <n v="0"/>
    <n v="1"/>
  </r>
  <r>
    <s v="Gerencia Técnica"/>
    <x v="15"/>
    <s v="Estratégico"/>
    <s v="DIAGNOSTICO Y ALISTAMIENTO DE ACTIVOS"/>
    <s v="Fallas en la identificación de activos potenciales de productividad."/>
    <m/>
    <s v="Identificación de activos productivos dentro del comité de negocios de la sociedad"/>
    <s v="Reducir el riesgo"/>
    <s v="Asignado"/>
    <s v="Adecuado"/>
    <s v="Oportuna"/>
    <s v="Detectar"/>
    <s v="Confiable"/>
    <s v="Se investigan y resuelven oportunamente"/>
    <s v="Completa"/>
    <n v="95"/>
    <s v="Moderado"/>
    <s v="Fuerte"/>
    <s v="ModeradoFuerte"/>
    <n v="4"/>
    <s v="Moderado"/>
    <s v="No disminuye"/>
    <s v="Directamente"/>
    <s v="ModeradoNo disminuyeDirectamente"/>
    <n v="0"/>
    <n v="1"/>
  </r>
  <r>
    <s v="Gerencia Técnica"/>
    <x v="15"/>
    <s v="Estratégico"/>
    <s v="DIAGNOSTICO Y ALISTAMIENTO DE ACTIVOS"/>
    <s v="Fallas en la identificación de activos potenciales de productividad."/>
    <m/>
    <s v="Aplicación de procedimiento de desalojos y legalización de contratos."/>
    <m/>
    <m/>
    <m/>
    <m/>
    <m/>
    <m/>
    <m/>
    <m/>
    <n v="0"/>
    <s v="Debil"/>
    <s v="Fuerte"/>
    <s v="DebilFuerte"/>
    <n v="7"/>
    <s v="Débil"/>
    <s v="No disminuye"/>
    <s v="Directamente"/>
    <s v="DébilNo disminuyeDirectamente"/>
    <s v=""/>
    <s v=""/>
  </r>
  <r>
    <s v="Gerencia Técnica"/>
    <x v="16"/>
    <s v="Operativo"/>
    <s v="GESTIÓN FINANCIERA"/>
    <s v="Se pueden realizar inversiones sin la información necesaria"/>
    <m/>
    <s v="aplicación del procedimiento de gestion de inversiones P-GF3-066"/>
    <m/>
    <m/>
    <m/>
    <m/>
    <m/>
    <m/>
    <m/>
    <m/>
    <n v="0"/>
    <s v="Debil"/>
    <s v="Fuerte"/>
    <s v="DebilFuerte"/>
    <n v="7"/>
    <s v="Débil"/>
    <s v="No disminuye"/>
    <s v="Directamente"/>
    <s v="DébilNo disminuyeDirectamente"/>
    <s v=""/>
    <s v=""/>
  </r>
  <r>
    <s v="Gerencia Técnica"/>
    <x v="16"/>
    <s v="Operativo"/>
    <s v="GESTIÓN FINANCIERA"/>
    <s v="Se pueden realizar inversiones sin la información necesaria"/>
    <m/>
    <s v="Aplicación de P-GF1-015_Procedimiento_Elaboracion_y_Actualizacion_del_Presupuesto"/>
    <m/>
    <m/>
    <m/>
    <m/>
    <m/>
    <m/>
    <m/>
    <m/>
    <n v="0"/>
    <s v="Debil"/>
    <s v="Fuerte"/>
    <s v="DebilFuerte"/>
    <n v="7"/>
    <s v="Débil"/>
    <s v="No disminuye"/>
    <s v="Directamente"/>
    <s v="DébilNo disminuyeDirectamente"/>
    <s v=""/>
    <s v=""/>
  </r>
  <r>
    <s v="Gerencia Técnica"/>
    <x v="17"/>
    <s v="Estratégico"/>
    <s v="TODOS LOS PROCESOS"/>
    <s v="No disponibilidad de recursos para gestionar la distribución a las entidades del Estado"/>
    <m/>
    <s v="Se realiza un presupuesto anual desarrollado por cada una de las àreas, tanto para ingresos como para gastos."/>
    <m/>
    <m/>
    <m/>
    <m/>
    <m/>
    <m/>
    <m/>
    <m/>
    <n v="0"/>
    <s v="Debil"/>
    <s v="Fuerte"/>
    <s v="DebilFuerte"/>
    <n v="7"/>
    <s v="Débil"/>
    <s v="No disminuye"/>
    <s v="Directamente"/>
    <s v="DébilNo disminuyeDirectamente"/>
    <s v=""/>
    <s v=""/>
  </r>
  <r>
    <s v="Gerencia Técnica"/>
    <x v="17"/>
    <s v="Estratégico"/>
    <s v="TODOS LOS PROCESOS"/>
    <s v="No disponibilidad de recursos para gestionar la distribución a las entidades del Estado"/>
    <m/>
    <s v="Se verifica el cumplimiento del presupuesto para cada uno de los pagos reallizados."/>
    <m/>
    <m/>
    <m/>
    <m/>
    <m/>
    <m/>
    <m/>
    <m/>
    <n v="0"/>
    <s v="Debil"/>
    <s v="Fuerte"/>
    <s v="DebilFuerte"/>
    <n v="7"/>
    <s v="Débil"/>
    <s v="No disminuye"/>
    <s v="Directamente"/>
    <s v="DébilNo disminuyeDirectamente"/>
    <s v=""/>
    <s v=""/>
  </r>
  <r>
    <s v="Gerencia Técnica"/>
    <x v="17"/>
    <s v="Estratégico"/>
    <s v="TODOS LOS PROCESOS"/>
    <s v="No disponibilidad de recursos para gestionar la distribución a las entidades del Estado"/>
    <m/>
    <s v="Se realiza seguimiento a los ingresos presupuestados."/>
    <m/>
    <m/>
    <m/>
    <m/>
    <m/>
    <m/>
    <m/>
    <m/>
    <n v="0"/>
    <s v="Debil"/>
    <s v="Fuerte"/>
    <s v="DebilFuerte"/>
    <n v="7"/>
    <s v="Débil"/>
    <s v="No disminuye"/>
    <s v="Directamente"/>
    <s v="DébilNo disminuyeDirectamente"/>
    <s v=""/>
    <s v=""/>
  </r>
  <r>
    <s v="Gerencia Técnica"/>
    <x v="18"/>
    <s v="Operativo"/>
    <s v="TODOS LOS PROCESOS"/>
    <s v="Se pueden establecer procesos con controles obsoletos o desbordados en términos de la operación"/>
    <m/>
    <s v="Aplicación del procedimiento de creación, modificación o eliminación de documentos"/>
    <m/>
    <m/>
    <m/>
    <m/>
    <m/>
    <m/>
    <m/>
    <m/>
    <n v="0"/>
    <s v="Debil"/>
    <s v="Fuerte"/>
    <s v="DebilFuerte"/>
    <n v="7"/>
    <s v="Débil"/>
    <s v="No disminuye"/>
    <s v="Directamente"/>
    <s v="DébilNo disminuyeDirectamente"/>
    <s v=""/>
    <s v=""/>
  </r>
  <r>
    <s v="Gerencia Técnica"/>
    <x v="18"/>
    <s v="Operativo"/>
    <s v="TODOS LOS PROCESOS"/>
    <s v="Se pueden establecer procesos con controles obsoletos o desbordados en términos de la operación"/>
    <m/>
    <s v="Se cuenta con la definición de la arquitectura empresarial, donde se establece el alcance de los procesos"/>
    <m/>
    <m/>
    <m/>
    <m/>
    <m/>
    <m/>
    <m/>
    <m/>
    <n v="0"/>
    <s v="Debil"/>
    <s v="Fuerte"/>
    <s v="DebilFuerte"/>
    <n v="7"/>
    <s v="Débil"/>
    <s v="No disminuye"/>
    <s v="Directamente"/>
    <s v="DébilNo disminuyeDirectamente"/>
    <s v=""/>
    <s v=""/>
  </r>
  <r>
    <s v="Gerencia Técnica"/>
    <x v="19"/>
    <s v="Seguridad de la Información"/>
    <s v="TODOS LOS PROCESOS"/>
    <s v="Falta de programas de gestión de cambio y seguimientos en el uso y apropiación de TIC's"/>
    <m/>
    <s v="Seguimeintos realizados al plan de acción "/>
    <m/>
    <m/>
    <m/>
    <m/>
    <m/>
    <m/>
    <m/>
    <m/>
    <n v="0"/>
    <s v="Debil"/>
    <s v="Fuerte"/>
    <s v="DebilFuerte"/>
    <n v="7"/>
    <s v="Débil"/>
    <s v="No disminuye"/>
    <s v="Directamente"/>
    <s v="DébilNo disminuyeDirectamente"/>
    <s v=""/>
    <s v=""/>
  </r>
  <r>
    <s v="Gerencia Técnica"/>
    <x v="20"/>
    <s v="Estratégico"/>
    <s v="TODOS LOS PROCESOS"/>
    <s v="No se cuente con los recursos suficientes para lograr el objetivo institucional"/>
    <m/>
    <s v="Aplicación Procedimiento de Elaboración y Actualización del presupuesto"/>
    <m/>
    <m/>
    <m/>
    <m/>
    <m/>
    <m/>
    <m/>
    <m/>
    <n v="0"/>
    <s v="Debil"/>
    <s v="Fuerte"/>
    <s v="DebilFuerte"/>
    <n v="7"/>
    <s v="Débil"/>
    <s v="No disminuye"/>
    <s v="Directamente"/>
    <s v="DébilNo disminuyeDirectamente"/>
    <s v=""/>
    <s v=""/>
  </r>
  <r>
    <s v="Gerencia Técnica"/>
    <x v="20"/>
    <s v="Estratégico"/>
    <s v="TODOS LOS PROCESOS"/>
    <s v="No se cuente con los recursos suficientes para lograr el objetivo institucional"/>
    <m/>
    <s v="Se verifica el cumplimiento del presupuesto para cada uno de los pagos reallizados."/>
    <m/>
    <m/>
    <m/>
    <m/>
    <m/>
    <m/>
    <m/>
    <m/>
    <n v="0"/>
    <s v="Debil"/>
    <s v="Fuerte"/>
    <s v="DebilFuerte"/>
    <n v="7"/>
    <s v="Débil"/>
    <s v="No disminuye"/>
    <s v="Directamente"/>
    <s v="DébilNo disminuyeDirectamente"/>
    <s v=""/>
    <s v=""/>
  </r>
  <r>
    <s v="Gerencia Técnica"/>
    <x v="20"/>
    <s v="Estratégico"/>
    <s v="TODOS LOS PROCESOS"/>
    <s v="No se cuente con los recursos suficientes para lograr el objetivo institucional"/>
    <m/>
    <s v="Se realiza seguimiento a los ingresos presupuestados."/>
    <m/>
    <m/>
    <m/>
    <m/>
    <m/>
    <m/>
    <m/>
    <m/>
    <n v="0"/>
    <s v="Debil"/>
    <s v="Fuerte"/>
    <s v="DebilFuerte"/>
    <n v="7"/>
    <s v="Débil"/>
    <s v="No disminuye"/>
    <s v="Directamente"/>
    <s v="DébilNo disminuyeDirectamente"/>
    <s v=""/>
    <s v=""/>
  </r>
  <r>
    <s v="Gerencia Técnica"/>
    <x v="21"/>
    <s v="Estratégico"/>
    <s v="RECEPCIÓN Y REGISTRO"/>
    <s v="Asignar activos a Depositarios Provisionales y Liquidadores con características erróneas (tales como actividad económica, cobertura en departamento o municipio,  clasificación de experiencia o categoría de inscripción)"/>
    <m/>
    <s v="Modulo de asignación automatica de depositarios"/>
    <m/>
    <m/>
    <m/>
    <m/>
    <m/>
    <m/>
    <m/>
    <m/>
    <n v="0"/>
    <s v="Debil"/>
    <s v="Fuerte"/>
    <s v="DebilFuerte"/>
    <n v="7"/>
    <s v="Débil"/>
    <s v="No disminuye"/>
    <s v="Directamente"/>
    <s v="DébilNo disminuyeDirectamente"/>
    <s v=""/>
    <s v=""/>
  </r>
  <r>
    <s v="Gerencia Técnica"/>
    <x v="21"/>
    <s v="Estratégico"/>
    <s v="RECEPCIÓN Y REGISTRO"/>
    <s v="Asignar activos a Depositarios Provisionales y Liquidadores con características erróneas (tales como actividad económica, cobertura en departamento o municipio,  clasificación de experiencia o categoría de inscripción)"/>
    <m/>
    <s v="Aplicación del procedimiento de asignación de depositarios"/>
    <m/>
    <m/>
    <m/>
    <m/>
    <m/>
    <m/>
    <m/>
    <m/>
    <n v="0"/>
    <s v="Debil"/>
    <s v="Fuerte"/>
    <s v="DebilFuerte"/>
    <n v="7"/>
    <s v="Débil"/>
    <s v="No disminuye"/>
    <s v="Directamente"/>
    <s v="DébilNo disminuyeDirectamente"/>
    <s v=""/>
    <s v=""/>
  </r>
  <r>
    <s v="Gerencia Técnica"/>
    <x v="22"/>
    <s v="Estratégico"/>
    <s v="RECEPCIÓN Y REGISTRO"/>
    <s v="Puede que no haya recursos disponibles idóneos para la recepción de los Activos (Delegados, Bodegas, Especialistas, depositarios)"/>
    <m/>
    <s v="Aplicación del procedimiento de preparación para la recepción de Activos"/>
    <m/>
    <m/>
    <m/>
    <m/>
    <m/>
    <m/>
    <m/>
    <m/>
    <n v="0"/>
    <s v="Debil"/>
    <s v="Fuerte"/>
    <s v="DebilFuerte"/>
    <n v="7"/>
    <s v="Débil"/>
    <s v="No disminuye"/>
    <s v="Directamente"/>
    <s v="DébilNo disminuyeDirectamente"/>
    <s v=""/>
    <s v=""/>
  </r>
  <r>
    <s v="Gerencia Técnica"/>
    <x v="23"/>
    <s v="Seguridad de la Información"/>
    <s v="RECEPCIÓN Y REGISTRO"/>
    <s v="No contar con la información real del inventario de los activos en administración"/>
    <m/>
    <s v="Definición de politica en la recepción de Activos"/>
    <m/>
    <m/>
    <m/>
    <m/>
    <m/>
    <m/>
    <m/>
    <m/>
    <n v="0"/>
    <s v="Debil"/>
    <s v="Fuerte"/>
    <s v="DebilFuerte"/>
    <n v="7"/>
    <s v="Débil"/>
    <s v="No disminuye"/>
    <s v="Directamente"/>
    <s v="DébilNo disminuyeDirectamente"/>
    <s v=""/>
    <s v=""/>
  </r>
  <r>
    <s v="Gerencia Técnica"/>
    <x v="23"/>
    <s v="Seguridad de la Información"/>
    <s v="RECEPCIÓN Y REGISTRO"/>
    <s v="No contar con la información real del inventario de los activos en administración"/>
    <m/>
    <s v="Seguimiento del lider del registro de los activos"/>
    <m/>
    <m/>
    <m/>
    <m/>
    <m/>
    <m/>
    <m/>
    <m/>
    <n v="0"/>
    <s v="Debil"/>
    <s v="Fuerte"/>
    <s v="DebilFuerte"/>
    <n v="7"/>
    <s v="Débil"/>
    <s v="No disminuye"/>
    <s v="Directamente"/>
    <s v="DébilNo disminuyeDirectamente"/>
    <s v=""/>
    <s v=""/>
  </r>
  <r>
    <s v="Gerencia Técnica"/>
    <x v="24"/>
    <s v="Operativo"/>
    <s v="RECEPCIÓN Y REGISTRO y DIAGNOSTICO Y ALISTAMIENTO DE ACTIVOS"/>
    <s v="Puede ocurrir que no se caracterice  adecuadamente el activo "/>
    <m/>
    <s v="Definición dentro de los procedimientos de Recepción y registro en cuanto a la Consulta de información online en la Ventanilla Única de Registro (VUR), Registro Único Nacional de Tránsito (RUNT),  DIMAR, Aeronáutica Civil y RUES._x000a_"/>
    <s v="Evitar el riesgo"/>
    <s v="Asignado"/>
    <s v="Adecuado"/>
    <s v="Oportuna"/>
    <s v="Detectar"/>
    <s v="Confiable"/>
    <s v="Se investigan y resuelven oportunamente"/>
    <s v="Completa"/>
    <n v="95"/>
    <s v="Moderado"/>
    <s v="Fuerte"/>
    <s v="ModeradoFuerte"/>
    <n v="4"/>
    <s v="Moderado"/>
    <s v="No disminuye"/>
    <s v="Directamente"/>
    <s v="ModeradoNo disminuyeDirectamente"/>
    <n v="0"/>
    <n v="1"/>
  </r>
  <r>
    <s v="Gerencia Técnica"/>
    <x v="24"/>
    <s v="Operativo"/>
    <s v="RECEPCIÓN Y REGISTRO y DIAGNOSTICO Y ALISTAMIENTO DE ACTIVOS"/>
    <s v="Puede ocurrir que no se caracterice  adecuadamente el activo "/>
    <m/>
    <s v="Acuerdos interadministrativos – IGAC, para obtención de información"/>
    <s v="Evitar el riesgo"/>
    <s v="Asignado"/>
    <s v="Adecuado"/>
    <s v="Oportuna"/>
    <s v="Detectar"/>
    <s v="Confiable"/>
    <s v="Se investigan y resuelven oportunamente"/>
    <s v="Completa"/>
    <n v="95"/>
    <s v="Moderado"/>
    <s v="Fuerte"/>
    <s v="ModeradoFuerte"/>
    <n v="4"/>
    <s v="Moderado"/>
    <s v="Directamente"/>
    <s v="Directamente"/>
    <s v="ModeradoDirectamenteDirectamente"/>
    <n v="1"/>
    <n v="1"/>
  </r>
  <r>
    <s v="Gerencia Técnica"/>
    <x v="25"/>
    <s v="Operativo"/>
    <s v="TODOS LOS PROCESOS"/>
    <s v="Puede ocurrir que no tenga proveedores idóneos disponibles"/>
    <m/>
    <s v="Se cuenta con un sistema de registro de proveedores"/>
    <m/>
    <m/>
    <m/>
    <m/>
    <m/>
    <m/>
    <m/>
    <m/>
    <n v="0"/>
    <s v="Debil"/>
    <s v="Fuerte"/>
    <s v="DebilFuerte"/>
    <n v="7"/>
    <s v="Débil"/>
    <s v="No disminuye"/>
    <s v="Directamente"/>
    <s v="DébilNo disminuyeDirectamente"/>
    <s v=""/>
    <s v=""/>
  </r>
  <r>
    <s v="Gerencia Técnica"/>
    <x v="25"/>
    <s v="Operativo"/>
    <s v="TODOS LOS PROCESOS"/>
    <s v="Puede ocurrir que no tenga proveedores idóneos disponibles"/>
    <m/>
    <s v="Contratro elaboración ROM"/>
    <m/>
    <m/>
    <m/>
    <m/>
    <m/>
    <m/>
    <m/>
    <m/>
    <n v="0"/>
    <s v="Debil"/>
    <s v="Fuerte"/>
    <s v="DebilFuerte"/>
    <n v="7"/>
    <s v="Débil"/>
    <s v="No disminuye"/>
    <s v="Directamente"/>
    <s v="DébilNo disminuyeDirectamente"/>
    <s v=""/>
    <s v=""/>
  </r>
  <r>
    <s v="Gerencia Técnica"/>
    <x v="25"/>
    <s v="Operativo"/>
    <s v="TODOS LOS PROCESOS"/>
    <s v="Puede ocurrir que no tenga proveedores idóneos disponibles"/>
    <m/>
    <s v="Aplicación Procedimiento elaboración de Estudios Previos"/>
    <m/>
    <m/>
    <m/>
    <m/>
    <m/>
    <m/>
    <m/>
    <m/>
    <n v="0"/>
    <s v="Debil"/>
    <s v="Fuerte"/>
    <s v="DebilFuerte"/>
    <n v="7"/>
    <s v="Débil"/>
    <s v="No disminuye"/>
    <s v="Directamente"/>
    <s v="DébilNo disminuyeDirectamente"/>
    <s v=""/>
    <s v=""/>
  </r>
  <r>
    <s v="Gerencia Técnica"/>
    <x v="26"/>
    <s v="Operativo"/>
    <s v="TODOS LOS PROCESOS"/>
    <s v="Se podría contratar un servicio innecesario"/>
    <m/>
    <s v="Aplicación Procedimiento elaboración de Estudios Previos"/>
    <m/>
    <m/>
    <m/>
    <m/>
    <m/>
    <m/>
    <m/>
    <m/>
    <n v="0"/>
    <s v="Debil"/>
    <s v="Fuerte"/>
    <s v="DebilFuerte"/>
    <n v="7"/>
    <s v="Débil"/>
    <s v="No disminuye"/>
    <s v="Directamente"/>
    <s v="DébilNo disminuyeDirectamente"/>
    <s v=""/>
    <s v=""/>
  </r>
  <r>
    <s v="Gerencia Técnica"/>
    <x v="26"/>
    <s v="Operativo"/>
    <s v="TODOS LOS PROCESOS"/>
    <s v="Se podría contratar un servicio innecesario"/>
    <m/>
    <s v="Aplicación del Procedimiento de ROM y Formato de Solicitud de Aprobación de ROM"/>
    <m/>
    <m/>
    <m/>
    <m/>
    <m/>
    <m/>
    <m/>
    <m/>
    <n v="0"/>
    <s v="Debil"/>
    <s v="Fuerte"/>
    <s v="DebilFuerte"/>
    <n v="7"/>
    <s v="Débil"/>
    <s v="No disminuye"/>
    <s v="Directamente"/>
    <s v="DébilNo disminuyeDirectamente"/>
    <s v=""/>
    <s v=""/>
  </r>
  <r>
    <s v="Gerencia Técnica"/>
    <x v="27"/>
    <s v="Estratégico"/>
    <s v="RECEPCIÓN Y REGISTRO"/>
    <s v="Puede ocurrir que no se cuente dentro del banco de depositarios con  depositarios que no cumplan con las características necesarias para el Registro y/o Asignación de activos."/>
    <m/>
    <s v="procedimiento P-DP3-030_Registro_y_clasificacion_de_Depositarios, incluyendo mecanismo de evaluación de depositarios."/>
    <m/>
    <m/>
    <m/>
    <m/>
    <m/>
    <m/>
    <m/>
    <m/>
    <n v="0"/>
    <s v="Debil"/>
    <s v="Fuerte"/>
    <s v="DebilFuerte"/>
    <n v="7"/>
    <s v="Débil"/>
    <s v="No disminuye"/>
    <s v="Directamente"/>
    <s v="DébilNo disminuyeDirectamente"/>
    <s v=""/>
    <s v=""/>
  </r>
  <r>
    <s v="Gerencia Técnica"/>
    <x v="27"/>
    <s v="Estratégico"/>
    <s v="RECEPCIÓN Y REGISTRO"/>
    <s v="Puede ocurrir que no se cuente dentro del banco de depositarios con  depositarios que no cumplan con las características necesarias para el Registro y/o Asignación de activos."/>
    <m/>
    <s v="Sistema de información de registro de depositarios donde desarrolla el proceso"/>
    <m/>
    <m/>
    <m/>
    <m/>
    <m/>
    <m/>
    <m/>
    <m/>
    <n v="0"/>
    <s v="Debil"/>
    <s v="Fuerte"/>
    <s v="DebilFuerte"/>
    <n v="7"/>
    <s v="Débil"/>
    <s v="No disminuye"/>
    <s v="Directamente"/>
    <s v="DébilNo disminuyeDirectamente"/>
    <s v=""/>
    <s v=""/>
  </r>
  <r>
    <s v="Gerencia Técnica"/>
    <x v="27"/>
    <s v="Estratégico"/>
    <s v="RECEPCIÓN Y REGISTRO"/>
    <s v="Puede ocurrir que no se cuente dentro del banco de depositarios con  depositarios que no cumplan con las características necesarias para el Registro y/o Asignación de activos."/>
    <m/>
    <s v="Procedimiento de registro de depositarios y liquidadores, donde se establecen los requisitos y operacion de la selección"/>
    <m/>
    <m/>
    <m/>
    <m/>
    <m/>
    <m/>
    <m/>
    <m/>
    <n v="0"/>
    <s v="Debil"/>
    <s v="Fuerte"/>
    <s v="DebilFuerte"/>
    <n v="7"/>
    <s v="Débil"/>
    <s v="No disminuye"/>
    <s v="Directamente"/>
    <s v="DébilNo disminuyeDirectamente"/>
    <s v=""/>
    <s v=""/>
  </r>
  <r>
    <s v="Gerencia Técnica"/>
    <x v="27"/>
    <s v="Estratégico"/>
    <s v="RECEPCIÓN Y REGISTRO"/>
    <s v="Puede ocurrir que no se cuente dentro del banco de depositarios con  depositarios que no cumplan con las características necesarias para el Registro y/o Asignación de activos."/>
    <m/>
    <s v="Disponibilidad de un módulo de actualización de la información del Depositario registrada en el sistema"/>
    <m/>
    <m/>
    <m/>
    <m/>
    <m/>
    <m/>
    <m/>
    <m/>
    <n v="0"/>
    <s v="Debil"/>
    <s v="Fuerte"/>
    <s v="DebilFuerte"/>
    <n v="7"/>
    <s v="Débil"/>
    <s v="No disminuye"/>
    <s v="Directamente"/>
    <s v="DébilNo disminuyeDirectamente"/>
    <s v=""/>
    <s v=""/>
  </r>
  <r>
    <s v="Gerencia Técnica"/>
    <x v="28"/>
    <s v="Operativo"/>
    <s v="DISPOSICIÓN TEMPORAL DE ACTIVOS"/>
    <s v="Puede ocurrir que no se caracterice correctamente a los usuarios de los diferentes mecanismos de administración "/>
    <m/>
    <s v="Aplicación del procedimiento de Promoción y Negociación de Bienes Inmuebles"/>
    <m/>
    <m/>
    <m/>
    <m/>
    <m/>
    <m/>
    <m/>
    <m/>
    <n v="0"/>
    <s v="Debil"/>
    <s v="Fuerte"/>
    <s v="DebilFuerte"/>
    <n v="7"/>
    <s v="Débil"/>
    <s v="No disminuye"/>
    <s v="Directamente"/>
    <s v="DébilNo disminuyeDirectamente"/>
    <s v=""/>
    <s v=""/>
  </r>
  <r>
    <s v="Gerencia Técnica"/>
    <x v="28"/>
    <s v="Operativo"/>
    <s v="DISPOSICIÓN TEMPORAL DE ACTIVOS"/>
    <s v="Puede ocurrir que no se caracterice correctamente a los usuarios de los diferentes mecanismos de administración "/>
    <m/>
    <s v="Aplicación del procedimiento de administración directa de bienes muebles"/>
    <m/>
    <m/>
    <m/>
    <m/>
    <m/>
    <m/>
    <m/>
    <m/>
    <n v="0"/>
    <s v="Debil"/>
    <s v="Fuerte"/>
    <s v="DebilFuerte"/>
    <n v="7"/>
    <s v="Débil"/>
    <s v="No disminuye"/>
    <s v="Directamente"/>
    <s v="DébilNo disminuyeDirectamente"/>
    <s v=""/>
    <s v=""/>
  </r>
  <r>
    <s v="Gerencia Técnica"/>
    <x v="28"/>
    <s v="Operativo"/>
    <s v="DISPOSICIÓN TEMPORAL DE ACTIVOS"/>
    <s v="Puede ocurrir que no se caracterice correctamente a los usuarios de los diferentes mecanismos de administración "/>
    <m/>
    <s v="Aplicación del protocolo de ventas CISA SAE"/>
    <m/>
    <m/>
    <m/>
    <m/>
    <m/>
    <m/>
    <m/>
    <m/>
    <n v="0"/>
    <s v="Debil"/>
    <s v="Fuerte"/>
    <s v="DebilFuerte"/>
    <n v="7"/>
    <s v="Débil"/>
    <s v="No disminuye"/>
    <s v="Directamente"/>
    <s v="DébilNo disminuyeDirectamente"/>
    <s v=""/>
    <s v=""/>
  </r>
  <r>
    <s v="Gerencia Técnica"/>
    <x v="28"/>
    <s v="Operativo"/>
    <s v="DISPOSICIÓN TEMPORAL DE ACTIVOS"/>
    <s v="Puede ocurrir que no se caracterice correctamente a los usuarios de los diferentes mecanismos de administración "/>
    <m/>
    <s v="Comercialización de Semovientes, sustancias quimicas"/>
    <m/>
    <m/>
    <m/>
    <m/>
    <m/>
    <m/>
    <m/>
    <m/>
    <n v="0"/>
    <s v="Debil"/>
    <s v="Fuerte"/>
    <s v="DebilFuerte"/>
    <n v="7"/>
    <s v="Débil"/>
    <s v="No disminuye"/>
    <s v="Directamente"/>
    <s v="DébilNo disminuyeDirectamente"/>
    <s v=""/>
    <s v=""/>
  </r>
  <r>
    <s v="Gerencia Técnica"/>
    <x v="28"/>
    <s v="Operativo"/>
    <s v="DISPOSICIÓN TEMPORAL DE ACTIVOS"/>
    <s v="Puede ocurrir que no se caracterice correctamente a los usuarios de los diferentes mecanismos de administración "/>
    <m/>
    <s v="Aplicación del procedimiento de destinación definitiva de bienes inmuebles - leyes especiales"/>
    <m/>
    <m/>
    <m/>
    <m/>
    <m/>
    <m/>
    <m/>
    <m/>
    <n v="0"/>
    <s v="Debil"/>
    <s v="Fuerte"/>
    <s v="DebilFuerte"/>
    <n v="7"/>
    <s v="Débil"/>
    <s v="No disminuye"/>
    <s v="Directamente"/>
    <s v="DébilNo disminuyeDirectamente"/>
    <s v=""/>
    <s v=""/>
  </r>
  <r>
    <s v="Gerencia Técnica"/>
    <x v="28"/>
    <s v="Operativo"/>
    <s v="DISPOSICIÓN TEMPORAL DE ACTIVOS"/>
    <s v="Puede ocurrir que no se caracterice correctamente a los usuarios de los diferentes mecanismos de administración "/>
    <m/>
    <s v="Aplicación del procedimiento de enajenación de bienes en común y proindiviso"/>
    <m/>
    <m/>
    <m/>
    <m/>
    <m/>
    <m/>
    <m/>
    <m/>
    <n v="0"/>
    <s v="Debil"/>
    <s v="Fuerte"/>
    <s v="DebilFuerte"/>
    <n v="7"/>
    <s v="Débil"/>
    <s v="No disminuye"/>
    <s v="Directamente"/>
    <s v="DébilNo disminuyeDirectamente"/>
    <s v=""/>
    <s v=""/>
  </r>
  <r>
    <s v="Gerencia Técnica"/>
    <x v="28"/>
    <s v="Operativo"/>
    <s v="DISPOSICIÓN TEMPORAL DE ACTIVOS"/>
    <s v="Puede ocurrir que no se caracterice correctamente a los usuarios de los diferentes mecanismos de administración "/>
    <m/>
    <s v="Aplicación del procedimiento de Comercialización de Activos Sociales"/>
    <m/>
    <m/>
    <m/>
    <m/>
    <m/>
    <m/>
    <m/>
    <m/>
    <n v="0"/>
    <s v="Debil"/>
    <s v="Fuerte"/>
    <s v="DebilFuerte"/>
    <n v="7"/>
    <s v="Débil"/>
    <s v="No disminuye"/>
    <s v="Directamente"/>
    <s v="DébilNo disminuyeDirectamente"/>
    <s v=""/>
    <s v=""/>
  </r>
  <r>
    <s v="Gerencia Técnica"/>
    <x v="28"/>
    <s v="Operativo"/>
    <s v="DISPOSICIÓN TEMPORAL DE ACTIVOS"/>
    <s v="Puede ocurrir que no se caracterice correctamente a los usuarios de los diferentes mecanismos de administración "/>
    <m/>
    <s v="Aplicación del procedimiento de chatarrización"/>
    <m/>
    <m/>
    <m/>
    <m/>
    <m/>
    <m/>
    <m/>
    <m/>
    <n v="0"/>
    <s v="Debil"/>
    <s v="Fuerte"/>
    <s v="DebilFuerte"/>
    <n v="7"/>
    <s v="Débil"/>
    <s v="No disminuye"/>
    <s v="Directamente"/>
    <s v="DébilNo disminuyeDirectamente"/>
    <s v=""/>
    <s v=""/>
  </r>
  <r>
    <s v="Gerencia Técnica"/>
    <x v="29"/>
    <s v="Estratégico"/>
    <s v="DISPOSICIÓN TEMPORAL DE ACTIVOS"/>
    <s v="Puede ocurrir que se cuenten con depositarios provisionales y/o liquidadores, destinatarios provisionales y arrendatarios que incumplen con sus obligaciones"/>
    <m/>
    <s v="Aplicación del procedimiento seguimiento informe de gestión a inmuebles en deposito provisional"/>
    <m/>
    <m/>
    <m/>
    <m/>
    <m/>
    <m/>
    <m/>
    <m/>
    <n v="0"/>
    <s v="Debil"/>
    <s v="Fuerte"/>
    <s v="DebilFuerte"/>
    <n v="7"/>
    <s v="Débil"/>
    <s v="No disminuye"/>
    <s v="Directamente"/>
    <s v="DébilNo disminuyeDirectamente"/>
    <s v=""/>
    <s v=""/>
  </r>
  <r>
    <s v="Gerencia Técnica"/>
    <x v="29"/>
    <s v="Estratégico"/>
    <s v="DISPOSICIÓN TEMPORAL DE ACTIVOS"/>
    <s v="Puede ocurrir que se cuenten con depositarios provisionales y/o liquidadores, destinatarios provisionales y arrendatarios que incumplen con sus obligaciones"/>
    <m/>
    <s v="Portal de depositarios en el que identifican y se interactua con ellos"/>
    <m/>
    <m/>
    <m/>
    <m/>
    <m/>
    <m/>
    <m/>
    <m/>
    <n v="0"/>
    <s v="Debil"/>
    <s v="Fuerte"/>
    <s v="DebilFuerte"/>
    <n v="7"/>
    <s v="Débil"/>
    <s v="No disminuye"/>
    <s v="Directamente"/>
    <s v="DébilNo disminuyeDirectamente"/>
    <s v=""/>
    <s v=""/>
  </r>
  <r>
    <s v="Gerencia Técnica"/>
    <x v="29"/>
    <s v="Estratégico"/>
    <s v="DISPOSICIÓN TEMPORAL DE ACTIVOS"/>
    <s v="Puede ocurrir que se cuenten con depositarios provisionales y/o liquidadores, destinatarios provisionales y arrendatarios que incumplen con sus obligaciones"/>
    <m/>
    <s v="Se realizan visitas peridodicas a los activos para conocer su estado de ocupación y caracteristicas fundamentales de los mismos"/>
    <m/>
    <m/>
    <m/>
    <m/>
    <m/>
    <m/>
    <m/>
    <m/>
    <n v="0"/>
    <s v="Debil"/>
    <s v="Fuerte"/>
    <s v="DebilFuerte"/>
    <n v="7"/>
    <s v="Débil"/>
    <s v="No disminuye"/>
    <s v="Directamente"/>
    <s v="DébilNo disminuyeDirectamente"/>
    <s v=""/>
    <s v=""/>
  </r>
  <r>
    <s v="Gerencia Técnica"/>
    <x v="29"/>
    <s v="Estratégico"/>
    <s v="DISPOSICIÓN TEMPORAL DE ACTIVOS"/>
    <s v="Puede ocurrir que se cuenten con depositarios provisionales y/o liquidadores, destinatarios provisionales y arrendatarios que incumplen con sus obligaciones"/>
    <m/>
    <s v=" Se estan documentando los contratos del mecanismo de adminsitración Directa y deposito provisional"/>
    <m/>
    <m/>
    <m/>
    <m/>
    <m/>
    <m/>
    <m/>
    <m/>
    <n v="0"/>
    <s v="Debil"/>
    <s v="Fuerte"/>
    <s v="DebilFuerte"/>
    <n v="7"/>
    <s v="Débil"/>
    <s v="No disminuye"/>
    <s v="Directamente"/>
    <s v="DébilNo disminuyeDirectamente"/>
    <s v=""/>
    <s v=""/>
  </r>
  <r>
    <s v="Gerencia Técnica"/>
    <x v="29"/>
    <s v="Estratégico"/>
    <s v="DISPOSICIÓN TEMPORAL DE ACTIVOS"/>
    <s v="Puede ocurrir que se cuenten con depositarios provisionales y/o liquidadores, destinatarios provisionales y arrendatarios que incumplen con sus obligaciones"/>
    <m/>
    <s v="Plan de Choque de RETOMA de Inmuebles"/>
    <m/>
    <m/>
    <m/>
    <m/>
    <m/>
    <m/>
    <m/>
    <m/>
    <n v="0"/>
    <s v="Debil"/>
    <s v="Fuerte"/>
    <s v="DebilFuerte"/>
    <n v="7"/>
    <s v="Débil"/>
    <s v="No disminuye"/>
    <s v="Directamente"/>
    <s v="DébilNo disminuyeDirectamente"/>
    <s v=""/>
    <s v=""/>
  </r>
  <r>
    <s v="Gerencia Técnica"/>
    <x v="30"/>
    <s v="Estratégico"/>
    <s v="DISPOSICIÓN FINAL DE ACTIVOS"/>
    <s v="Puede ocurrir que no se encuentra disponible la información del activo"/>
    <m/>
    <s v="Aplicación del procedimiento de alistamiento de activos (Inmuebles, Muebles, Sociedades)"/>
    <m/>
    <m/>
    <m/>
    <m/>
    <m/>
    <m/>
    <m/>
    <m/>
    <n v="0"/>
    <s v="Debil"/>
    <s v="Fuerte"/>
    <s v="DebilFuerte"/>
    <n v="7"/>
    <s v="Débil"/>
    <s v="No disminuye"/>
    <s v="Directamente"/>
    <s v="DébilNo disminuyeDirectamente"/>
    <s v=""/>
    <s v=""/>
  </r>
  <r>
    <s v="Gerencia Técnica"/>
    <x v="30"/>
    <s v="Estratégico"/>
    <s v="DISPOSICIÓN FINAL DE ACTIVOS"/>
    <s v="Puede ocurrir que no se encuentra disponible la información del activo"/>
    <m/>
    <s v="Sistema de información Matrix con trazabilidad de los activos de información"/>
    <m/>
    <m/>
    <m/>
    <m/>
    <m/>
    <m/>
    <m/>
    <m/>
    <n v="0"/>
    <s v="Debil"/>
    <s v="Fuerte"/>
    <s v="DebilFuerte"/>
    <n v="7"/>
    <s v="Débil"/>
    <s v="No disminuye"/>
    <s v="Directamente"/>
    <s v="DébilNo disminuyeDirectamente"/>
    <s v=""/>
    <s v=""/>
  </r>
  <r>
    <s v="Gerencia Técnica"/>
    <x v="30"/>
    <s v="Estratégico"/>
    <s v="DISPOSICIÓN FINAL DE ACTIVOS"/>
    <s v="Puede ocurrir que no se encuentra disponible la información del activo"/>
    <m/>
    <s v="Visitas períodicas a cada uno de los activos"/>
    <m/>
    <m/>
    <m/>
    <m/>
    <m/>
    <m/>
    <m/>
    <m/>
    <n v="0"/>
    <s v="Debil"/>
    <s v="Fuerte"/>
    <s v="DebilFuerte"/>
    <n v="7"/>
    <s v="Débil"/>
    <s v="No disminuye"/>
    <s v="Directamente"/>
    <s v="DébilNo disminuyeDirectamente"/>
    <s v=""/>
    <s v=""/>
  </r>
  <r>
    <s v="Gerencia Técnica"/>
    <x v="30"/>
    <s v="Estratégico"/>
    <s v="DISPOSICIÓN FINAL DE ACTIVOS"/>
    <s v="Puede ocurrir que no se encuentra disponible la información del activo"/>
    <m/>
    <s v="Registro y verificación de informe de Gestión de Depositarios"/>
    <m/>
    <m/>
    <m/>
    <m/>
    <m/>
    <m/>
    <m/>
    <m/>
    <n v="0"/>
    <s v="Debil"/>
    <s v="Fuerte"/>
    <s v="DebilFuerte"/>
    <n v="7"/>
    <s v="Débil"/>
    <s v="No disminuye"/>
    <s v="Directamente"/>
    <s v="DébilNo disminuyeDirectamente"/>
    <s v=""/>
    <s v=""/>
  </r>
  <r>
    <s v="Gerencia Técnica"/>
    <x v="31"/>
    <s v="Operativo"/>
    <s v="DISPOSICIÓN FINAL DE ACTIVOS"/>
    <s v="Podría ocurrir que no se entregue el activo en administración o disposición final correspondiente"/>
    <m/>
    <s v="Aplicación procedimiento de alistamiento para la devolución de activos."/>
    <m/>
    <m/>
    <m/>
    <m/>
    <m/>
    <m/>
    <m/>
    <m/>
    <n v="0"/>
    <s v="Debil"/>
    <s v="Fuerte"/>
    <s v="DebilFuerte"/>
    <n v="7"/>
    <s v="Débil"/>
    <s v="No disminuye"/>
    <s v="Directamente"/>
    <s v="DébilNo disminuyeDirectamente"/>
    <s v=""/>
    <s v=""/>
  </r>
  <r>
    <s v="Gerencia Técnica"/>
    <x v="31"/>
    <s v="Operativo"/>
    <s v="DISPOSICIÓN FINAL DE ACTIVOS"/>
    <s v="Podría ocurrir que no se entregue el activo en administración o disposición final correspondiente"/>
    <m/>
    <s v="Procedimiento de entrega de activos"/>
    <m/>
    <m/>
    <m/>
    <m/>
    <m/>
    <m/>
    <m/>
    <m/>
    <n v="0"/>
    <s v="Debil"/>
    <s v="Fuerte"/>
    <s v="DebilFuerte"/>
    <n v="7"/>
    <s v="Débil"/>
    <s v="No disminuye"/>
    <s v="Directamente"/>
    <s v="DébilNo disminuyeDirectamente"/>
    <s v=""/>
    <s v=""/>
  </r>
  <r>
    <s v="Gerencia Técnica"/>
    <x v="32"/>
    <s v="Operativo"/>
    <s v="DISPOSICIÓN FINAL DE ACTIVOS"/>
    <s v="Se podría desconocer por parte de SAE la necesidad de la entrega del activo"/>
    <m/>
    <s v="Descriptores definidos en el Sistema de informacionde correspondencia recibida (ZEUS)"/>
    <m/>
    <m/>
    <m/>
    <m/>
    <m/>
    <m/>
    <m/>
    <m/>
    <n v="0"/>
    <s v="Debil"/>
    <s v="Fuerte"/>
    <s v="DebilFuerte"/>
    <n v="7"/>
    <s v="Débil"/>
    <s v="No disminuye"/>
    <s v="Directamente"/>
    <s v="DébilNo disminuyeDirectamente"/>
    <s v=""/>
    <s v=""/>
  </r>
  <r>
    <s v="Gerencia Técnica"/>
    <x v="32"/>
    <s v="Operativo"/>
    <s v="DISPOSICIÓN FINAL DE ACTIVOS"/>
    <s v="Se podría desconocer por parte de SAE la necesidad de la entrega del activo"/>
    <m/>
    <s v="Se cuenta con canales de comunicación directos con la fiscalia."/>
    <m/>
    <m/>
    <m/>
    <m/>
    <m/>
    <m/>
    <m/>
    <m/>
    <n v="0"/>
    <s v="Debil"/>
    <s v="Fuerte"/>
    <s v="DebilFuerte"/>
    <n v="7"/>
    <s v="Débil"/>
    <s v="No disminuye"/>
    <s v="Directamente"/>
    <s v="DébilNo disminuyeDirectamente"/>
    <s v=""/>
    <s v=""/>
  </r>
  <r>
    <s v="Gerencia Técnica"/>
    <x v="32"/>
    <s v="Operativo"/>
    <s v="DISPOSICIÓN FINAL DE ACTIVOS"/>
    <s v="Se podría desconocer por parte de SAE la necesidad de la entrega del activo"/>
    <m/>
    <s v="Seguimiento semanal a las actividades desarrolladas por las G. de asuntos legales y contratación."/>
    <m/>
    <m/>
    <m/>
    <m/>
    <m/>
    <m/>
    <m/>
    <m/>
    <n v="0"/>
    <s v="Debil"/>
    <s v="Fuerte"/>
    <s v="DebilFuerte"/>
    <n v="7"/>
    <s v="Débil"/>
    <s v="No disminuye"/>
    <s v="Directamente"/>
    <s v="DébilNo disminuyeDirectamente"/>
    <s v=""/>
    <s v=""/>
  </r>
  <r>
    <s v="Gerencia Técnica"/>
    <x v="33"/>
    <s v="Estratégico"/>
    <s v="DISPOSICIÓN FINAL DE ACTIVOS"/>
    <s v="Se podría  enajenar un activo por un valor inferior al estimado"/>
    <m/>
    <s v="Aplicación del Procedimeintos de estimado de renta y valoracipon de activos en el que se establecen los controles en las contrataciones o en los métodos a utilizar para los mismos."/>
    <m/>
    <m/>
    <m/>
    <m/>
    <m/>
    <m/>
    <m/>
    <m/>
    <n v="0"/>
    <s v="Debil"/>
    <s v="Fuerte"/>
    <s v="DebilFuerte"/>
    <n v="7"/>
    <s v="Débil"/>
    <s v="No disminuye"/>
    <s v="Directamente"/>
    <s v="DébilNo disminuyeDirectamente"/>
    <s v=""/>
    <s v=""/>
  </r>
  <r>
    <s v="Gerencia Técnica"/>
    <x v="34"/>
    <s v="Operativo"/>
    <s v="GESTIÓN FINANCIERA"/>
    <s v="Se podría presentar fallas en la identificación de las características de los recaudos y pagos"/>
    <m/>
    <s v="Estandarizaciòn de flujo de pagos en el aplicativo ZEUS"/>
    <m/>
    <m/>
    <m/>
    <m/>
    <m/>
    <m/>
    <m/>
    <m/>
    <n v="0"/>
    <s v="Debil"/>
    <s v="Fuerte"/>
    <s v="DebilFuerte"/>
    <n v="7"/>
    <s v="Débil"/>
    <s v="No disminuye"/>
    <s v="Directamente"/>
    <s v="DébilNo disminuyeDirectamente"/>
    <s v=""/>
    <s v=""/>
  </r>
  <r>
    <s v="Gerencia Técnica"/>
    <x v="34"/>
    <s v="Operativo"/>
    <s v="GESTIÓN FINANCIERA"/>
    <s v="Se podría presentar fallas en la identificación de las características de los recaudos y pagos"/>
    <m/>
    <s v="Instructivo para generación de cupon recaudo general."/>
    <m/>
    <m/>
    <m/>
    <m/>
    <m/>
    <m/>
    <m/>
    <m/>
    <n v="0"/>
    <s v="Debil"/>
    <s v="Fuerte"/>
    <s v="DebilFuerte"/>
    <n v="7"/>
    <s v="Débil"/>
    <s v="No disminuye"/>
    <s v="Directamente"/>
    <s v="DébilNo disminuyeDirectamente"/>
    <s v=""/>
    <s v=""/>
  </r>
  <r>
    <s v="Gerencia Técnica"/>
    <x v="35"/>
    <s v="Estratégico"/>
    <s v="GESTIÓN FINANCIERA"/>
    <s v="Se podría presentar que no exista disponibilidad de recursos"/>
    <m/>
    <s v="Se realiza un presupuesto anual desarrollado por cada una de las àreas, tanto para ingresos como para gastos."/>
    <m/>
    <m/>
    <m/>
    <m/>
    <m/>
    <m/>
    <m/>
    <m/>
    <n v="0"/>
    <s v="Debil"/>
    <s v="Fuerte"/>
    <s v="DebilFuerte"/>
    <n v="7"/>
    <s v="Débil"/>
    <s v="No disminuye"/>
    <s v="Directamente"/>
    <s v="DébilNo disminuyeDirectamente"/>
    <s v=""/>
    <s v=""/>
  </r>
  <r>
    <s v="Gerencia Técnica"/>
    <x v="35"/>
    <s v="Estratégico"/>
    <s v="GESTIÓN FINANCIERA"/>
    <s v="Se podría presentar que no exista disponibilidad de recursos"/>
    <m/>
    <s v="Se verifica el cumplimiento del presupuesto para cada uno de los pagos reallizados."/>
    <m/>
    <m/>
    <m/>
    <m/>
    <m/>
    <m/>
    <m/>
    <m/>
    <n v="0"/>
    <s v="Debil"/>
    <s v="Fuerte"/>
    <s v="DebilFuerte"/>
    <n v="7"/>
    <s v="Débil"/>
    <s v="No disminuye"/>
    <s v="Directamente"/>
    <s v="DébilNo disminuyeDirectamente"/>
    <s v=""/>
    <s v=""/>
  </r>
  <r>
    <s v="Gerencia Técnica"/>
    <x v="35"/>
    <s v="Estratégico"/>
    <s v="GESTIÓN FINANCIERA"/>
    <s v="Se podría presentar que no exista disponibilidad de recursos"/>
    <m/>
    <s v="Se realiza seguimiento a los ingresos presupuestados."/>
    <m/>
    <m/>
    <m/>
    <m/>
    <m/>
    <m/>
    <m/>
    <m/>
    <n v="0"/>
    <s v="Debil"/>
    <s v="Fuerte"/>
    <s v="DebilFuerte"/>
    <n v="7"/>
    <s v="Débil"/>
    <s v="No disminuye"/>
    <s v="Directamente"/>
    <s v="DébilNo disminuyeDirectamente"/>
    <s v=""/>
    <s v=""/>
  </r>
  <r>
    <s v="Gerencia Técnica"/>
    <x v="36"/>
    <s v="Operativo"/>
    <s v="GESTIÓN FINANCIERA"/>
    <s v="Puede ocurrir que no se cuente con información del estado de cuenta por activo"/>
    <m/>
    <s v="Se cuenta con un Instructivo de generación de estado de cuenta de activos y Formato de estado de cuenta"/>
    <m/>
    <m/>
    <m/>
    <m/>
    <m/>
    <m/>
    <m/>
    <m/>
    <n v="0"/>
    <s v="Debil"/>
    <s v="Fuerte"/>
    <s v="DebilFuerte"/>
    <n v="7"/>
    <s v="Débil"/>
    <s v="No disminuye"/>
    <s v="Directamente"/>
    <s v="DébilNo disminuyeDirectamente"/>
    <s v=""/>
    <s v=""/>
  </r>
  <r>
    <s v="Gerencia Técnica"/>
    <x v="36"/>
    <s v="Operativo"/>
    <s v="GESTIÓN FINANCIERA"/>
    <s v="Puede ocurrir que no se cuente con información del estado de cuenta por activo"/>
    <m/>
    <s v="Sistema de información Matrix con trazabilidad de los activos de información"/>
    <m/>
    <m/>
    <m/>
    <m/>
    <m/>
    <m/>
    <m/>
    <m/>
    <n v="0"/>
    <s v="Debil"/>
    <s v="Fuerte"/>
    <s v="DebilFuerte"/>
    <n v="7"/>
    <s v="Débil"/>
    <s v="No disminuye"/>
    <s v="Directamente"/>
    <s v="DébilNo disminuyeDirectamente"/>
    <s v=""/>
    <s v=""/>
  </r>
  <r>
    <s v="Gerencia Técnica"/>
    <x v="37"/>
    <s v="Estratégico"/>
    <s v="GESTIÓN FINANCIERA"/>
    <s v="Puede ocurrir que SAE disponga de los recursos de los activos del FRISCO desconociendo la condición de estos. "/>
    <m/>
    <s v="Formato de certificación de afectación directa de activos."/>
    <m/>
    <m/>
    <m/>
    <m/>
    <m/>
    <m/>
    <m/>
    <m/>
    <n v="0"/>
    <s v="Debil"/>
    <s v="Fuerte"/>
    <s v="DebilFuerte"/>
    <n v="7"/>
    <s v="Débil"/>
    <s v="No disminuye"/>
    <s v="Directamente"/>
    <s v="DébilNo disminuyeDirectamente"/>
    <s v=""/>
    <s v=""/>
  </r>
  <r>
    <s v="Gerencia Técnica"/>
    <x v="38"/>
    <s v="Operativo"/>
    <s v="GESTIÓN FINANCIERA"/>
    <s v="Se podría reportar información financiera inexacta tanto de SAE como del FRISCO."/>
    <m/>
    <s v="Se cuenta con contabilidades separadas, una para el FRISCO y una para SAE."/>
    <m/>
    <m/>
    <m/>
    <m/>
    <m/>
    <m/>
    <m/>
    <m/>
    <n v="0"/>
    <s v="Debil"/>
    <s v="Fuerte"/>
    <s v="DebilFuerte"/>
    <n v="7"/>
    <s v="Débil"/>
    <s v="No disminuye"/>
    <s v="Directamente"/>
    <s v="DébilNo disminuyeDirectamente"/>
    <s v=""/>
    <s v=""/>
  </r>
  <r>
    <s v="Gerencia Técnica"/>
    <x v="38"/>
    <s v="Operativo"/>
    <s v="GESTIÓN FINANCIERA"/>
    <s v="Se podría reportar información financiera inexacta tanto de SAE como del FRISCO."/>
    <m/>
    <s v="Se realizan conciliaciones de cada registro contable."/>
    <m/>
    <m/>
    <m/>
    <m/>
    <m/>
    <m/>
    <m/>
    <m/>
    <n v="0"/>
    <s v="Debil"/>
    <s v="Fuerte"/>
    <s v="DebilFuerte"/>
    <n v="7"/>
    <s v="Débil"/>
    <s v="No disminuye"/>
    <s v="Directamente"/>
    <s v="DébilNo disminuyeDirectamente"/>
    <s v=""/>
    <s v=""/>
  </r>
  <r>
    <s v="Gerencia Técnica"/>
    <x v="39"/>
    <s v="Operativo"/>
    <s v="GESTIÓN DOCUMENTAL"/>
    <s v="Se podría generar una inadecuada identificación al área que corresponde el trámite  "/>
    <m/>
    <s v="Capacitación continua, criterios de direccionamiento de correspondencia"/>
    <m/>
    <m/>
    <m/>
    <m/>
    <m/>
    <m/>
    <m/>
    <m/>
    <n v="0"/>
    <s v="Debil"/>
    <s v="Fuerte"/>
    <s v="DebilFuerte"/>
    <n v="7"/>
    <s v="Débil"/>
    <s v="No disminuye"/>
    <s v="Directamente"/>
    <s v="DébilNo disminuyeDirectamente"/>
    <s v=""/>
    <s v=""/>
  </r>
  <r>
    <s v="Gerencia Técnica"/>
    <x v="39"/>
    <s v="Operativo"/>
    <s v="GESTIÓN DOCUMENTAL"/>
    <s v="Se podría generar una inadecuada identificación al área que corresponde el trámite  "/>
    <m/>
    <s v=" Base de datos actualizada de usuarios en el aplicativo de Correspondencia."/>
    <m/>
    <m/>
    <m/>
    <m/>
    <m/>
    <m/>
    <m/>
    <m/>
    <n v="0"/>
    <s v="Debil"/>
    <s v="Fuerte"/>
    <s v="DebilFuerte"/>
    <n v="7"/>
    <s v="Débil"/>
    <s v="No disminuye"/>
    <s v="Directamente"/>
    <s v="DébilNo disminuyeDirectamente"/>
    <s v=""/>
    <s v=""/>
  </r>
  <r>
    <s v="Gerencia Técnica"/>
    <x v="39"/>
    <s v="Operativo"/>
    <s v="GESTIÓN DOCUMENTAL"/>
    <s v="Se podría generar una inadecuada identificación al área que corresponde el trámite  "/>
    <m/>
    <s v="Mantenimiento del aplicativo por fuera de la jornadada laboral."/>
    <m/>
    <m/>
    <m/>
    <m/>
    <m/>
    <m/>
    <m/>
    <m/>
    <n v="0"/>
    <s v="Debil"/>
    <s v="Fuerte"/>
    <s v="DebilFuerte"/>
    <n v="7"/>
    <s v="Débil"/>
    <s v="No disminuye"/>
    <s v="Directamente"/>
    <s v="DébilNo disminuyeDirectamente"/>
    <s v=""/>
    <s v=""/>
  </r>
  <r>
    <s v="Gerencia Técnica"/>
    <x v="39"/>
    <s v="Operativo"/>
    <s v="GESTIÓN DOCUMENTAL"/>
    <s v="Se podría generar una inadecuada identificación al área que corresponde el trámite  "/>
    <m/>
    <s v="Priorizar atención de posibles fallas del aplicativo cuando se presenten."/>
    <m/>
    <m/>
    <m/>
    <m/>
    <m/>
    <m/>
    <m/>
    <m/>
    <n v="0"/>
    <s v="Debil"/>
    <s v="Fuerte"/>
    <s v="DebilFuerte"/>
    <n v="7"/>
    <s v="Débil"/>
    <s v="No disminuye"/>
    <s v="Directamente"/>
    <s v="DébilNo disminuyeDirectamente"/>
    <s v=""/>
    <s v=""/>
  </r>
  <r>
    <s v="Gerencia Técnica"/>
    <x v="39"/>
    <s v="Operativo"/>
    <s v="GESTIÓN DOCUMENTAL"/>
    <s v="Se podría generar una inadecuada identificación al área que corresponde el trámite  "/>
    <m/>
    <s v="Verificación y actualización permanente de las direcciones de los destinatarios externos a quien se envían comunicaciones. "/>
    <m/>
    <m/>
    <m/>
    <m/>
    <m/>
    <m/>
    <m/>
    <m/>
    <n v="0"/>
    <s v="Debil"/>
    <s v="Fuerte"/>
    <s v="DebilFuerte"/>
    <n v="7"/>
    <s v="Débil"/>
    <s v="No disminuye"/>
    <s v="Directamente"/>
    <s v="DébilNo disminuyeDirectamente"/>
    <s v=""/>
    <s v=""/>
  </r>
  <r>
    <s v="Gerencia Técnica"/>
    <x v="39"/>
    <s v="Operativo"/>
    <s v="GESTIÓN DOCUMENTAL"/>
    <s v="Se podría generar una inadecuada identificación al área que corresponde el trámite  "/>
    <m/>
    <s v="Seguimiento a ZEUS"/>
    <m/>
    <m/>
    <m/>
    <m/>
    <m/>
    <m/>
    <m/>
    <m/>
    <n v="0"/>
    <s v="Debil"/>
    <s v="Fuerte"/>
    <s v="DebilFuerte"/>
    <n v="7"/>
    <s v="Débil"/>
    <s v="No disminuye"/>
    <s v="Directamente"/>
    <s v="DébilNo disminuyeDirectamente"/>
    <s v=""/>
    <s v=""/>
  </r>
  <r>
    <s v="Gerencia Técnica"/>
    <x v="40"/>
    <s v="Operativo"/>
    <s v="GESTIÓN DOCUMENTAL"/>
    <s v="Puede ocurrir que no se inserten las piezas documentales en el expediente correspondiente "/>
    <m/>
    <s v="Se cuenta con una verificación por parte del Comitè Institucional de Desarrollo Adminsitrativo."/>
    <m/>
    <m/>
    <m/>
    <m/>
    <m/>
    <m/>
    <m/>
    <m/>
    <n v="0"/>
    <s v="Debil"/>
    <s v="Fuerte"/>
    <s v="DebilFuerte"/>
    <n v="7"/>
    <s v="Débil"/>
    <s v="No disminuye"/>
    <s v="Directamente"/>
    <s v="DébilNo disminuyeDirectamente"/>
    <s v=""/>
    <s v=""/>
  </r>
  <r>
    <s v="Gerencia Técnica"/>
    <x v="40"/>
    <s v="Operativo"/>
    <s v="GESTIÓN DOCUMENTAL"/>
    <s v="Puede ocurrir que no se inserten las piezas documentales en el expediente correspondiente "/>
    <m/>
    <s v="Se cuenta con una verificaciòn por parte del lìder del proceso."/>
    <m/>
    <m/>
    <m/>
    <m/>
    <m/>
    <m/>
    <m/>
    <m/>
    <n v="0"/>
    <s v="Debil"/>
    <s v="Fuerte"/>
    <s v="DebilFuerte"/>
    <n v="7"/>
    <s v="Débil"/>
    <s v="No disminuye"/>
    <s v="Directamente"/>
    <s v="DébilNo disminuyeDirectamente"/>
    <s v=""/>
    <s v=""/>
  </r>
  <r>
    <s v="Gerencia Técnica"/>
    <x v="40"/>
    <s v="Operativo"/>
    <s v="GESTIÓN DOCUMENTAL"/>
    <s v="Puede ocurrir que no se inserten las piezas documentales en el expediente correspondiente "/>
    <m/>
    <s v="Se realiza levantamiento información directamente con el área dando cumplimiento a la normatividad de gestión documental"/>
    <m/>
    <m/>
    <m/>
    <m/>
    <m/>
    <m/>
    <m/>
    <m/>
    <n v="0"/>
    <s v="Debil"/>
    <s v="Fuerte"/>
    <s v="DebilFuerte"/>
    <n v="7"/>
    <s v="Débil"/>
    <s v="No disminuye"/>
    <s v="Directamente"/>
    <s v="DébilNo disminuyeDirectamente"/>
    <s v=""/>
    <s v=""/>
  </r>
  <r>
    <s v="Gerencia Técnica"/>
    <x v="41"/>
    <s v="Operativo"/>
    <s v="GESTIÓN DOCUMENTAL"/>
    <s v="Se podría alterar o extraviar piezas documentales vitales para la gestión "/>
    <m/>
    <s v="Capacitación temas de organización y conformación de expedientes"/>
    <m/>
    <m/>
    <m/>
    <m/>
    <m/>
    <m/>
    <m/>
    <m/>
    <n v="0"/>
    <s v="Debil"/>
    <s v="Fuerte"/>
    <s v="DebilFuerte"/>
    <n v="7"/>
    <s v="Débil"/>
    <s v="No disminuye"/>
    <s v="Directamente"/>
    <s v="DébilNo disminuyeDirectamente"/>
    <s v=""/>
    <s v=""/>
  </r>
  <r>
    <s v="Gerencia Técnica"/>
    <x v="41"/>
    <s v="Operativo"/>
    <s v="GESTIÓN DOCUMENTAL"/>
    <s v="Se podría alterar o extraviar piezas documentales vitales para la gestión "/>
    <m/>
    <s v="Diligenciamiento de la hoja de control de cada expediente."/>
    <m/>
    <m/>
    <m/>
    <m/>
    <m/>
    <m/>
    <m/>
    <m/>
    <n v="0"/>
    <s v="Debil"/>
    <s v="Fuerte"/>
    <s v="DebilFuerte"/>
    <n v="7"/>
    <s v="Débil"/>
    <s v="No disminuye"/>
    <s v="Directamente"/>
    <s v="DébilNo disminuyeDirectamente"/>
    <s v=""/>
    <s v=""/>
  </r>
  <r>
    <s v="Gerencia Técnica"/>
    <x v="41"/>
    <s v="Operativo"/>
    <s v="GESTIÓN DOCUMENTAL"/>
    <s v="Se podría alterar o extraviar piezas documentales vitales para la gestión "/>
    <m/>
    <s v="Aplicación del procedimiento de prestamo y consulta de documentos, Formatos Prestamo y Formato de control de prestamo de material de arcivo"/>
    <m/>
    <m/>
    <m/>
    <m/>
    <m/>
    <m/>
    <m/>
    <m/>
    <n v="0"/>
    <s v="Debil"/>
    <s v="Fuerte"/>
    <s v="DebilFuerte"/>
    <n v="7"/>
    <s v="Débil"/>
    <s v="No disminuye"/>
    <s v="Directamente"/>
    <s v="DébilNo disminuyeDirectamente"/>
    <s v=""/>
    <s v=""/>
  </r>
  <r>
    <s v="Gerencia Técnica"/>
    <x v="41"/>
    <s v="Operativo"/>
    <s v="GESTIÓN DOCUMENTAL"/>
    <s v="Se podría alterar o extraviar piezas documentales vitales para la gestión "/>
    <m/>
    <s v="Vigilar que la infraestructura instalada en el archivo para el almacenamiento de su fondo documental, permanezca con las condiciones de seguridad y mantenimiento establecidas para la conservación del acervo documental."/>
    <m/>
    <m/>
    <m/>
    <m/>
    <m/>
    <m/>
    <m/>
    <m/>
    <n v="0"/>
    <s v="Debil"/>
    <s v="Fuerte"/>
    <s v="DebilFuerte"/>
    <n v="7"/>
    <s v="Débil"/>
    <s v="No disminuye"/>
    <s v="Directamente"/>
    <s v="DébilNo disminuyeDirectamente"/>
    <s v=""/>
    <s v=""/>
  </r>
  <r>
    <s v="Gerencia Técnica"/>
    <x v="42"/>
    <s v="Operativo"/>
    <s v="GESTIÓN JURÍDICA"/>
    <s v="Se puede presentar  que no se cuente con un adecuado análisis jurisprudencial"/>
    <m/>
    <s v="Se cuenta con controles dentro de los procedimientos de control dual, en los cuales los jefes de las Gerencias o Vicepresidencia realiza la verificación de los conceptos y actos administrativos emitidos."/>
    <m/>
    <m/>
    <m/>
    <m/>
    <m/>
    <m/>
    <m/>
    <m/>
    <n v="0"/>
    <s v="Debil"/>
    <s v="Fuerte"/>
    <s v="DebilFuerte"/>
    <n v="7"/>
    <s v="Débil"/>
    <s v="No disminuye"/>
    <s v="Directamente"/>
    <s v="DébilNo disminuyeDirectamente"/>
    <s v=""/>
    <s v=""/>
  </r>
  <r>
    <s v="Gerencia Técnica"/>
    <x v="42"/>
    <s v="Operativo"/>
    <s v="GESTIÓN JURÍDICA"/>
    <s v="Se puede presentar  que no se cuente con un adecuado análisis jurisprudencial"/>
    <m/>
    <s v="P-GJ2-079_Procedimiento_Atención_Conceptos_Juridicos"/>
    <m/>
    <m/>
    <m/>
    <m/>
    <m/>
    <m/>
    <m/>
    <m/>
    <n v="0"/>
    <s v="Debil"/>
    <s v="Fuerte"/>
    <s v="DebilFuerte"/>
    <n v="7"/>
    <s v="Débil"/>
    <s v="No disminuye"/>
    <s v="Directamente"/>
    <s v="DébilNo disminuyeDirectamente"/>
    <s v=""/>
    <s v=""/>
  </r>
  <r>
    <s v="Gerencia Técnica"/>
    <x v="42"/>
    <s v="Operativo"/>
    <s v="GESTIÓN JURÍDICA"/>
    <s v="Se puede presentar  que no se cuente con un adecuado análisis jurisprudencial"/>
    <m/>
    <s v="SP-GJ2-080_Procedimiento_revision_y_expedicion_de_actos_administrativos"/>
    <m/>
    <m/>
    <m/>
    <m/>
    <m/>
    <m/>
    <m/>
    <m/>
    <n v="0"/>
    <s v="Debil"/>
    <s v="Fuerte"/>
    <s v="DebilFuerte"/>
    <n v="7"/>
    <s v="Débil"/>
    <s v="No disminuye"/>
    <s v="Directamente"/>
    <s v="DébilNo disminuyeDirectamente"/>
    <s v=""/>
    <s v=""/>
  </r>
  <r>
    <s v="Gerencia Técnica"/>
    <x v="42"/>
    <s v="Operativo"/>
    <s v="GESTIÓN JURÍDICA"/>
    <s v="Se puede presentar  que no se cuente con un adecuado análisis jurisprudencial"/>
    <m/>
    <s v="P-GJ1-070_Procedimiento_Tutelas"/>
    <m/>
    <m/>
    <m/>
    <m/>
    <m/>
    <m/>
    <m/>
    <m/>
    <n v="0"/>
    <s v="Debil"/>
    <s v="Fuerte"/>
    <s v="DebilFuerte"/>
    <n v="7"/>
    <s v="Débil"/>
    <s v="No disminuye"/>
    <s v="Directamente"/>
    <s v="DébilNo disminuyeDirectamente"/>
    <s v=""/>
    <s v=""/>
  </r>
  <r>
    <s v="Gerencia Técnica"/>
    <x v="43"/>
    <s v="Operativo"/>
    <s v="GESTIÓN JURÍDICA"/>
    <s v="Se puede presentar Indebido planteamiento de las estrategias para la defensa jurídica"/>
    <m/>
    <s v="Aplicación del procedimiento de representación Judicial P-GJ1-081"/>
    <m/>
    <m/>
    <m/>
    <m/>
    <m/>
    <m/>
    <m/>
    <m/>
    <n v="0"/>
    <s v="Debil"/>
    <s v="Fuerte"/>
    <s v="DebilFuerte"/>
    <n v="7"/>
    <s v="Débil"/>
    <s v="No disminuye"/>
    <s v="Directamente"/>
    <s v="DébilNo disminuyeDirectamente"/>
    <s v=""/>
    <s v=""/>
  </r>
  <r>
    <s v="Gerencia Técnica"/>
    <x v="43"/>
    <s v="Operativo"/>
    <s v="GESTIÓN JURÍDICA"/>
    <s v="Se puede presentar Indebido planteamiento de las estrategias para la defensa jurídica"/>
    <m/>
    <s v="P-GJ2-079_Procedimiento_Atención_Conceptos_Juridicos"/>
    <m/>
    <m/>
    <m/>
    <m/>
    <m/>
    <m/>
    <m/>
    <m/>
    <n v="0"/>
    <s v="Debil"/>
    <s v="Fuerte"/>
    <s v="DebilFuerte"/>
    <n v="7"/>
    <s v="Débil"/>
    <s v="No disminuye"/>
    <s v="Directamente"/>
    <s v="DébilNo disminuyeDirectamente"/>
    <s v=""/>
    <s v=""/>
  </r>
  <r>
    <s v="Gerencia Técnica"/>
    <x v="43"/>
    <s v="Operativo"/>
    <s v="GESTIÓN JURÍDICA"/>
    <s v="Se puede presentar Indebido planteamiento de las estrategias para la defensa jurídica"/>
    <m/>
    <s v="P-GJ2-080_Procedimiento_revision_y_expedicion_de_actos_administrativos"/>
    <m/>
    <m/>
    <m/>
    <m/>
    <m/>
    <m/>
    <m/>
    <m/>
    <n v="0"/>
    <s v="Debil"/>
    <s v="Fuerte"/>
    <s v="DebilFuerte"/>
    <n v="7"/>
    <s v="Débil"/>
    <s v="No disminuye"/>
    <s v="Directamente"/>
    <s v="DébilNo disminuyeDirectamente"/>
    <s v=""/>
    <s v=""/>
  </r>
  <r>
    <s v="Gerencia Técnica"/>
    <x v="43"/>
    <s v="Operativo"/>
    <s v="GESTIÓN JURÍDICA"/>
    <s v="Se puede presentar Indebido planteamiento de las estrategias para la defensa jurídica"/>
    <m/>
    <s v="P-GJ1-070_Procedimiento_Tutelas"/>
    <m/>
    <m/>
    <m/>
    <m/>
    <m/>
    <m/>
    <m/>
    <m/>
    <n v="0"/>
    <s v="Debil"/>
    <s v="Fuerte"/>
    <s v="DebilFuerte"/>
    <n v="7"/>
    <s v="Débil"/>
    <s v="No disminuye"/>
    <s v="Directamente"/>
    <s v="DébilNo disminuyeDirectamente"/>
    <s v=""/>
    <s v=""/>
  </r>
  <r>
    <s v="Gerencia Técnica"/>
    <x v="44"/>
    <s v="Operativo"/>
    <s v="ADQUISICIONES"/>
    <s v="Se podría presentar una  inadecuada identificación  de las necesidades a contratar."/>
    <m/>
    <s v="Aplicación P-BS1-023_Elaboracion_y_Actualizacion_del_Plan_Anual_de_Adquisiciones, en el cual se identifican y se validan las diferentes necesidades de contratación de las áreas y existe una aprobación de dicho plan. "/>
    <m/>
    <m/>
    <m/>
    <m/>
    <m/>
    <m/>
    <m/>
    <m/>
    <n v="0"/>
    <s v="Debil"/>
    <s v="Fuerte"/>
    <s v="DebilFuerte"/>
    <n v="7"/>
    <s v="Débil"/>
    <s v="No disminuye"/>
    <s v="Directamente"/>
    <s v="DébilNo disminuyeDirectamente"/>
    <s v=""/>
    <s v=""/>
  </r>
  <r>
    <s v="Gerencia Técnica"/>
    <x v="44"/>
    <s v="Operativo"/>
    <s v="ADQUISICIONES"/>
    <s v="Se podría presentar una  inadecuada identificación  de las necesidades a contratar."/>
    <m/>
    <s v="Aplicación Procedimiento elaboración de Estudios Previos"/>
    <m/>
    <m/>
    <m/>
    <m/>
    <m/>
    <m/>
    <m/>
    <m/>
    <n v="0"/>
    <s v="Debil"/>
    <s v="Fuerte"/>
    <s v="DebilFuerte"/>
    <n v="7"/>
    <s v="Débil"/>
    <s v="No disminuye"/>
    <s v="Directamente"/>
    <s v="DébilNo disminuyeDirectamente"/>
    <s v=""/>
    <s v=""/>
  </r>
  <r>
    <s v="Gerencia Técnica"/>
    <x v="44"/>
    <s v="Operativo"/>
    <s v="ADQUISICIONES"/>
    <s v="Se podría presentar una  inadecuada identificación  de las necesidades a contratar."/>
    <m/>
    <s v="Comité de Contratos"/>
    <m/>
    <m/>
    <m/>
    <m/>
    <m/>
    <m/>
    <m/>
    <m/>
    <n v="0"/>
    <s v="Debil"/>
    <s v="Fuerte"/>
    <s v="DebilFuerte"/>
    <n v="7"/>
    <s v="Débil"/>
    <s v="No disminuye"/>
    <s v="Directamente"/>
    <s v="DébilNo disminuyeDirectamente"/>
    <s v=""/>
    <s v=""/>
  </r>
  <r>
    <s v="Gerencia Técnica"/>
    <x v="44"/>
    <s v="Operativo"/>
    <s v="ADQUISICIONES"/>
    <s v="Se podría presentar una  inadecuada identificación  de las necesidades a contratar."/>
    <m/>
    <s v="Aplicación Procedimiento de Elaboración y Actualización del presupuesto"/>
    <m/>
    <m/>
    <m/>
    <m/>
    <m/>
    <m/>
    <m/>
    <m/>
    <n v="0"/>
    <s v="Debil"/>
    <s v="Fuerte"/>
    <s v="DebilFuerte"/>
    <n v="7"/>
    <s v="Débil"/>
    <s v="No disminuye"/>
    <s v="Directamente"/>
    <s v="DébilNo disminuyeDirectamente"/>
    <s v=""/>
    <s v=""/>
  </r>
  <r>
    <s v="Gerencia Técnica"/>
    <x v="45"/>
    <s v="Operativo"/>
    <s v="ADQUISICIONES"/>
    <s v="Puede ocurrir que existan debilidades para realizar la supervisión o interventoría del contrato."/>
    <m/>
    <s v="Aplición del  procedimiento de supervisión o interventoria y liquidación de contratos"/>
    <m/>
    <m/>
    <m/>
    <m/>
    <m/>
    <m/>
    <m/>
    <m/>
    <n v="0"/>
    <s v="Debil"/>
    <s v="Fuerte"/>
    <s v="DebilFuerte"/>
    <n v="7"/>
    <s v="Débil"/>
    <s v="No disminuye"/>
    <s v="Directamente"/>
    <s v="DébilNo disminuyeDirectamente"/>
    <s v=""/>
    <s v=""/>
  </r>
  <r>
    <s v="Gerencia Técnica"/>
    <x v="46"/>
    <s v="Operativo"/>
    <s v="ADQUISICIONES"/>
    <s v="Se podría presentar fallas en la definición y cumplimiento de las condiciones y garantías del contrato."/>
    <m/>
    <s v="Dentro del Manual de contratación adoptado se encuentra la definición de garantias tendientes a los riesgos identificados en el momento en el que se realizan los estudios previos."/>
    <m/>
    <m/>
    <m/>
    <m/>
    <m/>
    <m/>
    <m/>
    <m/>
    <n v="0"/>
    <s v="Debil"/>
    <s v="Fuerte"/>
    <s v="DebilFuerte"/>
    <n v="7"/>
    <s v="Débil"/>
    <s v="No disminuye"/>
    <s v="Directamente"/>
    <s v="DébilNo disminuyeDirectamente"/>
    <s v=""/>
    <s v=""/>
  </r>
  <r>
    <s v="Gerencia Técnica"/>
    <x v="47"/>
    <s v="Seguridad de la Información"/>
    <s v="COMUNICACIÓN Y ATENCIÓN DE REQUERIMIENTOS"/>
    <s v="Se podrían contar con información errada  dentro de las comunicaciones externas"/>
    <m/>
    <s v="Se cuentan con canales unicos oficiales de información, fruto de los sistemas de información. Toda información publicada es verificada por la Presidencia de la Sociedad."/>
    <m/>
    <m/>
    <m/>
    <m/>
    <m/>
    <m/>
    <m/>
    <m/>
    <n v="0"/>
    <s v="Debil"/>
    <s v="Fuerte"/>
    <s v="DebilFuerte"/>
    <n v="7"/>
    <s v="Débil"/>
    <s v="No disminuye"/>
    <s v="Directamente"/>
    <s v="DébilNo disminuyeDirectamente"/>
    <s v=""/>
    <s v=""/>
  </r>
  <r>
    <s v="Gerencia Técnica"/>
    <x v="48"/>
    <s v="Operativo"/>
    <s v="COMUNICACIÓN Y ATENCIÓN DE REQUERIMIENTOS"/>
    <s v="Se podrían presentar retrasos en las respuestas a las necesidades y requerimientos de los usuarios"/>
    <m/>
    <s v="Se cuenta con sistema de gestiòn documental, donde se definen alertas para el cumplimiento de los tiempos. Alertas previas diarias, semanales y quincenales de los vencimientos de plazo. Comunicaciones a través de correo, teléfono y Skype empresarial"/>
    <m/>
    <m/>
    <m/>
    <m/>
    <m/>
    <m/>
    <m/>
    <m/>
    <n v="0"/>
    <s v="Debil"/>
    <s v="Fuerte"/>
    <s v="DebilFuerte"/>
    <n v="7"/>
    <s v="Débil"/>
    <s v="No disminuye"/>
    <s v="Directamente"/>
    <s v="DébilNo disminuyeDirectamente"/>
    <s v=""/>
    <s v=""/>
  </r>
  <r>
    <s v="Gerencia Técnica"/>
    <x v="48"/>
    <s v="Operativo"/>
    <s v="COMUNICACIÓN Y ATENCIÓN DE REQUERIMIENTOS"/>
    <s v="Se podrían presentar retrasos en las respuestas a las necesidades y requerimientos de los usuarios"/>
    <m/>
    <s v="Existe el P-CA2-034_Procedimiento_de_Seguimeinto_y_Control_a_Requerimientos, donde se definen controles de seguimiento a todos los requerimientos dentro de la Sociedad."/>
    <m/>
    <m/>
    <m/>
    <m/>
    <m/>
    <m/>
    <m/>
    <m/>
    <n v="0"/>
    <s v="Debil"/>
    <s v="Fuerte"/>
    <s v="DebilFuerte"/>
    <n v="7"/>
    <s v="Débil"/>
    <s v="No disminuye"/>
    <s v="Directamente"/>
    <s v="DébilNo disminuyeDirectamente"/>
    <s v=""/>
    <s v=""/>
  </r>
  <r>
    <s v="Gerencia Técnica"/>
    <x v="49"/>
    <s v="Operativo"/>
    <s v="DIRECCIONAMIENTO ESTRATEGICO"/>
    <s v="Se podrían presentar fallas dentro  de la medición de la estrategia"/>
    <m/>
    <s v="Se cuenta con una validación de los resultados en el comité Directivo, por parte de cada uno de los lideres de las áreas."/>
    <m/>
    <m/>
    <m/>
    <m/>
    <m/>
    <m/>
    <m/>
    <m/>
    <n v="0"/>
    <s v="Debil"/>
    <s v="Fuerte"/>
    <s v="DebilFuerte"/>
    <n v="7"/>
    <s v="Débil"/>
    <s v="No disminuye"/>
    <s v="Directamente"/>
    <s v="DébilNo disminuyeDirectamente"/>
    <s v=""/>
    <s v=""/>
  </r>
  <r>
    <s v="Gerencia Técnica"/>
    <x v="50"/>
    <s v="Operativo"/>
    <s v="DIRECCIONAMIENTO ESTRATEGICO"/>
    <s v="Puede ocurrir que los procesos no estén debidamente documentados, o que los documentos se encuentren desactualizados."/>
    <m/>
    <s v="Se cuenta con controles dentro del procedimiento de Creación, modificación y Eliminación de Documentos, a través del flujo en el aplicativo ZEUS"/>
    <m/>
    <m/>
    <m/>
    <m/>
    <m/>
    <m/>
    <m/>
    <m/>
    <n v="0"/>
    <s v="Debil"/>
    <s v="Fuerte"/>
    <s v="DebilFuerte"/>
    <n v="7"/>
    <s v="Débil"/>
    <s v="No disminuye"/>
    <s v="Directamente"/>
    <s v="DébilNo disminuyeDirectamente"/>
    <s v=""/>
    <s v=""/>
  </r>
  <r>
    <s v="Gerencia Técnica"/>
    <x v="51"/>
    <s v="Operativo"/>
    <s v="GESTIÓN DEL TALENTO HUMANO"/>
    <s v="Se podrían presentar fallas en la identificación de las necesidades de personal. "/>
    <m/>
    <s v="Aplicación P-GT1-010_Procedimiento_Seleccion_y_Vinculacion_de_Talento_Humano, donde se definen los mecanismos para la solicitud de personal y flujo en el aplicativo ZEUS"/>
    <m/>
    <m/>
    <m/>
    <m/>
    <m/>
    <m/>
    <m/>
    <m/>
    <n v="0"/>
    <s v="Debil"/>
    <s v="Fuerte"/>
    <s v="DebilFuerte"/>
    <n v="7"/>
    <s v="Débil"/>
    <s v="No disminuye"/>
    <s v="Directamente"/>
    <s v="DébilNo disminuyeDirectamente"/>
    <s v=""/>
    <s v=""/>
  </r>
  <r>
    <s v="Gerencia Técnica"/>
    <x v="51"/>
    <s v="Operativo"/>
    <s v="GESTIÓN DEL TALENTO HUMANO"/>
    <s v="Se podrían presentar fallas en la identificación de las necesidades de personal. "/>
    <m/>
    <s v="Las necesidades son contrarestadas con el dimensionamiento realizado por la firma Bahamon en el año 2014."/>
    <m/>
    <m/>
    <m/>
    <m/>
    <m/>
    <m/>
    <m/>
    <m/>
    <n v="0"/>
    <s v="Debil"/>
    <s v="Fuerte"/>
    <s v="DebilFuerte"/>
    <n v="7"/>
    <s v="Débil"/>
    <s v="No disminuye"/>
    <s v="Directamente"/>
    <s v="DébilNo disminuyeDirectamente"/>
    <s v=""/>
    <s v=""/>
  </r>
  <r>
    <s v="Gerencia Técnica"/>
    <x v="51"/>
    <s v="Operativo"/>
    <s v="GESTIÓN DEL TALENTO HUMANO"/>
    <s v="Se podrían presentar fallas en la identificación de las necesidades de personal. "/>
    <m/>
    <s v="Dimensionamiento de la planta"/>
    <m/>
    <m/>
    <m/>
    <m/>
    <m/>
    <m/>
    <m/>
    <m/>
    <n v="0"/>
    <s v="Debil"/>
    <s v="Fuerte"/>
    <s v="DebilFuerte"/>
    <n v="7"/>
    <s v="Débil"/>
    <s v="No disminuye"/>
    <s v="Directamente"/>
    <s v="DébilNo disminuyeDirectamente"/>
    <s v=""/>
    <s v=""/>
  </r>
  <r>
    <s v="Gerencia Técnica"/>
    <x v="52"/>
    <s v="Operativo"/>
    <s v="GESTIÓN DEL TALENTO HUMANO"/>
    <s v="Se podría no encontrar personal idóneo dentro del mercado laboral"/>
    <m/>
    <s v="Se tienen definidos los perfiles de cada uno de los cargos necesarios dentro de la Sociedad, para los cuales se especifica más de un campo profesional o tipo de formación."/>
    <m/>
    <m/>
    <m/>
    <m/>
    <m/>
    <m/>
    <m/>
    <m/>
    <n v="0"/>
    <s v="Debil"/>
    <s v="Fuerte"/>
    <s v="DebilFuerte"/>
    <n v="7"/>
    <s v="Débil"/>
    <s v="No disminuye"/>
    <s v="Directamente"/>
    <s v="DébilNo disminuyeDirectamente"/>
    <s v=""/>
    <s v=""/>
  </r>
  <r>
    <s v="Gerencia Técnica"/>
    <x v="53"/>
    <s v="Operativo"/>
    <s v="GESTIÓN DEL TALENTO HUMANO"/>
    <s v="Se podría presentar fallas en la transferencia del conocimiento"/>
    <m/>
    <s v="Se cuenta con un plan de inducción y reinducción en el que se busca cumplir con la curva de aprendizaje definida."/>
    <m/>
    <m/>
    <m/>
    <m/>
    <m/>
    <m/>
    <m/>
    <m/>
    <n v="0"/>
    <s v="Debil"/>
    <s v="Fuerte"/>
    <s v="DebilFuerte"/>
    <n v="7"/>
    <s v="Débil"/>
    <s v="No disminuye"/>
    <s v="Directamente"/>
    <s v="DébilNo disminuyeDirectamente"/>
    <s v=""/>
    <s v=""/>
  </r>
  <r>
    <s v="Gerencia Técnica"/>
    <x v="53"/>
    <s v="Operativo"/>
    <s v="GESTIÓN DEL TALENTO HUMANO"/>
    <s v="Se podría presentar fallas en la transferencia del conocimiento"/>
    <m/>
    <s v="Se realizan las evaluaciones de las capacitaciones recibidas."/>
    <m/>
    <m/>
    <m/>
    <m/>
    <m/>
    <m/>
    <m/>
    <m/>
    <n v="0"/>
    <s v="Debil"/>
    <s v="Fuerte"/>
    <s v="DebilFuerte"/>
    <n v="7"/>
    <s v="Débil"/>
    <s v="No disminuye"/>
    <s v="Directamente"/>
    <s v="DébilNo disminuyeDirectamente"/>
    <s v=""/>
    <s v=""/>
  </r>
  <r>
    <s v="Gerencia Técnica"/>
    <x v="53"/>
    <s v="Operativo"/>
    <s v="GESTIÓN DEL TALENTO HUMANO"/>
    <s v="Se podría presentar fallas en la transferencia del conocimiento"/>
    <m/>
    <s v="Se cuenta con procedimientos documentados, los cuales reflejan un nivel de complejidad suficiente para trasmitir el funcionamiento de la operación."/>
    <m/>
    <m/>
    <m/>
    <m/>
    <m/>
    <m/>
    <m/>
    <m/>
    <n v="0"/>
    <s v="Debil"/>
    <s v="Fuerte"/>
    <s v="DebilFuerte"/>
    <n v="7"/>
    <s v="Débil"/>
    <s v="No disminuye"/>
    <s v="Directamente"/>
    <s v="DébilNo disminuyeDirectamente"/>
    <s v=""/>
    <s v=""/>
  </r>
  <r>
    <s v="Gerencia Técnica"/>
    <x v="54"/>
    <s v="Operativo"/>
    <s v="GESTIÓN DEL TALENTO HUMANO"/>
    <s v="Se podrían presentar que no se optimicen las competencias del  Talento humano de la SAE"/>
    <m/>
    <s v="Procedimiento y ejecución del plan empresarial de capacitación"/>
    <m/>
    <m/>
    <m/>
    <m/>
    <m/>
    <m/>
    <m/>
    <m/>
    <n v="0"/>
    <s v="Debil"/>
    <s v="Fuerte"/>
    <s v="DebilFuerte"/>
    <n v="7"/>
    <s v="Débil"/>
    <s v="No disminuye"/>
    <s v="Directamente"/>
    <s v="DébilNo disminuyeDirectamente"/>
    <s v=""/>
    <s v=""/>
  </r>
  <r>
    <s v="Gerencia Técnica"/>
    <x v="55"/>
    <s v="Operativo"/>
    <s v="ADMINISTRACIÓN DE BIENES DE FUNICIONAMIENTO"/>
    <s v="Podría ocurrir que no se identifiquen activos fijos "/>
    <m/>
    <s v="Se cuenta con inventario detallado de los activos y se la relacion de los funcionarios a cargo."/>
    <m/>
    <m/>
    <m/>
    <m/>
    <m/>
    <m/>
    <m/>
    <m/>
    <n v="0"/>
    <s v="Debil"/>
    <s v="Fuerte"/>
    <s v="DebilFuerte"/>
    <n v="7"/>
    <s v="Débil"/>
    <s v="No disminuye"/>
    <s v="Directamente"/>
    <s v="DébilNo disminuyeDirectamente"/>
    <s v=""/>
    <s v=""/>
  </r>
  <r>
    <s v="Gerencia Técnica"/>
    <x v="55"/>
    <s v="Operativo"/>
    <s v="ADMINISTRACIÓN DE BIENES DE FUNICIONAMIENTO"/>
    <s v="Podría ocurrir que no se identifiquen activos fijos "/>
    <m/>
    <s v="Existe procedimeinto asignación de bienes devolutivos y elementos de consumo a funcionarios, donde se definieron controles para asignar los activos."/>
    <m/>
    <m/>
    <m/>
    <m/>
    <m/>
    <m/>
    <m/>
    <m/>
    <n v="0"/>
    <s v="Debil"/>
    <s v="Fuerte"/>
    <s v="DebilFuerte"/>
    <n v="7"/>
    <s v="Débil"/>
    <s v="No disminuye"/>
    <s v="Directamente"/>
    <s v="DébilNo disminuyeDirectamente"/>
    <s v=""/>
    <s v=""/>
  </r>
  <r>
    <s v="Gerencia Técnica"/>
    <x v="55"/>
    <s v="Operativo"/>
    <s v="ADMINISTRACIÓN DE BIENES DE FUNICIONAMIENTO"/>
    <s v="Podría ocurrir que no se identifiquen activos fijos "/>
    <m/>
    <s v="Procedimiento de asignación de bienes devolutivos y elementos de consumo a funcionarios P-AB1-064"/>
    <m/>
    <m/>
    <m/>
    <m/>
    <m/>
    <m/>
    <m/>
    <m/>
    <n v="0"/>
    <s v="Debil"/>
    <s v="Fuerte"/>
    <s v="DebilFuerte"/>
    <n v="7"/>
    <s v="Débil"/>
    <s v="No disminuye"/>
    <s v="Directamente"/>
    <s v="DébilNo disminuyeDirectamente"/>
    <s v=""/>
    <s v=""/>
  </r>
  <r>
    <s v="Gerencia Técnica"/>
    <x v="56"/>
    <s v="Operativo"/>
    <s v="ADMINISTRACIÓN DE BIENES DE FUNICIONAMIENTO"/>
    <s v="Podría ocurrir que no se identifiquen las necesidades de mantenimiento"/>
    <m/>
    <s v="1 vez al mes se enciende la planta eléctrica."/>
    <m/>
    <m/>
    <m/>
    <m/>
    <m/>
    <m/>
    <m/>
    <m/>
    <n v="0"/>
    <s v="Debil"/>
    <s v="Fuerte"/>
    <s v="DebilFuerte"/>
    <n v="7"/>
    <s v="Débil"/>
    <s v="No disminuye"/>
    <s v="Directamente"/>
    <s v="DébilNo disminuyeDirectamente"/>
    <s v=""/>
    <s v=""/>
  </r>
  <r>
    <s v="Gerencia Técnica"/>
    <x v="57"/>
    <s v="Operativo"/>
    <s v="ADMINISTRACIÓN DE BIENES DE FUNICIONAMIENTO"/>
    <s v="Se podría presentar daño o deterioro al mobiliario (muebles y enseres) de SAE"/>
    <m/>
    <s v="Toma de inventarios anual donde se establece el estado del bien."/>
    <m/>
    <m/>
    <m/>
    <m/>
    <m/>
    <m/>
    <m/>
    <m/>
    <n v="0"/>
    <s v="Debil"/>
    <s v="Fuerte"/>
    <s v="DebilFuerte"/>
    <n v="7"/>
    <s v="Débil"/>
    <s v="No disminuye"/>
    <s v="Directamente"/>
    <s v="DébilNo disminuyeDirectamente"/>
    <s v=""/>
    <s v=""/>
  </r>
  <r>
    <s v="Gerencia Técnica"/>
    <x v="58"/>
    <s v="Operativo"/>
    <s v="EVALUACIÒN Y CONTROL"/>
    <s v="podría ocurrir que no se identifique adecuadamente el alcance de la auditoría"/>
    <m/>
    <s v="Se cuenta con un procedimiento de P-EC1-156 Procedimiento de Auditorias  Internas"/>
    <m/>
    <m/>
    <m/>
    <m/>
    <m/>
    <m/>
    <m/>
    <m/>
    <n v="0"/>
    <s v="Debil"/>
    <s v="Fuerte"/>
    <s v="DebilFuerte"/>
    <n v="7"/>
    <s v="Débil"/>
    <s v="No disminuye"/>
    <s v="Directamente"/>
    <s v="DébilNo disminuyeDirectamente"/>
    <s v=""/>
    <s v=""/>
  </r>
  <r>
    <s v="Gerencia Técnica"/>
    <x v="59"/>
    <s v="Operativo"/>
    <s v="EVALUACIÒN Y CONTROL"/>
    <s v="podría ocurrir que se establezcan planes de mejoramiento que no correspondan a los hallazgos y al mejoramiento deseado"/>
    <m/>
    <s v="Realizar acompañamiento en la revisión de los informes de auditoria y en la documentación de los planes de mejoramiento. "/>
    <m/>
    <m/>
    <m/>
    <m/>
    <m/>
    <m/>
    <m/>
    <m/>
    <n v="0"/>
    <s v="Debil"/>
    <s v="Fuerte"/>
    <s v="DebilFuerte"/>
    <n v="7"/>
    <s v="Débil"/>
    <s v="No disminuye"/>
    <s v="Directamente"/>
    <s v="DébilNo disminuyeDirectamente"/>
    <s v=""/>
    <s v=""/>
  </r>
  <r>
    <s v="Gerencia Técnica"/>
    <x v="59"/>
    <s v="Operativo"/>
    <s v="EVALUACIÒN Y CONTROL"/>
    <s v="podría ocurrir que se establezcan planes de mejoramiento que no correspondan a los hallazgos y al mejoramiento deseado"/>
    <m/>
    <s v="Realizar semestralmente seguimiento al cumplimiento de los Planes de Mejoramiento con Entes de Control."/>
    <m/>
    <m/>
    <m/>
    <m/>
    <m/>
    <m/>
    <m/>
    <m/>
    <n v="0"/>
    <s v="Debil"/>
    <s v="Fuerte"/>
    <s v="DebilFuerte"/>
    <n v="7"/>
    <s v="Débil"/>
    <s v="No disminuye"/>
    <s v="Directamente"/>
    <s v="DébilNo disminuyeDirectamente"/>
    <s v=""/>
    <s v=""/>
  </r>
  <r>
    <s v="Gerencia Técnica"/>
    <x v="59"/>
    <s v="Operativo"/>
    <s v="EVALUACIÒN Y CONTROL"/>
    <s v="podría ocurrir que se establezcan planes de mejoramiento que no correspondan a los hallazgos y al mejoramiento deseado"/>
    <m/>
    <s v="Aplicación del procedimiento elaboración y seguimiento planes de mejoramiento P-EC2-109"/>
    <m/>
    <m/>
    <m/>
    <m/>
    <m/>
    <m/>
    <m/>
    <m/>
    <n v="0"/>
    <s v="Debil"/>
    <s v="Fuerte"/>
    <s v="DebilFuerte"/>
    <n v="7"/>
    <s v="Débil"/>
    <s v="No disminuye"/>
    <s v="Directamente"/>
    <s v="DébilNo disminuyeDirectamente"/>
    <s v=""/>
    <s v=""/>
  </r>
  <r>
    <s v="Gerencia Técnica"/>
    <x v="60"/>
    <s v="Operativo"/>
    <s v="EVALUACIÒN Y CONTROL"/>
    <s v="No dar respuesta adecuada y oportuna a las solicitudes de asesoría y acompañamiento a la gestión de la SAE"/>
    <m/>
    <s v="Aplicación del procedimiento de asesoria y de acompañamiento"/>
    <m/>
    <m/>
    <m/>
    <m/>
    <m/>
    <m/>
    <m/>
    <m/>
    <n v="0"/>
    <s v="Debil"/>
    <s v="Fuerte"/>
    <s v="DebilFuerte"/>
    <n v="7"/>
    <s v="Débil"/>
    <s v="No disminuye"/>
    <s v="Directamente"/>
    <s v="DébilNo disminuyeDirectamente"/>
    <s v=""/>
    <s v=""/>
  </r>
  <r>
    <s v="Gerencia Técnica"/>
    <x v="61"/>
    <s v="Seguridad de la Información"/>
    <s v="MANTENIMIENTO Y SOPORTE DE APLICACIONES"/>
    <s v="Puede ocurrir que se presenten fallas en las aplicaciones o sistemas de información que apoyen los procesos del negocio."/>
    <m/>
    <s v="Validacion de la documentacion del proceso formalizado y o publicado ante la oficina de planeación, en el comité de la oficina de gestion de la informacion."/>
    <m/>
    <m/>
    <m/>
    <m/>
    <m/>
    <m/>
    <m/>
    <m/>
    <n v="0"/>
    <s v="Debil"/>
    <s v="Fuerte"/>
    <s v="DebilFuerte"/>
    <n v="7"/>
    <s v="Débil"/>
    <s v="No disminuye"/>
    <s v="Directamente"/>
    <s v="DébilNo disminuyeDirectamente"/>
    <s v=""/>
    <s v=""/>
  </r>
  <r>
    <s v="Gerencia Técnica"/>
    <x v="61"/>
    <s v="Seguridad de la Información"/>
    <s v="MANTENIMIENTO Y SOPORTE DE APLICACIONES"/>
    <s v="Puede ocurrir que se presenten fallas en las aplicaciones o sistemas de información que apoyen los procesos del negocio."/>
    <m/>
    <s v="Monitoreo y Seguimiento al Ciclo de vida de los proyectos de Desarrollo"/>
    <m/>
    <m/>
    <m/>
    <m/>
    <m/>
    <m/>
    <m/>
    <m/>
    <n v="0"/>
    <s v="Debil"/>
    <s v="Fuerte"/>
    <s v="DebilFuerte"/>
    <n v="7"/>
    <s v="Débil"/>
    <s v="No disminuye"/>
    <s v="Directamente"/>
    <s v="DébilNo disminuyeDirectamente"/>
    <s v=""/>
    <s v=""/>
  </r>
  <r>
    <s v="Gerencia Técnica"/>
    <x v="61"/>
    <s v="Seguridad de la Información"/>
    <s v="MANTENIMIENTO Y SOPORTE DE APLICACIONES"/>
    <s v="Puede ocurrir que se presenten fallas en las aplicaciones o sistemas de información que apoyen los procesos del negocio."/>
    <m/>
    <s v="Aplicación Procedimiento elaboración de Estudios Previos"/>
    <m/>
    <m/>
    <m/>
    <m/>
    <m/>
    <m/>
    <m/>
    <m/>
    <n v="0"/>
    <s v="Debil"/>
    <s v="Fuerte"/>
    <s v="DebilFuerte"/>
    <n v="7"/>
    <s v="Débil"/>
    <s v="No disminuye"/>
    <s v="Directamente"/>
    <s v="DébilNo disminuyeDirectamente"/>
    <s v=""/>
    <s v=""/>
  </r>
  <r>
    <s v="Gerencia Técnica"/>
    <x v="61"/>
    <s v="Seguridad de la Información"/>
    <s v="MANTENIMIENTO Y SOPORTE DE APLICACIONES"/>
    <s v="Puede ocurrir que se presenten fallas en las aplicaciones o sistemas de información que apoyen los procesos del negocio."/>
    <m/>
    <s v="Validar con el responsable del proceso y planeación que los documentos publicados estén actualizados"/>
    <m/>
    <m/>
    <m/>
    <m/>
    <m/>
    <m/>
    <m/>
    <m/>
    <n v="0"/>
    <s v="Debil"/>
    <s v="Fuerte"/>
    <s v="DebilFuerte"/>
    <n v="7"/>
    <s v="Débil"/>
    <s v="No disminuye"/>
    <s v="Directamente"/>
    <s v="DébilNo disminuyeDirectamente"/>
    <s v=""/>
    <s v=""/>
  </r>
  <r>
    <s v="Gerencia Técnica"/>
    <x v="62"/>
    <s v="Seguridad de la Información"/>
    <s v="GESTIÓN DE LA INFRAESTRUCTURA TECNOLOGICA"/>
    <s v="Inconsistencias o Pérdida de la Información"/>
    <m/>
    <s v="Instructivo lineamientos para copias de respaldo y restauración de información"/>
    <m/>
    <m/>
    <m/>
    <m/>
    <m/>
    <m/>
    <m/>
    <m/>
    <n v="0"/>
    <s v="Debil"/>
    <s v="Fuerte"/>
    <s v="DebilFuerte"/>
    <n v="7"/>
    <s v="Débil"/>
    <s v="No disminuye"/>
    <s v="Directamente"/>
    <s v="DébilNo disminuyeDirectamente"/>
    <s v=""/>
    <s v=""/>
  </r>
  <r>
    <s v="Gerencia Técnica"/>
    <x v="63"/>
    <s v="Seguridad de la Información"/>
    <s v="GESTIÓN DE LA INFRAESTRUCTURA TECNOLOGICA"/>
    <s v="Puede ocurrir que no estén disponibles los Servicios de IT"/>
    <m/>
    <s v="Aplicación del procedimiento de monitoreo de hardware y software P-TE1-075 y el instructivo gestión de la capacidad  N-TE1-014"/>
    <m/>
    <m/>
    <m/>
    <m/>
    <m/>
    <m/>
    <m/>
    <m/>
    <n v="0"/>
    <s v="Debil"/>
    <s v="Fuerte"/>
    <s v="DebilFuerte"/>
    <n v="7"/>
    <s v="Débil"/>
    <s v="No disminuye"/>
    <s v="Directamente"/>
    <s v="DébilNo disminuyeDirectamente"/>
    <s v=""/>
    <s v=""/>
  </r>
  <r>
    <s v="Gerencia Técnica"/>
    <x v="63"/>
    <s v="Seguridad de la Información"/>
    <s v="GESTIÓN DE LA INFRAESTRUCTURA TECNOLOGICA"/>
    <s v="Puede ocurrir que no estén disponibles los Servicios de IT"/>
    <m/>
    <s v="Aplicación de procedimiento de mantenimiento de aplicaciones P-TE3-150"/>
    <m/>
    <m/>
    <m/>
    <m/>
    <m/>
    <m/>
    <m/>
    <m/>
    <n v="0"/>
    <s v="Debil"/>
    <s v="Fuerte"/>
    <s v="DebilFuerte"/>
    <n v="7"/>
    <s v="Débil"/>
    <s v="No disminuye"/>
    <s v="Directamente"/>
    <s v="DébilNo disminuyeDirectamente"/>
    <s v=""/>
    <s v=""/>
  </r>
  <r>
    <s v="Gerencia Técnica"/>
    <x v="63"/>
    <s v="Seguridad de la Información"/>
    <s v="GESTIÓN DE LA INFRAESTRUCTURA TECNOLOGICA"/>
    <s v="Puede ocurrir que no estén disponibles los Servicios de IT"/>
    <m/>
    <s v="Gestión de Cambios"/>
    <m/>
    <m/>
    <m/>
    <m/>
    <m/>
    <m/>
    <m/>
    <m/>
    <n v="0"/>
    <s v="Debil"/>
    <s v="Fuerte"/>
    <s v="DebilFuerte"/>
    <n v="7"/>
    <s v="Débil"/>
    <s v="No disminuye"/>
    <s v="Directamente"/>
    <s v="DébilNo disminuyeDirectamente"/>
    <s v=""/>
    <s v=""/>
  </r>
  <r>
    <s v="Gerencia Técnica"/>
    <x v="63"/>
    <s v="Seguridad de la Información"/>
    <s v="GESTIÓN DE LA INFRAESTRUCTURA TECNOLOGICA"/>
    <s v="Puede ocurrir que no estén disponibles los Servicios de IT"/>
    <m/>
    <s v="prueba mensual con carga de la planta eléctrica"/>
    <m/>
    <m/>
    <m/>
    <m/>
    <m/>
    <m/>
    <m/>
    <m/>
    <n v="0"/>
    <s v="Debil"/>
    <s v="Fuerte"/>
    <s v="DebilFuerte"/>
    <n v="7"/>
    <s v="Débil"/>
    <s v="No disminuye"/>
    <s v="Directamente"/>
    <s v="DébilNo disminuyeDirectamente"/>
    <s v=""/>
    <s v=""/>
  </r>
  <r>
    <s v="Gerencia Técnica"/>
    <x v="64"/>
    <s v="Operativo"/>
    <s v="SOPORTE TECNICO"/>
    <s v="Soporte técnico inadecuado"/>
    <m/>
    <s v="Servicio de soporte y mantenimiento"/>
    <m/>
    <m/>
    <m/>
    <m/>
    <m/>
    <m/>
    <m/>
    <m/>
    <n v="0"/>
    <s v="Debil"/>
    <s v="Fuerte"/>
    <s v="DebilFuerte"/>
    <n v="7"/>
    <s v="Débil"/>
    <s v="No disminuye"/>
    <s v="Directamente"/>
    <s v="DébilNo disminuyeDirectamente"/>
    <s v=""/>
    <s v=""/>
  </r>
  <r>
    <s v="Gerencia Técnica"/>
    <x v="64"/>
    <s v="Operativo"/>
    <s v="SOPORTE TECNICO"/>
    <s v="Soporte técnico inadecuado"/>
    <m/>
    <s v="Mesa de ayuda"/>
    <m/>
    <m/>
    <m/>
    <m/>
    <m/>
    <m/>
    <m/>
    <m/>
    <n v="0"/>
    <s v="Debil"/>
    <s v="Fuerte"/>
    <s v="DebilFuerte"/>
    <n v="7"/>
    <s v="Débil"/>
    <s v="No disminuye"/>
    <s v="Directamente"/>
    <s v="DébilNo disminuyeDirectamente"/>
    <s v=""/>
    <s v=""/>
  </r>
  <r>
    <s v="Gerencia Técnica"/>
    <x v="65"/>
    <s v="Operativo"/>
    <s v="MANTENIMIENTO Y SOPORTE DE APLICACIONES"/>
    <s v="Puede ocurrir que se genere un soporte inadecuado o inoportuno a los usuarios"/>
    <m/>
    <s v="Programas de capacitación entrenamiento y divulgación de los servicios de IT"/>
    <m/>
    <m/>
    <m/>
    <m/>
    <m/>
    <m/>
    <m/>
    <m/>
    <n v="0"/>
    <s v="Debil"/>
    <s v="Fuerte"/>
    <s v="DebilFuerte"/>
    <n v="7"/>
    <s v="Débil"/>
    <s v="No disminuye"/>
    <s v="Directamente"/>
    <s v="DébilNo disminuyeDirectamente"/>
    <s v=""/>
    <s v=""/>
  </r>
  <r>
    <s v="Gerencia Técnica"/>
    <x v="66"/>
    <s v="Seguridad de la Información"/>
    <s v="GESTIÓN DE LA INFRAESTRUCTURA TECNOLOGICA"/>
    <s v="Puede ocurrir una operación inadecuada de los sistemas de información."/>
    <m/>
    <s v="Manuales de usuario por proceso"/>
    <m/>
    <m/>
    <m/>
    <m/>
    <m/>
    <m/>
    <m/>
    <m/>
    <n v="0"/>
    <s v="Debil"/>
    <s v="Fuerte"/>
    <s v="DebilFuerte"/>
    <n v="7"/>
    <s v="Débil"/>
    <s v="No disminuye"/>
    <s v="Directamente"/>
    <s v="DébilNo disminuyeDirectamente"/>
    <s v=""/>
    <s v=""/>
  </r>
  <r>
    <s v="Gerencia Técnica"/>
    <x v="67"/>
    <s v="Operativo"/>
    <s v="RECEPCIÓN Y REGISTRO"/>
    <s v="Puede ocurrir que no se efectué la entrega física del activo una vez posesionado el depositario provisional"/>
    <m/>
    <m/>
    <m/>
    <m/>
    <m/>
    <m/>
    <m/>
    <m/>
    <m/>
    <m/>
    <n v="0"/>
    <s v="Debil"/>
    <s v="Fuerte"/>
    <s v="DebilFuerte"/>
    <n v="7"/>
    <s v="Débil"/>
    <s v="No disminuye"/>
    <s v="Directamente"/>
    <s v="DébilNo disminuyeDirectamente"/>
    <s v=""/>
    <s v=""/>
  </r>
  <r>
    <s v="Gerencia Técnica"/>
    <x v="68"/>
    <s v="Operativo"/>
    <s v="TODOS LOS PROCESOS"/>
    <s v="Puede ocurrir que se utilice erradamente las funcionalidades de los Sistemas de Información (aplicativo Zeus)_x000a_"/>
    <m/>
    <m/>
    <m/>
    <m/>
    <m/>
    <m/>
    <m/>
    <m/>
    <m/>
    <m/>
    <n v="0"/>
    <s v="Debil"/>
    <s v="Fuerte"/>
    <s v="DebilFuerte"/>
    <n v="7"/>
    <s v="Débil"/>
    <s v="No disminuye"/>
    <s v="Directamente"/>
    <s v="DébilNo disminuyeDirectamente"/>
    <s v=""/>
    <s v=""/>
  </r>
  <r>
    <s v="Gerencia Técnica"/>
    <x v="69"/>
    <s v="Seguridad de la Información"/>
    <s v="RECEPCIÓN Y REGISTRO"/>
    <s v="Pueden presentar errores en la información en el registro de los activos _x000a_"/>
    <m/>
    <m/>
    <m/>
    <m/>
    <m/>
    <m/>
    <m/>
    <m/>
    <m/>
    <m/>
    <n v="0"/>
    <s v="Debil"/>
    <s v="Fuerte"/>
    <s v="DebilFuerte"/>
    <n v="7"/>
    <s v="Débil"/>
    <s v="No disminuye"/>
    <s v="Directamente"/>
    <s v="DébilNo disminuyeDirectamente"/>
    <s v=""/>
    <s v=""/>
  </r>
  <r>
    <s v="Gerencia Técnica"/>
    <x v="70"/>
    <s v="Operativo"/>
    <s v="TODOS LOS PROCESOS"/>
    <s v="Puede ocurrir la entrega extemporánea de informes a los entes de control"/>
    <m/>
    <m/>
    <m/>
    <m/>
    <m/>
    <m/>
    <m/>
    <m/>
    <m/>
    <m/>
    <n v="0"/>
    <s v="Debil"/>
    <s v="Fuerte"/>
    <s v="DebilFuerte"/>
    <n v="7"/>
    <s v="Débil"/>
    <s v="No disminuye"/>
    <s v="Directamente"/>
    <s v="DébilNo disminuyeDirectamente"/>
    <s v=""/>
    <s v=""/>
  </r>
  <r>
    <s v="Gerencia Técnica"/>
    <x v="71"/>
    <s v="Operativo"/>
    <s v="ADQUISICIONES"/>
    <s v="Puede ocurrir no alcanzar el objetivo del contrato"/>
    <m/>
    <m/>
    <m/>
    <m/>
    <m/>
    <m/>
    <m/>
    <m/>
    <m/>
    <m/>
    <n v="0"/>
    <s v="Debil"/>
    <s v="Fuerte"/>
    <s v="DebilFuerte"/>
    <n v="7"/>
    <s v="Débil"/>
    <s v="No disminuye"/>
    <s v="Directamente"/>
    <s v="DébilNo disminuyeDirectamente"/>
    <s v=""/>
    <s v=""/>
  </r>
  <r>
    <s v="Gerencia Técnica"/>
    <x v="72"/>
    <s v="Operativo"/>
    <s v="RECEPCIÓN Y REGISTRO"/>
    <s v="Contar con Depositarios Provisionales y/o Liquidadores incorporados en el Registro con características erróneas"/>
    <m/>
    <s v="Generación de la Resolución que conforma el equipo evaluador"/>
    <m/>
    <m/>
    <m/>
    <m/>
    <m/>
    <m/>
    <m/>
    <m/>
    <n v="0"/>
    <s v="Debil"/>
    <s v="Fuerte"/>
    <s v="DebilFuerte"/>
    <n v="7"/>
    <s v="Débil"/>
    <s v="No disminuye"/>
    <s v="Directamente"/>
    <s v="DébilNo disminuyeDirectamente"/>
    <s v=""/>
    <s v=""/>
  </r>
  <r>
    <s v="Gerencia Técnica"/>
    <x v="72"/>
    <s v="Operativo"/>
    <s v="RECEPCIÓN Y REGISTRO"/>
    <s v="Contar con Depositarios Provisionales y/o Liquidadores incorporados en el Registro con características erróneas"/>
    <m/>
    <s v="Reunión con el equipo evaluador previa al inicio de la evaluación de los participantes"/>
    <m/>
    <m/>
    <m/>
    <m/>
    <m/>
    <m/>
    <m/>
    <m/>
    <n v="0"/>
    <s v="Debil"/>
    <s v="Fuerte"/>
    <s v="DebilFuerte"/>
    <n v="7"/>
    <s v="Débil"/>
    <s v="No disminuye"/>
    <s v="Directamente"/>
    <s v="DébilNo disminuyeDirectamente"/>
    <s v=""/>
    <s v=""/>
  </r>
  <r>
    <s v="Gerencia Técnica"/>
    <x v="72"/>
    <s v="Operativo"/>
    <s v="RECEPCIÓN Y REGISTRO"/>
    <s v="Contar con Depositarios Provisionales y/o Liquidadores incorporados en el Registro con características erróneas"/>
    <m/>
    <s v="Envío a los evaluadores de la resolución del equipo evaluador junto con el texto aprobado de la Convocatoria"/>
    <m/>
    <m/>
    <m/>
    <m/>
    <m/>
    <m/>
    <m/>
    <m/>
    <n v="0"/>
    <s v="Debil"/>
    <s v="Fuerte"/>
    <s v="DebilFuerte"/>
    <n v="7"/>
    <s v="Débil"/>
    <s v="No disminuye"/>
    <s v="Directamente"/>
    <s v="DébilNo disminuyeDirectamente"/>
    <s v=""/>
    <s v=""/>
  </r>
  <r>
    <s v="Gerencia Técnica"/>
    <x v="72"/>
    <s v="Operativo"/>
    <s v="RECEPCIÓN Y REGISTRO"/>
    <s v="Contar con Depositarios Provisionales y/o Liquidadores incorporados en el Registro con características erróneas"/>
    <m/>
    <s v="Aprobación por parte del Comité de Depositarios Provisionales y Liquidadores del texto final de la Convocatoria"/>
    <m/>
    <m/>
    <m/>
    <m/>
    <m/>
    <m/>
    <m/>
    <m/>
    <n v="0"/>
    <s v="Debil"/>
    <s v="Fuerte"/>
    <s v="DebilFuerte"/>
    <n v="7"/>
    <s v="Débil"/>
    <s v="No disminuye"/>
    <s v="Directamente"/>
    <s v="DébilNo disminuyeDirectamente"/>
    <s v=""/>
    <s v=""/>
  </r>
  <r>
    <s v="Gerencia Técnica"/>
    <x v="73"/>
    <s v="Operativo"/>
    <s v="RECEPCIÓN Y REGISTRO"/>
    <s v="Puede ocurrir que no se asignen Depositarios Provisionales y/o Liquidadores de acuerdo a las necesidades."/>
    <m/>
    <s v="Llamadas de confirmación de las áreas misionales que solicitan la asignación"/>
    <m/>
    <m/>
    <m/>
    <m/>
    <m/>
    <m/>
    <m/>
    <m/>
    <n v="0"/>
    <s v="Debil"/>
    <s v="Fuerte"/>
    <s v="DebilFuerte"/>
    <n v="7"/>
    <s v="Débil"/>
    <s v="No disminuye"/>
    <s v="Directamente"/>
    <s v="DébilNo disminuyeDirectamente"/>
    <s v=""/>
    <s v=""/>
  </r>
  <r>
    <s v="Gerencia Técnica"/>
    <x v="73"/>
    <s v="Operativo"/>
    <s v="RECEPCIÓN Y REGISTRO"/>
    <s v="Puede ocurrir que no se asignen Depositarios Provisionales y/o Liquidadores de acuerdo a las necesidades."/>
    <m/>
    <s v="Correos de envío de las solicitudes"/>
    <m/>
    <m/>
    <m/>
    <m/>
    <m/>
    <m/>
    <m/>
    <m/>
    <n v="0"/>
    <s v="Debil"/>
    <s v="Fuerte"/>
    <s v="DebilFuerte"/>
    <n v="7"/>
    <s v="Débil"/>
    <s v="No disminuye"/>
    <s v="Directamente"/>
    <s v="DébilNo disminuyeDirectamente"/>
    <s v=""/>
    <s v=""/>
  </r>
  <r>
    <s v="Gerencia Técnica"/>
    <x v="73"/>
    <s v="Operativo"/>
    <s v="RECEPCIÓN Y REGISTRO"/>
    <s v="Puede ocurrir que no se asignen Depositarios Provisionales y/o Liquidadores de acuerdo a las necesidades."/>
    <m/>
    <s v="Revisar el correcto diligenciamiento y aprobaciones del formato de solicitud"/>
    <m/>
    <m/>
    <m/>
    <m/>
    <m/>
    <m/>
    <m/>
    <m/>
    <n v="0"/>
    <s v="Debil"/>
    <s v="Fuerte"/>
    <s v="DebilFuerte"/>
    <n v="7"/>
    <s v="Débil"/>
    <s v="No disminuye"/>
    <s v="Directamente"/>
    <s v="DébilNo disminuyeDirectamente"/>
    <s v=""/>
    <s v=""/>
  </r>
  <r>
    <s v="Gerencia Técnica"/>
    <x v="73"/>
    <s v="Operativo"/>
    <s v="RECEPCIÓN Y REGISTRO"/>
    <s v="Puede ocurrir que no se asignen Depositarios Provisionales y/o Liquidadores de acuerdo a las necesidades."/>
    <m/>
    <s v="Llamadas de confirmación de las áreas misionales que solicitan la asignación"/>
    <m/>
    <m/>
    <m/>
    <m/>
    <m/>
    <m/>
    <m/>
    <m/>
    <n v="0"/>
    <s v="Debil"/>
    <s v="Fuerte"/>
    <s v="DebilFuerte"/>
    <n v="7"/>
    <s v="Débil"/>
    <s v="No disminuye"/>
    <s v="Directamente"/>
    <s v="DébilNo disminuyeDirectamente"/>
    <s v=""/>
    <s v=""/>
  </r>
  <r>
    <s v="Gerencia Técnica"/>
    <x v="74"/>
    <s v="Operativo"/>
    <s v="RECEPCIÓN Y REGISTRO"/>
    <s v="No aceptación de la designación, renuncia y/o remoción como Depositarios Provisionales y/o Liquidadores"/>
    <m/>
    <s v="Revisión de los Depositarios Provisionales y Liquidadores que no tienen activos asignados"/>
    <m/>
    <m/>
    <m/>
    <m/>
    <m/>
    <m/>
    <m/>
    <m/>
    <n v="0"/>
    <s v="Debil"/>
    <s v="Fuerte"/>
    <s v="DebilFuerte"/>
    <n v="7"/>
    <s v="Débil"/>
    <s v="No disminuye"/>
    <s v="Directamente"/>
    <s v="DébilNo disminuyeDirectamente"/>
    <s v=""/>
    <s v=""/>
  </r>
  <r>
    <s v="Gerencia Técnica"/>
    <x v="74"/>
    <s v="Operativo"/>
    <s v="RECEPCIÓN Y REGISTRO"/>
    <s v="No aceptación de la designación, renuncia y/o remoción como Depositarios Provisionales y/o Liquidadores"/>
    <m/>
    <s v="Revisión de las pólizas de cumplimiento entregadas por Depositarios Provisionales y Liquidadores y llamadas de solicitud de las pólizas"/>
    <m/>
    <m/>
    <m/>
    <m/>
    <m/>
    <m/>
    <m/>
    <m/>
    <n v="0"/>
    <s v="Debil"/>
    <s v="Fuerte"/>
    <s v="DebilFuerte"/>
    <n v="7"/>
    <s v="Débil"/>
    <s v="No disminuye"/>
    <s v="Directamente"/>
    <s v="DébilNo disminuyeDirectamente"/>
    <s v=""/>
    <s v=""/>
  </r>
  <r>
    <s v="Gerencia Técnica"/>
    <x v="74"/>
    <s v="Operativo"/>
    <s v="RECEPCIÓN Y REGISTRO"/>
    <s v="No aceptación de la designación, renuncia y/o remoción como Depositarios Provisionales y/o Liquidadores"/>
    <m/>
    <s v="Información a las áreas misionales mediante correo electrónico y traslado de las solicitudes recibidas por los de los Depositarios Provisionales y Liquidadores"/>
    <m/>
    <m/>
    <m/>
    <m/>
    <m/>
    <m/>
    <m/>
    <m/>
    <n v="0"/>
    <s v="Debil"/>
    <s v="Fuerte"/>
    <s v="DebilFuerte"/>
    <n v="7"/>
    <s v="Débil"/>
    <s v="No disminuye"/>
    <s v="Directamente"/>
    <s v="DébilNo disminuyeDirectamente"/>
    <s v=""/>
    <s v=""/>
  </r>
  <r>
    <s v="Gerencia Técnica"/>
    <x v="74"/>
    <s v="Operativo"/>
    <s v="RECEPCIÓN Y REGISTRO"/>
    <s v="No aceptación de la designación, renuncia y/o remoción como Depositarios Provisionales y/o Liquidadores"/>
    <m/>
    <s v="Información de las áreas misionales al Grupo de Gestión de de los Depositarios Provisionales y Liquidadores sobre aquellos depositarios que no cumplen su gestión y es necesario removerles los activos o retirarlos del Registro"/>
    <m/>
    <m/>
    <m/>
    <m/>
    <m/>
    <m/>
    <m/>
    <m/>
    <n v="0"/>
    <s v="Debil"/>
    <s v="Fuerte"/>
    <s v="DebilFuerte"/>
    <n v="7"/>
    <s v="Débil"/>
    <s v="No disminuye"/>
    <s v="Directamente"/>
    <s v="DébilNo disminuyeDirectamente"/>
    <s v=""/>
    <s v=""/>
  </r>
  <r>
    <s v="Gerencia Técnica"/>
    <x v="75"/>
    <s v="Operativo"/>
    <s v="RECEPCIÓN Y REGISTRO"/>
    <s v="Resolución de designación errónea o no generada"/>
    <m/>
    <s v="Creación de los activos en el inventario centralizado en un grupo"/>
    <m/>
    <m/>
    <m/>
    <m/>
    <m/>
    <m/>
    <m/>
    <m/>
    <n v="0"/>
    <s v="Debil"/>
    <s v="Fuerte"/>
    <s v="DebilFuerte"/>
    <n v="7"/>
    <s v="Débil"/>
    <s v="No disminuye"/>
    <s v="Directamente"/>
    <s v="DébilNo disminuyeDirectamente"/>
    <s v=""/>
    <s v=""/>
  </r>
  <r>
    <s v="Gerencia Técnica"/>
    <x v="75"/>
    <s v="Operativo"/>
    <s v="RECEPCIÓN Y REGISTRO"/>
    <s v="Resolución de designación errónea o no generada"/>
    <m/>
    <s v="Revisión en la creación del activo de las unidades inmobiliarias o unidades económicas, activos sociales o no sociales y demás variables que afectan la descripción del activo que se está asignando, así como su estado"/>
    <m/>
    <m/>
    <m/>
    <m/>
    <m/>
    <m/>
    <m/>
    <m/>
    <n v="0"/>
    <s v="Debil"/>
    <s v="Fuerte"/>
    <s v="DebilFuerte"/>
    <n v="7"/>
    <s v="Débil"/>
    <s v="No disminuye"/>
    <s v="Directamente"/>
    <s v="DébilNo disminuyeDirectamente"/>
    <s v=""/>
    <s v=""/>
  </r>
  <r>
    <s v="Gerencia Técnica"/>
    <x v="75"/>
    <s v="Operativo"/>
    <s v="RECEPCIÓN Y REGISTRO"/>
    <s v="Resolución de designación errónea o no generada"/>
    <m/>
    <s v="Revisión del cuadro de control de las asignaciones formalizadas con resolución, póliza y acta de posesión"/>
    <m/>
    <m/>
    <m/>
    <m/>
    <m/>
    <m/>
    <m/>
    <m/>
    <n v="0"/>
    <s v="Debil"/>
    <s v="Fuerte"/>
    <s v="DebilFuerte"/>
    <n v="7"/>
    <s v="Débil"/>
    <s v="No disminuye"/>
    <s v="Directamente"/>
    <s v="DébilNo disminuyeDirectamente"/>
    <s v=""/>
    <s v=""/>
  </r>
  <r>
    <s v="Gerencia Técnica"/>
    <x v="75"/>
    <s v="Operativo"/>
    <s v="RECEPCIÓN Y REGISTRO"/>
    <s v="Resolución de designación errónea o no generada"/>
    <m/>
    <s v="Revisión del funcionamiento correcto del sistema de asignación"/>
    <m/>
    <m/>
    <m/>
    <m/>
    <m/>
    <m/>
    <m/>
    <m/>
    <n v="0"/>
    <s v="Debil"/>
    <s v="Fuerte"/>
    <s v="DebilFuerte"/>
    <n v="7"/>
    <s v="Débil"/>
    <s v="No disminuye"/>
    <s v="Directamente"/>
    <s v="DébilNo disminuyeDirectamente"/>
    <s v=""/>
    <s v=""/>
  </r>
  <r>
    <s v="Gerencia Técnica"/>
    <x v="75"/>
    <s v="Operativo"/>
    <s v="RECEPCIÓN Y REGISTRO"/>
    <s v="Resolución de designación errónea o no generada"/>
    <m/>
    <s v="Se cuenta con dos usuarios con acceso al sistema de asignación y se ha realizado capacitación a funcionarios del Grupo de Gestión de Depositarios Provisionales y Liquidadores sobre el proceso"/>
    <m/>
    <m/>
    <m/>
    <m/>
    <m/>
    <m/>
    <m/>
    <m/>
    <n v="0"/>
    <s v="Debil"/>
    <s v="Fuerte"/>
    <s v="DebilFuerte"/>
    <n v="7"/>
    <s v="Débil"/>
    <s v="No disminuye"/>
    <s v="Directamente"/>
    <s v="DébilNo disminuyeDirectamente"/>
    <s v=""/>
    <s v=""/>
  </r>
  <r>
    <s v="Gerencia Técnica"/>
    <x v="76"/>
    <s v="Operativo"/>
    <s v="RECEPCIÓN Y REGISTRO"/>
    <s v="No presentación de la garantía (póliza de cumplimiento) por parte de los Depositarios Provisionales y/o Liquidadores"/>
    <m/>
    <s v="Revisión de las pólizas de cumplimiento entregadas por Depositarios Provisionales y Liquidadores y llamadas de solicitud de las pólizas informando la consecuencia de la no presentación"/>
    <m/>
    <m/>
    <m/>
    <m/>
    <m/>
    <m/>
    <m/>
    <m/>
    <n v="0"/>
    <s v="Debil"/>
    <s v="Fuerte"/>
    <s v="DebilFuerte"/>
    <n v="7"/>
    <s v="Débil"/>
    <s v="No disminuye"/>
    <s v="Directamente"/>
    <s v="DébilNo disminuyeDirectamente"/>
    <s v=""/>
    <s v=""/>
  </r>
  <r>
    <s v="Gerencia Técnica"/>
    <x v="76"/>
    <s v="Operativo"/>
    <s v="RECEPCIÓN Y REGISTRO"/>
    <s v="No presentación de la garantía (póliza de cumplimiento) por parte de los Depositarios Provisionales y/o Liquidadores"/>
    <m/>
    <s v="Realizar una clasificación de riesgo financiero y de experiencia de los Depositarios Provisionales y Liquidadores de manera que se asigne un número de activos adecuado a dicha clasificación"/>
    <m/>
    <m/>
    <m/>
    <m/>
    <m/>
    <m/>
    <m/>
    <m/>
    <n v="0"/>
    <s v="Debil"/>
    <s v="Fuerte"/>
    <s v="DebilFuerte"/>
    <n v="7"/>
    <s v="Débil"/>
    <s v="No disminuye"/>
    <s v="Directamente"/>
    <s v="DébilNo disminuyeDirectamente"/>
    <s v=""/>
    <s v=""/>
  </r>
  <r>
    <s v="Gerencia Técnica"/>
    <x v="76"/>
    <s v="Operativo"/>
    <s v="RECEPCIÓN Y REGISTRO"/>
    <s v="No presentación de la garantía (póliza de cumplimiento) por parte de los Depositarios Provisionales y/o Liquidadores"/>
    <m/>
    <s v="Envío de una comunicación a los Depositarios Provisionales y Liquidadores en la que se informa el proceso de formación de la aceptación de la designación, así como de la presentación de la póliza de cumplimiento con los lineamientos requeridos por la entidad"/>
    <m/>
    <m/>
    <m/>
    <m/>
    <m/>
    <m/>
    <m/>
    <m/>
    <n v="0"/>
    <s v="Debil"/>
    <s v="Fuerte"/>
    <s v="DebilFuerte"/>
    <n v="7"/>
    <s v="Débil"/>
    <s v="No disminuye"/>
    <s v="Directamente"/>
    <s v="DébilNo disminuyeDirectamente"/>
    <s v=""/>
    <s v=""/>
  </r>
  <r>
    <s v="Gerencia Técnica"/>
    <x v="77"/>
    <s v="Operativo"/>
    <s v="RECEPCIÓN Y REGISTRO"/>
    <s v="Administrar activos por parte de los Depositarios Provisionales y/o Liquidadores sin tener la cobertura total para el cumplimiento de sus obligaciones"/>
    <m/>
    <s v="Revisión de las pólizas de cumplimiento entregadas por Depositarios Provisionales de acuerdo con los lineamientos del área Jurídica de la entidad y la normatividad vigente"/>
    <m/>
    <m/>
    <m/>
    <m/>
    <m/>
    <m/>
    <m/>
    <m/>
    <n v="0"/>
    <s v="Debil"/>
    <s v="Fuerte"/>
    <s v="DebilFuerte"/>
    <n v="7"/>
    <s v="Débil"/>
    <s v="No disminuye"/>
    <s v="Directamente"/>
    <s v="DébilNo disminuyeDirectamente"/>
    <s v=""/>
    <s v=""/>
  </r>
  <r>
    <s v="Gerencia Técnica"/>
    <x v="77"/>
    <s v="Operativo"/>
    <s v="RECEPCIÓN Y REGISTRO"/>
    <s v="Administrar activos por parte de los Depositarios Provisionales y/o Liquidadores sin tener la cobertura total para el cumplimiento de sus obligaciones"/>
    <m/>
    <s v="Revisión de las pólizas de cumplimiento entregadas por Depositarios Provisionales de acuerdo con los lineamientos del área Jurídica de la entidad y la normatividad vigente"/>
    <m/>
    <m/>
    <m/>
    <m/>
    <m/>
    <m/>
    <m/>
    <m/>
    <n v="0"/>
    <s v="Debil"/>
    <s v="Fuerte"/>
    <s v="DebilFuerte"/>
    <n v="7"/>
    <s v="Débil"/>
    <s v="No disminuye"/>
    <s v="Directamente"/>
    <s v="DébilNo disminuyeDirectamente"/>
    <s v=""/>
    <s v=""/>
  </r>
  <r>
    <s v="Gerencia Técnica"/>
    <x v="78"/>
    <s v="Operativo"/>
    <s v="RECEPCIÓN Y REGISTRO"/>
    <s v="Generación y suscripción del Acta de posesión con datos incorrectos o incompletos"/>
    <m/>
    <s v="Revisión de las actas de posesión creadas por parte del funcionario con funciones de coordinación del Grupo de Gestión de Depositarios Provisionales y Liquidadores"/>
    <m/>
    <m/>
    <m/>
    <m/>
    <m/>
    <m/>
    <m/>
    <m/>
    <n v="0"/>
    <s v="Debil"/>
    <s v="Fuerte"/>
    <s v="DebilFuerte"/>
    <n v="7"/>
    <s v="Débil"/>
    <s v="No disminuye"/>
    <s v="Directamente"/>
    <s v="DébilNo disminuyeDirectamente"/>
    <s v=""/>
    <s v=""/>
  </r>
  <r>
    <s v="Gerencia Técnica"/>
    <x v="78"/>
    <s v="Operativo"/>
    <s v="RECEPCIÓN Y REGISTRO"/>
    <s v="Generación y suscripción del Acta de posesión con datos incorrectos o incompletos"/>
    <m/>
    <s v="Revisión del funcionamiento correcto del sistema de asignación"/>
    <m/>
    <m/>
    <m/>
    <m/>
    <m/>
    <m/>
    <m/>
    <m/>
    <n v="0"/>
    <s v="Debil"/>
    <s v="Fuerte"/>
    <s v="DebilFuerte"/>
    <n v="7"/>
    <s v="Débil"/>
    <s v="No disminuye"/>
    <s v="Directamente"/>
    <s v="DébilNo disminuyeDirectamente"/>
    <s v=""/>
    <s v=""/>
  </r>
  <r>
    <s v="Gerencia Técnica"/>
    <x v="79"/>
    <s v="Seguridad de la Información"/>
    <s v="RECEPCIÓN Y REGISTRO"/>
    <s v="Puede ocurrir que  los Depositarios Provisionales y Liquidadores no estén registrados en las entidades de registro."/>
    <m/>
    <s v="Revisión del cuadro de control de las asignaciones formalizadas con resolución, póliza y acta de posesión"/>
    <m/>
    <m/>
    <m/>
    <m/>
    <m/>
    <m/>
    <m/>
    <m/>
    <n v="0"/>
    <s v="Debil"/>
    <s v="Fuerte"/>
    <s v="DebilFuerte"/>
    <n v="7"/>
    <s v="Débil"/>
    <s v="No disminuye"/>
    <s v="Directamente"/>
    <s v="DébilNo disminuyeDirectamente"/>
    <s v=""/>
    <s v=""/>
  </r>
  <r>
    <s v="Gerencia Técnica"/>
    <x v="79"/>
    <s v="Seguridad de la Información"/>
    <s v="RECEPCIÓN Y REGISTRO"/>
    <s v="Puede ocurrir que  los Depositarios Provisionales y Liquidadores no estén registrados en las entidades de registro."/>
    <m/>
    <s v="Revisión del cuadro de control de las asignaciones formalizadas con resolución, póliza y acta de posesión"/>
    <m/>
    <m/>
    <m/>
    <m/>
    <m/>
    <m/>
    <m/>
    <m/>
    <n v="0"/>
    <s v="Debil"/>
    <s v="Fuerte"/>
    <s v="DebilFuerte"/>
    <n v="7"/>
    <s v="Débil"/>
    <s v="No disminuye"/>
    <s v="Directamente"/>
    <s v="DébilNo disminuyeDirectamente"/>
    <s v=""/>
    <s v=""/>
  </r>
  <r>
    <s v="Gerencia Técnica"/>
    <x v="79"/>
    <s v="Seguridad de la Información"/>
    <s v="RECEPCIÓN Y REGISTRO"/>
    <s v="Puede ocurrir que  los Depositarios Provisionales y Liquidadores no estén registrados en las entidades de registro."/>
    <m/>
    <s v="Generación de una comunicación que indique la normatividad en la exoneración del pago de las inscripciones"/>
    <m/>
    <m/>
    <m/>
    <m/>
    <m/>
    <m/>
    <m/>
    <m/>
    <n v="0"/>
    <s v="Debil"/>
    <s v="Fuerte"/>
    <s v="DebilFuerte"/>
    <n v="7"/>
    <s v="Débil"/>
    <s v="No disminuye"/>
    <s v="Directamente"/>
    <s v="DébilNo disminuyeDirectamente"/>
    <s v=""/>
    <s v=""/>
  </r>
  <r>
    <s v="Gerencia Técnica"/>
    <x v="80"/>
    <s v="Operativo"/>
    <s v="RECEPCIÓN Y REGISTRO"/>
    <s v="Ingreso erróneo de información de los activos y actos administrativos en el sistema"/>
    <m/>
    <s v="Revisión de la información de la creación de los activos en el inventario"/>
    <m/>
    <m/>
    <m/>
    <m/>
    <m/>
    <m/>
    <m/>
    <m/>
    <n v="0"/>
    <s v="Debil"/>
    <s v="Fuerte"/>
    <s v="DebilFuerte"/>
    <n v="7"/>
    <s v="Débil"/>
    <s v="No disminuye"/>
    <s v="Directamente"/>
    <s v="DébilNo disminuyeDirectamente"/>
    <s v=""/>
    <s v=""/>
  </r>
  <r>
    <s v="Gerencia Técnica"/>
    <x v="80"/>
    <s v="Operativo"/>
    <s v="RECEPCIÓN Y REGISTRO"/>
    <s v="Ingreso erróneo de información de los activos y actos administrativos en el sistema"/>
    <m/>
    <s v="Revisión en la vinculación del activo en el sistema en cuanto a unidades inmobiliarias o unidades económicas, activos sociales o no sociales y demás variables que afectan la descripción del activo que se está ingresando"/>
    <m/>
    <m/>
    <m/>
    <m/>
    <m/>
    <m/>
    <m/>
    <m/>
    <n v="0"/>
    <s v="Debil"/>
    <s v="Fuerte"/>
    <s v="DebilFuerte"/>
    <n v="7"/>
    <s v="Débil"/>
    <s v="No disminuye"/>
    <s v="Directamente"/>
    <s v="DébilNo disminuyeDirectamente"/>
    <s v=""/>
    <s v=""/>
  </r>
  <r>
    <s v="Gerencia Técnica"/>
    <x v="80"/>
    <s v="Operativo"/>
    <s v="RECEPCIÓN Y REGISTRO"/>
    <s v="Ingreso erróneo de información de los activos y actos administrativos en el sistema"/>
    <m/>
    <s v="No hay definido un control"/>
    <m/>
    <m/>
    <m/>
    <m/>
    <m/>
    <m/>
    <m/>
    <m/>
    <n v="0"/>
    <s v="Debil"/>
    <s v="Fuerte"/>
    <s v="DebilFuerte"/>
    <n v="7"/>
    <s v="Débil"/>
    <s v="No disminuye"/>
    <s v="Directamente"/>
    <s v="DébilNo disminuyeDirectamente"/>
    <s v=""/>
    <s v=""/>
  </r>
  <r>
    <s v="Gerencia Técnica"/>
    <x v="80"/>
    <s v="Operativo"/>
    <s v="RECEPCIÓN Y REGISTRO"/>
    <s v="Ingreso erróneo de información de los activos y actos administrativos en el sistema"/>
    <m/>
    <s v="Verificar que el activo que se va a remover quede en administración directa con la cantidad completa de folios que comprenden la unidad inmobiliara o unidad económica, así como los activos sociales"/>
    <m/>
    <m/>
    <m/>
    <m/>
    <m/>
    <m/>
    <m/>
    <m/>
    <n v="0"/>
    <s v="Debil"/>
    <s v="Fuerte"/>
    <s v="DebilFuerte"/>
    <n v="7"/>
    <s v="Débil"/>
    <s v="No disminuye"/>
    <s v="Directamente"/>
    <s v="DébilNo disminuyeDirectamente"/>
    <s v=""/>
    <s v=""/>
  </r>
  <r>
    <s v="Gerencia Técnica"/>
    <x v="81"/>
    <s v="Seguridad de la Información"/>
    <s v="TODOS LOS PROCESOS"/>
    <s v="Puede ocurrir que se filtre información privilegiada o sensible"/>
    <m/>
    <m/>
    <m/>
    <m/>
    <m/>
    <m/>
    <m/>
    <m/>
    <m/>
    <m/>
    <n v="0"/>
    <s v="Debil"/>
    <s v="Fuerte"/>
    <s v="DebilFuerte"/>
    <n v="7"/>
    <s v="Débil"/>
    <s v="No disminuye"/>
    <s v="Directamente"/>
    <s v="DébilNo disminuyeDirectamente"/>
    <s v=""/>
    <s v=""/>
  </r>
  <r>
    <s v="Gerencia Técnica"/>
    <x v="84"/>
    <s v="Continuidad del negocio "/>
    <s v="TODOS LOS PROCESOS"/>
    <s v="Puede ocurrir que se presente un desastre natural (Terremoto, incendio, entre otros)"/>
    <m/>
    <s v="Plan de Emergencias"/>
    <s v="Reducir el riesgo"/>
    <m/>
    <m/>
    <m/>
    <m/>
    <m/>
    <m/>
    <m/>
    <n v="0"/>
    <s v="Debil"/>
    <s v="Fuerte"/>
    <s v="DebilFuerte"/>
    <n v="7"/>
    <s v="Débil"/>
    <s v="No disminuye"/>
    <s v="Directamente"/>
    <s v="DébilNo disminuyeDirectamente"/>
    <s v=""/>
    <s v=""/>
  </r>
  <r>
    <s v="Gerencia Técnica"/>
    <x v="85"/>
    <s v="Continuidad del negocio "/>
    <s v="GESTIÓN DE LA INFRAESTRUCTURA TECNOLOGICA"/>
    <s v="Puede ocurrir que se presente la interrupción de la tecnología (Hardware y Software)"/>
    <m/>
    <m/>
    <m/>
    <m/>
    <m/>
    <m/>
    <m/>
    <m/>
    <m/>
    <m/>
    <n v="0"/>
    <s v="Debil"/>
    <s v="Fuerte"/>
    <s v="DebilFuerte"/>
    <n v="7"/>
    <s v="Débil"/>
    <s v="No disminuye"/>
    <s v="Directamente"/>
    <s v="DébilNo disminuyeDirectamente"/>
    <s v=""/>
    <s v=""/>
  </r>
  <r>
    <s v="Gerencia Técnica"/>
    <x v="86"/>
    <s v="Continuidad del negocio "/>
    <s v="DISPOSICIÓN FINAL DE ACTIVOS"/>
    <s v="Puede ocurrir que se destruya la información"/>
    <m/>
    <s v="PINAR (Plan Institucional de Archivos)"/>
    <s v="Reducir el riesgo"/>
    <m/>
    <m/>
    <m/>
    <m/>
    <m/>
    <m/>
    <m/>
    <n v="0"/>
    <s v="Debil"/>
    <s v="Fuerte"/>
    <s v="DebilFuerte"/>
    <n v="7"/>
    <s v="Débil"/>
    <s v="No disminuye"/>
    <s v="Directamente"/>
    <s v="DébilNo disminuyeDirectamente"/>
    <s v=""/>
    <s v=""/>
  </r>
  <r>
    <s v="Gerencia Técnica"/>
    <x v="87"/>
    <s v="Continuidad del negocio "/>
    <s v="GESTIÓN FINANCIERA"/>
    <s v="Puede ocurrir que un proveedor se encuentre suplantado"/>
    <m/>
    <s v="Manual de riesgos de la contratacion"/>
    <s v="Reducir el riesgo"/>
    <m/>
    <m/>
    <m/>
    <m/>
    <m/>
    <m/>
    <m/>
    <n v="0"/>
    <s v="Debil"/>
    <s v="Fuerte"/>
    <s v="DebilFuerte"/>
    <n v="7"/>
    <s v="Débil"/>
    <s v="No disminuye"/>
    <s v="Directamente"/>
    <s v="DébilNo disminuyeDirectamente"/>
    <s v=""/>
    <s v=""/>
  </r>
  <r>
    <s v="Gerencia Técnica"/>
    <x v="87"/>
    <s v="Continuidad del negocio "/>
    <s v="GESTIÓN FINANCIERA"/>
    <s v="Puede ocurrir que un proveedor se encuentre suplantado"/>
    <m/>
    <s v="Procedimiento de contratacion"/>
    <s v="Reducir el riesgo"/>
    <m/>
    <m/>
    <m/>
    <m/>
    <m/>
    <m/>
    <m/>
    <n v="0"/>
    <s v="Debil"/>
    <s v="Fuerte"/>
    <s v="DebilFuerte"/>
    <n v="7"/>
    <s v="Débil"/>
    <s v="No disminuye"/>
    <s v="Directamente"/>
    <s v="DébilNo disminuyeDirectamente"/>
    <s v=""/>
    <s v=""/>
  </r>
  <r>
    <s v="Gerencia Técnica"/>
    <x v="88"/>
    <s v="Continuidad del negocio "/>
    <s v="GESTIÓN DEL TALENTO HUMANO"/>
    <s v="puede que se cuente con las instalaciones físicas inadecuadas"/>
    <m/>
    <s v="Contrato de seguridad"/>
    <s v="Reducir el riesgo"/>
    <m/>
    <m/>
    <m/>
    <m/>
    <m/>
    <m/>
    <m/>
    <n v="0"/>
    <s v="Debil"/>
    <s v="Fuerte"/>
    <s v="DebilFuerte"/>
    <n v="7"/>
    <s v="Débil"/>
    <s v="No disminuye"/>
    <s v="Directamente"/>
    <s v="DébilNo disminuyeDirectamente"/>
    <s v=""/>
    <s v=""/>
  </r>
  <r>
    <s v="Gerencia Técnica"/>
    <x v="88"/>
    <s v="Continuidad del negocio "/>
    <s v="GESTIÓN DEL TALENTO HUMANO"/>
    <s v="puede que se cuente con las instalaciones físicas inadecuadas"/>
    <m/>
    <s v="Registro de visitantes"/>
    <s v="Reducir el riesgo"/>
    <m/>
    <m/>
    <m/>
    <m/>
    <m/>
    <m/>
    <m/>
    <n v="0"/>
    <s v="Debil"/>
    <s v="Fuerte"/>
    <s v="DebilFuerte"/>
    <n v="7"/>
    <s v="Débil"/>
    <s v="No disminuye"/>
    <s v="Directamente"/>
    <s v="DébilNo disminuyeDirectamente"/>
    <s v=""/>
    <s v=""/>
  </r>
  <r>
    <s v="Gerencia Técnica"/>
    <x v="88"/>
    <s v="Continuidad del negocio "/>
    <s v="GESTIÓN DEL TALENTO HUMANO"/>
    <s v="puede que se cuente con las instalaciones físicas inadecuadas"/>
    <m/>
    <s v="Sistema de control de accesos"/>
    <s v="Reducir el riesgo"/>
    <m/>
    <m/>
    <m/>
    <m/>
    <m/>
    <m/>
    <m/>
    <n v="0"/>
    <s v="Debil"/>
    <s v="Fuerte"/>
    <s v="DebilFuerte"/>
    <n v="7"/>
    <s v="Débil"/>
    <s v="No disminuye"/>
    <s v="Directamente"/>
    <s v="DébilNo disminuyeDirectamente"/>
    <s v=""/>
    <s v=""/>
  </r>
  <r>
    <s v="Gerencia Técnica"/>
    <x v="88"/>
    <s v="Continuidad del negocio "/>
    <s v="GESTIÓN DEL TALENTO HUMANO"/>
    <s v="puede que se cuente con las instalaciones físicas inadecuadas"/>
    <m/>
    <s v="Circuito cerrado de television CCTV"/>
    <s v="Reducir el riesgo"/>
    <m/>
    <m/>
    <m/>
    <m/>
    <m/>
    <m/>
    <m/>
    <n v="0"/>
    <s v="Debil"/>
    <s v="Fuerte"/>
    <s v="DebilFuerte"/>
    <n v="7"/>
    <s v="Débil"/>
    <s v="No disminuye"/>
    <s v="Directamente"/>
    <s v="DébilNo disminuyeDirectamente"/>
    <s v=""/>
    <s v=""/>
  </r>
  <r>
    <s v="Gerencia Técnica"/>
    <x v="89"/>
    <s v="Continuidad del negocio "/>
    <s v="GESTIÓN DEL TALENTO HUMANO"/>
    <s v="Posibilidad que se presente un evento de desorden publico"/>
    <m/>
    <s v="Herramienta VPN"/>
    <s v="Reducir el riesgo"/>
    <m/>
    <m/>
    <m/>
    <m/>
    <m/>
    <m/>
    <m/>
    <n v="0"/>
    <s v="Debil"/>
    <s v="Fuerte"/>
    <s v="DebilFuerte"/>
    <n v="7"/>
    <s v="Débil"/>
    <s v="No disminuye"/>
    <s v="Directamente"/>
    <s v="DébilNo disminuyeDirectamente"/>
    <s v=""/>
    <s v=""/>
  </r>
  <r>
    <s v="Gerencia Técnica"/>
    <x v="90"/>
    <s v="Continuidad del negocio "/>
    <s v="GESTIÓN DEL TALENTO HUMANO"/>
    <s v="Posibilidad de alta rotación de personal en procesos misionales"/>
    <m/>
    <s v="Procedimientos de bienestar"/>
    <s v="Reducir el riesgo"/>
    <m/>
    <m/>
    <m/>
    <m/>
    <m/>
    <m/>
    <m/>
    <n v="0"/>
    <s v="Debil"/>
    <s v="Fuerte"/>
    <s v="DebilFuerte"/>
    <n v="7"/>
    <s v="Débil"/>
    <s v="No disminuye"/>
    <s v="Directamente"/>
    <s v="DébilNo disminuyeDirectamente"/>
    <s v=""/>
    <s v=""/>
  </r>
  <r>
    <s v="Juridica"/>
    <x v="0"/>
    <s v="Corrupción"/>
    <s v="TODOS LOS PROCESOS"/>
    <s v="Posibilidad de que un funcionario vaya mas allá de las funciones designadas con el fin de obtener un beneficio privado."/>
    <m/>
    <s v="Comunicación  y seguimiento al cumplimiento de las funciones"/>
    <s v="Reducir el riesgo"/>
    <s v="Asignado"/>
    <s v="Adecuado"/>
    <s v="Oportuna"/>
    <s v="Prevenir"/>
    <s v="Confiable"/>
    <s v="Se investigan y resuelven oportunamente"/>
    <s v="Completa"/>
    <n v="100"/>
    <s v="Fuerte"/>
    <s v="Fuerte"/>
    <s v="FuerteFuerte"/>
    <n v="1"/>
    <s v="Fuerte"/>
    <s v="Directamente"/>
    <s v="Indirectamente"/>
    <s v="FuerteDirectamenteIndirectamente"/>
    <n v="2"/>
    <n v="1"/>
  </r>
  <r>
    <s v="Juridica"/>
    <x v="0"/>
    <s v="Corrupción"/>
    <s v="TODOS LOS PROCESOS"/>
    <s v="Posibilidad de que un funcionario vaya mas allá de las funciones designadas con el fin de obtener un beneficio privado."/>
    <m/>
    <s v="Perfiles en los Apicativos"/>
    <s v="Reducir el riesgo"/>
    <s v="Asignado"/>
    <s v="Adecuado"/>
    <s v="Oportuna"/>
    <s v="Prevenir"/>
    <s v="Confiable"/>
    <s v="Se investigan y resuelven oportunamente"/>
    <s v="Completa"/>
    <n v="100"/>
    <s v="Fuerte"/>
    <s v="Fuerte"/>
    <s v="FuerteFuerte"/>
    <n v="1"/>
    <s v="Fuerte"/>
    <s v="Directamente"/>
    <s v="Indirectamente"/>
    <s v="FuerteDirectamenteIndirectamente"/>
    <n v="2"/>
    <n v="1"/>
  </r>
  <r>
    <s v="Juridica"/>
    <x v="0"/>
    <s v="Corrupción"/>
    <s v="TODOS LOS PROCESOS"/>
    <s v="Posibilidad de que un funcionario vaya mas allá de las funciones designadas con el fin de obtener un beneficio privado."/>
    <m/>
    <s v="Controles en los aplicativ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0"/>
    <s v="Corrupción"/>
    <s v="TODOS LOS PROCESOS"/>
    <s v="Posibilidad de que un funcionario vaya mas allá de las funciones designadas con el fin de obtener un beneficio privado."/>
    <m/>
    <s v="Actos administrativos con funciones de cada uno de los Comités definidos para la toma de decisione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0"/>
    <s v="Corrupción"/>
    <s v="TODOS LOS PROCESOS"/>
    <s v="Posibilidad de que un funcionario vaya mas allá de las funciones designadas con el fin de obtener un beneficio privado."/>
    <m/>
    <s v="Aplicación código de ética"/>
    <s v="Reducir el riesgo"/>
    <s v="Asignado"/>
    <s v="Adecuado"/>
    <s v="Oportuna"/>
    <s v="Prevenir"/>
    <s v="Confiable"/>
    <s v="Se investigan y resuelven oportunamente"/>
    <s v="Completa"/>
    <n v="100"/>
    <s v="Fuerte"/>
    <s v="Fuerte"/>
    <s v="FuerteFuerte"/>
    <n v="1"/>
    <s v="Fuerte"/>
    <s v="Directamente"/>
    <s v="Indirectamente"/>
    <s v="FuerteDirectamenteIndirectamente"/>
    <n v="2"/>
    <n v="1"/>
  </r>
  <r>
    <s v="Juridica"/>
    <x v="0"/>
    <s v="Corrupción"/>
    <s v="TODOS LOS PROCESOS"/>
    <s v="Posibilidad de que un funcionario vaya mas allá de las funciones designadas con el fin de obtener un beneficio privado."/>
    <m/>
    <s v="Firma de compromiso de cumplimiento_x000a_"/>
    <s v="Reducir el riesgo"/>
    <s v="Asignado"/>
    <s v="Adecuado"/>
    <s v="Oportuna"/>
    <s v="Prevenir"/>
    <s v="Confiable"/>
    <s v="Se investigan y resuelven oportunamente"/>
    <s v="Completa"/>
    <n v="100"/>
    <s v="Fuerte"/>
    <s v="Fuerte"/>
    <s v="FuerteFuerte"/>
    <n v="1"/>
    <s v="Fuerte"/>
    <s v="Directamente"/>
    <s v="Indirectamente"/>
    <s v="FuerteDirectamenteIndirectamente"/>
    <n v="2"/>
    <n v="1"/>
  </r>
  <r>
    <s v="Juridica"/>
    <x v="1"/>
    <s v="Corrupción"/>
    <s v="TODOS LOS PROCESOS"/>
    <s v="Puede ocurrir intercambio extraoficial de favores, en el cual un individuo se beneficie a si mismo o aun tercero. Amiguismo y clientelismo."/>
    <m/>
    <s v="Aplicación código de ética"/>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1"/>
    <s v="Corrupción"/>
    <s v="TODOS LOS PROCESOS"/>
    <s v="Puede ocurrir intercambio extraoficial de favores, en el cual un individuo se beneficie a si mismo o aun tercero. Amiguismo y clientelismo."/>
    <m/>
    <s v="Firma de compromiso de cumplimiento_x000a_"/>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1"/>
    <s v="Corrupción"/>
    <s v="TODOS LOS PROCESOS"/>
    <s v="Puede ocurrir intercambio extraoficial de favores, en el cual un individuo se beneficie a si mismo o aun tercero. Amiguismo y clientelismo."/>
    <m/>
    <s v="Controles en sedes de funcionamiento de las Zonas únicas de atención al ciudadano, con camaras y grabación de sonido"/>
    <s v="Reducir el riesgo"/>
    <s v="Asignado"/>
    <s v="Adecuado"/>
    <s v="Oportuna"/>
    <s v="Prevenir"/>
    <s v="Confiable"/>
    <s v="Se investigan y resuelven oportunamente"/>
    <s v="Completa"/>
    <n v="100"/>
    <s v="Fuerte"/>
    <s v="Fuerte"/>
    <s v="FuerteFuerte"/>
    <n v="1"/>
    <s v="Fuerte"/>
    <s v="Directamente"/>
    <s v="Directamente"/>
    <s v="FuerteDirectamenteDirectamente"/>
    <n v="2"/>
    <n v="2"/>
  </r>
  <r>
    <s v="Juridica"/>
    <x v="1"/>
    <s v="Corrupción"/>
    <s v="TODOS LOS PROCESOS"/>
    <s v="Puede ocurrir intercambio extraoficial de favores, en el cual un individuo se beneficie a si mismo o aun tercero. Amiguismo y clientelismo."/>
    <m/>
    <s v="Formato de Control de Visitante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Juridica"/>
    <x v="2"/>
    <s v="Corrupción"/>
    <s v="TODOS LOS PROCESOS"/>
    <s v="Puede presentarse situaciones de orden moral y económico que le impidan a un funcionario actuar en forma objetiva e independiente, porque le sea particularmente conveniente. "/>
    <m/>
    <s v="Identificación de núcleo familiar de funcionarios _x000a_"/>
    <s v="Reducir el riesgo"/>
    <s v="Asignado"/>
    <s v="Adecuado"/>
    <s v="Oportuna"/>
    <s v="Prevenir"/>
    <s v="Confiable"/>
    <s v="Se investigan y resuelven oportunamente"/>
    <s v="Completa"/>
    <n v="100"/>
    <s v="Fuerte"/>
    <s v="Fuerte"/>
    <s v="FuerteFuerte"/>
    <n v="1"/>
    <s v="Fuerte"/>
    <s v="Directamente"/>
    <s v="Directamente"/>
    <s v="FuerteDirectamenteDirectamente"/>
    <n v="2"/>
    <n v="2"/>
  </r>
  <r>
    <s v="Juridica"/>
    <x v="2"/>
    <s v="Corrupción"/>
    <s v="TODOS LOS PROCESOS"/>
    <s v="Puede presentarse situaciones de orden moral y económico que le impidan a un funcionario actuar en forma objetiva e independiente, porque le sea particularmente conveniente. "/>
    <m/>
    <s v="Selección de terceros (Evaluación de conflictos de interes con funcionarios de SAE)."/>
    <s v="Reducir el riesgo"/>
    <s v="Asignado"/>
    <s v="Adecuado"/>
    <s v="Oportuna"/>
    <s v="Prevenir"/>
    <s v="Confiable"/>
    <s v="Se investigan y resuelven oportunamente"/>
    <s v="Completa"/>
    <n v="100"/>
    <s v="Fuerte"/>
    <s v="Fuerte"/>
    <s v="FuerteFuerte"/>
    <n v="1"/>
    <s v="Fuerte"/>
    <s v="Directamente"/>
    <s v="Directamente"/>
    <s v="FuerteDirectamenteDirectamente"/>
    <n v="2"/>
    <n v="2"/>
  </r>
  <r>
    <s v="Juridica"/>
    <x v="2"/>
    <s v="Corrupción"/>
    <s v="TODOS LOS PROCESOS"/>
    <s v="Puede presentarse situaciones de orden moral y económico que le impidan a un funcionario actuar en forma objetiva e independiente, porque le sea particularmente conveniente. "/>
    <m/>
    <s v="Controles dentro de los procesos de comercialización (publicación de ofertas y evaluación de oferentes) "/>
    <s v="Reducir el riesgo"/>
    <s v="Asignado"/>
    <s v="Adecuado"/>
    <s v="Oportuna"/>
    <s v="Prevenir"/>
    <s v="Confiable"/>
    <s v="Se investigan y resuelven oportunamente"/>
    <s v="Completa"/>
    <n v="100"/>
    <s v="Fuerte"/>
    <s v="Fuerte"/>
    <s v="FuerteFuerte"/>
    <n v="1"/>
    <s v="Fuerte"/>
    <s v="Directamente"/>
    <s v="Directamente"/>
    <s v="FuerteDirectamenteDirectamente"/>
    <n v="2"/>
    <n v="2"/>
  </r>
  <r>
    <s v="Juridica"/>
    <x v="3"/>
    <s v="Operativo"/>
    <s v="TODOS LOS PROCESOS"/>
    <s v="Puede ocurrir falta de apoyo en los procesos de control social realizados por los ciudadanos."/>
    <m/>
    <s v="Cumplimiento de Normatividad de Ley de transparencias _x000a_"/>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4"/>
    <s v="Corrupción"/>
    <s v="TODOS LOS PROCESOS"/>
    <s v="Posibilidad de recibir o solicitar cualquier dádiva o beneficio a nombre propio o de terceros con el fin de celebrar un contrato."/>
    <m/>
    <s v="Controles dentro de los procesos de comercialización (publicación de ofertas y evaluación de oferentes) "/>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4"/>
    <s v="Corrupción"/>
    <s v="TODOS LOS PROCESOS"/>
    <s v="Posibilidad de recibir o solicitar cualquier dádiva o beneficio a nombre propio o de terceros con el fin de celebrar un contrato."/>
    <m/>
    <s v="Firma de compromiso de cumplimiento"/>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4"/>
    <s v="Corrupción"/>
    <s v="TODOS LOS PROCESOS"/>
    <s v="Posibilidad de recibir o solicitar cualquier dádiva o beneficio a nombre propio o de terceros con el fin de celebrar un contrato."/>
    <m/>
    <s v="Aplicación código de ética"/>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4"/>
    <s v="Corrupción"/>
    <s v="TODOS LOS PROCESOS"/>
    <s v="Posibilidad de recibir o solicitar cualquier dádiva o beneficio a nombre propio o de terceros con el fin de celebrar un contrato."/>
    <m/>
    <s v="Auditorias de control interno"/>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5"/>
    <s v="Corrupción"/>
    <s v="TODOS LOS PROCESOS"/>
    <s v="Posibilidad de que un funcionario reciba u ofrezca un soborno, con el fin de dar o recibir un trato especial con una compañía o persona natural. "/>
    <m/>
    <s v="Controles en sedes de funcionamiento de las Zonas únicas de atención al ciudadano, con camaras y grabación de sonido"/>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5"/>
    <s v="Corrupción"/>
    <s v="TODOS LOS PROCESOS"/>
    <s v="Posibilidad de que un funcionario reciba u ofrezca un soborno, con el fin de dar o recibir un trato especial con una compañía o persona natural. "/>
    <m/>
    <s v="Aplicación código de ética"/>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5"/>
    <s v="Corrupción"/>
    <s v="TODOS LOS PROCESOS"/>
    <s v="Posibilidad de que un funcionario reciba u ofrezca un soborno, con el fin de dar o recibir un trato especial con una compañía o persona natural. "/>
    <m/>
    <s v="Auditorias de control interno"/>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6"/>
    <s v="Corrupción"/>
    <s v="TODOS LOS PROCESOS"/>
    <s v="Puede incitar la participación de varias personas o compañías para cometer un delito buscando el beneficio propio. Concierto para delinquir."/>
    <m/>
    <s v="Controles en sedes de funcionamiento de las Zonas únicas de atención al ciudadano, con camaras y grabación de sonido"/>
    <s v="Reducir el riesgo"/>
    <s v="Asignado"/>
    <s v="Adecuado"/>
    <s v="Oportuna"/>
    <s v="Prevenir"/>
    <s v="Confiable"/>
    <s v="Se investigan y resuelven oportunamente"/>
    <s v="Completa"/>
    <n v="100"/>
    <s v="Fuerte"/>
    <s v="Fuerte"/>
    <s v="FuerteFuerte"/>
    <n v="1"/>
    <s v="Fuerte"/>
    <s v="Directamente"/>
    <s v="Directamente"/>
    <s v="FuerteDirectamenteDirectamente"/>
    <n v="2"/>
    <n v="2"/>
  </r>
  <r>
    <s v="Juridica"/>
    <x v="6"/>
    <s v="Corrupción"/>
    <s v="TODOS LOS PROCESOS"/>
    <s v="Puede incitar la participación de varias personas o compañías para cometer un delito buscando el beneficio propio. Concierto para delinquir."/>
    <m/>
    <s v="Firma de compromiso de cumplimiento"/>
    <s v="Reducir el riesgo"/>
    <s v="Asignado"/>
    <s v="Adecuado"/>
    <s v="Oportuna"/>
    <s v="Prevenir"/>
    <s v="Confiable"/>
    <s v="Se investigan y resuelven oportunamente"/>
    <s v="Completa"/>
    <n v="100"/>
    <s v="Fuerte"/>
    <s v="Fuerte"/>
    <s v="FuerteFuerte"/>
    <n v="1"/>
    <s v="Fuerte"/>
    <s v="Directamente"/>
    <s v="Directamente"/>
    <s v="FuerteDirectamenteDirectamente"/>
    <n v="2"/>
    <n v="2"/>
  </r>
  <r>
    <s v="Juridica"/>
    <x v="6"/>
    <s v="Corrupción"/>
    <s v="TODOS LOS PROCESOS"/>
    <s v="Puede incitar la participación de varias personas o compañías para cometer un delito buscando el beneficio propio. Concierto para delinquir."/>
    <m/>
    <s v="Aplicación código de ética"/>
    <s v="Reducir el riesgo"/>
    <s v="Asignado"/>
    <s v="Adecuado"/>
    <s v="Oportuna"/>
    <s v="Prevenir"/>
    <s v="Confiable"/>
    <s v="Se investigan y resuelven oportunamente"/>
    <s v="Completa"/>
    <n v="100"/>
    <s v="Fuerte"/>
    <s v="Fuerte"/>
    <s v="FuerteFuerte"/>
    <n v="1"/>
    <s v="Fuerte"/>
    <s v="Directamente"/>
    <s v="Indirectamente"/>
    <s v="FuerteDirectamenteIndirectamente"/>
    <n v="2"/>
    <n v="1"/>
  </r>
  <r>
    <s v="Juridica"/>
    <x v="6"/>
    <s v="Corrupción"/>
    <s v="TODOS LOS PROCESOS"/>
    <s v="Puede incitar la participación de varias personas o compañías para cometer un delito buscando el beneficio propio. Concierto para delinquir."/>
    <m/>
    <s v="Comunicación  y seguimiento al cumplimiento de las funciones"/>
    <s v="Reducir el riesgo"/>
    <s v="Asignado"/>
    <s v="Adecuado"/>
    <s v="Oportuna"/>
    <s v="Prevenir"/>
    <s v="Confiable"/>
    <s v="Se investigan y resuelven oportunamente"/>
    <s v="Completa"/>
    <n v="100"/>
    <s v="Fuerte"/>
    <s v="Fuerte"/>
    <s v="FuerteFuerte"/>
    <n v="1"/>
    <s v="Fuerte"/>
    <s v="Directamente"/>
    <s v="Indirectamente"/>
    <s v="FuerteDirectamenteIndirectamente"/>
    <n v="2"/>
    <n v="1"/>
  </r>
  <r>
    <s v="Juridica"/>
    <x v="6"/>
    <s v="Corrupción"/>
    <s v="TODOS LOS PROCESOS"/>
    <s v="Puede incitar la participación de varias personas o compañías para cometer un delito buscando el beneficio propio. Concierto para delinquir."/>
    <m/>
    <s v="Auditorias de control interno"/>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7"/>
    <s v="Corrupción"/>
    <s v="TODOS LOS PROCESOS"/>
    <s v="Puede ocurrir que un funcionario abuse de su cargo o funciones para inducir a otra persona a dar o prometer dinero o cualquier otro beneficio indebido. "/>
    <m/>
    <s v="Definición de presupuestos "/>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7"/>
    <s v="Corrupción"/>
    <s v="TODOS LOS PROCESOS"/>
    <s v="Puede ocurrir que un funcionario abuse de su cargo o funciones para inducir a otra persona a dar o prometer dinero o cualquier otro beneficio indebido. "/>
    <m/>
    <s v="Publicacion de los contrat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7"/>
    <s v="Corrupción"/>
    <s v="TODOS LOS PROCESOS"/>
    <s v="Puede ocurrir que un funcionario abuse de su cargo o funciones para inducir a otra persona a dar o prometer dinero o cualquier otro beneficio indebido. "/>
    <m/>
    <s v="Comité de Contrat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7"/>
    <s v="Corrupción"/>
    <s v="TODOS LOS PROCESOS"/>
    <s v="Puede ocurrir que un funcionario abuse de su cargo o funciones para inducir a otra persona a dar o prometer dinero o cualquier otro beneficio indebido. "/>
    <m/>
    <s v="Estudios previ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7"/>
    <s v="Corrupción"/>
    <s v="TODOS LOS PROCESOS"/>
    <s v="Puede ocurrir que un funcionario abuse de su cargo o funciones para inducir a otra persona a dar o prometer dinero o cualquier otro beneficio indebido. "/>
    <m/>
    <s v="Plan Anual de Adquisicione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7"/>
    <s v="Corrupción"/>
    <s v="TODOS LOS PROCESOS"/>
    <s v="Puede ocurrir que un funcionario abuse de su cargo o funciones para inducir a otra persona a dar o prometer dinero o cualquier otro beneficio indebido. "/>
    <m/>
    <s v="Aplicación del Manual de Contratación de CISA adoptado según acta"/>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8"/>
    <s v="Corrupción"/>
    <s v="TODOS LOS PROCESOS"/>
    <s v="Puede ocurrir que teniendo conocimiento de una conducta delictiva, no se informe a las autoridades por temor a repercusiones sociales o financieras. Omisión de denuncia"/>
    <m/>
    <s v="Aplicación código de ética"/>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9"/>
    <s v="Seguridad de la Información"/>
    <s v="GESTIÓN DOCUMENTAL"/>
    <s v="Puede ocurrir el filtro o utilización indebida de información  privilegiada de la información que reposa físicamente"/>
    <m/>
    <s v="Implementación de la politica de seguridad de la información"/>
    <m/>
    <m/>
    <m/>
    <m/>
    <m/>
    <m/>
    <m/>
    <m/>
    <n v="0"/>
    <s v="Debil"/>
    <s v="Fuerte"/>
    <s v="DebilFuerte"/>
    <n v="7"/>
    <s v="Débil"/>
    <s v="No disminuye"/>
    <s v="Directamente"/>
    <s v="DébilNo disminuyeDirectamente"/>
    <s v=""/>
    <s v=""/>
  </r>
  <r>
    <s v="Juridica"/>
    <x v="9"/>
    <s v="Seguridad de la Información"/>
    <s v="GESTIÓN DOCUMENTAL"/>
    <s v="Puede ocurrir el filtro o utilización indebida de información  privilegiada de la información que reposa físicamente"/>
    <m/>
    <s v="Procedimiento de inserción de documentos"/>
    <m/>
    <m/>
    <m/>
    <m/>
    <m/>
    <m/>
    <m/>
    <m/>
    <n v="0"/>
    <s v="Debil"/>
    <s v="Fuerte"/>
    <s v="DebilFuerte"/>
    <n v="7"/>
    <s v="Débil"/>
    <s v="No disminuye"/>
    <s v="Directamente"/>
    <s v="DébilNo disminuyeDirectamente"/>
    <s v=""/>
    <s v=""/>
  </r>
  <r>
    <s v="Juridica"/>
    <x v="9"/>
    <s v="Seguridad de la Información"/>
    <s v="GESTIÓN DOCUMENTAL"/>
    <s v="Puede ocurrir el filtro o utilización indebida de información  privilegiada de la información que reposa físicamente"/>
    <m/>
    <s v="Procedimiento préstamo de documentos"/>
    <m/>
    <m/>
    <m/>
    <m/>
    <m/>
    <m/>
    <m/>
    <m/>
    <n v="0"/>
    <s v="Debil"/>
    <s v="Fuerte"/>
    <s v="DebilFuerte"/>
    <n v="7"/>
    <s v="Débil"/>
    <s v="No disminuye"/>
    <s v="Directamente"/>
    <s v="DébilNo disminuyeDirectamente"/>
    <s v=""/>
    <s v=""/>
  </r>
  <r>
    <s v="Juridica"/>
    <x v="9"/>
    <s v="Seguridad de la Información"/>
    <s v="GESTIÓN DOCUMENTAL"/>
    <s v="Puede ocurrir el filtro o utilización indebida de información  privilegiada de la información que reposa físicamente"/>
    <m/>
    <s v="Tabla de retención documental"/>
    <m/>
    <m/>
    <m/>
    <m/>
    <m/>
    <m/>
    <m/>
    <m/>
    <n v="0"/>
    <s v="Debil"/>
    <s v="Fuerte"/>
    <s v="DebilFuerte"/>
    <n v="7"/>
    <s v="Débil"/>
    <s v="No disminuye"/>
    <s v="Directamente"/>
    <s v="DébilNo disminuyeDirectamente"/>
    <s v=""/>
    <s v=""/>
  </r>
  <r>
    <s v="Juridica"/>
    <x v="10"/>
    <s v="Corrupción"/>
    <s v="TODOS LOS PROCESOS"/>
    <s v="Posibilidad de que uno o varios funcionarios utilicen de forma  indebida la información  privilegiada de los sistemas de información para obtener beneficio privado. "/>
    <m/>
    <s v="Implementación de sistema de gestión de seguridad de la información y gestión documental"/>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10"/>
    <s v="Corrupción"/>
    <s v="TODOS LOS PROCESOS"/>
    <s v="Posibilidad de que uno o varios funcionarios utilicen de forma  indebida la información  privilegiada de los sistemas de información para obtener beneficio privado. "/>
    <m/>
    <s v="Perfiles en los Apicativ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10"/>
    <s v="Corrupción"/>
    <s v="TODOS LOS PROCESOS"/>
    <s v="Posibilidad de que uno o varios funcionarios utilicen de forma  indebida la información  privilegiada de los sistemas de información para obtener beneficio privado. "/>
    <m/>
    <s v="Controles en los aplicativ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10"/>
    <s v="Corrupción"/>
    <s v="TODOS LOS PROCESOS"/>
    <s v="Posibilidad de que uno o varios funcionarios utilicen de forma  indebida la información  privilegiada de los sistemas de información para obtener beneficio privado. "/>
    <m/>
    <s v="Sistema de Seguridad de la Información - PC Secure"/>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10"/>
    <s v="Corrupción"/>
    <s v="TODOS LOS PROCESOS"/>
    <s v="Posibilidad de que uno o varios funcionarios utilicen de forma  indebida la información  privilegiada de los sistemas de información para obtener beneficio privado. "/>
    <m/>
    <s v="Implementación de sistemas de Información para el control de la operación"/>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11"/>
    <s v="Estratégico"/>
    <s v="TODOS LOS PROCESOS"/>
    <s v="Puede generarse menoscabo, disminución, detrimento, pérdida, uso indebido, o deterioro de los bienes o recursos públicos, o intereses patrimoniales del Estado. "/>
    <m/>
    <s v="Ejecución del comité de negocios, de depositarios, de contratos. Y técnicos regional y nivel central."/>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11"/>
    <s v="Estratégico"/>
    <s v="TODOS LOS PROCESOS"/>
    <s v="Puede generarse menoscabo, disminución, detrimento, pérdida, uso indebido, o deterioro de los bienes o recursos públicos, o intereses patrimoniales del Estado. "/>
    <m/>
    <s v="Definición de la politica de gestión de garantias en el uso de recursos de la entidad."/>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11"/>
    <s v="Estratégico"/>
    <s v="TODOS LOS PROCESOS"/>
    <s v="Puede generarse menoscabo, disminución, detrimento, pérdida, uso indebido, o deterioro de los bienes o recursos públicos, o intereses patrimoniales del Estado. "/>
    <m/>
    <s v="Seguimiento al contrato de las almacenadora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12"/>
    <s v="Corrupción"/>
    <s v="TODOS LOS PROCESOS"/>
    <s v="Puede ocurrir apropiación ilegal, en beneficio propio o de un tercero, de los bienes del estado."/>
    <m/>
    <s v="Aplicación del formato del control de bienes y renta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12"/>
    <s v="Corrupción"/>
    <s v="TODOS LOS PROCESOS"/>
    <s v="Puede ocurrir apropiación ilegal, en beneficio propio o de un tercero, de los bienes del estado."/>
    <m/>
    <s v="Firma de compromiso de cumplimiento"/>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12"/>
    <s v="Corrupción"/>
    <s v="TODOS LOS PROCESOS"/>
    <s v="Puede ocurrir apropiación ilegal, en beneficio propio o de un tercero, de los bienes del estado."/>
    <m/>
    <s v="Aplicación código de ética"/>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13"/>
    <s v="Operativo"/>
    <s v="DISPOSICIÓN TEMPORAL DE ACTIVOS"/>
    <s v="Puede ocurrir que no se cuente con el respaldo legal para gestionar la recuperación de la cartera"/>
    <m/>
    <s v="Aplicación del procedimiento de gestión de cobro de los contratos de arrendamiento"/>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13"/>
    <s v="Operativo"/>
    <s v="DISPOSICIÓN TEMPORAL DE ACTIVOS"/>
    <s v="Puede ocurrir que no se cuente con el respaldo legal para gestionar la recuperación de la cartera"/>
    <m/>
    <s v="Establecer procedimiento de cartera y cartera judicializada"/>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14"/>
    <s v="Operativo"/>
    <s v="DISPOSICIÓN FINAL DE ACTIVOS"/>
    <s v="Se puede gestionar de manera tardía la comercialización o destrucción de activos."/>
    <m/>
    <s v="Procedimiento de alistamiento de inmuebles para comercializar y procedimientos de destrucción y chatarrización de muebles"/>
    <m/>
    <m/>
    <m/>
    <m/>
    <m/>
    <m/>
    <m/>
    <m/>
    <n v="0"/>
    <s v="Debil"/>
    <s v="Fuerte"/>
    <s v="DebilFuerte"/>
    <n v="7"/>
    <s v="Débil"/>
    <s v="No disminuye"/>
    <s v="Directamente"/>
    <s v="DébilNo disminuyeDirectamente"/>
    <s v=""/>
    <s v=""/>
  </r>
  <r>
    <s v="Juridica"/>
    <x v="14"/>
    <s v="Operativo"/>
    <s v="DISPOSICIÓN FINAL DE ACTIVOS"/>
    <s v="Se puede gestionar de manera tardía la comercialización o destrucción de activos."/>
    <m/>
    <s v="Identificación de activos a comerciallizar o destruir dentro del comité de negocios de SAE"/>
    <m/>
    <m/>
    <m/>
    <m/>
    <m/>
    <m/>
    <m/>
    <m/>
    <n v="0"/>
    <s v="Debil"/>
    <s v="Fuerte"/>
    <s v="DebilFuerte"/>
    <n v="7"/>
    <s v="Débil"/>
    <s v="No disminuye"/>
    <s v="Directamente"/>
    <s v="DébilNo disminuyeDirectamente"/>
    <s v=""/>
    <s v=""/>
  </r>
  <r>
    <s v="Juridica"/>
    <x v="14"/>
    <s v="Operativo"/>
    <s v="DISPOSICIÓN FINAL DE ACTIVOS"/>
    <s v="Se puede gestionar de manera tardía la comercialización o destrucción de activos."/>
    <m/>
    <s v="Seguimiento a gestión dentro de comité directivo y comité de negocios"/>
    <m/>
    <m/>
    <m/>
    <m/>
    <m/>
    <m/>
    <m/>
    <m/>
    <n v="0"/>
    <s v="Debil"/>
    <s v="Fuerte"/>
    <s v="DebilFuerte"/>
    <n v="7"/>
    <s v="Débil"/>
    <s v="No disminuye"/>
    <s v="Directamente"/>
    <s v="DébilNo disminuyeDirectamente"/>
    <s v=""/>
    <s v=""/>
  </r>
  <r>
    <s v="Juridica"/>
    <x v="15"/>
    <s v="Estratégico"/>
    <s v="DIAGNOSTICO Y ALISTAMIENTO DE ACTIVOS"/>
    <s v="Fallas en la identificación de activos potenciales de productividad."/>
    <m/>
    <s v="Aplicación de procedimientos de diagnóstico de activos"/>
    <m/>
    <m/>
    <m/>
    <m/>
    <m/>
    <m/>
    <m/>
    <m/>
    <n v="0"/>
    <s v="Debil"/>
    <s v="Fuerte"/>
    <s v="DebilFuerte"/>
    <n v="7"/>
    <s v="Débil"/>
    <s v="No disminuye"/>
    <s v="Directamente"/>
    <s v="DébilNo disminuyeDirectamente"/>
    <s v=""/>
    <s v=""/>
  </r>
  <r>
    <s v="Juridica"/>
    <x v="15"/>
    <s v="Estratégico"/>
    <s v="DIAGNOSTICO Y ALISTAMIENTO DE ACTIVOS"/>
    <s v="Fallas en la identificación de activos potenciales de productividad."/>
    <m/>
    <s v="Identificación de activos productivos dentro del comité de negocios de la sociedad"/>
    <m/>
    <m/>
    <m/>
    <m/>
    <m/>
    <m/>
    <m/>
    <m/>
    <n v="0"/>
    <s v="Debil"/>
    <s v="Fuerte"/>
    <s v="DebilFuerte"/>
    <n v="7"/>
    <s v="Débil"/>
    <s v="No disminuye"/>
    <s v="Directamente"/>
    <s v="DébilNo disminuyeDirectamente"/>
    <s v=""/>
    <s v=""/>
  </r>
  <r>
    <s v="Juridica"/>
    <x v="15"/>
    <s v="Estratégico"/>
    <s v="DIAGNOSTICO Y ALISTAMIENTO DE ACTIVOS"/>
    <s v="Fallas en la identificación de activos potenciales de productividad."/>
    <m/>
    <s v="Aplicación de procedimiento de desalojos y legalización de contratos."/>
    <m/>
    <m/>
    <m/>
    <m/>
    <m/>
    <m/>
    <m/>
    <m/>
    <n v="0"/>
    <s v="Debil"/>
    <s v="Fuerte"/>
    <s v="DebilFuerte"/>
    <n v="7"/>
    <s v="Débil"/>
    <s v="No disminuye"/>
    <s v="Directamente"/>
    <s v="DébilNo disminuyeDirectamente"/>
    <s v=""/>
    <s v=""/>
  </r>
  <r>
    <s v="Juridica"/>
    <x v="16"/>
    <s v="Operativo"/>
    <s v="GESTIÓN FINANCIERA"/>
    <s v="Se pueden realizar inversiones sin la información necesaria"/>
    <m/>
    <s v="aplicación del procedimiento de gestion de inversiones P-GF3-066"/>
    <m/>
    <m/>
    <m/>
    <m/>
    <m/>
    <m/>
    <m/>
    <m/>
    <n v="0"/>
    <s v="Debil"/>
    <s v="Fuerte"/>
    <s v="DebilFuerte"/>
    <n v="7"/>
    <s v="Débil"/>
    <s v="No disminuye"/>
    <s v="Directamente"/>
    <s v="DébilNo disminuyeDirectamente"/>
    <s v=""/>
    <s v=""/>
  </r>
  <r>
    <s v="Juridica"/>
    <x v="16"/>
    <s v="Operativo"/>
    <s v="GESTIÓN FINANCIERA"/>
    <s v="Se pueden realizar inversiones sin la información necesaria"/>
    <m/>
    <s v="Aplicación de P-GF1-015_Procedimiento_Elaboracion_y_Actualizacion_del_Presupuesto"/>
    <m/>
    <m/>
    <m/>
    <m/>
    <m/>
    <m/>
    <m/>
    <m/>
    <n v="0"/>
    <s v="Debil"/>
    <s v="Fuerte"/>
    <s v="DebilFuerte"/>
    <n v="7"/>
    <s v="Débil"/>
    <s v="No disminuye"/>
    <s v="Directamente"/>
    <s v="DébilNo disminuyeDirectamente"/>
    <s v=""/>
    <s v=""/>
  </r>
  <r>
    <s v="Juridica"/>
    <x v="17"/>
    <s v="Estratégico"/>
    <s v="TODOS LOS PROCESOS"/>
    <s v="No disponibilidad de recursos para gestionar la distribución a las entidades del Estado"/>
    <m/>
    <s v="Se realiza un presupuesto anual desarrollado por cada una de las àreas, tanto para ingresos como para gast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17"/>
    <s v="Estratégico"/>
    <s v="TODOS LOS PROCESOS"/>
    <s v="No disponibilidad de recursos para gestionar la distribución a las entidades del Estado"/>
    <m/>
    <s v="Se verifica el cumplimiento del presupuesto para cada uno de los pagos reallizad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17"/>
    <s v="Estratégico"/>
    <s v="TODOS LOS PROCESOS"/>
    <s v="No disponibilidad de recursos para gestionar la distribución a las entidades del Estado"/>
    <m/>
    <s v="Se realiza seguimiento a los ingresos presupuestad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18"/>
    <s v="Operativo"/>
    <s v="TODOS LOS PROCESOS"/>
    <s v="Se pueden establecer procesos con controles obsoletos o desbordados en términos de la operación"/>
    <m/>
    <s v="Aplicación del procedimiento de creación, modificación o eliminación de document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18"/>
    <s v="Operativo"/>
    <s v="TODOS LOS PROCESOS"/>
    <s v="Se pueden establecer procesos con controles obsoletos o desbordados en términos de la operación"/>
    <m/>
    <s v="Se cuenta con la definición de la arquitectura empresarial, donde se establece el alcance de los proces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19"/>
    <s v="Seguridad de la Información"/>
    <s v="TODOS LOS PROCESOS"/>
    <s v="Falta de programas de gestión de cambio y seguimientos en el uso y apropiación de TIC's"/>
    <m/>
    <s v="Seguimeintos realizados al plan de acción "/>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20"/>
    <s v="Estratégico"/>
    <s v="TODOS LOS PROCESOS"/>
    <s v="No se cuente con los recursos suficientes para lograr el objetivo institucional"/>
    <m/>
    <s v="Aplicación Procedimiento de Elaboración y Actualización del presupuesto"/>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20"/>
    <s v="Estratégico"/>
    <s v="TODOS LOS PROCESOS"/>
    <s v="No se cuente con los recursos suficientes para lograr el objetivo institucional"/>
    <m/>
    <s v="Se verifica el cumplimiento del presupuesto para cada uno de los pagos reallizad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20"/>
    <s v="Estratégico"/>
    <s v="TODOS LOS PROCESOS"/>
    <s v="No se cuente con los recursos suficientes para lograr el objetivo institucional"/>
    <m/>
    <s v="Se realiza seguimiento a los ingresos presupuestad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21"/>
    <s v="Estratégico"/>
    <s v="RECEPCIÓN Y REGISTRO"/>
    <s v="Asignar activos a Depositarios Provisionales y Liquidadores con características erróneas (tales como actividad económica, cobertura en departamento o municipio,  clasificación de experiencia o categoría de inscripción)"/>
    <m/>
    <s v="Modulo de asignación automatica de depositarios"/>
    <m/>
    <m/>
    <m/>
    <m/>
    <m/>
    <m/>
    <m/>
    <m/>
    <n v="0"/>
    <s v="Debil"/>
    <s v="Fuerte"/>
    <s v="DebilFuerte"/>
    <n v="7"/>
    <s v="Débil"/>
    <s v="No disminuye"/>
    <s v="Directamente"/>
    <s v="DébilNo disminuyeDirectamente"/>
    <s v=""/>
    <s v=""/>
  </r>
  <r>
    <s v="Juridica"/>
    <x v="21"/>
    <s v="Estratégico"/>
    <s v="RECEPCIÓN Y REGISTRO"/>
    <s v="Asignar activos a Depositarios Provisionales y Liquidadores con características erróneas (tales como actividad económica, cobertura en departamento o municipio,  clasificación de experiencia o categoría de inscripción)"/>
    <m/>
    <s v="Aplicación del procedimiento de asignación de depositarios"/>
    <m/>
    <m/>
    <m/>
    <m/>
    <m/>
    <m/>
    <m/>
    <m/>
    <n v="0"/>
    <s v="Debil"/>
    <s v="Fuerte"/>
    <s v="DebilFuerte"/>
    <n v="7"/>
    <s v="Débil"/>
    <s v="No disminuye"/>
    <s v="Directamente"/>
    <s v="DébilNo disminuyeDirectamente"/>
    <s v=""/>
    <s v=""/>
  </r>
  <r>
    <s v="Juridica"/>
    <x v="22"/>
    <s v="Estratégico"/>
    <s v="RECEPCIÓN Y REGISTRO"/>
    <s v="Puede que no haya recursos disponibles idóneos para la recepción de los Activos (Delegados, Bodegas, Especialistas, depositarios)"/>
    <m/>
    <s v="Aplicación del procedimiento de preparación para la recepción de Activos"/>
    <m/>
    <m/>
    <m/>
    <m/>
    <m/>
    <m/>
    <m/>
    <m/>
    <n v="0"/>
    <s v="Debil"/>
    <s v="Fuerte"/>
    <s v="DebilFuerte"/>
    <n v="7"/>
    <s v="Débil"/>
    <s v="No disminuye"/>
    <s v="Directamente"/>
    <s v="DébilNo disminuyeDirectamente"/>
    <s v=""/>
    <s v=""/>
  </r>
  <r>
    <s v="Juridica"/>
    <x v="23"/>
    <s v="Seguridad de la Información"/>
    <s v="RECEPCIÓN Y REGISTRO"/>
    <s v="No contar con la información real del inventario de los activos en administración"/>
    <m/>
    <s v="Definición de politica en la recepción de Activos"/>
    <m/>
    <m/>
    <m/>
    <m/>
    <m/>
    <m/>
    <m/>
    <m/>
    <n v="0"/>
    <s v="Debil"/>
    <s v="Fuerte"/>
    <s v="DebilFuerte"/>
    <n v="7"/>
    <s v="Débil"/>
    <s v="No disminuye"/>
    <s v="Directamente"/>
    <s v="DébilNo disminuyeDirectamente"/>
    <s v=""/>
    <s v=""/>
  </r>
  <r>
    <s v="Juridica"/>
    <x v="23"/>
    <s v="Seguridad de la Información"/>
    <s v="RECEPCIÓN Y REGISTRO"/>
    <s v="No contar con la información real del inventario de los activos en administración"/>
    <m/>
    <s v="Seguimiento del lider del registro de los activos"/>
    <m/>
    <m/>
    <m/>
    <m/>
    <m/>
    <m/>
    <m/>
    <m/>
    <n v="0"/>
    <s v="Debil"/>
    <s v="Fuerte"/>
    <s v="DebilFuerte"/>
    <n v="7"/>
    <s v="Débil"/>
    <s v="No disminuye"/>
    <s v="Directamente"/>
    <s v="DébilNo disminuyeDirectamente"/>
    <s v=""/>
    <s v=""/>
  </r>
  <r>
    <s v="Juridica"/>
    <x v="24"/>
    <s v="Operativo"/>
    <s v="RECEPCIÓN Y REGISTRO y DIAGNOSTICO Y ALISTAMIENTO DE ACTIVOS"/>
    <s v="Puede ocurrir que no se caracterice  adecuadamente el activo "/>
    <m/>
    <s v="Definición dentro de los procedimientos de Recepción y registro en cuanto a la Consulta de información online en la Ventanilla Única de Registro (VUR), Registro Único Nacional de Tránsito (RUNT),  DIMAR, Aeronáutica Civil y RUES._x000a_"/>
    <m/>
    <m/>
    <m/>
    <m/>
    <m/>
    <m/>
    <m/>
    <m/>
    <n v="0"/>
    <s v="Debil"/>
    <s v="Fuerte"/>
    <s v="DebilFuerte"/>
    <n v="7"/>
    <s v="Débil"/>
    <s v="No disminuye"/>
    <s v="Directamente"/>
    <s v="DébilNo disminuyeDirectamente"/>
    <s v=""/>
    <s v=""/>
  </r>
  <r>
    <s v="Juridica"/>
    <x v="24"/>
    <s v="Operativo"/>
    <s v="RECEPCIÓN Y REGISTRO y DIAGNOSTICO Y ALISTAMIENTO DE ACTIVOS"/>
    <s v="Puede ocurrir que no se caracterice  adecuadamente el activo "/>
    <m/>
    <s v="Acuerdos interadministrativos – IGAC, para obtención de información"/>
    <m/>
    <m/>
    <m/>
    <m/>
    <m/>
    <m/>
    <m/>
    <m/>
    <n v="0"/>
    <s v="Debil"/>
    <s v="Fuerte"/>
    <s v="DebilFuerte"/>
    <n v="7"/>
    <s v="Débil"/>
    <s v="No disminuye"/>
    <s v="Directamente"/>
    <s v="DébilNo disminuyeDirectamente"/>
    <s v=""/>
    <s v=""/>
  </r>
  <r>
    <s v="Juridica"/>
    <x v="25"/>
    <s v="Operativo"/>
    <s v="TODOS LOS PROCESOS"/>
    <s v="Puede ocurrir que no tenga proveedores idóneos disponibles"/>
    <m/>
    <s v="Se cuenta con un sistema de registro de proveedore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25"/>
    <s v="Operativo"/>
    <s v="TODOS LOS PROCESOS"/>
    <s v="Puede ocurrir que no tenga proveedores idóneos disponibles"/>
    <m/>
    <s v="Contratro elaboración ROM"/>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25"/>
    <s v="Operativo"/>
    <s v="TODOS LOS PROCESOS"/>
    <s v="Puede ocurrir que no tenga proveedores idóneos disponibles"/>
    <m/>
    <s v="Aplicación Procedimiento elaboración de Estudios Previ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26"/>
    <s v="Operativo"/>
    <s v="TODOS LOS PROCESOS"/>
    <s v="Se podría contratar un servicio innecesario"/>
    <m/>
    <s v="Aplicación Procedimiento elaboración de Estudios Previ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26"/>
    <s v="Operativo"/>
    <s v="TODOS LOS PROCESOS"/>
    <s v="Se podría contratar un servicio innecesario"/>
    <m/>
    <s v="Aplicación del Procedimiento de ROM y Formato de Solicitud de Aprobación de ROM"/>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27"/>
    <s v="Estratégico"/>
    <s v="RECEPCIÓN Y REGISTRO"/>
    <s v="Puede ocurrir que no se cuente dentro del banco de depositarios con  depositarios que no cumplan con las características necesarias para el Registro y/o Asignación de activos."/>
    <m/>
    <s v="procedimiento P-DP3-030_Registro_y_clasificacion_de_Depositarios, incluyendo mecanismo de evaluación de depositarios."/>
    <m/>
    <m/>
    <m/>
    <m/>
    <m/>
    <m/>
    <m/>
    <m/>
    <n v="0"/>
    <s v="Debil"/>
    <s v="Fuerte"/>
    <s v="DebilFuerte"/>
    <n v="7"/>
    <s v="Débil"/>
    <s v="No disminuye"/>
    <s v="Directamente"/>
    <s v="DébilNo disminuyeDirectamente"/>
    <s v=""/>
    <s v=""/>
  </r>
  <r>
    <s v="Juridica"/>
    <x v="27"/>
    <s v="Estratégico"/>
    <s v="RECEPCIÓN Y REGISTRO"/>
    <s v="Puede ocurrir que no se cuente dentro del banco de depositarios con  depositarios que no cumplan con las características necesarias para el Registro y/o Asignación de activos."/>
    <m/>
    <s v="Sistema de información de registro de depositarios donde desarrolla el proceso"/>
    <m/>
    <m/>
    <m/>
    <m/>
    <m/>
    <m/>
    <m/>
    <m/>
    <n v="0"/>
    <s v="Debil"/>
    <s v="Fuerte"/>
    <s v="DebilFuerte"/>
    <n v="7"/>
    <s v="Débil"/>
    <s v="No disminuye"/>
    <s v="Directamente"/>
    <s v="DébilNo disminuyeDirectamente"/>
    <s v=""/>
    <s v=""/>
  </r>
  <r>
    <s v="Juridica"/>
    <x v="27"/>
    <s v="Estratégico"/>
    <s v="RECEPCIÓN Y REGISTRO"/>
    <s v="Puede ocurrir que no se cuente dentro del banco de depositarios con  depositarios que no cumplan con las características necesarias para el Registro y/o Asignación de activos."/>
    <m/>
    <s v="Procedimiento de registro de depositarios y liquidadores, donde se establecen los requisitos y operacion de la selección"/>
    <m/>
    <m/>
    <m/>
    <m/>
    <m/>
    <m/>
    <m/>
    <m/>
    <n v="0"/>
    <s v="Debil"/>
    <s v="Fuerte"/>
    <s v="DebilFuerte"/>
    <n v="7"/>
    <s v="Débil"/>
    <s v="No disminuye"/>
    <s v="Directamente"/>
    <s v="DébilNo disminuyeDirectamente"/>
    <s v=""/>
    <s v=""/>
  </r>
  <r>
    <s v="Juridica"/>
    <x v="27"/>
    <s v="Estratégico"/>
    <s v="RECEPCIÓN Y REGISTRO"/>
    <s v="Puede ocurrir que no se cuente dentro del banco de depositarios con  depositarios que no cumplan con las características necesarias para el Registro y/o Asignación de activos."/>
    <m/>
    <s v="Disponibilidad de un módulo de actualización de la información del Depositario registrada en el sistema"/>
    <m/>
    <m/>
    <m/>
    <m/>
    <m/>
    <m/>
    <m/>
    <m/>
    <n v="0"/>
    <s v="Debil"/>
    <s v="Fuerte"/>
    <s v="DebilFuerte"/>
    <n v="7"/>
    <s v="Débil"/>
    <s v="No disminuye"/>
    <s v="Directamente"/>
    <s v="DébilNo disminuyeDirectamente"/>
    <s v=""/>
    <s v=""/>
  </r>
  <r>
    <s v="Juridica"/>
    <x v="28"/>
    <s v="Operativo"/>
    <s v="DISPOSICIÓN TEMPORAL DE ACTIVOS"/>
    <s v="Puede ocurrir que no se caracterice correctamente a los usuarios de los diferentes mecanismos de administración "/>
    <m/>
    <s v="Aplicación del procedimiento de Promoción y Negociación de Bienes Inmuebles"/>
    <m/>
    <m/>
    <m/>
    <m/>
    <m/>
    <m/>
    <m/>
    <m/>
    <n v="0"/>
    <s v="Debil"/>
    <s v="Fuerte"/>
    <s v="DebilFuerte"/>
    <n v="7"/>
    <s v="Débil"/>
    <s v="No disminuye"/>
    <s v="Directamente"/>
    <s v="DébilNo disminuyeDirectamente"/>
    <s v=""/>
    <s v=""/>
  </r>
  <r>
    <s v="Juridica"/>
    <x v="28"/>
    <s v="Operativo"/>
    <s v="DISPOSICIÓN TEMPORAL DE ACTIVOS"/>
    <s v="Puede ocurrir que no se caracterice correctamente a los usuarios de los diferentes mecanismos de administración "/>
    <m/>
    <s v="Aplicación del procedimiento de administración directa de bienes muebles"/>
    <m/>
    <m/>
    <m/>
    <m/>
    <m/>
    <m/>
    <m/>
    <m/>
    <n v="0"/>
    <s v="Debil"/>
    <s v="Fuerte"/>
    <s v="DebilFuerte"/>
    <n v="7"/>
    <s v="Débil"/>
    <s v="No disminuye"/>
    <s v="Directamente"/>
    <s v="DébilNo disminuyeDirectamente"/>
    <s v=""/>
    <s v=""/>
  </r>
  <r>
    <s v="Juridica"/>
    <x v="28"/>
    <s v="Operativo"/>
    <s v="DISPOSICIÓN TEMPORAL DE ACTIVOS"/>
    <s v="Puede ocurrir que no se caracterice correctamente a los usuarios de los diferentes mecanismos de administración "/>
    <m/>
    <s v="Aplicación del protocolo de ventas CISA SAE"/>
    <m/>
    <m/>
    <m/>
    <m/>
    <m/>
    <m/>
    <m/>
    <m/>
    <n v="0"/>
    <s v="Debil"/>
    <s v="Fuerte"/>
    <s v="DebilFuerte"/>
    <n v="7"/>
    <s v="Débil"/>
    <s v="No disminuye"/>
    <s v="Directamente"/>
    <s v="DébilNo disminuyeDirectamente"/>
    <s v=""/>
    <s v=""/>
  </r>
  <r>
    <s v="Juridica"/>
    <x v="28"/>
    <s v="Operativo"/>
    <s v="DISPOSICIÓN TEMPORAL DE ACTIVOS"/>
    <s v="Puede ocurrir que no se caracterice correctamente a los usuarios de los diferentes mecanismos de administración "/>
    <m/>
    <s v="Comercialización de Semovientes, sustancias quimicas"/>
    <m/>
    <m/>
    <m/>
    <m/>
    <m/>
    <m/>
    <m/>
    <m/>
    <n v="0"/>
    <s v="Debil"/>
    <s v="Fuerte"/>
    <s v="DebilFuerte"/>
    <n v="7"/>
    <s v="Débil"/>
    <s v="No disminuye"/>
    <s v="Directamente"/>
    <s v="DébilNo disminuyeDirectamente"/>
    <s v=""/>
    <s v=""/>
  </r>
  <r>
    <s v="Juridica"/>
    <x v="28"/>
    <s v="Operativo"/>
    <s v="DISPOSICIÓN TEMPORAL DE ACTIVOS"/>
    <s v="Puede ocurrir que no se caracterice correctamente a los usuarios de los diferentes mecanismos de administración "/>
    <m/>
    <s v="Aplicación del procedimiento de destinación definitiva de bienes inmuebles - leyes especiales"/>
    <m/>
    <m/>
    <m/>
    <m/>
    <m/>
    <m/>
    <m/>
    <m/>
    <n v="0"/>
    <s v="Debil"/>
    <s v="Fuerte"/>
    <s v="DebilFuerte"/>
    <n v="7"/>
    <s v="Débil"/>
    <s v="No disminuye"/>
    <s v="Directamente"/>
    <s v="DébilNo disminuyeDirectamente"/>
    <s v=""/>
    <s v=""/>
  </r>
  <r>
    <s v="Juridica"/>
    <x v="28"/>
    <s v="Operativo"/>
    <s v="DISPOSICIÓN TEMPORAL DE ACTIVOS"/>
    <s v="Puede ocurrir que no se caracterice correctamente a los usuarios de los diferentes mecanismos de administración "/>
    <m/>
    <s v="Aplicación del procedimiento de enajenación de bienes en común y proindiviso"/>
    <m/>
    <m/>
    <m/>
    <m/>
    <m/>
    <m/>
    <m/>
    <m/>
    <n v="0"/>
    <s v="Debil"/>
    <s v="Fuerte"/>
    <s v="DebilFuerte"/>
    <n v="7"/>
    <s v="Débil"/>
    <s v="No disminuye"/>
    <s v="Directamente"/>
    <s v="DébilNo disminuyeDirectamente"/>
    <s v=""/>
    <s v=""/>
  </r>
  <r>
    <s v="Juridica"/>
    <x v="28"/>
    <s v="Operativo"/>
    <s v="DISPOSICIÓN TEMPORAL DE ACTIVOS"/>
    <s v="Puede ocurrir que no se caracterice correctamente a los usuarios de los diferentes mecanismos de administración "/>
    <m/>
    <s v="Aplicación del procedimiento de Comercialización de Activos Sociales"/>
    <m/>
    <m/>
    <m/>
    <m/>
    <m/>
    <m/>
    <m/>
    <m/>
    <n v="0"/>
    <s v="Debil"/>
    <s v="Fuerte"/>
    <s v="DebilFuerte"/>
    <n v="7"/>
    <s v="Débil"/>
    <s v="No disminuye"/>
    <s v="Directamente"/>
    <s v="DébilNo disminuyeDirectamente"/>
    <s v=""/>
    <s v=""/>
  </r>
  <r>
    <s v="Juridica"/>
    <x v="28"/>
    <s v="Operativo"/>
    <s v="DISPOSICIÓN TEMPORAL DE ACTIVOS"/>
    <s v="Puede ocurrir que no se caracterice correctamente a los usuarios de los diferentes mecanismos de administración "/>
    <m/>
    <s v="Aplicación del procedimiento de chatarrización"/>
    <m/>
    <m/>
    <m/>
    <m/>
    <m/>
    <m/>
    <m/>
    <m/>
    <n v="0"/>
    <s v="Debil"/>
    <s v="Fuerte"/>
    <s v="DebilFuerte"/>
    <n v="7"/>
    <s v="Débil"/>
    <s v="No disminuye"/>
    <s v="Directamente"/>
    <s v="DébilNo disminuyeDirectamente"/>
    <s v=""/>
    <s v=""/>
  </r>
  <r>
    <s v="Juridica"/>
    <x v="29"/>
    <s v="Estratégico"/>
    <s v="DISPOSICIÓN TEMPORAL DE ACTIVOS"/>
    <s v="Puede ocurrir que se cuenten con depositarios provisionales y/o liquidadores, destinatarios provisionales y arrendatarios que incumplen con sus obligaciones"/>
    <m/>
    <s v="Aplicación del procedimiento seguimiento informe de gestión a inmuebles en deposito provisional"/>
    <m/>
    <m/>
    <m/>
    <m/>
    <m/>
    <m/>
    <m/>
    <m/>
    <n v="0"/>
    <s v="Debil"/>
    <s v="Fuerte"/>
    <s v="DebilFuerte"/>
    <n v="7"/>
    <s v="Débil"/>
    <s v="No disminuye"/>
    <s v="Directamente"/>
    <s v="DébilNo disminuyeDirectamente"/>
    <s v=""/>
    <s v=""/>
  </r>
  <r>
    <s v="Juridica"/>
    <x v="29"/>
    <s v="Estratégico"/>
    <s v="DISPOSICIÓN TEMPORAL DE ACTIVOS"/>
    <s v="Puede ocurrir que se cuenten con depositarios provisionales y/o liquidadores, destinatarios provisionales y arrendatarios que incumplen con sus obligaciones"/>
    <m/>
    <s v="Portal de depositarios en el que identifican y se interactua con ellos"/>
    <m/>
    <m/>
    <m/>
    <m/>
    <m/>
    <m/>
    <m/>
    <m/>
    <n v="0"/>
    <s v="Debil"/>
    <s v="Fuerte"/>
    <s v="DebilFuerte"/>
    <n v="7"/>
    <s v="Débil"/>
    <s v="No disminuye"/>
    <s v="Directamente"/>
    <s v="DébilNo disminuyeDirectamente"/>
    <s v=""/>
    <s v=""/>
  </r>
  <r>
    <s v="Juridica"/>
    <x v="29"/>
    <s v="Estratégico"/>
    <s v="DISPOSICIÓN TEMPORAL DE ACTIVOS"/>
    <s v="Puede ocurrir que se cuenten con depositarios provisionales y/o liquidadores, destinatarios provisionales y arrendatarios que incumplen con sus obligaciones"/>
    <m/>
    <s v="Se realizan visitas peridodicas a los activos para conocer su estado de ocupación y caracteristicas fundamentales de los mismos"/>
    <m/>
    <m/>
    <m/>
    <m/>
    <m/>
    <m/>
    <m/>
    <m/>
    <n v="0"/>
    <s v="Debil"/>
    <s v="Fuerte"/>
    <s v="DebilFuerte"/>
    <n v="7"/>
    <s v="Débil"/>
    <s v="No disminuye"/>
    <s v="Directamente"/>
    <s v="DébilNo disminuyeDirectamente"/>
    <s v=""/>
    <s v=""/>
  </r>
  <r>
    <s v="Juridica"/>
    <x v="29"/>
    <s v="Estratégico"/>
    <s v="DISPOSICIÓN TEMPORAL DE ACTIVOS"/>
    <s v="Puede ocurrir que se cuenten con depositarios provisionales y/o liquidadores, destinatarios provisionales y arrendatarios que incumplen con sus obligaciones"/>
    <m/>
    <s v=" Se estan documentando los contratos del mecanismo de adminsitración Directa y deposito provisional"/>
    <m/>
    <m/>
    <m/>
    <m/>
    <m/>
    <m/>
    <m/>
    <m/>
    <n v="0"/>
    <s v="Debil"/>
    <s v="Fuerte"/>
    <s v="DebilFuerte"/>
    <n v="7"/>
    <s v="Débil"/>
    <s v="No disminuye"/>
    <s v="Directamente"/>
    <s v="DébilNo disminuyeDirectamente"/>
    <s v=""/>
    <s v=""/>
  </r>
  <r>
    <s v="Juridica"/>
    <x v="29"/>
    <s v="Estratégico"/>
    <s v="DISPOSICIÓN TEMPORAL DE ACTIVOS"/>
    <s v="Puede ocurrir que se cuenten con depositarios provisionales y/o liquidadores, destinatarios provisionales y arrendatarios que incumplen con sus obligaciones"/>
    <m/>
    <s v="Plan de Choque de RETOMA de Inmuebles"/>
    <m/>
    <m/>
    <m/>
    <m/>
    <m/>
    <m/>
    <m/>
    <m/>
    <n v="0"/>
    <s v="Debil"/>
    <s v="Fuerte"/>
    <s v="DebilFuerte"/>
    <n v="7"/>
    <s v="Débil"/>
    <s v="No disminuye"/>
    <s v="Directamente"/>
    <s v="DébilNo disminuyeDirectamente"/>
    <s v=""/>
    <s v=""/>
  </r>
  <r>
    <s v="Juridica"/>
    <x v="30"/>
    <s v="Estratégico"/>
    <s v="DISPOSICIÓN FINAL DE ACTIVOS"/>
    <s v="Puede ocurrir que no se encuentra disponible la información del activo"/>
    <m/>
    <s v="Aplicación del procedimiento de alistamiento de activos (Inmuebles, Muebles, Sociedades)"/>
    <m/>
    <m/>
    <m/>
    <m/>
    <m/>
    <m/>
    <m/>
    <m/>
    <n v="0"/>
    <s v="Debil"/>
    <s v="Fuerte"/>
    <s v="DebilFuerte"/>
    <n v="7"/>
    <s v="Débil"/>
    <s v="No disminuye"/>
    <s v="Directamente"/>
    <s v="DébilNo disminuyeDirectamente"/>
    <s v=""/>
    <s v=""/>
  </r>
  <r>
    <s v="Juridica"/>
    <x v="30"/>
    <s v="Estratégico"/>
    <s v="DISPOSICIÓN FINAL DE ACTIVOS"/>
    <s v="Puede ocurrir que no se encuentra disponible la información del activo"/>
    <m/>
    <s v="Sistema de información Matrix con trazabilidad de los activos de información"/>
    <m/>
    <m/>
    <m/>
    <m/>
    <m/>
    <m/>
    <m/>
    <m/>
    <n v="0"/>
    <s v="Debil"/>
    <s v="Fuerte"/>
    <s v="DebilFuerte"/>
    <n v="7"/>
    <s v="Débil"/>
    <s v="No disminuye"/>
    <s v="Directamente"/>
    <s v="DébilNo disminuyeDirectamente"/>
    <s v=""/>
    <s v=""/>
  </r>
  <r>
    <s v="Juridica"/>
    <x v="30"/>
    <s v="Estratégico"/>
    <s v="DISPOSICIÓN FINAL DE ACTIVOS"/>
    <s v="Puede ocurrir que no se encuentra disponible la información del activo"/>
    <m/>
    <s v="Visitas períodicas a cada uno de los activos"/>
    <m/>
    <m/>
    <m/>
    <m/>
    <m/>
    <m/>
    <m/>
    <m/>
    <n v="0"/>
    <s v="Debil"/>
    <s v="Fuerte"/>
    <s v="DebilFuerte"/>
    <n v="7"/>
    <s v="Débil"/>
    <s v="No disminuye"/>
    <s v="Directamente"/>
    <s v="DébilNo disminuyeDirectamente"/>
    <s v=""/>
    <s v=""/>
  </r>
  <r>
    <s v="Juridica"/>
    <x v="30"/>
    <s v="Estratégico"/>
    <s v="DISPOSICIÓN FINAL DE ACTIVOS"/>
    <s v="Puede ocurrir que no se encuentra disponible la información del activo"/>
    <m/>
    <s v="Registro y verificación de informe de Gestión de Depositarios"/>
    <m/>
    <m/>
    <m/>
    <m/>
    <m/>
    <m/>
    <m/>
    <m/>
    <n v="0"/>
    <s v="Debil"/>
    <s v="Fuerte"/>
    <s v="DebilFuerte"/>
    <n v="7"/>
    <s v="Débil"/>
    <s v="No disminuye"/>
    <s v="Directamente"/>
    <s v="DébilNo disminuyeDirectamente"/>
    <s v=""/>
    <s v=""/>
  </r>
  <r>
    <s v="Juridica"/>
    <x v="31"/>
    <s v="Operativo"/>
    <s v="DISPOSICIÓN FINAL DE ACTIVOS"/>
    <s v="Podría ocurrir que no se entregue el activo en administración o disposición final correspondiente"/>
    <m/>
    <s v="Aplicación procedimiento de alistamiento para la devolución de activ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31"/>
    <s v="Operativo"/>
    <s v="DISPOSICIÓN FINAL DE ACTIVOS"/>
    <s v="Podría ocurrir que no se entregue el activo en administración o disposición final correspondiente"/>
    <m/>
    <s v="Procedimiento de entrega de activos"/>
    <m/>
    <m/>
    <m/>
    <m/>
    <m/>
    <m/>
    <m/>
    <m/>
    <n v="0"/>
    <s v="Debil"/>
    <s v="Fuerte"/>
    <s v="DebilFuerte"/>
    <n v="7"/>
    <s v="Débil"/>
    <s v="No disminuye"/>
    <s v="Directamente"/>
    <s v="DébilNo disminuyeDirectamente"/>
    <s v=""/>
    <s v=""/>
  </r>
  <r>
    <s v="Juridica"/>
    <x v="32"/>
    <s v="Operativo"/>
    <s v="DISPOSICIÓN FINAL DE ACTIVOS"/>
    <s v="Se podría desconocer por parte de SAE la necesidad de la entrega del activo"/>
    <m/>
    <s v="Descriptores definidos en el Sistema de informacionde correspondencia recibida (ZEUS)"/>
    <m/>
    <m/>
    <m/>
    <m/>
    <m/>
    <m/>
    <m/>
    <m/>
    <n v="0"/>
    <s v="Debil"/>
    <s v="Fuerte"/>
    <s v="DebilFuerte"/>
    <n v="7"/>
    <s v="Débil"/>
    <s v="No disminuye"/>
    <s v="Directamente"/>
    <s v="DébilNo disminuyeDirectamente"/>
    <s v=""/>
    <s v=""/>
  </r>
  <r>
    <s v="Juridica"/>
    <x v="32"/>
    <s v="Operativo"/>
    <s v="DISPOSICIÓN FINAL DE ACTIVOS"/>
    <s v="Se podría desconocer por parte de SAE la necesidad de la entrega del activo"/>
    <m/>
    <s v="Se cuenta con canales de comunicación directos con la fiscalia."/>
    <m/>
    <m/>
    <m/>
    <m/>
    <m/>
    <m/>
    <m/>
    <m/>
    <n v="0"/>
    <s v="Debil"/>
    <s v="Fuerte"/>
    <s v="DebilFuerte"/>
    <n v="7"/>
    <s v="Débil"/>
    <s v="No disminuye"/>
    <s v="Directamente"/>
    <s v="DébilNo disminuyeDirectamente"/>
    <s v=""/>
    <s v=""/>
  </r>
  <r>
    <s v="Juridica"/>
    <x v="32"/>
    <s v="Operativo"/>
    <s v="DISPOSICIÓN FINAL DE ACTIVOS"/>
    <s v="Se podría desconocer por parte de SAE la necesidad de la entrega del activo"/>
    <m/>
    <s v="Seguimiento semanal a las actividades desarrolladas por las G. de asuntos legales y contratación."/>
    <m/>
    <m/>
    <m/>
    <m/>
    <m/>
    <m/>
    <m/>
    <m/>
    <n v="0"/>
    <s v="Debil"/>
    <s v="Fuerte"/>
    <s v="DebilFuerte"/>
    <n v="7"/>
    <s v="Débil"/>
    <s v="No disminuye"/>
    <s v="Directamente"/>
    <s v="DébilNo disminuyeDirectamente"/>
    <s v=""/>
    <s v=""/>
  </r>
  <r>
    <s v="Juridica"/>
    <x v="33"/>
    <s v="Estratégico"/>
    <s v="DISPOSICIÓN FINAL DE ACTIVOS"/>
    <s v="Se podría  enajenar un activo por un valor inferior al estimado"/>
    <m/>
    <s v="Aplicación del Procedimeintos de estimado de renta y valoracipon de activos en el que se establecen los controles en las contrataciones o en los métodos a utilizar para los mismos."/>
    <m/>
    <m/>
    <m/>
    <m/>
    <m/>
    <m/>
    <m/>
    <m/>
    <n v="0"/>
    <s v="Debil"/>
    <s v="Fuerte"/>
    <s v="DebilFuerte"/>
    <n v="7"/>
    <s v="Débil"/>
    <s v="No disminuye"/>
    <s v="Directamente"/>
    <s v="DébilNo disminuyeDirectamente"/>
    <s v=""/>
    <s v=""/>
  </r>
  <r>
    <s v="Juridica"/>
    <x v="34"/>
    <s v="Operativo"/>
    <s v="GESTIÓN FINANCIERA"/>
    <s v="Se podría presentar fallas en la identificación de las características de los recaudos y pagos"/>
    <m/>
    <s v="Estandarizaciòn de flujo de pagos en el aplicativo ZEUS"/>
    <m/>
    <m/>
    <m/>
    <m/>
    <m/>
    <m/>
    <m/>
    <m/>
    <n v="0"/>
    <s v="Debil"/>
    <s v="Fuerte"/>
    <s v="DebilFuerte"/>
    <n v="7"/>
    <s v="Débil"/>
    <s v="No disminuye"/>
    <s v="Directamente"/>
    <s v="DébilNo disminuyeDirectamente"/>
    <s v=""/>
    <s v=""/>
  </r>
  <r>
    <s v="Juridica"/>
    <x v="34"/>
    <s v="Operativo"/>
    <s v="GESTIÓN FINANCIERA"/>
    <s v="Se podría presentar fallas en la identificación de las características de los recaudos y pagos"/>
    <m/>
    <s v="Instructivo para generación de cupon recaudo general."/>
    <m/>
    <m/>
    <m/>
    <m/>
    <m/>
    <m/>
    <m/>
    <m/>
    <n v="0"/>
    <s v="Debil"/>
    <s v="Fuerte"/>
    <s v="DebilFuerte"/>
    <n v="7"/>
    <s v="Débil"/>
    <s v="No disminuye"/>
    <s v="Directamente"/>
    <s v="DébilNo disminuyeDirectamente"/>
    <s v=""/>
    <s v=""/>
  </r>
  <r>
    <s v="Juridica"/>
    <x v="35"/>
    <s v="Estratégico"/>
    <s v="GESTIÓN FINANCIERA"/>
    <s v="Se podría presentar que no exista disponibilidad de recursos"/>
    <m/>
    <s v="Se realiza un presupuesto anual desarrollado por cada una de las àreas, tanto para ingresos como para gastos."/>
    <m/>
    <m/>
    <m/>
    <m/>
    <m/>
    <m/>
    <m/>
    <m/>
    <n v="0"/>
    <s v="Debil"/>
    <s v="Fuerte"/>
    <s v="DebilFuerte"/>
    <n v="7"/>
    <s v="Débil"/>
    <s v="No disminuye"/>
    <s v="Directamente"/>
    <s v="DébilNo disminuyeDirectamente"/>
    <s v=""/>
    <s v=""/>
  </r>
  <r>
    <s v="Juridica"/>
    <x v="35"/>
    <s v="Estratégico"/>
    <s v="GESTIÓN FINANCIERA"/>
    <s v="Se podría presentar que no exista disponibilidad de recursos"/>
    <m/>
    <s v="Se verifica el cumplimiento del presupuesto para cada uno de los pagos reallizados."/>
    <m/>
    <m/>
    <m/>
    <m/>
    <m/>
    <m/>
    <m/>
    <m/>
    <n v="0"/>
    <s v="Debil"/>
    <s v="Fuerte"/>
    <s v="DebilFuerte"/>
    <n v="7"/>
    <s v="Débil"/>
    <s v="No disminuye"/>
    <s v="Directamente"/>
    <s v="DébilNo disminuyeDirectamente"/>
    <s v=""/>
    <s v=""/>
  </r>
  <r>
    <s v="Juridica"/>
    <x v="35"/>
    <s v="Estratégico"/>
    <s v="GESTIÓN FINANCIERA"/>
    <s v="Se podría presentar que no exista disponibilidad de recursos"/>
    <m/>
    <s v="Se realiza seguimiento a los ingresos presupuestados."/>
    <m/>
    <m/>
    <m/>
    <m/>
    <m/>
    <m/>
    <m/>
    <m/>
    <n v="0"/>
    <s v="Debil"/>
    <s v="Fuerte"/>
    <s v="DebilFuerte"/>
    <n v="7"/>
    <s v="Débil"/>
    <s v="No disminuye"/>
    <s v="Directamente"/>
    <s v="DébilNo disminuyeDirectamente"/>
    <s v=""/>
    <s v=""/>
  </r>
  <r>
    <s v="Juridica"/>
    <x v="36"/>
    <s v="Operativo"/>
    <s v="GESTIÓN FINANCIERA"/>
    <s v="Puede ocurrir que no se cuente con información del estado de cuenta por activo"/>
    <m/>
    <s v="Se cuenta con un Instructivo de generación de estado de cuenta de activos y Formato de estado de cuenta"/>
    <m/>
    <m/>
    <m/>
    <m/>
    <m/>
    <m/>
    <m/>
    <m/>
    <n v="0"/>
    <s v="Debil"/>
    <s v="Fuerte"/>
    <s v="DebilFuerte"/>
    <n v="7"/>
    <s v="Débil"/>
    <s v="No disminuye"/>
    <s v="Directamente"/>
    <s v="DébilNo disminuyeDirectamente"/>
    <s v=""/>
    <s v=""/>
  </r>
  <r>
    <s v="Juridica"/>
    <x v="36"/>
    <s v="Operativo"/>
    <s v="GESTIÓN FINANCIERA"/>
    <s v="Puede ocurrir que no se cuente con información del estado de cuenta por activo"/>
    <m/>
    <s v="Sistema de información Matrix con trazabilidad de los activos de información"/>
    <m/>
    <m/>
    <m/>
    <m/>
    <m/>
    <m/>
    <m/>
    <m/>
    <n v="0"/>
    <s v="Debil"/>
    <s v="Fuerte"/>
    <s v="DebilFuerte"/>
    <n v="7"/>
    <s v="Débil"/>
    <s v="No disminuye"/>
    <s v="Directamente"/>
    <s v="DébilNo disminuyeDirectamente"/>
    <s v=""/>
    <s v=""/>
  </r>
  <r>
    <s v="Juridica"/>
    <x v="37"/>
    <s v="Estratégico"/>
    <s v="GESTIÓN FINANCIERA"/>
    <s v="Puede ocurrir que SAE disponga de los recursos de los activos del FRISCO desconociendo la condición de estos. "/>
    <m/>
    <s v="Formato de certificación de afectación directa de activos."/>
    <m/>
    <m/>
    <m/>
    <m/>
    <m/>
    <m/>
    <m/>
    <m/>
    <n v="0"/>
    <s v="Debil"/>
    <s v="Fuerte"/>
    <s v="DebilFuerte"/>
    <n v="7"/>
    <s v="Débil"/>
    <s v="No disminuye"/>
    <s v="Directamente"/>
    <s v="DébilNo disminuyeDirectamente"/>
    <s v=""/>
    <s v=""/>
  </r>
  <r>
    <s v="Juridica"/>
    <x v="38"/>
    <s v="Operativo"/>
    <s v="GESTIÓN FINANCIERA"/>
    <s v="Se podría reportar información financiera inexacta tanto de SAE como del FRISCO."/>
    <m/>
    <s v="Se cuenta con contabilidades separadas, una para el FRISCO y una para SAE."/>
    <m/>
    <m/>
    <m/>
    <m/>
    <m/>
    <m/>
    <m/>
    <m/>
    <n v="0"/>
    <s v="Debil"/>
    <s v="Fuerte"/>
    <s v="DebilFuerte"/>
    <n v="7"/>
    <s v="Débil"/>
    <s v="No disminuye"/>
    <s v="Directamente"/>
    <s v="DébilNo disminuyeDirectamente"/>
    <s v=""/>
    <s v=""/>
  </r>
  <r>
    <s v="Juridica"/>
    <x v="38"/>
    <s v="Operativo"/>
    <s v="GESTIÓN FINANCIERA"/>
    <s v="Se podría reportar información financiera inexacta tanto de SAE como del FRISCO."/>
    <m/>
    <s v="Se realizan conciliaciones de cada registro contable."/>
    <m/>
    <m/>
    <m/>
    <m/>
    <m/>
    <m/>
    <m/>
    <m/>
    <n v="0"/>
    <s v="Debil"/>
    <s v="Fuerte"/>
    <s v="DebilFuerte"/>
    <n v="7"/>
    <s v="Débil"/>
    <s v="No disminuye"/>
    <s v="Directamente"/>
    <s v="DébilNo disminuyeDirectamente"/>
    <s v=""/>
    <s v=""/>
  </r>
  <r>
    <s v="Juridica"/>
    <x v="39"/>
    <s v="Operativo"/>
    <s v="GESTIÓN DOCUMENTAL"/>
    <s v="Se podría generar una inadecuada identificación al área que corresponde el trámite  "/>
    <m/>
    <s v="Capacitación continua, criterios de direccionamiento de correspondencia"/>
    <m/>
    <m/>
    <m/>
    <m/>
    <m/>
    <m/>
    <m/>
    <m/>
    <n v="0"/>
    <s v="Debil"/>
    <s v="Fuerte"/>
    <s v="DebilFuerte"/>
    <n v="7"/>
    <s v="Débil"/>
    <s v="No disminuye"/>
    <s v="Directamente"/>
    <s v="DébilNo disminuyeDirectamente"/>
    <s v=""/>
    <s v=""/>
  </r>
  <r>
    <s v="Juridica"/>
    <x v="39"/>
    <s v="Operativo"/>
    <s v="GESTIÓN DOCUMENTAL"/>
    <s v="Se podría generar una inadecuada identificación al área que corresponde el trámite  "/>
    <m/>
    <s v=" Base de datos actualizada de usuarios en el aplicativo de Correspondencia."/>
    <m/>
    <m/>
    <m/>
    <m/>
    <m/>
    <m/>
    <m/>
    <m/>
    <n v="0"/>
    <s v="Debil"/>
    <s v="Fuerte"/>
    <s v="DebilFuerte"/>
    <n v="7"/>
    <s v="Débil"/>
    <s v="No disminuye"/>
    <s v="Directamente"/>
    <s v="DébilNo disminuyeDirectamente"/>
    <s v=""/>
    <s v=""/>
  </r>
  <r>
    <s v="Juridica"/>
    <x v="39"/>
    <s v="Operativo"/>
    <s v="GESTIÓN DOCUMENTAL"/>
    <s v="Se podría generar una inadecuada identificación al área que corresponde el trámite  "/>
    <m/>
    <s v="Mantenimiento del aplicativo por fuera de la jornadada laboral."/>
    <m/>
    <m/>
    <m/>
    <m/>
    <m/>
    <m/>
    <m/>
    <m/>
    <n v="0"/>
    <s v="Debil"/>
    <s v="Fuerte"/>
    <s v="DebilFuerte"/>
    <n v="7"/>
    <s v="Débil"/>
    <s v="No disminuye"/>
    <s v="Directamente"/>
    <s v="DébilNo disminuyeDirectamente"/>
    <s v=""/>
    <s v=""/>
  </r>
  <r>
    <s v="Juridica"/>
    <x v="39"/>
    <s v="Operativo"/>
    <s v="GESTIÓN DOCUMENTAL"/>
    <s v="Se podría generar una inadecuada identificación al área que corresponde el trámite  "/>
    <m/>
    <s v="Priorizar atención de posibles fallas del aplicativo cuando se presenten."/>
    <m/>
    <m/>
    <m/>
    <m/>
    <m/>
    <m/>
    <m/>
    <m/>
    <n v="0"/>
    <s v="Debil"/>
    <s v="Fuerte"/>
    <s v="DebilFuerte"/>
    <n v="7"/>
    <s v="Débil"/>
    <s v="No disminuye"/>
    <s v="Directamente"/>
    <s v="DébilNo disminuyeDirectamente"/>
    <s v=""/>
    <s v=""/>
  </r>
  <r>
    <s v="Juridica"/>
    <x v="39"/>
    <s v="Operativo"/>
    <s v="GESTIÓN DOCUMENTAL"/>
    <s v="Se podría generar una inadecuada identificación al área que corresponde el trámite  "/>
    <m/>
    <s v="Verificación y actualización permanente de las direcciones de los destinatarios externos a quien se envían comunicaciones. "/>
    <m/>
    <m/>
    <m/>
    <m/>
    <m/>
    <m/>
    <m/>
    <m/>
    <n v="0"/>
    <s v="Debil"/>
    <s v="Fuerte"/>
    <s v="DebilFuerte"/>
    <n v="7"/>
    <s v="Débil"/>
    <s v="No disminuye"/>
    <s v="Directamente"/>
    <s v="DébilNo disminuyeDirectamente"/>
    <s v=""/>
    <s v=""/>
  </r>
  <r>
    <s v="Juridica"/>
    <x v="39"/>
    <s v="Operativo"/>
    <s v="GESTIÓN DOCUMENTAL"/>
    <s v="Se podría generar una inadecuada identificación al área que corresponde el trámite  "/>
    <m/>
    <s v="Seguimiento a ZEUS"/>
    <m/>
    <m/>
    <m/>
    <m/>
    <m/>
    <m/>
    <m/>
    <m/>
    <n v="0"/>
    <s v="Debil"/>
    <s v="Fuerte"/>
    <s v="DebilFuerte"/>
    <n v="7"/>
    <s v="Débil"/>
    <s v="No disminuye"/>
    <s v="Directamente"/>
    <s v="DébilNo disminuyeDirectamente"/>
    <s v=""/>
    <s v=""/>
  </r>
  <r>
    <s v="Juridica"/>
    <x v="40"/>
    <s v="Operativo"/>
    <s v="GESTIÓN DOCUMENTAL"/>
    <s v="Puede ocurrir que no se inserten las piezas documentales en el expediente correspondiente "/>
    <m/>
    <s v="Se cuenta con una verificación por parte del Comitè Institucional de Desarrollo Adminsitrativo."/>
    <m/>
    <m/>
    <m/>
    <m/>
    <m/>
    <m/>
    <m/>
    <m/>
    <n v="0"/>
    <s v="Debil"/>
    <s v="Fuerte"/>
    <s v="DebilFuerte"/>
    <n v="7"/>
    <s v="Débil"/>
    <s v="No disminuye"/>
    <s v="Directamente"/>
    <s v="DébilNo disminuyeDirectamente"/>
    <s v=""/>
    <s v=""/>
  </r>
  <r>
    <s v="Juridica"/>
    <x v="40"/>
    <s v="Operativo"/>
    <s v="GESTIÓN DOCUMENTAL"/>
    <s v="Puede ocurrir que no se inserten las piezas documentales en el expediente correspondiente "/>
    <m/>
    <s v="Se cuenta con una verificaciòn por parte del lìder del proceso."/>
    <m/>
    <m/>
    <m/>
    <m/>
    <m/>
    <m/>
    <m/>
    <m/>
    <n v="0"/>
    <s v="Debil"/>
    <s v="Fuerte"/>
    <s v="DebilFuerte"/>
    <n v="7"/>
    <s v="Débil"/>
    <s v="No disminuye"/>
    <s v="Directamente"/>
    <s v="DébilNo disminuyeDirectamente"/>
    <s v=""/>
    <s v=""/>
  </r>
  <r>
    <s v="Juridica"/>
    <x v="40"/>
    <s v="Operativo"/>
    <s v="GESTIÓN DOCUMENTAL"/>
    <s v="Puede ocurrir que no se inserten las piezas documentales en el expediente correspondiente "/>
    <m/>
    <s v="Se realiza levantamiento información directamente con el área dando cumplimiento a la normatividad de gestión documental"/>
    <m/>
    <m/>
    <m/>
    <m/>
    <m/>
    <m/>
    <m/>
    <m/>
    <n v="0"/>
    <s v="Debil"/>
    <s v="Fuerte"/>
    <s v="DebilFuerte"/>
    <n v="7"/>
    <s v="Débil"/>
    <s v="No disminuye"/>
    <s v="Directamente"/>
    <s v="DébilNo disminuyeDirectamente"/>
    <s v=""/>
    <s v=""/>
  </r>
  <r>
    <s v="Juridica"/>
    <x v="41"/>
    <s v="Operativo"/>
    <s v="GESTIÓN DOCUMENTAL"/>
    <s v="Se podría alterar o extraviar piezas documentales vitales para la gestión "/>
    <m/>
    <s v="Capacitación temas de organización y conformación de expedientes"/>
    <m/>
    <m/>
    <m/>
    <m/>
    <m/>
    <m/>
    <m/>
    <m/>
    <n v="0"/>
    <s v="Debil"/>
    <s v="Fuerte"/>
    <s v="DebilFuerte"/>
    <n v="7"/>
    <s v="Débil"/>
    <s v="No disminuye"/>
    <s v="Directamente"/>
    <s v="DébilNo disminuyeDirectamente"/>
    <s v=""/>
    <s v=""/>
  </r>
  <r>
    <s v="Juridica"/>
    <x v="41"/>
    <s v="Operativo"/>
    <s v="GESTIÓN DOCUMENTAL"/>
    <s v="Se podría alterar o extraviar piezas documentales vitales para la gestión "/>
    <m/>
    <s v="Diligenciamiento de la hoja de control de cada expediente."/>
    <m/>
    <m/>
    <m/>
    <m/>
    <m/>
    <m/>
    <m/>
    <m/>
    <n v="0"/>
    <s v="Debil"/>
    <s v="Fuerte"/>
    <s v="DebilFuerte"/>
    <n v="7"/>
    <s v="Débil"/>
    <s v="No disminuye"/>
    <s v="Directamente"/>
    <s v="DébilNo disminuyeDirectamente"/>
    <s v=""/>
    <s v=""/>
  </r>
  <r>
    <s v="Juridica"/>
    <x v="41"/>
    <s v="Operativo"/>
    <s v="GESTIÓN DOCUMENTAL"/>
    <s v="Se podría alterar o extraviar piezas documentales vitales para la gestión "/>
    <m/>
    <s v="Aplicación del procedimiento de prestamo y consulta de documentos, Formatos Prestamo y Formato de control de prestamo de material de arcivo"/>
    <m/>
    <m/>
    <m/>
    <m/>
    <m/>
    <m/>
    <m/>
    <m/>
    <n v="0"/>
    <s v="Debil"/>
    <s v="Fuerte"/>
    <s v="DebilFuerte"/>
    <n v="7"/>
    <s v="Débil"/>
    <s v="No disminuye"/>
    <s v="Directamente"/>
    <s v="DébilNo disminuyeDirectamente"/>
    <s v=""/>
    <s v=""/>
  </r>
  <r>
    <s v="Juridica"/>
    <x v="41"/>
    <s v="Operativo"/>
    <s v="GESTIÓN DOCUMENTAL"/>
    <s v="Se podría alterar o extraviar piezas documentales vitales para la gestión "/>
    <m/>
    <s v="Vigilar que la infraestructura instalada en el archivo para el almacenamiento de su fondo documental, permanezca con las condiciones de seguridad y mantenimiento establecidas para la conservación del acervo documental."/>
    <m/>
    <m/>
    <m/>
    <m/>
    <m/>
    <m/>
    <m/>
    <m/>
    <n v="0"/>
    <s v="Debil"/>
    <s v="Fuerte"/>
    <s v="DebilFuerte"/>
    <n v="7"/>
    <s v="Débil"/>
    <s v="No disminuye"/>
    <s v="Directamente"/>
    <s v="DébilNo disminuyeDirectamente"/>
    <s v=""/>
    <s v=""/>
  </r>
  <r>
    <s v="Juridica"/>
    <x v="42"/>
    <s v="Operativo"/>
    <s v="GESTIÓN JURÍDICA"/>
    <s v="Se puede presentar  que no se cuente con un adecuado análisis jurisprudencial"/>
    <m/>
    <s v="Se cuenta con controles dentro de los procedimientos de control dual, en los cuales los jefes de las Gerencias o Vicepresidencia realiza la verificación de los conceptos y actos administrativos emitidos."/>
    <m/>
    <m/>
    <m/>
    <m/>
    <m/>
    <m/>
    <m/>
    <m/>
    <n v="0"/>
    <s v="Debil"/>
    <s v="Fuerte"/>
    <s v="DebilFuerte"/>
    <n v="7"/>
    <s v="Débil"/>
    <s v="No disminuye"/>
    <s v="Directamente"/>
    <s v="DébilNo disminuyeDirectamente"/>
    <s v=""/>
    <s v=""/>
  </r>
  <r>
    <s v="Juridica"/>
    <x v="42"/>
    <s v="Operativo"/>
    <s v="GESTIÓN JURÍDICA"/>
    <s v="Se puede presentar  que no se cuente con un adecuado análisis jurisprudencial"/>
    <m/>
    <s v="P-GJ2-079_Procedimiento_Atención_Conceptos_Juridicos"/>
    <m/>
    <m/>
    <m/>
    <m/>
    <m/>
    <m/>
    <m/>
    <m/>
    <n v="0"/>
    <s v="Debil"/>
    <s v="Fuerte"/>
    <s v="DebilFuerte"/>
    <n v="7"/>
    <s v="Débil"/>
    <s v="No disminuye"/>
    <s v="Directamente"/>
    <s v="DébilNo disminuyeDirectamente"/>
    <s v=""/>
    <s v=""/>
  </r>
  <r>
    <s v="Juridica"/>
    <x v="42"/>
    <s v="Operativo"/>
    <s v="GESTIÓN JURÍDICA"/>
    <s v="Se puede presentar  que no se cuente con un adecuado análisis jurisprudencial"/>
    <m/>
    <s v="SP-GJ2-080_Procedimiento_revision_y_expedicion_de_actos_administrativos"/>
    <m/>
    <m/>
    <m/>
    <m/>
    <m/>
    <m/>
    <m/>
    <m/>
    <n v="0"/>
    <s v="Debil"/>
    <s v="Fuerte"/>
    <s v="DebilFuerte"/>
    <n v="7"/>
    <s v="Débil"/>
    <s v="No disminuye"/>
    <s v="Directamente"/>
    <s v="DébilNo disminuyeDirectamente"/>
    <s v=""/>
    <s v=""/>
  </r>
  <r>
    <s v="Juridica"/>
    <x v="42"/>
    <s v="Operativo"/>
    <s v="GESTIÓN JURÍDICA"/>
    <s v="Se puede presentar  que no se cuente con un adecuado análisis jurisprudencial"/>
    <m/>
    <s v="P-GJ1-070_Procedimiento_Tutelas"/>
    <m/>
    <m/>
    <m/>
    <m/>
    <m/>
    <m/>
    <m/>
    <m/>
    <n v="0"/>
    <s v="Debil"/>
    <s v="Fuerte"/>
    <s v="DebilFuerte"/>
    <n v="7"/>
    <s v="Débil"/>
    <s v="No disminuye"/>
    <s v="Directamente"/>
    <s v="DébilNo disminuyeDirectamente"/>
    <s v=""/>
    <s v=""/>
  </r>
  <r>
    <s v="Juridica"/>
    <x v="43"/>
    <s v="Operativo"/>
    <s v="GESTIÓN JURÍDICA"/>
    <s v="Se puede presentar Indebido planteamiento de las estrategias para la defensa jurídica"/>
    <m/>
    <s v="Aplicación del procedimiento de representación Judicial P-GJ1-081"/>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43"/>
    <s v="Operativo"/>
    <s v="GESTIÓN JURÍDICA"/>
    <s v="Se puede presentar Indebido planteamiento de las estrategias para la defensa jurídica"/>
    <m/>
    <s v="P-GJ2-079_Procedimiento_Atención_Conceptos_Juridic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43"/>
    <s v="Operativo"/>
    <s v="GESTIÓN JURÍDICA"/>
    <s v="Se puede presentar Indebido planteamiento de las estrategias para la defensa jurídica"/>
    <m/>
    <s v="P-GJ2-080_Procedimiento_revision_y_expedicion_de_actos_administrativ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43"/>
    <s v="Operativo"/>
    <s v="GESTIÓN JURÍDICA"/>
    <s v="Se puede presentar Indebido planteamiento de las estrategias para la defensa jurídica"/>
    <m/>
    <s v="P-GJ1-070_Procedimiento_Tutela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44"/>
    <s v="Operativo"/>
    <s v="ADQUISICIONES"/>
    <s v="Se podría presentar una  inadecuada identificación  de las necesidades a contratar."/>
    <m/>
    <s v="Aplicación P-BS1-023_Elaboracion_y_Actualizacion_del_Plan_Anual_de_Adquisiciones, en el cual se identifican y se validan las diferentes necesidades de contratación de las áreas y existe una aprobación de dicho plan. "/>
    <m/>
    <m/>
    <m/>
    <m/>
    <m/>
    <m/>
    <m/>
    <m/>
    <n v="0"/>
    <s v="Debil"/>
    <s v="Fuerte"/>
    <s v="DebilFuerte"/>
    <n v="7"/>
    <s v="Débil"/>
    <s v="No disminuye"/>
    <s v="Directamente"/>
    <s v="DébilNo disminuyeDirectamente"/>
    <s v=""/>
    <s v=""/>
  </r>
  <r>
    <s v="Juridica"/>
    <x v="44"/>
    <s v="Operativo"/>
    <s v="ADQUISICIONES"/>
    <s v="Se podría presentar una  inadecuada identificación  de las necesidades a contratar."/>
    <m/>
    <s v="Aplicación Procedimiento elaboración de Estudios Previos"/>
    <m/>
    <m/>
    <m/>
    <m/>
    <m/>
    <m/>
    <m/>
    <m/>
    <n v="0"/>
    <s v="Debil"/>
    <s v="Fuerte"/>
    <s v="DebilFuerte"/>
    <n v="7"/>
    <s v="Débil"/>
    <s v="No disminuye"/>
    <s v="Directamente"/>
    <s v="DébilNo disminuyeDirectamente"/>
    <s v=""/>
    <s v=""/>
  </r>
  <r>
    <s v="Juridica"/>
    <x v="44"/>
    <s v="Operativo"/>
    <s v="ADQUISICIONES"/>
    <s v="Se podría presentar una  inadecuada identificación  de las necesidades a contratar."/>
    <m/>
    <s v="Comité de Contratos"/>
    <m/>
    <m/>
    <m/>
    <m/>
    <m/>
    <m/>
    <m/>
    <m/>
    <n v="0"/>
    <s v="Debil"/>
    <s v="Fuerte"/>
    <s v="DebilFuerte"/>
    <n v="7"/>
    <s v="Débil"/>
    <s v="No disminuye"/>
    <s v="Directamente"/>
    <s v="DébilNo disminuyeDirectamente"/>
    <s v=""/>
    <s v=""/>
  </r>
  <r>
    <s v="Juridica"/>
    <x v="44"/>
    <s v="Operativo"/>
    <s v="ADQUISICIONES"/>
    <s v="Se podría presentar una  inadecuada identificación  de las necesidades a contratar."/>
    <m/>
    <s v="Aplicación Procedimiento de Elaboración y Actualización del presupuesto"/>
    <m/>
    <m/>
    <m/>
    <m/>
    <m/>
    <m/>
    <m/>
    <m/>
    <n v="0"/>
    <s v="Debil"/>
    <s v="Fuerte"/>
    <s v="DebilFuerte"/>
    <n v="7"/>
    <s v="Débil"/>
    <s v="No disminuye"/>
    <s v="Directamente"/>
    <s v="DébilNo disminuyeDirectamente"/>
    <s v=""/>
    <s v=""/>
  </r>
  <r>
    <s v="Juridica"/>
    <x v="45"/>
    <s v="Operativo"/>
    <s v="ADQUISICIONES"/>
    <s v="Puede ocurrir que existan debilidades para realizar la supervisión o interventoría del contrato."/>
    <m/>
    <s v="Aplición del  procedimiento de supervisión o interventoria y liquidación de contratos"/>
    <m/>
    <m/>
    <m/>
    <m/>
    <m/>
    <m/>
    <m/>
    <m/>
    <n v="0"/>
    <s v="Debil"/>
    <s v="Fuerte"/>
    <s v="DebilFuerte"/>
    <n v="7"/>
    <s v="Débil"/>
    <s v="No disminuye"/>
    <s v="Directamente"/>
    <s v="DébilNo disminuyeDirectamente"/>
    <s v=""/>
    <s v=""/>
  </r>
  <r>
    <s v="Juridica"/>
    <x v="46"/>
    <s v="Operativo"/>
    <s v="ADQUISICIONES"/>
    <s v="Se podría presentar fallas en la definición y cumplimiento de las condiciones y garantías del contrato."/>
    <m/>
    <s v="Dentro del Manual de contratación adoptado se encuentra la definición de garantias tendientes a los riesgos identificados en el momento en el que se realizan los estudios previos."/>
    <m/>
    <m/>
    <m/>
    <m/>
    <m/>
    <m/>
    <m/>
    <m/>
    <n v="0"/>
    <s v="Debil"/>
    <s v="Fuerte"/>
    <s v="DebilFuerte"/>
    <n v="7"/>
    <s v="Débil"/>
    <s v="No disminuye"/>
    <s v="Directamente"/>
    <s v="DébilNo disminuyeDirectamente"/>
    <s v=""/>
    <s v=""/>
  </r>
  <r>
    <s v="Juridica"/>
    <x v="47"/>
    <s v="Seguridad de la Información"/>
    <s v="COMUNICACIÓN Y ATENCIÓN DE REQUERIMIENTOS"/>
    <s v="Se podrían contar con información errada  dentro de las comunicaciones externas"/>
    <m/>
    <s v="Se cuentan con canales unicos oficiales de información, fruto de los sistemas de información. Toda información publicada es verificada por la Presidencia de la Sociedad."/>
    <m/>
    <m/>
    <m/>
    <m/>
    <m/>
    <m/>
    <m/>
    <m/>
    <n v="0"/>
    <s v="Debil"/>
    <s v="Fuerte"/>
    <s v="DebilFuerte"/>
    <n v="7"/>
    <s v="Débil"/>
    <s v="No disminuye"/>
    <s v="Directamente"/>
    <s v="DébilNo disminuyeDirectamente"/>
    <s v=""/>
    <s v=""/>
  </r>
  <r>
    <s v="Juridica"/>
    <x v="48"/>
    <s v="Operativo"/>
    <s v="COMUNICACIÓN Y ATENCIÓN DE REQUERIMIENTOS"/>
    <s v="Se podrían presentar retrasos en las respuestas a las necesidades y requerimientos de los usuarios"/>
    <m/>
    <s v="Se cuenta con sistema de gestiòn documental, donde se definen alertas para el cumplimiento de los tiempos. Alertas previas diarias, semanales y quincenales de los vencimientos de plazo. Comunicaciones a través de correo, teléfono y Skype empresarial"/>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48"/>
    <s v="Operativo"/>
    <s v="COMUNICACIÓN Y ATENCIÓN DE REQUERIMIENTOS"/>
    <s v="Se podrían presentar retrasos en las respuestas a las necesidades y requerimientos de los usuarios"/>
    <m/>
    <s v="Existe el P-CA2-034_Procedimiento_de_Seguimeinto_y_Control_a_Requerimientos, donde se definen controles de seguimiento a todos los requerimientos dentro de la Sociedad."/>
    <m/>
    <m/>
    <m/>
    <m/>
    <m/>
    <m/>
    <m/>
    <m/>
    <n v="0"/>
    <s v="Debil"/>
    <s v="Fuerte"/>
    <s v="DebilFuerte"/>
    <n v="7"/>
    <s v="Débil"/>
    <s v="No disminuye"/>
    <s v="Directamente"/>
    <s v="DébilNo disminuyeDirectamente"/>
    <s v=""/>
    <s v=""/>
  </r>
  <r>
    <s v="Juridica"/>
    <x v="49"/>
    <s v="Operativo"/>
    <s v="DIRECCIONAMIENTO ESTRATEGICO"/>
    <s v="Se podrían presentar fallas dentro  de la medición de la estrategia"/>
    <m/>
    <s v="Se cuenta con una validación de los resultados en el comité Directivo, por parte de cada uno de los lideres de las áreas."/>
    <m/>
    <m/>
    <m/>
    <m/>
    <m/>
    <m/>
    <m/>
    <m/>
    <n v="0"/>
    <s v="Debil"/>
    <s v="Fuerte"/>
    <s v="DebilFuerte"/>
    <n v="7"/>
    <s v="Débil"/>
    <s v="No disminuye"/>
    <s v="Directamente"/>
    <s v="DébilNo disminuyeDirectamente"/>
    <s v=""/>
    <s v=""/>
  </r>
  <r>
    <s v="Juridica"/>
    <x v="50"/>
    <s v="Operativo"/>
    <s v="DIRECCIONAMIENTO ESTRATEGICO"/>
    <s v="Puede ocurrir que los procesos no estén debidamente documentados, o que los documentos se encuentren desactualizados."/>
    <m/>
    <s v="Se cuenta con controles dentro del procedimiento de Creación, modificación y Eliminación de Documentos, a través del flujo en el aplicativo ZEUS"/>
    <m/>
    <m/>
    <m/>
    <m/>
    <m/>
    <m/>
    <m/>
    <m/>
    <n v="0"/>
    <s v="Debil"/>
    <s v="Fuerte"/>
    <s v="DebilFuerte"/>
    <n v="7"/>
    <s v="Débil"/>
    <s v="No disminuye"/>
    <s v="Directamente"/>
    <s v="DébilNo disminuyeDirectamente"/>
    <s v=""/>
    <s v=""/>
  </r>
  <r>
    <s v="Juridica"/>
    <x v="51"/>
    <s v="Operativo"/>
    <s v="GESTIÓN DEL TALENTO HUMANO"/>
    <s v="Se podrían presentar fallas en la identificación de las necesidades de personal. "/>
    <m/>
    <s v="Aplicación P-GT1-010_Procedimiento_Seleccion_y_Vinculacion_de_Talento_Humano, donde se definen los mecanismos para la solicitud de personal y flujo en el aplicativo ZEUS"/>
    <m/>
    <m/>
    <m/>
    <m/>
    <m/>
    <m/>
    <m/>
    <m/>
    <n v="0"/>
    <s v="Debil"/>
    <s v="Fuerte"/>
    <s v="DebilFuerte"/>
    <n v="7"/>
    <s v="Débil"/>
    <s v="No disminuye"/>
    <s v="Directamente"/>
    <s v="DébilNo disminuyeDirectamente"/>
    <s v=""/>
    <s v=""/>
  </r>
  <r>
    <s v="Juridica"/>
    <x v="51"/>
    <s v="Operativo"/>
    <s v="GESTIÓN DEL TALENTO HUMANO"/>
    <s v="Se podrían presentar fallas en la identificación de las necesidades de personal. "/>
    <m/>
    <s v="Las necesidades son contrarestadas con el dimensionamiento realizado por la firma Bahamon en el año 2014."/>
    <m/>
    <m/>
    <m/>
    <m/>
    <m/>
    <m/>
    <m/>
    <m/>
    <n v="0"/>
    <s v="Debil"/>
    <s v="Fuerte"/>
    <s v="DebilFuerte"/>
    <n v="7"/>
    <s v="Débil"/>
    <s v="No disminuye"/>
    <s v="Directamente"/>
    <s v="DébilNo disminuyeDirectamente"/>
    <s v=""/>
    <s v=""/>
  </r>
  <r>
    <s v="Juridica"/>
    <x v="51"/>
    <s v="Operativo"/>
    <s v="GESTIÓN DEL TALENTO HUMANO"/>
    <s v="Se podrían presentar fallas en la identificación de las necesidades de personal. "/>
    <m/>
    <s v="Dimensionamiento de la planta"/>
    <m/>
    <m/>
    <m/>
    <m/>
    <m/>
    <m/>
    <m/>
    <m/>
    <n v="0"/>
    <s v="Debil"/>
    <s v="Fuerte"/>
    <s v="DebilFuerte"/>
    <n v="7"/>
    <s v="Débil"/>
    <s v="No disminuye"/>
    <s v="Directamente"/>
    <s v="DébilNo disminuyeDirectamente"/>
    <s v=""/>
    <s v=""/>
  </r>
  <r>
    <s v="Juridica"/>
    <x v="52"/>
    <s v="Operativo"/>
    <s v="GESTIÓN DEL TALENTO HUMANO"/>
    <s v="Se podría no encontrar personal idóneo dentro del mercado laboral"/>
    <m/>
    <s v="Se tienen definidos los perfiles de cada uno de los cargos necesarios dentro de la Sociedad, para los cuales se especifica más de un campo profesional o tipo de formación."/>
    <m/>
    <m/>
    <m/>
    <m/>
    <m/>
    <m/>
    <m/>
    <m/>
    <n v="0"/>
    <s v="Debil"/>
    <s v="Fuerte"/>
    <s v="DebilFuerte"/>
    <n v="7"/>
    <s v="Débil"/>
    <s v="No disminuye"/>
    <s v="Directamente"/>
    <s v="DébilNo disminuyeDirectamente"/>
    <s v=""/>
    <s v=""/>
  </r>
  <r>
    <s v="Juridica"/>
    <x v="53"/>
    <s v="Operativo"/>
    <s v="GESTIÓN DEL TALENTO HUMANO"/>
    <s v="Se podría presentar fallas en la transferencia del conocimiento"/>
    <m/>
    <s v="Se cuenta con un plan de inducción y reinducción en el que se busca cumplir con la curva de aprendizaje definida."/>
    <m/>
    <m/>
    <m/>
    <m/>
    <m/>
    <m/>
    <m/>
    <m/>
    <n v="0"/>
    <s v="Debil"/>
    <s v="Fuerte"/>
    <s v="DebilFuerte"/>
    <n v="7"/>
    <s v="Débil"/>
    <s v="No disminuye"/>
    <s v="Directamente"/>
    <s v="DébilNo disminuyeDirectamente"/>
    <s v=""/>
    <s v=""/>
  </r>
  <r>
    <s v="Juridica"/>
    <x v="53"/>
    <s v="Operativo"/>
    <s v="GESTIÓN DEL TALENTO HUMANO"/>
    <s v="Se podría presentar fallas en la transferencia del conocimiento"/>
    <m/>
    <s v="Se realizan las evaluaciones de las capacitaciones recibidas."/>
    <m/>
    <m/>
    <m/>
    <m/>
    <m/>
    <m/>
    <m/>
    <m/>
    <n v="0"/>
    <s v="Debil"/>
    <s v="Fuerte"/>
    <s v="DebilFuerte"/>
    <n v="7"/>
    <s v="Débil"/>
    <s v="No disminuye"/>
    <s v="Directamente"/>
    <s v="DébilNo disminuyeDirectamente"/>
    <s v=""/>
    <s v=""/>
  </r>
  <r>
    <s v="Juridica"/>
    <x v="53"/>
    <s v="Operativo"/>
    <s v="GESTIÓN DEL TALENTO HUMANO"/>
    <s v="Se podría presentar fallas en la transferencia del conocimiento"/>
    <m/>
    <s v="Se cuenta con procedimientos documentados, los cuales reflejan un nivel de complejidad suficiente para trasmitir el funcionamiento de la operación."/>
    <m/>
    <m/>
    <m/>
    <m/>
    <m/>
    <m/>
    <m/>
    <m/>
    <n v="0"/>
    <s v="Debil"/>
    <s v="Fuerte"/>
    <s v="DebilFuerte"/>
    <n v="7"/>
    <s v="Débil"/>
    <s v="No disminuye"/>
    <s v="Directamente"/>
    <s v="DébilNo disminuyeDirectamente"/>
    <s v=""/>
    <s v=""/>
  </r>
  <r>
    <s v="Juridica"/>
    <x v="54"/>
    <s v="Operativo"/>
    <s v="GESTIÓN DEL TALENTO HUMANO"/>
    <s v="Se podrían presentar que no se optimicen las competencias del  Talento humano de la SAE"/>
    <m/>
    <s v="Procedimiento y ejecución del plan empresarial de capacitación"/>
    <m/>
    <m/>
    <m/>
    <m/>
    <m/>
    <m/>
    <m/>
    <m/>
    <n v="0"/>
    <s v="Debil"/>
    <s v="Fuerte"/>
    <s v="DebilFuerte"/>
    <n v="7"/>
    <s v="Débil"/>
    <s v="No disminuye"/>
    <s v="Directamente"/>
    <s v="DébilNo disminuyeDirectamente"/>
    <s v=""/>
    <s v=""/>
  </r>
  <r>
    <s v="Juridica"/>
    <x v="55"/>
    <s v="Operativo"/>
    <s v="ADMINISTRACIÓN DE BIENES DE FUNICIONAMIENTO"/>
    <s v="Podría ocurrir que no se identifiquen activos fijos "/>
    <m/>
    <s v="Se cuenta con inventario detallado de los activos y se la relacion de los funcionarios a cargo."/>
    <m/>
    <m/>
    <m/>
    <m/>
    <m/>
    <m/>
    <m/>
    <m/>
    <n v="0"/>
    <s v="Debil"/>
    <s v="Fuerte"/>
    <s v="DebilFuerte"/>
    <n v="7"/>
    <s v="Débil"/>
    <s v="No disminuye"/>
    <s v="Directamente"/>
    <s v="DébilNo disminuyeDirectamente"/>
    <s v=""/>
    <s v=""/>
  </r>
  <r>
    <s v="Juridica"/>
    <x v="55"/>
    <s v="Operativo"/>
    <s v="ADMINISTRACIÓN DE BIENES DE FUNICIONAMIENTO"/>
    <s v="Podría ocurrir que no se identifiquen activos fijos "/>
    <m/>
    <s v="Existe procedimeinto asignación de bienes devolutivos y elementos de consumo a funcionarios, donde se definieron controles para asignar los activos."/>
    <m/>
    <m/>
    <m/>
    <m/>
    <m/>
    <m/>
    <m/>
    <m/>
    <n v="0"/>
    <s v="Debil"/>
    <s v="Fuerte"/>
    <s v="DebilFuerte"/>
    <n v="7"/>
    <s v="Débil"/>
    <s v="No disminuye"/>
    <s v="Directamente"/>
    <s v="DébilNo disminuyeDirectamente"/>
    <s v=""/>
    <s v=""/>
  </r>
  <r>
    <s v="Juridica"/>
    <x v="55"/>
    <s v="Operativo"/>
    <s v="ADMINISTRACIÓN DE BIENES DE FUNICIONAMIENTO"/>
    <s v="Podría ocurrir que no se identifiquen activos fijos "/>
    <m/>
    <s v="Procedimiento de asignación de bienes devolutivos y elementos de consumo a funcionarios P-AB1-064"/>
    <m/>
    <m/>
    <m/>
    <m/>
    <m/>
    <m/>
    <m/>
    <m/>
    <n v="0"/>
    <s v="Debil"/>
    <s v="Fuerte"/>
    <s v="DebilFuerte"/>
    <n v="7"/>
    <s v="Débil"/>
    <s v="No disminuye"/>
    <s v="Directamente"/>
    <s v="DébilNo disminuyeDirectamente"/>
    <s v=""/>
    <s v=""/>
  </r>
  <r>
    <s v="Juridica"/>
    <x v="56"/>
    <s v="Operativo"/>
    <s v="ADMINISTRACIÓN DE BIENES DE FUNICIONAMIENTO"/>
    <s v="Podría ocurrir que no se identifiquen las necesidades de mantenimiento"/>
    <m/>
    <s v="1 vez al mes se enciende la planta eléctrica."/>
    <m/>
    <m/>
    <m/>
    <m/>
    <m/>
    <m/>
    <m/>
    <m/>
    <n v="0"/>
    <s v="Debil"/>
    <s v="Fuerte"/>
    <s v="DebilFuerte"/>
    <n v="7"/>
    <s v="Débil"/>
    <s v="No disminuye"/>
    <s v="Directamente"/>
    <s v="DébilNo disminuyeDirectamente"/>
    <s v=""/>
    <s v=""/>
  </r>
  <r>
    <s v="Juridica"/>
    <x v="57"/>
    <s v="Operativo"/>
    <s v="ADMINISTRACIÓN DE BIENES DE FUNICIONAMIENTO"/>
    <s v="Se podría presentar daño o deterioro al mobiliario (muebles y enseres) de SAE"/>
    <m/>
    <s v="Toma de inventarios anual donde se establece el estado del bien."/>
    <m/>
    <m/>
    <m/>
    <m/>
    <m/>
    <m/>
    <m/>
    <m/>
    <n v="0"/>
    <s v="Debil"/>
    <s v="Fuerte"/>
    <s v="DebilFuerte"/>
    <n v="7"/>
    <s v="Débil"/>
    <s v="No disminuye"/>
    <s v="Directamente"/>
    <s v="DébilNo disminuyeDirectamente"/>
    <s v=""/>
    <s v=""/>
  </r>
  <r>
    <s v="Juridica"/>
    <x v="58"/>
    <s v="Operativo"/>
    <s v="EVALUACIÒN Y CONTROL"/>
    <s v="podría ocurrir que no se identifique adecuadamente el alcance de la auditoría"/>
    <m/>
    <s v="Se cuenta con un procedimiento de P-EC1-156 Procedimiento de Auditorias  Internas"/>
    <m/>
    <m/>
    <m/>
    <m/>
    <m/>
    <m/>
    <m/>
    <m/>
    <n v="0"/>
    <s v="Debil"/>
    <s v="Fuerte"/>
    <s v="DebilFuerte"/>
    <n v="7"/>
    <s v="Débil"/>
    <s v="No disminuye"/>
    <s v="Directamente"/>
    <s v="DébilNo disminuyeDirectamente"/>
    <s v=""/>
    <s v=""/>
  </r>
  <r>
    <s v="Juridica"/>
    <x v="59"/>
    <s v="Operativo"/>
    <s v="EVALUACIÒN Y CONTROL"/>
    <s v="podría ocurrir que se establezcan planes de mejoramiento que no correspondan a los hallazgos y al mejoramiento deseado"/>
    <m/>
    <s v="Realizar acompañamiento en la revisión de los informes de auditoria y en la documentación de los planes de mejoramiento. "/>
    <m/>
    <m/>
    <m/>
    <m/>
    <m/>
    <m/>
    <m/>
    <m/>
    <n v="0"/>
    <s v="Debil"/>
    <s v="Fuerte"/>
    <s v="DebilFuerte"/>
    <n v="7"/>
    <s v="Débil"/>
    <s v="No disminuye"/>
    <s v="Directamente"/>
    <s v="DébilNo disminuyeDirectamente"/>
    <s v=""/>
    <s v=""/>
  </r>
  <r>
    <s v="Juridica"/>
    <x v="59"/>
    <s v="Operativo"/>
    <s v="EVALUACIÒN Y CONTROL"/>
    <s v="podría ocurrir que se establezcan planes de mejoramiento que no correspondan a los hallazgos y al mejoramiento deseado"/>
    <m/>
    <s v="Realizar semestralmente seguimiento al cumplimiento de los Planes de Mejoramiento con Entes de Control."/>
    <m/>
    <m/>
    <m/>
    <m/>
    <m/>
    <m/>
    <m/>
    <m/>
    <n v="0"/>
    <s v="Debil"/>
    <s v="Fuerte"/>
    <s v="DebilFuerte"/>
    <n v="7"/>
    <s v="Débil"/>
    <s v="No disminuye"/>
    <s v="Directamente"/>
    <s v="DébilNo disminuyeDirectamente"/>
    <s v=""/>
    <s v=""/>
  </r>
  <r>
    <s v="Juridica"/>
    <x v="59"/>
    <s v="Operativo"/>
    <s v="EVALUACIÒN Y CONTROL"/>
    <s v="podría ocurrir que se establezcan planes de mejoramiento que no correspondan a los hallazgos y al mejoramiento deseado"/>
    <m/>
    <s v="Aplicación del procedimiento elaboración y seguimiento planes de mejoramiento P-EC2-109"/>
    <m/>
    <m/>
    <m/>
    <m/>
    <m/>
    <m/>
    <m/>
    <m/>
    <n v="0"/>
    <s v="Debil"/>
    <s v="Fuerte"/>
    <s v="DebilFuerte"/>
    <n v="7"/>
    <s v="Débil"/>
    <s v="No disminuye"/>
    <s v="Directamente"/>
    <s v="DébilNo disminuyeDirectamente"/>
    <s v=""/>
    <s v=""/>
  </r>
  <r>
    <s v="Juridica"/>
    <x v="60"/>
    <s v="Operativo"/>
    <s v="EVALUACIÒN Y CONTROL"/>
    <s v="No dar respuesta adecuada y oportuna a las solicitudes de asesoría y acompañamiento a la gestión de la SAE"/>
    <m/>
    <s v="Aplicación del procedimiento de asesoria y de acompañamiento"/>
    <m/>
    <m/>
    <m/>
    <m/>
    <m/>
    <m/>
    <m/>
    <m/>
    <n v="0"/>
    <s v="Debil"/>
    <s v="Fuerte"/>
    <s v="DebilFuerte"/>
    <n v="7"/>
    <s v="Débil"/>
    <s v="No disminuye"/>
    <s v="Directamente"/>
    <s v="DébilNo disminuyeDirectamente"/>
    <s v=""/>
    <s v=""/>
  </r>
  <r>
    <s v="Juridica"/>
    <x v="61"/>
    <s v="Seguridad de la Información"/>
    <s v="MANTENIMIENTO Y SOPORTE DE APLICACIONES"/>
    <s v="Puede ocurrir que se presenten fallas en las aplicaciones o sistemas de información que apoyen los procesos del negocio."/>
    <m/>
    <s v="Validacion de la documentacion del proceso formalizado y o publicado ante la oficina de planeación, en el comité de la oficina de gestion de la informacion."/>
    <m/>
    <m/>
    <m/>
    <m/>
    <m/>
    <m/>
    <m/>
    <m/>
    <n v="0"/>
    <s v="Debil"/>
    <s v="Fuerte"/>
    <s v="DebilFuerte"/>
    <n v="7"/>
    <s v="Débil"/>
    <s v="No disminuye"/>
    <s v="Directamente"/>
    <s v="DébilNo disminuyeDirectamente"/>
    <s v=""/>
    <s v=""/>
  </r>
  <r>
    <s v="Juridica"/>
    <x v="61"/>
    <s v="Seguridad de la Información"/>
    <s v="MANTENIMIENTO Y SOPORTE DE APLICACIONES"/>
    <s v="Puede ocurrir que se presenten fallas en las aplicaciones o sistemas de información que apoyen los procesos del negocio."/>
    <m/>
    <s v="Monitoreo y Seguimiento al Ciclo de vida de los proyectos de Desarrollo"/>
    <m/>
    <m/>
    <m/>
    <m/>
    <m/>
    <m/>
    <m/>
    <m/>
    <n v="0"/>
    <s v="Debil"/>
    <s v="Fuerte"/>
    <s v="DebilFuerte"/>
    <n v="7"/>
    <s v="Débil"/>
    <s v="No disminuye"/>
    <s v="Directamente"/>
    <s v="DébilNo disminuyeDirectamente"/>
    <s v=""/>
    <s v=""/>
  </r>
  <r>
    <s v="Juridica"/>
    <x v="61"/>
    <s v="Seguridad de la Información"/>
    <s v="MANTENIMIENTO Y SOPORTE DE APLICACIONES"/>
    <s v="Puede ocurrir que se presenten fallas en las aplicaciones o sistemas de información que apoyen los procesos del negocio."/>
    <m/>
    <s v="Aplicación Procedimiento elaboración de Estudios Previos"/>
    <m/>
    <m/>
    <m/>
    <m/>
    <m/>
    <m/>
    <m/>
    <m/>
    <n v="0"/>
    <s v="Debil"/>
    <s v="Fuerte"/>
    <s v="DebilFuerte"/>
    <n v="7"/>
    <s v="Débil"/>
    <s v="No disminuye"/>
    <s v="Directamente"/>
    <s v="DébilNo disminuyeDirectamente"/>
    <s v=""/>
    <s v=""/>
  </r>
  <r>
    <s v="Juridica"/>
    <x v="61"/>
    <s v="Seguridad de la Información"/>
    <s v="MANTENIMIENTO Y SOPORTE DE APLICACIONES"/>
    <s v="Puede ocurrir que se presenten fallas en las aplicaciones o sistemas de información que apoyen los procesos del negocio."/>
    <m/>
    <s v="Validar con el responsable del proceso y planeación que los documentos publicados estén actualizados"/>
    <m/>
    <m/>
    <m/>
    <m/>
    <m/>
    <m/>
    <m/>
    <m/>
    <n v="0"/>
    <s v="Debil"/>
    <s v="Fuerte"/>
    <s v="DebilFuerte"/>
    <n v="7"/>
    <s v="Débil"/>
    <s v="No disminuye"/>
    <s v="Directamente"/>
    <s v="DébilNo disminuyeDirectamente"/>
    <s v=""/>
    <s v=""/>
  </r>
  <r>
    <s v="Juridica"/>
    <x v="62"/>
    <s v="Seguridad de la Información"/>
    <s v="GESTIÓN DE LA INFRAESTRUCTURA TECNOLOGICA"/>
    <s v="Inconsistencias o Pérdida de la Información"/>
    <m/>
    <s v="Instructivo lineamientos para copias de respaldo y restauración de información"/>
    <m/>
    <m/>
    <m/>
    <m/>
    <m/>
    <m/>
    <m/>
    <m/>
    <n v="0"/>
    <s v="Debil"/>
    <s v="Fuerte"/>
    <s v="DebilFuerte"/>
    <n v="7"/>
    <s v="Débil"/>
    <s v="No disminuye"/>
    <s v="Directamente"/>
    <s v="DébilNo disminuyeDirectamente"/>
    <s v=""/>
    <s v=""/>
  </r>
  <r>
    <s v="Juridica"/>
    <x v="63"/>
    <s v="Seguridad de la Información"/>
    <s v="GESTIÓN DE LA INFRAESTRUCTURA TECNOLOGICA"/>
    <s v="Puede ocurrir que no estén disponibles los Servicios de IT"/>
    <m/>
    <s v="Aplicación del procedimiento de monitoreo de hardware y software P-TE1-075 y el instructivo gestión de la capacidad  N-TE1-014"/>
    <m/>
    <m/>
    <m/>
    <m/>
    <m/>
    <m/>
    <m/>
    <m/>
    <n v="0"/>
    <s v="Debil"/>
    <s v="Fuerte"/>
    <s v="DebilFuerte"/>
    <n v="7"/>
    <s v="Débil"/>
    <s v="No disminuye"/>
    <s v="Directamente"/>
    <s v="DébilNo disminuyeDirectamente"/>
    <s v=""/>
    <s v=""/>
  </r>
  <r>
    <s v="Juridica"/>
    <x v="63"/>
    <s v="Seguridad de la Información"/>
    <s v="GESTIÓN DE LA INFRAESTRUCTURA TECNOLOGICA"/>
    <s v="Puede ocurrir que no estén disponibles los Servicios de IT"/>
    <m/>
    <s v="Aplicación de procedimiento de mantenimiento de aplicaciones P-TE3-150"/>
    <m/>
    <m/>
    <m/>
    <m/>
    <m/>
    <m/>
    <m/>
    <m/>
    <n v="0"/>
    <s v="Debil"/>
    <s v="Fuerte"/>
    <s v="DebilFuerte"/>
    <n v="7"/>
    <s v="Débil"/>
    <s v="No disminuye"/>
    <s v="Directamente"/>
    <s v="DébilNo disminuyeDirectamente"/>
    <s v=""/>
    <s v=""/>
  </r>
  <r>
    <s v="Juridica"/>
    <x v="63"/>
    <s v="Seguridad de la Información"/>
    <s v="GESTIÓN DE LA INFRAESTRUCTURA TECNOLOGICA"/>
    <s v="Puede ocurrir que no estén disponibles los Servicios de IT"/>
    <m/>
    <s v="Gestión de Cambios"/>
    <m/>
    <m/>
    <m/>
    <m/>
    <m/>
    <m/>
    <m/>
    <m/>
    <n v="0"/>
    <s v="Debil"/>
    <s v="Fuerte"/>
    <s v="DebilFuerte"/>
    <n v="7"/>
    <s v="Débil"/>
    <s v="No disminuye"/>
    <s v="Directamente"/>
    <s v="DébilNo disminuyeDirectamente"/>
    <s v=""/>
    <s v=""/>
  </r>
  <r>
    <s v="Juridica"/>
    <x v="63"/>
    <s v="Seguridad de la Información"/>
    <s v="GESTIÓN DE LA INFRAESTRUCTURA TECNOLOGICA"/>
    <s v="Puede ocurrir que no estén disponibles los Servicios de IT"/>
    <m/>
    <s v="prueba mensual con carga de la planta eléctrica"/>
    <m/>
    <m/>
    <m/>
    <m/>
    <m/>
    <m/>
    <m/>
    <m/>
    <n v="0"/>
    <s v="Debil"/>
    <s v="Fuerte"/>
    <s v="DebilFuerte"/>
    <n v="7"/>
    <s v="Débil"/>
    <s v="No disminuye"/>
    <s v="Directamente"/>
    <s v="DébilNo disminuyeDirectamente"/>
    <s v=""/>
    <s v=""/>
  </r>
  <r>
    <s v="Juridica"/>
    <x v="64"/>
    <s v="Operativo"/>
    <s v="SOPORTE TECNICO"/>
    <s v="Soporte técnico inadecuado"/>
    <m/>
    <s v="Servicio de soporte y mantenimiento"/>
    <m/>
    <m/>
    <m/>
    <m/>
    <m/>
    <m/>
    <m/>
    <m/>
    <n v="0"/>
    <s v="Debil"/>
    <s v="Fuerte"/>
    <s v="DebilFuerte"/>
    <n v="7"/>
    <s v="Débil"/>
    <s v="No disminuye"/>
    <s v="Directamente"/>
    <s v="DébilNo disminuyeDirectamente"/>
    <s v=""/>
    <s v=""/>
  </r>
  <r>
    <s v="Juridica"/>
    <x v="64"/>
    <s v="Operativo"/>
    <s v="SOPORTE TECNICO"/>
    <s v="Soporte técnico inadecuado"/>
    <m/>
    <s v="Mesa de ayuda"/>
    <m/>
    <m/>
    <m/>
    <m/>
    <m/>
    <m/>
    <m/>
    <m/>
    <n v="0"/>
    <s v="Debil"/>
    <s v="Fuerte"/>
    <s v="DebilFuerte"/>
    <n v="7"/>
    <s v="Débil"/>
    <s v="No disminuye"/>
    <s v="Directamente"/>
    <s v="DébilNo disminuyeDirectamente"/>
    <s v=""/>
    <s v=""/>
  </r>
  <r>
    <s v="Juridica"/>
    <x v="65"/>
    <s v="Operativo"/>
    <s v="MANTENIMIENTO Y SOPORTE DE APLICACIONES"/>
    <s v="Puede ocurrir que se genere un soporte inadecuado o inoportuno a los usuarios"/>
    <m/>
    <s v="Programas de capacitación entrenamiento y divulgación de los servicios de IT"/>
    <m/>
    <m/>
    <m/>
    <m/>
    <m/>
    <m/>
    <m/>
    <m/>
    <n v="0"/>
    <s v="Debil"/>
    <s v="Fuerte"/>
    <s v="DebilFuerte"/>
    <n v="7"/>
    <s v="Débil"/>
    <s v="No disminuye"/>
    <s v="Directamente"/>
    <s v="DébilNo disminuyeDirectamente"/>
    <s v=""/>
    <s v=""/>
  </r>
  <r>
    <s v="Juridica"/>
    <x v="66"/>
    <s v="Seguridad de la Información"/>
    <s v="GESTIÓN DE LA INFRAESTRUCTURA TECNOLOGICA"/>
    <s v="Puede ocurrir una operación inadecuada de los sistemas de información."/>
    <m/>
    <s v="Manuales de usuario por proceso"/>
    <m/>
    <m/>
    <m/>
    <m/>
    <m/>
    <m/>
    <m/>
    <m/>
    <n v="0"/>
    <s v="Debil"/>
    <s v="Fuerte"/>
    <s v="DebilFuerte"/>
    <n v="7"/>
    <s v="Débil"/>
    <s v="No disminuye"/>
    <s v="Directamente"/>
    <s v="DébilNo disminuyeDirectamente"/>
    <s v=""/>
    <s v=""/>
  </r>
  <r>
    <s v="Juridica"/>
    <x v="67"/>
    <s v="Operativo"/>
    <s v="RECEPCIÓN Y REGISTRO"/>
    <s v="Puede ocurrir que no se efectué la entrega física del activo una vez posesionado el depositario provisional"/>
    <m/>
    <m/>
    <m/>
    <m/>
    <m/>
    <m/>
    <m/>
    <m/>
    <m/>
    <m/>
    <n v="0"/>
    <s v="Debil"/>
    <s v="Fuerte"/>
    <s v="DebilFuerte"/>
    <n v="7"/>
    <s v="Débil"/>
    <s v="No disminuye"/>
    <s v="Directamente"/>
    <s v="DébilNo disminuyeDirectamente"/>
    <s v=""/>
    <s v=""/>
  </r>
  <r>
    <s v="Juridica"/>
    <x v="68"/>
    <s v="Operativo"/>
    <s v="TODOS LOS PROCESOS"/>
    <s v="Puede ocurrir que se utilice erradamente las funcionalidades de los Sistemas de Información (aplicativo Zeus)_x000a_"/>
    <m/>
    <m/>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69"/>
    <s v="Seguridad de la Información"/>
    <s v="RECEPCIÓN Y REGISTRO"/>
    <s v="Pueden presentar errores en la información en el registro de los activos _x000a_"/>
    <m/>
    <m/>
    <m/>
    <m/>
    <m/>
    <m/>
    <m/>
    <m/>
    <m/>
    <m/>
    <n v="0"/>
    <s v="Debil"/>
    <s v="Fuerte"/>
    <s v="DebilFuerte"/>
    <n v="7"/>
    <s v="Débil"/>
    <s v="No disminuye"/>
    <s v="Directamente"/>
    <s v="DébilNo disminuyeDirectamente"/>
    <s v=""/>
    <s v=""/>
  </r>
  <r>
    <s v="Juridica"/>
    <x v="70"/>
    <s v="Operativo"/>
    <s v="TODOS LOS PROCESOS"/>
    <s v="Puede ocurrir la entrega extemporánea de informes a los entes de control"/>
    <m/>
    <m/>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71"/>
    <s v="Operativo"/>
    <s v="ADQUISICIONES"/>
    <s v="Puede ocurrir no alcanzar el objetivo del contrato"/>
    <m/>
    <m/>
    <m/>
    <m/>
    <m/>
    <m/>
    <m/>
    <m/>
    <m/>
    <m/>
    <n v="0"/>
    <s v="Debil"/>
    <s v="Fuerte"/>
    <s v="DebilFuerte"/>
    <n v="7"/>
    <s v="Débil"/>
    <s v="No disminuye"/>
    <s v="Directamente"/>
    <s v="DébilNo disminuyeDirectamente"/>
    <s v=""/>
    <s v=""/>
  </r>
  <r>
    <s v="Juridica"/>
    <x v="72"/>
    <s v="Operativo"/>
    <s v="RECEPCIÓN Y REGISTRO"/>
    <s v="Contar con Depositarios Provisionales y/o Liquidadores incorporados en el Registro con características erróneas"/>
    <m/>
    <s v="Generación de la Resolución que conforma el equipo evaluador"/>
    <m/>
    <m/>
    <m/>
    <m/>
    <m/>
    <m/>
    <m/>
    <m/>
    <n v="0"/>
    <s v="Debil"/>
    <s v="Fuerte"/>
    <s v="DebilFuerte"/>
    <n v="7"/>
    <s v="Débil"/>
    <s v="No disminuye"/>
    <s v="Directamente"/>
    <s v="DébilNo disminuyeDirectamente"/>
    <s v=""/>
    <s v=""/>
  </r>
  <r>
    <s v="Juridica"/>
    <x v="72"/>
    <s v="Operativo"/>
    <s v="RECEPCIÓN Y REGISTRO"/>
    <s v="Contar con Depositarios Provisionales y/o Liquidadores incorporados en el Registro con características erróneas"/>
    <m/>
    <s v="Reunión con el equipo evaluador previa al inicio de la evaluación de los participantes"/>
    <m/>
    <m/>
    <m/>
    <m/>
    <m/>
    <m/>
    <m/>
    <m/>
    <n v="0"/>
    <s v="Debil"/>
    <s v="Fuerte"/>
    <s v="DebilFuerte"/>
    <n v="7"/>
    <s v="Débil"/>
    <s v="No disminuye"/>
    <s v="Directamente"/>
    <s v="DébilNo disminuyeDirectamente"/>
    <s v=""/>
    <s v=""/>
  </r>
  <r>
    <s v="Juridica"/>
    <x v="72"/>
    <s v="Operativo"/>
    <s v="RECEPCIÓN Y REGISTRO"/>
    <s v="Contar con Depositarios Provisionales y/o Liquidadores incorporados en el Registro con características erróneas"/>
    <m/>
    <s v="Envío a los evaluadores de la resolución del equipo evaluador junto con el texto aprobado de la Convocatoria"/>
    <m/>
    <m/>
    <m/>
    <m/>
    <m/>
    <m/>
    <m/>
    <m/>
    <n v="0"/>
    <s v="Debil"/>
    <s v="Fuerte"/>
    <s v="DebilFuerte"/>
    <n v="7"/>
    <s v="Débil"/>
    <s v="No disminuye"/>
    <s v="Directamente"/>
    <s v="DébilNo disminuyeDirectamente"/>
    <s v=""/>
    <s v=""/>
  </r>
  <r>
    <s v="Juridica"/>
    <x v="72"/>
    <s v="Operativo"/>
    <s v="RECEPCIÓN Y REGISTRO"/>
    <s v="Contar con Depositarios Provisionales y/o Liquidadores incorporados en el Registro con características erróneas"/>
    <m/>
    <s v="Aprobación por parte del Comité de Depositarios Provisionales y Liquidadores del texto final de la Convocatoria"/>
    <m/>
    <m/>
    <m/>
    <m/>
    <m/>
    <m/>
    <m/>
    <m/>
    <n v="0"/>
    <s v="Debil"/>
    <s v="Fuerte"/>
    <s v="DebilFuerte"/>
    <n v="7"/>
    <s v="Débil"/>
    <s v="No disminuye"/>
    <s v="Directamente"/>
    <s v="DébilNo disminuyeDirectamente"/>
    <s v=""/>
    <s v=""/>
  </r>
  <r>
    <s v="Juridica"/>
    <x v="73"/>
    <s v="Operativo"/>
    <s v="RECEPCIÓN Y REGISTRO"/>
    <s v="Puede ocurrir que no se asignen Depositarios Provisionales y/o Liquidadores de acuerdo a las necesidades."/>
    <m/>
    <s v="Llamadas de confirmación de las áreas misionales que solicitan la asignación"/>
    <m/>
    <m/>
    <m/>
    <m/>
    <m/>
    <m/>
    <m/>
    <m/>
    <n v="0"/>
    <s v="Debil"/>
    <s v="Fuerte"/>
    <s v="DebilFuerte"/>
    <n v="7"/>
    <s v="Débil"/>
    <s v="No disminuye"/>
    <s v="Directamente"/>
    <s v="DébilNo disminuyeDirectamente"/>
    <s v=""/>
    <s v=""/>
  </r>
  <r>
    <s v="Juridica"/>
    <x v="73"/>
    <s v="Operativo"/>
    <s v="RECEPCIÓN Y REGISTRO"/>
    <s v="Puede ocurrir que no se asignen Depositarios Provisionales y/o Liquidadores de acuerdo a las necesidades."/>
    <m/>
    <s v="Correos de envío de las solicitudes"/>
    <m/>
    <m/>
    <m/>
    <m/>
    <m/>
    <m/>
    <m/>
    <m/>
    <n v="0"/>
    <s v="Debil"/>
    <s v="Fuerte"/>
    <s v="DebilFuerte"/>
    <n v="7"/>
    <s v="Débil"/>
    <s v="No disminuye"/>
    <s v="Directamente"/>
    <s v="DébilNo disminuyeDirectamente"/>
    <s v=""/>
    <s v=""/>
  </r>
  <r>
    <s v="Juridica"/>
    <x v="73"/>
    <s v="Operativo"/>
    <s v="RECEPCIÓN Y REGISTRO"/>
    <s v="Puede ocurrir que no se asignen Depositarios Provisionales y/o Liquidadores de acuerdo a las necesidades."/>
    <m/>
    <s v="Revisar el correcto diligenciamiento y aprobaciones del formato de solicitud"/>
    <m/>
    <m/>
    <m/>
    <m/>
    <m/>
    <m/>
    <m/>
    <m/>
    <n v="0"/>
    <s v="Debil"/>
    <s v="Fuerte"/>
    <s v="DebilFuerte"/>
    <n v="7"/>
    <s v="Débil"/>
    <s v="No disminuye"/>
    <s v="Directamente"/>
    <s v="DébilNo disminuyeDirectamente"/>
    <s v=""/>
    <s v=""/>
  </r>
  <r>
    <s v="Juridica"/>
    <x v="73"/>
    <s v="Operativo"/>
    <s v="RECEPCIÓN Y REGISTRO"/>
    <s v="Puede ocurrir que no se asignen Depositarios Provisionales y/o Liquidadores de acuerdo a las necesidades."/>
    <m/>
    <s v="Llamadas de confirmación de las áreas misionales que solicitan la asignación"/>
    <m/>
    <m/>
    <m/>
    <m/>
    <m/>
    <m/>
    <m/>
    <m/>
    <n v="0"/>
    <s v="Debil"/>
    <s v="Fuerte"/>
    <s v="DebilFuerte"/>
    <n v="7"/>
    <s v="Débil"/>
    <s v="No disminuye"/>
    <s v="Directamente"/>
    <s v="DébilNo disminuyeDirectamente"/>
    <s v=""/>
    <s v=""/>
  </r>
  <r>
    <s v="Juridica"/>
    <x v="74"/>
    <s v="Operativo"/>
    <s v="RECEPCIÓN Y REGISTRO"/>
    <s v="No aceptación de la designación, renuncia y/o remoción como Depositarios Provisionales y/o Liquidadores"/>
    <m/>
    <s v="Revisión de los Depositarios Provisionales y Liquidadores que no tienen activos asignados"/>
    <m/>
    <m/>
    <m/>
    <m/>
    <m/>
    <m/>
    <m/>
    <m/>
    <n v="0"/>
    <s v="Debil"/>
    <s v="Fuerte"/>
    <s v="DebilFuerte"/>
    <n v="7"/>
    <s v="Débil"/>
    <s v="No disminuye"/>
    <s v="Directamente"/>
    <s v="DébilNo disminuyeDirectamente"/>
    <s v=""/>
    <s v=""/>
  </r>
  <r>
    <s v="Juridica"/>
    <x v="74"/>
    <s v="Operativo"/>
    <s v="RECEPCIÓN Y REGISTRO"/>
    <s v="No aceptación de la designación, renuncia y/o remoción como Depositarios Provisionales y/o Liquidadores"/>
    <m/>
    <s v="Revisión de las pólizas de cumplimiento entregadas por Depositarios Provisionales y Liquidadores y llamadas de solicitud de las pólizas"/>
    <m/>
    <m/>
    <m/>
    <m/>
    <m/>
    <m/>
    <m/>
    <m/>
    <n v="0"/>
    <s v="Debil"/>
    <s v="Fuerte"/>
    <s v="DebilFuerte"/>
    <n v="7"/>
    <s v="Débil"/>
    <s v="No disminuye"/>
    <s v="Directamente"/>
    <s v="DébilNo disminuyeDirectamente"/>
    <s v=""/>
    <s v=""/>
  </r>
  <r>
    <s v="Juridica"/>
    <x v="74"/>
    <s v="Operativo"/>
    <s v="RECEPCIÓN Y REGISTRO"/>
    <s v="No aceptación de la designación, renuncia y/o remoción como Depositarios Provisionales y/o Liquidadores"/>
    <m/>
    <s v="Información a las áreas misionales mediante correo electrónico y traslado de las solicitudes recibidas por los de los Depositarios Provisionales y Liquidadores"/>
    <m/>
    <m/>
    <m/>
    <m/>
    <m/>
    <m/>
    <m/>
    <m/>
    <n v="0"/>
    <s v="Debil"/>
    <s v="Fuerte"/>
    <s v="DebilFuerte"/>
    <n v="7"/>
    <s v="Débil"/>
    <s v="No disminuye"/>
    <s v="Directamente"/>
    <s v="DébilNo disminuyeDirectamente"/>
    <s v=""/>
    <s v=""/>
  </r>
  <r>
    <s v="Juridica"/>
    <x v="74"/>
    <s v="Operativo"/>
    <s v="RECEPCIÓN Y REGISTRO"/>
    <s v="No aceptación de la designación, renuncia y/o remoción como Depositarios Provisionales y/o Liquidadores"/>
    <m/>
    <s v="Información de las áreas misionales al Grupo de Gestión de de los Depositarios Provisionales y Liquidadores sobre aquellos depositarios que no cumplen su gestión y es necesario removerles los activos o retirarlos del Registro"/>
    <m/>
    <m/>
    <m/>
    <m/>
    <m/>
    <m/>
    <m/>
    <m/>
    <n v="0"/>
    <s v="Debil"/>
    <s v="Fuerte"/>
    <s v="DebilFuerte"/>
    <n v="7"/>
    <s v="Débil"/>
    <s v="No disminuye"/>
    <s v="Directamente"/>
    <s v="DébilNo disminuyeDirectamente"/>
    <s v=""/>
    <s v=""/>
  </r>
  <r>
    <s v="Juridica"/>
    <x v="75"/>
    <s v="Operativo"/>
    <s v="RECEPCIÓN Y REGISTRO"/>
    <s v="Resolución de designación errónea o no generada"/>
    <m/>
    <s v="Creación de los activos en el inventario centralizado en un grupo"/>
    <m/>
    <m/>
    <m/>
    <m/>
    <m/>
    <m/>
    <m/>
    <m/>
    <n v="0"/>
    <s v="Debil"/>
    <s v="Fuerte"/>
    <s v="DebilFuerte"/>
    <n v="7"/>
    <s v="Débil"/>
    <s v="No disminuye"/>
    <s v="Directamente"/>
    <s v="DébilNo disminuyeDirectamente"/>
    <s v=""/>
    <s v=""/>
  </r>
  <r>
    <s v="Juridica"/>
    <x v="75"/>
    <s v="Operativo"/>
    <s v="RECEPCIÓN Y REGISTRO"/>
    <s v="Resolución de designación errónea o no generada"/>
    <m/>
    <s v="Revisión en la creación del activo de las unidades inmobiliarias o unidades económicas, activos sociales o no sociales y demás variables que afectan la descripción del activo que se está asignando, así como su estado"/>
    <m/>
    <m/>
    <m/>
    <m/>
    <m/>
    <m/>
    <m/>
    <m/>
    <n v="0"/>
    <s v="Debil"/>
    <s v="Fuerte"/>
    <s v="DebilFuerte"/>
    <n v="7"/>
    <s v="Débil"/>
    <s v="No disminuye"/>
    <s v="Directamente"/>
    <s v="DébilNo disminuyeDirectamente"/>
    <s v=""/>
    <s v=""/>
  </r>
  <r>
    <s v="Juridica"/>
    <x v="75"/>
    <s v="Operativo"/>
    <s v="RECEPCIÓN Y REGISTRO"/>
    <s v="Resolución de designación errónea o no generada"/>
    <m/>
    <s v="Revisión del cuadro de control de las asignaciones formalizadas con resolución, póliza y acta de posesión"/>
    <m/>
    <m/>
    <m/>
    <m/>
    <m/>
    <m/>
    <m/>
    <m/>
    <n v="0"/>
    <s v="Debil"/>
    <s v="Fuerte"/>
    <s v="DebilFuerte"/>
    <n v="7"/>
    <s v="Débil"/>
    <s v="No disminuye"/>
    <s v="Directamente"/>
    <s v="DébilNo disminuyeDirectamente"/>
    <s v=""/>
    <s v=""/>
  </r>
  <r>
    <s v="Juridica"/>
    <x v="75"/>
    <s v="Operativo"/>
    <s v="RECEPCIÓN Y REGISTRO"/>
    <s v="Resolución de designación errónea o no generada"/>
    <m/>
    <s v="Revisión del funcionamiento correcto del sistema de asignación"/>
    <m/>
    <m/>
    <m/>
    <m/>
    <m/>
    <m/>
    <m/>
    <m/>
    <n v="0"/>
    <s v="Debil"/>
    <s v="Fuerte"/>
    <s v="DebilFuerte"/>
    <n v="7"/>
    <s v="Débil"/>
    <s v="No disminuye"/>
    <s v="Directamente"/>
    <s v="DébilNo disminuyeDirectamente"/>
    <s v=""/>
    <s v=""/>
  </r>
  <r>
    <s v="Juridica"/>
    <x v="75"/>
    <s v="Operativo"/>
    <s v="RECEPCIÓN Y REGISTRO"/>
    <s v="Resolución de designación errónea o no generada"/>
    <m/>
    <s v="Se cuenta con dos usuarios con acceso al sistema de asignación y se ha realizado capacitación a funcionarios del Grupo de Gestión de Depositarios Provisionales y Liquidadores sobre el proceso"/>
    <m/>
    <m/>
    <m/>
    <m/>
    <m/>
    <m/>
    <m/>
    <m/>
    <n v="0"/>
    <s v="Debil"/>
    <s v="Fuerte"/>
    <s v="DebilFuerte"/>
    <n v="7"/>
    <s v="Débil"/>
    <s v="No disminuye"/>
    <s v="Directamente"/>
    <s v="DébilNo disminuyeDirectamente"/>
    <s v=""/>
    <s v=""/>
  </r>
  <r>
    <s v="Juridica"/>
    <x v="76"/>
    <s v="Operativo"/>
    <s v="RECEPCIÓN Y REGISTRO"/>
    <s v="No presentación de la garantía (póliza de cumplimiento) por parte de los Depositarios Provisionales y/o Liquidadores"/>
    <m/>
    <s v="Revisión de las pólizas de cumplimiento entregadas por Depositarios Provisionales y Liquidadores y llamadas de solicitud de las pólizas informando la consecuencia de la no presentación"/>
    <m/>
    <m/>
    <m/>
    <m/>
    <m/>
    <m/>
    <m/>
    <m/>
    <n v="0"/>
    <s v="Debil"/>
    <s v="Fuerte"/>
    <s v="DebilFuerte"/>
    <n v="7"/>
    <s v="Débil"/>
    <s v="No disminuye"/>
    <s v="Directamente"/>
    <s v="DébilNo disminuyeDirectamente"/>
    <s v=""/>
    <s v=""/>
  </r>
  <r>
    <s v="Juridica"/>
    <x v="76"/>
    <s v="Operativo"/>
    <s v="RECEPCIÓN Y REGISTRO"/>
    <s v="No presentación de la garantía (póliza de cumplimiento) por parte de los Depositarios Provisionales y/o Liquidadores"/>
    <m/>
    <s v="Realizar una clasificación de riesgo financiero y de experiencia de los Depositarios Provisionales y Liquidadores de manera que se asigne un número de activos adecuado a dicha clasificación"/>
    <m/>
    <m/>
    <m/>
    <m/>
    <m/>
    <m/>
    <m/>
    <m/>
    <n v="0"/>
    <s v="Debil"/>
    <s v="Fuerte"/>
    <s v="DebilFuerte"/>
    <n v="7"/>
    <s v="Débil"/>
    <s v="No disminuye"/>
    <s v="Directamente"/>
    <s v="DébilNo disminuyeDirectamente"/>
    <s v=""/>
    <s v=""/>
  </r>
  <r>
    <s v="Juridica"/>
    <x v="76"/>
    <s v="Operativo"/>
    <s v="RECEPCIÓN Y REGISTRO"/>
    <s v="No presentación de la garantía (póliza de cumplimiento) por parte de los Depositarios Provisionales y/o Liquidadores"/>
    <m/>
    <s v="Envío de una comunicación a los Depositarios Provisionales y Liquidadores en la que se informa el proceso de formación de la aceptación de la designación, así como de la presentación de la póliza de cumplimiento con los lineamientos requeridos por la entidad"/>
    <m/>
    <m/>
    <m/>
    <m/>
    <m/>
    <m/>
    <m/>
    <m/>
    <n v="0"/>
    <s v="Debil"/>
    <s v="Fuerte"/>
    <s v="DebilFuerte"/>
    <n v="7"/>
    <s v="Débil"/>
    <s v="No disminuye"/>
    <s v="Directamente"/>
    <s v="DébilNo disminuyeDirectamente"/>
    <s v=""/>
    <s v=""/>
  </r>
  <r>
    <s v="Juridica"/>
    <x v="77"/>
    <s v="Operativo"/>
    <s v="RECEPCIÓN Y REGISTRO"/>
    <s v="Administrar activos por parte de los Depositarios Provisionales y/o Liquidadores sin tener la cobertura total para el cumplimiento de sus obligaciones"/>
    <m/>
    <s v="Revisión de las pólizas de cumplimiento entregadas por Depositarios Provisionales de acuerdo con los lineamientos del área Jurídica de la entidad y la normatividad vigente"/>
    <m/>
    <m/>
    <m/>
    <m/>
    <m/>
    <m/>
    <m/>
    <m/>
    <n v="0"/>
    <s v="Debil"/>
    <s v="Fuerte"/>
    <s v="DebilFuerte"/>
    <n v="7"/>
    <s v="Débil"/>
    <s v="No disminuye"/>
    <s v="Directamente"/>
    <s v="DébilNo disminuyeDirectamente"/>
    <s v=""/>
    <s v=""/>
  </r>
  <r>
    <s v="Juridica"/>
    <x v="77"/>
    <s v="Operativo"/>
    <s v="RECEPCIÓN Y REGISTRO"/>
    <s v="Administrar activos por parte de los Depositarios Provisionales y/o Liquidadores sin tener la cobertura total para el cumplimiento de sus obligaciones"/>
    <m/>
    <s v="Revisión de las pólizas de cumplimiento entregadas por Depositarios Provisionales de acuerdo con los lineamientos del área Jurídica de la entidad y la normatividad vigente"/>
    <m/>
    <m/>
    <m/>
    <m/>
    <m/>
    <m/>
    <m/>
    <m/>
    <n v="0"/>
    <s v="Debil"/>
    <s v="Fuerte"/>
    <s v="DebilFuerte"/>
    <n v="7"/>
    <s v="Débil"/>
    <s v="No disminuye"/>
    <s v="Directamente"/>
    <s v="DébilNo disminuyeDirectamente"/>
    <s v=""/>
    <s v=""/>
  </r>
  <r>
    <s v="Juridica"/>
    <x v="78"/>
    <s v="Operativo"/>
    <s v="RECEPCIÓN Y REGISTRO"/>
    <s v="Generación y suscripción del Acta de posesión con datos incorrectos o incompletos"/>
    <m/>
    <s v="Revisión de las actas de posesión creadas por parte del funcionario con funciones de coordinación del Grupo de Gestión de Depositarios Provisionales y Liquidadores"/>
    <m/>
    <m/>
    <m/>
    <m/>
    <m/>
    <m/>
    <m/>
    <m/>
    <n v="0"/>
    <s v="Debil"/>
    <s v="Fuerte"/>
    <s v="DebilFuerte"/>
    <n v="7"/>
    <s v="Débil"/>
    <s v="No disminuye"/>
    <s v="Directamente"/>
    <s v="DébilNo disminuyeDirectamente"/>
    <s v=""/>
    <s v=""/>
  </r>
  <r>
    <s v="Juridica"/>
    <x v="78"/>
    <s v="Operativo"/>
    <s v="RECEPCIÓN Y REGISTRO"/>
    <s v="Generación y suscripción del Acta de posesión con datos incorrectos o incompletos"/>
    <m/>
    <s v="Revisión del funcionamiento correcto del sistema de asignación"/>
    <m/>
    <m/>
    <m/>
    <m/>
    <m/>
    <m/>
    <m/>
    <m/>
    <n v="0"/>
    <s v="Debil"/>
    <s v="Fuerte"/>
    <s v="DebilFuerte"/>
    <n v="7"/>
    <s v="Débil"/>
    <s v="No disminuye"/>
    <s v="Directamente"/>
    <s v="DébilNo disminuyeDirectamente"/>
    <s v=""/>
    <s v=""/>
  </r>
  <r>
    <s v="Juridica"/>
    <x v="79"/>
    <s v="Seguridad de la Información"/>
    <s v="RECEPCIÓN Y REGISTRO"/>
    <s v="Puede ocurrir que  los Depositarios Provisionales y Liquidadores no estén registrados en las entidades de registro."/>
    <m/>
    <s v="Revisión del cuadro de control de las asignaciones formalizadas con resolución, póliza y acta de posesión"/>
    <m/>
    <m/>
    <m/>
    <m/>
    <m/>
    <m/>
    <m/>
    <m/>
    <n v="0"/>
    <s v="Debil"/>
    <s v="Fuerte"/>
    <s v="DebilFuerte"/>
    <n v="7"/>
    <s v="Débil"/>
    <s v="No disminuye"/>
    <s v="Directamente"/>
    <s v="DébilNo disminuyeDirectamente"/>
    <s v=""/>
    <s v=""/>
  </r>
  <r>
    <s v="Juridica"/>
    <x v="79"/>
    <s v="Seguridad de la Información"/>
    <s v="RECEPCIÓN Y REGISTRO"/>
    <s v="Puede ocurrir que  los Depositarios Provisionales y Liquidadores no estén registrados en las entidades de registro."/>
    <m/>
    <s v="Revisión del cuadro de control de las asignaciones formalizadas con resolución, póliza y acta de posesión"/>
    <m/>
    <m/>
    <m/>
    <m/>
    <m/>
    <m/>
    <m/>
    <m/>
    <n v="0"/>
    <s v="Debil"/>
    <s v="Fuerte"/>
    <s v="DebilFuerte"/>
    <n v="7"/>
    <s v="Débil"/>
    <s v="No disminuye"/>
    <s v="Directamente"/>
    <s v="DébilNo disminuyeDirectamente"/>
    <s v=""/>
    <s v=""/>
  </r>
  <r>
    <s v="Juridica"/>
    <x v="79"/>
    <s v="Seguridad de la Información"/>
    <s v="RECEPCIÓN Y REGISTRO"/>
    <s v="Puede ocurrir que  los Depositarios Provisionales y Liquidadores no estén registrados en las entidades de registro."/>
    <m/>
    <s v="Generación de una comunicación que indique la normatividad en la exoneración del pago de las inscripciones"/>
    <m/>
    <m/>
    <m/>
    <m/>
    <m/>
    <m/>
    <m/>
    <m/>
    <n v="0"/>
    <s v="Debil"/>
    <s v="Fuerte"/>
    <s v="DebilFuerte"/>
    <n v="7"/>
    <s v="Débil"/>
    <s v="No disminuye"/>
    <s v="Directamente"/>
    <s v="DébilNo disminuyeDirectamente"/>
    <s v=""/>
    <s v=""/>
  </r>
  <r>
    <s v="Juridica"/>
    <x v="80"/>
    <s v="Operativo"/>
    <s v="RECEPCIÓN Y REGISTRO"/>
    <s v="Ingreso erróneo de información de los activos y actos administrativos en el sistema"/>
    <m/>
    <s v="Revisión de la información de la creación de los activos en el inventario"/>
    <m/>
    <m/>
    <m/>
    <m/>
    <m/>
    <m/>
    <m/>
    <m/>
    <n v="0"/>
    <s v="Debil"/>
    <s v="Fuerte"/>
    <s v="DebilFuerte"/>
    <n v="7"/>
    <s v="Débil"/>
    <s v="No disminuye"/>
    <s v="Directamente"/>
    <s v="DébilNo disminuyeDirectamente"/>
    <s v=""/>
    <s v=""/>
  </r>
  <r>
    <s v="Juridica"/>
    <x v="80"/>
    <s v="Operativo"/>
    <s v="RECEPCIÓN Y REGISTRO"/>
    <s v="Ingreso erróneo de información de los activos y actos administrativos en el sistema"/>
    <m/>
    <s v="Revisión en la vinculación del activo en el sistema en cuanto a unidades inmobiliarias o unidades económicas, activos sociales o no sociales y demás variables que afectan la descripción del activo que se está ingresando"/>
    <m/>
    <m/>
    <m/>
    <m/>
    <m/>
    <m/>
    <m/>
    <m/>
    <n v="0"/>
    <s v="Debil"/>
    <s v="Fuerte"/>
    <s v="DebilFuerte"/>
    <n v="7"/>
    <s v="Débil"/>
    <s v="No disminuye"/>
    <s v="Directamente"/>
    <s v="DébilNo disminuyeDirectamente"/>
    <s v=""/>
    <s v=""/>
  </r>
  <r>
    <s v="Juridica"/>
    <x v="80"/>
    <s v="Operativo"/>
    <s v="RECEPCIÓN Y REGISTRO"/>
    <s v="Ingreso erróneo de información de los activos y actos administrativos en el sistema"/>
    <m/>
    <s v="No hay definido un control"/>
    <m/>
    <m/>
    <m/>
    <m/>
    <m/>
    <m/>
    <m/>
    <m/>
    <n v="0"/>
    <s v="Debil"/>
    <s v="Fuerte"/>
    <s v="DebilFuerte"/>
    <n v="7"/>
    <s v="Débil"/>
    <s v="No disminuye"/>
    <s v="Directamente"/>
    <s v="DébilNo disminuyeDirectamente"/>
    <s v=""/>
    <s v=""/>
  </r>
  <r>
    <s v="Juridica"/>
    <x v="80"/>
    <s v="Operativo"/>
    <s v="RECEPCIÓN Y REGISTRO"/>
    <s v="Ingreso erróneo de información de los activos y actos administrativos en el sistema"/>
    <m/>
    <s v="Verificar que el activo que se va a remover quede en administración directa con la cantidad completa de folios que comprenden la unidad inmobiliara o unidad económica, así como los activos sociales"/>
    <m/>
    <m/>
    <m/>
    <m/>
    <m/>
    <m/>
    <m/>
    <m/>
    <n v="0"/>
    <s v="Debil"/>
    <s v="Fuerte"/>
    <s v="DebilFuerte"/>
    <n v="7"/>
    <s v="Débil"/>
    <s v="No disminuye"/>
    <s v="Directamente"/>
    <s v="DébilNo disminuyeDirectamente"/>
    <s v=""/>
    <s v=""/>
  </r>
  <r>
    <s v="Juridica"/>
    <x v="81"/>
    <s v="Seguridad de la Información"/>
    <s v="TODOS LOS PROCESOS"/>
    <s v="Puede ocurrir que se filtre información privilegiada o sensible"/>
    <m/>
    <m/>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84"/>
    <s v="Continuidad del negocio "/>
    <s v="TODOS LOS PROCESOS"/>
    <s v="Puede ocurrir que se presente un desastre natural (Terremoto, incendio, entre otros)"/>
    <m/>
    <s v="Plan de Emergencia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85"/>
    <s v="Continuidad del negocio "/>
    <s v="GESTIÓN DE LA INFRAESTRUCTURA TECNOLOGICA"/>
    <s v="Puede ocurrir que se presente la interrupción de la tecnología (Hardware y Software)"/>
    <m/>
    <m/>
    <m/>
    <m/>
    <m/>
    <m/>
    <m/>
    <m/>
    <m/>
    <m/>
    <n v="0"/>
    <s v="Debil"/>
    <s v="Fuerte"/>
    <s v="DebilFuerte"/>
    <n v="7"/>
    <s v="Débil"/>
    <s v="No disminuye"/>
    <s v="Directamente"/>
    <s v="DébilNo disminuyeDirectamente"/>
    <s v=""/>
    <s v=""/>
  </r>
  <r>
    <s v="Juridica"/>
    <x v="86"/>
    <s v="Continuidad del negocio "/>
    <s v="DISPOSICIÓN FINAL DE ACTIVOS"/>
    <s v="Puede ocurrir que se destruya la información"/>
    <m/>
    <s v="PINAR (Plan Institucional de Archiv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87"/>
    <s v="Continuidad del negocio "/>
    <s v="GESTIÓN FINANCIERA"/>
    <s v="Puede ocurrir que un proveedor se encuentre suplantado"/>
    <m/>
    <s v="Manual de riesgos de la contratacion"/>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87"/>
    <s v="Continuidad del negocio "/>
    <s v="GESTIÓN FINANCIERA"/>
    <s v="Puede ocurrir que un proveedor se encuentre suplantado"/>
    <m/>
    <s v="Procedimiento de contratacion"/>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88"/>
    <s v="Continuidad del negocio "/>
    <s v="GESTIÓN DEL TALENTO HUMANO"/>
    <s v="puede que se cuente con las instalaciones físicas inadecuadas"/>
    <m/>
    <s v="Contrato de seguridad"/>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88"/>
    <s v="Continuidad del negocio "/>
    <s v="GESTIÓN DEL TALENTO HUMANO"/>
    <s v="puede que se cuente con las instalaciones físicas inadecuadas"/>
    <m/>
    <s v="Registro de visitante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88"/>
    <s v="Continuidad del negocio "/>
    <s v="GESTIÓN DEL TALENTO HUMANO"/>
    <s v="puede que se cuente con las instalaciones físicas inadecuadas"/>
    <m/>
    <s v="Sistema de control de accesos"/>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93"/>
    <s v="Operativo"/>
    <s v="DIAGNOSTICO Y ALISTAMIENTO DE ACTIVOS"/>
    <s v="Puede ocurrir que el alistamiento sin previo cumplimiento de los requisitos, no permita disponer del activo"/>
    <m/>
    <s v="Registro en la base de dato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Juridica"/>
    <x v="96"/>
    <s v="Operativo"/>
    <s v="DIAGNOSTICO Y ALISTAMIENTO DE ACTIVOS"/>
    <s v="Puede ocurrir que no se gestione oportunamente el alistamiento de los activos"/>
    <m/>
    <s v="Registro en la base de dato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Juridica"/>
    <x v="97"/>
    <s v="Operativo"/>
    <s v="DISPOSICIÓN TEMPORAL DE ACTIVOS"/>
    <s v="Puede ocurrir que no se cuente con la información de las obligaciones vencidas por el arrendatario."/>
    <m/>
    <s v="Registro en la base de dato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Juridica"/>
    <x v="99"/>
    <s v="Operativo"/>
    <s v="DISPOSICIÓN FINAL DE ACTIVOS"/>
    <s v="Podría ocurrir que se done un activo con potencial de venta"/>
    <m/>
    <s v="Registro en la base de dato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Juridica"/>
    <x v="100"/>
    <s v="Operativo"/>
    <s v="DISPOSICIÓN FINAL DE ACTIVOS"/>
    <s v="Podría ocurrir que se done un activo con potencial de venta"/>
    <m/>
    <s v="Registro en la base de dato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Juridica"/>
    <x v="101"/>
    <s v="Operativo"/>
    <s v="GESTIÓN JURÍDICA"/>
    <s v="Puede ocurrir que se de una interpretación errada de la normatividad "/>
    <m/>
    <s v="Aplicación del procedimiento de monitoreo de hardware y software P-GJ1-081"/>
    <s v="Reducir el riesgo"/>
    <s v="Asignado"/>
    <s v="Adecuado"/>
    <s v="Oportuna"/>
    <s v="Prevenir"/>
    <s v="Confiable"/>
    <s v="Se investigan y resuelven oportunamente"/>
    <s v="Completa"/>
    <n v="100"/>
    <s v="Fuerte"/>
    <s v="Fuerte"/>
    <s v="FuerteFuerte"/>
    <n v="1"/>
    <s v="Fuerte"/>
    <m/>
    <m/>
    <s v="Fuerte"/>
    <s v=""/>
    <s v=""/>
  </r>
  <r>
    <s v="Juridica"/>
    <x v="88"/>
    <s v="Continuidad del negocio "/>
    <s v="GESTIÓN DEL TALENTO HUMANO"/>
    <s v="puede que se cuente con las instalaciones físicas inadecuadas"/>
    <m/>
    <s v="Circuito cerrado de television CCTV"/>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89"/>
    <s v="Continuidad del negocio "/>
    <s v="GESTIÓN DEL TALENTO HUMANO"/>
    <s v="Posibilidad que se presente un evento de desorden publico"/>
    <m/>
    <s v="Herramienta VPN"/>
    <s v="Reducir el riesgo"/>
    <s v="Asignado"/>
    <s v="Adecuado"/>
    <s v="Oportuna"/>
    <s v="Prevenir"/>
    <s v="Confiable"/>
    <s v="Se investigan y resuelven oportunamente"/>
    <s v="Completa"/>
    <n v="100"/>
    <s v="Fuerte"/>
    <s v="Fuerte"/>
    <s v="FuerteFuerte"/>
    <n v="1"/>
    <s v="Fuerte"/>
    <s v="No disminuye"/>
    <s v="Directamente"/>
    <s v="FuerteNo disminuyeDirectamente"/>
    <n v="0"/>
    <n v="2"/>
  </r>
  <r>
    <s v="Juridica"/>
    <x v="90"/>
    <s v="Continuidad del negocio "/>
    <s v="GESTIÓN DEL TALENTO HUMANO"/>
    <s v="Posibilidad de alta rotación de personal en procesos misionales"/>
    <m/>
    <s v="Procedimientos de bienestar"/>
    <s v="Reducir el riesgo"/>
    <s v="Asignado"/>
    <s v="Adecuado"/>
    <s v="Oportuna"/>
    <s v="Prevenir"/>
    <s v="Confiable"/>
    <s v="Se investigan y resuelven oportunamente"/>
    <s v="Completa"/>
    <n v="100"/>
    <s v="Fuerte"/>
    <s v="Fuerte"/>
    <s v="FuerteFuerte"/>
    <n v="1"/>
    <s v="Fuerte"/>
    <s v="No disminuye"/>
    <s v="Directamente"/>
    <s v="FuerteNo disminuyeDirectamente"/>
    <n v="0"/>
    <n v="2"/>
  </r>
  <r>
    <s v="Oficina de Comunicaciones"/>
    <x v="47"/>
    <s v="Seguridad de la Información"/>
    <s v="COMUNICACIÓN Y ATENCIÓN DE REQUERIMIENTOS"/>
    <s v="Se podrían contar con información errada  dentro de las comunicaciones externas"/>
    <s v="Se cuentan con canales unicos oficiales de información, fruto de los sistemas de información. Toda información publicada es verificada por la Presidencia de la Sociedad."/>
    <s v="Evitar el riesgo"/>
    <s v="Asignado"/>
    <m/>
    <m/>
    <m/>
    <m/>
    <m/>
    <m/>
    <s v="Debil"/>
    <n v="0"/>
    <s v="Debil"/>
    <s v="No disminuye"/>
    <s v="DebilNo disminuye"/>
    <s v=""/>
    <s v=""/>
    <m/>
    <m/>
    <s v=""/>
    <s v=""/>
    <s v=""/>
  </r>
  <r>
    <s v="Oficina de Comunicaciones"/>
    <x v="48"/>
    <s v="Operativo"/>
    <s v="COMUNICACIÓN Y ATENCIÓN DE REQUERIMIENTOS"/>
    <s v="Se podrían presentar retrasos en las respuestas a las necesidades y requerimientos de los usuarios"/>
    <s v="Se cuenta con sistema de gestiòn documental, donde se definen alertas para el cumplimiento de los tiempos. Alertas previas diarias, semanales y quincenales de los vencimientos de plazo. Comunicaciones a través de correo, teléfono y Skype empresarial"/>
    <s v="Evitar el riesgo"/>
    <s v="No Asignado"/>
    <m/>
    <m/>
    <m/>
    <m/>
    <m/>
    <m/>
    <s v="Debil"/>
    <n v="0"/>
    <s v="Debil"/>
    <s v="No disminuye"/>
    <s v="DebilNo disminuye"/>
    <s v=""/>
    <s v=""/>
    <m/>
    <m/>
    <s v=""/>
    <s v=""/>
    <s v=""/>
  </r>
  <r>
    <s v="Oficina de Comunicaciones"/>
    <x v="48"/>
    <s v="Operativo"/>
    <s v="COMUNICACIÓN Y ATENCIÓN DE REQUERIMIENTOS"/>
    <s v="Se podrían presentar retrasos en las respuestas a las necesidades y requerimientos de los usuarios"/>
    <s v="Existe el P-CA2-034_Procedimiento_de_Seguimeinto_y_Control_a_Requerimientos, donde se definen controles de seguimiento a todos los requerimientos dentro de la Sociedad."/>
    <s v="Evitar el riesgo"/>
    <s v="No Asignado"/>
    <m/>
    <m/>
    <m/>
    <m/>
    <m/>
    <m/>
    <s v="Debil"/>
    <n v="0"/>
    <s v="Debil"/>
    <s v="No disminuye"/>
    <s v="DebilNo disminuye"/>
    <s v=""/>
    <s v=""/>
    <m/>
    <m/>
    <s v=""/>
    <s v=""/>
    <s v=""/>
  </r>
  <r>
    <s v="Financiera"/>
    <x v="35"/>
    <s v="Estratégico"/>
    <s v="GESTIÓN FINANCIERA"/>
    <s v="Se podría presentar que no exista disponibilidad de recursos"/>
    <m/>
    <s v="aplicación del procedimiento de gestion de inversiones P-GF3-066"/>
    <s v="Reducir el riesgo"/>
    <s v="Asignado"/>
    <s v="Adecuado"/>
    <s v="Oportuna"/>
    <s v="Prevenir"/>
    <s v="Confiable"/>
    <s v="Se investigan y resuelven oportunamente"/>
    <s v="Completa"/>
    <n v="100"/>
    <s v="Fuerte"/>
    <s v="Fuerte"/>
    <s v="FuerteFuerte"/>
    <n v="1"/>
    <s v="Fuerte"/>
    <s v="No disminuye"/>
    <s v="Directamente"/>
    <s v="FuerteNo disminuyeDirectamente"/>
    <n v="0"/>
    <n v="2"/>
  </r>
  <r>
    <s v="Financiera"/>
    <x v="36"/>
    <s v="Operativo"/>
    <s v="GESTIÓN FINANCIERA"/>
    <s v="Puede ocurrir que no se cuente con información del estado de cuenta por activo"/>
    <m/>
    <s v="Aplicación de P-GF1-015_Procedimiento_Elaboracion_y_Actualizacion_del_Presupuesto"/>
    <s v="Reducir el riesgo"/>
    <s v="Asignado"/>
    <s v="Adecuado"/>
    <s v="Oportuna"/>
    <s v="Prevenir"/>
    <s v="Confiable"/>
    <s v="Se investigan y resuelven oportunamente"/>
    <s v="Completa"/>
    <n v="100"/>
    <s v="Fuerte"/>
    <s v="Fuerte"/>
    <s v="FuerteFuerte"/>
    <n v="1"/>
    <s v="Fuerte"/>
    <s v="No disminuye"/>
    <s v="Directamente"/>
    <s v="FuerteNo disminuyeDirectamente"/>
    <n v="0"/>
    <n v="2"/>
  </r>
  <r>
    <s v="Financiera"/>
    <x v="36"/>
    <s v="Operativo"/>
    <s v="GESTIÓN FINANCIERA"/>
    <s v="Puede ocurrir que no se cuente con información del estado de cuenta por activo"/>
    <m/>
    <s v="Estandarizaciòn de flujo de pagos en el aplicativo ZEUS"/>
    <s v="Compartir el riesgo"/>
    <s v="Asignado"/>
    <s v="Adecuado"/>
    <s v="Oportuna"/>
    <s v="Prevenir"/>
    <s v="Confiable"/>
    <s v="Se investigan y resuelven oportunamente"/>
    <s v="Completa"/>
    <n v="100"/>
    <s v="Fuerte"/>
    <s v="Fuerte"/>
    <s v="FuerteFuerte"/>
    <n v="1"/>
    <s v="Fuerte"/>
    <s v="No disminuye"/>
    <s v="Directamente"/>
    <s v="FuerteNo disminuyeDirectamente"/>
    <n v="0"/>
    <n v="2"/>
  </r>
  <r>
    <s v="Financiera"/>
    <x v="37"/>
    <s v="Estratégico"/>
    <s v="GESTIÓN FINANCIERA"/>
    <s v="Puede ocurrir que SAE disponga de los recursos de los activos del FRISCO desconociendo la condición de estos. "/>
    <m/>
    <s v="Instructivo para generación de cupon recaudo general."/>
    <s v="Compartir el riesgo"/>
    <s v="Asignado"/>
    <s v="Adecuado"/>
    <s v="Oportuna"/>
    <s v="Prevenir"/>
    <s v="Confiable"/>
    <s v="Se investigan y resuelven oportunamente"/>
    <s v="Completa"/>
    <n v="100"/>
    <s v="Fuerte"/>
    <s v="Fuerte"/>
    <s v="FuerteFuerte"/>
    <n v="1"/>
    <s v="Fuerte"/>
    <s v="No disminuye"/>
    <s v="Directamente"/>
    <s v="FuerteNo disminuyeDirectamente"/>
    <n v="0"/>
    <n v="2"/>
  </r>
  <r>
    <s v="Financiera"/>
    <x v="38"/>
    <s v="Operativo"/>
    <s v="GESTIÓN FINANCIERA"/>
    <s v="Se podría reportar información financiera inexacta tanto de SAE como del FRISCO."/>
    <m/>
    <s v="Se realiza un presupuesto anual desarrollado por cada una de las àreas, tanto para ingresos como para gastos."/>
    <s v="Compartir el riesgo"/>
    <s v="Asignado"/>
    <s v="Adecuado"/>
    <s v="Oportuna"/>
    <s v="Prevenir"/>
    <s v="Confiable"/>
    <s v="Se investigan y resuelven oportunamente"/>
    <s v="Completa"/>
    <n v="100"/>
    <s v="Fuerte"/>
    <s v="Fuerte"/>
    <s v="FuerteFuerte"/>
    <n v="1"/>
    <s v="Fuerte"/>
    <s v="No disminuye"/>
    <s v="Directamente"/>
    <s v="FuerteNo disminuyeDirectamente"/>
    <n v="0"/>
    <n v="2"/>
  </r>
  <r>
    <s v="Financiera"/>
    <x v="38"/>
    <s v="Operativo"/>
    <s v="GESTIÓN FINANCIERA"/>
    <s v="Se podría reportar información financiera inexacta tanto de SAE como del FRISCO."/>
    <m/>
    <s v="Se verifica el cumplimiento del presupuesto para cada uno de los pagos reallizados."/>
    <s v="Compartir el riesgo"/>
    <s v="Asignado"/>
    <s v="Adecuado"/>
    <s v="Oportuna"/>
    <s v="Prevenir"/>
    <s v="Confiable"/>
    <s v="Se investigan y resuelven oportunamente"/>
    <s v="Completa"/>
    <n v="100"/>
    <s v="Fuerte"/>
    <s v="Fuerte"/>
    <s v="FuerteFuerte"/>
    <n v="1"/>
    <s v="Fuerte"/>
    <s v="No disminuye"/>
    <s v="Directamente"/>
    <s v="FuerteNo disminuyeDirectamente"/>
    <n v="0"/>
    <n v="2"/>
  </r>
  <r>
    <s v="Financiera"/>
    <x v="87"/>
    <s v="Continuidad del negocio "/>
    <s v="GESTIÓN FINANCIERA"/>
    <s v="Puede ocurrir que un proveedor se encuentre suplantado"/>
    <m/>
    <s v="Se realiza seguimiento a los ingresos presupuestados."/>
    <s v="Compartir el riesgo"/>
    <s v="Asignado"/>
    <s v="Adecuado"/>
    <s v="Oportuna"/>
    <s v="Prevenir"/>
    <s v="Confiable"/>
    <s v="Se investigan y resuelven oportunamente"/>
    <s v="Completa"/>
    <n v="100"/>
    <s v="Fuerte"/>
    <s v="Fuerte"/>
    <s v="FuerteFuerte"/>
    <n v="1"/>
    <s v="Fuerte"/>
    <s v="No disminuye"/>
    <s v="Directamente"/>
    <s v="FuerteNo disminuyeDirectamente"/>
    <n v="0"/>
    <n v="2"/>
  </r>
  <r>
    <s v="Financiera"/>
    <x v="87"/>
    <s v="Continuidad del negocio "/>
    <s v="GESTIÓN FINANCIERA"/>
    <s v="Puede ocurrir que un proveedor se encuentre suplantado"/>
    <m/>
    <s v="Se cuenta con un Instructivo de generación de estado de cuenta de activos y Formato de estado de cuenta"/>
    <s v="Compartir el riesgo"/>
    <s v="Asignado"/>
    <s v="Adecuado"/>
    <s v="Oportuna"/>
    <s v="Prevenir"/>
    <s v="Confiable"/>
    <s v="Se investigan y resuelven oportunamente"/>
    <s v="Completa"/>
    <n v="100"/>
    <s v="Fuerte"/>
    <s v="Fuerte"/>
    <s v="FuerteFuerte"/>
    <n v="1"/>
    <s v="Fuerte"/>
    <s v="No disminuye"/>
    <s v="Directamente"/>
    <s v="FuerteNo disminuyeDirectamente"/>
    <n v="0"/>
    <n v="2"/>
  </r>
  <r>
    <s v="OGI"/>
    <x v="0"/>
    <s v="Corrupción"/>
    <s v="TODOS LOS PROCESOS"/>
    <s v="Posibilidad de que un funcionario vaya mas allá de las funciones designadas con el fin de obtener un beneficio privado."/>
    <m/>
    <s v="Comunicación  y seguimiento al cumplimiento de las funciones"/>
    <s v="Reducir el riesgo"/>
    <s v="Asignado"/>
    <s v="Adecuado"/>
    <s v="Oportuna"/>
    <s v="Prevenir"/>
    <s v="Confiable"/>
    <s v="Se investigan y resuelven oportunamente"/>
    <s v="Completa"/>
    <n v="100"/>
    <s v="Fuerte"/>
    <s v="Moderado"/>
    <s v="FuerteModerado"/>
    <n v="2"/>
    <s v="Moderado"/>
    <s v="Directamente"/>
    <s v="Indirectamente"/>
    <s v="ModeradoDirectamenteIndirectamente"/>
    <n v="1"/>
    <n v="0"/>
  </r>
  <r>
    <s v="OGI"/>
    <x v="0"/>
    <s v="Corrupción"/>
    <s v="TODOS LOS PROCESOS"/>
    <s v="Posibilidad de que un funcionario vaya mas allá de las funciones designadas con el fin de obtener un beneficio privado."/>
    <m/>
    <s v="Perfiles en los Apicativos"/>
    <s v="Reducir el riesgo"/>
    <s v="Asignado"/>
    <s v="Adecuado"/>
    <s v="Oportuna"/>
    <s v="Prevenir"/>
    <s v="Confiable"/>
    <s v="Se investigan y resuelven oportunamente"/>
    <s v="Completa"/>
    <n v="100"/>
    <s v="Fuerte"/>
    <s v="Fuerte"/>
    <s v="FuerteFuerte"/>
    <n v="1"/>
    <s v="Fuerte"/>
    <s v="Directamente"/>
    <s v="Indirectamente"/>
    <s v="FuerteDirectamenteIndirectamente"/>
    <n v="2"/>
    <n v="1"/>
  </r>
  <r>
    <s v="OGI"/>
    <x v="0"/>
    <s v="Corrupción"/>
    <s v="TODOS LOS PROCESOS"/>
    <s v="Posibilidad de que un funcionario vaya mas allá de las funciones designadas con el fin de obtener un beneficio privado."/>
    <m/>
    <s v="Controles en los aplicativos"/>
    <s v="Reducir el riesgo"/>
    <s v="Asignado"/>
    <s v="Adecuado"/>
    <s v="Oportuna"/>
    <s v="Prevenir"/>
    <s v="Confiable"/>
    <s v="Se investigan y resuelven oportunamente"/>
    <s v="Completa"/>
    <n v="100"/>
    <s v="Fuerte"/>
    <s v="Moderado"/>
    <s v="FuerteModerado"/>
    <n v="2"/>
    <s v="Moderado"/>
    <s v="No disminuye"/>
    <s v="Directamente"/>
    <s v="ModeradoNo disminuyeDirectamente"/>
    <n v="0"/>
    <n v="1"/>
  </r>
  <r>
    <s v="OGI"/>
    <x v="0"/>
    <s v="Corrupción"/>
    <s v="TODOS LOS PROCESOS"/>
    <s v="Posibilidad de que un funcionario vaya mas allá de las funciones designadas con el fin de obtener un beneficio privado."/>
    <m/>
    <s v="Actos administrativos con funciones de cada uno de los Comités definidos para la toma de decisione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0"/>
    <s v="Corrupción"/>
    <s v="TODOS LOS PROCESOS"/>
    <s v="Posibilidad de que un funcionario vaya mas allá de las funciones designadas con el fin de obtener un beneficio privado."/>
    <m/>
    <s v="Aplicación código de ética"/>
    <s v="Reducir el riesgo"/>
    <s v="Asignado"/>
    <s v="Adecuado"/>
    <s v="Oportuna"/>
    <s v="Prevenir"/>
    <s v="Confiable"/>
    <s v="Se investigan y resuelven oportunamente"/>
    <s v="Completa"/>
    <n v="100"/>
    <s v="Fuerte"/>
    <s v="Fuerte"/>
    <s v="FuerteFuerte"/>
    <n v="1"/>
    <s v="Fuerte"/>
    <s v="Directamente"/>
    <s v="Indirectamente"/>
    <s v="FuerteDirectamenteIndirectamente"/>
    <n v="2"/>
    <n v="1"/>
  </r>
  <r>
    <s v="OGI"/>
    <x v="0"/>
    <s v="Corrupción"/>
    <s v="TODOS LOS PROCESOS"/>
    <s v="Posibilidad de que un funcionario vaya mas allá de las funciones designadas con el fin de obtener un beneficio privado."/>
    <m/>
    <s v="Firma de compromiso de cumplimiento_x000a_"/>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1"/>
    <s v="Corrupción"/>
    <s v="TODOS LOS PROCESOS"/>
    <s v="Puede ocurrir intercambio extraoficial de favores, en el cual un individuo se beneficie a si mismo o aun tercero. Amiguismo y clientelismo."/>
    <m/>
    <s v="Aplicación código de ética"/>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1"/>
    <s v="Corrupción"/>
    <s v="TODOS LOS PROCESOS"/>
    <s v="Puede ocurrir intercambio extraoficial de favores, en el cual un individuo se beneficie a si mismo o aun tercero. Amiguismo y clientelismo."/>
    <m/>
    <s v="Firma de compromiso de cumplimiento_x000a_"/>
    <s v="Reducir el riesgo"/>
    <s v="Asignado"/>
    <s v="Adecuado"/>
    <s v="Oportuna"/>
    <s v="Prevenir"/>
    <s v="Confiable"/>
    <s v="Se investigan y resuelven oportunamente"/>
    <s v="Completa"/>
    <n v="100"/>
    <s v="Fuerte"/>
    <s v="Fuerte"/>
    <s v="FuerteFuerte"/>
    <n v="1"/>
    <s v="Fuerte"/>
    <s v="No disminuye"/>
    <s v="Directamente"/>
    <s v="FuerteNo disminuyeDirectamente"/>
    <n v="0"/>
    <n v="2"/>
  </r>
  <r>
    <s v="OGI"/>
    <x v="1"/>
    <s v="Corrupción"/>
    <s v="TODOS LOS PROCESOS"/>
    <s v="Puede ocurrir intercambio extraoficial de favores, en el cual un individuo se beneficie a si mismo o aun tercero. Amiguismo y clientelismo."/>
    <m/>
    <s v="Controles en sedes de funcionamiento de las Zonas únicas de atención al ciudadano, con camaras y grabación de sonido"/>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1"/>
    <s v="Corrupción"/>
    <s v="TODOS LOS PROCESOS"/>
    <s v="Puede ocurrir intercambio extraoficial de favores, en el cual un individuo se beneficie a si mismo o aun tercero. Amiguismo y clientelismo."/>
    <m/>
    <s v="Formato de Control de Visitante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2"/>
    <s v="Corrupción"/>
    <s v="TODOS LOS PROCESOS"/>
    <s v="Puede presentarse situaciones de orden moral y económico que le impidan a un funcionario actuar en forma objetiva e independiente, porque le sea particularmente conveniente. "/>
    <m/>
    <s v="Identificación de núcleo familiar de funcionarios _x000a_"/>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2"/>
    <s v="Corrupción"/>
    <s v="TODOS LOS PROCESOS"/>
    <s v="Puede presentarse situaciones de orden moral y económico que le impidan a un funcionario actuar en forma objetiva e independiente, porque le sea particularmente conveniente. "/>
    <m/>
    <s v="Selección de terceros (Evaluación de conflictos de interes con funcionarios de SAE)."/>
    <s v="Reducir el riesgo"/>
    <s v="Asignado"/>
    <s v="Adecuado"/>
    <s v="Oportuna"/>
    <s v="Prevenir"/>
    <s v="Confiable"/>
    <s v="Se investigan y resuelven oportunamente"/>
    <s v="Completa"/>
    <n v="100"/>
    <s v="Fuerte"/>
    <s v="Fuerte"/>
    <s v="FuerteFuerte"/>
    <n v="1"/>
    <s v="Fuerte"/>
    <s v="No disminuye"/>
    <s v="Directamente"/>
    <s v="FuerteNo disminuyeDirectamente"/>
    <n v="0"/>
    <n v="2"/>
  </r>
  <r>
    <s v="OGI"/>
    <x v="2"/>
    <s v="Corrupción"/>
    <s v="TODOS LOS PROCESOS"/>
    <s v="Puede presentarse situaciones de orden moral y económico que le impidan a un funcionario actuar en forma objetiva e independiente, porque le sea particularmente conveniente. "/>
    <m/>
    <s v="Controles dentro de los procesos de comercialización (publicación de ofertas y evaluación de oferentes) "/>
    <s v="Reducir el riesgo"/>
    <s v="Asignado"/>
    <s v="Adecuado"/>
    <s v="Oportuna"/>
    <s v="Prevenir"/>
    <s v="Confiable"/>
    <s v="Se investigan y resuelven oportunamente"/>
    <s v="Completa"/>
    <n v="100"/>
    <s v="Fuerte"/>
    <s v="Fuerte"/>
    <s v="FuerteFuerte"/>
    <n v="1"/>
    <s v="Fuerte"/>
    <s v="No disminuye"/>
    <s v="Directamente"/>
    <s v="FuerteNo disminuyeDirectamente"/>
    <n v="0"/>
    <n v="2"/>
  </r>
  <r>
    <s v="OGI"/>
    <x v="3"/>
    <s v="Operativo"/>
    <s v="TODOS LOS PROCESOS"/>
    <s v="Puede ocurrir falta de apoyo en los procesos de control social realizados por los ciudadanos."/>
    <m/>
    <s v="Cumplimiento de Normatividad de Ley de transparencias _x000a_"/>
    <s v="Reducir el riesgo"/>
    <s v="Asignado"/>
    <s v="Adecuado"/>
    <s v="Oportuna"/>
    <s v="Prevenir"/>
    <s v="Confiable"/>
    <s v="Se investigan y resuelven oportunamente"/>
    <s v="Completa"/>
    <n v="100"/>
    <s v="Fuerte"/>
    <s v="Fuerte"/>
    <s v="FuerteFuerte"/>
    <n v="1"/>
    <s v="Fuerte"/>
    <s v="No disminuye"/>
    <s v="Directamente"/>
    <s v="FuerteNo disminuyeDirectamente"/>
    <n v="0"/>
    <n v="2"/>
  </r>
  <r>
    <s v="OGI"/>
    <x v="4"/>
    <s v="Corrupción"/>
    <s v="TODOS LOS PROCESOS"/>
    <s v="Posibilidad de recibir o solicitar cualquier dádiva o beneficio a nombre propio o de terceros con el fin de celebrar un contrato."/>
    <m/>
    <s v="Controles dentro de los procesos de comercialización (publicación de ofertas y evaluación de oferentes) "/>
    <s v="Reducir el riesgo"/>
    <s v="Asignado"/>
    <s v="Adecuado"/>
    <s v="Oportuna"/>
    <s v="Prevenir"/>
    <s v="Confiable"/>
    <s v="Se investigan y resuelven oportunamente"/>
    <s v="Completa"/>
    <n v="100"/>
    <s v="Fuerte"/>
    <s v="Fuerte"/>
    <s v="FuerteFuerte"/>
    <n v="1"/>
    <s v="Fuerte"/>
    <s v="No disminuye"/>
    <s v="Directamente"/>
    <s v="FuerteNo disminuyeDirectamente"/>
    <n v="0"/>
    <n v="2"/>
  </r>
  <r>
    <s v="OGI"/>
    <x v="4"/>
    <s v="Corrupción"/>
    <s v="TODOS LOS PROCESOS"/>
    <s v="Posibilidad de recibir o solicitar cualquier dádiva o beneficio a nombre propio o de terceros con el fin de celebrar un contrato."/>
    <m/>
    <s v="Firma de compromiso de cumplimiento"/>
    <s v="Reducir el riesgo"/>
    <s v="Asignado"/>
    <s v="Adecuado"/>
    <s v="Oportuna"/>
    <s v="Prevenir"/>
    <s v="Confiable"/>
    <s v="Se investigan y resuelven oportunamente"/>
    <s v="Completa"/>
    <n v="100"/>
    <s v="Fuerte"/>
    <s v="Fuerte"/>
    <s v="FuerteFuerte"/>
    <n v="1"/>
    <s v="Fuerte"/>
    <s v="No disminuye"/>
    <s v="Directamente"/>
    <s v="FuerteNo disminuyeDirectamente"/>
    <n v="0"/>
    <n v="2"/>
  </r>
  <r>
    <s v="OGI"/>
    <x v="4"/>
    <s v="Corrupción"/>
    <s v="TODOS LOS PROCESOS"/>
    <s v="Posibilidad de recibir o solicitar cualquier dádiva o beneficio a nombre propio o de terceros con el fin de celebrar un contrato."/>
    <m/>
    <s v="Aplicación código de ética"/>
    <s v="Reducir el riesgo"/>
    <s v="Asignado"/>
    <s v="Adecuado"/>
    <s v="Oportuna"/>
    <s v="Prevenir"/>
    <s v="Confiable"/>
    <s v="Se investigan y resuelven oportunamente"/>
    <s v="Completa"/>
    <n v="100"/>
    <s v="Fuerte"/>
    <s v="Fuerte"/>
    <s v="FuerteFuerte"/>
    <n v="1"/>
    <s v="Fuerte"/>
    <s v="No disminuye"/>
    <s v="Directamente"/>
    <s v="FuerteNo disminuyeDirectamente"/>
    <n v="0"/>
    <n v="2"/>
  </r>
  <r>
    <s v="OGI"/>
    <x v="4"/>
    <s v="Corrupción"/>
    <s v="TODOS LOS PROCESOS"/>
    <s v="Posibilidad de recibir o solicitar cualquier dádiva o beneficio a nombre propio o de terceros con el fin de celebrar un contrato."/>
    <m/>
    <s v="Auditorias de control interno"/>
    <s v="Reducir el riesgo"/>
    <s v="Asignado"/>
    <s v="Adecuado"/>
    <s v="Oportuna"/>
    <s v="Prevenir"/>
    <s v="Confiable"/>
    <s v="Se investigan y resuelven oportunamente"/>
    <s v="Completa"/>
    <n v="100"/>
    <s v="Fuerte"/>
    <s v="Fuerte"/>
    <s v="FuerteFuerte"/>
    <n v="1"/>
    <s v="Fuerte"/>
    <s v="No disminuye"/>
    <s v="Directamente"/>
    <s v="FuerteNo disminuyeDirectamente"/>
    <n v="0"/>
    <n v="2"/>
  </r>
  <r>
    <s v="OGI"/>
    <x v="5"/>
    <s v="Corrupción"/>
    <s v="TODOS LOS PROCESOS"/>
    <s v="Posibilidad de que un funcionario reciba u ofrezca un soborno, con el fin de dar o recibir un trato especial con una compañía o persona natural. "/>
    <m/>
    <s v="Controles en sedes de funcionamiento de las Zonas únicas de atención al ciudadano, con camaras y grabación de sonido"/>
    <s v="Reducir el riesgo"/>
    <s v="Asignado"/>
    <s v="Adecuado"/>
    <s v="Oportuna"/>
    <s v="Prevenir"/>
    <s v="Confiable"/>
    <s v="Se investigan y resuelven oportunamente"/>
    <s v="Completa"/>
    <n v="100"/>
    <s v="Fuerte"/>
    <s v="Fuerte"/>
    <s v="FuerteFuerte"/>
    <n v="1"/>
    <s v="Fuerte"/>
    <s v="No disminuye"/>
    <s v="Directamente"/>
    <s v="FuerteNo disminuyeDirectamente"/>
    <n v="0"/>
    <n v="2"/>
  </r>
  <r>
    <s v="OGI"/>
    <x v="5"/>
    <s v="Corrupción"/>
    <s v="TODOS LOS PROCESOS"/>
    <s v="Posibilidad de que un funcionario reciba u ofrezca un soborno, con el fin de dar o recibir un trato especial con una compañía o persona natural. "/>
    <m/>
    <s v="Aplicación código de ética"/>
    <s v="Reducir el riesgo"/>
    <s v="Asignado"/>
    <s v="Adecuado"/>
    <s v="Oportuna"/>
    <s v="Prevenir"/>
    <s v="Confiable"/>
    <s v="Se investigan y resuelven oportunamente"/>
    <s v="Completa"/>
    <n v="100"/>
    <s v="Fuerte"/>
    <s v="Fuerte"/>
    <s v="FuerteFuerte"/>
    <n v="1"/>
    <s v="Fuerte"/>
    <s v="No disminuye"/>
    <s v="Directamente"/>
    <s v="FuerteNo disminuyeDirectamente"/>
    <n v="0"/>
    <n v="2"/>
  </r>
  <r>
    <s v="OGI"/>
    <x v="5"/>
    <s v="Corrupción"/>
    <s v="TODOS LOS PROCESOS"/>
    <s v="Posibilidad de que un funcionario reciba u ofrezca un soborno, con el fin de dar o recibir un trato especial con una compañía o persona natural. "/>
    <m/>
    <s v="Auditorias de control interno"/>
    <s v="Reducir el riesgo"/>
    <s v="Asignado"/>
    <s v="Adecuado"/>
    <s v="Oportuna"/>
    <s v="Prevenir"/>
    <s v="Confiable"/>
    <s v="Se investigan y resuelven oportunamente"/>
    <s v="Completa"/>
    <n v="100"/>
    <s v="Fuerte"/>
    <s v="Fuerte"/>
    <s v="FuerteFuerte"/>
    <n v="1"/>
    <s v="Fuerte"/>
    <s v="No disminuye"/>
    <s v="Directamente"/>
    <s v="FuerteNo disminuyeDirectamente"/>
    <n v="0"/>
    <n v="2"/>
  </r>
  <r>
    <s v="OGI"/>
    <x v="6"/>
    <s v="Corrupción"/>
    <s v="TODOS LOS PROCESOS"/>
    <s v="Puede incitar la participación de varias personas o compañías para cometer un delito buscando el beneficio propio. Concierto para delinquir."/>
    <m/>
    <s v="Controles en sedes de funcionamiento de las Zonas únicas de atención al ciudadano, con camaras y grabación de sonido"/>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6"/>
    <s v="Corrupción"/>
    <s v="TODOS LOS PROCESOS"/>
    <s v="Puede incitar la participación de varias personas o compañías para cometer un delito buscando el beneficio propio. Concierto para delinquir."/>
    <m/>
    <s v="Firma de compromiso de cumplimiento"/>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6"/>
    <s v="Corrupción"/>
    <s v="TODOS LOS PROCESOS"/>
    <s v="Puede incitar la participación de varias personas o compañías para cometer un delito buscando el beneficio propio. Concierto para delinquir."/>
    <m/>
    <s v="Aplicación código de ética"/>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6"/>
    <s v="Corrupción"/>
    <s v="TODOS LOS PROCESOS"/>
    <s v="Puede incitar la participación de varias personas o compañías para cometer un delito buscando el beneficio propio. Concierto para delinquir."/>
    <m/>
    <s v="Comunicación  y seguimiento al cumplimiento de las funciones"/>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GI"/>
    <x v="6"/>
    <s v="Corrupción"/>
    <s v="TODOS LOS PROCESOS"/>
    <s v="Puede incitar la participación de varias personas o compañías para cometer un delito buscando el beneficio propio. Concierto para delinquir."/>
    <m/>
    <s v="Auditorias de control interno"/>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GI"/>
    <x v="7"/>
    <s v="Corrupción"/>
    <s v="TODOS LOS PROCESOS"/>
    <s v="Puede ocurrir que un funcionario abuse de su cargo o funciones para inducir a otra persona a dar o prometer dinero o cualquier otro beneficio indebido. "/>
    <m/>
    <s v="Definición de presupuestos "/>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GI"/>
    <x v="7"/>
    <s v="Corrupción"/>
    <s v="TODOS LOS PROCESOS"/>
    <s v="Puede ocurrir que un funcionario abuse de su cargo o funciones para inducir a otra persona a dar o prometer dinero o cualquier otro beneficio indebido. "/>
    <m/>
    <s v="Publicacion de los contratos"/>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GI"/>
    <x v="7"/>
    <s v="Corrupción"/>
    <s v="TODOS LOS PROCESOS"/>
    <s v="Puede ocurrir que un funcionario abuse de su cargo o funciones para inducir a otra persona a dar o prometer dinero o cualquier otro beneficio indebido. "/>
    <m/>
    <s v="Comité de Contratos"/>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GI"/>
    <x v="7"/>
    <s v="Corrupción"/>
    <s v="TODOS LOS PROCESOS"/>
    <s v="Puede ocurrir que un funcionario abuse de su cargo o funciones para inducir a otra persona a dar o prometer dinero o cualquier otro beneficio indebido. "/>
    <m/>
    <s v="Estudios previos"/>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GI"/>
    <x v="7"/>
    <s v="Corrupción"/>
    <s v="TODOS LOS PROCESOS"/>
    <s v="Puede ocurrir que un funcionario abuse de su cargo o funciones para inducir a otra persona a dar o prometer dinero o cualquier otro beneficio indebido. "/>
    <m/>
    <s v="Plan Anual de Adquisiciones"/>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GI"/>
    <x v="7"/>
    <s v="Corrupción"/>
    <s v="TODOS LOS PROCESOS"/>
    <s v="Puede ocurrir que un funcionario abuse de su cargo o funciones para inducir a otra persona a dar o prometer dinero o cualquier otro beneficio indebido. "/>
    <m/>
    <s v="Aplicación del Manual de Contratación de CISA adoptado según acta"/>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GI"/>
    <x v="8"/>
    <s v="Corrupción"/>
    <s v="TODOS LOS PROCESOS"/>
    <s v="Puede ocurrir que teniendo conocimiento de una conducta delictiva, no se informe a las autoridades por temor a repercusiones sociales o financieras. Omisión de denuncia"/>
    <m/>
    <s v="Aplicación código de ética"/>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GI"/>
    <x v="9"/>
    <s v="Seguridad de la Información"/>
    <s v="GESTIÓN DOCUMENTAL"/>
    <s v="Puede ocurrir el filtro o utilización indebida de información  privilegiada de la información que reposa físicamente"/>
    <m/>
    <s v="Implementación de la politica de seguridad de la información"/>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GI"/>
    <x v="9"/>
    <s v="Seguridad de la Información"/>
    <s v="GESTIÓN DOCUMENTAL"/>
    <s v="Puede ocurrir el filtro o utilización indebida de información  privilegiada de la información que reposa físicamente"/>
    <m/>
    <s v="Procedimiento de inserción de documentos"/>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GI"/>
    <x v="9"/>
    <s v="Seguridad de la Información"/>
    <s v="GESTIÓN DOCUMENTAL"/>
    <s v="Puede ocurrir el filtro o utilización indebida de información  privilegiada de la información que reposa físicamente"/>
    <m/>
    <s v="Procedimiento préstamo de documentos"/>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GI"/>
    <x v="9"/>
    <s v="Seguridad de la Información"/>
    <s v="GESTIÓN DOCUMENTAL"/>
    <s v="Puede ocurrir el filtro o utilización indebida de información  privilegiada de la información que reposa físicamente"/>
    <m/>
    <s v="Tabla de retención documental"/>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GI"/>
    <x v="10"/>
    <s v="Corrupción"/>
    <s v="TODOS LOS PROCESOS"/>
    <s v="Posibilidad de que uno o varios funcionarios utilicen de forma  indebida la información  privilegiada de los sistemas de información para obtener beneficio privado. "/>
    <m/>
    <s v="Implementación de sistema de gestión de seguridad de la información y gestión documental"/>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GI"/>
    <x v="10"/>
    <s v="Corrupción"/>
    <s v="TODOS LOS PROCESOS"/>
    <s v="Posibilidad de que uno o varios funcionarios utilicen de forma  indebida la información  privilegiada de los sistemas de información para obtener beneficio privado. "/>
    <m/>
    <s v="Perfiles en los Apicativos"/>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GI"/>
    <x v="10"/>
    <s v="Corrupción"/>
    <s v="TODOS LOS PROCESOS"/>
    <s v="Posibilidad de que uno o varios funcionarios utilicen de forma  indebida la información  privilegiada de los sistemas de información para obtener beneficio privado. "/>
    <m/>
    <s v="Controles en los aplicativos"/>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GI"/>
    <x v="10"/>
    <s v="Corrupción"/>
    <s v="TODOS LOS PROCESOS"/>
    <s v="Posibilidad de que uno o varios funcionarios utilicen de forma  indebida la información  privilegiada de los sistemas de información para obtener beneficio privado. "/>
    <m/>
    <s v="Sistema de Seguridad de la Información - PC Secure"/>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GI"/>
    <x v="10"/>
    <s v="Corrupción"/>
    <s v="TODOS LOS PROCESOS"/>
    <s v="Posibilidad de que uno o varios funcionarios utilicen de forma  indebida la información  privilegiada de los sistemas de información para obtener beneficio privado. "/>
    <m/>
    <s v="Implementación de sistemas de Información para el control de la operación"/>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GI"/>
    <x v="11"/>
    <s v="Estratégico"/>
    <s v="TODOS LOS PROCESOS"/>
    <s v="Puede generarse menoscabo, disminución, detrimento, pérdida, uso indebido, o deterioro de los bienes o recursos públicos, o intereses patrimoniales del Estado. "/>
    <m/>
    <s v="Ejecución del comité de negocios, de depositarios, de contratos. Y técnicos regional y nivel central."/>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GI"/>
    <x v="11"/>
    <s v="Estratégico"/>
    <s v="TODOS LOS PROCESOS"/>
    <s v="Puede generarse menoscabo, disminución, detrimento, pérdida, uso indebido, o deterioro de los bienes o recursos públicos, o intereses patrimoniales del Estado. "/>
    <m/>
    <s v="Definición de la politica de gestión de garantias en el uso de recursos de la entidad."/>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GI"/>
    <x v="11"/>
    <s v="Estratégico"/>
    <s v="TODOS LOS PROCESOS"/>
    <s v="Puede generarse menoscabo, disminución, detrimento, pérdida, uso indebido, o deterioro de los bienes o recursos públicos, o intereses patrimoniales del Estado. "/>
    <m/>
    <s v="Seguimiento al contrato de las almacenadoras"/>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GI"/>
    <x v="12"/>
    <s v="Corrupción"/>
    <s v="TODOS LOS PROCESOS"/>
    <s v="Puede ocurrir apropiación ilegal, en beneficio propio o de un tercero, de los bienes del estado."/>
    <m/>
    <s v="Aplicación del formato del control de bienes y rentas"/>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GI"/>
    <x v="12"/>
    <s v="Corrupción"/>
    <s v="TODOS LOS PROCESOS"/>
    <s v="Puede ocurrir apropiación ilegal, en beneficio propio o de un tercero, de los bienes del estado."/>
    <m/>
    <s v="Firma de compromiso de cumplimiento"/>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GI"/>
    <x v="12"/>
    <s v="Corrupción"/>
    <s v="TODOS LOS PROCESOS"/>
    <s v="Puede ocurrir apropiación ilegal, en beneficio propio o de un tercero, de los bienes del estado."/>
    <m/>
    <s v="Aplicación código de ética"/>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GI"/>
    <x v="13"/>
    <s v="Operativo"/>
    <s v="DISPOSICIÓN TEMPORAL DE ACTIVOS"/>
    <s v="Puede ocurrir que no se cuente con el respaldo legal para gestionar la recuperación de la cartera"/>
    <m/>
    <s v="Aplicación del procedimiento de gestión de cobro de los contratos de arrendamiento"/>
    <m/>
    <m/>
    <m/>
    <m/>
    <m/>
    <m/>
    <m/>
    <m/>
    <n v="0"/>
    <s v="Debil"/>
    <m/>
    <s v="Debil"/>
    <s v=""/>
    <s v=""/>
    <m/>
    <m/>
    <s v=""/>
    <s v=""/>
    <s v=""/>
  </r>
  <r>
    <s v="OGI"/>
    <x v="13"/>
    <s v="Operativo"/>
    <s v="DISPOSICIÓN TEMPORAL DE ACTIVOS"/>
    <s v="Puede ocurrir que no se cuente con el respaldo legal para gestionar la recuperación de la cartera"/>
    <m/>
    <s v="Documentar los contratos realizados hasta la fecha tanto para administración directa como para los depositarios"/>
    <m/>
    <m/>
    <m/>
    <m/>
    <m/>
    <m/>
    <m/>
    <m/>
    <n v="0"/>
    <s v="Debil"/>
    <m/>
    <s v="Debil"/>
    <s v=""/>
    <s v=""/>
    <m/>
    <m/>
    <s v=""/>
    <s v=""/>
    <s v=""/>
  </r>
  <r>
    <s v="OGI"/>
    <x v="13"/>
    <s v="Operativo"/>
    <s v="DISPOSICIÓN TEMPORAL DE ACTIVOS"/>
    <s v="Puede ocurrir que no se cuente con el respaldo legal para gestionar la recuperación de la cartera"/>
    <m/>
    <s v="Establecer procedimiento de cartera y cartera judicializada"/>
    <m/>
    <m/>
    <m/>
    <m/>
    <m/>
    <m/>
    <m/>
    <m/>
    <n v="0"/>
    <s v="Debil"/>
    <m/>
    <s v="Debil"/>
    <s v=""/>
    <s v=""/>
    <m/>
    <m/>
    <s v=""/>
    <s v=""/>
    <s v=""/>
  </r>
  <r>
    <s v="OGI"/>
    <x v="14"/>
    <s v="Operativo"/>
    <s v="DISPOSICIÓN FINAL DE ACTIVOS"/>
    <s v="Se puede gestionar de manera tardía la comercialización o destrucción de activos."/>
    <m/>
    <s v="Procedimiento de alistamiento de inmuebles para comercializar y procedimientos de destrucción y chatarrización de muebles"/>
    <m/>
    <m/>
    <m/>
    <m/>
    <m/>
    <m/>
    <m/>
    <m/>
    <n v="0"/>
    <s v="Debil"/>
    <m/>
    <s v="Debil"/>
    <s v=""/>
    <s v=""/>
    <m/>
    <m/>
    <s v=""/>
    <s v=""/>
    <s v=""/>
  </r>
  <r>
    <s v="OGI"/>
    <x v="14"/>
    <s v="Operativo"/>
    <s v="DISPOSICIÓN FINAL DE ACTIVOS"/>
    <s v="Se puede gestionar de manera tardía la comercialización o destrucción de activos."/>
    <m/>
    <s v="Identificación de activos a comerciallizar o destruir dentro del comité de negocios de SAE"/>
    <m/>
    <m/>
    <m/>
    <m/>
    <m/>
    <m/>
    <m/>
    <m/>
    <n v="0"/>
    <s v="Debil"/>
    <m/>
    <s v="Debil"/>
    <s v=""/>
    <s v=""/>
    <m/>
    <m/>
    <s v=""/>
    <s v=""/>
    <s v=""/>
  </r>
  <r>
    <s v="OGI"/>
    <x v="14"/>
    <s v="Operativo"/>
    <s v="DISPOSICIÓN FINAL DE ACTIVOS"/>
    <s v="Se puede gestionar de manera tardía la comercialización o destrucción de activos."/>
    <m/>
    <s v="Seguimiento a gestión dentro de comité directivo y comité de negocios"/>
    <m/>
    <m/>
    <m/>
    <m/>
    <m/>
    <m/>
    <m/>
    <m/>
    <n v="0"/>
    <s v="Debil"/>
    <m/>
    <s v="Debil"/>
    <s v=""/>
    <s v=""/>
    <m/>
    <m/>
    <s v=""/>
    <s v=""/>
    <s v=""/>
  </r>
  <r>
    <s v="OGI"/>
    <x v="15"/>
    <s v="Estratégico"/>
    <s v="DIAGNOSTICO Y ALISTAMIENTO DE ACTIVOS"/>
    <s v="Fallas en la identificación de activos potenciales de productividad."/>
    <m/>
    <s v="Aplicación de procedimientos de diagnóstico de activos"/>
    <m/>
    <m/>
    <m/>
    <m/>
    <m/>
    <m/>
    <m/>
    <m/>
    <n v="0"/>
    <s v="Debil"/>
    <m/>
    <s v="Debil"/>
    <s v=""/>
    <s v=""/>
    <m/>
    <m/>
    <s v=""/>
    <s v=""/>
    <s v=""/>
  </r>
  <r>
    <s v="OGI"/>
    <x v="15"/>
    <s v="Estratégico"/>
    <s v="DIAGNOSTICO Y ALISTAMIENTO DE ACTIVOS"/>
    <s v="Fallas en la identificación de activos potenciales de productividad."/>
    <m/>
    <s v="Identificación de activos productivos dentro del comité de negocios de la sociedad"/>
    <m/>
    <m/>
    <m/>
    <m/>
    <m/>
    <m/>
    <m/>
    <m/>
    <n v="0"/>
    <s v="Debil"/>
    <m/>
    <s v="Debil"/>
    <s v=""/>
    <s v=""/>
    <m/>
    <m/>
    <s v=""/>
    <s v=""/>
    <s v=""/>
  </r>
  <r>
    <s v="OGI"/>
    <x v="15"/>
    <s v="Estratégico"/>
    <s v="DIAGNOSTICO Y ALISTAMIENTO DE ACTIVOS"/>
    <s v="Fallas en la identificación de activos potenciales de productividad."/>
    <m/>
    <s v="Aplicación de procedimiento de desalojos y legalización de contratos."/>
    <m/>
    <m/>
    <m/>
    <m/>
    <m/>
    <m/>
    <m/>
    <m/>
    <n v="0"/>
    <s v="Debil"/>
    <m/>
    <s v="Debil"/>
    <s v=""/>
    <s v=""/>
    <m/>
    <m/>
    <s v=""/>
    <s v=""/>
    <s v=""/>
  </r>
  <r>
    <s v="OGI"/>
    <x v="16"/>
    <s v="Operativo"/>
    <s v="GESTIÓN FINANCIERA"/>
    <s v="Se pueden realizar inversiones sin la información necesaria"/>
    <m/>
    <s v="aplicación del procedimiento de gestion de inversiones P-GF3-066"/>
    <m/>
    <m/>
    <m/>
    <m/>
    <m/>
    <m/>
    <m/>
    <m/>
    <n v="0"/>
    <s v="Debil"/>
    <m/>
    <s v="Debil"/>
    <s v=""/>
    <s v=""/>
    <m/>
    <m/>
    <s v=""/>
    <s v=""/>
    <s v=""/>
  </r>
  <r>
    <s v="OGI"/>
    <x v="16"/>
    <s v="Operativo"/>
    <s v="GESTIÓN FINANCIERA"/>
    <s v="Se pueden realizar inversiones sin la información necesaria"/>
    <m/>
    <s v="Aplicación de P-GF1-015_Procedimiento_Elaboracion_y_Actualizacion_del_Presupuesto"/>
    <m/>
    <m/>
    <m/>
    <m/>
    <m/>
    <m/>
    <m/>
    <m/>
    <n v="0"/>
    <s v="Debil"/>
    <m/>
    <s v="Debil"/>
    <s v=""/>
    <s v=""/>
    <m/>
    <m/>
    <s v=""/>
    <s v=""/>
    <s v=""/>
  </r>
  <r>
    <s v="OGI"/>
    <x v="17"/>
    <s v="Estratégico"/>
    <s v="TODOS LOS PROCESOS"/>
    <s v="No disponibilidad de recursos para gestionar la distribución a las entidades del Estado"/>
    <m/>
    <s v="Se realiza un presupuesto anual desarrollado por cada una de las àreas, tanto para ingresos como para gastos."/>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GI"/>
    <x v="17"/>
    <s v="Estratégico"/>
    <s v="TODOS LOS PROCESOS"/>
    <s v="No disponibilidad de recursos para gestionar la distribución a las entidades del Estado"/>
    <m/>
    <s v="Se verifica el cumplimiento del presupuesto para cada uno de los pagos realizados."/>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GI"/>
    <x v="17"/>
    <s v="Estratégico"/>
    <s v="TODOS LOS PROCESOS"/>
    <s v="No disponibilidad de recursos para gestionar la distribución a las entidades del Estado"/>
    <m/>
    <s v="Se realiza seguimiento a los ingresos presupuestados."/>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GI"/>
    <x v="18"/>
    <s v="Operativo"/>
    <s v="TODOS LOS PROCESOS"/>
    <s v="Se pueden establecer procesos con controles obsoletos o desbordados en términos de la operación"/>
    <m/>
    <s v="Aplicación del procedimiento de creación, modificación o eliminación de documentos"/>
    <s v="Reducir el riesgo"/>
    <s v="Asignado"/>
    <s v="Adecuado"/>
    <s v="Oportuna"/>
    <s v="Prevenir"/>
    <s v="Confiable"/>
    <s v="No se investigan y resulven oportunamente"/>
    <s v="Completa"/>
    <n v="85"/>
    <s v="Debil"/>
    <s v="Moderado"/>
    <s v="DebilModerado"/>
    <n v="8"/>
    <s v="Débil"/>
    <s v="Directamente"/>
    <s v="Directamente"/>
    <s v="DébilDirectamenteDirectamente"/>
    <s v=""/>
    <s v=""/>
  </r>
  <r>
    <s v="OGI"/>
    <x v="18"/>
    <s v="Operativo"/>
    <s v="TODOS LOS PROCESOS"/>
    <s v="Se pueden establecer procesos con controles obsoletos o desbordados en términos de la operación"/>
    <m/>
    <s v="Se cuenta con la definición de la arquitectura empresarial, donde se establece el alcance de los procesos"/>
    <s v="Reducir el riesgo"/>
    <s v="Asignado"/>
    <s v="Adecuado"/>
    <s v="Oportuna"/>
    <s v="Detectar"/>
    <s v="Confiable"/>
    <s v="Se investigan y resuelven oportunamente"/>
    <s v="Completa"/>
    <n v="95"/>
    <s v="Moderado"/>
    <s v="Fuerte"/>
    <s v="ModeradoFuerte"/>
    <n v="4"/>
    <s v="Moderado"/>
    <s v="Directamente"/>
    <s v="Directamente"/>
    <s v="ModeradoDirectamenteDirectamente"/>
    <n v="1"/>
    <n v="1"/>
  </r>
  <r>
    <s v="OGI"/>
    <x v="19"/>
    <s v="Seguridad de la Información"/>
    <s v="TODOS LOS PROCESOS"/>
    <s v="Falta de programas de gestión de cambio y seguimientos en el uso y apropiación de TIC's"/>
    <m/>
    <s v="Seguimientos realizados al plan de acción "/>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20"/>
    <s v="Estratégico"/>
    <s v="TODOS LOS PROCESOS"/>
    <s v="No se cuente con los recursos suficientes para lograr el objetivo institucional"/>
    <m/>
    <s v="Aplicación Procedimiento de Elaboración y Actualización del presupuesto"/>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20"/>
    <s v="Estratégico"/>
    <s v="TODOS LOS PROCESOS"/>
    <s v="No se cuente con los recursos suficientes para lograr el objetivo institucional"/>
    <m/>
    <s v="Se verifica el cumplimiento del presupuesto para cada uno de los pagos realizado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20"/>
    <s v="Estratégico"/>
    <s v="TODOS LOS PROCESOS"/>
    <s v="No se cuente con los recursos suficientes para lograr el objetivo institucional"/>
    <m/>
    <s v="Se realiza seguimiento a los ingresos presupuestado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21"/>
    <s v="Estratégico"/>
    <s v="RECEPCIÓN Y REGISTRO"/>
    <s v="Asignar activos a Depositarios Provisionales y Liquidadores con características erróneas (tales como actividad económica, cobertura en departamento o municipio,  clasificación de experiencia o categoría de inscripción)"/>
    <m/>
    <s v="Modulo de asignación automatica de depositarios"/>
    <m/>
    <m/>
    <m/>
    <m/>
    <m/>
    <m/>
    <m/>
    <m/>
    <n v="0"/>
    <s v="Debil"/>
    <m/>
    <s v="Debil"/>
    <s v=""/>
    <s v=""/>
    <m/>
    <m/>
    <s v=""/>
    <s v=""/>
    <s v=""/>
  </r>
  <r>
    <s v="OGI"/>
    <x v="21"/>
    <s v="Estratégico"/>
    <s v="RECEPCIÓN Y REGISTRO"/>
    <s v="Asignar activos a Depositarios Provisionales y Liquidadores con características erróneas (tales como actividad económica, cobertura en departamento o municipio,  clasificación de experiencia o categoría de inscripción)"/>
    <m/>
    <s v="Aplicación del procedimiento de asignación de depositarios"/>
    <m/>
    <m/>
    <m/>
    <m/>
    <m/>
    <m/>
    <m/>
    <m/>
    <n v="0"/>
    <s v="Debil"/>
    <m/>
    <s v="Debil"/>
    <s v=""/>
    <s v=""/>
    <m/>
    <m/>
    <s v=""/>
    <s v=""/>
    <s v=""/>
  </r>
  <r>
    <s v="OGI"/>
    <x v="22"/>
    <s v="Estratégico"/>
    <s v="RECEPCIÓN Y REGISTRO"/>
    <s v="Puede que no haya recursos disponibles idóneos para la recepción de los Activos (Delegados, Bodegas, Especialistas, depositarios)"/>
    <m/>
    <s v="Aplicación del procedimiento de preparación para la recepción de Activos"/>
    <m/>
    <m/>
    <m/>
    <m/>
    <m/>
    <m/>
    <m/>
    <m/>
    <n v="0"/>
    <s v="Debil"/>
    <m/>
    <s v="Debil"/>
    <s v=""/>
    <s v=""/>
    <m/>
    <m/>
    <s v=""/>
    <s v=""/>
    <s v=""/>
  </r>
  <r>
    <s v="OGI"/>
    <x v="23"/>
    <s v="Seguridad de la Información"/>
    <s v="RECEPCIÓN Y REGISTRO"/>
    <s v="No contar con la información real del inventario de los activos en administración"/>
    <m/>
    <s v="Definición de politica en la recepción de Activos"/>
    <m/>
    <m/>
    <m/>
    <m/>
    <m/>
    <m/>
    <m/>
    <m/>
    <n v="0"/>
    <s v="Debil"/>
    <m/>
    <s v="Debil"/>
    <s v=""/>
    <s v=""/>
    <m/>
    <m/>
    <s v=""/>
    <s v=""/>
    <s v=""/>
  </r>
  <r>
    <s v="OGI"/>
    <x v="23"/>
    <s v="Seguridad de la Información"/>
    <s v="RECEPCIÓN Y REGISTRO"/>
    <s v="No contar con la información real del inventario de los activos en administración"/>
    <m/>
    <s v="Seguimiento del lider del registro de los activos"/>
    <m/>
    <m/>
    <m/>
    <m/>
    <m/>
    <m/>
    <m/>
    <m/>
    <n v="0"/>
    <s v="Debil"/>
    <m/>
    <s v="Debil"/>
    <s v=""/>
    <s v=""/>
    <m/>
    <m/>
    <s v=""/>
    <s v=""/>
    <s v=""/>
  </r>
  <r>
    <s v="OGI"/>
    <x v="24"/>
    <s v="Operativo"/>
    <s v="RECEPCIÓN Y REGISTRO y DIAGNOSTICO Y ALISTAMIENTO DE ACTIVOS"/>
    <s v="Puede ocurrir que no se caracterice  adecuadamente el activo "/>
    <m/>
    <s v="Definición dentro de los procedimientos de Recepción y registro en cuanto a la Consulta de información online en la Ventanilla Única de Registro (VUR), Registro Único Nacional de Tránsito (RUNT),  DIMAR, Aeronáutica Civil y RUES._x000a_"/>
    <m/>
    <m/>
    <m/>
    <m/>
    <m/>
    <m/>
    <m/>
    <m/>
    <n v="0"/>
    <s v="Debil"/>
    <m/>
    <s v="Debil"/>
    <s v=""/>
    <s v=""/>
    <m/>
    <m/>
    <s v=""/>
    <s v=""/>
    <s v=""/>
  </r>
  <r>
    <s v="OGI"/>
    <x v="24"/>
    <s v="Operativo"/>
    <s v="RECEPCIÓN Y REGISTRO y DIAGNOSTICO Y ALISTAMIENTO DE ACTIVOS"/>
    <s v="Puede ocurrir que no se caracterice  adecuadamente el activo "/>
    <m/>
    <s v="Acuerdos interadministrativos – IGAC, para obtención de información"/>
    <m/>
    <m/>
    <m/>
    <m/>
    <m/>
    <m/>
    <m/>
    <m/>
    <n v="0"/>
    <s v="Debil"/>
    <m/>
    <s v="Debil"/>
    <s v=""/>
    <s v=""/>
    <m/>
    <m/>
    <s v=""/>
    <s v=""/>
    <s v=""/>
  </r>
  <r>
    <s v="OGI"/>
    <x v="25"/>
    <s v="Operativo"/>
    <s v="TODOS LOS PROCESOS"/>
    <s v="Puede ocurrir que no tenga proveedores idóneos disponibles"/>
    <m/>
    <s v="Se cuenta con un sistema de registro de proveedore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25"/>
    <s v="Operativo"/>
    <s v="TODOS LOS PROCESOS"/>
    <s v="Puede ocurrir que no tenga proveedores idóneos disponibles"/>
    <m/>
    <s v="Contrato elaboración ROM"/>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25"/>
    <s v="Operativo"/>
    <s v="TODOS LOS PROCESOS"/>
    <s v="Puede ocurrir que no tenga proveedores idóneos disponibles"/>
    <m/>
    <s v="Aplicación Procedimiento elaboración de Estudios Previo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26"/>
    <s v="Operativo"/>
    <s v="TODOS LOS PROCESOS"/>
    <s v="Se podría contratar un servicio innecesario"/>
    <m/>
    <s v="Aplicación Procedimiento elaboración de Estudios Previo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26"/>
    <s v="Operativo"/>
    <s v="TODOS LOS PROCESOS"/>
    <s v="Se podría contratar un servicio innecesario"/>
    <m/>
    <s v="Aplicación del Procedimiento de ROM y Formato de Solicitud de Aprobación de ROM"/>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27"/>
    <s v="Estratégico"/>
    <s v="RECEPCIÓN Y REGISTRO"/>
    <s v="Puede ocurrir que no se cuente dentro del banco de depositarios con  depositarios que no cumplan con las características necesarias para el Registro y/o Asignación de activos."/>
    <m/>
    <s v="procedimiento P-DP3-030_Registro_y_clasificacion_de_Depositarios, incluyendo mecanismo de evaluación de depositarios."/>
    <m/>
    <m/>
    <m/>
    <m/>
    <m/>
    <m/>
    <m/>
    <m/>
    <n v="0"/>
    <s v="Debil"/>
    <s v="Fuerte"/>
    <s v="DebilFuerte"/>
    <n v="7"/>
    <s v="Débil"/>
    <m/>
    <m/>
    <s v="Débil"/>
    <s v=""/>
    <s v=""/>
  </r>
  <r>
    <s v="OGI"/>
    <x v="27"/>
    <s v="Estratégico"/>
    <s v="RECEPCIÓN Y REGISTRO"/>
    <s v="Puede ocurrir que no se cuente dentro del banco de depositarios con  depositarios que no cumplan con las características necesarias para el Registro y/o Asignación de activos."/>
    <m/>
    <s v="Sistema de información de registro de depositarios donde desarrolla el proceso"/>
    <m/>
    <m/>
    <m/>
    <m/>
    <m/>
    <m/>
    <m/>
    <m/>
    <n v="0"/>
    <s v="Debil"/>
    <s v="Fuerte"/>
    <s v="DebilFuerte"/>
    <n v="7"/>
    <s v="Débil"/>
    <m/>
    <m/>
    <s v="Débil"/>
    <s v=""/>
    <s v=""/>
  </r>
  <r>
    <s v="OGI"/>
    <x v="27"/>
    <s v="Estratégico"/>
    <s v="RECEPCIÓN Y REGISTRO"/>
    <s v="Puede ocurrir que no se cuente dentro del banco de depositarios con  depositarios que no cumplan con las características necesarias para el Registro y/o Asignación de activos."/>
    <m/>
    <s v="Procedimiento de registro de depositarios y liquidadores, donde se establecen los requisitos y operacion de la selección"/>
    <m/>
    <m/>
    <m/>
    <m/>
    <m/>
    <m/>
    <m/>
    <m/>
    <n v="0"/>
    <s v="Debil"/>
    <s v="Fuerte"/>
    <s v="DebilFuerte"/>
    <n v="7"/>
    <s v="Débil"/>
    <m/>
    <m/>
    <s v="Débil"/>
    <s v=""/>
    <s v=""/>
  </r>
  <r>
    <s v="OGI"/>
    <x v="27"/>
    <s v="Estratégico"/>
    <s v="RECEPCIÓN Y REGISTRO"/>
    <s v="Puede ocurrir que no se cuente dentro del banco de depositarios con  depositarios que no cumplan con las características necesarias para el Registro y/o Asignación de activos."/>
    <m/>
    <s v="Disponibilidad de un módulo de actualización de la información del Depositario registrada en el sistema"/>
    <m/>
    <m/>
    <m/>
    <m/>
    <m/>
    <m/>
    <m/>
    <m/>
    <n v="0"/>
    <s v="Debil"/>
    <s v="Fuerte"/>
    <s v="DebilFuerte"/>
    <n v="7"/>
    <s v="Débil"/>
    <m/>
    <m/>
    <s v="Débil"/>
    <s v=""/>
    <s v=""/>
  </r>
  <r>
    <s v="OGI"/>
    <x v="28"/>
    <s v="Operativo"/>
    <s v="DISPOSICIÓN TEMPORAL DE ACTIVOS"/>
    <s v="Puede ocurrir que no se caracterice correctamente a los usuarios de los diferentes mecanismos de administración "/>
    <m/>
    <s v="Aplicación del procedimiento de Promoción y Negociación de Bienes Inmuebles"/>
    <m/>
    <m/>
    <m/>
    <m/>
    <m/>
    <m/>
    <m/>
    <m/>
    <n v="0"/>
    <s v="Debil"/>
    <s v="Fuerte"/>
    <s v="DebilFuerte"/>
    <n v="7"/>
    <s v="Débil"/>
    <m/>
    <m/>
    <s v="Débil"/>
    <s v=""/>
    <s v=""/>
  </r>
  <r>
    <s v="OGI"/>
    <x v="28"/>
    <s v="Operativo"/>
    <s v="DISPOSICIÓN TEMPORAL DE ACTIVOS"/>
    <s v="Puede ocurrir que no se caracterice correctamente a los usuarios de los diferentes mecanismos de administración "/>
    <m/>
    <s v="Aplicación del procedimiento de administración directa de bienes muebles"/>
    <m/>
    <m/>
    <m/>
    <m/>
    <m/>
    <m/>
    <m/>
    <m/>
    <n v="0"/>
    <s v="Debil"/>
    <s v="Fuerte"/>
    <s v="DebilFuerte"/>
    <n v="7"/>
    <s v="Débil"/>
    <m/>
    <m/>
    <s v="Débil"/>
    <s v=""/>
    <s v=""/>
  </r>
  <r>
    <s v="OGI"/>
    <x v="28"/>
    <s v="Operativo"/>
    <s v="DISPOSICIÓN TEMPORAL DE ACTIVOS"/>
    <s v="Puede ocurrir que no se caracterice correctamente a los usuarios de los diferentes mecanismos de administración "/>
    <m/>
    <s v="Aplicación del protocolo de ventas CISA SAE"/>
    <m/>
    <m/>
    <m/>
    <m/>
    <m/>
    <m/>
    <m/>
    <m/>
    <n v="0"/>
    <s v="Debil"/>
    <s v="Fuerte"/>
    <s v="DebilFuerte"/>
    <n v="7"/>
    <s v="Débil"/>
    <m/>
    <m/>
    <s v="Débil"/>
    <s v=""/>
    <s v=""/>
  </r>
  <r>
    <s v="OGI"/>
    <x v="28"/>
    <s v="Operativo"/>
    <s v="DISPOSICIÓN TEMPORAL DE ACTIVOS"/>
    <s v="Puede ocurrir que no se caracterice correctamente a los usuarios de los diferentes mecanismos de administración "/>
    <m/>
    <s v="Comercialización de Semovientes, sustancias quimicas"/>
    <m/>
    <m/>
    <m/>
    <m/>
    <m/>
    <m/>
    <m/>
    <m/>
    <n v="0"/>
    <s v="Debil"/>
    <s v="Fuerte"/>
    <s v="DebilFuerte"/>
    <n v="7"/>
    <s v="Débil"/>
    <m/>
    <m/>
    <s v="Débil"/>
    <s v=""/>
    <s v=""/>
  </r>
  <r>
    <s v="OGI"/>
    <x v="28"/>
    <s v="Operativo"/>
    <s v="DISPOSICIÓN TEMPORAL DE ACTIVOS"/>
    <s v="Puede ocurrir que no se caracterice correctamente a los usuarios de los diferentes mecanismos de administración "/>
    <m/>
    <s v="Aplicación del procedimiento de destinación definitiva de bienes inmuebles - leyes especiales"/>
    <m/>
    <m/>
    <m/>
    <m/>
    <m/>
    <m/>
    <m/>
    <m/>
    <n v="0"/>
    <s v="Debil"/>
    <s v="Fuerte"/>
    <s v="DebilFuerte"/>
    <n v="7"/>
    <s v="Débil"/>
    <m/>
    <m/>
    <s v="Débil"/>
    <s v=""/>
    <s v=""/>
  </r>
  <r>
    <s v="OGI"/>
    <x v="28"/>
    <s v="Operativo"/>
    <s v="DISPOSICIÓN TEMPORAL DE ACTIVOS"/>
    <s v="Puede ocurrir que no se caracterice correctamente a los usuarios de los diferentes mecanismos de administración "/>
    <m/>
    <s v="Aplicación del procedimiento de enajenación de bienes en común y proindiviso"/>
    <m/>
    <m/>
    <m/>
    <m/>
    <m/>
    <m/>
    <m/>
    <m/>
    <n v="0"/>
    <s v="Debil"/>
    <s v="Fuerte"/>
    <s v="DebilFuerte"/>
    <n v="7"/>
    <s v="Débil"/>
    <m/>
    <m/>
    <s v="Débil"/>
    <s v=""/>
    <s v=""/>
  </r>
  <r>
    <s v="OGI"/>
    <x v="28"/>
    <s v="Operativo"/>
    <s v="DISPOSICIÓN TEMPORAL DE ACTIVOS"/>
    <s v="Puede ocurrir que no se caracterice correctamente a los usuarios de los diferentes mecanismos de administración "/>
    <m/>
    <s v="Aplicación del procedimiento de Comercialización de Activos Sociales"/>
    <m/>
    <m/>
    <m/>
    <m/>
    <m/>
    <m/>
    <m/>
    <m/>
    <n v="0"/>
    <s v="Debil"/>
    <s v="Fuerte"/>
    <s v="DebilFuerte"/>
    <n v="7"/>
    <s v="Débil"/>
    <m/>
    <m/>
    <s v="Débil"/>
    <s v=""/>
    <s v=""/>
  </r>
  <r>
    <s v="OGI"/>
    <x v="28"/>
    <s v="Operativo"/>
    <s v="DISPOSICIÓN TEMPORAL DE ACTIVOS"/>
    <s v="Puede ocurrir que no se caracterice correctamente a los usuarios de los diferentes mecanismos de administración "/>
    <m/>
    <s v="Aplicación del procedimiento de chatarrización"/>
    <m/>
    <m/>
    <m/>
    <m/>
    <m/>
    <m/>
    <m/>
    <m/>
    <n v="0"/>
    <s v="Debil"/>
    <s v="Fuerte"/>
    <s v="DebilFuerte"/>
    <n v="7"/>
    <s v="Débil"/>
    <m/>
    <m/>
    <s v="Débil"/>
    <s v=""/>
    <s v=""/>
  </r>
  <r>
    <s v="OGI"/>
    <x v="29"/>
    <s v="Estratégico"/>
    <s v="DISPOSICIÓN TEMPORAL DE ACTIVOS"/>
    <s v="Puede ocurrir que se cuenten con depositarios provisionales y/o liquidadores, destinatarios provisionales y arrendatarios que incumplen con sus obligaciones"/>
    <m/>
    <s v="Aplicación del procedimiento seguimiento informe de gestión a inmuebles en deposito provisional"/>
    <m/>
    <m/>
    <m/>
    <m/>
    <m/>
    <m/>
    <m/>
    <m/>
    <n v="0"/>
    <s v="Debil"/>
    <s v="Fuerte"/>
    <s v="DebilFuerte"/>
    <n v="7"/>
    <s v="Débil"/>
    <m/>
    <m/>
    <s v="Débil"/>
    <s v=""/>
    <s v=""/>
  </r>
  <r>
    <s v="OGI"/>
    <x v="29"/>
    <s v="Estratégico"/>
    <s v="DISPOSICIÓN TEMPORAL DE ACTIVOS"/>
    <s v="Puede ocurrir que se cuenten con depositarios provisionales y/o liquidadores, destinatarios provisionales y arrendatarios que incumplen con sus obligaciones"/>
    <m/>
    <s v="Portal de depositarios en el que identifican y se interactua con ellos"/>
    <m/>
    <m/>
    <m/>
    <m/>
    <m/>
    <m/>
    <m/>
    <m/>
    <n v="0"/>
    <s v="Debil"/>
    <s v="Fuerte"/>
    <s v="DebilFuerte"/>
    <n v="7"/>
    <s v="Débil"/>
    <m/>
    <m/>
    <s v="Débil"/>
    <s v=""/>
    <s v=""/>
  </r>
  <r>
    <s v="OGI"/>
    <x v="29"/>
    <s v="Estratégico"/>
    <s v="DISPOSICIÓN TEMPORAL DE ACTIVOS"/>
    <s v="Puede ocurrir que se cuenten con depositarios provisionales y/o liquidadores, destinatarios provisionales y arrendatarios que incumplen con sus obligaciones"/>
    <m/>
    <s v="Se realizan visitas peridodicas a los activos para conocer su estado de ocupación y caracteristicas fundamentales de los mismos"/>
    <m/>
    <m/>
    <m/>
    <m/>
    <m/>
    <m/>
    <m/>
    <m/>
    <n v="0"/>
    <s v="Debil"/>
    <s v="Fuerte"/>
    <s v="DebilFuerte"/>
    <n v="7"/>
    <s v="Débil"/>
    <m/>
    <m/>
    <s v="Débil"/>
    <s v=""/>
    <s v=""/>
  </r>
  <r>
    <s v="OGI"/>
    <x v="29"/>
    <s v="Estratégico"/>
    <s v="DISPOSICIÓN TEMPORAL DE ACTIVOS"/>
    <s v="Puede ocurrir que se cuenten con depositarios provisionales y/o liquidadores, destinatarios provisionales y arrendatarios que incumplen con sus obligaciones"/>
    <m/>
    <s v=" Se estan documentando los contratos del mecanismo de adminsitración Directa y deposito provisional"/>
    <m/>
    <m/>
    <m/>
    <m/>
    <m/>
    <m/>
    <m/>
    <m/>
    <n v="0"/>
    <s v="Debil"/>
    <s v="Fuerte"/>
    <s v="DebilFuerte"/>
    <n v="7"/>
    <s v="Débil"/>
    <m/>
    <m/>
    <s v="Débil"/>
    <s v=""/>
    <s v=""/>
  </r>
  <r>
    <s v="OGI"/>
    <x v="29"/>
    <s v="Estratégico"/>
    <s v="DISPOSICIÓN TEMPORAL DE ACTIVOS"/>
    <s v="Puede ocurrir que se cuenten con depositarios provisionales y/o liquidadores, destinatarios provisionales y arrendatarios que incumplen con sus obligaciones"/>
    <m/>
    <s v="Plan de Choque de RETOMA de Inmuebles"/>
    <m/>
    <m/>
    <m/>
    <m/>
    <m/>
    <m/>
    <m/>
    <m/>
    <n v="0"/>
    <s v="Debil"/>
    <s v="Fuerte"/>
    <s v="DebilFuerte"/>
    <n v="7"/>
    <s v="Débil"/>
    <m/>
    <m/>
    <s v="Débil"/>
    <s v=""/>
    <s v=""/>
  </r>
  <r>
    <s v="OGI"/>
    <x v="30"/>
    <s v="Estratégico"/>
    <s v="DISPOSICIÓN FINAL DE ACTIVOS"/>
    <s v="Puede ocurrir que no se encuentra disponible la información del activo"/>
    <m/>
    <s v="Aplicación del procedimiento de alistamiento de activos (Inmuebles, Muebles, Sociedades)"/>
    <m/>
    <m/>
    <m/>
    <m/>
    <m/>
    <m/>
    <m/>
    <m/>
    <n v="0"/>
    <s v="Debil"/>
    <s v="Fuerte"/>
    <s v="DebilFuerte"/>
    <n v="7"/>
    <s v="Débil"/>
    <m/>
    <m/>
    <s v="Débil"/>
    <s v=""/>
    <s v=""/>
  </r>
  <r>
    <s v="OGI"/>
    <x v="30"/>
    <s v="Estratégico"/>
    <s v="DISPOSICIÓN FINAL DE ACTIVOS"/>
    <s v="Puede ocurrir que no se encuentra disponible la información del activo"/>
    <m/>
    <s v="Sistema de información Matrix con trazabilidad de los activos de información"/>
    <m/>
    <m/>
    <m/>
    <m/>
    <m/>
    <m/>
    <m/>
    <m/>
    <n v="0"/>
    <s v="Debil"/>
    <s v="Fuerte"/>
    <s v="DebilFuerte"/>
    <n v="7"/>
    <s v="Débil"/>
    <m/>
    <m/>
    <s v="Débil"/>
    <s v=""/>
    <s v=""/>
  </r>
  <r>
    <s v="OGI"/>
    <x v="30"/>
    <s v="Estratégico"/>
    <s v="DISPOSICIÓN FINAL DE ACTIVOS"/>
    <s v="Puede ocurrir que no se encuentra disponible la información del activo"/>
    <m/>
    <s v="Visitas períodicas a cada uno de los activos"/>
    <m/>
    <m/>
    <m/>
    <m/>
    <m/>
    <m/>
    <m/>
    <m/>
    <n v="0"/>
    <s v="Debil"/>
    <s v="Fuerte"/>
    <s v="DebilFuerte"/>
    <n v="7"/>
    <s v="Débil"/>
    <m/>
    <m/>
    <s v="Débil"/>
    <s v=""/>
    <s v=""/>
  </r>
  <r>
    <s v="OGI"/>
    <x v="30"/>
    <s v="Estratégico"/>
    <s v="DISPOSICIÓN FINAL DE ACTIVOS"/>
    <s v="Puede ocurrir que no se encuentra disponible la información del activo"/>
    <m/>
    <s v="Registro y verificación de informe de Gestión de Depositarios"/>
    <m/>
    <m/>
    <m/>
    <m/>
    <m/>
    <m/>
    <m/>
    <m/>
    <n v="0"/>
    <s v="Debil"/>
    <s v="Fuerte"/>
    <s v="DebilFuerte"/>
    <n v="7"/>
    <s v="Débil"/>
    <m/>
    <m/>
    <s v="Débil"/>
    <s v=""/>
    <s v=""/>
  </r>
  <r>
    <s v="OGI"/>
    <x v="31"/>
    <s v="Operativo"/>
    <s v="DISPOSICIÓN FINAL DE ACTIVOS"/>
    <s v="Podría ocurrir que no se entregue el activo en administración o disposición final correspondiente"/>
    <m/>
    <s v="Aplicación procedimiento de alistamiento para la devolución de activos."/>
    <m/>
    <m/>
    <m/>
    <m/>
    <m/>
    <m/>
    <m/>
    <m/>
    <n v="0"/>
    <s v="Debil"/>
    <s v="Fuerte"/>
    <s v="DebilFuerte"/>
    <n v="7"/>
    <s v="Débil"/>
    <m/>
    <m/>
    <s v="Débil"/>
    <s v=""/>
    <s v=""/>
  </r>
  <r>
    <s v="OGI"/>
    <x v="31"/>
    <s v="Operativo"/>
    <s v="DISPOSICIÓN FINAL DE ACTIVOS"/>
    <s v="Podría ocurrir que no se entregue el activo en administración o disposición final correspondiente"/>
    <m/>
    <s v="Procedimiento de entrega de activos"/>
    <m/>
    <m/>
    <m/>
    <m/>
    <m/>
    <m/>
    <m/>
    <m/>
    <n v="0"/>
    <s v="Debil"/>
    <s v="Fuerte"/>
    <s v="DebilFuerte"/>
    <n v="7"/>
    <s v="Débil"/>
    <m/>
    <m/>
    <s v="Débil"/>
    <s v=""/>
    <s v=""/>
  </r>
  <r>
    <s v="OGI"/>
    <x v="32"/>
    <s v="Operativo"/>
    <s v="DISPOSICIÓN FINAL DE ACTIVOS"/>
    <s v="Se podría desconocer por parte de SAE la necesidad de la entrega del activo"/>
    <m/>
    <s v="Descriptores definidos en el Sistema de informacionde correspondencia recibida (ZEUS)"/>
    <m/>
    <m/>
    <m/>
    <m/>
    <m/>
    <m/>
    <m/>
    <m/>
    <n v="0"/>
    <s v="Debil"/>
    <s v="Fuerte"/>
    <s v="DebilFuerte"/>
    <n v="7"/>
    <s v="Débil"/>
    <m/>
    <m/>
    <s v="Débil"/>
    <s v=""/>
    <s v=""/>
  </r>
  <r>
    <s v="OGI"/>
    <x v="32"/>
    <s v="Operativo"/>
    <s v="DISPOSICIÓN FINAL DE ACTIVOS"/>
    <s v="Se podría desconocer por parte de SAE la necesidad de la entrega del activo"/>
    <m/>
    <s v="Se cuenta con canales de comunicación directos con la fiscalia."/>
    <m/>
    <m/>
    <m/>
    <m/>
    <m/>
    <m/>
    <m/>
    <m/>
    <n v="0"/>
    <s v="Debil"/>
    <s v="Fuerte"/>
    <s v="DebilFuerte"/>
    <n v="7"/>
    <s v="Débil"/>
    <m/>
    <m/>
    <s v="Débil"/>
    <s v=""/>
    <s v=""/>
  </r>
  <r>
    <s v="OGI"/>
    <x v="32"/>
    <s v="Operativo"/>
    <s v="DISPOSICIÓN FINAL DE ACTIVOS"/>
    <s v="Se podría desconocer por parte de SAE la necesidad de la entrega del activo"/>
    <m/>
    <s v="Seguimiento semanal a las actividades desarrolladas por las G. de asuntos legales y contratación."/>
    <m/>
    <m/>
    <m/>
    <m/>
    <m/>
    <m/>
    <m/>
    <m/>
    <n v="0"/>
    <s v="Debil"/>
    <s v="Fuerte"/>
    <s v="DebilFuerte"/>
    <n v="7"/>
    <s v="Débil"/>
    <m/>
    <m/>
    <s v="Débil"/>
    <s v=""/>
    <s v=""/>
  </r>
  <r>
    <s v="OGI"/>
    <x v="33"/>
    <s v="Estratégico"/>
    <s v="DISPOSICIÓN FINAL DE ACTIVOS"/>
    <s v="Se podría  enajenar un activo por un valor inferior al estimado"/>
    <m/>
    <s v="Aplicación del Procedimeintos de estimado de renta y valoracipon de activos en el que se establecen los controles en las contrataciones o en los métodos a utilizar para los mismos."/>
    <m/>
    <m/>
    <m/>
    <m/>
    <m/>
    <m/>
    <m/>
    <m/>
    <n v="0"/>
    <s v="Debil"/>
    <s v="Fuerte"/>
    <s v="DebilFuerte"/>
    <n v="7"/>
    <s v="Débil"/>
    <m/>
    <m/>
    <s v="Débil"/>
    <s v=""/>
    <s v=""/>
  </r>
  <r>
    <s v="OGI"/>
    <x v="34"/>
    <s v="Operativo"/>
    <s v="GESTIÓN FINANCIERA"/>
    <s v="Se podría presentar fallas en la identificación de las características de los recaudos y pagos"/>
    <m/>
    <s v="Estandarizaciòn de flujo de pagos en el aplicativo ZEUS"/>
    <m/>
    <m/>
    <m/>
    <m/>
    <m/>
    <m/>
    <m/>
    <m/>
    <n v="0"/>
    <s v="Debil"/>
    <s v="Fuerte"/>
    <s v="DebilFuerte"/>
    <n v="7"/>
    <s v="Débil"/>
    <m/>
    <m/>
    <s v="Débil"/>
    <s v=""/>
    <s v=""/>
  </r>
  <r>
    <s v="OGI"/>
    <x v="34"/>
    <s v="Operativo"/>
    <s v="GESTIÓN FINANCIERA"/>
    <s v="Se podría presentar fallas en la identificación de las características de los recaudos y pagos"/>
    <m/>
    <s v="Instructivo para generación de cupon recaudo general."/>
    <m/>
    <m/>
    <m/>
    <m/>
    <m/>
    <m/>
    <m/>
    <m/>
    <n v="0"/>
    <s v="Debil"/>
    <s v="Fuerte"/>
    <s v="DebilFuerte"/>
    <n v="7"/>
    <s v="Débil"/>
    <m/>
    <m/>
    <s v="Débil"/>
    <s v=""/>
    <s v=""/>
  </r>
  <r>
    <s v="OGI"/>
    <x v="35"/>
    <s v="Estratégico"/>
    <s v="GESTIÓN FINANCIERA"/>
    <s v="Se podría presentar que no exista disponibilidad de recursos"/>
    <m/>
    <s v="Se realiza un presupuesto anual desarrollado por cada una de las àreas, tanto para ingresos como para gastos."/>
    <m/>
    <m/>
    <m/>
    <m/>
    <m/>
    <m/>
    <m/>
    <m/>
    <n v="0"/>
    <s v="Debil"/>
    <s v="Fuerte"/>
    <s v="DebilFuerte"/>
    <n v="7"/>
    <s v="Débil"/>
    <m/>
    <m/>
    <s v="Débil"/>
    <s v=""/>
    <s v=""/>
  </r>
  <r>
    <s v="OGI"/>
    <x v="35"/>
    <s v="Estratégico"/>
    <s v="GESTIÓN FINANCIERA"/>
    <s v="Se podría presentar que no exista disponibilidad de recursos"/>
    <m/>
    <s v="Se verifica el cumplimiento del presupuesto para cada uno de los pagos reallizados."/>
    <m/>
    <m/>
    <m/>
    <m/>
    <m/>
    <m/>
    <m/>
    <m/>
    <n v="0"/>
    <s v="Debil"/>
    <s v="Fuerte"/>
    <s v="DebilFuerte"/>
    <n v="7"/>
    <s v="Débil"/>
    <m/>
    <m/>
    <s v="Débil"/>
    <s v=""/>
    <s v=""/>
  </r>
  <r>
    <s v="OGI"/>
    <x v="35"/>
    <s v="Estratégico"/>
    <s v="GESTIÓN FINANCIERA"/>
    <s v="Se podría presentar que no exista disponibilidad de recursos"/>
    <m/>
    <s v="Se realiza seguimiento a los ingresos presupuestados."/>
    <m/>
    <m/>
    <m/>
    <m/>
    <m/>
    <m/>
    <m/>
    <m/>
    <n v="0"/>
    <s v="Debil"/>
    <s v="Fuerte"/>
    <s v="DebilFuerte"/>
    <n v="7"/>
    <s v="Débil"/>
    <m/>
    <m/>
    <s v="Débil"/>
    <s v=""/>
    <s v=""/>
  </r>
  <r>
    <s v="OGI"/>
    <x v="36"/>
    <s v="Operativo"/>
    <s v="GESTIÓN FINANCIERA"/>
    <s v="Puede ocurrir que no se cuente con información del estado de cuenta por activo"/>
    <m/>
    <s v="Se cuenta con un Instructivo de generación de estado de cuenta de activos y Formato de estado de cuenta"/>
    <m/>
    <m/>
    <m/>
    <m/>
    <m/>
    <m/>
    <m/>
    <m/>
    <n v="0"/>
    <s v="Debil"/>
    <s v="Fuerte"/>
    <s v="DebilFuerte"/>
    <n v="7"/>
    <s v="Débil"/>
    <m/>
    <m/>
    <s v="Débil"/>
    <s v=""/>
    <s v=""/>
  </r>
  <r>
    <s v="OGI"/>
    <x v="36"/>
    <s v="Operativo"/>
    <s v="GESTIÓN FINANCIERA"/>
    <s v="Puede ocurrir que no se cuente con información del estado de cuenta por activo"/>
    <m/>
    <s v="Sistema de información Matrix con trazabilidad de los activos de información"/>
    <m/>
    <m/>
    <m/>
    <m/>
    <m/>
    <m/>
    <m/>
    <m/>
    <n v="0"/>
    <s v="Debil"/>
    <s v="Fuerte"/>
    <s v="DebilFuerte"/>
    <n v="7"/>
    <s v="Débil"/>
    <m/>
    <m/>
    <s v="Débil"/>
    <s v=""/>
    <s v=""/>
  </r>
  <r>
    <s v="OGI"/>
    <x v="37"/>
    <s v="Estratégico"/>
    <s v="GESTIÓN FINANCIERA"/>
    <s v="Puede ocurrir que SAE disponga de los recursos de los activos del FRISCO desconociendo la condición de estos. "/>
    <m/>
    <s v="Formato de certificación de afectación directa de activos."/>
    <m/>
    <m/>
    <m/>
    <m/>
    <m/>
    <m/>
    <m/>
    <m/>
    <n v="0"/>
    <s v="Debil"/>
    <s v="Fuerte"/>
    <s v="DebilFuerte"/>
    <n v="7"/>
    <s v="Débil"/>
    <m/>
    <m/>
    <s v="Débil"/>
    <s v=""/>
    <s v=""/>
  </r>
  <r>
    <s v="OGI"/>
    <x v="38"/>
    <s v="Operativo"/>
    <s v="GESTIÓN FINANCIERA"/>
    <s v="Se podría reportar información financiera inexacta tanto de SAE como del FRISCO."/>
    <m/>
    <s v="Se cuenta con contabilidades separadas, una para el FRISCO y una para SAE."/>
    <m/>
    <m/>
    <m/>
    <m/>
    <m/>
    <m/>
    <m/>
    <m/>
    <n v="0"/>
    <s v="Debil"/>
    <s v="Fuerte"/>
    <s v="DebilFuerte"/>
    <n v="7"/>
    <s v="Débil"/>
    <m/>
    <m/>
    <s v="Débil"/>
    <s v=""/>
    <s v=""/>
  </r>
  <r>
    <s v="OGI"/>
    <x v="38"/>
    <s v="Operativo"/>
    <s v="GESTIÓN FINANCIERA"/>
    <s v="Se podría reportar información financiera inexacta tanto de SAE como del FRISCO."/>
    <m/>
    <s v="Se realizan conciliaciones de cada registro contable."/>
    <m/>
    <m/>
    <m/>
    <m/>
    <m/>
    <m/>
    <m/>
    <m/>
    <n v="0"/>
    <s v="Debil"/>
    <s v="Fuerte"/>
    <s v="DebilFuerte"/>
    <n v="7"/>
    <s v="Débil"/>
    <m/>
    <m/>
    <s v="Débil"/>
    <s v=""/>
    <s v=""/>
  </r>
  <r>
    <s v="OGI"/>
    <x v="39"/>
    <s v="Operativo"/>
    <s v="GESTIÓN DOCUMENTAL"/>
    <s v="Se podría generar una inadecuada identificación al área que corresponde el trámite  "/>
    <m/>
    <s v="Capacitación continua, criterios de direccionamiento de correspondencia"/>
    <m/>
    <m/>
    <m/>
    <m/>
    <m/>
    <m/>
    <m/>
    <m/>
    <n v="0"/>
    <s v="Debil"/>
    <s v="Fuerte"/>
    <s v="DebilFuerte"/>
    <n v="7"/>
    <s v="Débil"/>
    <m/>
    <m/>
    <s v="Débil"/>
    <s v=""/>
    <s v=""/>
  </r>
  <r>
    <s v="OGI"/>
    <x v="39"/>
    <s v="Operativo"/>
    <s v="GESTIÓN DOCUMENTAL"/>
    <s v="Se podría generar una inadecuada identificación al área que corresponde el trámite  "/>
    <m/>
    <s v=" Base de datos actualizada de usuarios en el aplicativo de Correspondencia."/>
    <m/>
    <m/>
    <m/>
    <m/>
    <m/>
    <m/>
    <m/>
    <m/>
    <n v="0"/>
    <s v="Debil"/>
    <s v="Fuerte"/>
    <s v="DebilFuerte"/>
    <n v="7"/>
    <s v="Débil"/>
    <m/>
    <m/>
    <s v="Débil"/>
    <s v=""/>
    <s v=""/>
  </r>
  <r>
    <s v="OGI"/>
    <x v="39"/>
    <s v="Operativo"/>
    <s v="GESTIÓN DOCUMENTAL"/>
    <s v="Se podría generar una inadecuada identificación al área que corresponde el trámite  "/>
    <m/>
    <s v="Mantenimiento del aplicativo por fuera de la jornadada laboral."/>
    <m/>
    <m/>
    <m/>
    <m/>
    <m/>
    <m/>
    <m/>
    <m/>
    <n v="0"/>
    <s v="Debil"/>
    <s v="Fuerte"/>
    <s v="DebilFuerte"/>
    <n v="7"/>
    <s v="Débil"/>
    <m/>
    <m/>
    <s v="Débil"/>
    <s v=""/>
    <s v=""/>
  </r>
  <r>
    <s v="OGI"/>
    <x v="39"/>
    <s v="Operativo"/>
    <s v="GESTIÓN DOCUMENTAL"/>
    <s v="Se podría generar una inadecuada identificación al área que corresponde el trámite  "/>
    <m/>
    <s v="Priorizar atención de posibles fallas del aplicativo cuando se presenten."/>
    <m/>
    <m/>
    <m/>
    <m/>
    <m/>
    <m/>
    <m/>
    <m/>
    <n v="0"/>
    <s v="Debil"/>
    <s v="Fuerte"/>
    <s v="DebilFuerte"/>
    <n v="7"/>
    <s v="Débil"/>
    <m/>
    <m/>
    <s v="Débil"/>
    <s v=""/>
    <s v=""/>
  </r>
  <r>
    <s v="OGI"/>
    <x v="39"/>
    <s v="Operativo"/>
    <s v="GESTIÓN DOCUMENTAL"/>
    <s v="Se podría generar una inadecuada identificación al área que corresponde el trámite  "/>
    <m/>
    <s v="Verificación y actualización permanente de las direcciones de los destinatarios externos a quien se envían comunicaciones. "/>
    <m/>
    <m/>
    <m/>
    <m/>
    <m/>
    <m/>
    <m/>
    <m/>
    <n v="0"/>
    <s v="Debil"/>
    <s v="Fuerte"/>
    <s v="DebilFuerte"/>
    <n v="7"/>
    <s v="Débil"/>
    <m/>
    <m/>
    <s v="Débil"/>
    <s v=""/>
    <s v=""/>
  </r>
  <r>
    <s v="OGI"/>
    <x v="39"/>
    <s v="Operativo"/>
    <s v="GESTIÓN DOCUMENTAL"/>
    <s v="Se podría generar una inadecuada identificación al área que corresponde el trámite  "/>
    <m/>
    <s v="Seguimiento a ZEUS"/>
    <m/>
    <m/>
    <m/>
    <m/>
    <m/>
    <m/>
    <m/>
    <m/>
    <n v="0"/>
    <s v="Debil"/>
    <s v="Fuerte"/>
    <s v="DebilFuerte"/>
    <n v="7"/>
    <s v="Débil"/>
    <m/>
    <m/>
    <s v="Débil"/>
    <s v=""/>
    <s v=""/>
  </r>
  <r>
    <s v="OGI"/>
    <x v="40"/>
    <s v="Operativo"/>
    <s v="GESTIÓN DOCUMENTAL"/>
    <s v="Puede ocurrir que no se inserten las piezas documentales en el expediente correspondiente "/>
    <m/>
    <s v="Se cuenta con una verificación por parte del Comitè Institucional de Desarrollo Adminsitrativo."/>
    <m/>
    <m/>
    <m/>
    <m/>
    <m/>
    <m/>
    <m/>
    <m/>
    <n v="0"/>
    <s v="Debil"/>
    <s v="Fuerte"/>
    <s v="DebilFuerte"/>
    <n v="7"/>
    <s v="Débil"/>
    <m/>
    <m/>
    <s v="Débil"/>
    <s v=""/>
    <s v=""/>
  </r>
  <r>
    <s v="OGI"/>
    <x v="40"/>
    <s v="Operativo"/>
    <s v="GESTIÓN DOCUMENTAL"/>
    <s v="Puede ocurrir que no se inserten las piezas documentales en el expediente correspondiente "/>
    <m/>
    <s v="Se cuenta con una verificaciòn por parte del lìder del proceso."/>
    <m/>
    <m/>
    <m/>
    <m/>
    <m/>
    <m/>
    <m/>
    <m/>
    <n v="0"/>
    <s v="Debil"/>
    <s v="Fuerte"/>
    <s v="DebilFuerte"/>
    <n v="7"/>
    <s v="Débil"/>
    <m/>
    <m/>
    <s v="Débil"/>
    <s v=""/>
    <s v=""/>
  </r>
  <r>
    <s v="OGI"/>
    <x v="40"/>
    <s v="Operativo"/>
    <s v="GESTIÓN DOCUMENTAL"/>
    <s v="Puede ocurrir que no se inserten las piezas documentales en el expediente correspondiente "/>
    <m/>
    <s v="Se realiza levantamiento información directamente con el área dando cumplimiento a la normatividad de gestión documental"/>
    <m/>
    <m/>
    <m/>
    <m/>
    <m/>
    <m/>
    <m/>
    <m/>
    <n v="0"/>
    <s v="Debil"/>
    <s v="Fuerte"/>
    <s v="DebilFuerte"/>
    <n v="7"/>
    <s v="Débil"/>
    <m/>
    <m/>
    <s v="Débil"/>
    <s v=""/>
    <s v=""/>
  </r>
  <r>
    <s v="OGI"/>
    <x v="41"/>
    <s v="Operativo"/>
    <s v="GESTIÓN DOCUMENTAL"/>
    <s v="Se podría alterar o extraviar piezas documentales vitales para la gestión "/>
    <m/>
    <s v="Capacitación temas de organización y conformación de expedientes"/>
    <m/>
    <m/>
    <m/>
    <m/>
    <m/>
    <m/>
    <m/>
    <m/>
    <n v="0"/>
    <s v="Debil"/>
    <s v="Fuerte"/>
    <s v="DebilFuerte"/>
    <n v="7"/>
    <s v="Débil"/>
    <m/>
    <m/>
    <s v="Débil"/>
    <s v=""/>
    <s v=""/>
  </r>
  <r>
    <s v="OGI"/>
    <x v="41"/>
    <s v="Operativo"/>
    <s v="GESTIÓN DOCUMENTAL"/>
    <s v="Se podría alterar o extraviar piezas documentales vitales para la gestión "/>
    <m/>
    <s v="Diligenciamiento de la hoja de control de cada expediente."/>
    <m/>
    <m/>
    <m/>
    <m/>
    <m/>
    <m/>
    <m/>
    <m/>
    <n v="0"/>
    <s v="Debil"/>
    <s v="Fuerte"/>
    <s v="DebilFuerte"/>
    <n v="7"/>
    <s v="Débil"/>
    <m/>
    <m/>
    <s v="Débil"/>
    <s v=""/>
    <s v=""/>
  </r>
  <r>
    <s v="OGI"/>
    <x v="41"/>
    <s v="Operativo"/>
    <s v="GESTIÓN DOCUMENTAL"/>
    <s v="Se podría alterar o extraviar piezas documentales vitales para la gestión "/>
    <m/>
    <s v="Aplicación del procedimiento de prestamo y consulta de documentos, Formatos Prestamo y Formato de control de prestamo de material de arcivo"/>
    <m/>
    <m/>
    <m/>
    <m/>
    <m/>
    <m/>
    <m/>
    <m/>
    <n v="0"/>
    <s v="Debil"/>
    <s v="Fuerte"/>
    <s v="DebilFuerte"/>
    <n v="7"/>
    <s v="Débil"/>
    <m/>
    <m/>
    <s v="Débil"/>
    <s v=""/>
    <s v=""/>
  </r>
  <r>
    <s v="OGI"/>
    <x v="41"/>
    <s v="Operativo"/>
    <s v="GESTIÓN DOCUMENTAL"/>
    <s v="Se podría alterar o extraviar piezas documentales vitales para la gestión "/>
    <m/>
    <s v="Vigilar que la infraestructura instalada en el archivo para el almacenamiento de su fondo documental, permanezca con las condiciones de seguridad y mantenimiento establecidas para la conservación del acervo documental."/>
    <m/>
    <m/>
    <m/>
    <m/>
    <m/>
    <m/>
    <m/>
    <m/>
    <n v="0"/>
    <s v="Debil"/>
    <s v="Fuerte"/>
    <s v="DebilFuerte"/>
    <n v="7"/>
    <s v="Débil"/>
    <m/>
    <m/>
    <s v="Débil"/>
    <s v=""/>
    <s v=""/>
  </r>
  <r>
    <s v="OGI"/>
    <x v="42"/>
    <s v="Operativo"/>
    <s v="GESTIÓN JURÍDICA"/>
    <s v="Se puede presentar  que no se cuente con un adecuado análisis jurisprudencial"/>
    <m/>
    <s v="Se cuenta con controles dentro de los procedimientos de control dual, en los cuales los jefes de las Gerencias o Vicepresidencia realiza la verificación de los conceptos y actos administrativos emitidos."/>
    <m/>
    <m/>
    <m/>
    <m/>
    <m/>
    <m/>
    <m/>
    <m/>
    <n v="0"/>
    <s v="Debil"/>
    <s v="Fuerte"/>
    <s v="DebilFuerte"/>
    <n v="7"/>
    <s v="Débil"/>
    <m/>
    <m/>
    <s v="Débil"/>
    <s v=""/>
    <s v=""/>
  </r>
  <r>
    <s v="OGI"/>
    <x v="42"/>
    <s v="Operativo"/>
    <s v="GESTIÓN JURÍDICA"/>
    <s v="Se puede presentar  que no se cuente con un adecuado análisis jurisprudencial"/>
    <m/>
    <s v="P-GJ2-079_Procedimiento_Atención_Conceptos_Juridicos"/>
    <m/>
    <m/>
    <m/>
    <m/>
    <m/>
    <m/>
    <m/>
    <m/>
    <n v="0"/>
    <s v="Debil"/>
    <s v="Fuerte"/>
    <s v="DebilFuerte"/>
    <n v="7"/>
    <s v="Débil"/>
    <m/>
    <m/>
    <s v="Débil"/>
    <s v=""/>
    <s v=""/>
  </r>
  <r>
    <s v="OGI"/>
    <x v="42"/>
    <s v="Operativo"/>
    <s v="GESTIÓN JURÍDICA"/>
    <s v="Se puede presentar  que no se cuente con un adecuado análisis jurisprudencial"/>
    <m/>
    <s v="SP-GJ2-080_Procedimiento_revision_y_expedicion_de_actos_administrativos"/>
    <m/>
    <m/>
    <m/>
    <m/>
    <m/>
    <m/>
    <m/>
    <m/>
    <n v="0"/>
    <s v="Debil"/>
    <s v="Fuerte"/>
    <s v="DebilFuerte"/>
    <n v="7"/>
    <s v="Débil"/>
    <m/>
    <m/>
    <s v="Débil"/>
    <s v=""/>
    <s v=""/>
  </r>
  <r>
    <s v="OGI"/>
    <x v="42"/>
    <s v="Operativo"/>
    <s v="GESTIÓN JURÍDICA"/>
    <s v="Se puede presentar  que no se cuente con un adecuado análisis jurisprudencial"/>
    <m/>
    <s v="P-GJ1-070_Procedimiento_Tutelas"/>
    <m/>
    <m/>
    <m/>
    <m/>
    <m/>
    <m/>
    <m/>
    <m/>
    <n v="0"/>
    <s v="Debil"/>
    <s v="Fuerte"/>
    <s v="DebilFuerte"/>
    <n v="7"/>
    <s v="Débil"/>
    <m/>
    <m/>
    <s v="Débil"/>
    <s v=""/>
    <s v=""/>
  </r>
  <r>
    <s v="OGI"/>
    <x v="43"/>
    <s v="Operativo"/>
    <s v="GESTIÓN JURÍDICA"/>
    <s v="Se puede presentar Indebido planteamiento de las estrategias para la defensa jurídica"/>
    <m/>
    <s v="Aplicación del procedimiento de representación Judicial P-GJ1-081"/>
    <m/>
    <m/>
    <m/>
    <m/>
    <m/>
    <m/>
    <m/>
    <m/>
    <n v="0"/>
    <s v="Debil"/>
    <s v="Fuerte"/>
    <s v="DebilFuerte"/>
    <n v="7"/>
    <s v="Débil"/>
    <m/>
    <m/>
    <s v="Débil"/>
    <s v=""/>
    <s v=""/>
  </r>
  <r>
    <s v="OGI"/>
    <x v="43"/>
    <s v="Operativo"/>
    <s v="GESTIÓN JURÍDICA"/>
    <s v="Se puede presentar Indebido planteamiento de las estrategias para la defensa jurídica"/>
    <m/>
    <s v="P-GJ2-079_Procedimiento_Atención_Conceptos_Juridicos"/>
    <m/>
    <m/>
    <m/>
    <m/>
    <m/>
    <m/>
    <m/>
    <m/>
    <n v="0"/>
    <s v="Debil"/>
    <s v="Fuerte"/>
    <s v="DebilFuerte"/>
    <n v="7"/>
    <s v="Débil"/>
    <m/>
    <m/>
    <s v="Débil"/>
    <s v=""/>
    <s v=""/>
  </r>
  <r>
    <s v="OGI"/>
    <x v="43"/>
    <s v="Operativo"/>
    <s v="GESTIÓN JURÍDICA"/>
    <s v="Se puede presentar Indebido planteamiento de las estrategias para la defensa jurídica"/>
    <m/>
    <s v="P-GJ2-080_Procedimiento_revision_y_expedicion_de_actos_administrativos"/>
    <m/>
    <m/>
    <m/>
    <m/>
    <m/>
    <m/>
    <m/>
    <m/>
    <n v="0"/>
    <s v="Debil"/>
    <s v="Fuerte"/>
    <s v="DebilFuerte"/>
    <n v="7"/>
    <s v="Débil"/>
    <m/>
    <m/>
    <s v="Débil"/>
    <s v=""/>
    <s v=""/>
  </r>
  <r>
    <s v="OGI"/>
    <x v="43"/>
    <s v="Operativo"/>
    <s v="GESTIÓN JURÍDICA"/>
    <s v="Se puede presentar Indebido planteamiento de las estrategias para la defensa jurídica"/>
    <m/>
    <s v="P-GJ1-070_Procedimiento_Tutelas"/>
    <m/>
    <m/>
    <m/>
    <m/>
    <m/>
    <m/>
    <m/>
    <m/>
    <n v="0"/>
    <s v="Debil"/>
    <s v="Fuerte"/>
    <s v="DebilFuerte"/>
    <n v="7"/>
    <s v="Débil"/>
    <m/>
    <m/>
    <s v="Débil"/>
    <s v=""/>
    <s v=""/>
  </r>
  <r>
    <s v="OGI"/>
    <x v="44"/>
    <s v="Operativo"/>
    <s v="ADQUISICIONES"/>
    <s v="Se podría presentar una  inadecuada identificación  de las necesidades a contratar."/>
    <m/>
    <s v="Aplicación P-BS1-023_Elaboracion_y_Actualizacion_del_Plan_Anual_de_Adquisiciones, en el cual se identifican y se validan las diferentes necesidades de contratación de las áreas y existe una aprobación de dicho plan. "/>
    <m/>
    <m/>
    <m/>
    <m/>
    <m/>
    <m/>
    <m/>
    <m/>
    <n v="0"/>
    <s v="Debil"/>
    <s v="Fuerte"/>
    <s v="DebilFuerte"/>
    <n v="7"/>
    <s v="Débil"/>
    <m/>
    <m/>
    <s v="Débil"/>
    <s v=""/>
    <s v=""/>
  </r>
  <r>
    <s v="OGI"/>
    <x v="44"/>
    <s v="Operativo"/>
    <s v="ADQUISICIONES"/>
    <s v="Se podría presentar una  inadecuada identificación  de las necesidades a contratar."/>
    <m/>
    <s v="Aplicación Procedimiento elaboración de Estudios Previos"/>
    <m/>
    <m/>
    <m/>
    <m/>
    <m/>
    <m/>
    <m/>
    <m/>
    <n v="0"/>
    <s v="Debil"/>
    <s v="Fuerte"/>
    <s v="DebilFuerte"/>
    <n v="7"/>
    <s v="Débil"/>
    <m/>
    <m/>
    <s v="Débil"/>
    <s v=""/>
    <s v=""/>
  </r>
  <r>
    <s v="OGI"/>
    <x v="44"/>
    <s v="Operativo"/>
    <s v="ADQUISICIONES"/>
    <s v="Se podría presentar una  inadecuada identificación  de las necesidades a contratar."/>
    <m/>
    <s v="Comité de Contratos"/>
    <m/>
    <m/>
    <m/>
    <m/>
    <m/>
    <m/>
    <m/>
    <m/>
    <n v="0"/>
    <s v="Debil"/>
    <s v="Fuerte"/>
    <s v="DebilFuerte"/>
    <n v="7"/>
    <s v="Débil"/>
    <m/>
    <m/>
    <s v="Débil"/>
    <s v=""/>
    <s v=""/>
  </r>
  <r>
    <s v="OGI"/>
    <x v="44"/>
    <s v="Operativo"/>
    <s v="ADQUISICIONES"/>
    <s v="Se podría presentar una  inadecuada identificación  de las necesidades a contratar."/>
    <m/>
    <s v="Aplicación Procedimiento de Elaboración y Actualización del presupuesto"/>
    <m/>
    <m/>
    <m/>
    <m/>
    <m/>
    <m/>
    <m/>
    <m/>
    <n v="0"/>
    <s v="Debil"/>
    <s v="Fuerte"/>
    <s v="DebilFuerte"/>
    <n v="7"/>
    <s v="Débil"/>
    <m/>
    <m/>
    <s v="Débil"/>
    <s v=""/>
    <s v=""/>
  </r>
  <r>
    <s v="OGI"/>
    <x v="45"/>
    <s v="Operativo"/>
    <s v="ADQUISICIONES"/>
    <s v="Puede ocurrir que existan debilidades para realizar la supervisión o interventoría del contrato."/>
    <m/>
    <s v="Aplición del  procedimiento de supervisión o interventoria y liquidación de contratos"/>
    <m/>
    <m/>
    <m/>
    <m/>
    <m/>
    <m/>
    <m/>
    <m/>
    <n v="0"/>
    <s v="Debil"/>
    <s v="Fuerte"/>
    <s v="DebilFuerte"/>
    <n v="7"/>
    <s v="Débil"/>
    <m/>
    <m/>
    <s v="Débil"/>
    <s v=""/>
    <s v=""/>
  </r>
  <r>
    <s v="OGI"/>
    <x v="46"/>
    <s v="Operativo"/>
    <s v="ADQUISICIONES"/>
    <s v="Se podría presentar fallas en la definición y cumplimiento de las condiciones y garantías del contrato."/>
    <m/>
    <s v="Dentro del Manual de contratación adoptado se encuentra la definición de garantias tendientes a los riesgos identificados en el momento en el que se realizan los estudios previos."/>
    <m/>
    <m/>
    <m/>
    <m/>
    <m/>
    <m/>
    <m/>
    <m/>
    <n v="0"/>
    <s v="Debil"/>
    <s v="Fuerte"/>
    <s v="DebilFuerte"/>
    <n v="7"/>
    <s v="Débil"/>
    <m/>
    <m/>
    <s v="Débil"/>
    <s v=""/>
    <s v=""/>
  </r>
  <r>
    <s v="OGI"/>
    <x v="47"/>
    <s v="Seguridad de la Información"/>
    <s v="COMUNICACIÓN Y ATENCIÓN DE REQUERIMIENTOS"/>
    <s v="Se podría contar con información errada  dentro de las comunicaciones externas"/>
    <m/>
    <s v="Se cuentan con canales unicos oficiales de información, fruto de los sistemas de información. Toda información publicada es verificada por la Presidencia de la Sociedad."/>
    <m/>
    <m/>
    <m/>
    <m/>
    <m/>
    <m/>
    <m/>
    <m/>
    <n v="0"/>
    <s v="Debil"/>
    <s v="Fuerte"/>
    <s v="DebilFuerte"/>
    <n v="7"/>
    <s v="Débil"/>
    <m/>
    <m/>
    <s v="Débil"/>
    <s v=""/>
    <s v=""/>
  </r>
  <r>
    <s v="OGI"/>
    <x v="48"/>
    <s v="Operativo"/>
    <s v="COMUNICACIÓN Y ATENCIÓN DE REQUERIMIENTOS"/>
    <s v="Se podrían presentar retrasos en las respuestas a las necesidades y requerimientos de los usuarios"/>
    <m/>
    <s v="Se cuenta con sistema de gestiòn documental, donde se definen alertas para el cumplimiento de los tiempos. Alertas previas diarias, semanales y quincenales de los vencimientos de plazo. Comunicaciones a través de correo, teléfono y Skype empresarial"/>
    <m/>
    <m/>
    <m/>
    <m/>
    <m/>
    <m/>
    <m/>
    <m/>
    <n v="0"/>
    <s v="Debil"/>
    <s v="Fuerte"/>
    <s v="DebilFuerte"/>
    <n v="7"/>
    <s v="Débil"/>
    <m/>
    <m/>
    <s v="Débil"/>
    <s v=""/>
    <s v=""/>
  </r>
  <r>
    <s v="OGI"/>
    <x v="48"/>
    <s v="Operativo"/>
    <s v="COMUNICACIÓN Y ATENCIÓN DE REQUERIMIENTOS"/>
    <s v="Se podrían presentar retrasos en las respuestas a las necesidades y requerimientos de los usuarios"/>
    <m/>
    <s v="Existe el P-CA2-034_Procedimiento_de_Seguimeinto_y_Control_a_Requerimientos, donde se definen controles de seguimiento a todos los requerimientos dentro de la Sociedad."/>
    <m/>
    <m/>
    <m/>
    <m/>
    <m/>
    <m/>
    <m/>
    <m/>
    <n v="0"/>
    <s v="Debil"/>
    <s v="Fuerte"/>
    <s v="DebilFuerte"/>
    <n v="7"/>
    <s v="Débil"/>
    <m/>
    <m/>
    <s v="Débil"/>
    <s v=""/>
    <s v=""/>
  </r>
  <r>
    <s v="OGI"/>
    <x v="49"/>
    <s v="Operativo"/>
    <s v="DIRECCIONAMIENTO ESTRATEGICO"/>
    <s v="Se podrían presentar fallas dentro  de la medición de la estrategia"/>
    <m/>
    <s v="Se cuenta con una validación de los resultados en el comité Directivo, por parte de cada uno de los lideres de las áreas."/>
    <m/>
    <m/>
    <m/>
    <m/>
    <m/>
    <m/>
    <m/>
    <m/>
    <n v="0"/>
    <s v="Debil"/>
    <s v="Fuerte"/>
    <s v="DebilFuerte"/>
    <n v="7"/>
    <s v="Débil"/>
    <m/>
    <m/>
    <s v="Débil"/>
    <s v=""/>
    <s v=""/>
  </r>
  <r>
    <s v="OGI"/>
    <x v="50"/>
    <s v="Operativo"/>
    <s v="DIRECCIONAMIENTO ESTRATEGICO"/>
    <s v="Puede ocurrir que los procesos no estén debidamente documentados, o que los documentos se encuentren desactualizados."/>
    <m/>
    <s v="Se cuenta con controles dentro del procedimiento de Creación, modificación y Eliminación de Documentos, a través del flujo en el aplicativo ZEUS"/>
    <m/>
    <m/>
    <m/>
    <m/>
    <m/>
    <m/>
    <m/>
    <m/>
    <n v="0"/>
    <s v="Debil"/>
    <s v="Fuerte"/>
    <s v="DebilFuerte"/>
    <n v="7"/>
    <s v="Débil"/>
    <m/>
    <m/>
    <s v="Débil"/>
    <s v=""/>
    <s v=""/>
  </r>
  <r>
    <s v="OGI"/>
    <x v="51"/>
    <s v="Operativo"/>
    <s v="GESTIÓN DEL TALENTO HUMANO"/>
    <s v="Se podrían presentar fallas en la identificación de las necesidades de personal. "/>
    <m/>
    <s v="Aplicación P-GT1-010_Procedimiento_Seleccion_y_Vinculacion_de_Talento_Humano, donde se definen los mecanismos para la solicitud de personal y flujo en el aplicativo ZEUS"/>
    <m/>
    <m/>
    <m/>
    <m/>
    <m/>
    <m/>
    <m/>
    <m/>
    <n v="0"/>
    <s v="Debil"/>
    <s v="Fuerte"/>
    <s v="DebilFuerte"/>
    <n v="7"/>
    <s v="Débil"/>
    <m/>
    <m/>
    <s v="Débil"/>
    <s v=""/>
    <s v=""/>
  </r>
  <r>
    <s v="OGI"/>
    <x v="51"/>
    <s v="Operativo"/>
    <s v="GESTIÓN DEL TALENTO HUMANO"/>
    <s v="Se podrían presentar fallas en la identificación de las necesidades de personal. "/>
    <m/>
    <s v="Las necesidades son contrarestadas con el dimensionamiento realizado por la firma Bahamon en el año 2014."/>
    <m/>
    <m/>
    <m/>
    <m/>
    <m/>
    <m/>
    <m/>
    <m/>
    <n v="0"/>
    <s v="Debil"/>
    <s v="Fuerte"/>
    <s v="DebilFuerte"/>
    <n v="7"/>
    <s v="Débil"/>
    <m/>
    <m/>
    <s v="Débil"/>
    <s v=""/>
    <s v=""/>
  </r>
  <r>
    <s v="OGI"/>
    <x v="51"/>
    <s v="Operativo"/>
    <s v="GESTIÓN DEL TALENTO HUMANO"/>
    <s v="Se podrían presentar fallas en la identificación de las necesidades de personal. "/>
    <m/>
    <s v="Dimensionamiento de la planta"/>
    <m/>
    <m/>
    <m/>
    <m/>
    <m/>
    <m/>
    <m/>
    <m/>
    <n v="0"/>
    <s v="Debil"/>
    <s v="Fuerte"/>
    <s v="DebilFuerte"/>
    <n v="7"/>
    <s v="Débil"/>
    <m/>
    <m/>
    <s v="Débil"/>
    <s v=""/>
    <s v=""/>
  </r>
  <r>
    <s v="OGI"/>
    <x v="52"/>
    <s v="Operativo"/>
    <s v="GESTIÓN DEL TALENTO HUMANO"/>
    <s v="Se podría no encontrar personal idóneo dentro del mercado laboral"/>
    <m/>
    <s v="Se tienen definidos los perfiles de cada uno de los cargos necesarios dentro de la Sociedad, para los cuales se especifica más de un campo profesional o tipo de formación."/>
    <m/>
    <m/>
    <m/>
    <m/>
    <m/>
    <m/>
    <m/>
    <m/>
    <n v="0"/>
    <s v="Debil"/>
    <s v="Fuerte"/>
    <s v="DebilFuerte"/>
    <n v="7"/>
    <s v="Débil"/>
    <m/>
    <m/>
    <s v="Débil"/>
    <s v=""/>
    <s v=""/>
  </r>
  <r>
    <s v="OGI"/>
    <x v="53"/>
    <s v="Operativo"/>
    <s v="GESTIÓN DEL TALENTO HUMANO"/>
    <s v="Se podría presentar fallas en la transferencia del conocimiento"/>
    <m/>
    <s v="Se cuenta con un plan de inducción y reinducción en el que se busca cumplir con la curva de aprendizaje definida."/>
    <m/>
    <m/>
    <m/>
    <m/>
    <m/>
    <m/>
    <m/>
    <m/>
    <n v="0"/>
    <s v="Debil"/>
    <s v="Fuerte"/>
    <s v="DebilFuerte"/>
    <n v="7"/>
    <s v="Débil"/>
    <m/>
    <m/>
    <s v="Débil"/>
    <s v=""/>
    <s v=""/>
  </r>
  <r>
    <s v="OGI"/>
    <x v="53"/>
    <s v="Operativo"/>
    <s v="GESTIÓN DEL TALENTO HUMANO"/>
    <s v="Se podría presentar fallas en la transferencia del conocimiento"/>
    <m/>
    <s v="Se realizan las evaluaciones de las capacitaciones recibidas."/>
    <m/>
    <m/>
    <m/>
    <m/>
    <m/>
    <m/>
    <m/>
    <m/>
    <n v="0"/>
    <s v="Debil"/>
    <s v="Fuerte"/>
    <s v="DebilFuerte"/>
    <n v="7"/>
    <s v="Débil"/>
    <m/>
    <m/>
    <s v="Débil"/>
    <s v=""/>
    <s v=""/>
  </r>
  <r>
    <s v="OGI"/>
    <x v="53"/>
    <s v="Operativo"/>
    <s v="GESTIÓN DEL TALENTO HUMANO"/>
    <s v="Se podría presentar fallas en la transferencia del conocimiento"/>
    <m/>
    <s v="Se cuenta con procedimientos documentados, los cuales reflejan un nivel de complejidad suficiente para trasmitir el funcionamiento de la operación."/>
    <m/>
    <m/>
    <m/>
    <m/>
    <m/>
    <m/>
    <m/>
    <m/>
    <n v="0"/>
    <s v="Debil"/>
    <s v="Fuerte"/>
    <s v="DebilFuerte"/>
    <n v="7"/>
    <s v="Débil"/>
    <m/>
    <m/>
    <s v="Débil"/>
    <s v=""/>
    <s v=""/>
  </r>
  <r>
    <s v="OGI"/>
    <x v="54"/>
    <s v="Operativo"/>
    <s v="GESTIÓN DEL TALENTO HUMANO"/>
    <s v="Se podrían presentar que no se optimicen las competencias del  Talento humano de la SAE"/>
    <m/>
    <s v="Procedimiento y ejecución del plan empresarial de capacitación"/>
    <m/>
    <m/>
    <m/>
    <m/>
    <m/>
    <m/>
    <m/>
    <m/>
    <n v="0"/>
    <s v="Debil"/>
    <s v="Fuerte"/>
    <s v="DebilFuerte"/>
    <n v="7"/>
    <s v="Débil"/>
    <m/>
    <m/>
    <s v="Débil"/>
    <s v=""/>
    <s v=""/>
  </r>
  <r>
    <s v="OGI"/>
    <x v="55"/>
    <s v="Operativo"/>
    <s v="ADMINISTRACIÓN DE BIENES DE FUNICIONAMIENTO"/>
    <s v="Podría ocurrir que no se identifiquen activos fijos "/>
    <m/>
    <s v="Se cuenta con inventario detallado de los activos y se la relacion de los funcionarios a cargo."/>
    <m/>
    <m/>
    <m/>
    <m/>
    <m/>
    <m/>
    <m/>
    <m/>
    <n v="0"/>
    <s v="Debil"/>
    <s v="Fuerte"/>
    <s v="DebilFuerte"/>
    <n v="7"/>
    <s v="Débil"/>
    <m/>
    <m/>
    <s v="Débil"/>
    <s v=""/>
    <s v=""/>
  </r>
  <r>
    <s v="OGI"/>
    <x v="55"/>
    <s v="Operativo"/>
    <s v="ADMINISTRACIÓN DE BIENES DE FUNICIONAMIENTO"/>
    <s v="Podría ocurrir que no se identifiquen activos fijos "/>
    <m/>
    <s v="Existe procedimeinto asignación de bienes devolutivos y elementos de consumo a funcionarios, donde se definieron controles para asignar los activos."/>
    <m/>
    <m/>
    <m/>
    <m/>
    <m/>
    <m/>
    <m/>
    <m/>
    <n v="0"/>
    <s v="Debil"/>
    <s v="Fuerte"/>
    <s v="DebilFuerte"/>
    <n v="7"/>
    <s v="Débil"/>
    <m/>
    <m/>
    <s v="Débil"/>
    <s v=""/>
    <s v=""/>
  </r>
  <r>
    <s v="OGI"/>
    <x v="55"/>
    <s v="Operativo"/>
    <s v="ADMINISTRACIÓN DE BIENES DE FUNICIONAMIENTO"/>
    <s v="Podría ocurrir que no se identifiquen activos fijos "/>
    <m/>
    <s v="Procedimiento de asignación de bienes devolutivos y elementos de consumo a funcionarios P-AB1-064"/>
    <m/>
    <m/>
    <m/>
    <m/>
    <m/>
    <m/>
    <m/>
    <m/>
    <n v="0"/>
    <s v="Debil"/>
    <s v="Fuerte"/>
    <s v="DebilFuerte"/>
    <n v="7"/>
    <s v="Débil"/>
    <m/>
    <m/>
    <s v="Débil"/>
    <s v=""/>
    <s v=""/>
  </r>
  <r>
    <s v="OGI"/>
    <x v="56"/>
    <s v="Operativo"/>
    <s v="ADMINISTRACIÓN DE BIENES DE FUNICIONAMIENTO"/>
    <s v="Podría ocurrir que no se identifiquen las necesidades de mantenimiento"/>
    <m/>
    <s v="1 vez al mes se enciende la planta eléctrica."/>
    <m/>
    <m/>
    <m/>
    <m/>
    <m/>
    <m/>
    <m/>
    <m/>
    <n v="0"/>
    <s v="Debil"/>
    <s v="Fuerte"/>
    <s v="DebilFuerte"/>
    <n v="7"/>
    <s v="Débil"/>
    <m/>
    <m/>
    <s v="Débil"/>
    <s v=""/>
    <s v=""/>
  </r>
  <r>
    <s v="OGI"/>
    <x v="57"/>
    <s v="Operativo"/>
    <s v="ADMINISTRACIÓN DE BIENES DE FUNICIONAMIENTO"/>
    <s v="Se podría presentar daño o deterioro al mobiliario (muebles y enseres) de SAE"/>
    <m/>
    <s v="Toma de inventarios anual donde se establece el estado del bien."/>
    <m/>
    <m/>
    <m/>
    <m/>
    <m/>
    <m/>
    <m/>
    <m/>
    <n v="0"/>
    <s v="Debil"/>
    <s v="Fuerte"/>
    <s v="DebilFuerte"/>
    <n v="7"/>
    <s v="Débil"/>
    <m/>
    <m/>
    <s v="Débil"/>
    <s v=""/>
    <s v=""/>
  </r>
  <r>
    <s v="OGI"/>
    <x v="58"/>
    <s v="Operativo"/>
    <s v="EVALUACIÒN Y CONTROL"/>
    <s v="podría ocurrir que no se identifique adecuadamente el alcance de la auditoría"/>
    <m/>
    <s v="Se cuenta con un procedimiento de P-EC1-156 Procedimiento de Auditorias  Internas"/>
    <m/>
    <m/>
    <m/>
    <m/>
    <m/>
    <m/>
    <m/>
    <m/>
    <n v="0"/>
    <s v="Debil"/>
    <s v="Fuerte"/>
    <s v="DebilFuerte"/>
    <n v="7"/>
    <s v="Débil"/>
    <m/>
    <m/>
    <s v="Débil"/>
    <s v=""/>
    <s v=""/>
  </r>
  <r>
    <s v="OGI"/>
    <x v="59"/>
    <s v="Operativo"/>
    <s v="EVALUACIÒN Y CONTROL"/>
    <s v="podría ocurrir que se establezcan planes de mejoramiento que no correspondan a los hallazgos y al mejoramiento deseado"/>
    <m/>
    <s v="Realizar acompañamiento en la revisión de los informes de auditoria y en la documentación de los planes de mejoramiento. "/>
    <m/>
    <m/>
    <m/>
    <m/>
    <m/>
    <m/>
    <m/>
    <m/>
    <n v="0"/>
    <s v="Debil"/>
    <s v="Fuerte"/>
    <s v="DebilFuerte"/>
    <n v="7"/>
    <s v="Débil"/>
    <m/>
    <m/>
    <s v="Débil"/>
    <s v=""/>
    <s v=""/>
  </r>
  <r>
    <s v="OGI"/>
    <x v="59"/>
    <s v="Operativo"/>
    <s v="EVALUACIÒN Y CONTROL"/>
    <s v="podría ocurrir que se establezcan planes de mejoramiento que no correspondan a los hallazgos y al mejoramiento deseado"/>
    <m/>
    <s v="Realizar semestralmente seguimiento al cumplimiento de los Planes de Mejoramiento con Entes de Control."/>
    <m/>
    <m/>
    <m/>
    <m/>
    <m/>
    <m/>
    <m/>
    <m/>
    <n v="0"/>
    <s v="Debil"/>
    <s v="Fuerte"/>
    <s v="DebilFuerte"/>
    <n v="7"/>
    <s v="Débil"/>
    <m/>
    <m/>
    <s v="Débil"/>
    <s v=""/>
    <s v=""/>
  </r>
  <r>
    <s v="OGI"/>
    <x v="59"/>
    <s v="Operativo"/>
    <s v="EVALUACIÒN Y CONTROL"/>
    <s v="podría ocurrir que se establezcan planes de mejoramiento que no correspondan a los hallazgos y al mejoramiento deseado"/>
    <m/>
    <s v="Aplicación del procedimiento elaboración y seguimiento planes de mejoramiento P-EC2-109"/>
    <m/>
    <m/>
    <m/>
    <m/>
    <m/>
    <m/>
    <m/>
    <m/>
    <n v="0"/>
    <s v="Debil"/>
    <s v="Fuerte"/>
    <s v="DebilFuerte"/>
    <n v="7"/>
    <s v="Débil"/>
    <m/>
    <m/>
    <s v="Débil"/>
    <s v=""/>
    <s v=""/>
  </r>
  <r>
    <s v="OGI"/>
    <x v="60"/>
    <s v="Operativo"/>
    <s v="EVALUACIÒN Y CONTROL"/>
    <s v="No dar respuesta adecuada y oportuna a las solicitudes de asesoría y acompañamiento a la gestión de la SAE"/>
    <m/>
    <s v="Aplicación del procedimiento de asesoria y de acompañamiento"/>
    <m/>
    <m/>
    <m/>
    <m/>
    <m/>
    <m/>
    <m/>
    <m/>
    <n v="0"/>
    <s v="Debil"/>
    <s v="Fuerte"/>
    <s v="DebilFuerte"/>
    <n v="7"/>
    <s v="Débil"/>
    <m/>
    <m/>
    <s v="Débil"/>
    <s v=""/>
    <s v=""/>
  </r>
  <r>
    <s v="OGI"/>
    <x v="26"/>
    <s v="Operativo"/>
    <s v="TODOS LOS PROCESOS"/>
    <s v="Se podría contratar un servicio innecesario"/>
    <m/>
    <s v="Plan de presupuesto anual"/>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61"/>
    <s v="Seguridad de la Información"/>
    <s v="MANTENIMIENTO Y SOPORTE DE APLICACIONES"/>
    <s v="Puede ocurrir que se presenten fallas en las aplicaciones o sistemas de información que apoyen los procesos del negocio."/>
    <m/>
    <s v="Validacion de la documentación del proceso formalizado y o publicado ante la oficina de planeación."/>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61"/>
    <s v="Seguridad de la Información"/>
    <s v="MANTENIMIENTO Y SOPORTE DE APLICACIONES"/>
    <s v="Puede ocurrir que se presenten fallas en las aplicaciones o sistemas de información que apoyen los procesos del negocio."/>
    <m/>
    <s v="Monitoreo y Seguimiento al Ciclo de vida de los proyectos de Desarrollo"/>
    <s v="Reducir el riesgo"/>
    <s v="Asignado"/>
    <s v="Adecuado"/>
    <s v="Oportuna"/>
    <s v="Detectar"/>
    <s v="Confiable"/>
    <s v="Se investigan y resuelven oportunamente"/>
    <s v="Completa"/>
    <n v="95"/>
    <s v="Moderado"/>
    <s v="Moderado"/>
    <s v="ModeradoModerado"/>
    <n v="5"/>
    <s v="Moderado"/>
    <s v="Directamente"/>
    <s v="Directamente"/>
    <s v="ModeradoDirectamenteDirectamente"/>
    <n v="1"/>
    <n v="1"/>
  </r>
  <r>
    <s v="OGI"/>
    <x v="61"/>
    <s v="Seguridad de la Información"/>
    <s v="MANTENIMIENTO Y SOPORTE DE APLICACIONES"/>
    <s v="Puede ocurrir que se presenten fallas en las aplicaciones o sistemas de información que apoyen los procesos del negocio."/>
    <m/>
    <s v="Documentación en los procesos y capacitación en el uso de los sistemas de información"/>
    <s v="Reducir el riesgo"/>
    <s v="Asignado"/>
    <s v="Adecuado"/>
    <s v="Oportuna"/>
    <s v="Prevenir"/>
    <s v="Confiable"/>
    <s v="Se investigan y resuelven oportunamente"/>
    <s v="Incompleta"/>
    <n v="95"/>
    <s v="Moderado"/>
    <s v="Moderado"/>
    <s v="ModeradoModerado"/>
    <n v="5"/>
    <s v="Moderado"/>
    <s v="Directamente"/>
    <s v="Directamente"/>
    <s v="ModeradoDirectamenteDirectamente"/>
    <n v="1"/>
    <n v="1"/>
  </r>
  <r>
    <s v="OGI"/>
    <x v="61"/>
    <s v="Seguridad de la Información"/>
    <s v="MANTENIMIENTO Y SOPORTE DE APLICACIONES"/>
    <s v="Puede ocurrir que se presenten fallas en las aplicaciones o sistemas de información que apoyen los procesos del negocio."/>
    <m/>
    <s v="Validar con el responsable del proceso y planeación que los documentos publicados estén actualizados"/>
    <s v="Reducir el riesgo"/>
    <s v="Asignado"/>
    <s v="Adecuado"/>
    <s v="Oportuna"/>
    <s v="Prevenir"/>
    <s v="Confiable"/>
    <s v="Se investigan y resuelven oportunamente"/>
    <s v="Incompleta"/>
    <n v="95"/>
    <s v="Moderado"/>
    <s v="Moderado"/>
    <s v="ModeradoModerado"/>
    <n v="5"/>
    <s v="Moderado"/>
    <s v="Directamente"/>
    <s v="Directamente"/>
    <s v="ModeradoDirectamenteDirectamente"/>
    <n v="1"/>
    <n v="1"/>
  </r>
  <r>
    <s v="OGI"/>
    <x v="62"/>
    <s v="Seguridad de la Información"/>
    <s v="GESTIÓN DE LA INFRAESTRUCTURA TECNOLOGICA"/>
    <s v="Inconsistencias o Pérdida de la Información"/>
    <m/>
    <s v="Procedimiento Copias de Respaldo y Restauración"/>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63"/>
    <s v="Seguridad de la Información"/>
    <s v="GESTIÓN DE LA INFRAESTRUCTURA TECNOLOGICA"/>
    <s v="Puede ocurrir que no estén disponibles los Servicios de IT"/>
    <m/>
    <s v="Monitoreo de la infraestructura tecnológica a través del correlacionador de eventos y el firewall"/>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63"/>
    <s v="Seguridad de la Información"/>
    <s v="GESTIÓN DE LA INFRAESTRUCTURA TECNOLOGICA"/>
    <s v="Puede ocurrir que no estén disponibles los Servicios de IT"/>
    <m/>
    <s v="Monitoreo de los servicios y dispositivos tecnológico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63"/>
    <s v="Seguridad de la Información"/>
    <s v="GESTIÓN DE LA INFRAESTRUCTURA TECNOLOGICA"/>
    <s v="Puede ocurrir que no estén disponibles los Servicios de IT"/>
    <m/>
    <s v="Procedimiento administración de los cambios a la plataforma tecnológica"/>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63"/>
    <s v="Seguridad de la Información"/>
    <s v="GESTIÓN DE LA INFRAESTRUCTURA TECNOLOGICA"/>
    <s v="Puede ocurrir que no estén disponibles los Servicios de IT"/>
    <m/>
    <s v="prueba mensual con carga de la planta eléctrica"/>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64"/>
    <s v="Operativo"/>
    <s v="SOPORTE TECNICO"/>
    <s v="Soporte técnico inadecuado"/>
    <m/>
    <s v="Servicio de soporte y mantenimiento"/>
    <m/>
    <m/>
    <m/>
    <m/>
    <m/>
    <m/>
    <m/>
    <m/>
    <n v="0"/>
    <s v="Debil"/>
    <s v="Moderado"/>
    <s v="DebilModerado"/>
    <n v="8"/>
    <s v="Débil"/>
    <s v="Directamente"/>
    <m/>
    <s v="DébilDirectamente"/>
    <s v=""/>
    <s v=""/>
  </r>
  <r>
    <s v="OGI"/>
    <x v="64"/>
    <s v="Operativo"/>
    <s v="SOPORTE TECNICO"/>
    <s v="Soporte técnico inadecuado"/>
    <m/>
    <s v="Mesa de ayuda"/>
    <m/>
    <m/>
    <m/>
    <m/>
    <m/>
    <m/>
    <m/>
    <m/>
    <n v="0"/>
    <s v="Debil"/>
    <s v="Moderado"/>
    <s v="DebilModerado"/>
    <n v="8"/>
    <s v="Débil"/>
    <s v="Directamente"/>
    <m/>
    <s v="DébilDirectamente"/>
    <s v=""/>
    <s v=""/>
  </r>
  <r>
    <s v="OGI"/>
    <x v="63"/>
    <s v="Seguridad de la Información"/>
    <s v="GESTIÓN DE LA INFRAESTRUCTURA TECNOLOGICA"/>
    <s v="Puede ocurrir que no estén disponibles los Servicios de IT"/>
    <m/>
    <s v="Se cuenta con UPS en todas las sedes, para el apgado controlado de los equipos tecnológico"/>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65"/>
    <s v="Operativo"/>
    <s v="MANTENIMIENTO Y SOPORTE DE APLICACIONES"/>
    <s v="Puede ocurrir que se genere un soporte inadecuado o inoportuno a los usuarios"/>
    <m/>
    <s v="Programas de capacitación entrenamiento y divulgación de los servicios de IT"/>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66"/>
    <s v="Seguridad de la Información"/>
    <s v="GESTIÓN DE LA INFRAESTRUCTURA TECNOLOGICA"/>
    <s v="Puede ocurrir una operación inadecuada de los sistemas de información."/>
    <m/>
    <s v="Manuales de usuario por proceso"/>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67"/>
    <s v="Operativo"/>
    <s v="RECEPCIÓN Y REGISTRO"/>
    <s v="Puede ocurrir que no se efectué la entrega física del activo una vez posesionado el depositario provisional"/>
    <m/>
    <m/>
    <m/>
    <m/>
    <m/>
    <m/>
    <m/>
    <m/>
    <m/>
    <m/>
    <n v="0"/>
    <s v="Debil"/>
    <m/>
    <s v="Debil"/>
    <s v=""/>
    <s v=""/>
    <m/>
    <m/>
    <s v=""/>
    <s v=""/>
    <s v=""/>
  </r>
  <r>
    <s v="OGI"/>
    <x v="68"/>
    <s v="Operativo"/>
    <s v="TODOS LOS PROCESOS"/>
    <s v="Puede ocurrir que se utilice erradamente las funcionalidades de los Sistemas de Información (aplicativo Zeus)_x000a_"/>
    <m/>
    <m/>
    <m/>
    <m/>
    <m/>
    <m/>
    <m/>
    <m/>
    <m/>
    <m/>
    <n v="0"/>
    <s v="Debil"/>
    <m/>
    <s v="Debil"/>
    <s v=""/>
    <s v=""/>
    <m/>
    <m/>
    <s v=""/>
    <s v=""/>
    <s v=""/>
  </r>
  <r>
    <s v="OGI"/>
    <x v="69"/>
    <s v="Seguridad de la Información"/>
    <s v="RECEPCIÓN Y REGISTRO"/>
    <s v="Pueden presentar errores en la información en el registro de los activos _x000a_"/>
    <m/>
    <m/>
    <m/>
    <m/>
    <m/>
    <m/>
    <m/>
    <m/>
    <m/>
    <m/>
    <n v="0"/>
    <s v="Debil"/>
    <m/>
    <s v="Debil"/>
    <s v=""/>
    <s v=""/>
    <m/>
    <m/>
    <s v=""/>
    <s v=""/>
    <s v=""/>
  </r>
  <r>
    <s v="OGI"/>
    <x v="70"/>
    <s v="Operativo"/>
    <s v="TODOS LOS PROCESOS"/>
    <s v="Puede ocurrir la entrega extemporánea de informes a los entes de control"/>
    <m/>
    <s v="Seguimiento de los asesores de presidencia y/o control interno"/>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71"/>
    <s v="Operativo"/>
    <s v="ADQUISICIONES"/>
    <s v="Puede ocurrir no alcanzar el objetivo del contrato"/>
    <m/>
    <m/>
    <m/>
    <m/>
    <m/>
    <m/>
    <m/>
    <m/>
    <m/>
    <m/>
    <n v="0"/>
    <s v="Debil"/>
    <m/>
    <s v="Debil"/>
    <s v=""/>
    <s v=""/>
    <m/>
    <m/>
    <s v=""/>
    <s v=""/>
    <s v=""/>
  </r>
  <r>
    <s v="OGI"/>
    <x v="72"/>
    <s v="Operativo"/>
    <s v="RECEPCIÓN Y REGISTRO"/>
    <s v="Contar con Depositarios Provisionales y/o Liquidadores incorporados en el Registro con características erróneas"/>
    <m/>
    <s v="Generación de la Resolución que conforma el equipo evaluador"/>
    <m/>
    <m/>
    <m/>
    <m/>
    <m/>
    <m/>
    <m/>
    <m/>
    <n v="0"/>
    <s v="Debil"/>
    <m/>
    <s v="Debil"/>
    <s v=""/>
    <s v=""/>
    <m/>
    <m/>
    <s v=""/>
    <s v=""/>
    <s v=""/>
  </r>
  <r>
    <s v="OGI"/>
    <x v="72"/>
    <s v="Operativo"/>
    <s v="RECEPCIÓN Y REGISTRO"/>
    <s v="Contar con Depositarios Provisionales y/o Liquidadores incorporados en el Registro con características erróneas"/>
    <m/>
    <s v="Reunión con el equipo evaluador previa al inicio de la evaluación de los participantes"/>
    <m/>
    <m/>
    <m/>
    <m/>
    <m/>
    <m/>
    <m/>
    <m/>
    <n v="0"/>
    <s v="Debil"/>
    <m/>
    <s v="Debil"/>
    <s v=""/>
    <s v=""/>
    <m/>
    <m/>
    <s v=""/>
    <s v=""/>
    <s v=""/>
  </r>
  <r>
    <s v="OGI"/>
    <x v="72"/>
    <s v="Operativo"/>
    <s v="RECEPCIÓN Y REGISTRO"/>
    <s v="Contar con Depositarios Provisionales y/o Liquidadores incorporados en el Registro con características erróneas"/>
    <m/>
    <s v="Envío a los evaluadores de la resolución del equipo evaluador junto con el texto aprobado de la Convocatoria"/>
    <m/>
    <m/>
    <m/>
    <m/>
    <m/>
    <m/>
    <m/>
    <m/>
    <n v="0"/>
    <s v="Debil"/>
    <m/>
    <s v="Debil"/>
    <s v=""/>
    <s v=""/>
    <m/>
    <m/>
    <s v=""/>
    <s v=""/>
    <s v=""/>
  </r>
  <r>
    <s v="OGI"/>
    <x v="72"/>
    <s v="Operativo"/>
    <s v="RECEPCIÓN Y REGISTRO"/>
    <s v="Contar con Depositarios Provisionales y/o Liquidadores incorporados en el Registro con características erróneas"/>
    <m/>
    <s v="Aprobación por parte del Comité de Depositarios Provisionales y Liquidadores del texto final de la Convocatoria"/>
    <m/>
    <m/>
    <m/>
    <m/>
    <m/>
    <m/>
    <m/>
    <m/>
    <n v="0"/>
    <s v="Debil"/>
    <m/>
    <s v="Debil"/>
    <s v=""/>
    <s v=""/>
    <m/>
    <m/>
    <s v=""/>
    <s v=""/>
    <s v=""/>
  </r>
  <r>
    <s v="OGI"/>
    <x v="73"/>
    <s v="Operativo"/>
    <s v="RECEPCIÓN Y REGISTRO"/>
    <s v="Puede ocurrir que no se asignen Depositarios Provisionales y/o Liquidadores de acuerdo a las necesidades."/>
    <m/>
    <s v="Llamadas de confirmación de las áreas misionales que solicitan la asignación"/>
    <m/>
    <m/>
    <m/>
    <m/>
    <m/>
    <m/>
    <m/>
    <m/>
    <n v="0"/>
    <s v="Debil"/>
    <m/>
    <s v="Debil"/>
    <s v=""/>
    <s v=""/>
    <m/>
    <m/>
    <s v=""/>
    <s v=""/>
    <s v=""/>
  </r>
  <r>
    <s v="OGI"/>
    <x v="73"/>
    <s v="Operativo"/>
    <s v="RECEPCIÓN Y REGISTRO"/>
    <s v="Puede ocurrir que no se asignen Depositarios Provisionales y/o Liquidadores de acuerdo a las necesidades."/>
    <m/>
    <s v="Correos de envío de las solicitudes"/>
    <m/>
    <m/>
    <m/>
    <m/>
    <m/>
    <m/>
    <m/>
    <m/>
    <n v="0"/>
    <s v="Debil"/>
    <m/>
    <s v="Debil"/>
    <s v=""/>
    <s v=""/>
    <m/>
    <m/>
    <s v=""/>
    <s v=""/>
    <s v=""/>
  </r>
  <r>
    <s v="OGI"/>
    <x v="73"/>
    <s v="Operativo"/>
    <s v="RECEPCIÓN Y REGISTRO"/>
    <s v="Puede ocurrir que no se asignen Depositarios Provisionales y/o Liquidadores de acuerdo a las necesidades."/>
    <m/>
    <s v="Revisar el correcto diligenciamiento y aprobaciones del formato de solicitud"/>
    <m/>
    <m/>
    <m/>
    <m/>
    <m/>
    <m/>
    <m/>
    <m/>
    <n v="0"/>
    <s v="Debil"/>
    <m/>
    <s v="Debil"/>
    <s v=""/>
    <s v=""/>
    <m/>
    <m/>
    <s v=""/>
    <s v=""/>
    <s v=""/>
  </r>
  <r>
    <s v="OGI"/>
    <x v="73"/>
    <s v="Operativo"/>
    <s v="RECEPCIÓN Y REGISTRO"/>
    <s v="Puede ocurrir que no se asignen Depositarios Provisionales y/o Liquidadores de acuerdo a las necesidades."/>
    <m/>
    <s v="Llamadas de confirmación de las áreas misionales que solicitan la asignación"/>
    <m/>
    <m/>
    <m/>
    <m/>
    <m/>
    <m/>
    <m/>
    <m/>
    <n v="0"/>
    <s v="Debil"/>
    <m/>
    <s v="Debil"/>
    <s v=""/>
    <s v=""/>
    <m/>
    <m/>
    <s v=""/>
    <s v=""/>
    <s v=""/>
  </r>
  <r>
    <s v="OGI"/>
    <x v="74"/>
    <s v="Operativo"/>
    <s v="RECEPCIÓN Y REGISTRO"/>
    <s v="No aceptación de la designación, renuncia y/o remoción como Depositarios Provisionales y/o Liquidadores"/>
    <m/>
    <s v="Revisión de los Depositarios Provisionales y Liquidadores que no tienen activos asignados"/>
    <m/>
    <m/>
    <m/>
    <m/>
    <m/>
    <m/>
    <m/>
    <m/>
    <n v="0"/>
    <s v="Debil"/>
    <m/>
    <s v="Debil"/>
    <s v=""/>
    <s v=""/>
    <m/>
    <m/>
    <s v=""/>
    <s v=""/>
    <s v=""/>
  </r>
  <r>
    <s v="OGI"/>
    <x v="74"/>
    <s v="Operativo"/>
    <s v="RECEPCIÓN Y REGISTRO"/>
    <s v="No aceptación de la designación, renuncia y/o remoción como Depositarios Provisionales y/o Liquidadores"/>
    <m/>
    <s v="Revisión de las pólizas de cumplimiento entregadas por Depositarios Provisionales y Liquidadores y llamadas de solicitud de las pólizas"/>
    <m/>
    <m/>
    <m/>
    <m/>
    <m/>
    <m/>
    <m/>
    <m/>
    <n v="0"/>
    <s v="Debil"/>
    <m/>
    <s v="Debil"/>
    <s v=""/>
    <s v=""/>
    <m/>
    <m/>
    <s v=""/>
    <s v=""/>
    <s v=""/>
  </r>
  <r>
    <s v="OGI"/>
    <x v="74"/>
    <s v="Operativo"/>
    <s v="RECEPCIÓN Y REGISTRO"/>
    <s v="No aceptación de la designación, renuncia y/o remoción como Depositarios Provisionales y/o Liquidadores"/>
    <m/>
    <s v="Información a las áreas misionales mediante correo electrónico y traslado de las solicitudes recibidas por los de los Depositarios Provisionales y Liquidadores"/>
    <m/>
    <m/>
    <m/>
    <m/>
    <m/>
    <m/>
    <m/>
    <m/>
    <n v="0"/>
    <s v="Debil"/>
    <m/>
    <s v="Debil"/>
    <s v=""/>
    <s v=""/>
    <m/>
    <m/>
    <s v=""/>
    <s v=""/>
    <s v=""/>
  </r>
  <r>
    <s v="OGI"/>
    <x v="74"/>
    <s v="Operativo"/>
    <s v="RECEPCIÓN Y REGISTRO"/>
    <s v="No aceptación de la designación, renuncia y/o remoción como Depositarios Provisionales y/o Liquidadores"/>
    <m/>
    <s v="Información de las áreas misionales al Grupo de Gestión de de los Depositarios Provisionales y Liquidadores sobre aquellos depositarios que no cumplen su gestión y es necesario removerles los activos o retirarlos del Registro"/>
    <m/>
    <m/>
    <m/>
    <m/>
    <m/>
    <m/>
    <m/>
    <m/>
    <n v="0"/>
    <s v="Debil"/>
    <m/>
    <s v="Debil"/>
    <s v=""/>
    <s v=""/>
    <m/>
    <m/>
    <s v=""/>
    <s v=""/>
    <s v=""/>
  </r>
  <r>
    <s v="OGI"/>
    <x v="75"/>
    <s v="Operativo"/>
    <s v="RECEPCIÓN Y REGISTRO"/>
    <s v="Resolución de designación errónea o no generada"/>
    <m/>
    <s v="Creación de los activos en el inventario centralizado en un grupo"/>
    <m/>
    <m/>
    <m/>
    <m/>
    <m/>
    <m/>
    <m/>
    <m/>
    <n v="0"/>
    <s v="Debil"/>
    <m/>
    <s v="Debil"/>
    <s v=""/>
    <s v=""/>
    <m/>
    <m/>
    <s v=""/>
    <s v=""/>
    <s v=""/>
  </r>
  <r>
    <s v="OGI"/>
    <x v="75"/>
    <s v="Operativo"/>
    <s v="RECEPCIÓN Y REGISTRO"/>
    <s v="Resolución de designación errónea o no generada"/>
    <m/>
    <s v="Revisión en la creación del activo de las unidades inmobiliarias o unidades económicas, activos sociales o no sociales y demás variables que afectan la descripción del activo que se está asignando, así como su estado"/>
    <m/>
    <m/>
    <m/>
    <m/>
    <m/>
    <m/>
    <m/>
    <m/>
    <n v="0"/>
    <s v="Debil"/>
    <m/>
    <s v="Debil"/>
    <s v=""/>
    <s v=""/>
    <m/>
    <m/>
    <s v=""/>
    <s v=""/>
    <s v=""/>
  </r>
  <r>
    <s v="OGI"/>
    <x v="75"/>
    <s v="Operativo"/>
    <s v="RECEPCIÓN Y REGISTRO"/>
    <s v="Resolución de designación errónea o no generada"/>
    <m/>
    <s v="Revisión del cuadro de control de las asignaciones formalizadas con resolución, póliza y acta de posesión"/>
    <m/>
    <m/>
    <m/>
    <m/>
    <m/>
    <m/>
    <m/>
    <m/>
    <n v="0"/>
    <s v="Debil"/>
    <m/>
    <s v="Debil"/>
    <s v=""/>
    <s v=""/>
    <m/>
    <m/>
    <s v=""/>
    <s v=""/>
    <s v=""/>
  </r>
  <r>
    <s v="OGI"/>
    <x v="75"/>
    <s v="Operativo"/>
    <s v="RECEPCIÓN Y REGISTRO"/>
    <s v="Resolución de designación errónea o no generada"/>
    <m/>
    <s v="Revisión del funcionamiento correcto del sistema de asignación"/>
    <m/>
    <m/>
    <m/>
    <m/>
    <m/>
    <m/>
    <m/>
    <m/>
    <n v="0"/>
    <s v="Debil"/>
    <m/>
    <s v="Debil"/>
    <s v=""/>
    <s v=""/>
    <m/>
    <m/>
    <s v=""/>
    <s v=""/>
    <s v=""/>
  </r>
  <r>
    <s v="OGI"/>
    <x v="75"/>
    <s v="Operativo"/>
    <s v="RECEPCIÓN Y REGISTRO"/>
    <s v="Resolución de designación errónea o no generada"/>
    <m/>
    <s v="Se cuenta con dos usuarios con acceso al sistema de asignación y se ha realizado capacitación a funcionarios del Grupo de Gestión de Depositarios Provisionales y Liquidadores sobre el proceso"/>
    <m/>
    <m/>
    <m/>
    <m/>
    <m/>
    <m/>
    <m/>
    <m/>
    <n v="0"/>
    <s v="Debil"/>
    <m/>
    <s v="Debil"/>
    <s v=""/>
    <s v=""/>
    <m/>
    <m/>
    <s v=""/>
    <s v=""/>
    <s v=""/>
  </r>
  <r>
    <s v="OGI"/>
    <x v="76"/>
    <s v="Operativo"/>
    <s v="RECEPCIÓN Y REGISTRO"/>
    <s v="No presentación de la garantía (póliza de cumplimiento) por parte de los Depositarios Provisionales y/o Liquidadores"/>
    <m/>
    <s v="Revisión de las pólizas de cumplimiento entregadas por Depositarios Provisionales y Liquidadores y llamadas de solicitud de las pólizas informando la consecuencia de la no presentación"/>
    <m/>
    <m/>
    <m/>
    <m/>
    <m/>
    <m/>
    <m/>
    <m/>
    <n v="0"/>
    <s v="Debil"/>
    <m/>
    <s v="Debil"/>
    <s v=""/>
    <s v=""/>
    <m/>
    <m/>
    <s v=""/>
    <s v=""/>
    <s v=""/>
  </r>
  <r>
    <s v="OGI"/>
    <x v="76"/>
    <s v="Operativo"/>
    <s v="RECEPCIÓN Y REGISTRO"/>
    <s v="No presentación de la garantía (póliza de cumplimiento) por parte de los Depositarios Provisionales y/o Liquidadores"/>
    <m/>
    <s v="Realizar una clasificación de riesgo financiero y de experiencia de los Depositarios Provisionales y Liquidadores de manera que se asigne un número de activos adecuado a dicha clasificación"/>
    <m/>
    <m/>
    <m/>
    <m/>
    <m/>
    <m/>
    <m/>
    <m/>
    <n v="0"/>
    <s v="Debil"/>
    <m/>
    <s v="Debil"/>
    <s v=""/>
    <s v=""/>
    <m/>
    <m/>
    <s v=""/>
    <s v=""/>
    <s v=""/>
  </r>
  <r>
    <s v="OGI"/>
    <x v="76"/>
    <s v="Operativo"/>
    <s v="RECEPCIÓN Y REGISTRO"/>
    <s v="No presentación de la garantía (póliza de cumplimiento) por parte de los Depositarios Provisionales y/o Liquidadores"/>
    <m/>
    <s v="Envío de una comunicación a los Depositarios Provisionales y Liquidadores en la que se informa el proceso de formación de la aceptación de la designación, así como de la presentación de la póliza de cumplimiento con los lineamientos requeridos por la entidad"/>
    <m/>
    <m/>
    <m/>
    <m/>
    <m/>
    <m/>
    <m/>
    <m/>
    <n v="0"/>
    <s v="Debil"/>
    <m/>
    <s v="Debil"/>
    <s v=""/>
    <s v=""/>
    <m/>
    <m/>
    <s v=""/>
    <s v=""/>
    <s v=""/>
  </r>
  <r>
    <s v="OGI"/>
    <x v="77"/>
    <s v="Operativo"/>
    <s v="RECEPCIÓN Y REGISTRO"/>
    <s v="Administrar activos por parte de los Depositarios Provisionales y/o Liquidadores sin tener la cobertura total para el cumplimiento de sus obligaciones"/>
    <m/>
    <s v="Revisión de las pólizas de cumplimiento entregadas por Depositarios Provisionales de acuerdo con los lineamientos del área Jurídica de la entidad y la normatividad vigente"/>
    <m/>
    <m/>
    <m/>
    <m/>
    <m/>
    <m/>
    <m/>
    <m/>
    <n v="0"/>
    <s v="Debil"/>
    <m/>
    <s v="Debil"/>
    <s v=""/>
    <s v=""/>
    <m/>
    <m/>
    <s v=""/>
    <s v=""/>
    <s v=""/>
  </r>
  <r>
    <s v="OGI"/>
    <x v="77"/>
    <s v="Operativo"/>
    <s v="RECEPCIÓN Y REGISTRO"/>
    <s v="Administrar activos por parte de los Depositarios Provisionales y/o Liquidadores sin tener la cobertura total para el cumplimiento de sus obligaciones"/>
    <m/>
    <s v="Revisión de las pólizas de cumplimiento entregadas por Depositarios Provisionales de acuerdo con los lineamientos del área Jurídica de la entidad y la normatividad vigente"/>
    <m/>
    <m/>
    <m/>
    <m/>
    <m/>
    <m/>
    <m/>
    <m/>
    <n v="0"/>
    <s v="Debil"/>
    <m/>
    <s v="Debil"/>
    <s v=""/>
    <s v=""/>
    <m/>
    <m/>
    <s v=""/>
    <s v=""/>
    <s v=""/>
  </r>
  <r>
    <s v="OGI"/>
    <x v="78"/>
    <s v="Operativo"/>
    <s v="RECEPCIÓN Y REGISTRO"/>
    <s v="Generación y suscripción del Acta de posesión con datos incorrectos o incompletos"/>
    <m/>
    <s v="Revisión de las actas de posesión creadas por parte del funcionario con funciones de coordinación del Grupo de Gestión de Depositarios Provisionales y Liquidadores"/>
    <m/>
    <m/>
    <m/>
    <m/>
    <m/>
    <m/>
    <m/>
    <m/>
    <n v="0"/>
    <s v="Debil"/>
    <m/>
    <s v="Debil"/>
    <s v=""/>
    <s v=""/>
    <m/>
    <m/>
    <s v=""/>
    <s v=""/>
    <s v=""/>
  </r>
  <r>
    <s v="OGI"/>
    <x v="78"/>
    <s v="Operativo"/>
    <s v="RECEPCIÓN Y REGISTRO"/>
    <s v="Generación y suscripción del Acta de posesión con datos incorrectos o incompletos"/>
    <m/>
    <s v="Revisión del funcionamiento correcto del sistema de asignación"/>
    <m/>
    <m/>
    <m/>
    <m/>
    <m/>
    <m/>
    <m/>
    <m/>
    <n v="0"/>
    <s v="Debil"/>
    <m/>
    <s v="Debil"/>
    <s v=""/>
    <s v=""/>
    <m/>
    <m/>
    <s v=""/>
    <s v=""/>
    <s v=""/>
  </r>
  <r>
    <s v="OGI"/>
    <x v="79"/>
    <s v="Seguridad de la Información"/>
    <s v="RECEPCIÓN Y REGISTRO"/>
    <s v="Puede ocurrir que  los Depositarios Provisionales y Liquidadores no estén registrados en las entidades de registro."/>
    <m/>
    <s v="Revisión del cuadro de control de las asignaciones formalizadas con resolución, póliza y acta de posesión"/>
    <m/>
    <m/>
    <m/>
    <m/>
    <m/>
    <m/>
    <m/>
    <m/>
    <n v="0"/>
    <s v="Debil"/>
    <m/>
    <s v="Debil"/>
    <s v=""/>
    <s v=""/>
    <m/>
    <m/>
    <s v=""/>
    <s v=""/>
    <s v=""/>
  </r>
  <r>
    <s v="OGI"/>
    <x v="79"/>
    <s v="Seguridad de la Información"/>
    <s v="RECEPCIÓN Y REGISTRO"/>
    <s v="Puede ocurrir que  los Depositarios Provisionales y Liquidadores no estén registrados en las entidades de registro."/>
    <m/>
    <s v="Revisión del cuadro de control de las asignaciones formalizadas con resolución, póliza y acta de posesión"/>
    <m/>
    <m/>
    <m/>
    <m/>
    <m/>
    <m/>
    <m/>
    <m/>
    <n v="0"/>
    <s v="Debil"/>
    <m/>
    <s v="Debil"/>
    <s v=""/>
    <s v=""/>
    <m/>
    <m/>
    <s v=""/>
    <s v=""/>
    <s v=""/>
  </r>
  <r>
    <s v="OGI"/>
    <x v="79"/>
    <s v="Seguridad de la Información"/>
    <s v="RECEPCIÓN Y REGISTRO"/>
    <s v="Puede ocurrir que  los Depositarios Provisionales y Liquidadores no estén registrados en las entidades de registro."/>
    <m/>
    <s v="Generación de una comunicación que indique la normatividad en la exoneración del pago de las inscripciones"/>
    <m/>
    <m/>
    <m/>
    <m/>
    <m/>
    <m/>
    <m/>
    <m/>
    <n v="0"/>
    <s v="Debil"/>
    <m/>
    <s v="Debil"/>
    <s v=""/>
    <s v=""/>
    <m/>
    <m/>
    <s v=""/>
    <s v=""/>
    <s v=""/>
  </r>
  <r>
    <s v="OGI"/>
    <x v="80"/>
    <s v="Operativo"/>
    <s v="RECEPCIÓN Y REGISTRO"/>
    <s v="Ingreso erróneo de información de los activos y actos administrativos en el sistema"/>
    <m/>
    <s v="Revisión de la información de la creación de los activos en el inventario"/>
    <m/>
    <m/>
    <m/>
    <m/>
    <m/>
    <m/>
    <m/>
    <m/>
    <n v="0"/>
    <s v="Debil"/>
    <m/>
    <s v="Debil"/>
    <s v=""/>
    <s v=""/>
    <m/>
    <m/>
    <s v=""/>
    <s v=""/>
    <s v=""/>
  </r>
  <r>
    <s v="OGI"/>
    <x v="80"/>
    <s v="Operativo"/>
    <s v="RECEPCIÓN Y REGISTRO"/>
    <s v="Ingreso erróneo de información de los activos y actos administrativos en el sistema"/>
    <m/>
    <s v="Revisión en la vinculación del activo en el sistema en cuanto a unidades inmobiliarias o unidades económicas, activos sociales o no sociales y demás variables que afectan la descripción del activo que se está ingresando"/>
    <m/>
    <m/>
    <m/>
    <m/>
    <m/>
    <m/>
    <m/>
    <m/>
    <n v="0"/>
    <s v="Debil"/>
    <m/>
    <s v="Debil"/>
    <s v=""/>
    <s v=""/>
    <m/>
    <m/>
    <s v=""/>
    <s v=""/>
    <s v=""/>
  </r>
  <r>
    <s v="OGI"/>
    <x v="80"/>
    <s v="Operativo"/>
    <s v="RECEPCIÓN Y REGISTRO"/>
    <s v="Ingreso erróneo de información de los activos y actos administrativos en el sistema"/>
    <m/>
    <s v="No hay definido un control"/>
    <m/>
    <m/>
    <m/>
    <m/>
    <m/>
    <m/>
    <m/>
    <m/>
    <n v="0"/>
    <s v="Debil"/>
    <m/>
    <s v="Debil"/>
    <s v=""/>
    <s v=""/>
    <m/>
    <m/>
    <s v=""/>
    <s v=""/>
    <s v=""/>
  </r>
  <r>
    <s v="OGI"/>
    <x v="80"/>
    <s v="Operativo"/>
    <s v="RECEPCIÓN Y REGISTRO"/>
    <s v="Ingreso erróneo de información de los activos y actos administrativos en el sistema"/>
    <m/>
    <s v="Verificar que el activo que se va a remover quede en administración directa con la cantidad completa de folios que comprenden la unidad inmobiliara o unidad económica, así como los activos sociales"/>
    <m/>
    <m/>
    <m/>
    <m/>
    <m/>
    <m/>
    <m/>
    <m/>
    <n v="0"/>
    <s v="Debil"/>
    <m/>
    <s v="Debil"/>
    <s v=""/>
    <s v=""/>
    <m/>
    <m/>
    <s v=""/>
    <s v=""/>
    <s v=""/>
  </r>
  <r>
    <s v="OGI"/>
    <x v="81"/>
    <s v="Seguridad de la Información"/>
    <s v="TODOS LOS PROCESOS"/>
    <s v="Puede ocurrir que se filtre información privilegiada o sensible"/>
    <m/>
    <s v="Politica de seguridad y privacidad de la información"/>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81"/>
    <s v="Seguridad de la Información"/>
    <s v="TODOS LOS PROCESOS"/>
    <s v="Puede ocurrir que se filtre información privilegiada o sensible"/>
    <m/>
    <s v="Politica de tratamiento de datos personale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81"/>
    <s v="Seguridad de la Información"/>
    <s v="TODOS LOS PROCESOS"/>
    <s v="Puede ocurrir que se filtre información privilegiada o sensible"/>
    <m/>
    <s v="Acuerdo de confidencialidad con empleados y proveedore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81"/>
    <s v="Seguridad de la Información"/>
    <s v="TODOS LOS PROCESOS"/>
    <s v="Puede ocurrir que se filtre información privilegiada o sensible"/>
    <m/>
    <s v="Procedimiento Administración y Control de Acceso a usuarios en la plataforma tecnológica"/>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81"/>
    <s v="Seguridad de la Información"/>
    <s v="TODOS LOS PROCESOS"/>
    <s v="Puede ocurrir que se filtre información privilegiada o sensible"/>
    <m/>
    <s v="Procedimiento para Programación de Auditorias Interna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84"/>
    <s v="Continuidad del negocio "/>
    <s v="TODOS LOS PROCESOS"/>
    <s v="Puede ocurrir que se presente un desastre natural (Terremoto, incendio, entre otros)"/>
    <m/>
    <s v="Plan de Emergencia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85"/>
    <s v="Continuidad del negocio "/>
    <s v="GESTIÓN DE LA INFRAESTRUCTURA TECNOLOGICA"/>
    <s v="Puede ocurrir que se presente la interrupción de la tecnología (Hardware y Software)"/>
    <m/>
    <s v="Monitoreo de los servicios y dispositivos tecnológicos"/>
    <s v="Reducir el riesgo"/>
    <s v="Asignado"/>
    <s v="Adecuado"/>
    <s v="Oportuna"/>
    <s v="Prevenir"/>
    <s v="Confiable"/>
    <s v="Se investigan y resuelven oportunamente"/>
    <s v="Completa"/>
    <n v="100"/>
    <s v="Fuerte"/>
    <s v="Fuerte"/>
    <s v="FuerteFuerte"/>
    <n v="1"/>
    <s v="Fuerte"/>
    <s v="Directamente"/>
    <s v="Directamente"/>
    <s v="FuerteDirectamenteDirectamente"/>
    <n v="2"/>
    <n v="2"/>
  </r>
  <r>
    <s v="OGI"/>
    <x v="86"/>
    <s v="Continuidad del negocio "/>
    <s v="DISPOSICIÓN FINAL DE ACTIVOS"/>
    <s v="Puede ocurrir que se destruya la información"/>
    <m/>
    <s v="PINAR (Plan Institucional de Archivos)"/>
    <s v="Reducir el riesgo"/>
    <m/>
    <m/>
    <m/>
    <m/>
    <m/>
    <m/>
    <m/>
    <n v="0"/>
    <s v="Debil"/>
    <m/>
    <s v="Debil"/>
    <s v=""/>
    <s v=""/>
    <m/>
    <m/>
    <s v=""/>
    <s v=""/>
    <s v=""/>
  </r>
  <r>
    <s v="OGI"/>
    <x v="87"/>
    <s v="Continuidad del negocio "/>
    <s v="GESTIÓN FINANCIERA"/>
    <s v="Puede ocurrir que un proveedor se encuentre suplantado"/>
    <m/>
    <s v="Manual de riesgos de la contratacion"/>
    <s v="Reducir el riesgo"/>
    <m/>
    <m/>
    <m/>
    <m/>
    <m/>
    <m/>
    <m/>
    <n v="0"/>
    <s v="Debil"/>
    <m/>
    <s v="Debil"/>
    <s v=""/>
    <s v=""/>
    <m/>
    <m/>
    <s v=""/>
    <s v=""/>
    <s v=""/>
  </r>
  <r>
    <s v="OGI"/>
    <x v="87"/>
    <s v="Continuidad del negocio "/>
    <s v="GESTIÓN FINANCIERA"/>
    <s v="Puede ocurrir que un proveedor se encuentre suplantado"/>
    <m/>
    <s v="Procedimiento de contratacion"/>
    <s v="Reducir el riesgo"/>
    <m/>
    <m/>
    <m/>
    <m/>
    <m/>
    <m/>
    <m/>
    <n v="0"/>
    <s v="Debil"/>
    <m/>
    <s v="Debil"/>
    <s v=""/>
    <s v=""/>
    <m/>
    <m/>
    <s v=""/>
    <s v=""/>
    <s v=""/>
  </r>
  <r>
    <s v="OGI"/>
    <x v="88"/>
    <s v="Continuidad del negocio "/>
    <s v="GESTIÓN DEL TALENTO HUMANO"/>
    <s v="puede que se cuente con las instalaciones físicas inadecuadas"/>
    <m/>
    <s v="Contrato de seguridad"/>
    <s v="Reducir el riesgo"/>
    <m/>
    <m/>
    <m/>
    <m/>
    <m/>
    <m/>
    <m/>
    <n v="0"/>
    <s v="Debil"/>
    <m/>
    <s v="Debil"/>
    <s v=""/>
    <s v=""/>
    <m/>
    <m/>
    <s v=""/>
    <s v=""/>
    <s v=""/>
  </r>
  <r>
    <s v="OGI"/>
    <x v="88"/>
    <s v="Continuidad del negocio "/>
    <s v="GESTIÓN DEL TALENTO HUMANO"/>
    <s v="puede que se cuente con las instalaciones físicas inadecuadas"/>
    <m/>
    <s v="Registro de visitantes"/>
    <s v="Reducir el riesgo"/>
    <m/>
    <m/>
    <m/>
    <m/>
    <m/>
    <m/>
    <m/>
    <n v="0"/>
    <s v="Debil"/>
    <m/>
    <s v="Debil"/>
    <s v=""/>
    <s v=""/>
    <m/>
    <m/>
    <s v=""/>
    <s v=""/>
    <s v=""/>
  </r>
  <r>
    <s v="OGI"/>
    <x v="88"/>
    <s v="Continuidad del negocio "/>
    <s v="GESTIÓN DEL TALENTO HUMANO"/>
    <s v="puede que se cuente con las instalaciones físicas inadecuadas"/>
    <m/>
    <s v="Sistema de control de accesos"/>
    <s v="Reducir el riesgo"/>
    <m/>
    <m/>
    <m/>
    <m/>
    <m/>
    <m/>
    <m/>
    <n v="0"/>
    <s v="Debil"/>
    <m/>
    <s v="Debil"/>
    <s v=""/>
    <s v=""/>
    <m/>
    <m/>
    <s v=""/>
    <s v=""/>
    <s v=""/>
  </r>
  <r>
    <s v="OGI"/>
    <x v="88"/>
    <s v="Continuidad del negocio "/>
    <s v="GESTIÓN DEL TALENTO HUMANO"/>
    <s v="puede que se cuente con las instalaciones físicas inadecuadas"/>
    <m/>
    <s v="Circuito cerrado de television CCTV"/>
    <s v="Reducir el riesgo"/>
    <m/>
    <m/>
    <m/>
    <m/>
    <m/>
    <m/>
    <m/>
    <n v="0"/>
    <s v="Debil"/>
    <m/>
    <s v="Debil"/>
    <s v=""/>
    <s v=""/>
    <m/>
    <m/>
    <s v=""/>
    <s v=""/>
    <s v=""/>
  </r>
  <r>
    <s v="OGI"/>
    <x v="89"/>
    <s v="Continuidad del negocio "/>
    <s v="GESTIÓN DEL TALENTO HUMANO"/>
    <s v="Posibilidad que se presente un evento de desorden publico"/>
    <m/>
    <s v="Herramienta VPN"/>
    <s v="Reducir el riesgo"/>
    <m/>
    <m/>
    <m/>
    <m/>
    <m/>
    <m/>
    <m/>
    <n v="0"/>
    <s v="Debil"/>
    <m/>
    <s v="Debil"/>
    <s v=""/>
    <s v=""/>
    <m/>
    <m/>
    <s v=""/>
    <s v=""/>
    <s v=""/>
  </r>
  <r>
    <s v="OGI"/>
    <x v="90"/>
    <s v="Continuidad del negocio "/>
    <s v="GESTIÓN DEL TALENTO HUMANO"/>
    <s v="Posibilidad de alta rotación de personal en procesos misionales"/>
    <m/>
    <s v="Procedimientos de bienestar"/>
    <s v="Reducir el riesgo"/>
    <m/>
    <m/>
    <m/>
    <m/>
    <m/>
    <m/>
    <m/>
    <n v="0"/>
    <s v="Debil"/>
    <m/>
    <s v="Debil"/>
    <s v=""/>
    <s v=""/>
    <m/>
    <m/>
    <s v=""/>
    <s v=""/>
    <s v=""/>
  </r>
  <r>
    <s v="OGI"/>
    <x v="102"/>
    <s v="Seguridad de la Información"/>
    <s v="INTELIGENCIA DE NEGOCIOS"/>
    <s v="Podría ocurrir que se publiquen datos o información sensible"/>
    <m/>
    <s v="La información es centralizada por Aseguramiento de la Información y es validada previamente, antes de publicar los reportes"/>
    <s v="Reducir el riesgo"/>
    <s v="Asignado"/>
    <s v="Adecuado"/>
    <s v="Oportuna"/>
    <s v="Prevenir"/>
    <s v="Confiable"/>
    <s v="Se investigan y resuelven oportunamente"/>
    <s v="Completa"/>
    <n v="100"/>
    <s v="Fuerte"/>
    <s v="Fuerte"/>
    <s v="FuerteFuerte"/>
    <n v="1"/>
    <s v="Fuerte"/>
    <s v="Directamente"/>
    <s v="Directamente"/>
    <s v="FuerteDirectamenteDirectamente"/>
    <n v="2"/>
    <n v="2"/>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4D48ECD9-2C33-40B9-86E9-3FB2336E4DE3}" name="TablaDinámica1" cacheId="1" applyNumberFormats="0" applyBorderFormats="0" applyFontFormats="0" applyPatternFormats="0" applyAlignmentFormats="0" applyWidthHeightFormats="1" dataCaption="Valores" updatedVersion="6" minRefreshableVersion="3" useAutoFormatting="1" itemPrintTitles="1" createdVersion="6" indent="0" outline="1" outlineData="1" multipleFieldFilters="0">
  <location ref="A3:C107" firstHeaderRow="0" firstDataRow="1" firstDataCol="1"/>
  <pivotFields count="26">
    <pivotField showAll="0"/>
    <pivotField axis="axisRow" showAll="0" sortType="ascending">
      <items count="104">
        <item x="0"/>
        <item x="1"/>
        <item x="2"/>
        <item x="3"/>
        <item x="4"/>
        <item x="5"/>
        <item x="6"/>
        <item x="7"/>
        <item x="8"/>
        <item x="10"/>
        <item x="11"/>
        <item x="12"/>
        <item x="13"/>
        <item x="14"/>
        <item x="15"/>
        <item x="16"/>
        <item x="17"/>
        <item x="18"/>
        <item x="19"/>
        <item x="20"/>
        <item x="21"/>
        <item x="22"/>
        <item x="24"/>
        <item x="25"/>
        <item x="26"/>
        <item x="81"/>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9"/>
        <item x="23"/>
        <item x="67"/>
        <item x="68"/>
        <item x="69"/>
        <item x="70"/>
        <item x="71"/>
        <item x="72"/>
        <item x="73"/>
        <item x="74"/>
        <item x="75"/>
        <item x="76"/>
        <item x="77"/>
        <item x="78"/>
        <item x="79"/>
        <item x="80"/>
        <item x="102"/>
        <item x="82"/>
        <item x="92"/>
        <item x="93"/>
        <item x="96"/>
        <item x="97"/>
        <item x="98"/>
        <item x="94"/>
        <item x="95"/>
        <item x="99"/>
        <item x="100"/>
        <item x="83"/>
        <item x="91"/>
        <item x="101"/>
        <item x="84"/>
        <item x="85"/>
        <item x="86"/>
        <item x="87"/>
        <item x="88"/>
        <item x="89"/>
        <item x="90"/>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dataField="1" showAll="0"/>
    <pivotField dataField="1" showAll="0"/>
  </pivotFields>
  <rowFields count="1">
    <field x="1"/>
  </rowFields>
  <rowItems count="104">
    <i>
      <x/>
    </i>
    <i>
      <x v="1"/>
    </i>
    <i>
      <x v="2"/>
    </i>
    <i>
      <x v="3"/>
    </i>
    <i>
      <x v="4"/>
    </i>
    <i>
      <x v="5"/>
    </i>
    <i>
      <x v="6"/>
    </i>
    <i>
      <x v="7"/>
    </i>
    <i>
      <x v="8"/>
    </i>
    <i>
      <x v="9"/>
    </i>
    <i>
      <x v="10"/>
    </i>
    <i>
      <x v="11"/>
    </i>
    <i>
      <x v="12"/>
    </i>
    <i>
      <x v="13"/>
    </i>
    <i>
      <x v="14"/>
    </i>
    <i>
      <x v="15"/>
    </i>
    <i>
      <x v="16"/>
    </i>
    <i>
      <x v="17"/>
    </i>
    <i>
      <x v="18"/>
    </i>
    <i>
      <x v="19"/>
    </i>
    <i>
      <x v="20"/>
    </i>
    <i>
      <x v="21"/>
    </i>
    <i>
      <x v="22"/>
    </i>
    <i>
      <x v="23"/>
    </i>
    <i>
      <x v="24"/>
    </i>
    <i>
      <x v="25"/>
    </i>
    <i>
      <x v="26"/>
    </i>
    <i>
      <x v="27"/>
    </i>
    <i>
      <x v="28"/>
    </i>
    <i>
      <x v="29"/>
    </i>
    <i>
      <x v="30"/>
    </i>
    <i>
      <x v="31"/>
    </i>
    <i>
      <x v="32"/>
    </i>
    <i>
      <x v="33"/>
    </i>
    <i>
      <x v="34"/>
    </i>
    <i>
      <x v="35"/>
    </i>
    <i>
      <x v="36"/>
    </i>
    <i>
      <x v="37"/>
    </i>
    <i>
      <x v="38"/>
    </i>
    <i>
      <x v="39"/>
    </i>
    <i>
      <x v="40"/>
    </i>
    <i>
      <x v="41"/>
    </i>
    <i>
      <x v="42"/>
    </i>
    <i>
      <x v="43"/>
    </i>
    <i>
      <x v="44"/>
    </i>
    <i>
      <x v="45"/>
    </i>
    <i>
      <x v="46"/>
    </i>
    <i>
      <x v="47"/>
    </i>
    <i>
      <x v="48"/>
    </i>
    <i>
      <x v="49"/>
    </i>
    <i>
      <x v="50"/>
    </i>
    <i>
      <x v="51"/>
    </i>
    <i>
      <x v="52"/>
    </i>
    <i>
      <x v="53"/>
    </i>
    <i>
      <x v="54"/>
    </i>
    <i>
      <x v="55"/>
    </i>
    <i>
      <x v="56"/>
    </i>
    <i>
      <x v="57"/>
    </i>
    <i>
      <x v="58"/>
    </i>
    <i>
      <x v="59"/>
    </i>
    <i>
      <x v="60"/>
    </i>
    <i>
      <x v="61"/>
    </i>
    <i>
      <x v="62"/>
    </i>
    <i>
      <x v="63"/>
    </i>
    <i>
      <x v="64"/>
    </i>
    <i>
      <x v="65"/>
    </i>
    <i>
      <x v="66"/>
    </i>
    <i>
      <x v="67"/>
    </i>
    <i>
      <x v="68"/>
    </i>
    <i>
      <x v="69"/>
    </i>
    <i>
      <x v="70"/>
    </i>
    <i>
      <x v="71"/>
    </i>
    <i>
      <x v="72"/>
    </i>
    <i>
      <x v="73"/>
    </i>
    <i>
      <x v="74"/>
    </i>
    <i>
      <x v="75"/>
    </i>
    <i>
      <x v="76"/>
    </i>
    <i>
      <x v="77"/>
    </i>
    <i>
      <x v="78"/>
    </i>
    <i>
      <x v="79"/>
    </i>
    <i>
      <x v="80"/>
    </i>
    <i>
      <x v="81"/>
    </i>
    <i>
      <x v="82"/>
    </i>
    <i>
      <x v="83"/>
    </i>
    <i>
      <x v="84"/>
    </i>
    <i>
      <x v="85"/>
    </i>
    <i>
      <x v="86"/>
    </i>
    <i>
      <x v="87"/>
    </i>
    <i>
      <x v="88"/>
    </i>
    <i>
      <x v="89"/>
    </i>
    <i>
      <x v="90"/>
    </i>
    <i>
      <x v="91"/>
    </i>
    <i>
      <x v="92"/>
    </i>
    <i>
      <x v="93"/>
    </i>
    <i>
      <x v="94"/>
    </i>
    <i>
      <x v="95"/>
    </i>
    <i>
      <x v="96"/>
    </i>
    <i>
      <x v="97"/>
    </i>
    <i>
      <x v="98"/>
    </i>
    <i>
      <x v="99"/>
    </i>
    <i>
      <x v="100"/>
    </i>
    <i>
      <x v="101"/>
    </i>
    <i>
      <x v="102"/>
    </i>
    <i t="grand">
      <x/>
    </i>
  </rowItems>
  <colFields count="1">
    <field x="-2"/>
  </colFields>
  <colItems count="2">
    <i>
      <x/>
    </i>
    <i i="1">
      <x v="1"/>
    </i>
  </colItems>
  <dataFields count="2">
    <dataField name="Promedio de # Columnas en la matriz de riesgo que se desplaza en el eje de impacto" fld="25" subtotal="average" baseField="1" baseItem="0"/>
    <dataField name="Promedio de # Columnas en la matriz de riesgo que se desplaza en el eje de la probabilidad" fld="24" subtotal="average" baseField="1" baseItem="0"/>
  </dataFields>
  <formats count="3">
    <format dxfId="119">
      <pivotArea dataOnly="0" labelOnly="1" outline="0" fieldPosition="0">
        <references count="1">
          <reference field="4294967294" count="2">
            <x v="0"/>
            <x v="1"/>
          </reference>
        </references>
      </pivotArea>
    </format>
    <format dxfId="118">
      <pivotArea field="1" type="button" dataOnly="0" labelOnly="1" outline="0" axis="axisRow" fieldPosition="0"/>
    </format>
    <format dxfId="117">
      <pivotArea field="1" type="button" dataOnly="0" labelOnly="1" outline="0" axis="axisRow"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A29D259F-2D98-47D3-BBDC-9F55F73E4F7B}" name="TablaDinámica1" cacheId="0" applyNumberFormats="0" applyBorderFormats="0" applyFontFormats="0" applyPatternFormats="0" applyAlignmentFormats="0" applyWidthHeightFormats="1" dataCaption="Valores" updatedVersion="6" minRefreshableVersion="3" useAutoFormatting="1" itemPrintTitles="1" createdVersion="6" indent="0" outline="1" outlineData="1" multipleFieldFilters="0">
  <location ref="A3:E15" firstHeaderRow="0" firstDataRow="1" firstDataCol="1"/>
  <pivotFields count="32">
    <pivotField axis="axisRow" showAll="0">
      <items count="12">
        <item x="0"/>
        <item x="1"/>
        <item x="2"/>
        <item x="3"/>
        <item x="4"/>
        <item x="5"/>
        <item x="6"/>
        <item x="7"/>
        <item x="8"/>
        <item x="9"/>
        <item x="10"/>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dataField="1" showAll="0"/>
    <pivotField dataField="1" showAll="0"/>
    <pivotField showAll="0"/>
    <pivotField showAll="0"/>
    <pivotField showAll="0"/>
    <pivotField showAll="0"/>
    <pivotField showAll="0"/>
    <pivotField dataField="1" showAll="0"/>
    <pivotField dataField="1" showAll="0"/>
  </pivotFields>
  <rowFields count="1">
    <field x="0"/>
  </rowFields>
  <rowItems count="12">
    <i>
      <x/>
    </i>
    <i>
      <x v="1"/>
    </i>
    <i>
      <x v="2"/>
    </i>
    <i>
      <x v="3"/>
    </i>
    <i>
      <x v="4"/>
    </i>
    <i>
      <x v="5"/>
    </i>
    <i>
      <x v="6"/>
    </i>
    <i>
      <x v="7"/>
    </i>
    <i>
      <x v="8"/>
    </i>
    <i>
      <x v="9"/>
    </i>
    <i>
      <x v="10"/>
    </i>
    <i t="grand">
      <x/>
    </i>
  </rowItems>
  <colFields count="1">
    <field x="-2"/>
  </colFields>
  <colItems count="4">
    <i>
      <x/>
    </i>
    <i i="1">
      <x v="1"/>
    </i>
    <i i="2">
      <x v="2"/>
    </i>
    <i i="3">
      <x v="3"/>
    </i>
  </colItems>
  <dataFields count="4">
    <dataField name="Promedio de Numero probabilidad" fld="23" subtotal="average" baseField="0" baseItem="0"/>
    <dataField name="Promedio de Numero impacto" fld="24" subtotal="average" baseField="0" baseItem="0"/>
    <dataField name="Promedio de Probabilidad Residual" fld="30" subtotal="average" baseField="0" baseItem="0"/>
    <dataField name="Promedio de Impacto Residual" fld="31" subtotal="average" baseField="0" baseItem="0"/>
  </dataFields>
  <formats count="1">
    <format dxfId="0">
      <pivotArea collapsedLevelsAreSubtotals="1" fieldPosition="0">
        <references count="1">
          <reference field="0" count="0"/>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Tabla_Riesgos" displayName="Tabla_Riesgos" ref="A4:I135" totalsRowShown="0" headerRowDxfId="329" dataDxfId="327" headerRowBorderDxfId="328" tableBorderDxfId="326" totalsRowBorderDxfId="325">
  <autoFilter ref="A4:I135" xr:uid="{2C907A93-71E0-4A7A-BB59-FED65F04C5BC}">
    <filterColumn colId="6">
      <filters>
        <filter val="Vigente"/>
      </filters>
    </filterColumn>
  </autoFilter>
  <sortState xmlns:xlrd2="http://schemas.microsoft.com/office/spreadsheetml/2017/richdata2" ref="A5:H135">
    <sortCondition ref="A4:A135"/>
  </sortState>
  <tableColumns count="9">
    <tableColumn id="1" xr3:uid="{00000000-0010-0000-0000-000001000000}" name="Número" dataDxfId="324"/>
    <tableColumn id="2" xr3:uid="{00000000-0010-0000-0000-000002000000}" name="PROCESO" dataDxfId="323"/>
    <tableColumn id="3" xr3:uid="{00000000-0010-0000-0000-000003000000}" name="RIESGO" dataDxfId="322"/>
    <tableColumn id="4" xr3:uid="{00000000-0010-0000-0000-000004000000}" name="CAUSAS " dataDxfId="321"/>
    <tableColumn id="5" xr3:uid="{00000000-0010-0000-0000-000005000000}" name="EFECTOS" dataDxfId="320"/>
    <tableColumn id="6" xr3:uid="{00000000-0010-0000-0000-000006000000}" name="Tipo de Riesgo" dataDxfId="319"/>
    <tableColumn id="7" xr3:uid="{00000000-0010-0000-0000-000007000000}" name="Estado" dataDxfId="318"/>
    <tableColumn id="9" xr3:uid="{00000000-0010-0000-0000-000009000000}" name="Área" dataDxfId="317"/>
    <tableColumn id="8" xr3:uid="{9FA0CDDE-0BA9-43D2-9490-4B757DBEA010}" name="Columna1" dataDxfId="316"/>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1000000}" name="Tipo_Riesgo" displayName="Tipo_Riesgo" ref="A5:A11" totalsRowShown="0">
  <autoFilter ref="A5:A11" xr:uid="{00000000-0009-0000-0100-000001000000}"/>
  <tableColumns count="1">
    <tableColumn id="1" xr3:uid="{00000000-0010-0000-0100-000001000000}" name="Tipo de Riesgos"/>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2000000}" name="Tabla3" displayName="Tabla3" ref="E5:E32" totalsRowShown="0">
  <autoFilter ref="E5:E32" xr:uid="{00000000-0009-0000-0100-000003000000}"/>
  <tableColumns count="1">
    <tableColumn id="1" xr3:uid="{00000000-0010-0000-0200-000001000000}" name="Áreas"/>
  </tableColumns>
  <tableStyleInfo name="TableStyleMedium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03000000}" name="Pro" displayName="Pro" ref="C5:C23" totalsRowShown="0">
  <autoFilter ref="C5:C23" xr:uid="{00000000-0009-0000-0100-000005000000}"/>
  <tableColumns count="1">
    <tableColumn id="1" xr3:uid="{00000000-0010-0000-0300-000001000000}" name="Procesos"/>
  </tableColumns>
  <tableStyleInfo name="TableStyleMedium2"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00000000-000C-0000-FFFF-FFFF04000000}" name="Proba" displayName="Proba" ref="G5:J10" totalsRowShown="0" headerRowDxfId="311">
  <autoFilter ref="G5:J10" xr:uid="{00000000-0009-0000-0100-000007000000}"/>
  <tableColumns count="4">
    <tableColumn id="1" xr3:uid="{00000000-0010-0000-0400-000001000000}" name="Descriptor"/>
    <tableColumn id="2" xr3:uid="{00000000-0010-0000-0400-000002000000}" name="Descripción" dataDxfId="310"/>
    <tableColumn id="3" xr3:uid="{00000000-0010-0000-0400-000003000000}" name="Frecuencia" dataDxfId="309"/>
    <tableColumn id="4" xr3:uid="{00000000-0010-0000-0400-000004000000}" name="Nivel"/>
  </tableColumns>
  <tableStyleInfo name="TableStyleMedium2"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0000000-000C-0000-FFFF-FFFF05000000}" name="Ctrl" displayName="Ctrl" ref="L5:O8" totalsRowShown="0">
  <autoFilter ref="L5:O8" xr:uid="{00000000-0009-0000-0100-000008000000}"/>
  <tableColumns count="4">
    <tableColumn id="1" xr3:uid="{00000000-0010-0000-0500-000001000000}" name="Desde"/>
    <tableColumn id="2" xr3:uid="{00000000-0010-0000-0500-000002000000}" name="Hasta"/>
    <tableColumn id="3" xr3:uid="{00000000-0010-0000-0500-000003000000}" name="Puntaje a disminuir"/>
    <tableColumn id="4" xr3:uid="{00000000-0010-0000-0500-000004000000}" name="Letras"/>
  </tableColumns>
  <tableStyleInfo name="TableStyleMedium2"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0000000-000C-0000-FFFF-FFFF08000000}" name="Tabla9" displayName="Tabla9" ref="B2:H2947" totalsRowShown="0" headerRowDxfId="129" dataDxfId="127" headerRowBorderDxfId="128">
  <autoFilter ref="B2:H2947" xr:uid="{F17FB681-4D5F-4FF2-9890-461A9907303E}"/>
  <tableColumns count="7">
    <tableColumn id="1" xr3:uid="{00000000-0010-0000-0800-000001000000}" name="Cod. Riesgo" dataDxfId="126"/>
    <tableColumn id="7" xr3:uid="{9BA8D6AD-E5D1-458E-828C-06C592CF5EFE}" name="Riesgos " dataDxfId="125">
      <calculatedColumnFormula>+VLOOKUP(Tabla9[[#This Row],[Cod. Riesgo]],Tabla_Riesgos[[Número]:[Tipo de Riesgo]],6,FALSE)</calculatedColumnFormula>
    </tableColumn>
    <tableColumn id="2" xr3:uid="{00000000-0010-0000-0800-000002000000}" name="Proceso" dataDxfId="124">
      <calculatedColumnFormula>VLOOKUP(B3,Tabla_Riesgos[#All],2,0)</calculatedColumnFormula>
    </tableColumn>
    <tableColumn id="3" xr3:uid="{00000000-0010-0000-0800-000003000000}" name="Riesgo" dataDxfId="123">
      <calculatedColumnFormula>VLOOKUP(B3,Tabla_Riesgos[#All],3,0)</calculatedColumnFormula>
    </tableColumn>
    <tableColumn id="4" xr3:uid="{00000000-0010-0000-0800-000004000000}" name="Cod. Control" dataDxfId="122"/>
    <tableColumn id="5" xr3:uid="{00000000-0010-0000-0800-000005000000}" name="Control" dataDxfId="121"/>
    <tableColumn id="6" xr3:uid="{94AC2059-1769-4A5F-849F-2964ACC811CE}" name="Opción de majejo" dataDxfId="120"/>
  </tableColumns>
  <tableStyleInfo name="TableStyleMedium2"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7" Type="http://schemas.openxmlformats.org/officeDocument/2006/relationships/comments" Target="../comments1.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table" Target="../tables/table1.xml"/><Relationship Id="rId5" Type="http://schemas.openxmlformats.org/officeDocument/2006/relationships/image" Target="../media/image1.emf"/><Relationship Id="rId4" Type="http://schemas.openxmlformats.org/officeDocument/2006/relationships/control" Target="../activeX/activeX1.xml"/></Relationships>
</file>

<file path=xl/worksheets/_rels/sheet2.xml.rels><?xml version="1.0" encoding="UTF-8" standalone="yes"?>
<Relationships xmlns="http://schemas.openxmlformats.org/package/2006/relationships"><Relationship Id="rId3" Type="http://schemas.openxmlformats.org/officeDocument/2006/relationships/table" Target="../tables/table2.xml"/><Relationship Id="rId7" Type="http://schemas.openxmlformats.org/officeDocument/2006/relationships/table" Target="../tables/table6.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table" Target="../tables/table5.xml"/><Relationship Id="rId5" Type="http://schemas.openxmlformats.org/officeDocument/2006/relationships/table" Target="../tables/table4.xml"/><Relationship Id="rId4" Type="http://schemas.openxmlformats.org/officeDocument/2006/relationships/table" Target="../tables/table3.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printerSettings" Target="../printerSettings/printerSettings4.bin"/><Relationship Id="rId5" Type="http://schemas.openxmlformats.org/officeDocument/2006/relationships/comments" Target="../comments3.xml"/><Relationship Id="rId4" Type="http://schemas.openxmlformats.org/officeDocument/2006/relationships/table" Target="../tables/table7.xml"/></Relationships>
</file>

<file path=xl/worksheets/_rels/sheet5.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2" Type="http://schemas.openxmlformats.org/officeDocument/2006/relationships/printerSettings" Target="../printerSettings/printerSettings9.bin"/><Relationship Id="rId1" Type="http://schemas.openxmlformats.org/officeDocument/2006/relationships/pivotTable" Target="../pivotTables/pivotTable2.xml"/></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4:Q156"/>
  <sheetViews>
    <sheetView showGridLines="0" zoomScale="70" zoomScaleNormal="70" workbookViewId="0">
      <pane ySplit="4" topLeftCell="A130" activePane="bottomLeft" state="frozen"/>
      <selection activeCell="M11" sqref="M11"/>
      <selection pane="bottomLeft" activeCell="C133" sqref="C133"/>
    </sheetView>
  </sheetViews>
  <sheetFormatPr baseColWidth="10" defaultRowHeight="15" x14ac:dyDescent="0.25"/>
  <cols>
    <col min="1" max="1" width="9" customWidth="1"/>
    <col min="2" max="2" width="19.7109375" customWidth="1"/>
    <col min="3" max="3" width="55.85546875" customWidth="1"/>
    <col min="4" max="4" width="58.7109375" customWidth="1"/>
    <col min="5" max="5" width="55.28515625" customWidth="1"/>
    <col min="6" max="6" width="27.28515625" customWidth="1"/>
    <col min="15" max="15" width="16.28515625" bestFit="1" customWidth="1"/>
    <col min="17" max="17" width="17.42578125" bestFit="1" customWidth="1"/>
  </cols>
  <sheetData>
    <row r="4" spans="1:15" x14ac:dyDescent="0.25">
      <c r="A4" s="132" t="s">
        <v>0</v>
      </c>
      <c r="B4" s="133" t="s">
        <v>1</v>
      </c>
      <c r="C4" s="133" t="s">
        <v>383</v>
      </c>
      <c r="D4" s="133" t="s">
        <v>2</v>
      </c>
      <c r="E4" s="133" t="s">
        <v>3</v>
      </c>
      <c r="F4" s="133" t="s">
        <v>4</v>
      </c>
      <c r="G4" s="133" t="s">
        <v>94</v>
      </c>
      <c r="H4" s="134" t="s">
        <v>638</v>
      </c>
      <c r="I4" s="133" t="s">
        <v>660</v>
      </c>
    </row>
    <row r="5" spans="1:15" ht="51" x14ac:dyDescent="0.25">
      <c r="A5" s="135">
        <v>1</v>
      </c>
      <c r="B5" s="1" t="s">
        <v>12</v>
      </c>
      <c r="C5" s="13" t="s">
        <v>386</v>
      </c>
      <c r="D5" s="2" t="s">
        <v>1462</v>
      </c>
      <c r="E5" s="2" t="s">
        <v>1463</v>
      </c>
      <c r="F5" s="61" t="s">
        <v>11</v>
      </c>
      <c r="G5" s="61" t="s">
        <v>95</v>
      </c>
      <c r="H5" s="136"/>
      <c r="I5" s="158"/>
    </row>
    <row r="6" spans="1:15" ht="51" hidden="1" x14ac:dyDescent="0.25">
      <c r="A6" s="137">
        <v>2</v>
      </c>
      <c r="B6" s="1" t="s">
        <v>12</v>
      </c>
      <c r="C6" s="13" t="s">
        <v>13</v>
      </c>
      <c r="D6" s="2" t="s">
        <v>387</v>
      </c>
      <c r="E6" s="2" t="s">
        <v>388</v>
      </c>
      <c r="F6" s="61" t="s">
        <v>11</v>
      </c>
      <c r="G6" s="61" t="s">
        <v>96</v>
      </c>
      <c r="H6" s="136"/>
      <c r="I6" s="158"/>
    </row>
    <row r="7" spans="1:15" ht="51" x14ac:dyDescent="0.25">
      <c r="A7" s="137">
        <v>3</v>
      </c>
      <c r="B7" s="1" t="s">
        <v>12</v>
      </c>
      <c r="C7" s="13" t="s">
        <v>1283</v>
      </c>
      <c r="D7" s="3" t="s">
        <v>1464</v>
      </c>
      <c r="E7" s="2" t="s">
        <v>1465</v>
      </c>
      <c r="F7" s="61" t="s">
        <v>11</v>
      </c>
      <c r="G7" s="61" t="s">
        <v>95</v>
      </c>
      <c r="H7" s="136"/>
      <c r="I7" s="158"/>
    </row>
    <row r="8" spans="1:15" ht="68.25" customHeight="1" x14ac:dyDescent="0.25">
      <c r="A8" s="135">
        <v>4</v>
      </c>
      <c r="B8" s="1" t="s">
        <v>12</v>
      </c>
      <c r="C8" s="13" t="s">
        <v>622</v>
      </c>
      <c r="D8" s="2" t="s">
        <v>1466</v>
      </c>
      <c r="E8" s="2" t="s">
        <v>1465</v>
      </c>
      <c r="F8" s="61" t="s">
        <v>11</v>
      </c>
      <c r="G8" s="61" t="s">
        <v>95</v>
      </c>
      <c r="H8" s="136"/>
      <c r="I8" s="158"/>
    </row>
    <row r="9" spans="1:15" ht="38.25" x14ac:dyDescent="0.25">
      <c r="A9" s="137">
        <v>5</v>
      </c>
      <c r="B9" s="1" t="s">
        <v>12</v>
      </c>
      <c r="C9" s="13" t="s">
        <v>624</v>
      </c>
      <c r="D9" s="2" t="s">
        <v>1467</v>
      </c>
      <c r="E9" s="2" t="s">
        <v>1468</v>
      </c>
      <c r="F9" s="61" t="s">
        <v>9</v>
      </c>
      <c r="G9" s="61" t="s">
        <v>95</v>
      </c>
      <c r="H9" s="136"/>
      <c r="I9" s="158"/>
    </row>
    <row r="10" spans="1:15" ht="63.75" x14ac:dyDescent="0.25">
      <c r="A10" s="137">
        <v>6</v>
      </c>
      <c r="B10" s="1" t="s">
        <v>12</v>
      </c>
      <c r="C10" s="13" t="s">
        <v>639</v>
      </c>
      <c r="D10" s="2" t="s">
        <v>1581</v>
      </c>
      <c r="E10" s="2" t="s">
        <v>1469</v>
      </c>
      <c r="F10" s="61" t="s">
        <v>11</v>
      </c>
      <c r="G10" s="61" t="s">
        <v>95</v>
      </c>
      <c r="H10" s="136"/>
      <c r="I10" s="158"/>
      <c r="O10" s="247"/>
    </row>
    <row r="11" spans="1:15" ht="63.75" x14ac:dyDescent="0.25">
      <c r="A11" s="135">
        <v>7</v>
      </c>
      <c r="B11" s="1" t="s">
        <v>12</v>
      </c>
      <c r="C11" s="5" t="s">
        <v>392</v>
      </c>
      <c r="D11" s="2" t="s">
        <v>1581</v>
      </c>
      <c r="E11" s="2" t="s">
        <v>1469</v>
      </c>
      <c r="F11" s="61" t="s">
        <v>11</v>
      </c>
      <c r="G11" s="61" t="s">
        <v>95</v>
      </c>
      <c r="H11" s="136"/>
      <c r="I11" s="158"/>
    </row>
    <row r="12" spans="1:15" ht="51" x14ac:dyDescent="0.25">
      <c r="A12" s="137">
        <v>8</v>
      </c>
      <c r="B12" s="1" t="s">
        <v>12</v>
      </c>
      <c r="C12" s="13" t="s">
        <v>641</v>
      </c>
      <c r="D12" s="2" t="s">
        <v>640</v>
      </c>
      <c r="E12" s="2" t="s">
        <v>1468</v>
      </c>
      <c r="F12" s="61" t="s">
        <v>11</v>
      </c>
      <c r="G12" s="61" t="s">
        <v>95</v>
      </c>
      <c r="H12" s="136"/>
      <c r="I12" s="158"/>
    </row>
    <row r="13" spans="1:15" ht="38.25" x14ac:dyDescent="0.25">
      <c r="A13" s="137">
        <v>9</v>
      </c>
      <c r="B13" s="1" t="s">
        <v>12</v>
      </c>
      <c r="C13" s="13" t="s">
        <v>391</v>
      </c>
      <c r="D13" s="2" t="s">
        <v>1582</v>
      </c>
      <c r="E13" s="2" t="s">
        <v>1468</v>
      </c>
      <c r="F13" s="61" t="s">
        <v>11</v>
      </c>
      <c r="G13" s="61" t="s">
        <v>95</v>
      </c>
      <c r="H13" s="136"/>
      <c r="I13" s="158"/>
    </row>
    <row r="14" spans="1:15" ht="38.25" x14ac:dyDescent="0.25">
      <c r="A14" s="135">
        <v>10</v>
      </c>
      <c r="B14" s="1" t="s">
        <v>12</v>
      </c>
      <c r="C14" s="13" t="s">
        <v>623</v>
      </c>
      <c r="D14" s="2" t="s">
        <v>1470</v>
      </c>
      <c r="E14" s="2" t="s">
        <v>1468</v>
      </c>
      <c r="F14" s="61" t="s">
        <v>11</v>
      </c>
      <c r="G14" s="61" t="s">
        <v>95</v>
      </c>
      <c r="H14" s="136"/>
      <c r="I14" s="158"/>
    </row>
    <row r="15" spans="1:15" ht="76.5" x14ac:dyDescent="0.25">
      <c r="A15" s="137">
        <v>11</v>
      </c>
      <c r="B15" s="1" t="s">
        <v>12</v>
      </c>
      <c r="C15" s="13" t="s">
        <v>394</v>
      </c>
      <c r="D15" s="2" t="s">
        <v>1471</v>
      </c>
      <c r="E15" s="2" t="s">
        <v>1472</v>
      </c>
      <c r="F15" s="61" t="s">
        <v>11</v>
      </c>
      <c r="G15" s="61" t="s">
        <v>95</v>
      </c>
      <c r="H15" s="136"/>
      <c r="I15" s="158"/>
    </row>
    <row r="16" spans="1:15" ht="63.75" x14ac:dyDescent="0.25">
      <c r="A16" s="137">
        <v>12</v>
      </c>
      <c r="B16" s="1" t="s">
        <v>12</v>
      </c>
      <c r="C16" s="13" t="s">
        <v>14</v>
      </c>
      <c r="D16" s="2" t="s">
        <v>1473</v>
      </c>
      <c r="E16" s="2" t="s">
        <v>1472</v>
      </c>
      <c r="F16" s="61" t="s">
        <v>1583</v>
      </c>
      <c r="G16" s="61" t="s">
        <v>95</v>
      </c>
      <c r="H16" s="136"/>
      <c r="I16" s="158"/>
    </row>
    <row r="17" spans="1:15" ht="66.75" customHeight="1" x14ac:dyDescent="0.25">
      <c r="A17" s="135">
        <v>13</v>
      </c>
      <c r="B17" s="1" t="s">
        <v>12</v>
      </c>
      <c r="C17" s="13" t="s">
        <v>15</v>
      </c>
      <c r="D17" s="2" t="s">
        <v>1584</v>
      </c>
      <c r="E17" s="2" t="s">
        <v>1474</v>
      </c>
      <c r="F17" s="61" t="s">
        <v>11</v>
      </c>
      <c r="G17" s="61" t="s">
        <v>95</v>
      </c>
      <c r="H17" s="136"/>
      <c r="I17" s="158"/>
      <c r="O17" s="248"/>
    </row>
    <row r="18" spans="1:15" ht="25.5" x14ac:dyDescent="0.25">
      <c r="A18" s="137">
        <v>14</v>
      </c>
      <c r="B18" s="1" t="s">
        <v>35</v>
      </c>
      <c r="C18" s="15" t="s">
        <v>626</v>
      </c>
      <c r="D18" s="2" t="s">
        <v>16</v>
      </c>
      <c r="E18" s="2" t="s">
        <v>389</v>
      </c>
      <c r="F18" s="61" t="s">
        <v>9</v>
      </c>
      <c r="G18" s="61" t="s">
        <v>95</v>
      </c>
      <c r="H18" s="136"/>
      <c r="I18" s="158"/>
    </row>
    <row r="19" spans="1:15" ht="63.75" x14ac:dyDescent="0.25">
      <c r="A19" s="137">
        <v>15</v>
      </c>
      <c r="B19" s="1" t="s">
        <v>38</v>
      </c>
      <c r="C19" s="2" t="s">
        <v>17</v>
      </c>
      <c r="D19" s="2" t="s">
        <v>1475</v>
      </c>
      <c r="E19" s="2" t="s">
        <v>1585</v>
      </c>
      <c r="F19" s="61" t="s">
        <v>9</v>
      </c>
      <c r="G19" s="61" t="s">
        <v>95</v>
      </c>
      <c r="H19" s="136"/>
      <c r="I19" s="158"/>
    </row>
    <row r="20" spans="1:15" ht="89.25" x14ac:dyDescent="0.25">
      <c r="A20" s="135">
        <v>16</v>
      </c>
      <c r="B20" s="1" t="s">
        <v>33</v>
      </c>
      <c r="C20" s="15" t="s">
        <v>19</v>
      </c>
      <c r="D20" s="2" t="s">
        <v>1586</v>
      </c>
      <c r="E20" s="2" t="s">
        <v>1585</v>
      </c>
      <c r="F20" s="61" t="s">
        <v>1583</v>
      </c>
      <c r="G20" s="61" t="s">
        <v>95</v>
      </c>
      <c r="H20" s="136"/>
      <c r="I20" s="158"/>
    </row>
    <row r="21" spans="1:15" ht="25.5" x14ac:dyDescent="0.25">
      <c r="A21" s="137">
        <v>17</v>
      </c>
      <c r="B21" s="1" t="s">
        <v>43</v>
      </c>
      <c r="C21" s="15" t="s">
        <v>20</v>
      </c>
      <c r="D21" s="2" t="s">
        <v>18</v>
      </c>
      <c r="E21" s="2" t="s">
        <v>389</v>
      </c>
      <c r="F21" s="61" t="s">
        <v>9</v>
      </c>
      <c r="G21" s="61" t="s">
        <v>95</v>
      </c>
      <c r="H21" s="136"/>
      <c r="I21" s="158"/>
    </row>
    <row r="22" spans="1:15" ht="38.25" x14ac:dyDescent="0.25">
      <c r="A22" s="137">
        <v>18</v>
      </c>
      <c r="B22" s="1" t="s">
        <v>12</v>
      </c>
      <c r="C22" s="15" t="s">
        <v>21</v>
      </c>
      <c r="D22" s="2" t="s">
        <v>625</v>
      </c>
      <c r="E22" s="2" t="s">
        <v>1587</v>
      </c>
      <c r="F22" s="61" t="s">
        <v>1583</v>
      </c>
      <c r="G22" s="61" t="s">
        <v>95</v>
      </c>
      <c r="H22" s="136"/>
      <c r="I22" s="158"/>
    </row>
    <row r="23" spans="1:15" ht="63.75" x14ac:dyDescent="0.25">
      <c r="A23" s="135">
        <v>19</v>
      </c>
      <c r="B23" s="1" t="s">
        <v>12</v>
      </c>
      <c r="C23" s="15" t="s">
        <v>22</v>
      </c>
      <c r="D23" s="2" t="s">
        <v>1476</v>
      </c>
      <c r="E23" s="2" t="s">
        <v>23</v>
      </c>
      <c r="F23" s="61" t="s">
        <v>9</v>
      </c>
      <c r="G23" s="61" t="s">
        <v>95</v>
      </c>
      <c r="H23" s="136"/>
      <c r="I23" s="158"/>
    </row>
    <row r="24" spans="1:15" ht="63.75" x14ac:dyDescent="0.25">
      <c r="A24" s="137">
        <v>20</v>
      </c>
      <c r="B24" s="1" t="s">
        <v>12</v>
      </c>
      <c r="C24" s="15" t="s">
        <v>24</v>
      </c>
      <c r="D24" s="2" t="s">
        <v>1477</v>
      </c>
      <c r="E24" s="2" t="s">
        <v>1478</v>
      </c>
      <c r="F24" s="61" t="s">
        <v>10</v>
      </c>
      <c r="G24" s="61" t="s">
        <v>95</v>
      </c>
      <c r="H24" s="136"/>
      <c r="I24" s="158"/>
    </row>
    <row r="25" spans="1:15" ht="63.75" x14ac:dyDescent="0.25">
      <c r="A25" s="137">
        <v>21</v>
      </c>
      <c r="B25" s="1" t="s">
        <v>12</v>
      </c>
      <c r="C25" s="15" t="s">
        <v>25</v>
      </c>
      <c r="D25" s="2" t="s">
        <v>1479</v>
      </c>
      <c r="E25" s="2" t="s">
        <v>393</v>
      </c>
      <c r="F25" s="61" t="s">
        <v>1583</v>
      </c>
      <c r="G25" s="61" t="s">
        <v>95</v>
      </c>
      <c r="H25" s="136"/>
      <c r="I25" s="158"/>
    </row>
    <row r="26" spans="1:15" ht="89.25" x14ac:dyDescent="0.25">
      <c r="A26" s="135">
        <v>22</v>
      </c>
      <c r="B26" s="1" t="s">
        <v>26</v>
      </c>
      <c r="C26" s="15" t="s">
        <v>27</v>
      </c>
      <c r="D26" s="4" t="s">
        <v>1588</v>
      </c>
      <c r="E26" s="2" t="s">
        <v>1480</v>
      </c>
      <c r="F26" s="61" t="s">
        <v>1583</v>
      </c>
      <c r="G26" s="61" t="s">
        <v>95</v>
      </c>
      <c r="H26" s="136"/>
      <c r="I26" s="158"/>
    </row>
    <row r="27" spans="1:15" ht="89.25" x14ac:dyDescent="0.25">
      <c r="A27" s="137">
        <v>23</v>
      </c>
      <c r="B27" s="1" t="s">
        <v>26</v>
      </c>
      <c r="C27" s="15" t="s">
        <v>28</v>
      </c>
      <c r="D27" s="16" t="s">
        <v>1481</v>
      </c>
      <c r="E27" s="16" t="s">
        <v>1589</v>
      </c>
      <c r="F27" s="61" t="s">
        <v>1583</v>
      </c>
      <c r="G27" s="61" t="s">
        <v>95</v>
      </c>
      <c r="H27" s="136"/>
      <c r="I27" s="158"/>
    </row>
    <row r="28" spans="1:15" ht="178.5" x14ac:dyDescent="0.25">
      <c r="A28" s="137">
        <v>24</v>
      </c>
      <c r="B28" s="1" t="s">
        <v>29</v>
      </c>
      <c r="C28" s="15" t="s">
        <v>30</v>
      </c>
      <c r="D28" s="16" t="s">
        <v>1482</v>
      </c>
      <c r="E28" s="5" t="s">
        <v>1483</v>
      </c>
      <c r="F28" s="61" t="s">
        <v>9</v>
      </c>
      <c r="G28" s="61" t="s">
        <v>95</v>
      </c>
      <c r="H28" s="136"/>
      <c r="I28" s="158"/>
    </row>
    <row r="29" spans="1:15" ht="89.25" x14ac:dyDescent="0.25">
      <c r="A29" s="135">
        <v>25</v>
      </c>
      <c r="B29" s="14" t="s">
        <v>12</v>
      </c>
      <c r="C29" s="15" t="s">
        <v>31</v>
      </c>
      <c r="D29" s="5" t="s">
        <v>1484</v>
      </c>
      <c r="E29" s="5" t="s">
        <v>642</v>
      </c>
      <c r="F29" s="61" t="s">
        <v>9</v>
      </c>
      <c r="G29" s="61" t="s">
        <v>95</v>
      </c>
      <c r="H29" s="136"/>
      <c r="I29" s="158"/>
    </row>
    <row r="30" spans="1:15" ht="76.5" x14ac:dyDescent="0.25">
      <c r="A30" s="137">
        <v>26</v>
      </c>
      <c r="B30" s="14" t="s">
        <v>12</v>
      </c>
      <c r="C30" s="15" t="s">
        <v>32</v>
      </c>
      <c r="D30" s="5" t="s">
        <v>1485</v>
      </c>
      <c r="E30" s="5" t="s">
        <v>1486</v>
      </c>
      <c r="F30" s="61" t="s">
        <v>9</v>
      </c>
      <c r="G30" s="61" t="s">
        <v>95</v>
      </c>
      <c r="H30" s="136"/>
      <c r="I30" s="158"/>
    </row>
    <row r="31" spans="1:15" ht="63.75" customHeight="1" x14ac:dyDescent="0.25">
      <c r="A31" s="137">
        <v>27</v>
      </c>
      <c r="B31" s="14" t="s">
        <v>12</v>
      </c>
      <c r="C31" s="16" t="s">
        <v>661</v>
      </c>
      <c r="D31" s="5" t="s">
        <v>1487</v>
      </c>
      <c r="E31" s="5" t="s">
        <v>739</v>
      </c>
      <c r="F31" s="61" t="s">
        <v>10</v>
      </c>
      <c r="G31" s="61" t="s">
        <v>95</v>
      </c>
      <c r="H31" s="136"/>
      <c r="I31" s="158"/>
    </row>
    <row r="32" spans="1:15" ht="204" x14ac:dyDescent="0.25">
      <c r="A32" s="135">
        <v>28</v>
      </c>
      <c r="B32" s="13" t="s">
        <v>26</v>
      </c>
      <c r="C32" s="15" t="s">
        <v>1295</v>
      </c>
      <c r="D32" s="5" t="s">
        <v>1488</v>
      </c>
      <c r="E32" s="5" t="s">
        <v>1489</v>
      </c>
      <c r="F32" s="61" t="s">
        <v>1583</v>
      </c>
      <c r="G32" s="61" t="s">
        <v>95</v>
      </c>
      <c r="H32" s="136"/>
      <c r="I32" s="158"/>
    </row>
    <row r="33" spans="1:9" ht="63.75" hidden="1" x14ac:dyDescent="0.25">
      <c r="A33" s="159">
        <v>29</v>
      </c>
      <c r="B33" s="160" t="s">
        <v>33</v>
      </c>
      <c r="C33" s="161" t="s">
        <v>34</v>
      </c>
      <c r="D33" s="162" t="s">
        <v>643</v>
      </c>
      <c r="E33" s="162" t="s">
        <v>644</v>
      </c>
      <c r="F33" s="163" t="s">
        <v>9</v>
      </c>
      <c r="G33" s="163" t="s">
        <v>96</v>
      </c>
      <c r="H33" s="136"/>
      <c r="I33" s="158"/>
    </row>
    <row r="34" spans="1:9" ht="63.75" hidden="1" x14ac:dyDescent="0.25">
      <c r="A34" s="159">
        <v>30</v>
      </c>
      <c r="B34" s="160" t="s">
        <v>35</v>
      </c>
      <c r="C34" s="161" t="s">
        <v>36</v>
      </c>
      <c r="D34" s="162" t="s">
        <v>645</v>
      </c>
      <c r="E34" s="162" t="s">
        <v>646</v>
      </c>
      <c r="F34" s="163" t="s">
        <v>9</v>
      </c>
      <c r="G34" s="163" t="s">
        <v>96</v>
      </c>
      <c r="H34" s="136"/>
      <c r="I34" s="158"/>
    </row>
    <row r="35" spans="1:9" ht="178.5" x14ac:dyDescent="0.25">
      <c r="A35" s="135">
        <v>31</v>
      </c>
      <c r="B35" s="14" t="s">
        <v>35</v>
      </c>
      <c r="C35" s="15" t="s">
        <v>734</v>
      </c>
      <c r="D35" s="5" t="s">
        <v>1490</v>
      </c>
      <c r="E35" s="5" t="s">
        <v>1491</v>
      </c>
      <c r="F35" s="61" t="s">
        <v>1583</v>
      </c>
      <c r="G35" s="61" t="s">
        <v>95</v>
      </c>
      <c r="H35" s="136"/>
      <c r="I35" s="158"/>
    </row>
    <row r="36" spans="1:9" ht="76.5" hidden="1" x14ac:dyDescent="0.25">
      <c r="A36" s="137">
        <v>32</v>
      </c>
      <c r="B36" s="14" t="s">
        <v>35</v>
      </c>
      <c r="C36" s="120" t="s">
        <v>37</v>
      </c>
      <c r="D36" s="5" t="s">
        <v>647</v>
      </c>
      <c r="E36" s="5" t="s">
        <v>648</v>
      </c>
      <c r="F36" s="61" t="s">
        <v>1583</v>
      </c>
      <c r="G36" s="61" t="s">
        <v>96</v>
      </c>
      <c r="H36" s="136"/>
      <c r="I36" s="158"/>
    </row>
    <row r="37" spans="1:9" ht="102" hidden="1" x14ac:dyDescent="0.25">
      <c r="A37" s="159">
        <v>33</v>
      </c>
      <c r="B37" s="160" t="s">
        <v>38</v>
      </c>
      <c r="C37" s="164" t="s">
        <v>39</v>
      </c>
      <c r="D37" s="162" t="s">
        <v>649</v>
      </c>
      <c r="E37" s="162" t="s">
        <v>650</v>
      </c>
      <c r="F37" s="163" t="s">
        <v>1583</v>
      </c>
      <c r="G37" s="163" t="s">
        <v>96</v>
      </c>
      <c r="H37" s="136"/>
      <c r="I37" s="158"/>
    </row>
    <row r="38" spans="1:9" ht="89.25" x14ac:dyDescent="0.25">
      <c r="A38" s="135">
        <v>34</v>
      </c>
      <c r="B38" s="14" t="s">
        <v>38</v>
      </c>
      <c r="C38" s="15" t="s">
        <v>662</v>
      </c>
      <c r="D38" s="5" t="s">
        <v>1590</v>
      </c>
      <c r="E38" s="5" t="s">
        <v>1492</v>
      </c>
      <c r="F38" s="61" t="s">
        <v>9</v>
      </c>
      <c r="G38" s="61" t="s">
        <v>95</v>
      </c>
      <c r="H38" s="136"/>
      <c r="I38" s="158"/>
    </row>
    <row r="39" spans="1:9" ht="63.75" hidden="1" x14ac:dyDescent="0.25">
      <c r="A39" s="159">
        <v>35</v>
      </c>
      <c r="B39" s="160" t="s">
        <v>38</v>
      </c>
      <c r="C39" s="164" t="s">
        <v>40</v>
      </c>
      <c r="D39" s="162" t="s">
        <v>651</v>
      </c>
      <c r="E39" s="162" t="s">
        <v>41</v>
      </c>
      <c r="F39" s="163" t="s">
        <v>9</v>
      </c>
      <c r="G39" s="163" t="s">
        <v>96</v>
      </c>
      <c r="H39" s="136"/>
      <c r="I39" s="158"/>
    </row>
    <row r="40" spans="1:9" ht="51" hidden="1" x14ac:dyDescent="0.25">
      <c r="A40" s="137">
        <v>36</v>
      </c>
      <c r="B40" s="14" t="s">
        <v>38</v>
      </c>
      <c r="C40" s="16" t="s">
        <v>42</v>
      </c>
      <c r="D40" s="5" t="s">
        <v>652</v>
      </c>
      <c r="E40" s="5" t="s">
        <v>653</v>
      </c>
      <c r="F40" s="61" t="s">
        <v>1583</v>
      </c>
      <c r="G40" s="61" t="s">
        <v>96</v>
      </c>
      <c r="H40" s="136"/>
      <c r="I40" s="158"/>
    </row>
    <row r="41" spans="1:9" ht="51" x14ac:dyDescent="0.25">
      <c r="A41" s="135">
        <v>37</v>
      </c>
      <c r="B41" s="14" t="s">
        <v>38</v>
      </c>
      <c r="C41" s="15" t="s">
        <v>663</v>
      </c>
      <c r="D41" s="5" t="s">
        <v>740</v>
      </c>
      <c r="E41" s="5" t="s">
        <v>741</v>
      </c>
      <c r="F41" s="61" t="s">
        <v>1583</v>
      </c>
      <c r="G41" s="61" t="s">
        <v>95</v>
      </c>
      <c r="H41" s="136"/>
      <c r="I41" s="158"/>
    </row>
    <row r="42" spans="1:9" ht="114.75" x14ac:dyDescent="0.25">
      <c r="A42" s="137">
        <v>38</v>
      </c>
      <c r="B42" s="14" t="s">
        <v>43</v>
      </c>
      <c r="C42" s="15" t="s">
        <v>664</v>
      </c>
      <c r="D42" s="5" t="s">
        <v>742</v>
      </c>
      <c r="E42" s="5" t="s">
        <v>1493</v>
      </c>
      <c r="F42" s="61" t="s">
        <v>9</v>
      </c>
      <c r="G42" s="61" t="s">
        <v>95</v>
      </c>
      <c r="H42" s="136"/>
      <c r="I42" s="158"/>
    </row>
    <row r="43" spans="1:9" ht="76.5" x14ac:dyDescent="0.25">
      <c r="A43" s="137">
        <v>39</v>
      </c>
      <c r="B43" s="14" t="s">
        <v>43</v>
      </c>
      <c r="C43" s="15" t="s">
        <v>44</v>
      </c>
      <c r="D43" s="5" t="s">
        <v>1494</v>
      </c>
      <c r="E43" s="5" t="s">
        <v>1495</v>
      </c>
      <c r="F43" s="61" t="s">
        <v>1583</v>
      </c>
      <c r="G43" s="61" t="s">
        <v>95</v>
      </c>
      <c r="H43" s="136"/>
      <c r="I43" s="158"/>
    </row>
    <row r="44" spans="1:9" ht="102" x14ac:dyDescent="0.25">
      <c r="A44" s="135">
        <v>40</v>
      </c>
      <c r="B44" s="14" t="s">
        <v>43</v>
      </c>
      <c r="C44" s="15" t="s">
        <v>743</v>
      </c>
      <c r="D44" s="5" t="s">
        <v>1496</v>
      </c>
      <c r="E44" s="5" t="s">
        <v>1497</v>
      </c>
      <c r="F44" s="61" t="s">
        <v>9</v>
      </c>
      <c r="G44" s="61" t="s">
        <v>95</v>
      </c>
      <c r="H44" s="136"/>
      <c r="I44" s="158"/>
    </row>
    <row r="45" spans="1:9" ht="89.25" x14ac:dyDescent="0.25">
      <c r="A45" s="137">
        <v>41</v>
      </c>
      <c r="B45" s="14" t="s">
        <v>43</v>
      </c>
      <c r="C45" s="16" t="s">
        <v>665</v>
      </c>
      <c r="D45" s="5" t="s">
        <v>1498</v>
      </c>
      <c r="E45" s="5" t="s">
        <v>1499</v>
      </c>
      <c r="F45" s="61" t="s">
        <v>1583</v>
      </c>
      <c r="G45" s="61" t="s">
        <v>95</v>
      </c>
      <c r="H45" s="136"/>
      <c r="I45" s="158"/>
    </row>
    <row r="46" spans="1:9" ht="114.75" x14ac:dyDescent="0.25">
      <c r="A46" s="137">
        <v>42</v>
      </c>
      <c r="B46" s="14" t="s">
        <v>43</v>
      </c>
      <c r="C46" s="15" t="s">
        <v>666</v>
      </c>
      <c r="D46" s="5" t="s">
        <v>1500</v>
      </c>
      <c r="E46" s="5" t="s">
        <v>1501</v>
      </c>
      <c r="F46" s="61" t="s">
        <v>9</v>
      </c>
      <c r="G46" s="61" t="s">
        <v>95</v>
      </c>
      <c r="H46" s="136"/>
      <c r="I46" s="158"/>
    </row>
    <row r="47" spans="1:9" ht="38.25" x14ac:dyDescent="0.25">
      <c r="A47" s="135">
        <v>43</v>
      </c>
      <c r="B47" s="14" t="s">
        <v>45</v>
      </c>
      <c r="C47" s="15" t="s">
        <v>667</v>
      </c>
      <c r="D47" s="5" t="s">
        <v>1502</v>
      </c>
      <c r="E47" s="5" t="s">
        <v>1503</v>
      </c>
      <c r="F47" s="61" t="s">
        <v>9</v>
      </c>
      <c r="G47" s="61" t="s">
        <v>95</v>
      </c>
      <c r="H47" s="136"/>
      <c r="I47" s="158"/>
    </row>
    <row r="48" spans="1:9" ht="96.75" customHeight="1" x14ac:dyDescent="0.25">
      <c r="A48" s="137">
        <v>44</v>
      </c>
      <c r="B48" s="14" t="s">
        <v>45</v>
      </c>
      <c r="C48" s="15" t="s">
        <v>668</v>
      </c>
      <c r="D48" s="5" t="s">
        <v>1504</v>
      </c>
      <c r="E48" s="5" t="s">
        <v>1505</v>
      </c>
      <c r="F48" s="61" t="s">
        <v>9</v>
      </c>
      <c r="G48" s="61" t="s">
        <v>95</v>
      </c>
      <c r="H48" s="136"/>
      <c r="I48" s="158"/>
    </row>
    <row r="49" spans="1:9" ht="51" hidden="1" x14ac:dyDescent="0.25">
      <c r="A49" s="137">
        <v>45</v>
      </c>
      <c r="B49" s="14" t="s">
        <v>45</v>
      </c>
      <c r="C49" s="15" t="s">
        <v>46</v>
      </c>
      <c r="D49" s="5" t="s">
        <v>1506</v>
      </c>
      <c r="E49" s="5" t="s">
        <v>1507</v>
      </c>
      <c r="F49" s="61" t="s">
        <v>9</v>
      </c>
      <c r="G49" s="61" t="s">
        <v>96</v>
      </c>
      <c r="H49" s="136"/>
      <c r="I49" s="158"/>
    </row>
    <row r="50" spans="1:9" ht="40.5" hidden="1" customHeight="1" x14ac:dyDescent="0.25">
      <c r="A50" s="135">
        <v>46</v>
      </c>
      <c r="B50" s="14" t="s">
        <v>12</v>
      </c>
      <c r="C50" s="15" t="s">
        <v>47</v>
      </c>
      <c r="D50" s="5" t="s">
        <v>669</v>
      </c>
      <c r="E50" s="5" t="s">
        <v>744</v>
      </c>
      <c r="F50" s="61" t="s">
        <v>10</v>
      </c>
      <c r="G50" s="61" t="s">
        <v>96</v>
      </c>
      <c r="H50" s="136"/>
      <c r="I50" s="158"/>
    </row>
    <row r="51" spans="1:9" ht="63.75" hidden="1" x14ac:dyDescent="0.25">
      <c r="A51" s="137">
        <v>47</v>
      </c>
      <c r="B51" s="13" t="s">
        <v>48</v>
      </c>
      <c r="C51" s="2" t="s">
        <v>49</v>
      </c>
      <c r="D51" s="6" t="s">
        <v>50</v>
      </c>
      <c r="E51" s="6" t="s">
        <v>51</v>
      </c>
      <c r="F51" s="61" t="s">
        <v>9</v>
      </c>
      <c r="G51" s="61" t="s">
        <v>96</v>
      </c>
      <c r="H51" s="136"/>
      <c r="I51" s="158"/>
    </row>
    <row r="52" spans="1:9" ht="76.5" hidden="1" x14ac:dyDescent="0.25">
      <c r="A52" s="159">
        <v>48</v>
      </c>
      <c r="B52" s="160" t="s">
        <v>48</v>
      </c>
      <c r="C52" s="162" t="s">
        <v>52</v>
      </c>
      <c r="D52" s="165" t="s">
        <v>53</v>
      </c>
      <c r="E52" s="165" t="s">
        <v>654</v>
      </c>
      <c r="F52" s="163" t="s">
        <v>9</v>
      </c>
      <c r="G52" s="163" t="s">
        <v>96</v>
      </c>
      <c r="H52" s="136"/>
      <c r="I52" s="158"/>
    </row>
    <row r="53" spans="1:9" ht="63.75" x14ac:dyDescent="0.25">
      <c r="A53" s="135">
        <v>49</v>
      </c>
      <c r="B53" s="13" t="s">
        <v>48</v>
      </c>
      <c r="C53" s="2" t="s">
        <v>54</v>
      </c>
      <c r="D53" s="6" t="s">
        <v>672</v>
      </c>
      <c r="E53" s="6" t="s">
        <v>1508</v>
      </c>
      <c r="F53" s="61" t="s">
        <v>9</v>
      </c>
      <c r="G53" s="61" t="s">
        <v>95</v>
      </c>
      <c r="H53" s="136"/>
      <c r="I53" s="158"/>
    </row>
    <row r="54" spans="1:9" ht="76.5" x14ac:dyDescent="0.25">
      <c r="A54" s="137">
        <v>50</v>
      </c>
      <c r="B54" s="14" t="s">
        <v>55</v>
      </c>
      <c r="C54" s="7" t="s">
        <v>670</v>
      </c>
      <c r="D54" s="6" t="s">
        <v>1509</v>
      </c>
      <c r="E54" s="6" t="s">
        <v>1510</v>
      </c>
      <c r="F54" s="61" t="s">
        <v>9</v>
      </c>
      <c r="G54" s="61" t="s">
        <v>95</v>
      </c>
      <c r="H54" s="136"/>
      <c r="I54" s="158"/>
    </row>
    <row r="55" spans="1:9" ht="89.25" x14ac:dyDescent="0.25">
      <c r="A55" s="137">
        <v>51</v>
      </c>
      <c r="B55" s="14" t="s">
        <v>55</v>
      </c>
      <c r="C55" s="7" t="s">
        <v>671</v>
      </c>
      <c r="D55" s="6" t="s">
        <v>673</v>
      </c>
      <c r="E55" s="6" t="s">
        <v>1511</v>
      </c>
      <c r="F55" s="61" t="s">
        <v>9</v>
      </c>
      <c r="G55" s="61" t="s">
        <v>95</v>
      </c>
      <c r="H55" s="136"/>
      <c r="I55" s="158"/>
    </row>
    <row r="56" spans="1:9" ht="76.5" x14ac:dyDescent="0.25">
      <c r="A56" s="135">
        <v>52</v>
      </c>
      <c r="B56" s="14" t="s">
        <v>55</v>
      </c>
      <c r="C56" s="7" t="s">
        <v>56</v>
      </c>
      <c r="D56" s="6" t="s">
        <v>1512</v>
      </c>
      <c r="E56" s="6" t="s">
        <v>1513</v>
      </c>
      <c r="F56" s="61" t="s">
        <v>9</v>
      </c>
      <c r="G56" s="61" t="s">
        <v>95</v>
      </c>
      <c r="H56" s="136"/>
      <c r="I56" s="158"/>
    </row>
    <row r="57" spans="1:9" ht="51" x14ac:dyDescent="0.25">
      <c r="A57" s="137">
        <v>53</v>
      </c>
      <c r="B57" s="14" t="s">
        <v>57</v>
      </c>
      <c r="C57" s="15" t="s">
        <v>58</v>
      </c>
      <c r="D57" s="16" t="s">
        <v>655</v>
      </c>
      <c r="E57" s="16" t="s">
        <v>656</v>
      </c>
      <c r="F57" s="61" t="s">
        <v>10</v>
      </c>
      <c r="G57" s="61" t="s">
        <v>95</v>
      </c>
      <c r="H57" s="136"/>
      <c r="I57" s="158"/>
    </row>
    <row r="58" spans="1:9" ht="51" x14ac:dyDescent="0.25">
      <c r="A58" s="137">
        <v>54</v>
      </c>
      <c r="B58" s="14" t="s">
        <v>57</v>
      </c>
      <c r="C58" s="15" t="s">
        <v>59</v>
      </c>
      <c r="D58" s="16" t="s">
        <v>657</v>
      </c>
      <c r="E58" s="16" t="s">
        <v>658</v>
      </c>
      <c r="F58" s="61" t="s">
        <v>9</v>
      </c>
      <c r="G58" s="61" t="s">
        <v>95</v>
      </c>
      <c r="H58" s="136"/>
      <c r="I58" s="158"/>
    </row>
    <row r="59" spans="1:9" ht="63.75" x14ac:dyDescent="0.25">
      <c r="A59" s="135">
        <v>55</v>
      </c>
      <c r="B59" s="14" t="s">
        <v>60</v>
      </c>
      <c r="C59" s="15" t="s">
        <v>61</v>
      </c>
      <c r="D59" s="16" t="s">
        <v>62</v>
      </c>
      <c r="E59" s="16" t="s">
        <v>63</v>
      </c>
      <c r="F59" s="61" t="s">
        <v>9</v>
      </c>
      <c r="G59" s="61" t="s">
        <v>95</v>
      </c>
      <c r="H59" s="136"/>
      <c r="I59" s="158"/>
    </row>
    <row r="60" spans="1:9" ht="102" x14ac:dyDescent="0.25">
      <c r="A60" s="137">
        <v>56</v>
      </c>
      <c r="B60" s="14" t="s">
        <v>60</v>
      </c>
      <c r="C60" s="15" t="s">
        <v>64</v>
      </c>
      <c r="D60" s="16" t="s">
        <v>65</v>
      </c>
      <c r="E60" s="16" t="s">
        <v>659</v>
      </c>
      <c r="F60" s="61" t="s">
        <v>9</v>
      </c>
      <c r="G60" s="61" t="s">
        <v>95</v>
      </c>
      <c r="H60" s="136"/>
      <c r="I60" s="158"/>
    </row>
    <row r="61" spans="1:9" ht="89.25" x14ac:dyDescent="0.25">
      <c r="A61" s="137">
        <v>57</v>
      </c>
      <c r="B61" s="13" t="s">
        <v>66</v>
      </c>
      <c r="C61" s="7" t="s">
        <v>1195</v>
      </c>
      <c r="D61" s="6" t="s">
        <v>1514</v>
      </c>
      <c r="E61" s="6" t="s">
        <v>1515</v>
      </c>
      <c r="F61" s="61" t="s">
        <v>9</v>
      </c>
      <c r="G61" s="61" t="s">
        <v>95</v>
      </c>
      <c r="H61" s="136"/>
      <c r="I61" s="158"/>
    </row>
    <row r="62" spans="1:9" ht="76.5" hidden="1" x14ac:dyDescent="0.25">
      <c r="A62" s="166">
        <v>58</v>
      </c>
      <c r="B62" s="160" t="s">
        <v>66</v>
      </c>
      <c r="C62" s="167" t="s">
        <v>68</v>
      </c>
      <c r="D62" s="165" t="s">
        <v>69</v>
      </c>
      <c r="E62" s="165" t="s">
        <v>70</v>
      </c>
      <c r="F62" s="163" t="s">
        <v>9</v>
      </c>
      <c r="G62" s="163" t="s">
        <v>96</v>
      </c>
      <c r="H62" s="136"/>
      <c r="I62" s="158"/>
    </row>
    <row r="63" spans="1:9" ht="89.25" x14ac:dyDescent="0.25">
      <c r="A63" s="137">
        <v>59</v>
      </c>
      <c r="B63" s="13" t="s">
        <v>66</v>
      </c>
      <c r="C63" s="7" t="s">
        <v>71</v>
      </c>
      <c r="D63" s="6" t="s">
        <v>1516</v>
      </c>
      <c r="E63" s="6" t="s">
        <v>1517</v>
      </c>
      <c r="F63" s="61" t="s">
        <v>9</v>
      </c>
      <c r="G63" s="61" t="s">
        <v>95</v>
      </c>
      <c r="H63" s="136"/>
      <c r="I63" s="158"/>
    </row>
    <row r="64" spans="1:9" ht="89.25" x14ac:dyDescent="0.25">
      <c r="A64" s="137">
        <v>60</v>
      </c>
      <c r="B64" s="13" t="s">
        <v>66</v>
      </c>
      <c r="C64" s="7" t="s">
        <v>1196</v>
      </c>
      <c r="D64" s="6" t="s">
        <v>1518</v>
      </c>
      <c r="E64" s="6" t="s">
        <v>1519</v>
      </c>
      <c r="F64" s="61" t="s">
        <v>9</v>
      </c>
      <c r="G64" s="61" t="s">
        <v>95</v>
      </c>
      <c r="H64" s="136"/>
      <c r="I64" s="158"/>
    </row>
    <row r="65" spans="1:9" ht="38.25" x14ac:dyDescent="0.25">
      <c r="A65" s="135">
        <v>61</v>
      </c>
      <c r="B65" s="13" t="s">
        <v>101</v>
      </c>
      <c r="C65" s="2" t="s">
        <v>674</v>
      </c>
      <c r="D65" s="6" t="s">
        <v>1520</v>
      </c>
      <c r="E65" s="6" t="s">
        <v>1521</v>
      </c>
      <c r="F65" s="61" t="s">
        <v>9</v>
      </c>
      <c r="G65" s="61" t="s">
        <v>95</v>
      </c>
      <c r="H65" s="136"/>
      <c r="I65" s="158"/>
    </row>
    <row r="66" spans="1:9" ht="38.25" x14ac:dyDescent="0.25">
      <c r="A66" s="137">
        <v>62</v>
      </c>
      <c r="B66" s="13" t="s">
        <v>101</v>
      </c>
      <c r="C66" s="2" t="s">
        <v>675</v>
      </c>
      <c r="D66" s="6" t="s">
        <v>1522</v>
      </c>
      <c r="E66" s="6" t="s">
        <v>1523</v>
      </c>
      <c r="F66" s="61" t="s">
        <v>9</v>
      </c>
      <c r="G66" s="61" t="s">
        <v>95</v>
      </c>
      <c r="H66" s="136"/>
      <c r="I66" s="158"/>
    </row>
    <row r="67" spans="1:9" ht="63.75" hidden="1" x14ac:dyDescent="0.25">
      <c r="A67" s="159">
        <v>63</v>
      </c>
      <c r="B67" s="160" t="s">
        <v>101</v>
      </c>
      <c r="C67" s="162" t="s">
        <v>73</v>
      </c>
      <c r="D67" s="165" t="s">
        <v>74</v>
      </c>
      <c r="E67" s="165" t="s">
        <v>75</v>
      </c>
      <c r="F67" s="163" t="s">
        <v>9</v>
      </c>
      <c r="G67" s="163" t="s">
        <v>96</v>
      </c>
      <c r="H67" s="136"/>
      <c r="I67" s="158"/>
    </row>
    <row r="68" spans="1:9" ht="89.25" x14ac:dyDescent="0.25">
      <c r="A68" s="135">
        <v>64</v>
      </c>
      <c r="B68" s="13" t="s">
        <v>76</v>
      </c>
      <c r="C68" s="2" t="s">
        <v>1156</v>
      </c>
      <c r="D68" s="6" t="s">
        <v>1805</v>
      </c>
      <c r="E68" s="6" t="s">
        <v>1524</v>
      </c>
      <c r="F68" s="61" t="s">
        <v>9</v>
      </c>
      <c r="G68" s="61" t="s">
        <v>95</v>
      </c>
      <c r="H68" s="136"/>
      <c r="I68" s="158"/>
    </row>
    <row r="69" spans="1:9" ht="114.75" x14ac:dyDescent="0.25">
      <c r="A69" s="137">
        <v>65</v>
      </c>
      <c r="B69" s="13" t="s">
        <v>12</v>
      </c>
      <c r="C69" s="2" t="s">
        <v>1158</v>
      </c>
      <c r="D69" s="6" t="s">
        <v>1806</v>
      </c>
      <c r="E69" s="6" t="s">
        <v>1525</v>
      </c>
      <c r="F69" s="61" t="s">
        <v>9</v>
      </c>
      <c r="G69" s="61" t="s">
        <v>95</v>
      </c>
      <c r="H69" s="136"/>
      <c r="I69" s="158"/>
    </row>
    <row r="70" spans="1:9" ht="76.5" x14ac:dyDescent="0.25">
      <c r="A70" s="159">
        <v>66</v>
      </c>
      <c r="B70" s="160" t="s">
        <v>76</v>
      </c>
      <c r="C70" s="162" t="s">
        <v>79</v>
      </c>
      <c r="D70" s="165" t="s">
        <v>1526</v>
      </c>
      <c r="E70" s="165" t="s">
        <v>1527</v>
      </c>
      <c r="F70" s="163" t="s">
        <v>9</v>
      </c>
      <c r="G70" s="163" t="s">
        <v>95</v>
      </c>
      <c r="H70" s="136"/>
      <c r="I70" s="158"/>
    </row>
    <row r="71" spans="1:9" ht="293.25" x14ac:dyDescent="0.25">
      <c r="A71" s="138">
        <v>67</v>
      </c>
      <c r="B71" s="139" t="s">
        <v>676</v>
      </c>
      <c r="C71" s="140" t="s">
        <v>677</v>
      </c>
      <c r="D71" s="168" t="s">
        <v>1591</v>
      </c>
      <c r="E71" s="168" t="s">
        <v>1592</v>
      </c>
      <c r="F71" s="61" t="s">
        <v>10</v>
      </c>
      <c r="G71" s="61" t="s">
        <v>95</v>
      </c>
      <c r="H71" s="136"/>
      <c r="I71" s="158"/>
    </row>
    <row r="72" spans="1:9" ht="140.25" x14ac:dyDescent="0.25">
      <c r="A72" s="173">
        <v>68</v>
      </c>
      <c r="B72" s="174" t="s">
        <v>102</v>
      </c>
      <c r="C72" s="175" t="s">
        <v>81</v>
      </c>
      <c r="D72" s="176" t="s">
        <v>1593</v>
      </c>
      <c r="E72" s="176" t="s">
        <v>1528</v>
      </c>
      <c r="F72" s="143" t="s">
        <v>10</v>
      </c>
      <c r="G72" s="143" t="s">
        <v>95</v>
      </c>
      <c r="H72" s="177"/>
      <c r="I72" s="158"/>
    </row>
    <row r="73" spans="1:9" ht="216.75" x14ac:dyDescent="0.25">
      <c r="A73" s="141">
        <v>70</v>
      </c>
      <c r="B73" s="14" t="s">
        <v>102</v>
      </c>
      <c r="C73" s="140" t="s">
        <v>678</v>
      </c>
      <c r="D73" s="168" t="s">
        <v>1529</v>
      </c>
      <c r="E73" s="168" t="s">
        <v>745</v>
      </c>
      <c r="F73" s="61" t="s">
        <v>10</v>
      </c>
      <c r="G73" s="61" t="s">
        <v>95</v>
      </c>
      <c r="H73" s="136"/>
      <c r="I73" s="158"/>
    </row>
    <row r="74" spans="1:9" ht="25.5" hidden="1" x14ac:dyDescent="0.25">
      <c r="A74" s="169">
        <v>71</v>
      </c>
      <c r="B74" s="170" t="s">
        <v>82</v>
      </c>
      <c r="C74" s="178" t="s">
        <v>83</v>
      </c>
      <c r="D74" s="171" t="s">
        <v>84</v>
      </c>
      <c r="E74" s="171" t="s">
        <v>85</v>
      </c>
      <c r="F74" s="163" t="s">
        <v>9</v>
      </c>
      <c r="G74" s="163" t="s">
        <v>96</v>
      </c>
      <c r="H74" s="136"/>
      <c r="I74" s="158"/>
    </row>
    <row r="75" spans="1:9" ht="76.5" x14ac:dyDescent="0.25">
      <c r="A75" s="181">
        <v>72</v>
      </c>
      <c r="B75" s="182" t="s">
        <v>676</v>
      </c>
      <c r="C75" s="8" t="s">
        <v>679</v>
      </c>
      <c r="D75" s="183" t="s">
        <v>746</v>
      </c>
      <c r="E75" s="183" t="s">
        <v>680</v>
      </c>
      <c r="F75" s="35" t="s">
        <v>9</v>
      </c>
      <c r="G75" s="35" t="s">
        <v>95</v>
      </c>
      <c r="H75" s="180"/>
      <c r="I75" s="158"/>
    </row>
    <row r="76" spans="1:9" ht="38.25" x14ac:dyDescent="0.25">
      <c r="A76" s="159">
        <v>73</v>
      </c>
      <c r="B76" s="160" t="s">
        <v>102</v>
      </c>
      <c r="C76" s="164" t="s">
        <v>86</v>
      </c>
      <c r="D76" s="164" t="s">
        <v>87</v>
      </c>
      <c r="E76" s="164" t="s">
        <v>88</v>
      </c>
      <c r="F76" s="163" t="s">
        <v>10</v>
      </c>
      <c r="G76" s="163" t="s">
        <v>95</v>
      </c>
      <c r="H76" s="136"/>
      <c r="I76" s="158"/>
    </row>
    <row r="77" spans="1:9" ht="25.5" hidden="1" x14ac:dyDescent="0.25">
      <c r="A77" s="159">
        <v>74</v>
      </c>
      <c r="B77" s="160" t="s">
        <v>45</v>
      </c>
      <c r="C77" s="164" t="s">
        <v>636</v>
      </c>
      <c r="D77" s="164"/>
      <c r="E77" s="164"/>
      <c r="F77" s="163" t="s">
        <v>10</v>
      </c>
      <c r="G77" s="163" t="s">
        <v>96</v>
      </c>
      <c r="H77" s="136"/>
      <c r="I77" s="158"/>
    </row>
    <row r="78" spans="1:9" ht="51" x14ac:dyDescent="0.25">
      <c r="A78" s="137">
        <v>75</v>
      </c>
      <c r="B78" s="14" t="s">
        <v>26</v>
      </c>
      <c r="C78" s="16" t="s">
        <v>681</v>
      </c>
      <c r="D78" s="16" t="s">
        <v>1530</v>
      </c>
      <c r="E78" s="16" t="s">
        <v>1531</v>
      </c>
      <c r="F78" s="61" t="s">
        <v>10</v>
      </c>
      <c r="G78" s="61" t="s">
        <v>95</v>
      </c>
      <c r="H78" s="180"/>
      <c r="I78" s="158"/>
    </row>
    <row r="79" spans="1:9" ht="63.75" x14ac:dyDescent="0.25">
      <c r="A79" s="137">
        <v>76</v>
      </c>
      <c r="B79" s="14" t="s">
        <v>26</v>
      </c>
      <c r="C79" s="16" t="s">
        <v>747</v>
      </c>
      <c r="D79" s="16" t="s">
        <v>748</v>
      </c>
      <c r="E79" s="16" t="s">
        <v>1532</v>
      </c>
      <c r="F79" s="61" t="s">
        <v>9</v>
      </c>
      <c r="G79" s="61" t="s">
        <v>95</v>
      </c>
      <c r="H79" s="136"/>
      <c r="I79" s="158"/>
    </row>
    <row r="80" spans="1:9" ht="38.25" hidden="1" x14ac:dyDescent="0.25">
      <c r="A80" s="159">
        <v>77</v>
      </c>
      <c r="B80" s="160" t="s">
        <v>12</v>
      </c>
      <c r="C80" s="164" t="s">
        <v>89</v>
      </c>
      <c r="D80" s="164"/>
      <c r="E80" s="164"/>
      <c r="F80" s="163" t="s">
        <v>9</v>
      </c>
      <c r="G80" s="163" t="s">
        <v>96</v>
      </c>
      <c r="H80" s="136"/>
      <c r="I80" s="158"/>
    </row>
    <row r="81" spans="1:11" ht="38.25" hidden="1" x14ac:dyDescent="0.25">
      <c r="A81" s="137">
        <v>78</v>
      </c>
      <c r="B81" s="14" t="s">
        <v>26</v>
      </c>
      <c r="C81" s="16" t="s">
        <v>682</v>
      </c>
      <c r="D81" s="16" t="s">
        <v>749</v>
      </c>
      <c r="E81" s="16" t="s">
        <v>750</v>
      </c>
      <c r="F81" s="61" t="s">
        <v>10</v>
      </c>
      <c r="G81" s="61" t="s">
        <v>96</v>
      </c>
      <c r="H81" s="179"/>
      <c r="I81" s="158"/>
    </row>
    <row r="82" spans="1:11" hidden="1" x14ac:dyDescent="0.25">
      <c r="A82" s="159">
        <v>79</v>
      </c>
      <c r="B82" s="160" t="s">
        <v>12</v>
      </c>
      <c r="C82" s="164" t="s">
        <v>637</v>
      </c>
      <c r="D82" s="164"/>
      <c r="E82" s="164"/>
      <c r="F82" s="163" t="s">
        <v>9</v>
      </c>
      <c r="G82" s="163" t="s">
        <v>96</v>
      </c>
      <c r="H82" s="136"/>
      <c r="I82" s="158"/>
    </row>
    <row r="83" spans="1:11" hidden="1" x14ac:dyDescent="0.25">
      <c r="A83" s="159">
        <v>80</v>
      </c>
      <c r="B83" s="160" t="s">
        <v>55</v>
      </c>
      <c r="C83" s="164" t="s">
        <v>90</v>
      </c>
      <c r="D83" s="164"/>
      <c r="E83" s="164"/>
      <c r="F83" s="163" t="s">
        <v>9</v>
      </c>
      <c r="G83" s="163" t="s">
        <v>96</v>
      </c>
      <c r="H83" s="136"/>
      <c r="I83" s="158"/>
    </row>
    <row r="84" spans="1:11" ht="89.25" x14ac:dyDescent="0.25">
      <c r="A84" s="137">
        <v>81</v>
      </c>
      <c r="B84" s="14" t="s">
        <v>26</v>
      </c>
      <c r="C84" s="16" t="s">
        <v>751</v>
      </c>
      <c r="D84" s="16" t="s">
        <v>752</v>
      </c>
      <c r="E84" s="16" t="s">
        <v>1533</v>
      </c>
      <c r="F84" s="61" t="s">
        <v>9</v>
      </c>
      <c r="G84" s="61" t="s">
        <v>95</v>
      </c>
      <c r="H84" s="136"/>
      <c r="I84" s="158"/>
    </row>
    <row r="85" spans="1:11" ht="102" x14ac:dyDescent="0.25">
      <c r="A85" s="137">
        <v>82</v>
      </c>
      <c r="B85" s="14" t="s">
        <v>26</v>
      </c>
      <c r="C85" s="16" t="s">
        <v>1160</v>
      </c>
      <c r="D85" s="16" t="s">
        <v>1534</v>
      </c>
      <c r="E85" s="16" t="s">
        <v>683</v>
      </c>
      <c r="F85" s="61" t="s">
        <v>9</v>
      </c>
      <c r="G85" s="61" t="s">
        <v>95</v>
      </c>
      <c r="H85" s="179"/>
      <c r="I85" s="158"/>
    </row>
    <row r="86" spans="1:11" ht="140.25" x14ac:dyDescent="0.25">
      <c r="A86" s="137">
        <v>83</v>
      </c>
      <c r="B86" s="14" t="s">
        <v>26</v>
      </c>
      <c r="C86" s="16" t="s">
        <v>820</v>
      </c>
      <c r="D86" s="16" t="s">
        <v>1535</v>
      </c>
      <c r="E86" s="16" t="s">
        <v>1536</v>
      </c>
      <c r="F86" s="61" t="s">
        <v>9</v>
      </c>
      <c r="G86" s="61" t="s">
        <v>95</v>
      </c>
      <c r="H86" s="136"/>
      <c r="I86" s="158" t="s">
        <v>809</v>
      </c>
    </row>
    <row r="87" spans="1:11" ht="140.25" x14ac:dyDescent="0.25">
      <c r="A87" s="137">
        <v>84</v>
      </c>
      <c r="B87" s="14" t="s">
        <v>26</v>
      </c>
      <c r="C87" s="16" t="s">
        <v>821</v>
      </c>
      <c r="D87" s="16" t="s">
        <v>91</v>
      </c>
      <c r="E87" s="16" t="s">
        <v>92</v>
      </c>
      <c r="F87" s="61" t="s">
        <v>9</v>
      </c>
      <c r="G87" s="61" t="s">
        <v>95</v>
      </c>
      <c r="H87" s="136"/>
      <c r="I87" s="158" t="s">
        <v>809</v>
      </c>
    </row>
    <row r="88" spans="1:11" ht="76.5" x14ac:dyDescent="0.25">
      <c r="A88" s="137">
        <v>85</v>
      </c>
      <c r="B88" s="14" t="s">
        <v>26</v>
      </c>
      <c r="C88" s="16" t="s">
        <v>1594</v>
      </c>
      <c r="D88" s="16" t="s">
        <v>1537</v>
      </c>
      <c r="E88" s="16" t="s">
        <v>1538</v>
      </c>
      <c r="F88" s="61" t="s">
        <v>9</v>
      </c>
      <c r="G88" s="61" t="s">
        <v>95</v>
      </c>
      <c r="H88" s="136"/>
      <c r="I88" s="158" t="s">
        <v>809</v>
      </c>
    </row>
    <row r="89" spans="1:11" ht="89.25" hidden="1" x14ac:dyDescent="0.25">
      <c r="A89" s="137">
        <v>86</v>
      </c>
      <c r="B89" s="14" t="s">
        <v>811</v>
      </c>
      <c r="C89" s="16" t="s">
        <v>814</v>
      </c>
      <c r="D89" s="16" t="s">
        <v>753</v>
      </c>
      <c r="E89" s="16" t="s">
        <v>754</v>
      </c>
      <c r="F89" s="61" t="s">
        <v>9</v>
      </c>
      <c r="G89" s="61" t="s">
        <v>96</v>
      </c>
      <c r="H89" s="136"/>
      <c r="I89" s="158"/>
    </row>
    <row r="90" spans="1:11" ht="51" x14ac:dyDescent="0.25">
      <c r="A90" s="137">
        <v>87</v>
      </c>
      <c r="B90" s="14" t="s">
        <v>26</v>
      </c>
      <c r="C90" s="16" t="s">
        <v>818</v>
      </c>
      <c r="D90" s="16" t="s">
        <v>1595</v>
      </c>
      <c r="E90" s="16" t="s">
        <v>1539</v>
      </c>
      <c r="F90" s="61" t="s">
        <v>9</v>
      </c>
      <c r="G90" s="61" t="s">
        <v>95</v>
      </c>
      <c r="H90" s="136"/>
      <c r="I90" s="158"/>
    </row>
    <row r="91" spans="1:11" ht="89.25" x14ac:dyDescent="0.25">
      <c r="A91" s="137">
        <v>88</v>
      </c>
      <c r="B91" s="14" t="s">
        <v>26</v>
      </c>
      <c r="C91" s="16" t="s">
        <v>1148</v>
      </c>
      <c r="D91" s="16" t="s">
        <v>1540</v>
      </c>
      <c r="E91" s="16" t="s">
        <v>1541</v>
      </c>
      <c r="F91" s="61" t="s">
        <v>10</v>
      </c>
      <c r="G91" s="61" t="s">
        <v>95</v>
      </c>
      <c r="H91" s="136"/>
      <c r="I91" s="158"/>
    </row>
    <row r="92" spans="1:11" ht="165.75" hidden="1" x14ac:dyDescent="0.25">
      <c r="A92" s="137">
        <v>89</v>
      </c>
      <c r="B92" s="14" t="s">
        <v>26</v>
      </c>
      <c r="C92" s="16" t="s">
        <v>816</v>
      </c>
      <c r="D92" s="16" t="s">
        <v>812</v>
      </c>
      <c r="E92" s="16" t="s">
        <v>93</v>
      </c>
      <c r="F92" s="61" t="s">
        <v>9</v>
      </c>
      <c r="G92" s="61" t="s">
        <v>96</v>
      </c>
      <c r="H92" s="136"/>
      <c r="I92" s="158"/>
    </row>
    <row r="93" spans="1:11" ht="191.25" x14ac:dyDescent="0.25">
      <c r="A93" s="137">
        <v>90</v>
      </c>
      <c r="B93" s="14" t="s">
        <v>12</v>
      </c>
      <c r="C93" s="17" t="s">
        <v>817</v>
      </c>
      <c r="D93" s="17" t="s">
        <v>1542</v>
      </c>
      <c r="E93" s="17" t="s">
        <v>1596</v>
      </c>
      <c r="F93" s="61" t="s">
        <v>9</v>
      </c>
      <c r="G93" s="61" t="s">
        <v>95</v>
      </c>
      <c r="H93" s="136"/>
      <c r="I93" s="158"/>
    </row>
    <row r="94" spans="1:11" ht="255" x14ac:dyDescent="0.25">
      <c r="A94" s="137">
        <v>91</v>
      </c>
      <c r="B94" s="14" t="s">
        <v>12</v>
      </c>
      <c r="C94" s="17" t="s">
        <v>685</v>
      </c>
      <c r="D94" s="17" t="s">
        <v>1597</v>
      </c>
      <c r="E94" s="17" t="s">
        <v>1543</v>
      </c>
      <c r="F94" s="61" t="s">
        <v>10</v>
      </c>
      <c r="G94" s="61" t="s">
        <v>686</v>
      </c>
      <c r="H94" s="136"/>
      <c r="I94" s="158"/>
    </row>
    <row r="95" spans="1:11" s="19" customFormat="1" ht="51" x14ac:dyDescent="0.25">
      <c r="A95" s="137">
        <v>101</v>
      </c>
      <c r="B95" s="14" t="s">
        <v>687</v>
      </c>
      <c r="C95" s="17" t="s">
        <v>755</v>
      </c>
      <c r="D95" s="17" t="s">
        <v>688</v>
      </c>
      <c r="E95" s="17" t="s">
        <v>689</v>
      </c>
      <c r="F95" s="61" t="s">
        <v>10</v>
      </c>
      <c r="G95" s="61" t="s">
        <v>95</v>
      </c>
      <c r="H95" s="136"/>
      <c r="I95" s="158"/>
      <c r="K95"/>
    </row>
    <row r="96" spans="1:11" s="19" customFormat="1" ht="140.25" x14ac:dyDescent="0.25">
      <c r="A96" s="137">
        <v>102</v>
      </c>
      <c r="B96" s="14" t="s">
        <v>687</v>
      </c>
      <c r="C96" s="17" t="s">
        <v>690</v>
      </c>
      <c r="D96" s="17" t="s">
        <v>1544</v>
      </c>
      <c r="E96" s="17" t="s">
        <v>691</v>
      </c>
      <c r="F96" s="61" t="s">
        <v>9</v>
      </c>
      <c r="G96" s="61" t="s">
        <v>95</v>
      </c>
      <c r="H96" s="136"/>
      <c r="I96" s="158"/>
      <c r="K96"/>
    </row>
    <row r="97" spans="1:11" s="19" customFormat="1" ht="51" x14ac:dyDescent="0.25">
      <c r="A97" s="137">
        <v>104</v>
      </c>
      <c r="B97" s="14" t="s">
        <v>12</v>
      </c>
      <c r="C97" s="17" t="s">
        <v>692</v>
      </c>
      <c r="D97" s="17" t="s">
        <v>756</v>
      </c>
      <c r="E97" s="17" t="s">
        <v>739</v>
      </c>
      <c r="F97" s="61" t="s">
        <v>684</v>
      </c>
      <c r="G97" s="61" t="s">
        <v>95</v>
      </c>
      <c r="H97" s="158"/>
      <c r="I97" s="158"/>
      <c r="K97"/>
    </row>
    <row r="98" spans="1:11" s="19" customFormat="1" ht="63.75" x14ac:dyDescent="0.25">
      <c r="A98" s="137">
        <v>105</v>
      </c>
      <c r="B98" s="14" t="s">
        <v>33</v>
      </c>
      <c r="C98" s="17" t="s">
        <v>1545</v>
      </c>
      <c r="D98" s="17" t="s">
        <v>694</v>
      </c>
      <c r="E98" s="17" t="s">
        <v>1546</v>
      </c>
      <c r="F98" s="61" t="s">
        <v>9</v>
      </c>
      <c r="G98" s="61" t="s">
        <v>95</v>
      </c>
      <c r="H98" s="136"/>
      <c r="I98" s="158"/>
      <c r="K98"/>
    </row>
    <row r="99" spans="1:11" s="19" customFormat="1" ht="38.25" x14ac:dyDescent="0.25">
      <c r="A99" s="137">
        <v>106</v>
      </c>
      <c r="B99" s="14" t="s">
        <v>33</v>
      </c>
      <c r="C99" s="17" t="s">
        <v>695</v>
      </c>
      <c r="D99" s="17" t="s">
        <v>1547</v>
      </c>
      <c r="E99" s="17" t="s">
        <v>1548</v>
      </c>
      <c r="F99" s="61" t="s">
        <v>9</v>
      </c>
      <c r="G99" s="61" t="s">
        <v>95</v>
      </c>
      <c r="H99" s="136"/>
      <c r="I99" s="158"/>
      <c r="K99"/>
    </row>
    <row r="100" spans="1:11" s="19" customFormat="1" ht="51" x14ac:dyDescent="0.25">
      <c r="A100" s="137">
        <v>107</v>
      </c>
      <c r="B100" s="14" t="s">
        <v>33</v>
      </c>
      <c r="C100" s="17" t="s">
        <v>696</v>
      </c>
      <c r="D100" s="17" t="s">
        <v>1549</v>
      </c>
      <c r="E100" s="17" t="s">
        <v>1550</v>
      </c>
      <c r="F100" s="61" t="s">
        <v>9</v>
      </c>
      <c r="G100" s="61" t="s">
        <v>686</v>
      </c>
      <c r="H100" s="136"/>
      <c r="I100" s="158"/>
      <c r="K100"/>
    </row>
    <row r="101" spans="1:11" s="19" customFormat="1" ht="25.5" x14ac:dyDescent="0.25">
      <c r="A101" s="137">
        <v>108</v>
      </c>
      <c r="B101" s="14" t="s">
        <v>35</v>
      </c>
      <c r="C101" s="17" t="s">
        <v>697</v>
      </c>
      <c r="D101" s="17" t="s">
        <v>1551</v>
      </c>
      <c r="E101" s="17" t="s">
        <v>389</v>
      </c>
      <c r="F101" s="61" t="s">
        <v>9</v>
      </c>
      <c r="G101" s="61" t="s">
        <v>95</v>
      </c>
      <c r="H101" s="136"/>
      <c r="I101" s="158"/>
      <c r="K101"/>
    </row>
    <row r="102" spans="1:11" s="19" customFormat="1" ht="25.5" x14ac:dyDescent="0.25">
      <c r="A102" s="137">
        <v>109</v>
      </c>
      <c r="B102" s="14" t="s">
        <v>35</v>
      </c>
      <c r="C102" s="17" t="s">
        <v>698</v>
      </c>
      <c r="D102" s="17" t="s">
        <v>1552</v>
      </c>
      <c r="E102" s="17" t="s">
        <v>1553</v>
      </c>
      <c r="F102" s="61" t="s">
        <v>9</v>
      </c>
      <c r="G102" s="61" t="s">
        <v>95</v>
      </c>
      <c r="H102" s="136"/>
      <c r="I102" s="158"/>
      <c r="K102"/>
    </row>
    <row r="103" spans="1:11" s="19" customFormat="1" ht="38.25" x14ac:dyDescent="0.25">
      <c r="A103" s="137">
        <v>110</v>
      </c>
      <c r="B103" s="14" t="s">
        <v>35</v>
      </c>
      <c r="C103" s="17" t="s">
        <v>699</v>
      </c>
      <c r="D103" s="17" t="s">
        <v>1554</v>
      </c>
      <c r="E103" s="17" t="s">
        <v>389</v>
      </c>
      <c r="F103" s="61" t="s">
        <v>9</v>
      </c>
      <c r="G103" s="61" t="s">
        <v>95</v>
      </c>
      <c r="H103" s="136"/>
      <c r="I103" s="158"/>
      <c r="K103"/>
    </row>
    <row r="104" spans="1:11" s="19" customFormat="1" ht="38.25" x14ac:dyDescent="0.25">
      <c r="A104" s="137">
        <v>111</v>
      </c>
      <c r="B104" s="14" t="s">
        <v>35</v>
      </c>
      <c r="C104" s="17" t="s">
        <v>700</v>
      </c>
      <c r="D104" s="17" t="s">
        <v>1555</v>
      </c>
      <c r="E104" s="17" t="s">
        <v>1598</v>
      </c>
      <c r="F104" s="61" t="s">
        <v>9</v>
      </c>
      <c r="G104" s="61" t="s">
        <v>95</v>
      </c>
      <c r="H104" s="136"/>
      <c r="I104" s="158"/>
      <c r="K104"/>
    </row>
    <row r="105" spans="1:11" s="19" customFormat="1" ht="38.25" x14ac:dyDescent="0.25">
      <c r="A105" s="137">
        <v>112</v>
      </c>
      <c r="B105" s="14" t="s">
        <v>35</v>
      </c>
      <c r="C105" s="17" t="s">
        <v>701</v>
      </c>
      <c r="D105" s="17" t="s">
        <v>1556</v>
      </c>
      <c r="E105" s="17" t="s">
        <v>757</v>
      </c>
      <c r="F105" s="61" t="s">
        <v>9</v>
      </c>
      <c r="G105" s="61" t="s">
        <v>95</v>
      </c>
      <c r="H105" s="136"/>
      <c r="I105" s="158"/>
      <c r="K105"/>
    </row>
    <row r="106" spans="1:11" s="19" customFormat="1" ht="63.75" x14ac:dyDescent="0.25">
      <c r="A106" s="137">
        <v>113</v>
      </c>
      <c r="B106" s="14" t="s">
        <v>38</v>
      </c>
      <c r="C106" s="17" t="s">
        <v>702</v>
      </c>
      <c r="D106" s="17" t="s">
        <v>758</v>
      </c>
      <c r="E106" s="17" t="s">
        <v>759</v>
      </c>
      <c r="F106" s="61" t="s">
        <v>1583</v>
      </c>
      <c r="G106" s="61" t="s">
        <v>95</v>
      </c>
      <c r="H106" s="136"/>
      <c r="I106" s="158"/>
      <c r="K106"/>
    </row>
    <row r="107" spans="1:11" s="19" customFormat="1" ht="51" x14ac:dyDescent="0.25">
      <c r="A107" s="137">
        <v>114</v>
      </c>
      <c r="B107" s="14" t="s">
        <v>38</v>
      </c>
      <c r="C107" s="17" t="s">
        <v>703</v>
      </c>
      <c r="D107" s="17" t="s">
        <v>704</v>
      </c>
      <c r="E107" s="17" t="s">
        <v>760</v>
      </c>
      <c r="F107" s="61" t="s">
        <v>9</v>
      </c>
      <c r="G107" s="61" t="s">
        <v>95</v>
      </c>
      <c r="H107" s="136"/>
      <c r="I107" s="158"/>
      <c r="K107"/>
    </row>
    <row r="108" spans="1:11" s="19" customFormat="1" ht="63.75" hidden="1" x14ac:dyDescent="0.25">
      <c r="A108" s="137">
        <v>115</v>
      </c>
      <c r="B108" s="14" t="s">
        <v>38</v>
      </c>
      <c r="C108" s="17" t="s">
        <v>702</v>
      </c>
      <c r="D108" s="17" t="s">
        <v>758</v>
      </c>
      <c r="E108" s="17" t="s">
        <v>759</v>
      </c>
      <c r="F108" s="61" t="s">
        <v>1583</v>
      </c>
      <c r="G108" s="61" t="s">
        <v>96</v>
      </c>
      <c r="H108" s="136"/>
      <c r="I108" s="158"/>
      <c r="K108"/>
    </row>
    <row r="109" spans="1:11" s="19" customFormat="1" ht="51" x14ac:dyDescent="0.25">
      <c r="A109" s="137">
        <v>116</v>
      </c>
      <c r="B109" s="14" t="s">
        <v>38</v>
      </c>
      <c r="C109" s="17" t="s">
        <v>703</v>
      </c>
      <c r="D109" s="17" t="s">
        <v>704</v>
      </c>
      <c r="E109" s="17" t="s">
        <v>760</v>
      </c>
      <c r="F109" s="61" t="s">
        <v>9</v>
      </c>
      <c r="G109" s="61" t="s">
        <v>95</v>
      </c>
      <c r="H109" s="136"/>
      <c r="I109" s="158"/>
      <c r="K109"/>
    </row>
    <row r="110" spans="1:11" s="19" customFormat="1" ht="51" x14ac:dyDescent="0.25">
      <c r="A110" s="137">
        <v>117</v>
      </c>
      <c r="B110" s="14" t="s">
        <v>66</v>
      </c>
      <c r="C110" s="17" t="s">
        <v>705</v>
      </c>
      <c r="D110" s="17" t="s">
        <v>1557</v>
      </c>
      <c r="E110" s="17" t="s">
        <v>706</v>
      </c>
      <c r="F110" s="61" t="s">
        <v>9</v>
      </c>
      <c r="G110" s="61" t="s">
        <v>95</v>
      </c>
      <c r="H110" s="136"/>
      <c r="I110" s="158"/>
      <c r="K110"/>
    </row>
    <row r="111" spans="1:11" s="19" customFormat="1" ht="25.5" x14ac:dyDescent="0.25">
      <c r="A111" s="137">
        <v>118</v>
      </c>
      <c r="B111" s="14" t="s">
        <v>66</v>
      </c>
      <c r="C111" s="17" t="s">
        <v>707</v>
      </c>
      <c r="D111" s="17" t="s">
        <v>708</v>
      </c>
      <c r="E111" s="17" t="s">
        <v>709</v>
      </c>
      <c r="F111" s="61" t="s">
        <v>9</v>
      </c>
      <c r="G111" s="61" t="s">
        <v>95</v>
      </c>
      <c r="H111" s="136"/>
      <c r="I111" s="158"/>
      <c r="K111"/>
    </row>
    <row r="112" spans="1:11" s="19" customFormat="1" ht="25.5" x14ac:dyDescent="0.25">
      <c r="A112" s="137">
        <v>119</v>
      </c>
      <c r="B112" s="14" t="s">
        <v>66</v>
      </c>
      <c r="C112" s="17" t="s">
        <v>761</v>
      </c>
      <c r="D112" s="17" t="s">
        <v>1558</v>
      </c>
      <c r="E112" s="17" t="s">
        <v>1599</v>
      </c>
      <c r="F112" s="61" t="s">
        <v>9</v>
      </c>
      <c r="G112" s="61" t="s">
        <v>95</v>
      </c>
      <c r="H112" s="136"/>
      <c r="I112" s="158"/>
      <c r="K112"/>
    </row>
    <row r="113" spans="1:17" s="19" customFormat="1" ht="36.75" customHeight="1" x14ac:dyDescent="0.25">
      <c r="A113" s="137">
        <v>120</v>
      </c>
      <c r="B113" s="14" t="s">
        <v>45</v>
      </c>
      <c r="C113" s="17" t="s">
        <v>710</v>
      </c>
      <c r="D113" s="17" t="s">
        <v>1506</v>
      </c>
      <c r="E113" s="17" t="s">
        <v>711</v>
      </c>
      <c r="F113" s="61" t="s">
        <v>9</v>
      </c>
      <c r="G113" s="61" t="s">
        <v>95</v>
      </c>
      <c r="H113" s="136"/>
      <c r="I113" s="158"/>
      <c r="K113"/>
    </row>
    <row r="114" spans="1:17" s="19" customFormat="1" ht="51" x14ac:dyDescent="0.25">
      <c r="A114" s="137">
        <v>121</v>
      </c>
      <c r="B114" s="14" t="s">
        <v>66</v>
      </c>
      <c r="C114" s="17" t="s">
        <v>712</v>
      </c>
      <c r="D114" s="17" t="s">
        <v>762</v>
      </c>
      <c r="E114" s="17" t="s">
        <v>713</v>
      </c>
      <c r="F114" s="61" t="s">
        <v>9</v>
      </c>
      <c r="G114" s="61" t="s">
        <v>95</v>
      </c>
      <c r="H114" s="136"/>
      <c r="I114" s="158"/>
      <c r="K114"/>
    </row>
    <row r="115" spans="1:17" s="19" customFormat="1" ht="63.75" x14ac:dyDescent="0.25">
      <c r="A115" s="137">
        <v>122</v>
      </c>
      <c r="B115" s="14" t="s">
        <v>66</v>
      </c>
      <c r="C115" s="17" t="s">
        <v>763</v>
      </c>
      <c r="D115" s="17" t="s">
        <v>1600</v>
      </c>
      <c r="E115" s="17" t="s">
        <v>1601</v>
      </c>
      <c r="F115" s="61" t="s">
        <v>9</v>
      </c>
      <c r="G115" s="61" t="s">
        <v>95</v>
      </c>
      <c r="H115" s="136"/>
      <c r="I115" s="158"/>
      <c r="K115"/>
    </row>
    <row r="116" spans="1:17" s="19" customFormat="1" ht="51" x14ac:dyDescent="0.25">
      <c r="A116" s="137">
        <v>123</v>
      </c>
      <c r="B116" s="14" t="s">
        <v>66</v>
      </c>
      <c r="C116" s="17" t="s">
        <v>764</v>
      </c>
      <c r="D116" s="17" t="s">
        <v>765</v>
      </c>
      <c r="E116" s="17" t="s">
        <v>714</v>
      </c>
      <c r="F116" s="61" t="s">
        <v>715</v>
      </c>
      <c r="G116" s="61" t="s">
        <v>95</v>
      </c>
      <c r="H116" s="136"/>
      <c r="I116" s="158"/>
      <c r="K116"/>
    </row>
    <row r="117" spans="1:17" s="19" customFormat="1" ht="25.5" x14ac:dyDescent="0.25">
      <c r="A117" s="137">
        <v>124</v>
      </c>
      <c r="B117" s="14" t="s">
        <v>66</v>
      </c>
      <c r="C117" s="17" t="s">
        <v>716</v>
      </c>
      <c r="D117" s="17" t="s">
        <v>717</v>
      </c>
      <c r="E117" s="17" t="s">
        <v>718</v>
      </c>
      <c r="F117" s="61" t="s">
        <v>10</v>
      </c>
      <c r="G117" s="61" t="s">
        <v>95</v>
      </c>
      <c r="H117" s="136"/>
      <c r="I117" s="158"/>
      <c r="K117"/>
    </row>
    <row r="118" spans="1:17" s="19" customFormat="1" ht="25.5" x14ac:dyDescent="0.25">
      <c r="A118" s="137">
        <v>125</v>
      </c>
      <c r="B118" s="14" t="s">
        <v>66</v>
      </c>
      <c r="C118" s="17" t="s">
        <v>1559</v>
      </c>
      <c r="D118" s="17" t="s">
        <v>1560</v>
      </c>
      <c r="E118" s="17" t="s">
        <v>720</v>
      </c>
      <c r="F118" s="61" t="s">
        <v>9</v>
      </c>
      <c r="G118" s="61" t="s">
        <v>95</v>
      </c>
      <c r="H118" s="136"/>
      <c r="I118" s="158"/>
      <c r="K118"/>
    </row>
    <row r="119" spans="1:17" s="19" customFormat="1" ht="25.5" x14ac:dyDescent="0.25">
      <c r="A119" s="137">
        <v>126</v>
      </c>
      <c r="B119" s="14" t="s">
        <v>66</v>
      </c>
      <c r="C119" s="17" t="s">
        <v>766</v>
      </c>
      <c r="D119" s="17" t="s">
        <v>721</v>
      </c>
      <c r="E119" s="17" t="s">
        <v>1561</v>
      </c>
      <c r="F119" s="61" t="s">
        <v>9</v>
      </c>
      <c r="G119" s="61" t="s">
        <v>95</v>
      </c>
      <c r="H119" s="136"/>
      <c r="I119" s="158"/>
      <c r="K119"/>
    </row>
    <row r="120" spans="1:17" s="19" customFormat="1" ht="38.25" x14ac:dyDescent="0.25">
      <c r="A120" s="137">
        <v>127</v>
      </c>
      <c r="B120" s="14" t="s">
        <v>66</v>
      </c>
      <c r="C120" s="17" t="s">
        <v>722</v>
      </c>
      <c r="D120" s="17" t="s">
        <v>767</v>
      </c>
      <c r="E120" s="17" t="s">
        <v>768</v>
      </c>
      <c r="F120" s="61" t="s">
        <v>9</v>
      </c>
      <c r="G120" s="61" t="s">
        <v>95</v>
      </c>
      <c r="H120" s="136"/>
      <c r="I120" s="158"/>
      <c r="K120"/>
    </row>
    <row r="121" spans="1:17" s="19" customFormat="1" ht="114.75" x14ac:dyDescent="0.25">
      <c r="A121" s="137">
        <v>128</v>
      </c>
      <c r="B121" s="14" t="s">
        <v>76</v>
      </c>
      <c r="C121" s="17" t="s">
        <v>1562</v>
      </c>
      <c r="D121" s="17" t="s">
        <v>1563</v>
      </c>
      <c r="E121" s="17" t="s">
        <v>1564</v>
      </c>
      <c r="F121" s="61" t="s">
        <v>11</v>
      </c>
      <c r="G121" s="61" t="s">
        <v>95</v>
      </c>
      <c r="H121" s="136"/>
      <c r="I121" s="158"/>
      <c r="K121"/>
    </row>
    <row r="122" spans="1:17" s="19" customFormat="1" ht="63.75" x14ac:dyDescent="0.25">
      <c r="A122" s="137">
        <v>129</v>
      </c>
      <c r="B122" s="14" t="s">
        <v>76</v>
      </c>
      <c r="C122" s="17" t="s">
        <v>1565</v>
      </c>
      <c r="D122" s="17" t="s">
        <v>1807</v>
      </c>
      <c r="E122" s="17" t="s">
        <v>1566</v>
      </c>
      <c r="F122" s="61" t="s">
        <v>9</v>
      </c>
      <c r="G122" s="61" t="s">
        <v>95</v>
      </c>
      <c r="H122" s="136"/>
      <c r="I122" s="158"/>
      <c r="K122"/>
    </row>
    <row r="123" spans="1:17" s="19" customFormat="1" ht="76.5" x14ac:dyDescent="0.25">
      <c r="A123" s="137">
        <v>130</v>
      </c>
      <c r="B123" s="14" t="s">
        <v>687</v>
      </c>
      <c r="C123" s="17" t="s">
        <v>769</v>
      </c>
      <c r="D123" s="17" t="s">
        <v>770</v>
      </c>
      <c r="E123" s="17" t="s">
        <v>771</v>
      </c>
      <c r="F123" s="61" t="s">
        <v>9</v>
      </c>
      <c r="G123" s="61" t="s">
        <v>95</v>
      </c>
      <c r="H123" s="136"/>
      <c r="I123" s="158"/>
      <c r="K123"/>
    </row>
    <row r="124" spans="1:17" s="19" customFormat="1" ht="63.75" x14ac:dyDescent="0.25">
      <c r="A124" s="137">
        <v>131</v>
      </c>
      <c r="B124" s="14" t="s">
        <v>48</v>
      </c>
      <c r="C124" s="17" t="s">
        <v>724</v>
      </c>
      <c r="D124" s="17" t="s">
        <v>672</v>
      </c>
      <c r="E124" s="17" t="s">
        <v>1508</v>
      </c>
      <c r="F124" s="61" t="s">
        <v>9</v>
      </c>
      <c r="G124" s="61" t="s">
        <v>95</v>
      </c>
      <c r="H124" s="136"/>
      <c r="I124" s="158"/>
      <c r="K124"/>
    </row>
    <row r="125" spans="1:17" s="19" customFormat="1" ht="38.25" x14ac:dyDescent="0.25">
      <c r="A125" s="137">
        <v>132</v>
      </c>
      <c r="B125" s="137" t="s">
        <v>12</v>
      </c>
      <c r="C125" s="137" t="s">
        <v>1305</v>
      </c>
      <c r="D125" s="194" t="s">
        <v>728</v>
      </c>
      <c r="E125" s="194" t="s">
        <v>725</v>
      </c>
      <c r="F125" s="137" t="s">
        <v>735</v>
      </c>
      <c r="G125" s="137" t="s">
        <v>95</v>
      </c>
      <c r="H125" s="136"/>
      <c r="I125" s="158"/>
      <c r="K125"/>
      <c r="Q125" s="195"/>
    </row>
    <row r="126" spans="1:17" s="19" customFormat="1" ht="153" x14ac:dyDescent="0.25">
      <c r="A126" s="137">
        <v>133</v>
      </c>
      <c r="B126" s="137" t="s">
        <v>102</v>
      </c>
      <c r="C126" s="137" t="s">
        <v>772</v>
      </c>
      <c r="D126" s="137" t="s">
        <v>1567</v>
      </c>
      <c r="E126" s="194" t="s">
        <v>773</v>
      </c>
      <c r="F126" s="137" t="s">
        <v>735</v>
      </c>
      <c r="G126" s="137" t="s">
        <v>95</v>
      </c>
      <c r="H126" s="136"/>
      <c r="I126" s="158"/>
      <c r="K126"/>
    </row>
    <row r="127" spans="1:17" s="19" customFormat="1" ht="63.75" x14ac:dyDescent="0.25">
      <c r="A127" s="137">
        <v>134</v>
      </c>
      <c r="B127" s="137" t="s">
        <v>38</v>
      </c>
      <c r="C127" s="137" t="s">
        <v>726</v>
      </c>
      <c r="D127" s="137" t="s">
        <v>727</v>
      </c>
      <c r="E127" s="194" t="s">
        <v>1568</v>
      </c>
      <c r="F127" s="137" t="s">
        <v>735</v>
      </c>
      <c r="G127" s="137" t="s">
        <v>95</v>
      </c>
      <c r="H127" s="136"/>
      <c r="I127" s="158"/>
      <c r="K127"/>
    </row>
    <row r="128" spans="1:17" s="19" customFormat="1" ht="38.25" x14ac:dyDescent="0.25">
      <c r="A128" s="137">
        <v>135</v>
      </c>
      <c r="B128" s="137" t="s">
        <v>43</v>
      </c>
      <c r="C128" s="137" t="s">
        <v>730</v>
      </c>
      <c r="D128" s="194" t="s">
        <v>732</v>
      </c>
      <c r="E128" s="194" t="s">
        <v>731</v>
      </c>
      <c r="F128" s="137" t="s">
        <v>735</v>
      </c>
      <c r="G128" s="137" t="s">
        <v>95</v>
      </c>
      <c r="H128" s="136"/>
      <c r="I128" s="158"/>
      <c r="K128"/>
    </row>
    <row r="129" spans="1:14" s="19" customFormat="1" ht="48.75" customHeight="1" x14ac:dyDescent="0.25">
      <c r="A129" s="137">
        <v>136</v>
      </c>
      <c r="B129" s="137" t="s">
        <v>101</v>
      </c>
      <c r="C129" s="137" t="s">
        <v>774</v>
      </c>
      <c r="D129" s="194" t="s">
        <v>775</v>
      </c>
      <c r="E129" s="194" t="s">
        <v>733</v>
      </c>
      <c r="F129" s="137" t="s">
        <v>735</v>
      </c>
      <c r="G129" s="137" t="s">
        <v>95</v>
      </c>
      <c r="H129" s="136"/>
      <c r="I129" s="158"/>
      <c r="K129"/>
      <c r="N129" s="10"/>
    </row>
    <row r="130" spans="1:14" s="19" customFormat="1" ht="38.25" x14ac:dyDescent="0.25">
      <c r="A130" s="137">
        <v>137</v>
      </c>
      <c r="B130" s="137" t="s">
        <v>101</v>
      </c>
      <c r="C130" s="137" t="s">
        <v>736</v>
      </c>
      <c r="D130" s="194" t="s">
        <v>776</v>
      </c>
      <c r="E130" s="194" t="s">
        <v>737</v>
      </c>
      <c r="F130" s="137" t="s">
        <v>735</v>
      </c>
      <c r="G130" s="137" t="s">
        <v>95</v>
      </c>
      <c r="H130" s="136"/>
      <c r="I130" s="158"/>
      <c r="K130"/>
    </row>
    <row r="131" spans="1:14" s="19" customFormat="1" ht="51" x14ac:dyDescent="0.25">
      <c r="A131" s="137">
        <v>138</v>
      </c>
      <c r="B131" s="137" t="s">
        <v>66</v>
      </c>
      <c r="C131" s="137" t="s">
        <v>738</v>
      </c>
      <c r="D131" s="194" t="s">
        <v>777</v>
      </c>
      <c r="E131" s="194" t="s">
        <v>778</v>
      </c>
      <c r="F131" s="137" t="s">
        <v>735</v>
      </c>
      <c r="G131" s="137" t="s">
        <v>95</v>
      </c>
      <c r="H131" s="136"/>
      <c r="I131" s="158"/>
      <c r="K131"/>
    </row>
    <row r="132" spans="1:14" s="19" customFormat="1" ht="38.25" x14ac:dyDescent="0.25">
      <c r="A132" s="137">
        <v>139</v>
      </c>
      <c r="B132" s="14" t="s">
        <v>687</v>
      </c>
      <c r="C132" s="17" t="s">
        <v>1569</v>
      </c>
      <c r="D132" s="17" t="s">
        <v>1570</v>
      </c>
      <c r="E132" s="17" t="s">
        <v>1571</v>
      </c>
      <c r="F132" s="507" t="s">
        <v>9</v>
      </c>
      <c r="G132" s="507" t="s">
        <v>95</v>
      </c>
      <c r="H132" s="136"/>
      <c r="I132" s="158"/>
    </row>
    <row r="133" spans="1:14" ht="76.5" x14ac:dyDescent="0.25">
      <c r="A133" s="159">
        <v>140</v>
      </c>
      <c r="B133" s="160" t="s">
        <v>38</v>
      </c>
      <c r="C133" s="164" t="s">
        <v>1892</v>
      </c>
      <c r="D133" s="164" t="s">
        <v>1891</v>
      </c>
      <c r="E133" s="164" t="s">
        <v>1890</v>
      </c>
      <c r="F133" s="163" t="s">
        <v>9</v>
      </c>
      <c r="G133" s="163" t="s">
        <v>95</v>
      </c>
      <c r="H133" s="172"/>
      <c r="I133" s="158"/>
    </row>
    <row r="134" spans="1:14" ht="63.75" hidden="1" x14ac:dyDescent="0.25">
      <c r="A134" s="159">
        <v>93</v>
      </c>
      <c r="B134" s="160" t="s">
        <v>102</v>
      </c>
      <c r="C134" s="164" t="s">
        <v>97</v>
      </c>
      <c r="D134" s="164" t="s">
        <v>98</v>
      </c>
      <c r="E134" s="164" t="s">
        <v>99</v>
      </c>
      <c r="F134" s="163" t="s">
        <v>9</v>
      </c>
      <c r="G134" s="163" t="s">
        <v>96</v>
      </c>
      <c r="H134" s="172"/>
      <c r="I134" s="158"/>
    </row>
    <row r="135" spans="1:14" ht="38.25" hidden="1" x14ac:dyDescent="0.25">
      <c r="A135" s="184">
        <v>94</v>
      </c>
      <c r="B135" s="185" t="s">
        <v>102</v>
      </c>
      <c r="C135" s="186" t="s">
        <v>83</v>
      </c>
      <c r="D135" s="186" t="s">
        <v>100</v>
      </c>
      <c r="E135" s="186" t="s">
        <v>85</v>
      </c>
      <c r="F135" s="187" t="s">
        <v>9</v>
      </c>
      <c r="G135" s="187" t="s">
        <v>96</v>
      </c>
      <c r="H135" s="188"/>
      <c r="I135" s="158"/>
    </row>
    <row r="153" spans="4:4" x14ac:dyDescent="0.25">
      <c r="D153" s="18"/>
    </row>
    <row r="154" spans="4:4" x14ac:dyDescent="0.25">
      <c r="D154" s="18"/>
    </row>
    <row r="155" spans="4:4" x14ac:dyDescent="0.25">
      <c r="D155" s="18"/>
    </row>
    <row r="156" spans="4:4" x14ac:dyDescent="0.25">
      <c r="D156" s="18"/>
    </row>
  </sheetData>
  <protectedRanges>
    <protectedRange password="CEC8" sqref="C28:D31 B5:B53 B76 D5:D26 C5:C10 C12:C26 C33:D50 B72:B73" name="Rango1_3"/>
    <protectedRange password="CEC8" sqref="B71:D71 B74:D75 C72:D73" name="Rango1_1_2"/>
    <protectedRange password="CEC8" sqref="D51:D53" name="Rango1_2_6"/>
    <protectedRange password="CEC8" sqref="C51:C53" name="Rango1_2_1_1"/>
    <protectedRange password="CEC8" sqref="D54:D56" name="Rango1_2_2_1"/>
    <protectedRange password="CEC8" sqref="C54:C56" name="Rango1_2_3_1"/>
    <protectedRange password="CEC8" sqref="D61:D64" name="Rango1_2_4_1"/>
    <protectedRange password="CEC8" sqref="C61:C64" name="Rango1_2_5_1"/>
    <protectedRange password="CEC8" sqref="B68:B70" name="Rango1_1_1_2"/>
    <protectedRange password="CEC8" sqref="B65:B67" name="Rango1_1_1_1_1"/>
    <protectedRange password="CEC8" sqref="C98:C107 B93:B97 B108:B132" name="Rango1_1_2_1"/>
    <protectedRange password="CEC8" sqref="C32:D32" name="Rango1_3_1"/>
  </protectedRanges>
  <conditionalFormatting sqref="A5:G10 A12:G12 A11:B11 D11:G11 A13:B13 D13:G13 A157:G1037 A153:C156 E153:G156 A14:G25 A133:G152 A98:A132 B125:G132 A27:G31 A26:D26 F26:G26 A32:B32 F32:G32 A84:D84 F84:G84 A85:B85 E85:G85 C89:G89 A89 G86:G88 A91:G97 G90 A33:G83">
    <cfRule type="expression" dxfId="345" priority="33">
      <formula>$G5="Eliminado"</formula>
    </cfRule>
  </conditionalFormatting>
  <conditionalFormatting sqref="C13">
    <cfRule type="expression" dxfId="344" priority="84">
      <formula>$G11="Eliminado"</formula>
    </cfRule>
  </conditionalFormatting>
  <conditionalFormatting sqref="B98:G124">
    <cfRule type="expression" dxfId="343" priority="28">
      <formula>$G98="Eliminado"</formula>
    </cfRule>
  </conditionalFormatting>
  <conditionalFormatting sqref="E90">
    <cfRule type="expression" dxfId="342" priority="6">
      <formula>$G90="Eliminado"</formula>
    </cfRule>
  </conditionalFormatting>
  <conditionalFormatting sqref="E26">
    <cfRule type="expression" dxfId="341" priority="26">
      <formula>$G26="Eliminado"</formula>
    </cfRule>
  </conditionalFormatting>
  <conditionalFormatting sqref="C32:E32">
    <cfRule type="expression" dxfId="340" priority="24">
      <formula>$G32="Eliminado"</formula>
    </cfRule>
  </conditionalFormatting>
  <conditionalFormatting sqref="E84">
    <cfRule type="expression" dxfId="339" priority="22">
      <formula>$G84="Eliminado"</formula>
    </cfRule>
  </conditionalFormatting>
  <conditionalFormatting sqref="A90:D90 F90">
    <cfRule type="expression" dxfId="338" priority="7">
      <formula>$G90="Eliminado"</formula>
    </cfRule>
  </conditionalFormatting>
  <conditionalFormatting sqref="C85:D85">
    <cfRule type="expression" dxfId="337" priority="19">
      <formula>$G85="Eliminado"</formula>
    </cfRule>
  </conditionalFormatting>
  <conditionalFormatting sqref="B89">
    <cfRule type="expression" dxfId="336" priority="17">
      <formula>$G89="Eliminado"</formula>
    </cfRule>
  </conditionalFormatting>
  <conditionalFormatting sqref="E88">
    <cfRule type="expression" dxfId="335" priority="8">
      <formula>$G88="Eliminado"</formula>
    </cfRule>
  </conditionalFormatting>
  <conditionalFormatting sqref="A88:D88 F88">
    <cfRule type="expression" dxfId="334" priority="9">
      <formula>$G88="Eliminado"</formula>
    </cfRule>
  </conditionalFormatting>
  <conditionalFormatting sqref="C87:D87">
    <cfRule type="expression" dxfId="333" priority="10">
      <formula>$G87="Eliminado"</formula>
    </cfRule>
  </conditionalFormatting>
  <conditionalFormatting sqref="A86:D86 F86">
    <cfRule type="expression" dxfId="332" priority="13">
      <formula>$G86="Eliminado"</formula>
    </cfRule>
  </conditionalFormatting>
  <conditionalFormatting sqref="E86">
    <cfRule type="expression" dxfId="331" priority="12">
      <formula>$G86="Eliminado"</formula>
    </cfRule>
  </conditionalFormatting>
  <conditionalFormatting sqref="A87:B87 E87:F87">
    <cfRule type="expression" dxfId="330" priority="11">
      <formula>$G87="Eliminado"</formula>
    </cfRule>
  </conditionalFormatting>
  <dataValidations count="2">
    <dataValidation type="list" allowBlank="1" showInputMessage="1" showErrorMessage="1" sqref="F108:F135 G98:G107 F106 F5:F97" xr:uid="{00000000-0002-0000-0000-000000000000}">
      <formula1>Tipo</formula1>
    </dataValidation>
    <dataValidation type="list" allowBlank="1" showInputMessage="1" showErrorMessage="1" sqref="B108:B135 C98:C107 B90:B97 B5:B88" xr:uid="{00000000-0002-0000-0000-000001000000}">
      <formula1>Procesos</formula1>
    </dataValidation>
  </dataValidations>
  <pageMargins left="0.7" right="0.7" top="0.75" bottom="0.75" header="0.3" footer="0.3"/>
  <pageSetup orientation="portrait" r:id="rId1"/>
  <drawing r:id="rId2"/>
  <legacyDrawing r:id="rId3"/>
  <controls>
    <mc:AlternateContent xmlns:mc="http://schemas.openxmlformats.org/markup-compatibility/2006">
      <mc:Choice Requires="x14">
        <control shapeId="1034" r:id="rId4" name="Nuevo_Riesgo">
          <controlPr locked="0" defaultSize="0" autoLine="0" altText="Ingresa la información necesaria para registrar un nuevo riesgo. Este riesgo sera Validado por la Oficina Asesora de Planeación" r:id="rId5">
            <anchor moveWithCells="1">
              <from>
                <xdr:col>2</xdr:col>
                <xdr:colOff>1066800</xdr:colOff>
                <xdr:row>0</xdr:row>
                <xdr:rowOff>57150</xdr:rowOff>
              </from>
              <to>
                <xdr:col>2</xdr:col>
                <xdr:colOff>2457450</xdr:colOff>
                <xdr:row>2</xdr:row>
                <xdr:rowOff>47625</xdr:rowOff>
              </to>
            </anchor>
          </controlPr>
        </control>
      </mc:Choice>
      <mc:Fallback>
        <control shapeId="1034" r:id="rId4" name="Nuevo_Riesgo"/>
      </mc:Fallback>
    </mc:AlternateContent>
  </controls>
  <tableParts count="1">
    <tablePart r:id="rId6"/>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2"/>
  <dimension ref="A1:BF81"/>
  <sheetViews>
    <sheetView topLeftCell="AN1" zoomScale="55" zoomScaleNormal="55" workbookViewId="0">
      <selection activeCell="AZ10" sqref="AZ10"/>
    </sheetView>
  </sheetViews>
  <sheetFormatPr baseColWidth="10" defaultRowHeight="15" x14ac:dyDescent="0.25"/>
  <cols>
    <col min="1" max="1" width="26" bestFit="1" customWidth="1"/>
    <col min="2" max="2" width="3.28515625" customWidth="1"/>
    <col min="3" max="3" width="77.140625" customWidth="1"/>
    <col min="4" max="4" width="3.140625" customWidth="1"/>
    <col min="5" max="5" width="29" customWidth="1"/>
    <col min="7" max="7" width="6.7109375" customWidth="1"/>
    <col min="8" max="8" width="69.42578125" customWidth="1"/>
    <col min="9" max="9" width="71" customWidth="1"/>
    <col min="10" max="10" width="6.5703125" customWidth="1"/>
    <col min="14" max="14" width="20.28515625" customWidth="1"/>
    <col min="17" max="18" width="11.42578125" style="19"/>
    <col min="20" max="24" width="20.85546875" customWidth="1"/>
    <col min="25" max="25" width="15.85546875" customWidth="1"/>
    <col min="27" max="27" width="12.5703125" customWidth="1"/>
    <col min="28" max="28" width="16" customWidth="1"/>
    <col min="32" max="32" width="24.42578125" customWidth="1"/>
    <col min="33" max="33" width="12.42578125" bestFit="1" customWidth="1"/>
    <col min="34" max="34" width="13.85546875" bestFit="1" customWidth="1"/>
    <col min="35" max="35" width="11" bestFit="1" customWidth="1"/>
    <col min="42" max="42" width="42.140625" customWidth="1"/>
    <col min="43" max="43" width="56.28515625" customWidth="1"/>
    <col min="44" max="46" width="42.140625" customWidth="1"/>
    <col min="47" max="50" width="37.85546875" customWidth="1"/>
    <col min="51" max="51" width="33.140625" customWidth="1"/>
    <col min="52" max="52" width="42.42578125" customWidth="1"/>
    <col min="53" max="57" width="27" customWidth="1"/>
  </cols>
  <sheetData>
    <row r="1" spans="1:58" s="19" customFormat="1" ht="17.25" thickBot="1" x14ac:dyDescent="0.3">
      <c r="A1" s="44"/>
      <c r="B1" s="45"/>
      <c r="C1" s="45"/>
      <c r="D1" s="45"/>
      <c r="E1" s="45"/>
      <c r="F1" s="46"/>
      <c r="G1" s="44"/>
      <c r="H1" s="45"/>
      <c r="I1" s="45"/>
      <c r="J1" s="45"/>
      <c r="K1" s="45"/>
      <c r="L1" s="45"/>
      <c r="M1" s="45"/>
      <c r="N1" s="45"/>
      <c r="O1" s="45"/>
      <c r="P1" s="45"/>
      <c r="Q1" s="44"/>
      <c r="R1" s="45"/>
      <c r="S1" s="45"/>
      <c r="T1" s="45"/>
      <c r="U1" s="90" t="s">
        <v>399</v>
      </c>
      <c r="V1" s="45"/>
      <c r="W1" s="45"/>
      <c r="X1" s="45"/>
      <c r="Y1" s="45"/>
      <c r="Z1" s="45"/>
      <c r="AA1" s="45"/>
      <c r="AB1" s="45"/>
      <c r="AC1" s="45"/>
      <c r="AD1" s="45"/>
      <c r="AE1" s="45"/>
      <c r="AF1" s="45"/>
      <c r="AG1" s="45"/>
      <c r="AH1" s="45"/>
      <c r="AI1" s="45"/>
      <c r="AJ1" s="45"/>
      <c r="AK1" s="44"/>
      <c r="AL1" s="45"/>
      <c r="AM1" s="45"/>
      <c r="AN1" s="45"/>
      <c r="AO1" s="45"/>
      <c r="AP1" s="45"/>
      <c r="AQ1" s="45"/>
      <c r="AR1" s="45"/>
      <c r="AS1" s="45"/>
      <c r="AT1" s="45"/>
      <c r="AU1" s="45"/>
      <c r="AV1" s="45"/>
      <c r="AW1" s="45"/>
      <c r="AX1" s="45"/>
      <c r="AY1" s="45"/>
      <c r="AZ1" s="45"/>
      <c r="BA1" s="45"/>
      <c r="BB1" s="45"/>
      <c r="BC1" s="45"/>
      <c r="BD1" s="45"/>
      <c r="BE1" s="45"/>
      <c r="BF1" s="46"/>
    </row>
    <row r="2" spans="1:58" s="19" customFormat="1" ht="26.25" thickBot="1" x14ac:dyDescent="0.3">
      <c r="A2" s="47"/>
      <c r="B2" s="12"/>
      <c r="C2" s="12"/>
      <c r="D2" s="12"/>
      <c r="E2" s="12"/>
      <c r="F2" s="48"/>
      <c r="G2" s="47"/>
      <c r="H2" s="12"/>
      <c r="I2" s="12"/>
      <c r="J2" s="12"/>
      <c r="K2" s="12"/>
      <c r="L2" s="12"/>
      <c r="M2" s="12"/>
      <c r="N2" s="12"/>
      <c r="O2" s="12"/>
      <c r="P2" s="12"/>
      <c r="Q2" s="47"/>
      <c r="R2" s="12"/>
      <c r="S2" s="12"/>
      <c r="T2" s="21" t="s">
        <v>379</v>
      </c>
      <c r="U2" s="22" t="s">
        <v>395</v>
      </c>
      <c r="V2" s="22" t="s">
        <v>380</v>
      </c>
      <c r="W2" s="22" t="s">
        <v>385</v>
      </c>
      <c r="X2" s="23" t="s">
        <v>396</v>
      </c>
      <c r="Y2" s="12"/>
      <c r="Z2" s="12"/>
      <c r="AA2" s="12"/>
      <c r="AB2" s="12"/>
      <c r="AC2" s="12"/>
      <c r="AD2" s="12"/>
      <c r="AE2" s="12"/>
      <c r="AF2" s="12"/>
      <c r="AG2" s="12"/>
      <c r="AH2" s="12"/>
      <c r="AI2" s="12"/>
      <c r="AJ2" s="12"/>
      <c r="AK2" s="47"/>
      <c r="AL2" s="12"/>
      <c r="AM2" s="12"/>
      <c r="AN2" s="12"/>
      <c r="AO2" s="12"/>
      <c r="AP2" s="12"/>
      <c r="AQ2" s="12"/>
      <c r="AR2" s="12"/>
      <c r="AS2" s="12"/>
      <c r="AT2" s="12"/>
      <c r="AU2" s="12"/>
      <c r="AV2" s="12"/>
      <c r="AW2" s="12"/>
      <c r="AX2" s="12"/>
      <c r="AY2" s="12"/>
      <c r="AZ2" s="12"/>
      <c r="BA2" s="12"/>
      <c r="BB2" s="12"/>
      <c r="BC2" s="12"/>
      <c r="BD2" s="12"/>
      <c r="BE2" s="12"/>
      <c r="BF2" s="48"/>
    </row>
    <row r="3" spans="1:58" s="19" customFormat="1" ht="64.5" thickBot="1" x14ac:dyDescent="0.3">
      <c r="A3" s="47"/>
      <c r="B3" s="12"/>
      <c r="C3" s="12"/>
      <c r="D3" s="12"/>
      <c r="E3" s="12"/>
      <c r="F3" s="48"/>
      <c r="G3" s="47"/>
      <c r="H3" s="12"/>
      <c r="I3" s="12"/>
      <c r="J3" s="12"/>
      <c r="K3" s="12"/>
      <c r="L3" s="12"/>
      <c r="M3" s="12"/>
      <c r="N3" s="12"/>
      <c r="O3" s="12"/>
      <c r="P3" s="12"/>
      <c r="Q3" s="47"/>
      <c r="R3" s="12"/>
      <c r="S3" s="12"/>
      <c r="T3" s="24" t="s">
        <v>397</v>
      </c>
      <c r="U3" s="25" t="s">
        <v>398</v>
      </c>
      <c r="V3" s="25" t="s">
        <v>398</v>
      </c>
      <c r="W3" s="25" t="s">
        <v>398</v>
      </c>
      <c r="X3" s="26" t="s">
        <v>398</v>
      </c>
      <c r="Y3" s="12"/>
      <c r="Z3" s="12"/>
      <c r="AA3" s="12"/>
      <c r="AB3" s="12"/>
      <c r="AC3" s="12"/>
      <c r="AD3" s="12"/>
      <c r="AE3" s="12"/>
      <c r="AF3" s="12"/>
      <c r="AG3" s="627" t="s">
        <v>478</v>
      </c>
      <c r="AH3" s="628"/>
      <c r="AI3" s="629"/>
      <c r="AJ3" s="12"/>
      <c r="AK3" s="47"/>
      <c r="AL3" s="12"/>
      <c r="AM3" s="12"/>
      <c r="AN3" s="12" t="s">
        <v>1007</v>
      </c>
      <c r="AO3" s="12"/>
      <c r="AP3" s="91" t="s">
        <v>480</v>
      </c>
      <c r="AQ3" s="92" t="s">
        <v>481</v>
      </c>
      <c r="AR3" s="92" t="s">
        <v>482</v>
      </c>
      <c r="AS3" s="92" t="s">
        <v>483</v>
      </c>
      <c r="AT3" s="12"/>
      <c r="AU3" s="101" t="s">
        <v>521</v>
      </c>
      <c r="AV3" s="102" t="s">
        <v>522</v>
      </c>
      <c r="AW3" s="102" t="s">
        <v>523</v>
      </c>
      <c r="AX3" s="102" t="s">
        <v>524</v>
      </c>
      <c r="AY3" s="12"/>
      <c r="AZ3" s="116" t="s">
        <v>577</v>
      </c>
      <c r="BA3" s="91" t="s">
        <v>569</v>
      </c>
      <c r="BB3" s="92" t="s">
        <v>567</v>
      </c>
      <c r="BC3" s="92" t="s">
        <v>568</v>
      </c>
      <c r="BD3" s="92" t="s">
        <v>570</v>
      </c>
      <c r="BE3" s="92" t="s">
        <v>571</v>
      </c>
      <c r="BF3" s="48"/>
    </row>
    <row r="4" spans="1:58" s="19" customFormat="1" ht="17.25" thickBot="1" x14ac:dyDescent="0.3">
      <c r="A4" s="47"/>
      <c r="B4" s="12"/>
      <c r="C4" s="12"/>
      <c r="D4" s="12"/>
      <c r="E4" s="12"/>
      <c r="F4" s="48"/>
      <c r="G4" s="47"/>
      <c r="H4" s="53" t="s">
        <v>420</v>
      </c>
      <c r="I4" s="12"/>
      <c r="J4" s="12"/>
      <c r="K4" s="12"/>
      <c r="L4" s="12"/>
      <c r="M4" s="12"/>
      <c r="N4" s="12"/>
      <c r="O4" s="12"/>
      <c r="P4" s="12"/>
      <c r="Q4" s="47"/>
      <c r="R4" s="12"/>
      <c r="S4" s="12"/>
      <c r="T4" s="12"/>
      <c r="U4" s="12"/>
      <c r="V4" s="12"/>
      <c r="W4" s="12"/>
      <c r="X4" s="12"/>
      <c r="Y4" s="12"/>
      <c r="Z4" s="12"/>
      <c r="AA4" s="12"/>
      <c r="AB4" s="12"/>
      <c r="AC4" s="12"/>
      <c r="AD4" s="12"/>
      <c r="AF4" s="76" t="str">
        <f>CONCATENATE(AG4,AH4)</f>
        <v>Rara VezInsignificante</v>
      </c>
      <c r="AG4" s="83" t="s">
        <v>462</v>
      </c>
      <c r="AH4" s="82" t="s">
        <v>463</v>
      </c>
      <c r="AI4" s="61" t="s">
        <v>475</v>
      </c>
      <c r="AJ4" s="61">
        <v>1</v>
      </c>
      <c r="AK4" s="76">
        <v>1</v>
      </c>
      <c r="AL4" s="76">
        <f>+AJ4*AK4</f>
        <v>1</v>
      </c>
      <c r="AM4" s="12"/>
      <c r="AN4" s="12"/>
      <c r="AO4" s="12"/>
      <c r="AP4" s="621" t="s">
        <v>484</v>
      </c>
      <c r="AQ4" s="637" t="s">
        <v>485</v>
      </c>
      <c r="AR4" s="93" t="s">
        <v>486</v>
      </c>
      <c r="AS4" s="94">
        <v>15</v>
      </c>
      <c r="AT4" s="12"/>
      <c r="AU4" s="640" t="s">
        <v>525</v>
      </c>
      <c r="AV4" s="103" t="s">
        <v>526</v>
      </c>
      <c r="AW4" s="103" t="s">
        <v>527</v>
      </c>
      <c r="AX4" s="103" t="s">
        <v>377</v>
      </c>
      <c r="AY4" s="12"/>
      <c r="AZ4" s="114" t="str">
        <f>CONCATENATE(BA4,BB4,BC4)</f>
        <v>fuertedirectamentedirectamente</v>
      </c>
      <c r="BA4" s="115" t="s">
        <v>557</v>
      </c>
      <c r="BB4" s="115" t="s">
        <v>572</v>
      </c>
      <c r="BC4" s="115" t="s">
        <v>572</v>
      </c>
      <c r="BD4" s="115">
        <v>2</v>
      </c>
      <c r="BE4" s="115">
        <v>2</v>
      </c>
      <c r="BF4" s="48"/>
    </row>
    <row r="5" spans="1:58" ht="17.25" thickBot="1" x14ac:dyDescent="0.3">
      <c r="A5" s="47" t="s">
        <v>5</v>
      </c>
      <c r="B5" s="12"/>
      <c r="C5" s="12" t="s">
        <v>6</v>
      </c>
      <c r="D5" s="12"/>
      <c r="E5" s="12" t="s">
        <v>7</v>
      </c>
      <c r="F5" s="48"/>
      <c r="G5" s="54" t="s">
        <v>136</v>
      </c>
      <c r="H5" s="20" t="s">
        <v>137</v>
      </c>
      <c r="I5" s="20" t="s">
        <v>138</v>
      </c>
      <c r="J5" s="20" t="s">
        <v>139</v>
      </c>
      <c r="K5" s="12"/>
      <c r="L5" s="12" t="s">
        <v>360</v>
      </c>
      <c r="M5" s="12" t="s">
        <v>361</v>
      </c>
      <c r="N5" s="12" t="s">
        <v>362</v>
      </c>
      <c r="O5" s="12" t="s">
        <v>363</v>
      </c>
      <c r="P5" s="12"/>
      <c r="Q5" s="47"/>
      <c r="R5" s="12"/>
      <c r="S5" s="12"/>
      <c r="T5" s="12"/>
      <c r="U5" s="12"/>
      <c r="V5" s="12"/>
      <c r="W5" s="12"/>
      <c r="X5" s="12"/>
      <c r="Y5" s="12"/>
      <c r="Z5" s="12"/>
      <c r="AA5" s="12"/>
      <c r="AB5" s="12"/>
      <c r="AC5" s="12"/>
      <c r="AD5" s="12"/>
      <c r="AF5" s="76" t="str">
        <f t="shared" ref="AF5:AF28" si="0">CONCATENATE(AG5,AH5)</f>
        <v>ImprobableInsignificante</v>
      </c>
      <c r="AG5" s="83" t="s">
        <v>142</v>
      </c>
      <c r="AH5" s="82" t="s">
        <v>463</v>
      </c>
      <c r="AI5" s="61" t="s">
        <v>475</v>
      </c>
      <c r="AJ5" s="61">
        <v>2</v>
      </c>
      <c r="AK5" s="76">
        <v>2</v>
      </c>
      <c r="AL5" s="76">
        <f t="shared" ref="AL5:AL27" si="1">+AJ5*AK5</f>
        <v>4</v>
      </c>
      <c r="AM5" s="12"/>
      <c r="AN5" s="12"/>
      <c r="AO5" s="12"/>
      <c r="AP5" s="623"/>
      <c r="AQ5" s="639"/>
      <c r="AR5" s="93" t="s">
        <v>487</v>
      </c>
      <c r="AS5" s="94">
        <v>0</v>
      </c>
      <c r="AT5" s="12"/>
      <c r="AU5" s="641"/>
      <c r="AV5" s="103" t="s">
        <v>528</v>
      </c>
      <c r="AW5" s="103" t="s">
        <v>529</v>
      </c>
      <c r="AX5" s="103" t="s">
        <v>530</v>
      </c>
      <c r="AY5" s="12"/>
      <c r="AZ5" s="114" t="str">
        <f t="shared" ref="AZ5:AZ11" si="2">CONCATENATE(BA5,BB5,BC5)</f>
        <v>fuertedirectamenteindirectamente</v>
      </c>
      <c r="BA5" s="115" t="s">
        <v>557</v>
      </c>
      <c r="BB5" s="115" t="s">
        <v>572</v>
      </c>
      <c r="BC5" s="115" t="s">
        <v>573</v>
      </c>
      <c r="BD5" s="115">
        <v>2</v>
      </c>
      <c r="BE5" s="115">
        <v>1</v>
      </c>
      <c r="BF5" s="48"/>
    </row>
    <row r="6" spans="1:58" ht="17.25" thickBot="1" x14ac:dyDescent="0.3">
      <c r="A6" s="47" t="s">
        <v>8</v>
      </c>
      <c r="B6" s="12"/>
      <c r="C6" s="12" t="s">
        <v>101</v>
      </c>
      <c r="D6" s="12"/>
      <c r="E6" s="12" t="s">
        <v>130</v>
      </c>
      <c r="F6" s="48"/>
      <c r="G6" s="47" t="s">
        <v>140</v>
      </c>
      <c r="H6" s="28" t="s">
        <v>400</v>
      </c>
      <c r="I6" s="20" t="s">
        <v>141</v>
      </c>
      <c r="J6" s="12">
        <v>1</v>
      </c>
      <c r="K6" s="12"/>
      <c r="L6" s="12">
        <v>0</v>
      </c>
      <c r="M6" s="12">
        <v>50</v>
      </c>
      <c r="N6" s="12">
        <v>0</v>
      </c>
      <c r="O6" s="12" t="s">
        <v>364</v>
      </c>
      <c r="P6" s="12"/>
      <c r="Q6" s="47"/>
      <c r="R6" s="12"/>
      <c r="S6" s="12"/>
      <c r="T6" s="61" t="s">
        <v>148</v>
      </c>
      <c r="U6" s="57">
        <f>(IF($T$6="Casi seguro",5,"")*IF($U$11="Insignificante",1,""))</f>
        <v>5</v>
      </c>
      <c r="V6" s="57">
        <f>(IF($T$6="Casi seguro",5,"")*IF($V$11="Menor",2,""))</f>
        <v>10</v>
      </c>
      <c r="W6" s="58">
        <f>(IF($T$6="Casi seguro",5,"")*IF($W$11="Moderado",3,""))</f>
        <v>15</v>
      </c>
      <c r="X6" s="58">
        <f>(IF($T$6="Casi seguro",5,"")*IF($X$11="Mayor",4,""))</f>
        <v>20</v>
      </c>
      <c r="Y6" s="58">
        <f>(IF($T$6="Casi seguro",5,"")*IF($Y$11="Catastrófico",5,""))</f>
        <v>25</v>
      </c>
      <c r="Z6" s="12"/>
      <c r="AA6" s="12"/>
      <c r="AB6" s="12"/>
      <c r="AC6" s="12"/>
      <c r="AD6" s="12"/>
      <c r="AF6" s="76" t="str">
        <f t="shared" si="0"/>
        <v>PosibleInsignificante</v>
      </c>
      <c r="AG6" s="83" t="s">
        <v>144</v>
      </c>
      <c r="AH6" s="82" t="s">
        <v>463</v>
      </c>
      <c r="AI6" s="61" t="s">
        <v>475</v>
      </c>
      <c r="AJ6" s="61">
        <v>3</v>
      </c>
      <c r="AK6" s="76">
        <v>3</v>
      </c>
      <c r="AL6" s="76">
        <f>+AJ6*AK6</f>
        <v>9</v>
      </c>
      <c r="AM6" s="12"/>
      <c r="AN6" s="12"/>
      <c r="AO6" s="12"/>
      <c r="AP6" s="621" t="s">
        <v>488</v>
      </c>
      <c r="AQ6" s="637" t="s">
        <v>489</v>
      </c>
      <c r="AR6" s="93" t="s">
        <v>490</v>
      </c>
      <c r="AS6" s="93">
        <v>15</v>
      </c>
      <c r="AT6" s="12"/>
      <c r="AU6" s="642"/>
      <c r="AV6" s="103" t="s">
        <v>531</v>
      </c>
      <c r="AW6" s="103" t="s">
        <v>532</v>
      </c>
      <c r="AX6" s="103" t="s">
        <v>530</v>
      </c>
      <c r="AY6" s="12"/>
      <c r="AZ6" s="114" t="str">
        <f t="shared" si="2"/>
        <v>fuertedirectamenteno disminuye</v>
      </c>
      <c r="BA6" s="115" t="s">
        <v>557</v>
      </c>
      <c r="BB6" s="115" t="s">
        <v>572</v>
      </c>
      <c r="BC6" s="115" t="s">
        <v>574</v>
      </c>
      <c r="BD6" s="115">
        <v>2</v>
      </c>
      <c r="BE6" s="115">
        <v>0</v>
      </c>
      <c r="BF6" s="48"/>
    </row>
    <row r="7" spans="1:58" ht="17.25" thickBot="1" x14ac:dyDescent="0.3">
      <c r="A7" s="47" t="s">
        <v>9</v>
      </c>
      <c r="B7" s="12"/>
      <c r="C7" s="12" t="s">
        <v>80</v>
      </c>
      <c r="D7" s="12"/>
      <c r="E7" s="12" t="s">
        <v>125</v>
      </c>
      <c r="F7" s="48"/>
      <c r="G7" s="47" t="s">
        <v>142</v>
      </c>
      <c r="H7" s="29" t="s">
        <v>382</v>
      </c>
      <c r="I7" s="20" t="s">
        <v>143</v>
      </c>
      <c r="J7" s="12">
        <v>2</v>
      </c>
      <c r="K7" s="12"/>
      <c r="L7" s="12">
        <v>51</v>
      </c>
      <c r="M7" s="12">
        <v>75</v>
      </c>
      <c r="N7" s="12">
        <v>1</v>
      </c>
      <c r="O7" s="12" t="s">
        <v>365</v>
      </c>
      <c r="P7" s="12"/>
      <c r="Q7" s="47"/>
      <c r="R7" s="12"/>
      <c r="S7" s="12"/>
      <c r="T7" s="61" t="s">
        <v>146</v>
      </c>
      <c r="U7" s="59">
        <f>(IF($T$7="Probable",4,"")*IF($U$11="Insignificante",1,""))</f>
        <v>4</v>
      </c>
      <c r="V7" s="57">
        <f>(IF($T$7="Probable",4,"")*IF($V$11="Menor",2,""))</f>
        <v>8</v>
      </c>
      <c r="W7" s="57">
        <f>(IF($T$7="Probable",4,"")*IF($W$11="Moderado",3,""))</f>
        <v>12</v>
      </c>
      <c r="X7" s="58">
        <f>(IF($T$7="Probable",4,"")*IF($X$11="Mayor",4,""))</f>
        <v>16</v>
      </c>
      <c r="Y7" s="58">
        <f>(IF($T$7="Probable",4,"")*IF($Y$11="Catastrófico",5,""))</f>
        <v>20</v>
      </c>
      <c r="Z7" s="12"/>
      <c r="AA7" s="12"/>
      <c r="AB7" s="12"/>
      <c r="AC7" s="12"/>
      <c r="AD7" s="12"/>
      <c r="AF7" s="76" t="str">
        <f t="shared" si="0"/>
        <v>ProbableInsignificante</v>
      </c>
      <c r="AG7" s="83" t="s">
        <v>146</v>
      </c>
      <c r="AH7" s="82" t="s">
        <v>463</v>
      </c>
      <c r="AI7" s="35" t="s">
        <v>371</v>
      </c>
      <c r="AJ7" s="35">
        <v>4</v>
      </c>
      <c r="AK7" s="76">
        <v>4</v>
      </c>
      <c r="AL7" s="76">
        <f t="shared" si="1"/>
        <v>16</v>
      </c>
      <c r="AM7" s="12"/>
      <c r="AN7" s="12"/>
      <c r="AO7" s="12"/>
      <c r="AP7" s="623"/>
      <c r="AQ7" s="639"/>
      <c r="AR7" s="93" t="s">
        <v>491</v>
      </c>
      <c r="AS7" s="93">
        <v>0</v>
      </c>
      <c r="AT7" s="12"/>
      <c r="AU7" s="640" t="s">
        <v>533</v>
      </c>
      <c r="AV7" s="103" t="s">
        <v>526</v>
      </c>
      <c r="AW7" s="103" t="s">
        <v>534</v>
      </c>
      <c r="AX7" s="103" t="s">
        <v>530</v>
      </c>
      <c r="AY7" s="12"/>
      <c r="AZ7" s="114" t="str">
        <f t="shared" si="2"/>
        <v>fuerteno disminuyedirectamente</v>
      </c>
      <c r="BA7" s="115" t="s">
        <v>557</v>
      </c>
      <c r="BB7" s="115" t="s">
        <v>574</v>
      </c>
      <c r="BC7" s="115" t="s">
        <v>572</v>
      </c>
      <c r="BD7" s="115">
        <v>0</v>
      </c>
      <c r="BE7" s="115">
        <v>2</v>
      </c>
      <c r="BF7" s="48"/>
    </row>
    <row r="8" spans="1:58" ht="17.25" thickBot="1" x14ac:dyDescent="0.3">
      <c r="A8" s="47" t="s">
        <v>10</v>
      </c>
      <c r="B8" s="12"/>
      <c r="C8" s="12" t="s">
        <v>55</v>
      </c>
      <c r="D8" s="12"/>
      <c r="E8" s="12" t="s">
        <v>106</v>
      </c>
      <c r="F8" s="48"/>
      <c r="G8" s="47" t="s">
        <v>144</v>
      </c>
      <c r="H8" s="28" t="s">
        <v>401</v>
      </c>
      <c r="I8" s="20" t="s">
        <v>145</v>
      </c>
      <c r="J8" s="12">
        <v>3</v>
      </c>
      <c r="K8" s="12"/>
      <c r="L8" s="12">
        <v>76</v>
      </c>
      <c r="M8" s="12">
        <v>100</v>
      </c>
      <c r="N8" s="12">
        <v>2</v>
      </c>
      <c r="O8" s="12" t="s">
        <v>366</v>
      </c>
      <c r="P8" s="12"/>
      <c r="Q8" s="47"/>
      <c r="R8" s="12"/>
      <c r="S8" s="12"/>
      <c r="T8" s="61" t="s">
        <v>144</v>
      </c>
      <c r="U8" s="60">
        <f>(IF($T$8="Posible",3,"")*IF($U$11="Insignificante",1,""))</f>
        <v>3</v>
      </c>
      <c r="V8" s="59">
        <f>(IF($T$8="Posible",3,"")*IF($V$11="Menor",2,""))</f>
        <v>6</v>
      </c>
      <c r="W8" s="57">
        <f>(IF($T$8="Posible",3,"")*IF($W$11="Moderado",3,""))</f>
        <v>9</v>
      </c>
      <c r="X8" s="58">
        <f>(IF($T$8="Posible",3,"")*IF($X$11="Mayor",4,""))</f>
        <v>12</v>
      </c>
      <c r="Y8" s="58">
        <f>(IF($T$8="Posible",3,"")*IF($Y$11="Catastrófico",5,""))</f>
        <v>15</v>
      </c>
      <c r="Z8" s="12"/>
      <c r="AA8" s="12"/>
      <c r="AB8" s="12"/>
      <c r="AC8" s="12"/>
      <c r="AD8" s="12"/>
      <c r="AF8" s="76" t="str">
        <f t="shared" si="0"/>
        <v>Casi seguroInsignificante</v>
      </c>
      <c r="AG8" s="83" t="s">
        <v>148</v>
      </c>
      <c r="AH8" s="82" t="s">
        <v>463</v>
      </c>
      <c r="AI8" s="61" t="s">
        <v>476</v>
      </c>
      <c r="AJ8" s="35">
        <v>5</v>
      </c>
      <c r="AK8" s="76">
        <v>5</v>
      </c>
      <c r="AL8" s="76">
        <f t="shared" si="1"/>
        <v>25</v>
      </c>
      <c r="AM8" s="12"/>
      <c r="AN8" s="12"/>
      <c r="AO8" s="12"/>
      <c r="AP8" s="621" t="s">
        <v>492</v>
      </c>
      <c r="AQ8" s="637" t="s">
        <v>493</v>
      </c>
      <c r="AR8" s="93" t="s">
        <v>494</v>
      </c>
      <c r="AS8" s="93">
        <v>15</v>
      </c>
      <c r="AT8" s="12"/>
      <c r="AU8" s="641"/>
      <c r="AV8" s="103" t="s">
        <v>528</v>
      </c>
      <c r="AW8" s="103" t="s">
        <v>535</v>
      </c>
      <c r="AX8" s="103" t="s">
        <v>530</v>
      </c>
      <c r="AY8" s="12"/>
      <c r="AZ8" s="114" t="str">
        <f t="shared" si="2"/>
        <v>moderadodirectamentedirectamente</v>
      </c>
      <c r="BA8" s="115" t="s">
        <v>558</v>
      </c>
      <c r="BB8" s="115" t="s">
        <v>572</v>
      </c>
      <c r="BC8" s="115" t="s">
        <v>572</v>
      </c>
      <c r="BD8" s="115">
        <v>1</v>
      </c>
      <c r="BE8" s="115">
        <v>1</v>
      </c>
      <c r="BF8" s="48"/>
    </row>
    <row r="9" spans="1:58" ht="17.25" thickBot="1" x14ac:dyDescent="0.3">
      <c r="A9" t="s">
        <v>735</v>
      </c>
      <c r="B9" s="12"/>
      <c r="C9" s="12" t="s">
        <v>57</v>
      </c>
      <c r="D9" s="12"/>
      <c r="E9" s="12" t="s">
        <v>123</v>
      </c>
      <c r="F9" s="48"/>
      <c r="G9" s="47" t="s">
        <v>146</v>
      </c>
      <c r="H9" s="29" t="s">
        <v>402</v>
      </c>
      <c r="I9" s="20" t="s">
        <v>147</v>
      </c>
      <c r="J9" s="12">
        <v>4</v>
      </c>
      <c r="K9" s="12"/>
      <c r="L9" s="12"/>
      <c r="M9" s="12"/>
      <c r="N9" s="12"/>
      <c r="O9" s="12"/>
      <c r="P9" s="12"/>
      <c r="Q9" s="47"/>
      <c r="R9" s="12"/>
      <c r="S9" s="12"/>
      <c r="T9" s="61" t="s">
        <v>142</v>
      </c>
      <c r="U9" s="60">
        <f>(IF($T$9="Improbable",2,"")*IF($U$11="Insignificante",1,""))</f>
        <v>2</v>
      </c>
      <c r="V9" s="60">
        <f>(IF($T$9="Improbable",2,"")*IF($V$11="Menor",2,""))</f>
        <v>4</v>
      </c>
      <c r="W9" s="59">
        <f>(IF($T$9="Improbable",2,"")*IF($W$11="Moderado",3,""))</f>
        <v>6</v>
      </c>
      <c r="X9" s="57">
        <f>(IF($T$9="Improbable",2,"")*IF($X$11="Mayor",4,""))</f>
        <v>8</v>
      </c>
      <c r="Y9" s="58">
        <f>(IF($T$9="Improbable",2,"")*IF($Y$11="Catastrófico",5,""))</f>
        <v>10</v>
      </c>
      <c r="Z9" s="12"/>
      <c r="AA9" s="12"/>
      <c r="AB9" s="12"/>
      <c r="AC9" s="12"/>
      <c r="AD9" s="12"/>
      <c r="AF9" s="76" t="str">
        <f t="shared" si="0"/>
        <v>Rara VezMenor</v>
      </c>
      <c r="AG9" s="83" t="s">
        <v>462</v>
      </c>
      <c r="AH9" s="82" t="s">
        <v>384</v>
      </c>
      <c r="AI9" s="61" t="s">
        <v>475</v>
      </c>
      <c r="AJ9" s="35">
        <v>6</v>
      </c>
      <c r="AK9" s="76">
        <v>2</v>
      </c>
      <c r="AL9" s="76">
        <f t="shared" si="1"/>
        <v>12</v>
      </c>
      <c r="AM9" s="12"/>
      <c r="AN9" s="12"/>
      <c r="AO9" s="12"/>
      <c r="AP9" s="623"/>
      <c r="AQ9" s="639"/>
      <c r="AR9" s="93" t="s">
        <v>495</v>
      </c>
      <c r="AS9" s="93">
        <v>0</v>
      </c>
      <c r="AT9" s="12"/>
      <c r="AU9" s="642"/>
      <c r="AV9" s="103" t="s">
        <v>531</v>
      </c>
      <c r="AW9" s="103" t="s">
        <v>536</v>
      </c>
      <c r="AX9" s="103" t="s">
        <v>530</v>
      </c>
      <c r="AY9" s="12"/>
      <c r="AZ9" s="114" t="str">
        <f t="shared" si="2"/>
        <v>moderadodirectamenteIndirectamente</v>
      </c>
      <c r="BA9" s="115" t="s">
        <v>558</v>
      </c>
      <c r="BB9" s="115" t="s">
        <v>572</v>
      </c>
      <c r="BC9" s="115" t="s">
        <v>575</v>
      </c>
      <c r="BD9" s="115">
        <v>1</v>
      </c>
      <c r="BE9" s="115">
        <v>0</v>
      </c>
      <c r="BF9" s="48"/>
    </row>
    <row r="10" spans="1:58" ht="17.25" thickBot="1" x14ac:dyDescent="0.3">
      <c r="A10" s="47" t="s">
        <v>11</v>
      </c>
      <c r="B10" s="12"/>
      <c r="C10" s="12" t="s">
        <v>60</v>
      </c>
      <c r="D10" s="12"/>
      <c r="E10" s="12" t="s">
        <v>120</v>
      </c>
      <c r="F10" s="48"/>
      <c r="G10" s="47" t="s">
        <v>148</v>
      </c>
      <c r="H10" s="28" t="s">
        <v>381</v>
      </c>
      <c r="I10" s="20" t="s">
        <v>149</v>
      </c>
      <c r="J10" s="12">
        <v>5</v>
      </c>
      <c r="K10" s="12"/>
      <c r="L10" s="12"/>
      <c r="M10" s="12"/>
      <c r="N10" s="12"/>
      <c r="O10" s="12"/>
      <c r="P10" s="12"/>
      <c r="Q10" s="47"/>
      <c r="R10" s="12"/>
      <c r="S10" s="12"/>
      <c r="T10" s="61" t="s">
        <v>462</v>
      </c>
      <c r="U10" s="60">
        <f>(IF($T$10="Rara Vez",1,"")*IF($U$11="Insignificante",1,""))</f>
        <v>1</v>
      </c>
      <c r="V10" s="60">
        <f>(IF($T$10="Rara Vez",1,"")*IF($V$11="Menor",2,""))</f>
        <v>2</v>
      </c>
      <c r="W10" s="59">
        <f>(IF($T$10="Rara Vez",1,"")*IF($W$11="Moderado",3,""))</f>
        <v>3</v>
      </c>
      <c r="X10" s="57">
        <f>(IF($T$10="Rara Vez",1,"")*IF($X$11="Mayor",4,""))</f>
        <v>4</v>
      </c>
      <c r="Y10" s="58">
        <f>(IF($T$10="Rara Vez",1,"")*IF($Y$11="Catastrófico",5,""))</f>
        <v>5</v>
      </c>
      <c r="Z10" s="12"/>
      <c r="AA10" s="12"/>
      <c r="AB10" s="12"/>
      <c r="AC10" s="12"/>
      <c r="AD10" s="12"/>
      <c r="AF10" s="76" t="str">
        <f t="shared" si="0"/>
        <v>ImprobableMenor</v>
      </c>
      <c r="AG10" s="83" t="s">
        <v>142</v>
      </c>
      <c r="AH10" s="82" t="s">
        <v>384</v>
      </c>
      <c r="AI10" s="61" t="s">
        <v>475</v>
      </c>
      <c r="AJ10" s="35">
        <v>7</v>
      </c>
      <c r="AK10" s="76">
        <v>4</v>
      </c>
      <c r="AL10" s="76">
        <f t="shared" si="1"/>
        <v>28</v>
      </c>
      <c r="AM10" s="12"/>
      <c r="AN10" s="12"/>
      <c r="AO10" s="12"/>
      <c r="AP10" s="621" t="s">
        <v>496</v>
      </c>
      <c r="AQ10" s="637" t="s">
        <v>497</v>
      </c>
      <c r="AR10" s="93" t="s">
        <v>498</v>
      </c>
      <c r="AS10" s="93">
        <v>15</v>
      </c>
      <c r="AT10" s="12"/>
      <c r="AU10" s="105" t="s">
        <v>537</v>
      </c>
      <c r="AV10" s="103" t="s">
        <v>526</v>
      </c>
      <c r="AW10" s="103" t="s">
        <v>539</v>
      </c>
      <c r="AX10" s="103" t="s">
        <v>530</v>
      </c>
      <c r="AY10" s="12"/>
      <c r="AZ10" s="114" t="str">
        <f t="shared" si="2"/>
        <v>moderadodirectamenteNo disminuye</v>
      </c>
      <c r="BA10" s="115" t="s">
        <v>558</v>
      </c>
      <c r="BB10" s="115" t="s">
        <v>572</v>
      </c>
      <c r="BC10" s="115" t="s">
        <v>576</v>
      </c>
      <c r="BD10" s="115">
        <v>1</v>
      </c>
      <c r="BE10" s="115">
        <v>0</v>
      </c>
      <c r="BF10" s="48"/>
    </row>
    <row r="11" spans="1:58" ht="17.25" thickBot="1" x14ac:dyDescent="0.3">
      <c r="A11" s="47" t="s">
        <v>134</v>
      </c>
      <c r="B11" s="12"/>
      <c r="C11" s="12" t="s">
        <v>38</v>
      </c>
      <c r="D11" s="12"/>
      <c r="E11" s="12" t="s">
        <v>107</v>
      </c>
      <c r="F11" s="48"/>
      <c r="G11" s="47"/>
      <c r="H11" s="12"/>
      <c r="I11" s="12"/>
      <c r="J11" s="12"/>
      <c r="K11" s="12"/>
      <c r="L11" s="12"/>
      <c r="M11" s="12"/>
      <c r="N11" s="12"/>
      <c r="O11" s="12"/>
      <c r="P11" s="12"/>
      <c r="Q11" s="47"/>
      <c r="R11" s="12"/>
      <c r="S11" s="12"/>
      <c r="T11" s="12"/>
      <c r="U11" s="61" t="s">
        <v>463</v>
      </c>
      <c r="V11" s="61" t="s">
        <v>384</v>
      </c>
      <c r="W11" s="61" t="s">
        <v>371</v>
      </c>
      <c r="X11" s="61" t="s">
        <v>372</v>
      </c>
      <c r="Y11" s="61" t="s">
        <v>464</v>
      </c>
      <c r="Z11" s="12"/>
      <c r="AA11" s="12"/>
      <c r="AB11" s="12"/>
      <c r="AC11" s="12"/>
      <c r="AD11" s="12"/>
      <c r="AF11" s="76" t="str">
        <f t="shared" si="0"/>
        <v>PosibleMenor</v>
      </c>
      <c r="AG11" s="83" t="s">
        <v>144</v>
      </c>
      <c r="AH11" s="82" t="s">
        <v>384</v>
      </c>
      <c r="AI11" s="61" t="s">
        <v>371</v>
      </c>
      <c r="AJ11" s="35">
        <v>8</v>
      </c>
      <c r="AK11" s="76">
        <v>6</v>
      </c>
      <c r="AL11" s="76">
        <f t="shared" si="1"/>
        <v>48</v>
      </c>
      <c r="AM11" s="12"/>
      <c r="AN11" s="12"/>
      <c r="AO11" s="12"/>
      <c r="AP11" s="622"/>
      <c r="AQ11" s="638"/>
      <c r="AR11" s="93" t="s">
        <v>499</v>
      </c>
      <c r="AS11" s="93">
        <v>10</v>
      </c>
      <c r="AT11" s="12"/>
      <c r="AU11" s="105" t="s">
        <v>538</v>
      </c>
      <c r="AV11" s="103" t="s">
        <v>528</v>
      </c>
      <c r="AW11" s="103" t="s">
        <v>540</v>
      </c>
      <c r="AX11" s="103" t="s">
        <v>530</v>
      </c>
      <c r="AY11" s="12"/>
      <c r="AZ11" s="114" t="str">
        <f t="shared" si="2"/>
        <v>moderadono disminuyedirectamente</v>
      </c>
      <c r="BA11" s="115" t="s">
        <v>558</v>
      </c>
      <c r="BB11" s="115" t="s">
        <v>574</v>
      </c>
      <c r="BC11" s="115" t="s">
        <v>572</v>
      </c>
      <c r="BD11" s="115">
        <v>0</v>
      </c>
      <c r="BE11" s="115">
        <v>1</v>
      </c>
      <c r="BF11" s="48"/>
    </row>
    <row r="12" spans="1:58" ht="17.25" thickBot="1" x14ac:dyDescent="0.3">
      <c r="A12" s="47"/>
      <c r="B12" s="12"/>
      <c r="C12" s="12" t="s">
        <v>35</v>
      </c>
      <c r="D12" s="12"/>
      <c r="E12" s="12" t="s">
        <v>122</v>
      </c>
      <c r="F12" s="48"/>
      <c r="G12" s="47"/>
      <c r="H12" s="55" t="s">
        <v>421</v>
      </c>
      <c r="I12" s="12"/>
      <c r="J12" s="12"/>
      <c r="K12" s="12"/>
      <c r="L12" s="12"/>
      <c r="M12" s="12"/>
      <c r="N12" s="12"/>
      <c r="O12" s="12"/>
      <c r="P12" s="12"/>
      <c r="Q12" s="47"/>
      <c r="R12" s="12"/>
      <c r="S12" s="12"/>
      <c r="T12" s="12"/>
      <c r="U12" s="12"/>
      <c r="V12" s="12"/>
      <c r="W12" s="12"/>
      <c r="X12" s="12"/>
      <c r="Y12" s="12"/>
      <c r="Z12" s="12"/>
      <c r="AA12" s="12"/>
      <c r="AB12" s="12"/>
      <c r="AC12" s="12"/>
      <c r="AD12" s="12"/>
      <c r="AF12" s="76" t="str">
        <f t="shared" si="0"/>
        <v>ProbableMenor</v>
      </c>
      <c r="AG12" s="83" t="s">
        <v>146</v>
      </c>
      <c r="AH12" s="82" t="s">
        <v>384</v>
      </c>
      <c r="AI12" s="35" t="s">
        <v>476</v>
      </c>
      <c r="AJ12" s="35">
        <v>9</v>
      </c>
      <c r="AK12" s="76">
        <v>8</v>
      </c>
      <c r="AL12" s="76">
        <f t="shared" si="1"/>
        <v>72</v>
      </c>
      <c r="AM12" s="12"/>
      <c r="AN12" s="12"/>
      <c r="AO12" s="12"/>
      <c r="AP12" s="623"/>
      <c r="AQ12" s="639"/>
      <c r="AR12" s="94" t="s">
        <v>500</v>
      </c>
      <c r="AS12" s="94">
        <v>0</v>
      </c>
      <c r="AT12" s="12"/>
      <c r="AU12" s="104"/>
      <c r="AV12" s="103" t="s">
        <v>531</v>
      </c>
      <c r="AW12" s="103" t="s">
        <v>541</v>
      </c>
      <c r="AX12" s="103" t="s">
        <v>530</v>
      </c>
      <c r="AY12" s="12"/>
      <c r="AZ12" s="12"/>
      <c r="BA12" s="12"/>
      <c r="BB12" s="12"/>
      <c r="BC12" s="12"/>
      <c r="BD12" s="12"/>
      <c r="BE12" s="12"/>
      <c r="BF12" s="48"/>
    </row>
    <row r="13" spans="1:58" ht="26.25" thickBot="1" x14ac:dyDescent="0.3">
      <c r="A13" s="47"/>
      <c r="B13" s="12"/>
      <c r="C13" s="12" t="s">
        <v>103</v>
      </c>
      <c r="D13" s="12"/>
      <c r="E13" s="12" t="s">
        <v>104</v>
      </c>
      <c r="F13" s="48"/>
      <c r="G13" s="30" t="s">
        <v>406</v>
      </c>
      <c r="H13" s="30" t="s">
        <v>133</v>
      </c>
      <c r="I13" s="30" t="s">
        <v>151</v>
      </c>
      <c r="J13" s="30" t="s">
        <v>152</v>
      </c>
      <c r="K13" s="30" t="s">
        <v>153</v>
      </c>
      <c r="L13" s="30" t="s">
        <v>154</v>
      </c>
      <c r="M13" s="30" t="s">
        <v>155</v>
      </c>
      <c r="N13" s="30" t="s">
        <v>156</v>
      </c>
      <c r="O13" s="30" t="s">
        <v>172</v>
      </c>
      <c r="P13" s="87" t="s">
        <v>403</v>
      </c>
      <c r="Q13" s="47"/>
      <c r="R13" s="12"/>
      <c r="S13" s="12"/>
      <c r="T13" s="12"/>
      <c r="U13" s="12"/>
      <c r="V13" s="12"/>
      <c r="W13" s="12"/>
      <c r="X13" s="12"/>
      <c r="Y13" s="12"/>
      <c r="Z13" s="12"/>
      <c r="AA13" s="12"/>
      <c r="AB13" s="12"/>
      <c r="AC13" s="12"/>
      <c r="AD13" s="12"/>
      <c r="AF13" s="76" t="str">
        <f t="shared" si="0"/>
        <v>Casi seguroMenor</v>
      </c>
      <c r="AG13" s="83" t="s">
        <v>148</v>
      </c>
      <c r="AH13" s="82" t="s">
        <v>384</v>
      </c>
      <c r="AI13" s="61" t="s">
        <v>476</v>
      </c>
      <c r="AJ13" s="35">
        <v>10</v>
      </c>
      <c r="AK13" s="76">
        <v>10</v>
      </c>
      <c r="AL13" s="76">
        <f t="shared" si="1"/>
        <v>100</v>
      </c>
      <c r="AM13" s="12"/>
      <c r="AN13" s="12"/>
      <c r="AO13" s="12"/>
      <c r="AP13" s="621" t="s">
        <v>501</v>
      </c>
      <c r="AQ13" s="95" t="s">
        <v>502</v>
      </c>
      <c r="AR13" s="96" t="s">
        <v>503</v>
      </c>
      <c r="AS13" s="96">
        <v>15</v>
      </c>
      <c r="AT13" s="12"/>
      <c r="AU13" s="12"/>
      <c r="AV13" s="12"/>
      <c r="AW13" s="12"/>
      <c r="AX13" s="12"/>
      <c r="AY13" s="12"/>
      <c r="AZ13" s="12"/>
      <c r="BA13" s="12"/>
      <c r="BB13" s="109" t="s">
        <v>578</v>
      </c>
      <c r="BC13" s="109" t="s">
        <v>578</v>
      </c>
      <c r="BD13" s="12"/>
      <c r="BE13" s="12"/>
      <c r="BF13" s="48"/>
    </row>
    <row r="14" spans="1:58" ht="17.25" thickBot="1" x14ac:dyDescent="0.3">
      <c r="A14" s="47"/>
      <c r="B14" s="12"/>
      <c r="C14" s="12" t="s">
        <v>102</v>
      </c>
      <c r="D14" s="12"/>
      <c r="E14" s="12" t="s">
        <v>113</v>
      </c>
      <c r="F14" s="48"/>
      <c r="G14" s="635">
        <v>1</v>
      </c>
      <c r="H14" s="636" t="s">
        <v>404</v>
      </c>
      <c r="I14" s="634">
        <v>5</v>
      </c>
      <c r="J14" s="634">
        <v>4</v>
      </c>
      <c r="K14" s="634">
        <v>3</v>
      </c>
      <c r="L14" s="634">
        <v>5</v>
      </c>
      <c r="M14" s="634">
        <v>3</v>
      </c>
      <c r="N14" s="634">
        <v>4</v>
      </c>
      <c r="O14" s="634">
        <f>SUM(I14:N15)</f>
        <v>24</v>
      </c>
      <c r="P14" s="88">
        <f>AVERAGE(I14:N15)</f>
        <v>4</v>
      </c>
      <c r="Q14" s="47"/>
      <c r="R14" s="12"/>
      <c r="S14" s="12"/>
      <c r="T14" s="12"/>
      <c r="U14" s="12"/>
      <c r="V14" s="12"/>
      <c r="W14" s="12"/>
      <c r="X14" s="12"/>
      <c r="Y14" s="12"/>
      <c r="Z14" s="12"/>
      <c r="AA14" s="12"/>
      <c r="AB14" s="12"/>
      <c r="AC14" s="12"/>
      <c r="AD14" s="12"/>
      <c r="AF14" s="76" t="str">
        <f t="shared" si="0"/>
        <v>Rara VezModerado</v>
      </c>
      <c r="AG14" s="83" t="s">
        <v>462</v>
      </c>
      <c r="AH14" s="82" t="s">
        <v>371</v>
      </c>
      <c r="AI14" s="61" t="s">
        <v>371</v>
      </c>
      <c r="AJ14" s="35">
        <v>11</v>
      </c>
      <c r="AK14" s="76">
        <v>3</v>
      </c>
      <c r="AL14" s="76">
        <f t="shared" si="1"/>
        <v>33</v>
      </c>
      <c r="AM14" s="12"/>
      <c r="AN14" s="12"/>
      <c r="AO14" s="12"/>
      <c r="AP14" s="623"/>
      <c r="AQ14" s="95" t="s">
        <v>504</v>
      </c>
      <c r="AR14" s="96" t="s">
        <v>505</v>
      </c>
      <c r="AS14" s="96">
        <v>0</v>
      </c>
      <c r="AT14" s="12"/>
      <c r="AU14" s="12"/>
      <c r="AV14" s="12"/>
      <c r="AW14" s="12"/>
      <c r="AX14" s="12"/>
      <c r="AY14" s="12"/>
      <c r="AZ14" s="12"/>
      <c r="BA14" s="12"/>
      <c r="BB14" s="109" t="s">
        <v>576</v>
      </c>
      <c r="BC14" s="109" t="s">
        <v>575</v>
      </c>
      <c r="BD14" s="12"/>
      <c r="BE14" s="12"/>
      <c r="BF14" s="48"/>
    </row>
    <row r="15" spans="1:58" ht="45.75" thickBot="1" x14ac:dyDescent="0.3">
      <c r="A15" s="47"/>
      <c r="B15" s="12"/>
      <c r="C15" s="12" t="s">
        <v>66</v>
      </c>
      <c r="D15" s="12"/>
      <c r="E15" s="12" t="s">
        <v>114</v>
      </c>
      <c r="F15" s="48"/>
      <c r="G15" s="635"/>
      <c r="H15" s="636"/>
      <c r="I15" s="634"/>
      <c r="J15" s="634"/>
      <c r="K15" s="634"/>
      <c r="L15" s="634"/>
      <c r="M15" s="634"/>
      <c r="N15" s="634"/>
      <c r="O15" s="634"/>
      <c r="P15" s="88" t="s">
        <v>146</v>
      </c>
      <c r="Q15" s="47"/>
      <c r="R15" s="12"/>
      <c r="S15" s="12"/>
      <c r="T15" s="12"/>
      <c r="U15" s="12"/>
      <c r="V15" s="12"/>
      <c r="W15" s="12"/>
      <c r="X15" s="12"/>
      <c r="Y15" s="12"/>
      <c r="Z15" s="12"/>
      <c r="AA15" s="12"/>
      <c r="AB15" s="12"/>
      <c r="AC15" s="12"/>
      <c r="AD15" s="12"/>
      <c r="AF15" s="76" t="str">
        <f t="shared" si="0"/>
        <v>ImprobableModerado</v>
      </c>
      <c r="AG15" s="83" t="s">
        <v>142</v>
      </c>
      <c r="AH15" s="82" t="s">
        <v>371</v>
      </c>
      <c r="AI15" s="61" t="s">
        <v>371</v>
      </c>
      <c r="AJ15" s="35">
        <v>12</v>
      </c>
      <c r="AK15" s="76">
        <v>6</v>
      </c>
      <c r="AL15" s="76">
        <f t="shared" si="1"/>
        <v>72</v>
      </c>
      <c r="AM15" s="12"/>
      <c r="AN15" s="12"/>
      <c r="AO15" s="12"/>
      <c r="AP15" s="621" t="s">
        <v>506</v>
      </c>
      <c r="AQ15" s="637" t="s">
        <v>507</v>
      </c>
      <c r="AR15" s="93" t="s">
        <v>508</v>
      </c>
      <c r="AS15" s="93">
        <v>15</v>
      </c>
      <c r="AT15" s="12"/>
      <c r="AU15" s="110" t="s">
        <v>561</v>
      </c>
      <c r="AV15" s="110" t="s">
        <v>565</v>
      </c>
      <c r="AW15" s="111" t="s">
        <v>514</v>
      </c>
      <c r="AX15" s="111" t="s">
        <v>522</v>
      </c>
      <c r="AY15" s="112" t="s">
        <v>559</v>
      </c>
      <c r="AZ15" s="12"/>
      <c r="BA15" s="12"/>
      <c r="BB15" s="76"/>
      <c r="BC15" s="109" t="s">
        <v>576</v>
      </c>
      <c r="BD15" s="12"/>
      <c r="BE15" s="12"/>
      <c r="BF15" s="48"/>
    </row>
    <row r="16" spans="1:58" ht="17.25" thickBot="1" x14ac:dyDescent="0.3">
      <c r="A16" s="47"/>
      <c r="B16" s="12"/>
      <c r="C16" s="12" t="s">
        <v>45</v>
      </c>
      <c r="D16" s="12"/>
      <c r="E16" s="12" t="s">
        <v>112</v>
      </c>
      <c r="F16" s="48"/>
      <c r="G16" s="31">
        <v>2</v>
      </c>
      <c r="H16" s="32" t="s">
        <v>405</v>
      </c>
      <c r="I16" s="32"/>
      <c r="J16" s="32"/>
      <c r="K16" s="32"/>
      <c r="L16" s="32"/>
      <c r="M16" s="32"/>
      <c r="N16" s="32"/>
      <c r="O16" s="32"/>
      <c r="P16" s="89"/>
      <c r="Q16" s="47"/>
      <c r="R16" s="12"/>
      <c r="S16" s="12"/>
      <c r="T16" s="12"/>
      <c r="U16" s="12"/>
      <c r="V16" s="12"/>
      <c r="W16" s="12"/>
      <c r="X16" s="12"/>
      <c r="Y16" s="12"/>
      <c r="Z16" s="12"/>
      <c r="AA16" s="12"/>
      <c r="AB16" s="12"/>
      <c r="AC16" s="12"/>
      <c r="AD16" s="12"/>
      <c r="AF16" s="76" t="str">
        <f t="shared" si="0"/>
        <v>PosibleModerado</v>
      </c>
      <c r="AG16" s="83" t="s">
        <v>144</v>
      </c>
      <c r="AH16" s="82" t="s">
        <v>371</v>
      </c>
      <c r="AI16" s="61" t="s">
        <v>476</v>
      </c>
      <c r="AJ16" s="35">
        <v>13</v>
      </c>
      <c r="AK16" s="76">
        <v>9</v>
      </c>
      <c r="AL16" s="76">
        <f t="shared" si="1"/>
        <v>117</v>
      </c>
      <c r="AM16" s="12"/>
      <c r="AN16" s="12"/>
      <c r="AO16" s="12"/>
      <c r="AP16" s="623"/>
      <c r="AQ16" s="639"/>
      <c r="AR16" s="94" t="s">
        <v>509</v>
      </c>
      <c r="AS16" s="94">
        <v>0</v>
      </c>
      <c r="AT16" s="12"/>
      <c r="AU16" s="61" t="str">
        <f>_xlfn.CONCAT(AW16,AX16)</f>
        <v>FuerteFuerte</v>
      </c>
      <c r="AV16" s="61">
        <v>1</v>
      </c>
      <c r="AW16" s="109" t="s">
        <v>516</v>
      </c>
      <c r="AX16" s="61" t="s">
        <v>516</v>
      </c>
      <c r="AY16" s="61" t="s">
        <v>516</v>
      </c>
      <c r="AZ16" s="12"/>
      <c r="BA16" s="12"/>
      <c r="BB16" s="12"/>
      <c r="BC16" s="12"/>
      <c r="BD16" s="12"/>
      <c r="BE16" s="12"/>
      <c r="BF16" s="48"/>
    </row>
    <row r="17" spans="1:58" ht="17.25" thickBot="1" x14ac:dyDescent="0.3">
      <c r="A17" s="47"/>
      <c r="B17" s="12"/>
      <c r="C17" s="12" t="s">
        <v>43</v>
      </c>
      <c r="D17" s="12"/>
      <c r="E17" s="12" t="s">
        <v>111</v>
      </c>
      <c r="F17" s="48"/>
      <c r="G17" s="31">
        <v>3</v>
      </c>
      <c r="H17" s="32" t="s">
        <v>405</v>
      </c>
      <c r="I17" s="32"/>
      <c r="J17" s="32"/>
      <c r="K17" s="32"/>
      <c r="L17" s="32"/>
      <c r="M17" s="32"/>
      <c r="N17" s="32"/>
      <c r="O17" s="32"/>
      <c r="P17" s="89"/>
      <c r="Q17" s="47"/>
      <c r="R17" s="12"/>
      <c r="S17" s="12"/>
      <c r="T17" s="12"/>
      <c r="U17" s="12"/>
      <c r="V17" s="12"/>
      <c r="W17" s="12"/>
      <c r="X17" s="12"/>
      <c r="Y17" s="12"/>
      <c r="Z17" s="12"/>
      <c r="AA17" s="12"/>
      <c r="AB17" s="12"/>
      <c r="AC17" s="12"/>
      <c r="AD17" s="12"/>
      <c r="AF17" s="76" t="str">
        <f t="shared" si="0"/>
        <v>ProbableModerado</v>
      </c>
      <c r="AG17" s="83" t="s">
        <v>146</v>
      </c>
      <c r="AH17" s="82" t="s">
        <v>371</v>
      </c>
      <c r="AI17" s="35" t="s">
        <v>476</v>
      </c>
      <c r="AJ17" s="35">
        <v>14</v>
      </c>
      <c r="AK17" s="76">
        <v>12</v>
      </c>
      <c r="AL17" s="76">
        <f t="shared" si="1"/>
        <v>168</v>
      </c>
      <c r="AM17" s="12"/>
      <c r="AN17" s="12"/>
      <c r="AO17" s="12"/>
      <c r="AP17" s="621" t="s">
        <v>510</v>
      </c>
      <c r="AQ17" s="624" t="s">
        <v>511</v>
      </c>
      <c r="AR17" s="96" t="s">
        <v>512</v>
      </c>
      <c r="AS17" s="96">
        <v>10</v>
      </c>
      <c r="AT17" s="12"/>
      <c r="AU17" s="61" t="str">
        <f t="shared" ref="AU17:AU24" si="3">CONCATENATE(AW17,AX17)</f>
        <v>Fuertemoderado</v>
      </c>
      <c r="AV17" s="61">
        <v>2</v>
      </c>
      <c r="AW17" s="109" t="s">
        <v>516</v>
      </c>
      <c r="AX17" s="61" t="s">
        <v>558</v>
      </c>
      <c r="AY17" s="61" t="s">
        <v>371</v>
      </c>
      <c r="AZ17" s="12"/>
      <c r="BA17" s="12"/>
      <c r="BB17" s="12"/>
      <c r="BC17" s="12"/>
      <c r="BD17" s="12"/>
      <c r="BE17" s="12"/>
      <c r="BF17" s="48"/>
    </row>
    <row r="18" spans="1:58" ht="17.25" thickBot="1" x14ac:dyDescent="0.3">
      <c r="A18" s="47"/>
      <c r="B18" s="12"/>
      <c r="C18" s="12" t="s">
        <v>48</v>
      </c>
      <c r="D18" s="12"/>
      <c r="E18" s="12" t="s">
        <v>118</v>
      </c>
      <c r="F18" s="48"/>
      <c r="G18" s="47"/>
      <c r="H18" s="12"/>
      <c r="I18" s="12"/>
      <c r="J18" s="12"/>
      <c r="K18" s="12"/>
      <c r="L18" s="12"/>
      <c r="M18" s="12"/>
      <c r="N18" s="12"/>
      <c r="O18" s="12"/>
      <c r="P18" s="12"/>
      <c r="Q18" s="47"/>
      <c r="R18" s="12"/>
      <c r="S18" s="12"/>
      <c r="T18" s="12"/>
      <c r="U18" s="12"/>
      <c r="V18" s="12"/>
      <c r="W18" s="12"/>
      <c r="X18" s="12"/>
      <c r="Y18" s="12"/>
      <c r="Z18" s="12"/>
      <c r="AA18" s="12"/>
      <c r="AB18" s="12"/>
      <c r="AC18" s="12"/>
      <c r="AD18" s="12"/>
      <c r="AF18" s="76" t="str">
        <f t="shared" si="0"/>
        <v>Casi seguroModerado</v>
      </c>
      <c r="AG18" s="83" t="s">
        <v>148</v>
      </c>
      <c r="AH18" s="82" t="s">
        <v>371</v>
      </c>
      <c r="AI18" s="61" t="s">
        <v>477</v>
      </c>
      <c r="AJ18" s="35">
        <v>15</v>
      </c>
      <c r="AK18" s="76">
        <v>15</v>
      </c>
      <c r="AL18" s="76">
        <f t="shared" si="1"/>
        <v>225</v>
      </c>
      <c r="AM18" s="12"/>
      <c r="AN18" s="12"/>
      <c r="AO18" s="12"/>
      <c r="AP18" s="622"/>
      <c r="AQ18" s="625"/>
      <c r="AR18" s="96" t="s">
        <v>554</v>
      </c>
      <c r="AS18" s="96">
        <v>5</v>
      </c>
      <c r="AT18" s="12"/>
      <c r="AU18" s="61" t="str">
        <f t="shared" si="3"/>
        <v>FuerteDebil</v>
      </c>
      <c r="AV18" s="61">
        <v>3</v>
      </c>
      <c r="AW18" s="109" t="s">
        <v>516</v>
      </c>
      <c r="AX18" s="61" t="s">
        <v>562</v>
      </c>
      <c r="AY18" s="61" t="s">
        <v>519</v>
      </c>
      <c r="AZ18" s="12"/>
      <c r="BA18" s="12"/>
      <c r="BB18" s="12"/>
      <c r="BC18" s="12"/>
      <c r="BD18" s="12"/>
      <c r="BE18" s="12"/>
      <c r="BF18" s="48"/>
    </row>
    <row r="19" spans="1:58" ht="17.25" thickBot="1" x14ac:dyDescent="0.3">
      <c r="A19" s="47"/>
      <c r="B19" s="12"/>
      <c r="C19" s="12" t="s">
        <v>26</v>
      </c>
      <c r="D19" s="12"/>
      <c r="E19" s="12" t="s">
        <v>129</v>
      </c>
      <c r="F19" s="48"/>
      <c r="G19" s="47"/>
      <c r="H19" s="56"/>
      <c r="I19" s="12"/>
      <c r="J19" s="12"/>
      <c r="K19" s="12"/>
      <c r="L19" s="12"/>
      <c r="M19" s="12"/>
      <c r="N19" s="12"/>
      <c r="O19" s="12"/>
      <c r="P19" s="12"/>
      <c r="Q19" s="47"/>
      <c r="R19" s="12"/>
      <c r="S19" s="12"/>
      <c r="T19" s="12"/>
      <c r="U19" s="12"/>
      <c r="V19" s="12"/>
      <c r="W19" s="12"/>
      <c r="X19" s="12"/>
      <c r="Y19" s="12"/>
      <c r="Z19" s="12"/>
      <c r="AA19" s="12"/>
      <c r="AB19" s="12"/>
      <c r="AC19" s="12"/>
      <c r="AD19" s="12"/>
      <c r="AF19" s="76" t="str">
        <f t="shared" si="0"/>
        <v>Rara VezMayor</v>
      </c>
      <c r="AG19" s="83" t="s">
        <v>462</v>
      </c>
      <c r="AH19" s="82" t="s">
        <v>372</v>
      </c>
      <c r="AI19" s="61" t="s">
        <v>476</v>
      </c>
      <c r="AJ19" s="35">
        <v>16</v>
      </c>
      <c r="AK19" s="76">
        <v>4</v>
      </c>
      <c r="AL19" s="76">
        <f t="shared" si="1"/>
        <v>64</v>
      </c>
      <c r="AM19" s="12"/>
      <c r="AN19" s="12"/>
      <c r="AO19" s="12"/>
      <c r="AP19" s="623"/>
      <c r="AQ19" s="626"/>
      <c r="AR19" s="96" t="s">
        <v>513</v>
      </c>
      <c r="AS19" s="96">
        <v>0</v>
      </c>
      <c r="AT19" s="12"/>
      <c r="AU19" s="61" t="str">
        <f t="shared" si="3"/>
        <v>moderadofuerte</v>
      </c>
      <c r="AV19" s="61">
        <v>4</v>
      </c>
      <c r="AW19" s="109" t="s">
        <v>558</v>
      </c>
      <c r="AX19" s="61" t="s">
        <v>557</v>
      </c>
      <c r="AY19" s="61" t="s">
        <v>371</v>
      </c>
      <c r="AZ19" s="12"/>
      <c r="BA19" s="12"/>
      <c r="BB19" s="12"/>
      <c r="BC19" s="12"/>
      <c r="BD19" s="12"/>
      <c r="BE19" s="12"/>
      <c r="BF19" s="48"/>
    </row>
    <row r="20" spans="1:58" ht="16.5" x14ac:dyDescent="0.25">
      <c r="A20" s="47"/>
      <c r="B20" s="12"/>
      <c r="C20" s="12" t="s">
        <v>29</v>
      </c>
      <c r="D20" s="12"/>
      <c r="E20" s="12" t="s">
        <v>127</v>
      </c>
      <c r="F20" s="48"/>
      <c r="G20" s="47"/>
      <c r="H20" s="12"/>
      <c r="I20" s="12"/>
      <c r="J20" s="12"/>
      <c r="K20" s="12"/>
      <c r="L20" s="12"/>
      <c r="M20" s="12"/>
      <c r="N20" s="12"/>
      <c r="O20" s="12"/>
      <c r="P20" s="12"/>
      <c r="Q20" s="47"/>
      <c r="R20" s="12"/>
      <c r="S20" s="12"/>
      <c r="T20" s="12"/>
      <c r="U20" s="12"/>
      <c r="V20" s="12"/>
      <c r="W20" s="12"/>
      <c r="X20" s="12"/>
      <c r="Y20" s="12"/>
      <c r="Z20" s="12"/>
      <c r="AA20" s="12"/>
      <c r="AB20" s="12"/>
      <c r="AC20" s="12"/>
      <c r="AD20" s="12"/>
      <c r="AF20" s="76" t="str">
        <f t="shared" si="0"/>
        <v>ImprobableMayor</v>
      </c>
      <c r="AG20" s="83" t="s">
        <v>142</v>
      </c>
      <c r="AH20" s="82" t="s">
        <v>372</v>
      </c>
      <c r="AI20" s="61" t="s">
        <v>476</v>
      </c>
      <c r="AJ20" s="35">
        <v>17</v>
      </c>
      <c r="AK20" s="76">
        <v>8</v>
      </c>
      <c r="AL20" s="76">
        <f t="shared" si="1"/>
        <v>136</v>
      </c>
      <c r="AM20" s="12"/>
      <c r="AN20" s="12"/>
      <c r="AO20" s="12"/>
      <c r="AP20" s="12"/>
      <c r="AQ20" s="12"/>
      <c r="AR20" s="12"/>
      <c r="AS20" s="12"/>
      <c r="AT20" s="12"/>
      <c r="AU20" s="61" t="str">
        <f t="shared" si="3"/>
        <v>moderadomoderado</v>
      </c>
      <c r="AV20" s="61">
        <v>5</v>
      </c>
      <c r="AW20" s="109" t="s">
        <v>558</v>
      </c>
      <c r="AX20" s="61" t="s">
        <v>558</v>
      </c>
      <c r="AY20" s="61" t="s">
        <v>371</v>
      </c>
      <c r="AZ20" s="12"/>
      <c r="BA20" s="12"/>
      <c r="BB20" s="12"/>
      <c r="BC20" s="12"/>
      <c r="BD20" s="12"/>
      <c r="BE20" s="12"/>
      <c r="BF20" s="48"/>
    </row>
    <row r="21" spans="1:58" ht="17.25" thickBot="1" x14ac:dyDescent="0.3">
      <c r="A21" s="47"/>
      <c r="B21" s="12"/>
      <c r="C21" s="12" t="s">
        <v>82</v>
      </c>
      <c r="D21" s="12"/>
      <c r="E21" s="12" t="s">
        <v>109</v>
      </c>
      <c r="F21" s="48"/>
      <c r="G21" s="47"/>
      <c r="H21" s="12"/>
      <c r="I21" s="12"/>
      <c r="J21" s="12"/>
      <c r="K21" s="12"/>
      <c r="L21" s="12"/>
      <c r="M21" s="12"/>
      <c r="N21" s="12"/>
      <c r="O21" s="12"/>
      <c r="P21" s="12"/>
      <c r="Q21" s="47"/>
      <c r="R21" s="12"/>
      <c r="S21" s="12"/>
      <c r="T21" s="12"/>
      <c r="U21" s="12"/>
      <c r="V21" s="77" t="s">
        <v>474</v>
      </c>
      <c r="W21" s="77" t="s">
        <v>135</v>
      </c>
      <c r="X21" s="77" t="s">
        <v>150</v>
      </c>
      <c r="Y21" s="12"/>
      <c r="Z21" s="12"/>
      <c r="AA21" s="12"/>
      <c r="AB21" s="12"/>
      <c r="AC21" s="12"/>
      <c r="AD21" s="12"/>
      <c r="AF21" s="76" t="str">
        <f t="shared" si="0"/>
        <v>PosibleMayor</v>
      </c>
      <c r="AG21" s="83" t="s">
        <v>144</v>
      </c>
      <c r="AH21" s="82" t="s">
        <v>372</v>
      </c>
      <c r="AI21" s="61" t="s">
        <v>477</v>
      </c>
      <c r="AJ21" s="35">
        <v>18</v>
      </c>
      <c r="AK21" s="76">
        <v>12</v>
      </c>
      <c r="AL21" s="76">
        <f t="shared" si="1"/>
        <v>216</v>
      </c>
      <c r="AM21" s="12"/>
      <c r="AN21" s="12"/>
      <c r="AO21" s="12"/>
      <c r="AP21" s="12"/>
      <c r="AQ21" s="12"/>
      <c r="AR21" s="12"/>
      <c r="AS21" s="12"/>
      <c r="AT21" s="12"/>
      <c r="AU21" s="61" t="str">
        <f t="shared" si="3"/>
        <v>moderadoDebil</v>
      </c>
      <c r="AV21" s="61">
        <v>6</v>
      </c>
      <c r="AW21" s="109" t="s">
        <v>558</v>
      </c>
      <c r="AX21" s="61" t="s">
        <v>562</v>
      </c>
      <c r="AY21" s="61" t="s">
        <v>519</v>
      </c>
      <c r="AZ21" s="12"/>
      <c r="BA21" s="12"/>
      <c r="BB21" s="12"/>
      <c r="BC21" s="12"/>
      <c r="BD21" s="12"/>
      <c r="BE21" s="12"/>
      <c r="BF21" s="48"/>
    </row>
    <row r="22" spans="1:58" ht="33.75" thickBot="1" x14ac:dyDescent="0.3">
      <c r="A22" s="47"/>
      <c r="B22" s="12"/>
      <c r="C22" s="12" t="s">
        <v>12</v>
      </c>
      <c r="D22" s="12"/>
      <c r="E22" s="12" t="s">
        <v>105</v>
      </c>
      <c r="F22" s="48"/>
      <c r="G22" s="47"/>
      <c r="H22" s="12"/>
      <c r="I22" s="12"/>
      <c r="J22" s="12"/>
      <c r="K22" s="12"/>
      <c r="L22" s="12"/>
      <c r="M22" s="12"/>
      <c r="N22" s="12"/>
      <c r="O22" s="12"/>
      <c r="P22" s="12"/>
      <c r="Q22" s="47"/>
      <c r="R22" s="12"/>
      <c r="S22" s="12"/>
      <c r="T22" s="12"/>
      <c r="U22" s="12"/>
      <c r="V22" s="61">
        <v>1</v>
      </c>
      <c r="W22" s="61" t="s">
        <v>462</v>
      </c>
      <c r="X22" s="61" t="s">
        <v>463</v>
      </c>
      <c r="Y22" s="12"/>
      <c r="Z22" s="12"/>
      <c r="AA22" s="12"/>
      <c r="AB22" s="12"/>
      <c r="AC22" s="12"/>
      <c r="AD22" s="12"/>
      <c r="AF22" s="76" t="str">
        <f t="shared" si="0"/>
        <v>ProbableMayor</v>
      </c>
      <c r="AG22" s="83" t="s">
        <v>146</v>
      </c>
      <c r="AH22" s="82" t="s">
        <v>372</v>
      </c>
      <c r="AI22" s="35" t="s">
        <v>477</v>
      </c>
      <c r="AJ22" s="35">
        <v>19</v>
      </c>
      <c r="AK22" s="76">
        <v>19</v>
      </c>
      <c r="AL22" s="76">
        <f t="shared" si="1"/>
        <v>361</v>
      </c>
      <c r="AM22" s="12"/>
      <c r="AN22" s="12"/>
      <c r="AO22" s="12"/>
      <c r="AP22" s="12"/>
      <c r="AQ22" s="12"/>
      <c r="AR22" s="97" t="s">
        <v>514</v>
      </c>
      <c r="AS22" s="98" t="s">
        <v>515</v>
      </c>
      <c r="AT22" s="12"/>
      <c r="AU22" s="61" t="str">
        <f t="shared" si="3"/>
        <v>DebilFuerte</v>
      </c>
      <c r="AV22" s="61">
        <v>7</v>
      </c>
      <c r="AW22" s="109" t="s">
        <v>562</v>
      </c>
      <c r="AX22" s="61" t="s">
        <v>516</v>
      </c>
      <c r="AY22" s="61" t="s">
        <v>519</v>
      </c>
      <c r="AZ22" s="12"/>
      <c r="BA22" s="12"/>
      <c r="BB22" s="12"/>
      <c r="BC22" s="12"/>
      <c r="BD22" s="12"/>
      <c r="BE22" s="12"/>
      <c r="BF22" s="48"/>
    </row>
    <row r="23" spans="1:58" ht="17.25" thickBot="1" x14ac:dyDescent="0.3">
      <c r="A23" s="47"/>
      <c r="B23" s="12"/>
      <c r="C23" s="12" t="s">
        <v>33</v>
      </c>
      <c r="D23" s="12"/>
      <c r="E23" s="12" t="s">
        <v>126</v>
      </c>
      <c r="F23" s="48"/>
      <c r="G23" s="47"/>
      <c r="H23" s="12"/>
      <c r="I23" s="12"/>
      <c r="J23" s="12"/>
      <c r="K23" s="12"/>
      <c r="L23" s="12"/>
      <c r="M23" s="12"/>
      <c r="N23" s="12"/>
      <c r="O23" s="12"/>
      <c r="P23" s="12"/>
      <c r="Q23" s="47"/>
      <c r="R23" s="12"/>
      <c r="S23" s="12"/>
      <c r="T23" s="12"/>
      <c r="U23" s="12"/>
      <c r="V23" s="61">
        <v>2</v>
      </c>
      <c r="W23" s="61" t="s">
        <v>142</v>
      </c>
      <c r="X23" s="61" t="s">
        <v>384</v>
      </c>
      <c r="Y23" s="12"/>
      <c r="Z23" s="12"/>
      <c r="AA23" s="12"/>
      <c r="AB23" s="12"/>
      <c r="AC23" s="12"/>
      <c r="AD23" s="12"/>
      <c r="AF23" s="76" t="str">
        <f t="shared" si="0"/>
        <v>Casi seguroMayor</v>
      </c>
      <c r="AG23" s="83" t="s">
        <v>148</v>
      </c>
      <c r="AH23" s="82" t="s">
        <v>372</v>
      </c>
      <c r="AI23" s="61" t="s">
        <v>477</v>
      </c>
      <c r="AJ23" s="35">
        <v>20</v>
      </c>
      <c r="AK23" s="76">
        <v>20</v>
      </c>
      <c r="AL23" s="76">
        <f t="shared" si="1"/>
        <v>400</v>
      </c>
      <c r="AM23" s="12"/>
      <c r="AN23" s="12"/>
      <c r="AO23" s="12"/>
      <c r="AP23" s="12"/>
      <c r="AQ23" s="12"/>
      <c r="AR23" s="99" t="s">
        <v>516</v>
      </c>
      <c r="AS23" s="100" t="s">
        <v>517</v>
      </c>
      <c r="AT23" s="12"/>
      <c r="AU23" s="61" t="str">
        <f t="shared" si="3"/>
        <v>DebilModerado</v>
      </c>
      <c r="AV23" s="61">
        <v>8</v>
      </c>
      <c r="AW23" s="109" t="s">
        <v>562</v>
      </c>
      <c r="AX23" s="61" t="s">
        <v>371</v>
      </c>
      <c r="AY23" s="61" t="s">
        <v>519</v>
      </c>
      <c r="AZ23" s="12"/>
      <c r="BA23" s="12"/>
      <c r="BB23" s="12"/>
      <c r="BC23" s="12"/>
      <c r="BD23" s="12"/>
      <c r="BE23" s="12"/>
      <c r="BF23" s="48"/>
    </row>
    <row r="24" spans="1:58" ht="17.25" thickBot="1" x14ac:dyDescent="0.3">
      <c r="A24" s="47"/>
      <c r="B24" s="12"/>
      <c r="C24" s="12"/>
      <c r="D24" s="12"/>
      <c r="E24" s="12" t="s">
        <v>110</v>
      </c>
      <c r="F24" s="48"/>
      <c r="G24" s="47"/>
      <c r="H24" s="12"/>
      <c r="I24" s="12"/>
      <c r="J24" s="12"/>
      <c r="K24" s="12"/>
      <c r="L24" s="12"/>
      <c r="M24" s="12"/>
      <c r="N24" s="12"/>
      <c r="O24" s="12"/>
      <c r="P24" s="12"/>
      <c r="Q24" s="47"/>
      <c r="R24" s="12"/>
      <c r="S24" s="12"/>
      <c r="T24" s="12"/>
      <c r="U24" s="12"/>
      <c r="V24" s="61">
        <v>3</v>
      </c>
      <c r="W24" s="61" t="s">
        <v>144</v>
      </c>
      <c r="X24" s="61" t="s">
        <v>371</v>
      </c>
      <c r="Y24" s="12"/>
      <c r="AA24" s="77" t="s">
        <v>135</v>
      </c>
      <c r="AB24" s="77" t="s">
        <v>150</v>
      </c>
      <c r="AC24" s="77" t="s">
        <v>474</v>
      </c>
      <c r="AD24" s="12"/>
      <c r="AF24" s="76" t="str">
        <f t="shared" si="0"/>
        <v>Rara VezCatastrófico</v>
      </c>
      <c r="AG24" s="83" t="s">
        <v>462</v>
      </c>
      <c r="AH24" s="82" t="s">
        <v>464</v>
      </c>
      <c r="AI24" s="61" t="s">
        <v>477</v>
      </c>
      <c r="AJ24" s="35">
        <v>21</v>
      </c>
      <c r="AK24" s="76">
        <v>5</v>
      </c>
      <c r="AL24" s="76">
        <f t="shared" si="1"/>
        <v>105</v>
      </c>
      <c r="AM24" s="12"/>
      <c r="AN24" s="12"/>
      <c r="AO24" s="12"/>
      <c r="AP24" s="12" t="s">
        <v>542</v>
      </c>
      <c r="AQ24" s="12"/>
      <c r="AR24" s="99" t="s">
        <v>371</v>
      </c>
      <c r="AS24" s="100" t="s">
        <v>518</v>
      </c>
      <c r="AT24" s="12"/>
      <c r="AU24" s="61" t="str">
        <f t="shared" si="3"/>
        <v>DebilDebil</v>
      </c>
      <c r="AV24" s="61">
        <v>9</v>
      </c>
      <c r="AW24" s="109" t="s">
        <v>562</v>
      </c>
      <c r="AX24" s="61" t="s">
        <v>562</v>
      </c>
      <c r="AY24" s="61" t="s">
        <v>519</v>
      </c>
      <c r="AZ24" s="12"/>
      <c r="BA24" s="12"/>
      <c r="BB24" s="12"/>
      <c r="BC24" s="12"/>
      <c r="BD24" s="12"/>
      <c r="BE24" s="12"/>
      <c r="BF24" s="48"/>
    </row>
    <row r="25" spans="1:58" ht="17.25" thickBot="1" x14ac:dyDescent="0.3">
      <c r="A25" s="47"/>
      <c r="B25" s="12"/>
      <c r="C25" s="12"/>
      <c r="D25" s="12"/>
      <c r="E25" s="12" t="s">
        <v>108</v>
      </c>
      <c r="F25" s="48"/>
      <c r="G25" s="47"/>
      <c r="H25" s="12"/>
      <c r="I25" s="12"/>
      <c r="J25" s="12"/>
      <c r="K25" s="12"/>
      <c r="L25" s="12"/>
      <c r="M25" s="12"/>
      <c r="N25" s="12"/>
      <c r="O25" s="12"/>
      <c r="P25" s="12"/>
      <c r="Q25" s="47"/>
      <c r="R25" s="12"/>
      <c r="S25" s="12"/>
      <c r="T25" s="12"/>
      <c r="U25" s="12"/>
      <c r="V25" s="35">
        <v>4</v>
      </c>
      <c r="W25" s="61" t="s">
        <v>146</v>
      </c>
      <c r="X25" s="61" t="s">
        <v>372</v>
      </c>
      <c r="Y25" s="12"/>
      <c r="AA25" s="61" t="s">
        <v>462</v>
      </c>
      <c r="AB25" s="61" t="s">
        <v>463</v>
      </c>
      <c r="AC25" s="61">
        <v>1</v>
      </c>
      <c r="AD25" s="12"/>
      <c r="AF25" s="76" t="str">
        <f t="shared" si="0"/>
        <v>ImprobableCatastrófico</v>
      </c>
      <c r="AG25" s="83" t="s">
        <v>142</v>
      </c>
      <c r="AH25" s="82" t="s">
        <v>464</v>
      </c>
      <c r="AI25" s="61" t="s">
        <v>477</v>
      </c>
      <c r="AJ25" s="35">
        <v>22</v>
      </c>
      <c r="AK25" s="76">
        <v>10</v>
      </c>
      <c r="AL25" s="76">
        <f t="shared" si="1"/>
        <v>220</v>
      </c>
      <c r="AM25" s="12"/>
      <c r="AN25" s="12"/>
      <c r="AO25" s="12"/>
      <c r="AP25" s="12" t="s">
        <v>543</v>
      </c>
      <c r="AQ25" s="12"/>
      <c r="AR25" s="99" t="s">
        <v>519</v>
      </c>
      <c r="AS25" s="100" t="s">
        <v>520</v>
      </c>
      <c r="AT25" s="12"/>
      <c r="AU25" s="12"/>
      <c r="AV25" s="12"/>
      <c r="AW25" s="12"/>
      <c r="AX25" s="12"/>
      <c r="AY25" s="12"/>
      <c r="AZ25" s="12"/>
      <c r="BA25" s="12"/>
      <c r="BB25" s="12"/>
      <c r="BC25" s="12"/>
      <c r="BD25" s="12"/>
      <c r="BE25" s="12"/>
      <c r="BF25" s="48"/>
    </row>
    <row r="26" spans="1:58" x14ac:dyDescent="0.25">
      <c r="A26" s="47"/>
      <c r="B26" s="12"/>
      <c r="C26" s="12"/>
      <c r="D26" s="12"/>
      <c r="E26" s="12" t="s">
        <v>116</v>
      </c>
      <c r="F26" s="48"/>
      <c r="G26" s="47"/>
      <c r="H26" s="12"/>
      <c r="I26" s="12"/>
      <c r="J26" s="12"/>
      <c r="K26" s="12"/>
      <c r="L26" s="12"/>
      <c r="M26" s="12"/>
      <c r="N26" s="12"/>
      <c r="O26" s="12"/>
      <c r="P26" s="12"/>
      <c r="Q26" s="47"/>
      <c r="R26" s="12"/>
      <c r="S26" s="12"/>
      <c r="T26" s="12"/>
      <c r="U26" s="12"/>
      <c r="V26" s="35">
        <v>5</v>
      </c>
      <c r="W26" s="61" t="s">
        <v>148</v>
      </c>
      <c r="X26" s="61" t="s">
        <v>464</v>
      </c>
      <c r="Y26" s="12"/>
      <c r="AA26" s="61" t="s">
        <v>142</v>
      </c>
      <c r="AB26" s="61" t="s">
        <v>384</v>
      </c>
      <c r="AC26" s="61">
        <v>2</v>
      </c>
      <c r="AD26" s="12"/>
      <c r="AF26" s="76" t="str">
        <f t="shared" si="0"/>
        <v>PosibleCatastrófico</v>
      </c>
      <c r="AG26" s="83" t="s">
        <v>144</v>
      </c>
      <c r="AH26" s="82" t="s">
        <v>464</v>
      </c>
      <c r="AI26" s="61" t="s">
        <v>477</v>
      </c>
      <c r="AJ26" s="35">
        <v>23</v>
      </c>
      <c r="AK26" s="76">
        <v>15</v>
      </c>
      <c r="AL26" s="76">
        <f t="shared" si="1"/>
        <v>345</v>
      </c>
      <c r="AM26" s="12"/>
      <c r="AN26" s="12"/>
      <c r="AO26" s="12"/>
      <c r="AP26" s="12" t="s">
        <v>544</v>
      </c>
      <c r="AQ26" s="12"/>
      <c r="AR26" s="12"/>
      <c r="AS26" s="12"/>
      <c r="AT26" s="12"/>
      <c r="AU26" s="12"/>
      <c r="AV26" s="12"/>
      <c r="AW26" s="12"/>
      <c r="AX26" s="12"/>
      <c r="AY26" s="12"/>
      <c r="AZ26" s="12"/>
      <c r="BA26" s="12"/>
      <c r="BB26" s="12"/>
      <c r="BC26" s="12"/>
      <c r="BD26" s="12"/>
      <c r="BE26" s="12"/>
      <c r="BF26" s="48"/>
    </row>
    <row r="27" spans="1:58" x14ac:dyDescent="0.25">
      <c r="D27" s="12"/>
      <c r="E27" s="12" t="s">
        <v>117</v>
      </c>
      <c r="F27" s="48"/>
      <c r="G27" s="50"/>
      <c r="H27" s="51"/>
      <c r="I27" s="51"/>
      <c r="J27" s="51"/>
      <c r="K27" s="51"/>
      <c r="L27" s="51"/>
      <c r="M27" s="51"/>
      <c r="N27" s="51"/>
      <c r="O27" s="51"/>
      <c r="P27" s="51"/>
      <c r="Q27" s="47"/>
      <c r="R27" s="12"/>
      <c r="S27" s="12"/>
      <c r="T27" s="12"/>
      <c r="U27" s="12"/>
      <c r="V27" s="12"/>
      <c r="W27" s="12"/>
      <c r="X27" s="12"/>
      <c r="Y27" s="12"/>
      <c r="AA27" s="61" t="s">
        <v>144</v>
      </c>
      <c r="AB27" s="61" t="s">
        <v>371</v>
      </c>
      <c r="AC27" s="61">
        <v>3</v>
      </c>
      <c r="AD27" s="12"/>
      <c r="AF27" s="76" t="str">
        <f t="shared" si="0"/>
        <v>ProbableCatastrófico</v>
      </c>
      <c r="AG27" s="83" t="s">
        <v>146</v>
      </c>
      <c r="AH27" s="82" t="s">
        <v>464</v>
      </c>
      <c r="AI27" s="61" t="s">
        <v>477</v>
      </c>
      <c r="AJ27" s="35">
        <v>24</v>
      </c>
      <c r="AK27" s="76">
        <v>20</v>
      </c>
      <c r="AL27" s="76">
        <f t="shared" si="1"/>
        <v>480</v>
      </c>
      <c r="AM27" s="12"/>
      <c r="AN27" s="12"/>
      <c r="AO27" s="12"/>
      <c r="AP27" s="12" t="s">
        <v>545</v>
      </c>
      <c r="AQ27" s="12"/>
      <c r="AR27" s="12"/>
      <c r="AS27" s="12"/>
      <c r="AT27" s="12"/>
      <c r="AU27" s="12"/>
      <c r="AV27" s="12"/>
      <c r="AW27" s="12"/>
      <c r="AX27" s="12"/>
      <c r="AY27" s="12"/>
      <c r="AZ27" s="12"/>
      <c r="BA27" s="12"/>
      <c r="BB27" s="12"/>
      <c r="BC27" s="12"/>
      <c r="BD27" s="12"/>
      <c r="BE27" s="12"/>
      <c r="BF27" s="48"/>
    </row>
    <row r="28" spans="1:58" x14ac:dyDescent="0.25">
      <c r="D28" s="12"/>
      <c r="E28" s="12" t="s">
        <v>115</v>
      </c>
      <c r="F28" s="48"/>
      <c r="G28" s="47"/>
      <c r="H28" s="12"/>
      <c r="I28" s="12"/>
      <c r="J28" s="12"/>
      <c r="K28" s="48"/>
      <c r="O28" s="9"/>
      <c r="P28" s="9"/>
      <c r="Q28" s="47"/>
      <c r="R28" s="12"/>
      <c r="S28" s="12"/>
      <c r="T28" s="12"/>
      <c r="U28" s="12"/>
      <c r="V28" s="12"/>
      <c r="W28" s="12"/>
      <c r="X28" s="12"/>
      <c r="Y28" s="12"/>
      <c r="AA28" s="61" t="s">
        <v>146</v>
      </c>
      <c r="AB28" s="61" t="s">
        <v>372</v>
      </c>
      <c r="AC28" s="35">
        <v>4</v>
      </c>
      <c r="AD28" s="12"/>
      <c r="AF28" s="76" t="str">
        <f t="shared" si="0"/>
        <v>Casi seguroCatastrófico</v>
      </c>
      <c r="AG28" s="83" t="s">
        <v>148</v>
      </c>
      <c r="AH28" s="82" t="s">
        <v>464</v>
      </c>
      <c r="AI28" s="61" t="s">
        <v>477</v>
      </c>
      <c r="AJ28" s="35">
        <v>25</v>
      </c>
      <c r="AK28" s="76">
        <v>25</v>
      </c>
      <c r="AL28" s="76">
        <f>+AJ28*AK28</f>
        <v>625</v>
      </c>
      <c r="AM28" s="12"/>
      <c r="AN28" s="12"/>
      <c r="AO28" s="12"/>
      <c r="AP28" s="12"/>
      <c r="AQ28" s="12"/>
      <c r="AR28" s="12"/>
      <c r="AS28" s="12"/>
      <c r="AT28" s="12"/>
      <c r="AU28" s="12"/>
      <c r="AV28" s="12" t="s">
        <v>563</v>
      </c>
      <c r="AW28" s="12"/>
      <c r="AX28" s="12"/>
      <c r="AY28" s="12"/>
      <c r="AZ28" s="12"/>
      <c r="BA28" s="12"/>
      <c r="BB28" s="12"/>
      <c r="BC28" s="12"/>
      <c r="BD28" s="12"/>
      <c r="BE28" s="12"/>
      <c r="BF28" s="48"/>
    </row>
    <row r="29" spans="1:58" x14ac:dyDescent="0.25">
      <c r="D29" s="12"/>
      <c r="E29" s="12" t="s">
        <v>128</v>
      </c>
      <c r="F29" s="48"/>
      <c r="G29" s="47"/>
      <c r="H29" s="12"/>
      <c r="I29" s="12"/>
      <c r="J29" s="12"/>
      <c r="K29" s="48"/>
      <c r="O29" s="9"/>
      <c r="P29" s="9"/>
      <c r="Q29" s="47"/>
      <c r="R29" s="12"/>
      <c r="S29" s="12"/>
      <c r="T29" s="12"/>
      <c r="U29" s="12"/>
      <c r="V29" s="12"/>
      <c r="W29" s="12"/>
      <c r="X29" s="12"/>
      <c r="Y29" s="12"/>
      <c r="AA29" s="61" t="s">
        <v>148</v>
      </c>
      <c r="AB29" s="61" t="s">
        <v>464</v>
      </c>
      <c r="AC29" s="35">
        <v>5</v>
      </c>
      <c r="AD29" s="12"/>
      <c r="AE29" s="12"/>
      <c r="AF29" s="12"/>
      <c r="AG29" s="12"/>
      <c r="AH29" s="12"/>
      <c r="AI29" s="12"/>
      <c r="AJ29" s="12"/>
      <c r="AK29" s="47"/>
      <c r="AL29" s="12"/>
      <c r="AM29" s="12"/>
      <c r="AN29" s="12"/>
      <c r="AO29" s="12"/>
      <c r="AP29" s="12" t="s">
        <v>516</v>
      </c>
      <c r="AQ29" s="12"/>
      <c r="AR29" s="12"/>
      <c r="AS29" s="12"/>
      <c r="AT29" s="12"/>
      <c r="AU29" s="12"/>
      <c r="AV29" s="12" t="s">
        <v>564</v>
      </c>
      <c r="AW29" s="12" t="s">
        <v>371</v>
      </c>
      <c r="AX29" s="12"/>
      <c r="AY29" s="12"/>
      <c r="AZ29" s="12"/>
      <c r="BA29" s="12"/>
      <c r="BB29" s="12"/>
      <c r="BC29" s="12"/>
      <c r="BD29" s="12"/>
      <c r="BE29" s="12"/>
      <c r="BF29" s="48"/>
    </row>
    <row r="30" spans="1:58" x14ac:dyDescent="0.25">
      <c r="D30" s="12"/>
      <c r="E30" s="12" t="s">
        <v>124</v>
      </c>
      <c r="F30" s="48"/>
      <c r="G30" s="47"/>
      <c r="H30" s="12"/>
      <c r="I30" s="12"/>
      <c r="J30" s="12"/>
      <c r="K30" s="48"/>
      <c r="O30" s="9"/>
      <c r="P30" s="9"/>
      <c r="Q30" s="50"/>
      <c r="R30" s="51"/>
      <c r="S30" s="51"/>
      <c r="T30" s="51"/>
      <c r="U30" s="51"/>
      <c r="V30" s="51"/>
      <c r="W30" s="51"/>
      <c r="X30" s="51"/>
      <c r="Y30" s="51"/>
      <c r="Z30" s="51"/>
      <c r="AA30" s="51"/>
      <c r="AB30" s="51"/>
      <c r="AC30" s="51"/>
      <c r="AD30" s="51"/>
      <c r="AE30" s="51"/>
      <c r="AF30" s="51"/>
      <c r="AG30" s="51"/>
      <c r="AH30" s="51"/>
      <c r="AI30" s="51"/>
      <c r="AJ30" s="51"/>
      <c r="AK30" s="47"/>
      <c r="AL30" s="12"/>
      <c r="AM30" s="12"/>
      <c r="AN30" s="12"/>
      <c r="AO30" s="12"/>
      <c r="AP30" s="12" t="s">
        <v>371</v>
      </c>
      <c r="AQ30" s="12"/>
      <c r="AR30" s="12"/>
      <c r="AS30" s="12"/>
      <c r="AT30" s="12"/>
      <c r="AU30" s="12"/>
      <c r="AV30" s="12"/>
      <c r="AW30" s="12" t="s">
        <v>516</v>
      </c>
      <c r="AX30" s="12"/>
      <c r="AY30" s="12"/>
      <c r="AZ30" s="12"/>
      <c r="BA30" s="12"/>
      <c r="BB30" s="12"/>
      <c r="BC30" s="12"/>
      <c r="BD30" s="12"/>
      <c r="BE30" s="12"/>
      <c r="BF30" s="48"/>
    </row>
    <row r="31" spans="1:58" x14ac:dyDescent="0.25">
      <c r="D31" s="12"/>
      <c r="E31" s="12" t="s">
        <v>119</v>
      </c>
      <c r="F31" s="48"/>
      <c r="G31" s="47"/>
      <c r="H31" s="12"/>
      <c r="I31" s="12"/>
      <c r="J31" s="12"/>
      <c r="K31" s="48"/>
      <c r="O31" s="9"/>
      <c r="P31" s="9"/>
      <c r="S31" s="9"/>
      <c r="T31" s="9"/>
      <c r="U31" s="9"/>
      <c r="V31" s="9"/>
      <c r="W31" s="9"/>
      <c r="AK31" s="47"/>
      <c r="AL31" s="12"/>
      <c r="AM31" s="12"/>
      <c r="AN31" s="12"/>
      <c r="AO31" s="12"/>
      <c r="AP31" s="12" t="s">
        <v>562</v>
      </c>
      <c r="AQ31" s="12"/>
      <c r="AR31" s="12"/>
      <c r="AS31" s="12"/>
      <c r="AT31" s="12"/>
      <c r="AU31" s="12"/>
      <c r="AV31" s="12"/>
      <c r="AW31" s="12" t="s">
        <v>562</v>
      </c>
      <c r="AX31" s="12"/>
      <c r="AY31" s="12"/>
      <c r="AZ31" s="12"/>
      <c r="BA31" s="12"/>
      <c r="BB31" s="12"/>
      <c r="BC31" s="12"/>
      <c r="BD31" s="12"/>
      <c r="BE31" s="12"/>
      <c r="BF31" s="48"/>
    </row>
    <row r="32" spans="1:58" x14ac:dyDescent="0.25">
      <c r="D32" s="12"/>
      <c r="E32" s="12" t="s">
        <v>121</v>
      </c>
      <c r="F32" s="48"/>
      <c r="G32" s="47"/>
      <c r="H32" s="12"/>
      <c r="I32" s="12"/>
      <c r="J32" s="12"/>
      <c r="K32" s="48"/>
      <c r="S32" s="9"/>
      <c r="AK32" s="47"/>
      <c r="AL32" s="12"/>
      <c r="AM32" s="12"/>
      <c r="AN32" s="12"/>
      <c r="AO32" s="12"/>
      <c r="AP32" s="12"/>
      <c r="AQ32" s="12"/>
      <c r="AR32" s="12"/>
      <c r="AS32" s="12"/>
      <c r="AT32" s="12"/>
      <c r="AU32" s="12"/>
      <c r="AV32" s="12"/>
      <c r="AW32" s="12"/>
      <c r="AX32" s="12"/>
      <c r="AY32" s="12"/>
      <c r="AZ32" s="12"/>
      <c r="BA32" s="12"/>
      <c r="BB32" s="12"/>
      <c r="BC32" s="12"/>
      <c r="BD32" s="12"/>
      <c r="BE32" s="12"/>
      <c r="BF32" s="48"/>
    </row>
    <row r="33" spans="1:58" x14ac:dyDescent="0.25">
      <c r="D33" s="12"/>
      <c r="E33" s="12"/>
      <c r="F33" s="48"/>
      <c r="G33" s="47"/>
      <c r="H33" s="49" t="s">
        <v>422</v>
      </c>
      <c r="I33" s="12"/>
      <c r="J33" s="12"/>
      <c r="K33" s="48"/>
      <c r="L33" s="19"/>
      <c r="M33" s="19"/>
      <c r="N33" s="19"/>
      <c r="AB33" s="11"/>
      <c r="AK33" s="47"/>
      <c r="AL33" s="12"/>
      <c r="AM33" s="12"/>
      <c r="AN33" s="12"/>
      <c r="AO33" s="12"/>
      <c r="AP33" s="12"/>
      <c r="AQ33" s="12"/>
      <c r="AR33" s="12"/>
      <c r="AS33" s="12"/>
      <c r="AT33" s="12"/>
      <c r="AU33" s="12"/>
      <c r="AV33" s="12"/>
      <c r="AW33" s="12"/>
      <c r="AX33" s="12"/>
      <c r="AY33" s="12"/>
      <c r="AZ33" s="12"/>
      <c r="BA33" s="12"/>
      <c r="BB33" s="12"/>
      <c r="BC33" s="12"/>
      <c r="BD33" s="12"/>
      <c r="BE33" s="12"/>
      <c r="BF33" s="48"/>
    </row>
    <row r="34" spans="1:58" ht="16.5" x14ac:dyDescent="0.25">
      <c r="D34" s="12"/>
      <c r="E34" s="12"/>
      <c r="F34" s="48"/>
      <c r="G34" s="65" t="s">
        <v>139</v>
      </c>
      <c r="H34" s="65" t="s">
        <v>407</v>
      </c>
      <c r="I34" s="65" t="s">
        <v>408</v>
      </c>
      <c r="J34" s="65" t="s">
        <v>468</v>
      </c>
      <c r="K34" s="48"/>
      <c r="P34" s="19"/>
      <c r="R34"/>
      <c r="AK34" s="47"/>
      <c r="AL34" s="12"/>
      <c r="AM34" s="12"/>
      <c r="AN34" s="12"/>
      <c r="AO34" s="12"/>
      <c r="AP34" s="12"/>
      <c r="AQ34" s="12"/>
      <c r="AR34" s="12"/>
      <c r="AS34" s="12"/>
      <c r="AT34" s="12"/>
      <c r="AU34" s="12"/>
      <c r="AV34" s="12"/>
      <c r="AW34" s="12"/>
      <c r="AX34" s="12"/>
      <c r="AY34" s="12"/>
      <c r="AZ34" s="12"/>
      <c r="BA34" s="12"/>
      <c r="BB34" s="12"/>
      <c r="BC34" s="12"/>
      <c r="BD34" s="12"/>
      <c r="BE34" s="12"/>
      <c r="BF34" s="48"/>
    </row>
    <row r="35" spans="1:58" ht="108" x14ac:dyDescent="0.25">
      <c r="D35" s="12"/>
      <c r="E35" s="12"/>
      <c r="F35" s="48"/>
      <c r="G35" s="66" t="s">
        <v>370</v>
      </c>
      <c r="H35" s="67" t="s">
        <v>411</v>
      </c>
      <c r="I35" s="67" t="s">
        <v>410</v>
      </c>
      <c r="J35" s="68">
        <v>5</v>
      </c>
      <c r="K35" s="48"/>
      <c r="P35" s="19"/>
      <c r="R35"/>
      <c r="AK35" s="47"/>
      <c r="AL35" s="12"/>
      <c r="AM35" s="12"/>
      <c r="AN35" s="12"/>
      <c r="AO35" s="12"/>
      <c r="AP35" s="12"/>
      <c r="AQ35" s="12"/>
      <c r="AR35" s="12"/>
      <c r="AS35" s="12"/>
      <c r="AT35" s="12"/>
      <c r="AU35" s="12"/>
      <c r="AV35" s="12"/>
      <c r="AW35" s="12"/>
      <c r="AX35" s="12"/>
      <c r="AY35" s="12"/>
      <c r="AZ35" s="12"/>
      <c r="BA35" s="12"/>
      <c r="BB35" s="12"/>
      <c r="BC35" s="12"/>
      <c r="BD35" s="12"/>
      <c r="BE35" s="12"/>
      <c r="BF35" s="48"/>
    </row>
    <row r="36" spans="1:58" ht="88.5" customHeight="1" x14ac:dyDescent="0.25">
      <c r="D36" s="12"/>
      <c r="E36" s="12"/>
      <c r="F36" s="48"/>
      <c r="G36" s="69" t="s">
        <v>369</v>
      </c>
      <c r="H36" s="70" t="s">
        <v>412</v>
      </c>
      <c r="I36" s="70" t="s">
        <v>413</v>
      </c>
      <c r="J36" s="71">
        <v>4</v>
      </c>
      <c r="K36" s="48"/>
      <c r="P36" s="19"/>
      <c r="R36"/>
      <c r="AK36" s="50"/>
      <c r="AL36" s="51"/>
      <c r="AM36" s="51"/>
      <c r="AN36" s="51"/>
      <c r="AO36" s="51"/>
      <c r="AP36" s="51"/>
      <c r="AQ36" s="51"/>
      <c r="AR36" s="51"/>
      <c r="AS36" s="51"/>
      <c r="AT36" s="51"/>
      <c r="AU36" s="51"/>
      <c r="AV36" s="51"/>
      <c r="AW36" s="51"/>
      <c r="AX36" s="51"/>
      <c r="AY36" s="51"/>
      <c r="AZ36" s="51"/>
      <c r="BA36" s="51"/>
      <c r="BB36" s="51"/>
      <c r="BC36" s="51"/>
      <c r="BD36" s="51"/>
      <c r="BE36" s="51"/>
      <c r="BF36" s="52"/>
    </row>
    <row r="37" spans="1:58" ht="100.5" customHeight="1" x14ac:dyDescent="0.25">
      <c r="D37" s="12"/>
      <c r="E37" s="12"/>
      <c r="F37" s="48"/>
      <c r="G37" s="66" t="s">
        <v>368</v>
      </c>
      <c r="H37" s="67" t="s">
        <v>414</v>
      </c>
      <c r="I37" s="67" t="s">
        <v>415</v>
      </c>
      <c r="J37" s="68">
        <v>3</v>
      </c>
      <c r="K37" s="48"/>
      <c r="P37" s="19"/>
      <c r="R37"/>
    </row>
    <row r="38" spans="1:58" ht="73.5" customHeight="1" x14ac:dyDescent="0.25">
      <c r="D38" s="12"/>
      <c r="E38" s="12"/>
      <c r="F38" s="48"/>
      <c r="G38" s="69" t="s">
        <v>409</v>
      </c>
      <c r="H38" s="70" t="s">
        <v>416</v>
      </c>
      <c r="I38" s="70" t="s">
        <v>417</v>
      </c>
      <c r="J38" s="71">
        <v>2</v>
      </c>
      <c r="K38" s="48"/>
      <c r="P38" s="19"/>
      <c r="R38"/>
    </row>
    <row r="39" spans="1:58" ht="77.25" customHeight="1" x14ac:dyDescent="0.25">
      <c r="D39" s="12"/>
      <c r="E39" s="12"/>
      <c r="F39" s="48"/>
      <c r="G39" s="66" t="s">
        <v>424</v>
      </c>
      <c r="H39" s="67" t="s">
        <v>418</v>
      </c>
      <c r="I39" s="67" t="s">
        <v>419</v>
      </c>
      <c r="J39" s="68">
        <v>1</v>
      </c>
      <c r="K39" s="48"/>
      <c r="P39" s="19"/>
      <c r="R39"/>
    </row>
    <row r="40" spans="1:58" x14ac:dyDescent="0.25">
      <c r="D40" s="12"/>
      <c r="E40" s="12"/>
      <c r="F40" s="48"/>
      <c r="G40" s="47"/>
      <c r="H40" s="12"/>
      <c r="I40" s="12"/>
      <c r="J40" s="12"/>
      <c r="K40" s="48"/>
      <c r="P40" s="19"/>
      <c r="R40"/>
    </row>
    <row r="41" spans="1:58" s="19" customFormat="1" ht="16.5" x14ac:dyDescent="0.25">
      <c r="D41" s="12"/>
      <c r="E41" s="12"/>
      <c r="F41" s="48"/>
      <c r="G41" s="47"/>
      <c r="H41" s="631" t="s">
        <v>425</v>
      </c>
      <c r="I41" s="631"/>
      <c r="J41" s="12"/>
      <c r="K41" s="48"/>
    </row>
    <row r="42" spans="1:58" ht="16.5" x14ac:dyDescent="0.25">
      <c r="D42" s="12"/>
      <c r="E42" s="12"/>
      <c r="F42" s="48"/>
      <c r="G42" s="33" t="s">
        <v>423</v>
      </c>
      <c r="H42" s="33" t="s">
        <v>407</v>
      </c>
      <c r="I42" s="33" t="s">
        <v>408</v>
      </c>
      <c r="J42" s="65" t="s">
        <v>468</v>
      </c>
      <c r="K42" s="48"/>
      <c r="P42" s="19"/>
      <c r="R42"/>
    </row>
    <row r="43" spans="1:58" ht="77.25" customHeight="1" x14ac:dyDescent="0.25">
      <c r="A43" s="47"/>
      <c r="B43" s="12"/>
      <c r="D43" s="12"/>
      <c r="E43" s="12"/>
      <c r="F43" s="48"/>
      <c r="G43" s="66" t="s">
        <v>370</v>
      </c>
      <c r="H43" s="85" t="s">
        <v>434</v>
      </c>
      <c r="I43" s="85" t="s">
        <v>435</v>
      </c>
      <c r="J43" s="68">
        <v>5</v>
      </c>
      <c r="K43" s="48"/>
      <c r="P43" s="19"/>
      <c r="R43"/>
    </row>
    <row r="44" spans="1:58" ht="77.25" customHeight="1" x14ac:dyDescent="0.25">
      <c r="D44" s="12"/>
      <c r="E44" s="12"/>
      <c r="F44" s="48"/>
      <c r="G44" s="69" t="s">
        <v>369</v>
      </c>
      <c r="H44" s="86" t="s">
        <v>432</v>
      </c>
      <c r="I44" s="86" t="s">
        <v>433</v>
      </c>
      <c r="J44" s="71">
        <v>4</v>
      </c>
      <c r="K44" s="48"/>
      <c r="P44" s="19"/>
      <c r="R44"/>
    </row>
    <row r="45" spans="1:58" ht="77.25" customHeight="1" x14ac:dyDescent="0.25">
      <c r="D45" s="12"/>
      <c r="E45" s="12"/>
      <c r="F45" s="48"/>
      <c r="G45" s="66" t="s">
        <v>368</v>
      </c>
      <c r="H45" s="85" t="s">
        <v>430</v>
      </c>
      <c r="I45" s="85" t="s">
        <v>431</v>
      </c>
      <c r="J45" s="68">
        <v>3</v>
      </c>
      <c r="K45" s="48"/>
      <c r="P45" s="19"/>
      <c r="R45"/>
    </row>
    <row r="46" spans="1:58" ht="77.25" customHeight="1" x14ac:dyDescent="0.25">
      <c r="D46" s="12"/>
      <c r="E46" s="12"/>
      <c r="F46" s="48"/>
      <c r="G46" s="69" t="s">
        <v>409</v>
      </c>
      <c r="H46" s="86" t="s">
        <v>428</v>
      </c>
      <c r="I46" s="86" t="s">
        <v>429</v>
      </c>
      <c r="J46" s="71">
        <v>2</v>
      </c>
      <c r="K46" s="48"/>
    </row>
    <row r="47" spans="1:58" ht="77.25" customHeight="1" x14ac:dyDescent="0.25">
      <c r="D47" s="12"/>
      <c r="E47" s="12"/>
      <c r="F47" s="48"/>
      <c r="G47" s="66" t="s">
        <v>424</v>
      </c>
      <c r="H47" s="85" t="s">
        <v>427</v>
      </c>
      <c r="I47" s="85" t="s">
        <v>426</v>
      </c>
      <c r="J47" s="68">
        <v>1</v>
      </c>
      <c r="K47" s="48"/>
    </row>
    <row r="48" spans="1:58" x14ac:dyDescent="0.25">
      <c r="D48" s="12"/>
      <c r="E48" s="12"/>
      <c r="F48" s="48"/>
      <c r="G48" s="47"/>
      <c r="H48" s="12"/>
      <c r="I48" s="12"/>
      <c r="J48" s="12"/>
      <c r="K48" s="48"/>
    </row>
    <row r="49" spans="1:11" x14ac:dyDescent="0.25">
      <c r="D49" s="12"/>
      <c r="E49" s="12"/>
      <c r="F49" s="48"/>
      <c r="G49" s="47"/>
      <c r="H49" s="12"/>
      <c r="I49" s="12"/>
      <c r="J49" s="12"/>
      <c r="K49" s="48"/>
    </row>
    <row r="50" spans="1:11" x14ac:dyDescent="0.25">
      <c r="D50" s="12"/>
      <c r="E50" s="12"/>
      <c r="F50" s="48"/>
      <c r="G50" s="47"/>
      <c r="H50" s="12"/>
      <c r="I50" s="12"/>
      <c r="J50" s="12"/>
      <c r="K50" s="48"/>
    </row>
    <row r="51" spans="1:11" x14ac:dyDescent="0.25">
      <c r="D51" s="12"/>
      <c r="E51" s="12"/>
      <c r="F51" s="48"/>
      <c r="G51" s="47"/>
      <c r="H51" s="12"/>
      <c r="I51" s="12"/>
      <c r="J51" s="12"/>
      <c r="K51" s="48"/>
    </row>
    <row r="52" spans="1:11" x14ac:dyDescent="0.25">
      <c r="D52" s="12"/>
      <c r="E52" s="12"/>
      <c r="F52" s="48"/>
      <c r="G52" s="632" t="s">
        <v>132</v>
      </c>
      <c r="H52" s="36" t="s">
        <v>436</v>
      </c>
      <c r="I52" s="633" t="s">
        <v>438</v>
      </c>
      <c r="J52" s="633"/>
      <c r="K52" s="48"/>
    </row>
    <row r="53" spans="1:11" x14ac:dyDescent="0.25">
      <c r="D53" s="12"/>
      <c r="E53" s="12"/>
      <c r="F53" s="48"/>
      <c r="G53" s="632"/>
      <c r="H53" s="37" t="s">
        <v>437</v>
      </c>
      <c r="I53" s="38" t="s">
        <v>378</v>
      </c>
      <c r="J53" s="38" t="s">
        <v>439</v>
      </c>
      <c r="K53" s="48"/>
    </row>
    <row r="54" spans="1:11" x14ac:dyDescent="0.25">
      <c r="A54" s="47"/>
      <c r="B54" s="12"/>
      <c r="D54" s="12"/>
      <c r="E54" s="12"/>
      <c r="F54" s="48"/>
      <c r="G54" s="39">
        <v>1</v>
      </c>
      <c r="H54" s="40" t="s">
        <v>440</v>
      </c>
      <c r="I54" s="41"/>
      <c r="J54" s="42"/>
      <c r="K54" s="48"/>
    </row>
    <row r="55" spans="1:11" x14ac:dyDescent="0.25">
      <c r="A55" s="47"/>
      <c r="B55" s="12"/>
      <c r="D55" s="12"/>
      <c r="E55" s="12"/>
      <c r="F55" s="48"/>
      <c r="G55" s="39">
        <v>2</v>
      </c>
      <c r="H55" s="40" t="s">
        <v>441</v>
      </c>
      <c r="I55" s="41"/>
      <c r="J55" s="42"/>
      <c r="K55" s="48"/>
    </row>
    <row r="56" spans="1:11" x14ac:dyDescent="0.25">
      <c r="A56" s="47"/>
      <c r="B56" s="12"/>
      <c r="D56" s="12"/>
      <c r="E56" s="12"/>
      <c r="F56" s="48"/>
      <c r="G56" s="39">
        <v>3</v>
      </c>
      <c r="H56" s="40" t="s">
        <v>442</v>
      </c>
      <c r="I56" s="41"/>
      <c r="J56" s="42"/>
      <c r="K56" s="48"/>
    </row>
    <row r="57" spans="1:11" x14ac:dyDescent="0.25">
      <c r="A57" s="47"/>
      <c r="B57" s="12"/>
      <c r="D57" s="12"/>
      <c r="E57" s="12"/>
      <c r="F57" s="48"/>
      <c r="G57" s="39">
        <v>4</v>
      </c>
      <c r="H57" s="40" t="s">
        <v>443</v>
      </c>
      <c r="I57" s="41"/>
      <c r="J57" s="42"/>
      <c r="K57" s="48"/>
    </row>
    <row r="58" spans="1:11" x14ac:dyDescent="0.25">
      <c r="A58" s="47"/>
      <c r="B58" s="12"/>
      <c r="D58" s="12"/>
      <c r="E58" s="12"/>
      <c r="F58" s="48"/>
      <c r="G58" s="39">
        <v>5</v>
      </c>
      <c r="H58" s="40" t="s">
        <v>444</v>
      </c>
      <c r="I58" s="41"/>
      <c r="J58" s="42"/>
      <c r="K58" s="48"/>
    </row>
    <row r="59" spans="1:11" x14ac:dyDescent="0.25">
      <c r="A59" s="47"/>
      <c r="B59" s="12"/>
      <c r="D59" s="12"/>
      <c r="E59" s="12"/>
      <c r="F59" s="48"/>
      <c r="G59" s="39">
        <v>6</v>
      </c>
      <c r="H59" s="40" t="s">
        <v>445</v>
      </c>
      <c r="I59" s="41"/>
      <c r="J59" s="42"/>
      <c r="K59" s="48"/>
    </row>
    <row r="60" spans="1:11" x14ac:dyDescent="0.25">
      <c r="A60" s="47"/>
      <c r="B60" s="12"/>
      <c r="D60" s="12"/>
      <c r="E60" s="12"/>
      <c r="F60" s="48"/>
      <c r="G60" s="39">
        <v>7</v>
      </c>
      <c r="H60" s="40" t="s">
        <v>446</v>
      </c>
      <c r="I60" s="41"/>
      <c r="J60" s="42"/>
      <c r="K60" s="48"/>
    </row>
    <row r="61" spans="1:11" ht="25.5" x14ac:dyDescent="0.25">
      <c r="A61" s="47"/>
      <c r="B61" s="12"/>
      <c r="D61" s="12"/>
      <c r="E61" s="12"/>
      <c r="F61" s="48"/>
      <c r="G61" s="39">
        <v>8</v>
      </c>
      <c r="H61" s="40" t="s">
        <v>447</v>
      </c>
      <c r="I61" s="41"/>
      <c r="J61" s="42"/>
      <c r="K61" s="48"/>
    </row>
    <row r="62" spans="1:11" x14ac:dyDescent="0.25">
      <c r="A62" s="47"/>
      <c r="B62" s="12"/>
      <c r="D62" s="12"/>
      <c r="E62" s="12"/>
      <c r="F62" s="48"/>
      <c r="G62" s="39">
        <v>9</v>
      </c>
      <c r="H62" s="40" t="s">
        <v>448</v>
      </c>
      <c r="I62" s="41"/>
      <c r="J62" s="42"/>
      <c r="K62" s="48"/>
    </row>
    <row r="63" spans="1:11" x14ac:dyDescent="0.25">
      <c r="A63" s="47"/>
      <c r="B63" s="12"/>
      <c r="D63" s="12"/>
      <c r="E63" s="12"/>
      <c r="F63" s="48"/>
      <c r="G63" s="39">
        <v>10</v>
      </c>
      <c r="H63" s="40" t="s">
        <v>449</v>
      </c>
      <c r="I63" s="41"/>
      <c r="J63" s="42"/>
      <c r="K63" s="48"/>
    </row>
    <row r="64" spans="1:11" x14ac:dyDescent="0.25">
      <c r="A64" s="47"/>
      <c r="B64" s="12"/>
      <c r="D64" s="12"/>
      <c r="E64" s="12"/>
      <c r="F64" s="48"/>
      <c r="G64" s="39">
        <v>11</v>
      </c>
      <c r="H64" s="40" t="s">
        <v>450</v>
      </c>
      <c r="I64" s="41"/>
      <c r="J64" s="42"/>
      <c r="K64" s="48"/>
    </row>
    <row r="65" spans="1:11" x14ac:dyDescent="0.25">
      <c r="A65" s="47"/>
      <c r="B65" s="12"/>
      <c r="C65" s="12"/>
      <c r="D65" s="12"/>
      <c r="E65" s="12"/>
      <c r="F65" s="48"/>
      <c r="G65" s="39">
        <v>12</v>
      </c>
      <c r="H65" s="40" t="s">
        <v>451</v>
      </c>
      <c r="I65" s="41"/>
      <c r="J65" s="42"/>
      <c r="K65" s="48"/>
    </row>
    <row r="66" spans="1:11" x14ac:dyDescent="0.25">
      <c r="A66" s="47"/>
      <c r="B66" s="12"/>
      <c r="C66" s="12"/>
      <c r="D66" s="12"/>
      <c r="E66" s="12"/>
      <c r="F66" s="48"/>
      <c r="G66" s="39">
        <v>13</v>
      </c>
      <c r="H66" s="40" t="s">
        <v>452</v>
      </c>
      <c r="I66" s="41"/>
      <c r="J66" s="42"/>
      <c r="K66" s="48"/>
    </row>
    <row r="67" spans="1:11" x14ac:dyDescent="0.25">
      <c r="A67" s="47"/>
      <c r="B67" s="12"/>
      <c r="C67" s="12"/>
      <c r="D67" s="12"/>
      <c r="E67" s="12"/>
      <c r="F67" s="48"/>
      <c r="G67" s="39">
        <v>14</v>
      </c>
      <c r="H67" s="40" t="s">
        <v>453</v>
      </c>
      <c r="I67" s="41"/>
      <c r="J67" s="42"/>
      <c r="K67" s="48"/>
    </row>
    <row r="68" spans="1:11" x14ac:dyDescent="0.25">
      <c r="A68" s="47"/>
      <c r="B68" s="12"/>
      <c r="C68" s="12"/>
      <c r="D68" s="12"/>
      <c r="E68" s="12"/>
      <c r="F68" s="48"/>
      <c r="G68" s="39">
        <v>15</v>
      </c>
      <c r="H68" s="40" t="s">
        <v>454</v>
      </c>
      <c r="I68" s="41"/>
      <c r="J68" s="42"/>
      <c r="K68" s="48"/>
    </row>
    <row r="69" spans="1:11" x14ac:dyDescent="0.25">
      <c r="A69" s="47"/>
      <c r="B69" s="12"/>
      <c r="C69" s="12"/>
      <c r="D69" s="12"/>
      <c r="E69" s="12"/>
      <c r="F69" s="48"/>
      <c r="G69" s="39">
        <v>16</v>
      </c>
      <c r="H69" s="40" t="s">
        <v>455</v>
      </c>
      <c r="I69" s="41"/>
      <c r="J69" s="42"/>
      <c r="K69" s="48"/>
    </row>
    <row r="70" spans="1:11" x14ac:dyDescent="0.25">
      <c r="A70" s="47"/>
      <c r="B70" s="12"/>
      <c r="C70" s="12"/>
      <c r="D70" s="12"/>
      <c r="E70" s="12"/>
      <c r="F70" s="48"/>
      <c r="G70" s="39">
        <v>17</v>
      </c>
      <c r="H70" s="40" t="s">
        <v>456</v>
      </c>
      <c r="I70" s="41"/>
      <c r="J70" s="42"/>
      <c r="K70" s="48"/>
    </row>
    <row r="71" spans="1:11" x14ac:dyDescent="0.25">
      <c r="A71" s="47"/>
      <c r="B71" s="12"/>
      <c r="C71" s="12"/>
      <c r="D71" s="12"/>
      <c r="E71" s="12"/>
      <c r="F71" s="48"/>
      <c r="G71" s="39">
        <v>18</v>
      </c>
      <c r="H71" s="40" t="s">
        <v>457</v>
      </c>
      <c r="I71" s="41"/>
      <c r="J71" s="42"/>
      <c r="K71" s="48"/>
    </row>
    <row r="72" spans="1:11" x14ac:dyDescent="0.25">
      <c r="A72" s="47"/>
      <c r="B72" s="12"/>
      <c r="C72" s="12"/>
      <c r="D72" s="12"/>
      <c r="E72" s="12"/>
      <c r="F72" s="48"/>
      <c r="G72" s="39">
        <v>19</v>
      </c>
      <c r="H72" s="40" t="s">
        <v>458</v>
      </c>
      <c r="I72" s="41"/>
      <c r="J72" s="42"/>
      <c r="K72" s="48"/>
    </row>
    <row r="73" spans="1:11" x14ac:dyDescent="0.25">
      <c r="A73" s="47"/>
      <c r="B73" s="12"/>
      <c r="C73" s="12"/>
      <c r="D73" s="12"/>
      <c r="E73" s="12"/>
      <c r="F73" s="48"/>
      <c r="G73" s="630" t="s">
        <v>459</v>
      </c>
      <c r="H73" s="630"/>
      <c r="I73" s="43">
        <f>COUNTIF(I54:I72,"x")</f>
        <v>0</v>
      </c>
      <c r="J73" s="43">
        <f>COUNTIF(J54:J72,"x")</f>
        <v>0</v>
      </c>
      <c r="K73" s="48"/>
    </row>
    <row r="74" spans="1:11" x14ac:dyDescent="0.25">
      <c r="A74" s="47"/>
      <c r="B74" s="12"/>
      <c r="C74" s="12"/>
      <c r="D74" s="12"/>
      <c r="E74" s="12"/>
      <c r="F74" s="48"/>
      <c r="G74" s="47" t="s">
        <v>460</v>
      </c>
      <c r="H74" s="12"/>
      <c r="I74" s="12"/>
      <c r="J74" s="12"/>
      <c r="K74" s="48"/>
    </row>
    <row r="75" spans="1:11" x14ac:dyDescent="0.25">
      <c r="A75" s="47"/>
      <c r="B75" s="12"/>
      <c r="C75" s="12"/>
      <c r="D75" s="12"/>
      <c r="E75" s="12"/>
      <c r="F75" s="48"/>
      <c r="G75" s="47"/>
      <c r="H75" s="12"/>
      <c r="I75" s="12"/>
      <c r="J75" s="12"/>
      <c r="K75" s="48"/>
    </row>
    <row r="76" spans="1:11" x14ac:dyDescent="0.25">
      <c r="A76" s="47"/>
      <c r="B76" s="12"/>
      <c r="C76" s="12"/>
      <c r="D76" s="12"/>
      <c r="E76" s="12"/>
      <c r="F76" s="48"/>
      <c r="G76" s="47"/>
      <c r="H76" s="34" t="s">
        <v>461</v>
      </c>
      <c r="I76" s="35" t="str">
        <f>IF(I73&lt;6,"Moderado",IF(I73&lt;12,"Mayor","Catastrofico"))</f>
        <v>Moderado</v>
      </c>
      <c r="J76" s="12"/>
      <c r="K76" s="48"/>
    </row>
    <row r="77" spans="1:11" x14ac:dyDescent="0.25">
      <c r="A77" s="50"/>
      <c r="B77" s="51"/>
      <c r="C77" s="51"/>
      <c r="D77" s="51"/>
      <c r="E77" s="51"/>
      <c r="F77" s="52"/>
      <c r="G77" s="50"/>
      <c r="H77" s="51"/>
      <c r="I77" s="51"/>
      <c r="J77" s="51"/>
      <c r="K77" s="52"/>
    </row>
    <row r="78" spans="1:11" x14ac:dyDescent="0.25">
      <c r="I78" s="19"/>
    </row>
    <row r="79" spans="1:11" x14ac:dyDescent="0.25">
      <c r="G79" s="19"/>
    </row>
    <row r="81" spans="7:7" ht="16.5" x14ac:dyDescent="0.3">
      <c r="G81" s="27"/>
    </row>
  </sheetData>
  <sortState xmlns:xlrd2="http://schemas.microsoft.com/office/spreadsheetml/2017/richdata2" ref="E6:E32">
    <sortCondition ref="E6"/>
  </sortState>
  <mergeCells count="29">
    <mergeCell ref="AU4:AU6"/>
    <mergeCell ref="AU7:AU9"/>
    <mergeCell ref="AP4:AP5"/>
    <mergeCell ref="AQ4:AQ5"/>
    <mergeCell ref="AP6:AP7"/>
    <mergeCell ref="AQ6:AQ7"/>
    <mergeCell ref="AP8:AP9"/>
    <mergeCell ref="AQ8:AQ9"/>
    <mergeCell ref="AP10:AP12"/>
    <mergeCell ref="AQ10:AQ12"/>
    <mergeCell ref="AP13:AP14"/>
    <mergeCell ref="AP15:AP16"/>
    <mergeCell ref="AQ15:AQ16"/>
    <mergeCell ref="AP17:AP19"/>
    <mergeCell ref="AQ17:AQ19"/>
    <mergeCell ref="AG3:AI3"/>
    <mergeCell ref="G73:H73"/>
    <mergeCell ref="H41:I41"/>
    <mergeCell ref="G52:G53"/>
    <mergeCell ref="I52:J52"/>
    <mergeCell ref="N14:N15"/>
    <mergeCell ref="O14:O15"/>
    <mergeCell ref="G14:G15"/>
    <mergeCell ref="H14:H15"/>
    <mergeCell ref="I14:I15"/>
    <mergeCell ref="J14:J15"/>
    <mergeCell ref="K14:K15"/>
    <mergeCell ref="L14:L15"/>
    <mergeCell ref="M14:M15"/>
  </mergeCells>
  <conditionalFormatting sqref="AI4:AI28">
    <cfRule type="containsText" dxfId="315" priority="1" operator="containsText" text="Extremo">
      <formula>NOT(ISERROR(SEARCH("Extremo",AI4)))</formula>
    </cfRule>
    <cfRule type="containsText" dxfId="314" priority="2" operator="containsText" text="Alto">
      <formula>NOT(ISERROR(SEARCH("Alto",AI4)))</formula>
    </cfRule>
    <cfRule type="containsText" dxfId="313" priority="3" operator="containsText" text="Moderado">
      <formula>NOT(ISERROR(SEARCH("Moderado",AI4)))</formula>
    </cfRule>
    <cfRule type="containsText" dxfId="312" priority="4" operator="containsText" text="Bajo">
      <formula>NOT(ISERROR(SEARCH("Bajo",AI4)))</formula>
    </cfRule>
  </conditionalFormatting>
  <pageMargins left="0.7" right="0.7" top="0.75" bottom="0.75" header="0.3" footer="0.3"/>
  <pageSetup orientation="portrait" r:id="rId1"/>
  <drawing r:id="rId2"/>
  <tableParts count="5">
    <tablePart r:id="rId3"/>
    <tablePart r:id="rId4"/>
    <tablePart r:id="rId5"/>
    <tablePart r:id="rId6"/>
    <tablePart r:id="rId7"/>
  </tablePart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94061D-8441-4E4E-AD80-3A17D238AD1B}">
  <sheetPr codeName="Hoja14"/>
  <dimension ref="A1:AS1937"/>
  <sheetViews>
    <sheetView topLeftCell="A1461" zoomScale="55" zoomScaleNormal="55" workbookViewId="0">
      <pane xSplit="3" topLeftCell="R1" activePane="topRight" state="frozen"/>
      <selection activeCell="M11" sqref="M11"/>
      <selection pane="topRight" activeCell="AB1472" sqref="AB1472"/>
    </sheetView>
  </sheetViews>
  <sheetFormatPr baseColWidth="10" defaultColWidth="11.42578125" defaultRowHeight="15" outlineLevelCol="1" x14ac:dyDescent="0.25"/>
  <cols>
    <col min="1" max="1" width="29.42578125" style="217" customWidth="1"/>
    <col min="2" max="2" width="27" style="217" customWidth="1"/>
    <col min="3" max="3" width="24.7109375" style="217" customWidth="1"/>
    <col min="4" max="4" width="42.85546875" style="217" customWidth="1"/>
    <col min="5" max="5" width="22.7109375" style="217" customWidth="1"/>
    <col min="6" max="24" width="15.85546875" style="217" customWidth="1" outlineLevel="1"/>
    <col min="25" max="25" width="10.28515625" style="217" bestFit="1" customWidth="1" outlineLevel="1"/>
    <col min="26" max="26" width="13" style="218" bestFit="1" customWidth="1"/>
    <col min="27" max="27" width="8.7109375" style="218" bestFit="1" customWidth="1"/>
    <col min="28" max="28" width="20.5703125" style="218" bestFit="1" customWidth="1"/>
    <col min="29" max="29" width="17.140625" style="217" customWidth="1"/>
    <col min="30" max="30" width="17.140625" style="238" customWidth="1"/>
    <col min="31" max="31" width="19.140625" style="217" customWidth="1"/>
    <col min="32" max="32" width="20.5703125" style="218" bestFit="1" customWidth="1"/>
    <col min="33" max="33" width="13.140625" style="218" bestFit="1" customWidth="1"/>
    <col min="34" max="34" width="16.28515625" style="218" bestFit="1" customWidth="1"/>
    <col min="35" max="37" width="17" style="217" customWidth="1"/>
    <col min="38" max="38" width="22.140625" style="217" bestFit="1" customWidth="1"/>
    <col min="39" max="39" width="20" style="217" bestFit="1" customWidth="1"/>
    <col min="40" max="40" width="23.7109375" style="217" customWidth="1"/>
    <col min="41" max="41" width="26" style="217" customWidth="1"/>
    <col min="42" max="42" width="23.7109375" style="217" customWidth="1"/>
    <col min="43" max="43" width="22.5703125" style="217" customWidth="1"/>
    <col min="44" max="45" width="21" style="217" customWidth="1"/>
    <col min="46" max="16384" width="11.42578125" style="217"/>
  </cols>
  <sheetData>
    <row r="1" spans="1:43" ht="18.75" x14ac:dyDescent="0.25">
      <c r="A1" s="231"/>
      <c r="B1" s="643" t="s">
        <v>471</v>
      </c>
      <c r="C1" s="643"/>
      <c r="D1" s="643"/>
      <c r="E1" s="643"/>
      <c r="F1" s="643"/>
      <c r="G1" s="643"/>
      <c r="H1" s="643"/>
      <c r="I1" s="643"/>
      <c r="J1" s="643"/>
      <c r="K1" s="643"/>
      <c r="L1" s="643"/>
      <c r="M1" s="643"/>
      <c r="N1" s="643"/>
      <c r="O1" s="643"/>
      <c r="P1" s="643"/>
      <c r="Q1" s="643"/>
      <c r="R1" s="643"/>
      <c r="S1" s="643"/>
      <c r="T1" s="643"/>
      <c r="U1" s="643"/>
      <c r="V1" s="643"/>
      <c r="W1" s="643"/>
      <c r="X1" s="643"/>
      <c r="Y1" s="643"/>
      <c r="Z1" s="643"/>
      <c r="AA1" s="643"/>
      <c r="AB1" s="643"/>
      <c r="AC1" s="643"/>
      <c r="AD1" s="643"/>
      <c r="AE1" s="643"/>
      <c r="AF1" s="643"/>
      <c r="AG1" s="643"/>
      <c r="AH1" s="643"/>
      <c r="AI1" s="643"/>
      <c r="AJ1" s="643"/>
      <c r="AK1" s="643"/>
      <c r="AL1" s="643"/>
      <c r="AM1" s="643"/>
      <c r="AN1" s="643"/>
      <c r="AO1" s="643"/>
      <c r="AP1" s="643"/>
      <c r="AQ1" s="643"/>
    </row>
    <row r="2" spans="1:43" ht="35.25" customHeight="1" x14ac:dyDescent="0.25">
      <c r="A2" s="230"/>
      <c r="B2" s="659" t="s">
        <v>466</v>
      </c>
      <c r="C2" s="660"/>
      <c r="D2" s="660"/>
      <c r="E2" s="661"/>
      <c r="F2" s="644" t="s">
        <v>469</v>
      </c>
      <c r="G2" s="645"/>
      <c r="H2" s="645"/>
      <c r="I2" s="645"/>
      <c r="J2" s="645"/>
      <c r="K2" s="645"/>
      <c r="L2" s="645"/>
      <c r="M2" s="645"/>
      <c r="N2" s="645"/>
      <c r="O2" s="645"/>
      <c r="P2" s="645"/>
      <c r="Q2" s="645"/>
      <c r="R2" s="645"/>
      <c r="S2" s="645"/>
      <c r="T2" s="645"/>
      <c r="U2" s="645"/>
      <c r="V2" s="645"/>
      <c r="W2" s="645"/>
      <c r="X2" s="645"/>
      <c r="Y2" s="645"/>
      <c r="Z2" s="662" t="s">
        <v>582</v>
      </c>
      <c r="AA2" s="663"/>
      <c r="AB2" s="664"/>
      <c r="AC2" s="647" t="s">
        <v>583</v>
      </c>
      <c r="AD2" s="648"/>
      <c r="AE2" s="649"/>
      <c r="AF2" s="662" t="s">
        <v>579</v>
      </c>
      <c r="AG2" s="663"/>
      <c r="AH2" s="663"/>
      <c r="AI2" s="153"/>
      <c r="AJ2" s="153"/>
      <c r="AK2" s="153"/>
      <c r="AL2" s="652" t="s">
        <v>373</v>
      </c>
      <c r="AM2" s="658"/>
      <c r="AN2" s="657" t="s">
        <v>627</v>
      </c>
      <c r="AO2" s="657"/>
      <c r="AP2" s="657" t="s">
        <v>628</v>
      </c>
      <c r="AQ2" s="657"/>
    </row>
    <row r="3" spans="1:43" s="221" customFormat="1" ht="62.25" customHeight="1" x14ac:dyDescent="0.25">
      <c r="A3" s="229" t="s">
        <v>822</v>
      </c>
      <c r="B3" s="84" t="s">
        <v>1</v>
      </c>
      <c r="C3" s="84" t="s">
        <v>132</v>
      </c>
      <c r="D3" s="63" t="s">
        <v>133</v>
      </c>
      <c r="E3" s="75" t="s">
        <v>465</v>
      </c>
      <c r="F3" s="63" t="s">
        <v>790</v>
      </c>
      <c r="G3" s="63" t="s">
        <v>791</v>
      </c>
      <c r="H3" s="63" t="s">
        <v>792</v>
      </c>
      <c r="I3" s="63" t="s">
        <v>793</v>
      </c>
      <c r="J3" s="63" t="s">
        <v>794</v>
      </c>
      <c r="K3" s="63" t="s">
        <v>795</v>
      </c>
      <c r="L3" s="63" t="s">
        <v>796</v>
      </c>
      <c r="M3" s="63" t="s">
        <v>797</v>
      </c>
      <c r="N3" s="63" t="s">
        <v>798</v>
      </c>
      <c r="O3" s="63" t="s">
        <v>799</v>
      </c>
      <c r="P3" s="63" t="s">
        <v>800</v>
      </c>
      <c r="Q3" s="63" t="s">
        <v>801</v>
      </c>
      <c r="R3" s="63" t="s">
        <v>802</v>
      </c>
      <c r="S3" s="63" t="s">
        <v>803</v>
      </c>
      <c r="T3" s="63" t="s">
        <v>804</v>
      </c>
      <c r="U3" s="63" t="s">
        <v>805</v>
      </c>
      <c r="V3" s="63" t="s">
        <v>806</v>
      </c>
      <c r="W3" s="63" t="s">
        <v>807</v>
      </c>
      <c r="X3" s="63" t="s">
        <v>808</v>
      </c>
      <c r="Y3" s="75" t="s">
        <v>172</v>
      </c>
      <c r="Z3" s="126" t="s">
        <v>580</v>
      </c>
      <c r="AA3" s="126" t="s">
        <v>581</v>
      </c>
      <c r="AB3" s="126" t="s">
        <v>479</v>
      </c>
      <c r="AC3" s="249" t="s">
        <v>856</v>
      </c>
      <c r="AD3" s="206" t="s">
        <v>150</v>
      </c>
      <c r="AE3" s="206" t="s">
        <v>467</v>
      </c>
      <c r="AF3" s="129" t="s">
        <v>479</v>
      </c>
      <c r="AG3" s="129" t="s">
        <v>375</v>
      </c>
      <c r="AH3" s="129" t="s">
        <v>376</v>
      </c>
      <c r="AI3" s="79" t="s">
        <v>135</v>
      </c>
      <c r="AJ3" s="79" t="s">
        <v>376</v>
      </c>
      <c r="AK3" s="79" t="s">
        <v>367</v>
      </c>
      <c r="AL3" s="80" t="s">
        <v>374</v>
      </c>
      <c r="AM3" s="154" t="s">
        <v>373</v>
      </c>
      <c r="AN3" s="155" t="s">
        <v>629</v>
      </c>
      <c r="AO3" s="155" t="s">
        <v>630</v>
      </c>
      <c r="AP3" s="155" t="s">
        <v>631</v>
      </c>
      <c r="AQ3" s="155" t="s">
        <v>632</v>
      </c>
    </row>
    <row r="4" spans="1:43" ht="45" x14ac:dyDescent="0.25">
      <c r="A4" s="232" t="s">
        <v>108</v>
      </c>
      <c r="B4" s="62" t="str">
        <f>VLOOKUP('Valoración 2.0'!C4,Tabla_Riesgos[#All],2,FALSE)</f>
        <v>TODOS LOS PROCESOS</v>
      </c>
      <c r="C4" s="62">
        <v>1</v>
      </c>
      <c r="D4" s="62" t="str">
        <f>VLOOKUP('Valoración 2.0'!C4,Tabla_Riesgos[#All],3,FALSE)</f>
        <v>Posibilidad de que un funcionario vaya mas allá de las funciones designadas con el fin de obtener un beneficio privado.</v>
      </c>
      <c r="E4" s="62" t="str">
        <f>VLOOKUP('Valoración 2.0'!C4,Tabla_Riesgos[#All],6,FALSE)</f>
        <v>Corrupción</v>
      </c>
      <c r="F4" s="212" t="s">
        <v>378</v>
      </c>
      <c r="G4" s="212" t="s">
        <v>378</v>
      </c>
      <c r="H4" s="212" t="s">
        <v>378</v>
      </c>
      <c r="I4" s="212" t="s">
        <v>378</v>
      </c>
      <c r="J4" s="212" t="s">
        <v>378</v>
      </c>
      <c r="K4" s="212" t="s">
        <v>378</v>
      </c>
      <c r="L4" s="212" t="s">
        <v>378</v>
      </c>
      <c r="M4" s="212" t="s">
        <v>378</v>
      </c>
      <c r="N4" s="212" t="s">
        <v>439</v>
      </c>
      <c r="O4" s="212" t="s">
        <v>378</v>
      </c>
      <c r="P4" s="212" t="s">
        <v>378</v>
      </c>
      <c r="Q4" s="212" t="s">
        <v>378</v>
      </c>
      <c r="R4" s="212" t="s">
        <v>378</v>
      </c>
      <c r="S4" s="212" t="s">
        <v>378</v>
      </c>
      <c r="T4" s="212" t="s">
        <v>378</v>
      </c>
      <c r="U4" s="212" t="s">
        <v>439</v>
      </c>
      <c r="V4" s="212" t="s">
        <v>378</v>
      </c>
      <c r="W4" s="212" t="s">
        <v>378</v>
      </c>
      <c r="X4" s="212" t="s">
        <v>439</v>
      </c>
      <c r="Y4" s="62">
        <f>COUNTIF(F4:X4,"SI")</f>
        <v>16</v>
      </c>
      <c r="Z4" s="126">
        <f>IFERROR(VLOOKUP(AC4,'Tablas de calculos'!$AA$25:$AC$29,3,FALSE),"")</f>
        <v>1</v>
      </c>
      <c r="AA4" s="126">
        <f>IFERROR(VLOOKUP(AD4,'Tablas de calculos'!$AB$25:$AC$29,2,FALSE),"")</f>
        <v>5</v>
      </c>
      <c r="AB4" s="233" t="str">
        <f>CONCATENATE(AC4,AD4)</f>
        <v>Rara VezCatastrófico</v>
      </c>
      <c r="AC4" s="207" t="s">
        <v>462</v>
      </c>
      <c r="AD4" s="208" t="str">
        <f>IF(Y4&lt;6,"Moderado",IF(Y4&lt;12,"Mayor","Catastrófico"))</f>
        <v>Catastrófico</v>
      </c>
      <c r="AE4" s="208" t="str">
        <f>IFERROR(VLOOKUP(AB4,'Tablas de calculos'!$AF$4:$AI$28,4,FALSE),"")</f>
        <v>Extremo</v>
      </c>
      <c r="AF4" s="234" t="str">
        <f ca="1">CONCATENATE(AI4,AJ4)</f>
        <v>Rara VezModerado</v>
      </c>
      <c r="AG4" s="123">
        <v>1</v>
      </c>
      <c r="AH4" s="123">
        <f ca="1">IFERROR(AA4-ROUND(AVERAGEIF('Control 2.0'!$B$3:$Z$220,'Valoración 2.0'!C4,'Control 2.0'!$Z$3:$Z$220),0),AA4)</f>
        <v>3</v>
      </c>
      <c r="AI4" s="63" t="s">
        <v>462</v>
      </c>
      <c r="AJ4" s="61" t="str">
        <f ca="1">IFERROR(VLOOKUP(AH4,'Tablas de calculos'!$V$22:$X$26,3,FALSE),"")</f>
        <v>Moderado</v>
      </c>
      <c r="AK4" s="61" t="str">
        <f ca="1">IFERROR(VLOOKUP(AF4,'Tablas de calculos'!$AF$4:$AI$28,4,FALSE),"")</f>
        <v>Moderado</v>
      </c>
      <c r="AL4" s="61" t="str">
        <f ca="1">IF(AK4="Bajo","No","Si")</f>
        <v>Si</v>
      </c>
      <c r="AM4" s="76"/>
      <c r="AN4" s="239"/>
      <c r="AO4" s="239"/>
      <c r="AP4" s="239"/>
      <c r="AQ4" s="239"/>
    </row>
    <row r="5" spans="1:43" ht="60" x14ac:dyDescent="0.25">
      <c r="A5" s="232" t="s">
        <v>108</v>
      </c>
      <c r="B5" s="63" t="str">
        <f>VLOOKUP('Valoración 2.0'!C5,Tabla_Riesgos[#All],2,FALSE)</f>
        <v>TODOS LOS PROCESOS</v>
      </c>
      <c r="C5" s="63">
        <v>3</v>
      </c>
      <c r="D5" s="63" t="str">
        <f>VLOOKUP('Valoración 2.0'!C5,Tabla_Riesgos[#All],3,FALSE)</f>
        <v>Puede ocurrir intercambio extraoficial de favores, en el cual un individuo se beneficie a si mismo o a un tercero. Amiguismo y clientelismo.</v>
      </c>
      <c r="E5" s="63" t="str">
        <f>VLOOKUP('Valoración 2.0'!C5,Tabla_Riesgos[#All],6,FALSE)</f>
        <v>Corrupción</v>
      </c>
      <c r="F5" s="210" t="s">
        <v>378</v>
      </c>
      <c r="G5" s="210" t="s">
        <v>378</v>
      </c>
      <c r="H5" s="210" t="s">
        <v>378</v>
      </c>
      <c r="I5" s="210" t="s">
        <v>378</v>
      </c>
      <c r="J5" s="210" t="s">
        <v>378</v>
      </c>
      <c r="K5" s="210" t="s">
        <v>378</v>
      </c>
      <c r="L5" s="210" t="s">
        <v>378</v>
      </c>
      <c r="M5" s="210" t="s">
        <v>378</v>
      </c>
      <c r="N5" s="210" t="s">
        <v>439</v>
      </c>
      <c r="O5" s="210" t="s">
        <v>378</v>
      </c>
      <c r="P5" s="210" t="s">
        <v>378</v>
      </c>
      <c r="Q5" s="210" t="s">
        <v>378</v>
      </c>
      <c r="R5" s="210" t="s">
        <v>378</v>
      </c>
      <c r="S5" s="210" t="s">
        <v>378</v>
      </c>
      <c r="T5" s="210" t="s">
        <v>378</v>
      </c>
      <c r="U5" s="210" t="s">
        <v>439</v>
      </c>
      <c r="V5" s="210" t="s">
        <v>378</v>
      </c>
      <c r="W5" s="210" t="s">
        <v>378</v>
      </c>
      <c r="X5" s="210" t="s">
        <v>378</v>
      </c>
      <c r="Y5" s="63">
        <f t="shared" ref="Y5:Y12" si="0">COUNTIF(F5:X5,"SI")</f>
        <v>17</v>
      </c>
      <c r="Z5" s="126">
        <f>IFERROR(VLOOKUP(AC5,'Tablas de calculos'!$AA$25:$AC$29,3,FALSE),"")</f>
        <v>1</v>
      </c>
      <c r="AA5" s="126">
        <f>IFERROR(VLOOKUP(AD5,'Tablas de calculos'!$AB$25:$AC$29,2,FALSE),"")</f>
        <v>5</v>
      </c>
      <c r="AB5" s="126" t="str">
        <f t="shared" ref="AB5:AB12" si="1">CONCATENATE(AC5,AD5)</f>
        <v>Rara VezCatastrófico</v>
      </c>
      <c r="AC5" s="207" t="s">
        <v>462</v>
      </c>
      <c r="AD5" s="208" t="str">
        <f>IF(Y5&lt;6,"Moderado",IF(Y5&lt;12,"Mayor","Catastrófico"))</f>
        <v>Catastrófico</v>
      </c>
      <c r="AE5" s="208" t="str">
        <f>IFERROR(VLOOKUP(AB5,'Tablas de calculos'!$AF$4:$AI$28,4,FALSE),"")</f>
        <v>Extremo</v>
      </c>
      <c r="AF5" s="234" t="str">
        <f t="shared" ref="AF5:AF12" ca="1" si="2">CONCATENATE(AI5,AJ5)</f>
        <v>Rara VezMayor</v>
      </c>
      <c r="AG5" s="123">
        <v>1</v>
      </c>
      <c r="AH5" s="123">
        <f ca="1">IFERROR(AA5-ROUND(AVERAGEIF('Control 2.0'!$B$3:$Z$220,'Valoración 2.0'!C5,'Control 2.0'!$Z$3:$Z$220),0),AA5)</f>
        <v>4</v>
      </c>
      <c r="AI5" s="63" t="s">
        <v>462</v>
      </c>
      <c r="AJ5" s="61" t="str">
        <f ca="1">IFERROR(VLOOKUP(AH5,'Tablas de calculos'!$V$22:$X$26,3,FALSE),"")</f>
        <v>Mayor</v>
      </c>
      <c r="AK5" s="61" t="str">
        <f ca="1">IFERROR(VLOOKUP(AF5,'Tablas de calculos'!$AF$4:$AI$28,4,FALSE),"")</f>
        <v>Alto</v>
      </c>
      <c r="AL5" s="61" t="str">
        <f t="shared" ref="AL5:AL12" ca="1" si="3">IF(AK5="Bajo","No","Si")</f>
        <v>Si</v>
      </c>
      <c r="AM5" s="76"/>
      <c r="AN5" s="239"/>
      <c r="AO5" s="239"/>
      <c r="AP5" s="239"/>
      <c r="AQ5" s="239"/>
    </row>
    <row r="6" spans="1:43" ht="75" x14ac:dyDescent="0.25">
      <c r="A6" s="232" t="s">
        <v>108</v>
      </c>
      <c r="B6" s="62" t="str">
        <f>VLOOKUP('Valoración 2.0'!C6,Tabla_Riesgos[#All],2,FALSE)</f>
        <v>TODOS LOS PROCESOS</v>
      </c>
      <c r="C6" s="62">
        <v>4</v>
      </c>
      <c r="D6" s="62" t="str">
        <f>VLOOKUP('Valoración 2.0'!C6,Tabla_Riesgos[#All],3,FALSE)</f>
        <v xml:space="preserve">Puede presentarse situaciones de orden moral y económico que le impidan a un funcionario actuar en forma objetiva e independiente, porque le sea particularmente conveniente. </v>
      </c>
      <c r="E6" s="62" t="str">
        <f>VLOOKUP('Valoración 2.0'!C6,Tabla_Riesgos[#All],6,FALSE)</f>
        <v>Corrupción</v>
      </c>
      <c r="F6" s="212" t="s">
        <v>378</v>
      </c>
      <c r="G6" s="212" t="s">
        <v>378</v>
      </c>
      <c r="H6" s="212" t="s">
        <v>378</v>
      </c>
      <c r="I6" s="212" t="s">
        <v>378</v>
      </c>
      <c r="J6" s="212" t="s">
        <v>378</v>
      </c>
      <c r="K6" s="212" t="s">
        <v>378</v>
      </c>
      <c r="L6" s="212" t="s">
        <v>378</v>
      </c>
      <c r="M6" s="212" t="s">
        <v>378</v>
      </c>
      <c r="N6" s="212" t="s">
        <v>439</v>
      </c>
      <c r="O6" s="212" t="s">
        <v>378</v>
      </c>
      <c r="P6" s="212" t="s">
        <v>378</v>
      </c>
      <c r="Q6" s="212" t="s">
        <v>378</v>
      </c>
      <c r="R6" s="212" t="s">
        <v>378</v>
      </c>
      <c r="S6" s="212" t="s">
        <v>378</v>
      </c>
      <c r="T6" s="212" t="s">
        <v>378</v>
      </c>
      <c r="U6" s="212" t="s">
        <v>439</v>
      </c>
      <c r="V6" s="212" t="s">
        <v>378</v>
      </c>
      <c r="W6" s="212" t="s">
        <v>378</v>
      </c>
      <c r="X6" s="212" t="s">
        <v>439</v>
      </c>
      <c r="Y6" s="62">
        <f t="shared" si="0"/>
        <v>16</v>
      </c>
      <c r="Z6" s="126">
        <f>IFERROR(VLOOKUP(AC6,'Tablas de calculos'!$AA$25:$AC$29,3,FALSE),"")</f>
        <v>1</v>
      </c>
      <c r="AA6" s="126">
        <f>IFERROR(VLOOKUP(AD6,'Tablas de calculos'!$AB$25:$AC$29,2,FALSE),"")</f>
        <v>5</v>
      </c>
      <c r="AB6" s="233" t="str">
        <f t="shared" si="1"/>
        <v>Rara VezCatastrófico</v>
      </c>
      <c r="AC6" s="207" t="s">
        <v>462</v>
      </c>
      <c r="AD6" s="208" t="str">
        <f>IF(Y6&lt;6,"Moderado",IF(Y6&lt;12,"Mayor","Catastrófico"))</f>
        <v>Catastrófico</v>
      </c>
      <c r="AE6" s="208" t="str">
        <f>IFERROR(VLOOKUP(AB6,'Tablas de calculos'!$AF$4:$AI$28,4,FALSE),"")</f>
        <v>Extremo</v>
      </c>
      <c r="AF6" s="234" t="str">
        <f t="shared" ca="1" si="2"/>
        <v>Rara VezModerado</v>
      </c>
      <c r="AG6" s="123">
        <v>1</v>
      </c>
      <c r="AH6" s="123">
        <f ca="1">IFERROR(AA6-ROUND(AVERAGEIF('Control 2.0'!$B$3:$Z$220,'Valoración 2.0'!C6,'Control 2.0'!$Z$3:$Z$220),0),AA6)</f>
        <v>3</v>
      </c>
      <c r="AI6" s="63" t="s">
        <v>462</v>
      </c>
      <c r="AJ6" s="61" t="str">
        <f ca="1">IFERROR(VLOOKUP(AH6,'Tablas de calculos'!$V$22:$X$26,3,FALSE),"")</f>
        <v>Moderado</v>
      </c>
      <c r="AK6" s="61" t="str">
        <f ca="1">IFERROR(VLOOKUP(AF6,'Tablas de calculos'!$AF$4:$AI$28,4,FALSE),"")</f>
        <v>Moderado</v>
      </c>
      <c r="AL6" s="61" t="str">
        <f t="shared" ca="1" si="3"/>
        <v>Si</v>
      </c>
      <c r="AM6" s="76"/>
      <c r="AN6" s="239"/>
      <c r="AO6" s="239"/>
      <c r="AP6" s="239"/>
      <c r="AQ6" s="239"/>
    </row>
    <row r="7" spans="1:43" ht="45" x14ac:dyDescent="0.25">
      <c r="A7" s="232" t="s">
        <v>108</v>
      </c>
      <c r="B7" s="63" t="str">
        <f>VLOOKUP('Valoración 2.0'!C7,Tabla_Riesgos[#All],2,FALSE)</f>
        <v>TODOS LOS PROCESOS</v>
      </c>
      <c r="C7" s="63">
        <v>6</v>
      </c>
      <c r="D7" s="63" t="str">
        <f>VLOOKUP('Valoración 2.0'!C7,Tabla_Riesgos[#All],3,FALSE)</f>
        <v>Posibilidad de recibir o solicitar cualquier dádiva o beneficio a nombre propio o de terceros con el fin de celebrar un contrato.</v>
      </c>
      <c r="E7" s="63" t="str">
        <f>VLOOKUP('Valoración 2.0'!C7,Tabla_Riesgos[#All],6,FALSE)</f>
        <v>Corrupción</v>
      </c>
      <c r="F7" s="235" t="s">
        <v>378</v>
      </c>
      <c r="G7" s="235" t="s">
        <v>378</v>
      </c>
      <c r="H7" s="235" t="s">
        <v>378</v>
      </c>
      <c r="I7" s="235" t="s">
        <v>378</v>
      </c>
      <c r="J7" s="235" t="s">
        <v>378</v>
      </c>
      <c r="K7" s="235" t="s">
        <v>378</v>
      </c>
      <c r="L7" s="235" t="s">
        <v>378</v>
      </c>
      <c r="M7" s="235" t="s">
        <v>378</v>
      </c>
      <c r="N7" s="235" t="s">
        <v>439</v>
      </c>
      <c r="O7" s="235" t="s">
        <v>378</v>
      </c>
      <c r="P7" s="235" t="s">
        <v>378</v>
      </c>
      <c r="Q7" s="235" t="s">
        <v>378</v>
      </c>
      <c r="R7" s="235" t="s">
        <v>378</v>
      </c>
      <c r="S7" s="235" t="s">
        <v>378</v>
      </c>
      <c r="T7" s="235" t="s">
        <v>378</v>
      </c>
      <c r="U7" s="235" t="s">
        <v>439</v>
      </c>
      <c r="V7" s="235" t="s">
        <v>378</v>
      </c>
      <c r="W7" s="235" t="s">
        <v>378</v>
      </c>
      <c r="X7" s="235" t="s">
        <v>439</v>
      </c>
      <c r="Y7" s="63">
        <f t="shared" si="0"/>
        <v>16</v>
      </c>
      <c r="Z7" s="126">
        <f>IFERROR(VLOOKUP(AC7,'Tablas de calculos'!$AA$25:$AC$29,3,FALSE),"")</f>
        <v>1</v>
      </c>
      <c r="AA7" s="126">
        <f>IFERROR(VLOOKUP(AD7,'Tablas de calculos'!$AB$25:$AC$29,2,FALSE),"")</f>
        <v>5</v>
      </c>
      <c r="AB7" s="126" t="str">
        <f t="shared" si="1"/>
        <v>Rara VezCatastrófico</v>
      </c>
      <c r="AC7" s="207" t="s">
        <v>462</v>
      </c>
      <c r="AD7" s="208" t="str">
        <f t="shared" ref="AD7:AD12" si="4">IF(Y7&lt;6,"Moderado",IF(Y7&lt;12,"Mayor","Catastrófico"))</f>
        <v>Catastrófico</v>
      </c>
      <c r="AE7" s="208" t="str">
        <f>IFERROR(VLOOKUP(AB7,'Tablas de calculos'!$AF$4:$AI$28,4,FALSE),"")</f>
        <v>Extremo</v>
      </c>
      <c r="AF7" s="234" t="str">
        <f t="shared" ca="1" si="2"/>
        <v>Rara VezModerado</v>
      </c>
      <c r="AG7" s="123">
        <v>1</v>
      </c>
      <c r="AH7" s="123">
        <f ca="1">IFERROR(AA7-ROUND(AVERAGEIF('Control 2.0'!$B$3:$Z$220,'Valoración 2.0'!C7,'Control 2.0'!$Z$3:$Z$220),0),AA7)</f>
        <v>3</v>
      </c>
      <c r="AI7" s="63" t="s">
        <v>462</v>
      </c>
      <c r="AJ7" s="61" t="str">
        <f ca="1">IFERROR(VLOOKUP(AH7,'Tablas de calculos'!$V$22:$X$26,3,FALSE),"")</f>
        <v>Moderado</v>
      </c>
      <c r="AK7" s="61" t="str">
        <f ca="1">IFERROR(VLOOKUP(AF7,'Tablas de calculos'!$AF$4:$AI$28,4,FALSE),"")</f>
        <v>Moderado</v>
      </c>
      <c r="AL7" s="61" t="str">
        <f t="shared" ca="1" si="3"/>
        <v>Si</v>
      </c>
      <c r="AM7" s="76"/>
      <c r="AN7" s="239"/>
      <c r="AO7" s="239"/>
      <c r="AP7" s="239"/>
      <c r="AQ7" s="239"/>
    </row>
    <row r="8" spans="1:43" ht="60" x14ac:dyDescent="0.25">
      <c r="A8" s="232" t="s">
        <v>108</v>
      </c>
      <c r="B8" s="62" t="str">
        <f>VLOOKUP('Valoración 2.0'!C8,Tabla_Riesgos[#All],2,FALSE)</f>
        <v>TODOS LOS PROCESOS</v>
      </c>
      <c r="C8" s="62">
        <v>7</v>
      </c>
      <c r="D8" s="62" t="str">
        <f>VLOOKUP('Valoración 2.0'!C8,Tabla_Riesgos[#All],3,FALSE)</f>
        <v xml:space="preserve">Posibilidad de que un funcionario reciba u ofrezca un soborno, con el fin de dar o recibir un trato especial con una compañía o persona natural. </v>
      </c>
      <c r="E8" s="62" t="str">
        <f>VLOOKUP('Valoración 2.0'!C8,Tabla_Riesgos[#All],6,FALSE)</f>
        <v>Corrupción</v>
      </c>
      <c r="F8" s="212" t="s">
        <v>378</v>
      </c>
      <c r="G8" s="212" t="s">
        <v>378</v>
      </c>
      <c r="H8" s="212" t="s">
        <v>378</v>
      </c>
      <c r="I8" s="212" t="s">
        <v>378</v>
      </c>
      <c r="J8" s="212" t="s">
        <v>378</v>
      </c>
      <c r="K8" s="212" t="s">
        <v>378</v>
      </c>
      <c r="L8" s="212" t="s">
        <v>378</v>
      </c>
      <c r="M8" s="212" t="s">
        <v>378</v>
      </c>
      <c r="N8" s="212" t="s">
        <v>439</v>
      </c>
      <c r="O8" s="212" t="s">
        <v>378</v>
      </c>
      <c r="P8" s="212" t="s">
        <v>378</v>
      </c>
      <c r="Q8" s="212" t="s">
        <v>378</v>
      </c>
      <c r="R8" s="212" t="s">
        <v>378</v>
      </c>
      <c r="S8" s="212" t="s">
        <v>378</v>
      </c>
      <c r="T8" s="212" t="s">
        <v>378</v>
      </c>
      <c r="U8" s="212" t="s">
        <v>439</v>
      </c>
      <c r="V8" s="212" t="s">
        <v>378</v>
      </c>
      <c r="W8" s="212" t="s">
        <v>378</v>
      </c>
      <c r="X8" s="212" t="s">
        <v>439</v>
      </c>
      <c r="Y8" s="62">
        <f t="shared" si="0"/>
        <v>16</v>
      </c>
      <c r="Z8" s="126">
        <f>IFERROR(VLOOKUP(AC8,'Tablas de calculos'!$AA$25:$AC$29,3,FALSE),"")</f>
        <v>1</v>
      </c>
      <c r="AA8" s="126">
        <f>IFERROR(VLOOKUP(AD8,'Tablas de calculos'!$AB$25:$AC$29,2,FALSE),"")</f>
        <v>5</v>
      </c>
      <c r="AB8" s="233" t="str">
        <f t="shared" si="1"/>
        <v>Rara VezCatastrófico</v>
      </c>
      <c r="AC8" s="207" t="s">
        <v>462</v>
      </c>
      <c r="AD8" s="208" t="str">
        <f t="shared" si="4"/>
        <v>Catastrófico</v>
      </c>
      <c r="AE8" s="208" t="str">
        <f>IFERROR(VLOOKUP(AB8,'Tablas de calculos'!$AF$4:$AI$28,4,FALSE),"")</f>
        <v>Extremo</v>
      </c>
      <c r="AF8" s="234" t="str">
        <f t="shared" ca="1" si="2"/>
        <v>Rara VezMayor</v>
      </c>
      <c r="AG8" s="123">
        <v>1</v>
      </c>
      <c r="AH8" s="123">
        <f ca="1">IFERROR(AA8-ROUND(AVERAGEIF('Control 2.0'!$B$3:$Z$220,'Valoración 2.0'!C8,'Control 2.0'!$Z$3:$Z$220),0),AA8)</f>
        <v>4</v>
      </c>
      <c r="AI8" s="63" t="s">
        <v>462</v>
      </c>
      <c r="AJ8" s="61" t="str">
        <f ca="1">IFERROR(VLOOKUP(AH8,'Tablas de calculos'!$V$22:$X$26,3,FALSE),"")</f>
        <v>Mayor</v>
      </c>
      <c r="AK8" s="61" t="str">
        <f ca="1">IFERROR(VLOOKUP(AF8,'Tablas de calculos'!$AF$4:$AI$28,4,FALSE),"")</f>
        <v>Alto</v>
      </c>
      <c r="AL8" s="61" t="str">
        <f t="shared" ca="1" si="3"/>
        <v>Si</v>
      </c>
      <c r="AM8" s="76"/>
      <c r="AN8" s="239"/>
      <c r="AO8" s="239"/>
      <c r="AP8" s="239"/>
      <c r="AQ8" s="239"/>
    </row>
    <row r="9" spans="1:43" ht="60" x14ac:dyDescent="0.25">
      <c r="A9" s="232" t="s">
        <v>108</v>
      </c>
      <c r="B9" s="63" t="str">
        <f>VLOOKUP('Valoración 2.0'!C9,Tabla_Riesgos[#All],2,FALSE)</f>
        <v>TODOS LOS PROCESOS</v>
      </c>
      <c r="C9" s="63">
        <v>8</v>
      </c>
      <c r="D9" s="63" t="str">
        <f>VLOOKUP('Valoración 2.0'!C9,Tabla_Riesgos[#All],3,FALSE)</f>
        <v>Puede incitar la participación de varias personas o compañías para cometer un delito buscando el beneficio propio. Concierto para delinquir.</v>
      </c>
      <c r="E9" s="63" t="str">
        <f>VLOOKUP('Valoración 2.0'!C9,Tabla_Riesgos[#All],6,FALSE)</f>
        <v>Corrupción</v>
      </c>
      <c r="F9" s="235" t="s">
        <v>378</v>
      </c>
      <c r="G9" s="235" t="s">
        <v>378</v>
      </c>
      <c r="H9" s="235" t="s">
        <v>378</v>
      </c>
      <c r="I9" s="235" t="s">
        <v>378</v>
      </c>
      <c r="J9" s="235" t="s">
        <v>378</v>
      </c>
      <c r="K9" s="235" t="s">
        <v>378</v>
      </c>
      <c r="L9" s="235" t="s">
        <v>378</v>
      </c>
      <c r="M9" s="235" t="s">
        <v>378</v>
      </c>
      <c r="N9" s="235" t="s">
        <v>439</v>
      </c>
      <c r="O9" s="235" t="s">
        <v>378</v>
      </c>
      <c r="P9" s="235" t="s">
        <v>378</v>
      </c>
      <c r="Q9" s="235" t="s">
        <v>378</v>
      </c>
      <c r="R9" s="235" t="s">
        <v>378</v>
      </c>
      <c r="S9" s="235" t="s">
        <v>378</v>
      </c>
      <c r="T9" s="235" t="s">
        <v>378</v>
      </c>
      <c r="U9" s="235" t="s">
        <v>439</v>
      </c>
      <c r="V9" s="235" t="s">
        <v>378</v>
      </c>
      <c r="W9" s="235" t="s">
        <v>378</v>
      </c>
      <c r="X9" s="235" t="s">
        <v>439</v>
      </c>
      <c r="Y9" s="63">
        <f>COUNTIF(F9:X9,"SI")</f>
        <v>16</v>
      </c>
      <c r="Z9" s="126">
        <f>IFERROR(VLOOKUP(AC9,'Tablas de calculos'!$AA$25:$AC$29,3,FALSE),"")</f>
        <v>1</v>
      </c>
      <c r="AA9" s="126">
        <f>IFERROR(VLOOKUP(AD9,'Tablas de calculos'!$AB$25:$AC$29,2,FALSE),"")</f>
        <v>5</v>
      </c>
      <c r="AB9" s="126" t="str">
        <f t="shared" si="1"/>
        <v>Rara VezCatastrófico</v>
      </c>
      <c r="AC9" s="207" t="s">
        <v>462</v>
      </c>
      <c r="AD9" s="208" t="str">
        <f t="shared" si="4"/>
        <v>Catastrófico</v>
      </c>
      <c r="AE9" s="208" t="str">
        <f>IFERROR(VLOOKUP(AB9,'Tablas de calculos'!$AF$4:$AI$28,4,FALSE),"")</f>
        <v>Extremo</v>
      </c>
      <c r="AF9" s="234" t="str">
        <f t="shared" ca="1" si="2"/>
        <v>Rara VezMayor</v>
      </c>
      <c r="AG9" s="123">
        <v>1</v>
      </c>
      <c r="AH9" s="123">
        <f ca="1">IFERROR(AA9-ROUND(AVERAGEIF('Control 2.0'!$B$3:$Z$220,'Valoración 2.0'!C9,'Control 2.0'!$Z$3:$Z$220),0),AA9)</f>
        <v>4</v>
      </c>
      <c r="AI9" s="63" t="s">
        <v>462</v>
      </c>
      <c r="AJ9" s="61" t="str">
        <f ca="1">IFERROR(VLOOKUP(AH9,'Tablas de calculos'!$V$22:$X$26,3,FALSE),"")</f>
        <v>Mayor</v>
      </c>
      <c r="AK9" s="61" t="str">
        <f ca="1">IFERROR(VLOOKUP(AF9,'Tablas de calculos'!$AF$4:$AI$28,4,FALSE),"")</f>
        <v>Alto</v>
      </c>
      <c r="AL9" s="61" t="str">
        <f t="shared" ca="1" si="3"/>
        <v>Si</v>
      </c>
      <c r="AM9" s="76"/>
      <c r="AN9" s="239"/>
      <c r="AO9" s="239"/>
      <c r="AP9" s="239"/>
      <c r="AQ9" s="239"/>
    </row>
    <row r="10" spans="1:43" ht="60" x14ac:dyDescent="0.25">
      <c r="A10" s="232" t="s">
        <v>108</v>
      </c>
      <c r="B10" s="62" t="str">
        <f>VLOOKUP('Valoración 2.0'!C10,Tabla_Riesgos[#All],2,FALSE)</f>
        <v>TODOS LOS PROCESOS</v>
      </c>
      <c r="C10" s="62">
        <v>9</v>
      </c>
      <c r="D10" s="62" t="str">
        <f>VLOOKUP('Valoración 2.0'!C10,Tabla_Riesgos[#All],3,FALSE)</f>
        <v xml:space="preserve">Puede ocurrir que un funcionario abuse de su cargo o funciones para inducir a otra persona a dar o prometer dinero o cualquier otro beneficio indebido. </v>
      </c>
      <c r="E10" s="62" t="str">
        <f>VLOOKUP('Valoración 2.0'!C10,Tabla_Riesgos[#All],6,FALSE)</f>
        <v>Corrupción</v>
      </c>
      <c r="F10" s="212" t="s">
        <v>378</v>
      </c>
      <c r="G10" s="212" t="s">
        <v>378</v>
      </c>
      <c r="H10" s="212" t="s">
        <v>378</v>
      </c>
      <c r="I10" s="212" t="s">
        <v>378</v>
      </c>
      <c r="J10" s="212" t="s">
        <v>378</v>
      </c>
      <c r="K10" s="212" t="s">
        <v>378</v>
      </c>
      <c r="L10" s="212" t="s">
        <v>378</v>
      </c>
      <c r="M10" s="212" t="s">
        <v>378</v>
      </c>
      <c r="N10" s="212" t="s">
        <v>439</v>
      </c>
      <c r="O10" s="212" t="s">
        <v>378</v>
      </c>
      <c r="P10" s="212" t="s">
        <v>378</v>
      </c>
      <c r="Q10" s="212" t="s">
        <v>378</v>
      </c>
      <c r="R10" s="212" t="s">
        <v>378</v>
      </c>
      <c r="S10" s="212" t="s">
        <v>378</v>
      </c>
      <c r="T10" s="212" t="s">
        <v>378</v>
      </c>
      <c r="U10" s="212" t="s">
        <v>439</v>
      </c>
      <c r="V10" s="212" t="s">
        <v>378</v>
      </c>
      <c r="W10" s="212" t="s">
        <v>378</v>
      </c>
      <c r="X10" s="212" t="s">
        <v>439</v>
      </c>
      <c r="Y10" s="62">
        <f t="shared" si="0"/>
        <v>16</v>
      </c>
      <c r="Z10" s="126">
        <f>IFERROR(VLOOKUP(AC10,'Tablas de calculos'!$AA$25:$AC$29,3,FALSE),"")</f>
        <v>1</v>
      </c>
      <c r="AA10" s="126">
        <f>IFERROR(VLOOKUP(AD10,'Tablas de calculos'!$AB$25:$AC$29,2,FALSE),"")</f>
        <v>5</v>
      </c>
      <c r="AB10" s="233" t="str">
        <f t="shared" si="1"/>
        <v>Rara VezCatastrófico</v>
      </c>
      <c r="AC10" s="207" t="s">
        <v>462</v>
      </c>
      <c r="AD10" s="208" t="str">
        <f t="shared" si="4"/>
        <v>Catastrófico</v>
      </c>
      <c r="AE10" s="208" t="str">
        <f>IFERROR(VLOOKUP(AB10,'Tablas de calculos'!$AF$4:$AI$28,4,FALSE),"")</f>
        <v>Extremo</v>
      </c>
      <c r="AF10" s="234" t="str">
        <f t="shared" ca="1" si="2"/>
        <v>Rara VezMayor</v>
      </c>
      <c r="AG10" s="123">
        <v>1</v>
      </c>
      <c r="AH10" s="123">
        <f ca="1">IFERROR(AA10-ROUND(AVERAGEIF('Control 2.0'!$B$3:$Z$220,'Valoración 2.0'!C10,'Control 2.0'!$Z$3:$Z$220),0),AA10)</f>
        <v>4</v>
      </c>
      <c r="AI10" s="63" t="s">
        <v>462</v>
      </c>
      <c r="AJ10" s="61" t="str">
        <f ca="1">IFERROR(VLOOKUP(AH10,'Tablas de calculos'!$V$22:$X$26,3,FALSE),"")</f>
        <v>Mayor</v>
      </c>
      <c r="AK10" s="61" t="str">
        <f ca="1">IFERROR(VLOOKUP(AF10,'Tablas de calculos'!$AF$4:$AI$28,4,FALSE),"")</f>
        <v>Alto</v>
      </c>
      <c r="AL10" s="61" t="str">
        <f t="shared" ca="1" si="3"/>
        <v>Si</v>
      </c>
      <c r="AM10" s="76"/>
      <c r="AN10" s="239"/>
      <c r="AO10" s="239"/>
      <c r="AP10" s="239"/>
      <c r="AQ10" s="239"/>
    </row>
    <row r="11" spans="1:43" ht="60" x14ac:dyDescent="0.25">
      <c r="A11" s="232" t="s">
        <v>108</v>
      </c>
      <c r="B11" s="63" t="str">
        <f>VLOOKUP('Valoración 2.0'!C11,Tabla_Riesgos[#All],2,FALSE)</f>
        <v>TODOS LOS PROCESOS</v>
      </c>
      <c r="C11" s="63">
        <v>10</v>
      </c>
      <c r="D11" s="63" t="str">
        <f>VLOOKUP('Valoración 2.0'!C11,Tabla_Riesgos[#All],3,FALSE)</f>
        <v>Puede ocurrir que teniendo conocimiento de una conducta delictiva, no se informe a las autoridades por temor a repercusiones sociales o financieras. Omisión de denuncia</v>
      </c>
      <c r="E11" s="63" t="str">
        <f>VLOOKUP('Valoración 2.0'!C11,Tabla_Riesgos[#All],6,FALSE)</f>
        <v>Corrupción</v>
      </c>
      <c r="F11" s="235" t="s">
        <v>378</v>
      </c>
      <c r="G11" s="235" t="s">
        <v>378</v>
      </c>
      <c r="H11" s="235" t="s">
        <v>378</v>
      </c>
      <c r="I11" s="235" t="s">
        <v>378</v>
      </c>
      <c r="J11" s="235" t="s">
        <v>378</v>
      </c>
      <c r="K11" s="235" t="s">
        <v>378</v>
      </c>
      <c r="L11" s="235" t="s">
        <v>378</v>
      </c>
      <c r="M11" s="235" t="s">
        <v>378</v>
      </c>
      <c r="N11" s="235" t="s">
        <v>439</v>
      </c>
      <c r="O11" s="235" t="s">
        <v>378</v>
      </c>
      <c r="P11" s="235" t="s">
        <v>378</v>
      </c>
      <c r="Q11" s="235" t="s">
        <v>378</v>
      </c>
      <c r="R11" s="235" t="s">
        <v>378</v>
      </c>
      <c r="S11" s="235" t="s">
        <v>378</v>
      </c>
      <c r="T11" s="235" t="s">
        <v>378</v>
      </c>
      <c r="U11" s="235" t="s">
        <v>439</v>
      </c>
      <c r="V11" s="235" t="s">
        <v>378</v>
      </c>
      <c r="W11" s="235" t="s">
        <v>378</v>
      </c>
      <c r="X11" s="235" t="s">
        <v>439</v>
      </c>
      <c r="Y11" s="63">
        <f t="shared" si="0"/>
        <v>16</v>
      </c>
      <c r="Z11" s="126">
        <f>IFERROR(VLOOKUP(AC11,'Tablas de calculos'!$AA$25:$AC$29,3,FALSE),"")</f>
        <v>1</v>
      </c>
      <c r="AA11" s="126">
        <f>IFERROR(VLOOKUP(AD11,'Tablas de calculos'!$AB$25:$AC$29,2,FALSE),"")</f>
        <v>5</v>
      </c>
      <c r="AB11" s="126" t="str">
        <f t="shared" si="1"/>
        <v>Rara VezCatastrófico</v>
      </c>
      <c r="AC11" s="207" t="s">
        <v>462</v>
      </c>
      <c r="AD11" s="208" t="str">
        <f t="shared" si="4"/>
        <v>Catastrófico</v>
      </c>
      <c r="AE11" s="208" t="str">
        <f>IFERROR(VLOOKUP(AB11,'Tablas de calculos'!$AF$4:$AI$28,4,FALSE),"")</f>
        <v>Extremo</v>
      </c>
      <c r="AF11" s="234" t="str">
        <f t="shared" ca="1" si="2"/>
        <v>Rara VezMayor</v>
      </c>
      <c r="AG11" s="123">
        <v>1</v>
      </c>
      <c r="AH11" s="123">
        <f ca="1">IFERROR(AA11-ROUND(AVERAGEIF('Control 2.0'!$B$3:$Z$220,'Valoración 2.0'!C11,'Control 2.0'!$Z$3:$Z$220),0),AA11)</f>
        <v>4</v>
      </c>
      <c r="AI11" s="63" t="s">
        <v>462</v>
      </c>
      <c r="AJ11" s="61" t="str">
        <f ca="1">IFERROR(VLOOKUP(AH11,'Tablas de calculos'!$V$22:$X$26,3,FALSE),"")</f>
        <v>Mayor</v>
      </c>
      <c r="AK11" s="61" t="str">
        <f ca="1">IFERROR(VLOOKUP(AF11,'Tablas de calculos'!$AF$4:$AI$28,4,FALSE),"")</f>
        <v>Alto</v>
      </c>
      <c r="AL11" s="61" t="str">
        <f t="shared" ca="1" si="3"/>
        <v>Si</v>
      </c>
      <c r="AM11" s="76"/>
      <c r="AN11" s="239"/>
      <c r="AO11" s="239"/>
      <c r="AP11" s="239"/>
      <c r="AQ11" s="239"/>
    </row>
    <row r="12" spans="1:43" ht="60" x14ac:dyDescent="0.25">
      <c r="A12" s="232" t="s">
        <v>108</v>
      </c>
      <c r="B12" s="62" t="str">
        <f>VLOOKUP('Valoración 2.0'!C12,Tabla_Riesgos[#All],2,FALSE)</f>
        <v>TODOS LOS PROCESOS</v>
      </c>
      <c r="C12" s="62">
        <v>11</v>
      </c>
      <c r="D12" s="62" t="str">
        <f>VLOOKUP('Valoración 2.0'!C12,Tabla_Riesgos[#All],3,FALSE)</f>
        <v xml:space="preserve">Posibilidad de que uno o varios funcionarios utilicen de forma  indebida la información  privilegiada de los sistemas de información para obtener beneficio privado. </v>
      </c>
      <c r="E12" s="62" t="str">
        <f>VLOOKUP('Valoración 2.0'!C12,Tabla_Riesgos[#All],6,FALSE)</f>
        <v>Corrupción</v>
      </c>
      <c r="F12" s="212" t="s">
        <v>378</v>
      </c>
      <c r="G12" s="212" t="s">
        <v>378</v>
      </c>
      <c r="H12" s="212" t="s">
        <v>378</v>
      </c>
      <c r="I12" s="212" t="s">
        <v>378</v>
      </c>
      <c r="J12" s="212" t="s">
        <v>378</v>
      </c>
      <c r="K12" s="212" t="s">
        <v>378</v>
      </c>
      <c r="L12" s="212" t="s">
        <v>378</v>
      </c>
      <c r="M12" s="212" t="s">
        <v>378</v>
      </c>
      <c r="N12" s="212" t="s">
        <v>378</v>
      </c>
      <c r="O12" s="212" t="s">
        <v>378</v>
      </c>
      <c r="P12" s="212" t="s">
        <v>378</v>
      </c>
      <c r="Q12" s="212" t="s">
        <v>378</v>
      </c>
      <c r="R12" s="212" t="s">
        <v>378</v>
      </c>
      <c r="S12" s="212" t="s">
        <v>378</v>
      </c>
      <c r="T12" s="212" t="s">
        <v>378</v>
      </c>
      <c r="U12" s="212" t="s">
        <v>439</v>
      </c>
      <c r="V12" s="212" t="s">
        <v>378</v>
      </c>
      <c r="W12" s="212" t="s">
        <v>378</v>
      </c>
      <c r="X12" s="212" t="s">
        <v>439</v>
      </c>
      <c r="Y12" s="62">
        <f t="shared" si="0"/>
        <v>17</v>
      </c>
      <c r="Z12" s="126">
        <f>IFERROR(VLOOKUP(AC12,'Tablas de calculos'!$AA$25:$AC$29,3,FALSE),"")</f>
        <v>1</v>
      </c>
      <c r="AA12" s="126">
        <f>IFERROR(VLOOKUP(AD12,'Tablas de calculos'!$AB$25:$AC$29,2,FALSE),"")</f>
        <v>5</v>
      </c>
      <c r="AB12" s="233" t="str">
        <f t="shared" si="1"/>
        <v>Rara VezCatastrófico</v>
      </c>
      <c r="AC12" s="207" t="s">
        <v>462</v>
      </c>
      <c r="AD12" s="208" t="str">
        <f t="shared" si="4"/>
        <v>Catastrófico</v>
      </c>
      <c r="AE12" s="208" t="str">
        <f>IFERROR(VLOOKUP(AB12,'Tablas de calculos'!$AF$4:$AI$28,4,FALSE),"")</f>
        <v>Extremo</v>
      </c>
      <c r="AF12" s="234" t="str">
        <f t="shared" ca="1" si="2"/>
        <v>Rara VezModerado</v>
      </c>
      <c r="AG12" s="123">
        <v>1</v>
      </c>
      <c r="AH12" s="123">
        <f ca="1">IFERROR(AA12-ROUND(AVERAGEIF('Control 2.0'!$B$3:$Z$220,'Valoración 2.0'!C12,'Control 2.0'!$Z$3:$Z$220),0),AA12)</f>
        <v>3</v>
      </c>
      <c r="AI12" s="63" t="s">
        <v>462</v>
      </c>
      <c r="AJ12" s="61" t="str">
        <f ca="1">IFERROR(VLOOKUP(AH12,'Tablas de calculos'!$V$22:$X$26,3,FALSE),"")</f>
        <v>Moderado</v>
      </c>
      <c r="AK12" s="61" t="str">
        <f ca="1">IFERROR(VLOOKUP(AF12,'Tablas de calculos'!$AF$4:$AI$28,4,FALSE),"")</f>
        <v>Moderado</v>
      </c>
      <c r="AL12" s="61" t="str">
        <f t="shared" ca="1" si="3"/>
        <v>Si</v>
      </c>
      <c r="AM12" s="76"/>
      <c r="AN12" s="239"/>
      <c r="AO12" s="239"/>
      <c r="AP12" s="239"/>
      <c r="AQ12" s="239"/>
    </row>
    <row r="13" spans="1:43" ht="48" customHeight="1" x14ac:dyDescent="0.25">
      <c r="A13" s="232" t="s">
        <v>108</v>
      </c>
      <c r="B13" s="63" t="str">
        <f>VLOOKUP('Valoración 2.0'!C13,Tabla_Riesgos[#All],2,FALSE)</f>
        <v>TODOS LOS PROCESOS</v>
      </c>
      <c r="C13" s="63">
        <v>13</v>
      </c>
      <c r="D13" s="63" t="str">
        <f>VLOOKUP('Valoración 2.0'!C13,Tabla_Riesgos[#All],3,FALSE)</f>
        <v>Puede ocurrir apropiación ilegal, en beneficio propio o de un tercero, de los bienes del estado.</v>
      </c>
      <c r="E13" s="63" t="str">
        <f>VLOOKUP('Valoración 2.0'!C13,Tabla_Riesgos[#All],6,FALSE)</f>
        <v>Corrupción</v>
      </c>
      <c r="F13" s="210" t="s">
        <v>439</v>
      </c>
      <c r="G13" s="210" t="s">
        <v>439</v>
      </c>
      <c r="H13" s="210" t="s">
        <v>439</v>
      </c>
      <c r="I13" s="210" t="s">
        <v>439</v>
      </c>
      <c r="J13" s="210" t="s">
        <v>439</v>
      </c>
      <c r="K13" s="210" t="s">
        <v>439</v>
      </c>
      <c r="L13" s="210" t="s">
        <v>439</v>
      </c>
      <c r="M13" s="210" t="s">
        <v>439</v>
      </c>
      <c r="N13" s="210" t="s">
        <v>439</v>
      </c>
      <c r="O13" s="210" t="s">
        <v>439</v>
      </c>
      <c r="P13" s="210" t="s">
        <v>439</v>
      </c>
      <c r="Q13" s="210" t="s">
        <v>439</v>
      </c>
      <c r="R13" s="210" t="s">
        <v>439</v>
      </c>
      <c r="S13" s="210" t="s">
        <v>439</v>
      </c>
      <c r="T13" s="210" t="s">
        <v>439</v>
      </c>
      <c r="U13" s="210" t="s">
        <v>439</v>
      </c>
      <c r="V13" s="210" t="s">
        <v>439</v>
      </c>
      <c r="W13" s="210" t="s">
        <v>439</v>
      </c>
      <c r="X13" s="210" t="s">
        <v>439</v>
      </c>
      <c r="Y13" s="63">
        <f t="shared" ref="Y13" si="5">COUNTIF(F13:X13,"SI")</f>
        <v>0</v>
      </c>
      <c r="Z13" s="126">
        <f>IFERROR(VLOOKUP(AC13,'Tablas de calculos'!$AA$25:$AC$29,3,FALSE),"")</f>
        <v>1</v>
      </c>
      <c r="AA13" s="126">
        <f>IFERROR(VLOOKUP(AD13,'Tablas de calculos'!$AB$25:$AC$29,2,FALSE),"")</f>
        <v>3</v>
      </c>
      <c r="AB13" s="126" t="str">
        <f t="shared" ref="AB13" si="6">CONCATENATE(AC13,AD13)</f>
        <v>Rara VezModerado</v>
      </c>
      <c r="AC13" s="210" t="s">
        <v>462</v>
      </c>
      <c r="AD13" s="236" t="str">
        <f t="shared" ref="AD13" si="7">IF(Y13&lt;6,"Moderado",IF(Y13&lt;12,"Mayor","Catastrófico"))</f>
        <v>Moderado</v>
      </c>
      <c r="AE13" s="236" t="str">
        <f>IFERROR(VLOOKUP(AB13,'Tablas de calculos'!$AF$4:$AI$28,4,FALSE),"")</f>
        <v>Moderado</v>
      </c>
      <c r="AF13" s="126" t="str">
        <f t="shared" ref="AF13" ca="1" si="8">CONCATENATE(AI13,AJ13)</f>
        <v>Rara VezInsignificante</v>
      </c>
      <c r="AG13" s="126">
        <v>1</v>
      </c>
      <c r="AH13" s="126">
        <f ca="1">IFERROR(AA13-ROUND(AVERAGEIF('Control 2.0'!$B$3:$Z$220,'Valoración 2.0'!C13,'Control 2.0'!$Z$3:$Z$220),0),AA13)</f>
        <v>1</v>
      </c>
      <c r="AI13" s="63" t="s">
        <v>462</v>
      </c>
      <c r="AJ13" s="63" t="str">
        <f ca="1">IFERROR(VLOOKUP(AH13,'Tablas de calculos'!$V$22:$X$26,3,FALSE),"")</f>
        <v>Insignificante</v>
      </c>
      <c r="AK13" s="63" t="str">
        <f ca="1">IFERROR(VLOOKUP(AF13,'Tablas de calculos'!$AF$4:$AI$28,4,FALSE),"")</f>
        <v>Bajo</v>
      </c>
      <c r="AL13" s="63" t="str">
        <f t="shared" ref="AL13" ca="1" si="9">IF(AK13="Bajo","No","Si")</f>
        <v>No</v>
      </c>
      <c r="AM13" s="63"/>
      <c r="AN13" s="239"/>
      <c r="AO13" s="239"/>
      <c r="AP13" s="239"/>
      <c r="AQ13" s="239"/>
    </row>
    <row r="14" spans="1:43" ht="82.5" customHeight="1" x14ac:dyDescent="0.25">
      <c r="A14" s="232" t="s">
        <v>108</v>
      </c>
      <c r="B14" s="63" t="str">
        <f>VLOOKUP('Valoración 2.0'!C14,Tabla_Riesgos[#All],2,FALSE)</f>
        <v>EVALUACIÒN Y CONTROL</v>
      </c>
      <c r="C14" s="63">
        <v>128</v>
      </c>
      <c r="D14" s="63" t="str">
        <f>VLOOKUP('Valoración 2.0'!C14,Tabla_Riesgos[#All],3,FALSE)</f>
        <v>Puede ocurrir que se presente manipulación o direccionamiento de información procesada o generada en el marco de la actividad de la auditoría interna, con el fin de obtener provecho propio o de un tercero</v>
      </c>
      <c r="E14" s="63" t="str">
        <f>VLOOKUP('Valoración 2.0'!C14,Tabla_Riesgos[#All],6,FALSE)</f>
        <v>Corrupción</v>
      </c>
      <c r="F14" s="210" t="s">
        <v>439</v>
      </c>
      <c r="G14" s="210" t="s">
        <v>439</v>
      </c>
      <c r="H14" s="210" t="s">
        <v>439</v>
      </c>
      <c r="I14" s="210" t="s">
        <v>439</v>
      </c>
      <c r="J14" s="210" t="s">
        <v>439</v>
      </c>
      <c r="K14" s="210" t="s">
        <v>439</v>
      </c>
      <c r="L14" s="210" t="s">
        <v>439</v>
      </c>
      <c r="M14" s="210" t="s">
        <v>439</v>
      </c>
      <c r="N14" s="210" t="s">
        <v>439</v>
      </c>
      <c r="O14" s="210" t="s">
        <v>439</v>
      </c>
      <c r="P14" s="210" t="s">
        <v>439</v>
      </c>
      <c r="Q14" s="210" t="s">
        <v>439</v>
      </c>
      <c r="R14" s="210" t="s">
        <v>439</v>
      </c>
      <c r="S14" s="210" t="s">
        <v>439</v>
      </c>
      <c r="T14" s="210" t="s">
        <v>439</v>
      </c>
      <c r="U14" s="210" t="s">
        <v>439</v>
      </c>
      <c r="V14" s="210" t="s">
        <v>439</v>
      </c>
      <c r="W14" s="210" t="s">
        <v>439</v>
      </c>
      <c r="X14" s="210" t="s">
        <v>439</v>
      </c>
      <c r="Y14" s="63">
        <f>COUNTIF(F14:X14,"SI")</f>
        <v>0</v>
      </c>
      <c r="Z14" s="126">
        <f>IFERROR(VLOOKUP(AC14,'Tablas de calculos'!$AA$25:$AC$29,3,FALSE),"")</f>
        <v>1</v>
      </c>
      <c r="AA14" s="126">
        <f>IFERROR(VLOOKUP(AD14,'Tablas de calculos'!$AB$25:$AC$29,2,FALSE),"")</f>
        <v>3</v>
      </c>
      <c r="AB14" s="126" t="str">
        <f t="shared" ref="AB14" si="10">CONCATENATE(AC14,AD14)</f>
        <v>Rara VezModerado</v>
      </c>
      <c r="AC14" s="207" t="s">
        <v>462</v>
      </c>
      <c r="AD14" s="236" t="str">
        <f t="shared" ref="AD14" si="11">IF(Y14&lt;6,"Moderado",IF(Y14&lt;12,"Mayor","Catastrófico"))</f>
        <v>Moderado</v>
      </c>
      <c r="AE14" s="236" t="str">
        <f>IFERROR(VLOOKUP(AB14,'Tablas de calculos'!$AF$4:$AI$28,4,FALSE),"")</f>
        <v>Moderado</v>
      </c>
      <c r="AF14" s="126" t="str">
        <f t="shared" ref="AF14" ca="1" si="12">CONCATENATE(AI14,AJ14)</f>
        <v>Rara VezInsignificante</v>
      </c>
      <c r="AG14" s="126">
        <v>1</v>
      </c>
      <c r="AH14" s="126">
        <f ca="1">IFERROR(AA14-ROUND(AVERAGEIF('Control 2.0'!$B$3:$Z$457,'Valoración 2.0'!C14,'Control 2.0'!$Z$3:$Z$457),0),AA14)</f>
        <v>1</v>
      </c>
      <c r="AI14" s="63" t="s">
        <v>462</v>
      </c>
      <c r="AJ14" s="63" t="str">
        <f ca="1">IFERROR(VLOOKUP(AH14,'Tablas de calculos'!$V$22:$X$26,3,FALSE),"")</f>
        <v>Insignificante</v>
      </c>
      <c r="AK14" s="63" t="str">
        <f ca="1">IFERROR(VLOOKUP(AF14,'Tablas de calculos'!$AF$4:$AI$28,4,FALSE),"")</f>
        <v>Bajo</v>
      </c>
      <c r="AL14" s="63" t="str">
        <f t="shared" ref="AL14" ca="1" si="13">IF(AK14="Bajo","No","Si")</f>
        <v>No</v>
      </c>
      <c r="AM14" s="63"/>
      <c r="AN14" s="239"/>
      <c r="AO14" s="239"/>
      <c r="AP14" s="239"/>
      <c r="AQ14" s="239"/>
    </row>
    <row r="15" spans="1:43" ht="56.25" customHeight="1" x14ac:dyDescent="0.25">
      <c r="A15" s="232" t="s">
        <v>1130</v>
      </c>
      <c r="B15" s="64" t="s">
        <v>12</v>
      </c>
      <c r="C15" s="64">
        <v>1</v>
      </c>
      <c r="D15" s="64" t="s">
        <v>386</v>
      </c>
      <c r="E15" s="64" t="s">
        <v>11</v>
      </c>
      <c r="F15" s="209" t="s">
        <v>378</v>
      </c>
      <c r="G15" s="209" t="s">
        <v>378</v>
      </c>
      <c r="H15" s="209" t="s">
        <v>378</v>
      </c>
      <c r="I15" s="209" t="s">
        <v>378</v>
      </c>
      <c r="J15" s="209" t="s">
        <v>378</v>
      </c>
      <c r="K15" s="209" t="s">
        <v>378</v>
      </c>
      <c r="L15" s="209" t="s">
        <v>378</v>
      </c>
      <c r="M15" s="209" t="s">
        <v>378</v>
      </c>
      <c r="N15" s="209" t="s">
        <v>378</v>
      </c>
      <c r="O15" s="209" t="s">
        <v>378</v>
      </c>
      <c r="P15" s="209" t="s">
        <v>378</v>
      </c>
      <c r="Q15" s="209" t="s">
        <v>378</v>
      </c>
      <c r="R15" s="209" t="s">
        <v>378</v>
      </c>
      <c r="S15" s="209" t="s">
        <v>378</v>
      </c>
      <c r="T15" s="209" t="s">
        <v>378</v>
      </c>
      <c r="U15" s="209" t="s">
        <v>439</v>
      </c>
      <c r="V15" s="209" t="s">
        <v>378</v>
      </c>
      <c r="W15" s="209" t="s">
        <v>378</v>
      </c>
      <c r="X15" s="209" t="s">
        <v>439</v>
      </c>
      <c r="Y15" s="64">
        <v>17</v>
      </c>
      <c r="Z15" s="127">
        <v>1</v>
      </c>
      <c r="AA15" s="127">
        <v>5</v>
      </c>
      <c r="AB15" s="433" t="s">
        <v>1128</v>
      </c>
      <c r="AC15" s="207" t="s">
        <v>462</v>
      </c>
      <c r="AD15" s="208" t="s">
        <v>464</v>
      </c>
      <c r="AE15" s="208" t="s">
        <v>477</v>
      </c>
      <c r="AF15" s="130" t="s">
        <v>1128</v>
      </c>
      <c r="AG15" s="123">
        <v>1</v>
      </c>
      <c r="AH15" s="123">
        <v>5</v>
      </c>
      <c r="AI15" s="61" t="s">
        <v>462</v>
      </c>
      <c r="AJ15" s="61" t="s">
        <v>464</v>
      </c>
      <c r="AK15" s="61" t="s">
        <v>477</v>
      </c>
      <c r="AL15" s="61" t="s">
        <v>1129</v>
      </c>
      <c r="AM15" s="76"/>
      <c r="AN15" s="215"/>
      <c r="AO15" s="215"/>
      <c r="AP15" s="215"/>
      <c r="AQ15" s="215"/>
    </row>
    <row r="16" spans="1:43" ht="66" customHeight="1" x14ac:dyDescent="0.25">
      <c r="A16" s="232" t="s">
        <v>1130</v>
      </c>
      <c r="B16" s="63" t="s">
        <v>12</v>
      </c>
      <c r="C16" s="63">
        <v>3</v>
      </c>
      <c r="D16" s="63" t="s">
        <v>390</v>
      </c>
      <c r="E16" s="63" t="s">
        <v>11</v>
      </c>
      <c r="F16" s="209" t="s">
        <v>378</v>
      </c>
      <c r="G16" s="209" t="s">
        <v>378</v>
      </c>
      <c r="H16" s="209" t="s">
        <v>378</v>
      </c>
      <c r="I16" s="209" t="s">
        <v>378</v>
      </c>
      <c r="J16" s="209" t="s">
        <v>378</v>
      </c>
      <c r="K16" s="209" t="s">
        <v>378</v>
      </c>
      <c r="L16" s="209" t="s">
        <v>378</v>
      </c>
      <c r="M16" s="209" t="s">
        <v>378</v>
      </c>
      <c r="N16" s="209" t="s">
        <v>378</v>
      </c>
      <c r="O16" s="209" t="s">
        <v>378</v>
      </c>
      <c r="P16" s="209" t="s">
        <v>378</v>
      </c>
      <c r="Q16" s="209" t="s">
        <v>378</v>
      </c>
      <c r="R16" s="209" t="s">
        <v>378</v>
      </c>
      <c r="S16" s="209" t="s">
        <v>378</v>
      </c>
      <c r="T16" s="209" t="s">
        <v>378</v>
      </c>
      <c r="U16" s="209" t="s">
        <v>439</v>
      </c>
      <c r="V16" s="209" t="s">
        <v>378</v>
      </c>
      <c r="W16" s="209" t="s">
        <v>378</v>
      </c>
      <c r="X16" s="209" t="s">
        <v>439</v>
      </c>
      <c r="Y16" s="64">
        <v>17</v>
      </c>
      <c r="Z16" s="127">
        <v>1</v>
      </c>
      <c r="AA16" s="127">
        <v>5</v>
      </c>
      <c r="AB16" s="433" t="s">
        <v>1128</v>
      </c>
      <c r="AC16" s="207" t="s">
        <v>462</v>
      </c>
      <c r="AD16" s="208" t="s">
        <v>464</v>
      </c>
      <c r="AE16" s="208" t="s">
        <v>477</v>
      </c>
      <c r="AF16" s="130" t="s">
        <v>1128</v>
      </c>
      <c r="AG16" s="123">
        <v>1</v>
      </c>
      <c r="AH16" s="123">
        <v>5</v>
      </c>
      <c r="AI16" s="61" t="s">
        <v>462</v>
      </c>
      <c r="AJ16" s="61" t="s">
        <v>464</v>
      </c>
      <c r="AK16" s="61" t="s">
        <v>477</v>
      </c>
      <c r="AL16" s="61" t="s">
        <v>1129</v>
      </c>
      <c r="AM16" s="76"/>
      <c r="AN16" s="215"/>
      <c r="AO16" s="215"/>
      <c r="AP16" s="215"/>
      <c r="AQ16" s="215"/>
    </row>
    <row r="17" spans="1:43" ht="75" x14ac:dyDescent="0.25">
      <c r="A17" s="232" t="s">
        <v>1130</v>
      </c>
      <c r="B17" s="64" t="s">
        <v>12</v>
      </c>
      <c r="C17" s="62">
        <v>4</v>
      </c>
      <c r="D17" s="64" t="s">
        <v>622</v>
      </c>
      <c r="E17" s="64" t="s">
        <v>11</v>
      </c>
      <c r="F17" s="209" t="s">
        <v>378</v>
      </c>
      <c r="G17" s="209" t="s">
        <v>378</v>
      </c>
      <c r="H17" s="209" t="s">
        <v>378</v>
      </c>
      <c r="I17" s="209" t="s">
        <v>378</v>
      </c>
      <c r="J17" s="209" t="s">
        <v>378</v>
      </c>
      <c r="K17" s="209" t="s">
        <v>378</v>
      </c>
      <c r="L17" s="209" t="s">
        <v>378</v>
      </c>
      <c r="M17" s="209" t="s">
        <v>378</v>
      </c>
      <c r="N17" s="209" t="s">
        <v>378</v>
      </c>
      <c r="O17" s="209" t="s">
        <v>378</v>
      </c>
      <c r="P17" s="209" t="s">
        <v>378</v>
      </c>
      <c r="Q17" s="209" t="s">
        <v>378</v>
      </c>
      <c r="R17" s="209" t="s">
        <v>378</v>
      </c>
      <c r="S17" s="209" t="s">
        <v>378</v>
      </c>
      <c r="T17" s="209" t="s">
        <v>378</v>
      </c>
      <c r="U17" s="209" t="s">
        <v>439</v>
      </c>
      <c r="V17" s="209" t="s">
        <v>378</v>
      </c>
      <c r="W17" s="209" t="s">
        <v>378</v>
      </c>
      <c r="X17" s="209" t="s">
        <v>439</v>
      </c>
      <c r="Y17" s="64">
        <v>17</v>
      </c>
      <c r="Z17" s="127">
        <v>1</v>
      </c>
      <c r="AA17" s="127">
        <v>5</v>
      </c>
      <c r="AB17" s="433" t="s">
        <v>1128</v>
      </c>
      <c r="AC17" s="207" t="s">
        <v>462</v>
      </c>
      <c r="AD17" s="208" t="s">
        <v>464</v>
      </c>
      <c r="AE17" s="208" t="s">
        <v>477</v>
      </c>
      <c r="AF17" s="130" t="s">
        <v>1128</v>
      </c>
      <c r="AG17" s="123">
        <v>1</v>
      </c>
      <c r="AH17" s="123">
        <v>5</v>
      </c>
      <c r="AI17" s="61" t="s">
        <v>462</v>
      </c>
      <c r="AJ17" s="61" t="s">
        <v>464</v>
      </c>
      <c r="AK17" s="61" t="s">
        <v>477</v>
      </c>
      <c r="AL17" s="61" t="s">
        <v>1129</v>
      </c>
      <c r="AM17" s="76"/>
      <c r="AN17" s="215"/>
      <c r="AO17" s="215"/>
      <c r="AP17" s="215"/>
      <c r="AQ17" s="215"/>
    </row>
    <row r="18" spans="1:43" ht="48" customHeight="1" x14ac:dyDescent="0.25">
      <c r="A18" s="232" t="s">
        <v>1130</v>
      </c>
      <c r="B18" s="63" t="s">
        <v>12</v>
      </c>
      <c r="C18" s="63">
        <v>6</v>
      </c>
      <c r="D18" s="63" t="s">
        <v>639</v>
      </c>
      <c r="E18" s="63" t="s">
        <v>11</v>
      </c>
      <c r="F18" s="209" t="s">
        <v>378</v>
      </c>
      <c r="G18" s="209" t="s">
        <v>378</v>
      </c>
      <c r="H18" s="209" t="s">
        <v>378</v>
      </c>
      <c r="I18" s="209" t="s">
        <v>378</v>
      </c>
      <c r="J18" s="209" t="s">
        <v>378</v>
      </c>
      <c r="K18" s="209" t="s">
        <v>378</v>
      </c>
      <c r="L18" s="209" t="s">
        <v>378</v>
      </c>
      <c r="M18" s="209" t="s">
        <v>378</v>
      </c>
      <c r="N18" s="209" t="s">
        <v>378</v>
      </c>
      <c r="O18" s="209" t="s">
        <v>378</v>
      </c>
      <c r="P18" s="209" t="s">
        <v>378</v>
      </c>
      <c r="Q18" s="209" t="s">
        <v>378</v>
      </c>
      <c r="R18" s="209" t="s">
        <v>378</v>
      </c>
      <c r="S18" s="209" t="s">
        <v>378</v>
      </c>
      <c r="T18" s="209" t="s">
        <v>378</v>
      </c>
      <c r="U18" s="209" t="s">
        <v>439</v>
      </c>
      <c r="V18" s="209" t="s">
        <v>378</v>
      </c>
      <c r="W18" s="209" t="s">
        <v>378</v>
      </c>
      <c r="X18" s="209" t="s">
        <v>439</v>
      </c>
      <c r="Y18" s="64">
        <v>17</v>
      </c>
      <c r="Z18" s="127">
        <v>1</v>
      </c>
      <c r="AA18" s="127">
        <v>5</v>
      </c>
      <c r="AB18" s="433" t="s">
        <v>1128</v>
      </c>
      <c r="AC18" s="207" t="s">
        <v>462</v>
      </c>
      <c r="AD18" s="208" t="s">
        <v>464</v>
      </c>
      <c r="AE18" s="208" t="s">
        <v>477</v>
      </c>
      <c r="AF18" s="130" t="s">
        <v>1128</v>
      </c>
      <c r="AG18" s="123">
        <v>1</v>
      </c>
      <c r="AH18" s="123">
        <v>5</v>
      </c>
      <c r="AI18" s="61" t="s">
        <v>462</v>
      </c>
      <c r="AJ18" s="61" t="s">
        <v>464</v>
      </c>
      <c r="AK18" s="61" t="s">
        <v>477</v>
      </c>
      <c r="AL18" s="61" t="s">
        <v>1129</v>
      </c>
      <c r="AM18" s="76"/>
      <c r="AN18" s="215"/>
      <c r="AO18" s="215"/>
      <c r="AP18" s="215"/>
      <c r="AQ18" s="215"/>
    </row>
    <row r="19" spans="1:43" ht="66" customHeight="1" x14ac:dyDescent="0.25">
      <c r="A19" s="232" t="s">
        <v>1130</v>
      </c>
      <c r="B19" s="64" t="s">
        <v>12</v>
      </c>
      <c r="C19" s="62">
        <v>7</v>
      </c>
      <c r="D19" s="64" t="s">
        <v>392</v>
      </c>
      <c r="E19" s="64" t="s">
        <v>11</v>
      </c>
      <c r="F19" s="209" t="s">
        <v>378</v>
      </c>
      <c r="G19" s="209" t="s">
        <v>378</v>
      </c>
      <c r="H19" s="209" t="s">
        <v>378</v>
      </c>
      <c r="I19" s="209" t="s">
        <v>378</v>
      </c>
      <c r="J19" s="209" t="s">
        <v>378</v>
      </c>
      <c r="K19" s="209" t="s">
        <v>378</v>
      </c>
      <c r="L19" s="209" t="s">
        <v>378</v>
      </c>
      <c r="M19" s="209" t="s">
        <v>378</v>
      </c>
      <c r="N19" s="209" t="s">
        <v>378</v>
      </c>
      <c r="O19" s="209" t="s">
        <v>378</v>
      </c>
      <c r="P19" s="209" t="s">
        <v>378</v>
      </c>
      <c r="Q19" s="209" t="s">
        <v>378</v>
      </c>
      <c r="R19" s="209" t="s">
        <v>378</v>
      </c>
      <c r="S19" s="209" t="s">
        <v>378</v>
      </c>
      <c r="T19" s="209" t="s">
        <v>378</v>
      </c>
      <c r="U19" s="209" t="s">
        <v>439</v>
      </c>
      <c r="V19" s="209" t="s">
        <v>378</v>
      </c>
      <c r="W19" s="209" t="s">
        <v>378</v>
      </c>
      <c r="X19" s="209" t="s">
        <v>439</v>
      </c>
      <c r="Y19" s="64">
        <v>17</v>
      </c>
      <c r="Z19" s="127">
        <v>1</v>
      </c>
      <c r="AA19" s="127">
        <v>5</v>
      </c>
      <c r="AB19" s="433" t="s">
        <v>1128</v>
      </c>
      <c r="AC19" s="207" t="s">
        <v>462</v>
      </c>
      <c r="AD19" s="208" t="s">
        <v>464</v>
      </c>
      <c r="AE19" s="208" t="s">
        <v>477</v>
      </c>
      <c r="AF19" s="130" t="s">
        <v>1128</v>
      </c>
      <c r="AG19" s="123">
        <v>1</v>
      </c>
      <c r="AH19" s="123">
        <v>5</v>
      </c>
      <c r="AI19" s="61" t="s">
        <v>462</v>
      </c>
      <c r="AJ19" s="61" t="s">
        <v>464</v>
      </c>
      <c r="AK19" s="61" t="s">
        <v>477</v>
      </c>
      <c r="AL19" s="61" t="s">
        <v>1129</v>
      </c>
      <c r="AM19" s="76"/>
      <c r="AN19" s="215"/>
      <c r="AO19" s="215"/>
      <c r="AP19" s="215"/>
      <c r="AQ19" s="215"/>
    </row>
    <row r="20" spans="1:43" ht="72.75" customHeight="1" x14ac:dyDescent="0.25">
      <c r="A20" s="232" t="s">
        <v>1130</v>
      </c>
      <c r="B20" s="63" t="s">
        <v>12</v>
      </c>
      <c r="C20" s="63">
        <v>8</v>
      </c>
      <c r="D20" s="63" t="s">
        <v>641</v>
      </c>
      <c r="E20" s="63" t="s">
        <v>11</v>
      </c>
      <c r="F20" s="209" t="s">
        <v>378</v>
      </c>
      <c r="G20" s="209" t="s">
        <v>378</v>
      </c>
      <c r="H20" s="209" t="s">
        <v>378</v>
      </c>
      <c r="I20" s="209" t="s">
        <v>378</v>
      </c>
      <c r="J20" s="209" t="s">
        <v>378</v>
      </c>
      <c r="K20" s="209" t="s">
        <v>378</v>
      </c>
      <c r="L20" s="209" t="s">
        <v>378</v>
      </c>
      <c r="M20" s="209" t="s">
        <v>378</v>
      </c>
      <c r="N20" s="209" t="s">
        <v>378</v>
      </c>
      <c r="O20" s="209" t="s">
        <v>378</v>
      </c>
      <c r="P20" s="209" t="s">
        <v>378</v>
      </c>
      <c r="Q20" s="209" t="s">
        <v>378</v>
      </c>
      <c r="R20" s="209" t="s">
        <v>378</v>
      </c>
      <c r="S20" s="209" t="s">
        <v>378</v>
      </c>
      <c r="T20" s="209" t="s">
        <v>378</v>
      </c>
      <c r="U20" s="209" t="s">
        <v>439</v>
      </c>
      <c r="V20" s="209" t="s">
        <v>378</v>
      </c>
      <c r="W20" s="209" t="s">
        <v>378</v>
      </c>
      <c r="X20" s="209" t="s">
        <v>439</v>
      </c>
      <c r="Y20" s="64">
        <v>17</v>
      </c>
      <c r="Z20" s="127">
        <v>1</v>
      </c>
      <c r="AA20" s="127">
        <v>5</v>
      </c>
      <c r="AB20" s="433" t="s">
        <v>1128</v>
      </c>
      <c r="AC20" s="207" t="s">
        <v>462</v>
      </c>
      <c r="AD20" s="208" t="s">
        <v>464</v>
      </c>
      <c r="AE20" s="208" t="s">
        <v>477</v>
      </c>
      <c r="AF20" s="130" t="s">
        <v>1128</v>
      </c>
      <c r="AG20" s="123">
        <v>1</v>
      </c>
      <c r="AH20" s="123">
        <v>5</v>
      </c>
      <c r="AI20" s="61" t="s">
        <v>462</v>
      </c>
      <c r="AJ20" s="61" t="s">
        <v>464</v>
      </c>
      <c r="AK20" s="61" t="s">
        <v>477</v>
      </c>
      <c r="AL20" s="61" t="s">
        <v>1129</v>
      </c>
      <c r="AM20" s="76"/>
      <c r="AN20" s="215"/>
      <c r="AO20" s="215"/>
      <c r="AP20" s="215"/>
      <c r="AQ20" s="215"/>
    </row>
    <row r="21" spans="1:43" ht="63.75" customHeight="1" x14ac:dyDescent="0.25">
      <c r="A21" s="232" t="s">
        <v>1130</v>
      </c>
      <c r="B21" s="64" t="s">
        <v>12</v>
      </c>
      <c r="C21" s="62">
        <v>9</v>
      </c>
      <c r="D21" s="64" t="s">
        <v>391</v>
      </c>
      <c r="E21" s="64" t="s">
        <v>11</v>
      </c>
      <c r="F21" s="209" t="s">
        <v>378</v>
      </c>
      <c r="G21" s="209" t="s">
        <v>378</v>
      </c>
      <c r="H21" s="209" t="s">
        <v>378</v>
      </c>
      <c r="I21" s="209" t="s">
        <v>378</v>
      </c>
      <c r="J21" s="209" t="s">
        <v>378</v>
      </c>
      <c r="K21" s="209" t="s">
        <v>378</v>
      </c>
      <c r="L21" s="209" t="s">
        <v>378</v>
      </c>
      <c r="M21" s="209" t="s">
        <v>378</v>
      </c>
      <c r="N21" s="209" t="s">
        <v>378</v>
      </c>
      <c r="O21" s="209" t="s">
        <v>378</v>
      </c>
      <c r="P21" s="209" t="s">
        <v>378</v>
      </c>
      <c r="Q21" s="209" t="s">
        <v>378</v>
      </c>
      <c r="R21" s="209" t="s">
        <v>378</v>
      </c>
      <c r="S21" s="209" t="s">
        <v>378</v>
      </c>
      <c r="T21" s="209" t="s">
        <v>378</v>
      </c>
      <c r="U21" s="209" t="s">
        <v>439</v>
      </c>
      <c r="V21" s="209" t="s">
        <v>378</v>
      </c>
      <c r="W21" s="209" t="s">
        <v>378</v>
      </c>
      <c r="X21" s="209" t="s">
        <v>439</v>
      </c>
      <c r="Y21" s="64">
        <v>17</v>
      </c>
      <c r="Z21" s="127">
        <v>1</v>
      </c>
      <c r="AA21" s="127">
        <v>5</v>
      </c>
      <c r="AB21" s="433" t="s">
        <v>1128</v>
      </c>
      <c r="AC21" s="207" t="s">
        <v>462</v>
      </c>
      <c r="AD21" s="208" t="s">
        <v>464</v>
      </c>
      <c r="AE21" s="208" t="s">
        <v>477</v>
      </c>
      <c r="AF21" s="130" t="s">
        <v>1128</v>
      </c>
      <c r="AG21" s="123">
        <v>1</v>
      </c>
      <c r="AH21" s="123">
        <v>5</v>
      </c>
      <c r="AI21" s="61" t="s">
        <v>462</v>
      </c>
      <c r="AJ21" s="61" t="s">
        <v>464</v>
      </c>
      <c r="AK21" s="61" t="s">
        <v>477</v>
      </c>
      <c r="AL21" s="61" t="s">
        <v>1129</v>
      </c>
      <c r="AM21" s="76"/>
      <c r="AN21" s="215"/>
      <c r="AO21" s="215"/>
      <c r="AP21" s="215"/>
      <c r="AQ21" s="215"/>
    </row>
    <row r="22" spans="1:43" ht="70.5" customHeight="1" x14ac:dyDescent="0.25">
      <c r="A22" s="232" t="s">
        <v>1130</v>
      </c>
      <c r="B22" s="63" t="s">
        <v>12</v>
      </c>
      <c r="C22" s="63">
        <v>10</v>
      </c>
      <c r="D22" s="63" t="s">
        <v>623</v>
      </c>
      <c r="E22" s="63" t="s">
        <v>11</v>
      </c>
      <c r="F22" s="209" t="s">
        <v>378</v>
      </c>
      <c r="G22" s="209" t="s">
        <v>378</v>
      </c>
      <c r="H22" s="209" t="s">
        <v>378</v>
      </c>
      <c r="I22" s="209" t="s">
        <v>378</v>
      </c>
      <c r="J22" s="209" t="s">
        <v>378</v>
      </c>
      <c r="K22" s="209" t="s">
        <v>378</v>
      </c>
      <c r="L22" s="209" t="s">
        <v>378</v>
      </c>
      <c r="M22" s="209" t="s">
        <v>378</v>
      </c>
      <c r="N22" s="209" t="s">
        <v>378</v>
      </c>
      <c r="O22" s="209" t="s">
        <v>378</v>
      </c>
      <c r="P22" s="209" t="s">
        <v>378</v>
      </c>
      <c r="Q22" s="209" t="s">
        <v>378</v>
      </c>
      <c r="R22" s="209" t="s">
        <v>378</v>
      </c>
      <c r="S22" s="209" t="s">
        <v>378</v>
      </c>
      <c r="T22" s="209" t="s">
        <v>378</v>
      </c>
      <c r="U22" s="209" t="s">
        <v>439</v>
      </c>
      <c r="V22" s="209" t="s">
        <v>378</v>
      </c>
      <c r="W22" s="209" t="s">
        <v>378</v>
      </c>
      <c r="X22" s="209" t="s">
        <v>439</v>
      </c>
      <c r="Y22" s="64">
        <v>17</v>
      </c>
      <c r="Z22" s="127">
        <v>1</v>
      </c>
      <c r="AA22" s="127">
        <v>5</v>
      </c>
      <c r="AB22" s="433" t="s">
        <v>1128</v>
      </c>
      <c r="AC22" s="207" t="s">
        <v>462</v>
      </c>
      <c r="AD22" s="208" t="s">
        <v>464</v>
      </c>
      <c r="AE22" s="208" t="s">
        <v>477</v>
      </c>
      <c r="AF22" s="130" t="s">
        <v>1128</v>
      </c>
      <c r="AG22" s="123">
        <v>1</v>
      </c>
      <c r="AH22" s="123">
        <v>5</v>
      </c>
      <c r="AI22" s="61" t="s">
        <v>462</v>
      </c>
      <c r="AJ22" s="61" t="s">
        <v>464</v>
      </c>
      <c r="AK22" s="61" t="s">
        <v>477</v>
      </c>
      <c r="AL22" s="61" t="s">
        <v>1129</v>
      </c>
      <c r="AM22" s="76"/>
      <c r="AN22" s="215"/>
      <c r="AO22" s="215"/>
      <c r="AP22" s="215"/>
      <c r="AQ22" s="215"/>
    </row>
    <row r="23" spans="1:43" ht="68.25" customHeight="1" x14ac:dyDescent="0.25">
      <c r="A23" s="232" t="s">
        <v>1130</v>
      </c>
      <c r="B23" s="64" t="s">
        <v>12</v>
      </c>
      <c r="C23" s="62">
        <v>11</v>
      </c>
      <c r="D23" s="64" t="s">
        <v>394</v>
      </c>
      <c r="E23" s="64" t="s">
        <v>11</v>
      </c>
      <c r="F23" s="209" t="s">
        <v>378</v>
      </c>
      <c r="G23" s="209" t="s">
        <v>378</v>
      </c>
      <c r="H23" s="209" t="s">
        <v>378</v>
      </c>
      <c r="I23" s="209" t="s">
        <v>378</v>
      </c>
      <c r="J23" s="209" t="s">
        <v>378</v>
      </c>
      <c r="K23" s="209" t="s">
        <v>378</v>
      </c>
      <c r="L23" s="209" t="s">
        <v>378</v>
      </c>
      <c r="M23" s="209" t="s">
        <v>378</v>
      </c>
      <c r="N23" s="209" t="s">
        <v>378</v>
      </c>
      <c r="O23" s="209" t="s">
        <v>378</v>
      </c>
      <c r="P23" s="209" t="s">
        <v>378</v>
      </c>
      <c r="Q23" s="209" t="s">
        <v>378</v>
      </c>
      <c r="R23" s="209" t="s">
        <v>378</v>
      </c>
      <c r="S23" s="209" t="s">
        <v>378</v>
      </c>
      <c r="T23" s="209" t="s">
        <v>378</v>
      </c>
      <c r="U23" s="209" t="s">
        <v>439</v>
      </c>
      <c r="V23" s="209" t="s">
        <v>378</v>
      </c>
      <c r="W23" s="209" t="s">
        <v>378</v>
      </c>
      <c r="X23" s="209" t="s">
        <v>439</v>
      </c>
      <c r="Y23" s="64">
        <v>17</v>
      </c>
      <c r="Z23" s="127">
        <v>1</v>
      </c>
      <c r="AA23" s="127">
        <v>5</v>
      </c>
      <c r="AB23" s="433" t="s">
        <v>1128</v>
      </c>
      <c r="AC23" s="207" t="s">
        <v>462</v>
      </c>
      <c r="AD23" s="208" t="s">
        <v>464</v>
      </c>
      <c r="AE23" s="208" t="s">
        <v>477</v>
      </c>
      <c r="AF23" s="130" t="s">
        <v>1128</v>
      </c>
      <c r="AG23" s="123">
        <v>1</v>
      </c>
      <c r="AH23" s="123">
        <v>5</v>
      </c>
      <c r="AI23" s="61" t="s">
        <v>462</v>
      </c>
      <c r="AJ23" s="61" t="s">
        <v>464</v>
      </c>
      <c r="AK23" s="61" t="s">
        <v>477</v>
      </c>
      <c r="AL23" s="61" t="s">
        <v>1129</v>
      </c>
      <c r="AM23" s="76"/>
      <c r="AN23" s="215"/>
      <c r="AO23" s="215"/>
      <c r="AP23" s="215"/>
      <c r="AQ23" s="215"/>
    </row>
    <row r="24" spans="1:43" ht="48" customHeight="1" x14ac:dyDescent="0.25">
      <c r="A24" s="232" t="s">
        <v>1130</v>
      </c>
      <c r="B24" s="257" t="s">
        <v>12</v>
      </c>
      <c r="C24" s="257">
        <v>13</v>
      </c>
      <c r="D24" s="257" t="s">
        <v>15</v>
      </c>
      <c r="E24" s="257" t="s">
        <v>11</v>
      </c>
      <c r="F24" s="209" t="s">
        <v>378</v>
      </c>
      <c r="G24" s="209" t="s">
        <v>378</v>
      </c>
      <c r="H24" s="209" t="s">
        <v>378</v>
      </c>
      <c r="I24" s="209" t="s">
        <v>378</v>
      </c>
      <c r="J24" s="209" t="s">
        <v>378</v>
      </c>
      <c r="K24" s="209" t="s">
        <v>378</v>
      </c>
      <c r="L24" s="209" t="s">
        <v>378</v>
      </c>
      <c r="M24" s="209" t="s">
        <v>378</v>
      </c>
      <c r="N24" s="209" t="s">
        <v>378</v>
      </c>
      <c r="O24" s="209" t="s">
        <v>378</v>
      </c>
      <c r="P24" s="209" t="s">
        <v>378</v>
      </c>
      <c r="Q24" s="209" t="s">
        <v>378</v>
      </c>
      <c r="R24" s="209" t="s">
        <v>378</v>
      </c>
      <c r="S24" s="209" t="s">
        <v>378</v>
      </c>
      <c r="T24" s="209" t="s">
        <v>378</v>
      </c>
      <c r="U24" s="209" t="s">
        <v>439</v>
      </c>
      <c r="V24" s="209" t="s">
        <v>378</v>
      </c>
      <c r="W24" s="209" t="s">
        <v>378</v>
      </c>
      <c r="X24" s="209" t="s">
        <v>439</v>
      </c>
      <c r="Y24" s="64">
        <v>17</v>
      </c>
      <c r="Z24" s="127">
        <v>1</v>
      </c>
      <c r="AA24" s="127">
        <v>5</v>
      </c>
      <c r="AB24" s="433" t="s">
        <v>1128</v>
      </c>
      <c r="AC24" s="207" t="s">
        <v>462</v>
      </c>
      <c r="AD24" s="260" t="s">
        <v>464</v>
      </c>
      <c r="AE24" s="260" t="s">
        <v>477</v>
      </c>
      <c r="AF24" s="259" t="s">
        <v>1128</v>
      </c>
      <c r="AG24" s="259">
        <v>1</v>
      </c>
      <c r="AH24" s="259">
        <v>5</v>
      </c>
      <c r="AI24" s="257" t="s">
        <v>462</v>
      </c>
      <c r="AJ24" s="257" t="s">
        <v>464</v>
      </c>
      <c r="AK24" s="257" t="s">
        <v>477</v>
      </c>
      <c r="AL24" s="257" t="s">
        <v>1129</v>
      </c>
      <c r="AM24" s="257"/>
      <c r="AN24" s="284"/>
      <c r="AO24" s="284"/>
      <c r="AP24" s="284"/>
      <c r="AQ24" s="284"/>
    </row>
    <row r="25" spans="1:43" ht="93.75" customHeight="1" x14ac:dyDescent="0.25">
      <c r="A25" s="232" t="s">
        <v>1141</v>
      </c>
      <c r="B25" s="63" t="s">
        <v>12</v>
      </c>
      <c r="C25" s="63">
        <v>1</v>
      </c>
      <c r="D25" s="63" t="s">
        <v>386</v>
      </c>
      <c r="E25" s="63" t="s">
        <v>11</v>
      </c>
      <c r="F25" s="210" t="s">
        <v>378</v>
      </c>
      <c r="G25" s="210" t="s">
        <v>378</v>
      </c>
      <c r="H25" s="210" t="s">
        <v>439</v>
      </c>
      <c r="I25" s="210" t="s">
        <v>439</v>
      </c>
      <c r="J25" s="210" t="s">
        <v>378</v>
      </c>
      <c r="K25" s="210" t="s">
        <v>378</v>
      </c>
      <c r="L25" s="210" t="s">
        <v>378</v>
      </c>
      <c r="M25" s="210" t="s">
        <v>439</v>
      </c>
      <c r="N25" s="210" t="s">
        <v>378</v>
      </c>
      <c r="O25" s="210" t="s">
        <v>378</v>
      </c>
      <c r="P25" s="210" t="s">
        <v>378</v>
      </c>
      <c r="Q25" s="210" t="s">
        <v>378</v>
      </c>
      <c r="R25" s="210" t="s">
        <v>378</v>
      </c>
      <c r="S25" s="210" t="s">
        <v>378</v>
      </c>
      <c r="T25" s="210" t="s">
        <v>378</v>
      </c>
      <c r="U25" s="210" t="s">
        <v>439</v>
      </c>
      <c r="V25" s="210" t="s">
        <v>439</v>
      </c>
      <c r="W25" s="210" t="s">
        <v>378</v>
      </c>
      <c r="X25" s="210" t="s">
        <v>439</v>
      </c>
      <c r="Y25" s="63">
        <v>13</v>
      </c>
      <c r="Z25" s="126">
        <v>1</v>
      </c>
      <c r="AA25" s="126">
        <v>5</v>
      </c>
      <c r="AB25" s="126" t="s">
        <v>1128</v>
      </c>
      <c r="AC25" s="210" t="s">
        <v>462</v>
      </c>
      <c r="AD25" s="236" t="s">
        <v>464</v>
      </c>
      <c r="AE25" s="236" t="s">
        <v>477</v>
      </c>
      <c r="AF25" s="126" t="s">
        <v>1128</v>
      </c>
      <c r="AG25" s="126">
        <v>1</v>
      </c>
      <c r="AH25" s="126">
        <v>5</v>
      </c>
      <c r="AI25" s="63" t="s">
        <v>462</v>
      </c>
      <c r="AJ25" s="63" t="s">
        <v>464</v>
      </c>
      <c r="AK25" s="63" t="s">
        <v>477</v>
      </c>
      <c r="AL25" s="63" t="s">
        <v>1129</v>
      </c>
      <c r="AM25" s="63"/>
      <c r="AN25" s="239"/>
      <c r="AO25" s="239"/>
      <c r="AP25" s="239"/>
      <c r="AQ25" s="239"/>
    </row>
    <row r="26" spans="1:43" ht="56.25" customHeight="1" x14ac:dyDescent="0.25">
      <c r="A26" s="232" t="s">
        <v>1141</v>
      </c>
      <c r="B26" s="63" t="s">
        <v>12</v>
      </c>
      <c r="C26" s="63">
        <v>3</v>
      </c>
      <c r="D26" s="63" t="s">
        <v>390</v>
      </c>
      <c r="E26" s="63" t="s">
        <v>11</v>
      </c>
      <c r="F26" s="210" t="s">
        <v>378</v>
      </c>
      <c r="G26" s="210" t="s">
        <v>378</v>
      </c>
      <c r="H26" s="210" t="s">
        <v>439</v>
      </c>
      <c r="I26" s="210" t="s">
        <v>439</v>
      </c>
      <c r="J26" s="210" t="s">
        <v>378</v>
      </c>
      <c r="K26" s="210" t="s">
        <v>378</v>
      </c>
      <c r="L26" s="210" t="s">
        <v>378</v>
      </c>
      <c r="M26" s="210" t="s">
        <v>439</v>
      </c>
      <c r="N26" s="210" t="s">
        <v>378</v>
      </c>
      <c r="O26" s="210" t="s">
        <v>378</v>
      </c>
      <c r="P26" s="210" t="s">
        <v>378</v>
      </c>
      <c r="Q26" s="210" t="s">
        <v>378</v>
      </c>
      <c r="R26" s="210" t="s">
        <v>378</v>
      </c>
      <c r="S26" s="210" t="s">
        <v>378</v>
      </c>
      <c r="T26" s="210" t="s">
        <v>378</v>
      </c>
      <c r="U26" s="210" t="s">
        <v>439</v>
      </c>
      <c r="V26" s="210" t="s">
        <v>439</v>
      </c>
      <c r="W26" s="210" t="s">
        <v>378</v>
      </c>
      <c r="X26" s="210" t="s">
        <v>439</v>
      </c>
      <c r="Y26" s="63">
        <v>13</v>
      </c>
      <c r="Z26" s="126">
        <v>1</v>
      </c>
      <c r="AA26" s="126">
        <v>5</v>
      </c>
      <c r="AB26" s="126" t="s">
        <v>464</v>
      </c>
      <c r="AC26" s="210" t="s">
        <v>462</v>
      </c>
      <c r="AD26" s="236" t="s">
        <v>464</v>
      </c>
      <c r="AE26" s="236" t="s">
        <v>477</v>
      </c>
      <c r="AF26" s="126" t="s">
        <v>464</v>
      </c>
      <c r="AG26" s="126">
        <v>1</v>
      </c>
      <c r="AH26" s="126">
        <v>5</v>
      </c>
      <c r="AI26" s="63" t="s">
        <v>462</v>
      </c>
      <c r="AJ26" s="63" t="s">
        <v>464</v>
      </c>
      <c r="AK26" s="63" t="s">
        <v>477</v>
      </c>
      <c r="AL26" s="63" t="s">
        <v>1129</v>
      </c>
      <c r="AM26" s="63"/>
      <c r="AN26" s="239"/>
      <c r="AO26" s="239"/>
      <c r="AP26" s="239"/>
      <c r="AQ26" s="239"/>
    </row>
    <row r="27" spans="1:43" ht="66" customHeight="1" x14ac:dyDescent="0.25">
      <c r="A27" s="232" t="s">
        <v>1141</v>
      </c>
      <c r="B27" s="63" t="s">
        <v>12</v>
      </c>
      <c r="C27" s="63">
        <v>4</v>
      </c>
      <c r="D27" s="63" t="s">
        <v>622</v>
      </c>
      <c r="E27" s="63" t="s">
        <v>11</v>
      </c>
      <c r="F27" s="210" t="s">
        <v>378</v>
      </c>
      <c r="G27" s="210" t="s">
        <v>378</v>
      </c>
      <c r="H27" s="210" t="s">
        <v>439</v>
      </c>
      <c r="I27" s="210" t="s">
        <v>439</v>
      </c>
      <c r="J27" s="210" t="s">
        <v>378</v>
      </c>
      <c r="K27" s="210" t="s">
        <v>378</v>
      </c>
      <c r="L27" s="210" t="s">
        <v>378</v>
      </c>
      <c r="M27" s="210" t="s">
        <v>439</v>
      </c>
      <c r="N27" s="210" t="s">
        <v>378</v>
      </c>
      <c r="O27" s="210" t="s">
        <v>378</v>
      </c>
      <c r="P27" s="210" t="s">
        <v>378</v>
      </c>
      <c r="Q27" s="210" t="s">
        <v>378</v>
      </c>
      <c r="R27" s="210" t="s">
        <v>378</v>
      </c>
      <c r="S27" s="210" t="s">
        <v>378</v>
      </c>
      <c r="T27" s="210" t="s">
        <v>378</v>
      </c>
      <c r="U27" s="210" t="s">
        <v>439</v>
      </c>
      <c r="V27" s="210" t="s">
        <v>439</v>
      </c>
      <c r="W27" s="210" t="s">
        <v>378</v>
      </c>
      <c r="X27" s="210" t="s">
        <v>439</v>
      </c>
      <c r="Y27" s="63">
        <v>13</v>
      </c>
      <c r="Z27" s="126">
        <v>1</v>
      </c>
      <c r="AA27" s="126">
        <v>5</v>
      </c>
      <c r="AB27" s="126" t="s">
        <v>464</v>
      </c>
      <c r="AC27" s="210" t="s">
        <v>462</v>
      </c>
      <c r="AD27" s="236" t="s">
        <v>464</v>
      </c>
      <c r="AE27" s="236" t="s">
        <v>477</v>
      </c>
      <c r="AF27" s="126" t="s">
        <v>464</v>
      </c>
      <c r="AG27" s="126">
        <v>1</v>
      </c>
      <c r="AH27" s="126">
        <v>5</v>
      </c>
      <c r="AI27" s="63" t="s">
        <v>462</v>
      </c>
      <c r="AJ27" s="63" t="s">
        <v>464</v>
      </c>
      <c r="AK27" s="63" t="s">
        <v>477</v>
      </c>
      <c r="AL27" s="63" t="s">
        <v>1129</v>
      </c>
      <c r="AM27" s="63"/>
      <c r="AN27" s="239"/>
      <c r="AO27" s="239"/>
      <c r="AP27" s="239"/>
      <c r="AQ27" s="239"/>
    </row>
    <row r="28" spans="1:43" ht="57" customHeight="1" x14ac:dyDescent="0.25">
      <c r="A28" s="232" t="s">
        <v>1141</v>
      </c>
      <c r="B28" s="63" t="s">
        <v>12</v>
      </c>
      <c r="C28" s="63">
        <v>6</v>
      </c>
      <c r="D28" s="63" t="s">
        <v>639</v>
      </c>
      <c r="E28" s="63" t="s">
        <v>11</v>
      </c>
      <c r="F28" s="210" t="s">
        <v>378</v>
      </c>
      <c r="G28" s="210" t="s">
        <v>378</v>
      </c>
      <c r="H28" s="210" t="s">
        <v>439</v>
      </c>
      <c r="I28" s="210" t="s">
        <v>439</v>
      </c>
      <c r="J28" s="210" t="s">
        <v>378</v>
      </c>
      <c r="K28" s="210" t="s">
        <v>378</v>
      </c>
      <c r="L28" s="210" t="s">
        <v>378</v>
      </c>
      <c r="M28" s="210" t="s">
        <v>439</v>
      </c>
      <c r="N28" s="210" t="s">
        <v>378</v>
      </c>
      <c r="O28" s="210" t="s">
        <v>378</v>
      </c>
      <c r="P28" s="210" t="s">
        <v>378</v>
      </c>
      <c r="Q28" s="210" t="s">
        <v>378</v>
      </c>
      <c r="R28" s="210" t="s">
        <v>378</v>
      </c>
      <c r="S28" s="210" t="s">
        <v>378</v>
      </c>
      <c r="T28" s="210" t="s">
        <v>378</v>
      </c>
      <c r="U28" s="210" t="s">
        <v>439</v>
      </c>
      <c r="V28" s="210" t="s">
        <v>439</v>
      </c>
      <c r="W28" s="210" t="s">
        <v>378</v>
      </c>
      <c r="X28" s="210" t="s">
        <v>439</v>
      </c>
      <c r="Y28" s="63">
        <v>13</v>
      </c>
      <c r="Z28" s="126">
        <v>1</v>
      </c>
      <c r="AA28" s="126">
        <v>5</v>
      </c>
      <c r="AB28" s="126" t="s">
        <v>464</v>
      </c>
      <c r="AC28" s="210" t="s">
        <v>462</v>
      </c>
      <c r="AD28" s="236" t="s">
        <v>464</v>
      </c>
      <c r="AE28" s="236" t="s">
        <v>477</v>
      </c>
      <c r="AF28" s="126" t="s">
        <v>464</v>
      </c>
      <c r="AG28" s="126">
        <v>1</v>
      </c>
      <c r="AH28" s="126">
        <v>5</v>
      </c>
      <c r="AI28" s="63" t="s">
        <v>462</v>
      </c>
      <c r="AJ28" s="63" t="s">
        <v>464</v>
      </c>
      <c r="AK28" s="63" t="s">
        <v>477</v>
      </c>
      <c r="AL28" s="63" t="s">
        <v>1129</v>
      </c>
      <c r="AM28" s="63"/>
      <c r="AN28" s="239"/>
      <c r="AO28" s="239"/>
      <c r="AP28" s="239"/>
      <c r="AQ28" s="239"/>
    </row>
    <row r="29" spans="1:43" ht="48" customHeight="1" x14ac:dyDescent="0.25">
      <c r="A29" s="232" t="s">
        <v>1141</v>
      </c>
      <c r="B29" s="63" t="s">
        <v>12</v>
      </c>
      <c r="C29" s="63">
        <v>7</v>
      </c>
      <c r="D29" s="63" t="s">
        <v>392</v>
      </c>
      <c r="E29" s="63" t="s">
        <v>11</v>
      </c>
      <c r="F29" s="210" t="s">
        <v>378</v>
      </c>
      <c r="G29" s="210" t="s">
        <v>378</v>
      </c>
      <c r="H29" s="210" t="s">
        <v>439</v>
      </c>
      <c r="I29" s="210" t="s">
        <v>439</v>
      </c>
      <c r="J29" s="210" t="s">
        <v>378</v>
      </c>
      <c r="K29" s="210" t="s">
        <v>378</v>
      </c>
      <c r="L29" s="210" t="s">
        <v>378</v>
      </c>
      <c r="M29" s="210" t="s">
        <v>439</v>
      </c>
      <c r="N29" s="210" t="s">
        <v>378</v>
      </c>
      <c r="O29" s="210" t="s">
        <v>378</v>
      </c>
      <c r="P29" s="210" t="s">
        <v>378</v>
      </c>
      <c r="Q29" s="210" t="s">
        <v>378</v>
      </c>
      <c r="R29" s="210" t="s">
        <v>378</v>
      </c>
      <c r="S29" s="210" t="s">
        <v>378</v>
      </c>
      <c r="T29" s="210" t="s">
        <v>378</v>
      </c>
      <c r="U29" s="210" t="s">
        <v>439</v>
      </c>
      <c r="V29" s="210" t="s">
        <v>439</v>
      </c>
      <c r="W29" s="210" t="s">
        <v>378</v>
      </c>
      <c r="X29" s="210" t="s">
        <v>439</v>
      </c>
      <c r="Y29" s="63">
        <v>13</v>
      </c>
      <c r="Z29" s="126">
        <v>1</v>
      </c>
      <c r="AA29" s="126">
        <v>5</v>
      </c>
      <c r="AB29" s="126" t="s">
        <v>464</v>
      </c>
      <c r="AC29" s="210" t="s">
        <v>462</v>
      </c>
      <c r="AD29" s="236" t="s">
        <v>464</v>
      </c>
      <c r="AE29" s="236" t="s">
        <v>477</v>
      </c>
      <c r="AF29" s="126" t="s">
        <v>464</v>
      </c>
      <c r="AG29" s="126">
        <v>1</v>
      </c>
      <c r="AH29" s="126">
        <v>5</v>
      </c>
      <c r="AI29" s="63" t="s">
        <v>462</v>
      </c>
      <c r="AJ29" s="63" t="s">
        <v>464</v>
      </c>
      <c r="AK29" s="63" t="s">
        <v>477</v>
      </c>
      <c r="AL29" s="63" t="s">
        <v>1129</v>
      </c>
      <c r="AM29" s="63"/>
      <c r="AN29" s="239"/>
      <c r="AO29" s="239"/>
      <c r="AP29" s="239"/>
      <c r="AQ29" s="239"/>
    </row>
    <row r="30" spans="1:43" ht="66" customHeight="1" x14ac:dyDescent="0.25">
      <c r="A30" s="232" t="s">
        <v>1141</v>
      </c>
      <c r="B30" s="63" t="s">
        <v>12</v>
      </c>
      <c r="C30" s="63">
        <v>8</v>
      </c>
      <c r="D30" s="63" t="s">
        <v>641</v>
      </c>
      <c r="E30" s="63" t="s">
        <v>11</v>
      </c>
      <c r="F30" s="210" t="s">
        <v>378</v>
      </c>
      <c r="G30" s="210" t="s">
        <v>378</v>
      </c>
      <c r="H30" s="210" t="s">
        <v>378</v>
      </c>
      <c r="I30" s="210" t="s">
        <v>378</v>
      </c>
      <c r="J30" s="210" t="s">
        <v>378</v>
      </c>
      <c r="K30" s="210" t="s">
        <v>378</v>
      </c>
      <c r="L30" s="210" t="s">
        <v>378</v>
      </c>
      <c r="M30" s="210" t="s">
        <v>439</v>
      </c>
      <c r="N30" s="210" t="s">
        <v>378</v>
      </c>
      <c r="O30" s="210" t="s">
        <v>378</v>
      </c>
      <c r="P30" s="210" t="s">
        <v>378</v>
      </c>
      <c r="Q30" s="210" t="s">
        <v>378</v>
      </c>
      <c r="R30" s="210" t="s">
        <v>378</v>
      </c>
      <c r="S30" s="210" t="s">
        <v>378</v>
      </c>
      <c r="T30" s="210" t="s">
        <v>378</v>
      </c>
      <c r="U30" s="210" t="s">
        <v>439</v>
      </c>
      <c r="V30" s="210" t="s">
        <v>439</v>
      </c>
      <c r="W30" s="210" t="s">
        <v>378</v>
      </c>
      <c r="X30" s="210" t="s">
        <v>439</v>
      </c>
      <c r="Y30" s="63">
        <v>15</v>
      </c>
      <c r="Z30" s="126">
        <v>1</v>
      </c>
      <c r="AA30" s="126">
        <v>5</v>
      </c>
      <c r="AB30" s="126" t="s">
        <v>464</v>
      </c>
      <c r="AC30" s="210" t="s">
        <v>462</v>
      </c>
      <c r="AD30" s="236" t="s">
        <v>464</v>
      </c>
      <c r="AE30" s="236" t="s">
        <v>477</v>
      </c>
      <c r="AF30" s="126" t="s">
        <v>464</v>
      </c>
      <c r="AG30" s="126">
        <v>1</v>
      </c>
      <c r="AH30" s="126">
        <v>5</v>
      </c>
      <c r="AI30" s="63" t="s">
        <v>462</v>
      </c>
      <c r="AJ30" s="63" t="s">
        <v>464</v>
      </c>
      <c r="AK30" s="63" t="s">
        <v>477</v>
      </c>
      <c r="AL30" s="63" t="s">
        <v>1129</v>
      </c>
      <c r="AM30" s="63"/>
      <c r="AN30" s="239"/>
      <c r="AO30" s="239"/>
      <c r="AP30" s="239"/>
      <c r="AQ30" s="239"/>
    </row>
    <row r="31" spans="1:43" ht="72.75" customHeight="1" x14ac:dyDescent="0.25">
      <c r="A31" s="232" t="s">
        <v>1141</v>
      </c>
      <c r="B31" s="63" t="s">
        <v>12</v>
      </c>
      <c r="C31" s="63">
        <v>9</v>
      </c>
      <c r="D31" s="63" t="s">
        <v>391</v>
      </c>
      <c r="E31" s="63" t="s">
        <v>11</v>
      </c>
      <c r="F31" s="210" t="s">
        <v>378</v>
      </c>
      <c r="G31" s="210" t="s">
        <v>378</v>
      </c>
      <c r="H31" s="210" t="s">
        <v>378</v>
      </c>
      <c r="I31" s="210" t="s">
        <v>378</v>
      </c>
      <c r="J31" s="210" t="s">
        <v>378</v>
      </c>
      <c r="K31" s="210" t="s">
        <v>378</v>
      </c>
      <c r="L31" s="210" t="s">
        <v>378</v>
      </c>
      <c r="M31" s="210" t="s">
        <v>439</v>
      </c>
      <c r="N31" s="210" t="s">
        <v>378</v>
      </c>
      <c r="O31" s="210" t="s">
        <v>378</v>
      </c>
      <c r="P31" s="210" t="s">
        <v>378</v>
      </c>
      <c r="Q31" s="210" t="s">
        <v>378</v>
      </c>
      <c r="R31" s="210" t="s">
        <v>378</v>
      </c>
      <c r="S31" s="210" t="s">
        <v>378</v>
      </c>
      <c r="T31" s="210" t="s">
        <v>378</v>
      </c>
      <c r="U31" s="210" t="s">
        <v>439</v>
      </c>
      <c r="V31" s="210" t="s">
        <v>439</v>
      </c>
      <c r="W31" s="210" t="s">
        <v>378</v>
      </c>
      <c r="X31" s="210" t="s">
        <v>439</v>
      </c>
      <c r="Y31" s="63">
        <v>15</v>
      </c>
      <c r="Z31" s="126">
        <v>1</v>
      </c>
      <c r="AA31" s="126">
        <v>5</v>
      </c>
      <c r="AB31" s="126" t="s">
        <v>464</v>
      </c>
      <c r="AC31" s="210" t="s">
        <v>462</v>
      </c>
      <c r="AD31" s="236" t="s">
        <v>464</v>
      </c>
      <c r="AE31" s="236" t="s">
        <v>477</v>
      </c>
      <c r="AF31" s="126" t="s">
        <v>464</v>
      </c>
      <c r="AG31" s="126">
        <v>1</v>
      </c>
      <c r="AH31" s="126">
        <v>5</v>
      </c>
      <c r="AI31" s="63" t="s">
        <v>462</v>
      </c>
      <c r="AJ31" s="63" t="s">
        <v>464</v>
      </c>
      <c r="AK31" s="63" t="s">
        <v>477</v>
      </c>
      <c r="AL31" s="63" t="s">
        <v>1129</v>
      </c>
      <c r="AM31" s="63"/>
      <c r="AN31" s="239"/>
      <c r="AO31" s="239"/>
      <c r="AP31" s="239"/>
      <c r="AQ31" s="239"/>
    </row>
    <row r="32" spans="1:43" ht="63.75" customHeight="1" x14ac:dyDescent="0.25">
      <c r="A32" s="232" t="s">
        <v>1141</v>
      </c>
      <c r="B32" s="63" t="s">
        <v>12</v>
      </c>
      <c r="C32" s="63">
        <v>10</v>
      </c>
      <c r="D32" s="63" t="s">
        <v>623</v>
      </c>
      <c r="E32" s="63" t="s">
        <v>11</v>
      </c>
      <c r="F32" s="210" t="s">
        <v>378</v>
      </c>
      <c r="G32" s="210" t="s">
        <v>378</v>
      </c>
      <c r="H32" s="210" t="s">
        <v>378</v>
      </c>
      <c r="I32" s="210" t="s">
        <v>378</v>
      </c>
      <c r="J32" s="210" t="s">
        <v>378</v>
      </c>
      <c r="K32" s="210" t="s">
        <v>378</v>
      </c>
      <c r="L32" s="210" t="s">
        <v>378</v>
      </c>
      <c r="M32" s="210" t="s">
        <v>439</v>
      </c>
      <c r="N32" s="210" t="s">
        <v>378</v>
      </c>
      <c r="O32" s="210" t="s">
        <v>378</v>
      </c>
      <c r="P32" s="210" t="s">
        <v>378</v>
      </c>
      <c r="Q32" s="210" t="s">
        <v>378</v>
      </c>
      <c r="R32" s="210" t="s">
        <v>378</v>
      </c>
      <c r="S32" s="210" t="s">
        <v>378</v>
      </c>
      <c r="T32" s="210" t="s">
        <v>378</v>
      </c>
      <c r="U32" s="210" t="s">
        <v>439</v>
      </c>
      <c r="V32" s="210" t="s">
        <v>439</v>
      </c>
      <c r="W32" s="210" t="s">
        <v>378</v>
      </c>
      <c r="X32" s="210" t="s">
        <v>439</v>
      </c>
      <c r="Y32" s="63">
        <v>15</v>
      </c>
      <c r="Z32" s="126">
        <v>1</v>
      </c>
      <c r="AA32" s="126">
        <v>5</v>
      </c>
      <c r="AB32" s="126" t="s">
        <v>464</v>
      </c>
      <c r="AC32" s="210" t="s">
        <v>462</v>
      </c>
      <c r="AD32" s="236" t="s">
        <v>464</v>
      </c>
      <c r="AE32" s="236" t="s">
        <v>477</v>
      </c>
      <c r="AF32" s="126" t="s">
        <v>464</v>
      </c>
      <c r="AG32" s="126">
        <v>1</v>
      </c>
      <c r="AH32" s="126">
        <v>5</v>
      </c>
      <c r="AI32" s="63" t="s">
        <v>462</v>
      </c>
      <c r="AJ32" s="63" t="s">
        <v>464</v>
      </c>
      <c r="AK32" s="63" t="s">
        <v>477</v>
      </c>
      <c r="AL32" s="63" t="s">
        <v>1129</v>
      </c>
      <c r="AM32" s="63"/>
      <c r="AN32" s="239"/>
      <c r="AO32" s="239"/>
      <c r="AP32" s="239"/>
      <c r="AQ32" s="239"/>
    </row>
    <row r="33" spans="1:43" ht="70.5" customHeight="1" x14ac:dyDescent="0.25">
      <c r="A33" s="232" t="s">
        <v>1141</v>
      </c>
      <c r="B33" s="63" t="s">
        <v>12</v>
      </c>
      <c r="C33" s="63">
        <v>11</v>
      </c>
      <c r="D33" s="63" t="s">
        <v>394</v>
      </c>
      <c r="E33" s="63" t="s">
        <v>11</v>
      </c>
      <c r="F33" s="210" t="s">
        <v>378</v>
      </c>
      <c r="G33" s="210" t="s">
        <v>378</v>
      </c>
      <c r="H33" s="210" t="s">
        <v>378</v>
      </c>
      <c r="I33" s="210" t="s">
        <v>378</v>
      </c>
      <c r="J33" s="210" t="s">
        <v>378</v>
      </c>
      <c r="K33" s="210" t="s">
        <v>378</v>
      </c>
      <c r="L33" s="210" t="s">
        <v>378</v>
      </c>
      <c r="M33" s="210" t="s">
        <v>439</v>
      </c>
      <c r="N33" s="210" t="s">
        <v>378</v>
      </c>
      <c r="O33" s="210" t="s">
        <v>378</v>
      </c>
      <c r="P33" s="210" t="s">
        <v>378</v>
      </c>
      <c r="Q33" s="210" t="s">
        <v>378</v>
      </c>
      <c r="R33" s="210" t="s">
        <v>378</v>
      </c>
      <c r="S33" s="210" t="s">
        <v>378</v>
      </c>
      <c r="T33" s="210" t="s">
        <v>378</v>
      </c>
      <c r="U33" s="210" t="s">
        <v>439</v>
      </c>
      <c r="V33" s="210" t="s">
        <v>439</v>
      </c>
      <c r="W33" s="210" t="s">
        <v>378</v>
      </c>
      <c r="X33" s="210" t="s">
        <v>439</v>
      </c>
      <c r="Y33" s="63">
        <v>15</v>
      </c>
      <c r="Z33" s="126">
        <v>1</v>
      </c>
      <c r="AA33" s="126">
        <v>5</v>
      </c>
      <c r="AB33" s="126" t="s">
        <v>464</v>
      </c>
      <c r="AC33" s="210" t="s">
        <v>462</v>
      </c>
      <c r="AD33" s="236" t="s">
        <v>464</v>
      </c>
      <c r="AE33" s="236" t="s">
        <v>477</v>
      </c>
      <c r="AF33" s="126" t="s">
        <v>464</v>
      </c>
      <c r="AG33" s="126">
        <v>1</v>
      </c>
      <c r="AH33" s="126">
        <v>5</v>
      </c>
      <c r="AI33" s="63" t="s">
        <v>462</v>
      </c>
      <c r="AJ33" s="63" t="s">
        <v>464</v>
      </c>
      <c r="AK33" s="63" t="s">
        <v>477</v>
      </c>
      <c r="AL33" s="63" t="s">
        <v>1129</v>
      </c>
      <c r="AM33" s="63"/>
      <c r="AN33" s="239"/>
      <c r="AO33" s="239"/>
      <c r="AP33" s="239"/>
      <c r="AQ33" s="239"/>
    </row>
    <row r="34" spans="1:43" ht="68.25" customHeight="1" x14ac:dyDescent="0.25">
      <c r="A34" s="232" t="s">
        <v>1141</v>
      </c>
      <c r="B34" s="63" t="s">
        <v>12</v>
      </c>
      <c r="C34" s="63">
        <v>13</v>
      </c>
      <c r="D34" s="63" t="s">
        <v>15</v>
      </c>
      <c r="E34" s="63" t="s">
        <v>11</v>
      </c>
      <c r="F34" s="210" t="s">
        <v>378</v>
      </c>
      <c r="G34" s="210" t="s">
        <v>439</v>
      </c>
      <c r="H34" s="210" t="s">
        <v>378</v>
      </c>
      <c r="I34" s="210" t="s">
        <v>439</v>
      </c>
      <c r="J34" s="210" t="s">
        <v>378</v>
      </c>
      <c r="K34" s="210" t="s">
        <v>378</v>
      </c>
      <c r="L34" s="210" t="s">
        <v>378</v>
      </c>
      <c r="M34" s="210" t="s">
        <v>378</v>
      </c>
      <c r="N34" s="210" t="s">
        <v>378</v>
      </c>
      <c r="O34" s="210" t="s">
        <v>378</v>
      </c>
      <c r="P34" s="210" t="s">
        <v>378</v>
      </c>
      <c r="Q34" s="210" t="s">
        <v>378</v>
      </c>
      <c r="R34" s="210" t="s">
        <v>378</v>
      </c>
      <c r="S34" s="210" t="s">
        <v>378</v>
      </c>
      <c r="T34" s="210" t="s">
        <v>378</v>
      </c>
      <c r="U34" s="210" t="s">
        <v>439</v>
      </c>
      <c r="V34" s="210" t="s">
        <v>439</v>
      </c>
      <c r="W34" s="210" t="s">
        <v>378</v>
      </c>
      <c r="X34" s="210" t="s">
        <v>439</v>
      </c>
      <c r="Y34" s="63">
        <v>14</v>
      </c>
      <c r="Z34" s="126">
        <v>1</v>
      </c>
      <c r="AA34" s="126">
        <v>5</v>
      </c>
      <c r="AB34" s="126" t="s">
        <v>464</v>
      </c>
      <c r="AC34" s="210" t="s">
        <v>462</v>
      </c>
      <c r="AD34" s="236" t="s">
        <v>464</v>
      </c>
      <c r="AE34" s="236" t="s">
        <v>477</v>
      </c>
      <c r="AF34" s="126" t="s">
        <v>464</v>
      </c>
      <c r="AG34" s="126">
        <v>1</v>
      </c>
      <c r="AH34" s="126">
        <v>5</v>
      </c>
      <c r="AI34" s="63" t="s">
        <v>462</v>
      </c>
      <c r="AJ34" s="63" t="s">
        <v>464</v>
      </c>
      <c r="AK34" s="63" t="s">
        <v>477</v>
      </c>
      <c r="AL34" s="63" t="s">
        <v>1129</v>
      </c>
      <c r="AM34" s="63"/>
      <c r="AN34" s="239"/>
      <c r="AO34" s="239"/>
      <c r="AP34" s="239"/>
      <c r="AQ34" s="239"/>
    </row>
    <row r="35" spans="1:43" ht="93.75" customHeight="1" x14ac:dyDescent="0.25">
      <c r="A35" s="232" t="s">
        <v>1141</v>
      </c>
      <c r="B35" s="63" t="s">
        <v>76</v>
      </c>
      <c r="C35" s="63">
        <v>128</v>
      </c>
      <c r="D35" s="63" t="s">
        <v>723</v>
      </c>
      <c r="E35" s="63" t="s">
        <v>11</v>
      </c>
      <c r="F35" s="210" t="s">
        <v>439</v>
      </c>
      <c r="G35" s="210" t="s">
        <v>439</v>
      </c>
      <c r="H35" s="210" t="s">
        <v>439</v>
      </c>
      <c r="I35" s="210" t="s">
        <v>439</v>
      </c>
      <c r="J35" s="210" t="s">
        <v>378</v>
      </c>
      <c r="K35" s="210" t="s">
        <v>439</v>
      </c>
      <c r="L35" s="210" t="s">
        <v>439</v>
      </c>
      <c r="M35" s="210" t="s">
        <v>439</v>
      </c>
      <c r="N35" s="210" t="s">
        <v>378</v>
      </c>
      <c r="O35" s="210" t="s">
        <v>378</v>
      </c>
      <c r="P35" s="210" t="s">
        <v>378</v>
      </c>
      <c r="Q35" s="210" t="s">
        <v>378</v>
      </c>
      <c r="R35" s="210" t="s">
        <v>378</v>
      </c>
      <c r="S35" s="210" t="s">
        <v>378</v>
      </c>
      <c r="T35" s="210" t="s">
        <v>378</v>
      </c>
      <c r="U35" s="210" t="s">
        <v>439</v>
      </c>
      <c r="V35" s="210" t="s">
        <v>378</v>
      </c>
      <c r="W35" s="210" t="s">
        <v>378</v>
      </c>
      <c r="X35" s="210" t="s">
        <v>439</v>
      </c>
      <c r="Y35" s="63">
        <v>10</v>
      </c>
      <c r="Z35" s="126">
        <v>1</v>
      </c>
      <c r="AA35" s="126">
        <v>4</v>
      </c>
      <c r="AB35" s="126" t="s">
        <v>1142</v>
      </c>
      <c r="AC35" s="210" t="s">
        <v>462</v>
      </c>
      <c r="AD35" s="236" t="s">
        <v>372</v>
      </c>
      <c r="AE35" s="236" t="s">
        <v>476</v>
      </c>
      <c r="AF35" s="126" t="s">
        <v>1143</v>
      </c>
      <c r="AG35" s="126">
        <v>-1</v>
      </c>
      <c r="AH35" s="126">
        <v>2</v>
      </c>
      <c r="AI35" s="63" t="s">
        <v>462</v>
      </c>
      <c r="AJ35" s="63" t="s">
        <v>384</v>
      </c>
      <c r="AK35" s="63" t="s">
        <v>475</v>
      </c>
      <c r="AL35" s="63" t="s">
        <v>377</v>
      </c>
      <c r="AM35" s="63"/>
      <c r="AN35" s="239" t="s">
        <v>1144</v>
      </c>
      <c r="AO35" s="239" t="s">
        <v>1145</v>
      </c>
      <c r="AP35" s="239" t="s">
        <v>1146</v>
      </c>
      <c r="AQ35" s="239"/>
    </row>
    <row r="36" spans="1:43" ht="93.75" customHeight="1" x14ac:dyDescent="0.25">
      <c r="A36" s="232" t="s">
        <v>122</v>
      </c>
      <c r="B36" s="63" t="s">
        <v>12</v>
      </c>
      <c r="C36" s="63">
        <v>1</v>
      </c>
      <c r="D36" s="63" t="s">
        <v>386</v>
      </c>
      <c r="E36" s="63" t="s">
        <v>11</v>
      </c>
      <c r="F36" s="210" t="s">
        <v>378</v>
      </c>
      <c r="G36" s="210" t="s">
        <v>378</v>
      </c>
      <c r="H36" s="210" t="s">
        <v>378</v>
      </c>
      <c r="I36" s="210" t="s">
        <v>378</v>
      </c>
      <c r="J36" s="210" t="s">
        <v>378</v>
      </c>
      <c r="K36" s="210" t="s">
        <v>439</v>
      </c>
      <c r="L36" s="210" t="s">
        <v>378</v>
      </c>
      <c r="M36" s="210"/>
      <c r="N36" s="210" t="s">
        <v>439</v>
      </c>
      <c r="O36" s="210" t="s">
        <v>378</v>
      </c>
      <c r="P36" s="210" t="s">
        <v>378</v>
      </c>
      <c r="Q36" s="210" t="s">
        <v>378</v>
      </c>
      <c r="R36" s="210" t="s">
        <v>439</v>
      </c>
      <c r="S36" s="210" t="s">
        <v>378</v>
      </c>
      <c r="T36" s="210" t="s">
        <v>378</v>
      </c>
      <c r="U36" s="210"/>
      <c r="V36" s="210" t="s">
        <v>378</v>
      </c>
      <c r="W36" s="210" t="s">
        <v>378</v>
      </c>
      <c r="X36" s="210" t="s">
        <v>439</v>
      </c>
      <c r="Y36" s="63">
        <v>13</v>
      </c>
      <c r="Z36" s="126">
        <v>1</v>
      </c>
      <c r="AA36" s="126">
        <v>5</v>
      </c>
      <c r="AB36" s="126" t="s">
        <v>1128</v>
      </c>
      <c r="AC36" s="210" t="s">
        <v>462</v>
      </c>
      <c r="AD36" s="236" t="s">
        <v>464</v>
      </c>
      <c r="AE36" s="236" t="s">
        <v>477</v>
      </c>
      <c r="AF36" s="126" t="s">
        <v>371</v>
      </c>
      <c r="AG36" s="126">
        <v>-1</v>
      </c>
      <c r="AH36" s="126">
        <v>3</v>
      </c>
      <c r="AI36" s="63"/>
      <c r="AJ36" s="63" t="s">
        <v>371</v>
      </c>
      <c r="AK36" s="63" t="s">
        <v>824</v>
      </c>
      <c r="AL36" s="63" t="s">
        <v>1129</v>
      </c>
      <c r="AM36" s="63"/>
      <c r="AN36" s="239"/>
      <c r="AO36" s="239"/>
      <c r="AP36" s="239"/>
      <c r="AQ36" s="239"/>
    </row>
    <row r="37" spans="1:43" ht="93.75" customHeight="1" x14ac:dyDescent="0.25">
      <c r="A37" s="232" t="s">
        <v>122</v>
      </c>
      <c r="B37" s="63" t="s">
        <v>12</v>
      </c>
      <c r="C37" s="63">
        <v>3</v>
      </c>
      <c r="D37" s="63" t="s">
        <v>390</v>
      </c>
      <c r="E37" s="63" t="s">
        <v>11</v>
      </c>
      <c r="F37" s="210" t="s">
        <v>378</v>
      </c>
      <c r="G37" s="210" t="s">
        <v>378</v>
      </c>
      <c r="H37" s="210" t="s">
        <v>378</v>
      </c>
      <c r="I37" s="210" t="s">
        <v>378</v>
      </c>
      <c r="J37" s="210" t="s">
        <v>378</v>
      </c>
      <c r="K37" s="210" t="s">
        <v>439</v>
      </c>
      <c r="L37" s="210" t="s">
        <v>378</v>
      </c>
      <c r="M37" s="210" t="s">
        <v>439</v>
      </c>
      <c r="N37" s="210" t="s">
        <v>378</v>
      </c>
      <c r="O37" s="210" t="s">
        <v>378</v>
      </c>
      <c r="P37" s="210" t="s">
        <v>378</v>
      </c>
      <c r="Q37" s="210" t="s">
        <v>378</v>
      </c>
      <c r="R37" s="210" t="s">
        <v>439</v>
      </c>
      <c r="S37" s="210" t="s">
        <v>378</v>
      </c>
      <c r="T37" s="210" t="s">
        <v>378</v>
      </c>
      <c r="U37" s="210" t="s">
        <v>439</v>
      </c>
      <c r="V37" s="210" t="s">
        <v>378</v>
      </c>
      <c r="W37" s="210" t="s">
        <v>378</v>
      </c>
      <c r="X37" s="210" t="s">
        <v>439</v>
      </c>
      <c r="Y37" s="63">
        <v>14</v>
      </c>
      <c r="Z37" s="126">
        <v>1</v>
      </c>
      <c r="AA37" s="126">
        <v>5</v>
      </c>
      <c r="AB37" s="126" t="s">
        <v>1128</v>
      </c>
      <c r="AC37" s="210" t="s">
        <v>462</v>
      </c>
      <c r="AD37" s="236" t="s">
        <v>464</v>
      </c>
      <c r="AE37" s="236" t="s">
        <v>477</v>
      </c>
      <c r="AF37" s="126" t="s">
        <v>371</v>
      </c>
      <c r="AG37" s="126">
        <v>-1</v>
      </c>
      <c r="AH37" s="126">
        <v>3</v>
      </c>
      <c r="AI37" s="63" t="s">
        <v>824</v>
      </c>
      <c r="AJ37" s="63" t="s">
        <v>371</v>
      </c>
      <c r="AK37" s="63" t="s">
        <v>824</v>
      </c>
      <c r="AL37" s="63" t="s">
        <v>1129</v>
      </c>
      <c r="AM37" s="63"/>
      <c r="AN37" s="239"/>
      <c r="AO37" s="239"/>
      <c r="AP37" s="239"/>
      <c r="AQ37" s="239"/>
    </row>
    <row r="38" spans="1:43" ht="93.75" customHeight="1" x14ac:dyDescent="0.25">
      <c r="A38" s="232" t="s">
        <v>122</v>
      </c>
      <c r="B38" s="63" t="s">
        <v>12</v>
      </c>
      <c r="C38" s="63">
        <v>4</v>
      </c>
      <c r="D38" s="63" t="s">
        <v>622</v>
      </c>
      <c r="E38" s="63" t="s">
        <v>11</v>
      </c>
      <c r="F38" s="210" t="s">
        <v>439</v>
      </c>
      <c r="G38" s="210" t="s">
        <v>378</v>
      </c>
      <c r="H38" s="210" t="s">
        <v>378</v>
      </c>
      <c r="I38" s="210" t="s">
        <v>439</v>
      </c>
      <c r="J38" s="210" t="s">
        <v>378</v>
      </c>
      <c r="K38" s="210" t="s">
        <v>439</v>
      </c>
      <c r="L38" s="210" t="s">
        <v>439</v>
      </c>
      <c r="M38" s="210" t="s">
        <v>439</v>
      </c>
      <c r="N38" s="210" t="s">
        <v>439</v>
      </c>
      <c r="O38" s="210" t="s">
        <v>378</v>
      </c>
      <c r="P38" s="210" t="s">
        <v>378</v>
      </c>
      <c r="Q38" s="210" t="s">
        <v>378</v>
      </c>
      <c r="R38" s="210" t="s">
        <v>378</v>
      </c>
      <c r="S38" s="210" t="s">
        <v>378</v>
      </c>
      <c r="T38" s="210" t="s">
        <v>378</v>
      </c>
      <c r="U38" s="210" t="s">
        <v>439</v>
      </c>
      <c r="V38" s="210" t="s">
        <v>378</v>
      </c>
      <c r="W38" s="210" t="s">
        <v>378</v>
      </c>
      <c r="X38" s="210" t="s">
        <v>439</v>
      </c>
      <c r="Y38" s="63">
        <v>11</v>
      </c>
      <c r="Z38" s="126">
        <v>1</v>
      </c>
      <c r="AA38" s="126">
        <v>4</v>
      </c>
      <c r="AB38" s="126" t="s">
        <v>1142</v>
      </c>
      <c r="AC38" s="210" t="s">
        <v>462</v>
      </c>
      <c r="AD38" s="236" t="s">
        <v>372</v>
      </c>
      <c r="AE38" s="236" t="s">
        <v>476</v>
      </c>
      <c r="AF38" s="126" t="s">
        <v>384</v>
      </c>
      <c r="AG38" s="126">
        <v>-1</v>
      </c>
      <c r="AH38" s="126">
        <v>2</v>
      </c>
      <c r="AI38" s="63" t="s">
        <v>824</v>
      </c>
      <c r="AJ38" s="63" t="s">
        <v>384</v>
      </c>
      <c r="AK38" s="63" t="s">
        <v>824</v>
      </c>
      <c r="AL38" s="63" t="s">
        <v>1129</v>
      </c>
      <c r="AM38" s="63"/>
      <c r="AN38" s="239"/>
      <c r="AO38" s="239"/>
      <c r="AP38" s="239"/>
      <c r="AQ38" s="239"/>
    </row>
    <row r="39" spans="1:43" ht="93.75" customHeight="1" x14ac:dyDescent="0.25">
      <c r="A39" s="232" t="s">
        <v>122</v>
      </c>
      <c r="B39" s="63" t="s">
        <v>12</v>
      </c>
      <c r="C39" s="63">
        <v>6</v>
      </c>
      <c r="D39" s="63" t="s">
        <v>639</v>
      </c>
      <c r="E39" s="63" t="s">
        <v>11</v>
      </c>
      <c r="F39" s="210" t="s">
        <v>378</v>
      </c>
      <c r="G39" s="210" t="s">
        <v>378</v>
      </c>
      <c r="H39" s="210" t="s">
        <v>378</v>
      </c>
      <c r="I39" s="210" t="s">
        <v>439</v>
      </c>
      <c r="J39" s="210" t="s">
        <v>378</v>
      </c>
      <c r="K39" s="210" t="s">
        <v>439</v>
      </c>
      <c r="L39" s="210" t="s">
        <v>439</v>
      </c>
      <c r="M39" s="210" t="s">
        <v>439</v>
      </c>
      <c r="N39" s="210" t="s">
        <v>439</v>
      </c>
      <c r="O39" s="210" t="s">
        <v>378</v>
      </c>
      <c r="P39" s="210" t="s">
        <v>378</v>
      </c>
      <c r="Q39" s="210" t="s">
        <v>378</v>
      </c>
      <c r="R39" s="210" t="s">
        <v>378</v>
      </c>
      <c r="S39" s="210" t="s">
        <v>378</v>
      </c>
      <c r="T39" s="210" t="s">
        <v>378</v>
      </c>
      <c r="U39" s="210" t="s">
        <v>378</v>
      </c>
      <c r="V39" s="210" t="s">
        <v>378</v>
      </c>
      <c r="W39" s="210" t="s">
        <v>378</v>
      </c>
      <c r="X39" s="210" t="s">
        <v>439</v>
      </c>
      <c r="Y39" s="63">
        <v>13</v>
      </c>
      <c r="Z39" s="126">
        <v>1</v>
      </c>
      <c r="AA39" s="126">
        <v>5</v>
      </c>
      <c r="AB39" s="126" t="s">
        <v>1128</v>
      </c>
      <c r="AC39" s="210" t="s">
        <v>462</v>
      </c>
      <c r="AD39" s="236" t="s">
        <v>464</v>
      </c>
      <c r="AE39" s="236" t="s">
        <v>477</v>
      </c>
      <c r="AF39" s="126" t="s">
        <v>371</v>
      </c>
      <c r="AG39" s="126">
        <v>-1</v>
      </c>
      <c r="AH39" s="126">
        <v>3</v>
      </c>
      <c r="AI39" s="63" t="s">
        <v>824</v>
      </c>
      <c r="AJ39" s="63" t="s">
        <v>371</v>
      </c>
      <c r="AK39" s="63" t="s">
        <v>824</v>
      </c>
      <c r="AL39" s="63" t="s">
        <v>1129</v>
      </c>
      <c r="AM39" s="63"/>
      <c r="AN39" s="239"/>
      <c r="AO39" s="239"/>
      <c r="AP39" s="239"/>
      <c r="AQ39" s="239"/>
    </row>
    <row r="40" spans="1:43" ht="93.75" customHeight="1" x14ac:dyDescent="0.25">
      <c r="A40" s="232" t="s">
        <v>122</v>
      </c>
      <c r="B40" s="63" t="s">
        <v>12</v>
      </c>
      <c r="C40" s="63">
        <v>7</v>
      </c>
      <c r="D40" s="63" t="s">
        <v>392</v>
      </c>
      <c r="E40" s="63" t="s">
        <v>11</v>
      </c>
      <c r="F40" s="210" t="s">
        <v>378</v>
      </c>
      <c r="G40" s="210" t="s">
        <v>439</v>
      </c>
      <c r="H40" s="210" t="s">
        <v>439</v>
      </c>
      <c r="I40" s="210" t="s">
        <v>439</v>
      </c>
      <c r="J40" s="210" t="s">
        <v>378</v>
      </c>
      <c r="K40" s="210" t="s">
        <v>439</v>
      </c>
      <c r="L40" s="210" t="s">
        <v>439</v>
      </c>
      <c r="M40" s="210" t="s">
        <v>439</v>
      </c>
      <c r="N40" s="210" t="s">
        <v>439</v>
      </c>
      <c r="O40" s="210" t="s">
        <v>378</v>
      </c>
      <c r="P40" s="210" t="s">
        <v>378</v>
      </c>
      <c r="Q40" s="210" t="s">
        <v>378</v>
      </c>
      <c r="R40" s="210" t="s">
        <v>439</v>
      </c>
      <c r="S40" s="210" t="s">
        <v>378</v>
      </c>
      <c r="T40" s="210" t="s">
        <v>378</v>
      </c>
      <c r="U40" s="210" t="s">
        <v>439</v>
      </c>
      <c r="V40" s="210" t="s">
        <v>378</v>
      </c>
      <c r="W40" s="210" t="s">
        <v>378</v>
      </c>
      <c r="X40" s="210" t="s">
        <v>439</v>
      </c>
      <c r="Y40" s="63">
        <v>9</v>
      </c>
      <c r="Z40" s="126">
        <v>1</v>
      </c>
      <c r="AA40" s="126">
        <v>4</v>
      </c>
      <c r="AB40" s="126" t="s">
        <v>1142</v>
      </c>
      <c r="AC40" s="210" t="s">
        <v>462</v>
      </c>
      <c r="AD40" s="236" t="s">
        <v>372</v>
      </c>
      <c r="AE40" s="236" t="s">
        <v>476</v>
      </c>
      <c r="AF40" s="126" t="s">
        <v>384</v>
      </c>
      <c r="AG40" s="126">
        <v>-1</v>
      </c>
      <c r="AH40" s="126">
        <v>2</v>
      </c>
      <c r="AI40" s="63" t="s">
        <v>824</v>
      </c>
      <c r="AJ40" s="63" t="s">
        <v>384</v>
      </c>
      <c r="AK40" s="63" t="s">
        <v>824</v>
      </c>
      <c r="AL40" s="63" t="s">
        <v>1129</v>
      </c>
      <c r="AM40" s="63"/>
      <c r="AN40" s="239"/>
      <c r="AO40" s="239"/>
      <c r="AP40" s="239"/>
      <c r="AQ40" s="239"/>
    </row>
    <row r="41" spans="1:43" ht="93.75" customHeight="1" x14ac:dyDescent="0.25">
      <c r="A41" s="232" t="s">
        <v>122</v>
      </c>
      <c r="B41" s="63" t="s">
        <v>12</v>
      </c>
      <c r="C41" s="63">
        <v>8</v>
      </c>
      <c r="D41" s="63" t="s">
        <v>641</v>
      </c>
      <c r="E41" s="63" t="s">
        <v>11</v>
      </c>
      <c r="F41" s="210" t="s">
        <v>378</v>
      </c>
      <c r="G41" s="210" t="s">
        <v>439</v>
      </c>
      <c r="H41" s="210" t="s">
        <v>439</v>
      </c>
      <c r="I41" s="210" t="s">
        <v>439</v>
      </c>
      <c r="J41" s="210" t="s">
        <v>378</v>
      </c>
      <c r="K41" s="210" t="s">
        <v>378</v>
      </c>
      <c r="L41" s="210" t="s">
        <v>378</v>
      </c>
      <c r="M41" s="210" t="s">
        <v>439</v>
      </c>
      <c r="N41" s="210" t="s">
        <v>439</v>
      </c>
      <c r="O41" s="210" t="s">
        <v>378</v>
      </c>
      <c r="P41" s="210" t="s">
        <v>378</v>
      </c>
      <c r="Q41" s="210" t="s">
        <v>378</v>
      </c>
      <c r="R41" s="210" t="s">
        <v>378</v>
      </c>
      <c r="S41" s="210" t="s">
        <v>378</v>
      </c>
      <c r="T41" s="210" t="s">
        <v>378</v>
      </c>
      <c r="U41" s="210" t="s">
        <v>439</v>
      </c>
      <c r="V41" s="210" t="s">
        <v>378</v>
      </c>
      <c r="W41" s="210" t="s">
        <v>378</v>
      </c>
      <c r="X41" s="210" t="s">
        <v>439</v>
      </c>
      <c r="Y41" s="63">
        <v>12</v>
      </c>
      <c r="Z41" s="126">
        <v>1</v>
      </c>
      <c r="AA41" s="126">
        <v>5</v>
      </c>
      <c r="AB41" s="126" t="s">
        <v>1128</v>
      </c>
      <c r="AC41" s="210" t="s">
        <v>462</v>
      </c>
      <c r="AD41" s="236" t="s">
        <v>464</v>
      </c>
      <c r="AE41" s="236" t="s">
        <v>477</v>
      </c>
      <c r="AF41" s="126" t="s">
        <v>371</v>
      </c>
      <c r="AG41" s="126">
        <v>-1</v>
      </c>
      <c r="AH41" s="126">
        <v>3</v>
      </c>
      <c r="AI41" s="63" t="s">
        <v>824</v>
      </c>
      <c r="AJ41" s="63" t="s">
        <v>371</v>
      </c>
      <c r="AK41" s="63" t="s">
        <v>824</v>
      </c>
      <c r="AL41" s="63" t="s">
        <v>1129</v>
      </c>
      <c r="AM41" s="63"/>
      <c r="AN41" s="239"/>
      <c r="AO41" s="239"/>
      <c r="AP41" s="239"/>
      <c r="AQ41" s="239"/>
    </row>
    <row r="42" spans="1:43" ht="93.75" customHeight="1" x14ac:dyDescent="0.25">
      <c r="A42" s="232" t="s">
        <v>122</v>
      </c>
      <c r="B42" s="63" t="s">
        <v>12</v>
      </c>
      <c r="C42" s="63">
        <v>9</v>
      </c>
      <c r="D42" s="63" t="s">
        <v>391</v>
      </c>
      <c r="E42" s="63" t="s">
        <v>11</v>
      </c>
      <c r="F42" s="210" t="s">
        <v>378</v>
      </c>
      <c r="G42" s="210" t="s">
        <v>439</v>
      </c>
      <c r="H42" s="210" t="s">
        <v>439</v>
      </c>
      <c r="I42" s="210" t="s">
        <v>439</v>
      </c>
      <c r="J42" s="210" t="s">
        <v>378</v>
      </c>
      <c r="K42" s="210" t="s">
        <v>378</v>
      </c>
      <c r="L42" s="210" t="s">
        <v>378</v>
      </c>
      <c r="M42" s="210" t="s">
        <v>439</v>
      </c>
      <c r="N42" s="210" t="s">
        <v>439</v>
      </c>
      <c r="O42" s="210" t="s">
        <v>378</v>
      </c>
      <c r="P42" s="210" t="s">
        <v>439</v>
      </c>
      <c r="Q42" s="210" t="s">
        <v>378</v>
      </c>
      <c r="R42" s="210" t="s">
        <v>378</v>
      </c>
      <c r="S42" s="210" t="s">
        <v>378</v>
      </c>
      <c r="T42" s="210" t="s">
        <v>378</v>
      </c>
      <c r="U42" s="210" t="s">
        <v>439</v>
      </c>
      <c r="V42" s="210" t="s">
        <v>378</v>
      </c>
      <c r="W42" s="210" t="s">
        <v>378</v>
      </c>
      <c r="X42" s="210" t="s">
        <v>439</v>
      </c>
      <c r="Y42" s="63">
        <v>11</v>
      </c>
      <c r="Z42" s="126">
        <v>1</v>
      </c>
      <c r="AA42" s="126">
        <v>4</v>
      </c>
      <c r="AB42" s="126" t="s">
        <v>1142</v>
      </c>
      <c r="AC42" s="210" t="s">
        <v>462</v>
      </c>
      <c r="AD42" s="236" t="s">
        <v>372</v>
      </c>
      <c r="AE42" s="236" t="s">
        <v>476</v>
      </c>
      <c r="AF42" s="126" t="s">
        <v>384</v>
      </c>
      <c r="AG42" s="126">
        <v>-1</v>
      </c>
      <c r="AH42" s="126">
        <v>2</v>
      </c>
      <c r="AI42" s="63" t="s">
        <v>824</v>
      </c>
      <c r="AJ42" s="63" t="s">
        <v>384</v>
      </c>
      <c r="AK42" s="63" t="s">
        <v>824</v>
      </c>
      <c r="AL42" s="63" t="s">
        <v>1129</v>
      </c>
      <c r="AM42" s="63"/>
      <c r="AN42" s="239"/>
      <c r="AO42" s="239"/>
      <c r="AP42" s="239"/>
      <c r="AQ42" s="239"/>
    </row>
    <row r="43" spans="1:43" ht="93.75" customHeight="1" x14ac:dyDescent="0.25">
      <c r="A43" s="232" t="s">
        <v>122</v>
      </c>
      <c r="B43" s="63" t="s">
        <v>12</v>
      </c>
      <c r="C43" s="63">
        <v>10</v>
      </c>
      <c r="D43" s="63" t="s">
        <v>623</v>
      </c>
      <c r="E43" s="63" t="s">
        <v>11</v>
      </c>
      <c r="F43" s="210" t="s">
        <v>378</v>
      </c>
      <c r="G43" s="210" t="s">
        <v>439</v>
      </c>
      <c r="H43" s="210" t="s">
        <v>439</v>
      </c>
      <c r="I43" s="210" t="s">
        <v>439</v>
      </c>
      <c r="J43" s="210" t="s">
        <v>378</v>
      </c>
      <c r="K43" s="210" t="s">
        <v>378</v>
      </c>
      <c r="L43" s="210" t="s">
        <v>378</v>
      </c>
      <c r="M43" s="210" t="s">
        <v>439</v>
      </c>
      <c r="N43" s="210" t="s">
        <v>439</v>
      </c>
      <c r="O43" s="210" t="s">
        <v>378</v>
      </c>
      <c r="P43" s="210" t="s">
        <v>439</v>
      </c>
      <c r="Q43" s="210" t="s">
        <v>378</v>
      </c>
      <c r="R43" s="210" t="s">
        <v>378</v>
      </c>
      <c r="S43" s="210" t="s">
        <v>378</v>
      </c>
      <c r="T43" s="210" t="s">
        <v>378</v>
      </c>
      <c r="U43" s="210" t="s">
        <v>378</v>
      </c>
      <c r="V43" s="210" t="s">
        <v>378</v>
      </c>
      <c r="W43" s="210" t="s">
        <v>378</v>
      </c>
      <c r="X43" s="210" t="s">
        <v>439</v>
      </c>
      <c r="Y43" s="63">
        <v>12</v>
      </c>
      <c r="Z43" s="126">
        <v>1</v>
      </c>
      <c r="AA43" s="126">
        <v>5</v>
      </c>
      <c r="AB43" s="126" t="s">
        <v>1128</v>
      </c>
      <c r="AC43" s="210" t="s">
        <v>462</v>
      </c>
      <c r="AD43" s="236" t="s">
        <v>464</v>
      </c>
      <c r="AE43" s="236" t="s">
        <v>477</v>
      </c>
      <c r="AF43" s="126" t="s">
        <v>371</v>
      </c>
      <c r="AG43" s="126">
        <v>-1</v>
      </c>
      <c r="AH43" s="126">
        <v>3</v>
      </c>
      <c r="AI43" s="63" t="s">
        <v>824</v>
      </c>
      <c r="AJ43" s="63" t="s">
        <v>371</v>
      </c>
      <c r="AK43" s="63" t="s">
        <v>824</v>
      </c>
      <c r="AL43" s="63" t="s">
        <v>1129</v>
      </c>
      <c r="AM43" s="63"/>
      <c r="AN43" s="239"/>
      <c r="AO43" s="239"/>
      <c r="AP43" s="239"/>
      <c r="AQ43" s="239"/>
    </row>
    <row r="44" spans="1:43" ht="93.75" customHeight="1" x14ac:dyDescent="0.25">
      <c r="A44" s="232" t="s">
        <v>122</v>
      </c>
      <c r="B44" s="63" t="s">
        <v>12</v>
      </c>
      <c r="C44" s="63">
        <v>11</v>
      </c>
      <c r="D44" s="63" t="s">
        <v>394</v>
      </c>
      <c r="E44" s="63" t="s">
        <v>11</v>
      </c>
      <c r="F44" s="210" t="s">
        <v>378</v>
      </c>
      <c r="G44" s="210" t="s">
        <v>378</v>
      </c>
      <c r="H44" s="210" t="s">
        <v>378</v>
      </c>
      <c r="I44" s="210" t="s">
        <v>378</v>
      </c>
      <c r="J44" s="210" t="s">
        <v>378</v>
      </c>
      <c r="K44" s="210" t="s">
        <v>378</v>
      </c>
      <c r="L44" s="210" t="s">
        <v>378</v>
      </c>
      <c r="M44" s="210" t="s">
        <v>439</v>
      </c>
      <c r="N44" s="210" t="s">
        <v>378</v>
      </c>
      <c r="O44" s="210" t="s">
        <v>378</v>
      </c>
      <c r="P44" s="210" t="s">
        <v>378</v>
      </c>
      <c r="Q44" s="210" t="s">
        <v>378</v>
      </c>
      <c r="R44" s="210" t="s">
        <v>378</v>
      </c>
      <c r="S44" s="210" t="s">
        <v>378</v>
      </c>
      <c r="T44" s="210" t="s">
        <v>378</v>
      </c>
      <c r="U44" s="210" t="s">
        <v>378</v>
      </c>
      <c r="V44" s="210" t="s">
        <v>378</v>
      </c>
      <c r="W44" s="210" t="s">
        <v>378</v>
      </c>
      <c r="X44" s="210" t="s">
        <v>439</v>
      </c>
      <c r="Y44" s="63">
        <v>17</v>
      </c>
      <c r="Z44" s="126">
        <v>1</v>
      </c>
      <c r="AA44" s="126">
        <v>5</v>
      </c>
      <c r="AB44" s="126" t="s">
        <v>1128</v>
      </c>
      <c r="AC44" s="210" t="s">
        <v>462</v>
      </c>
      <c r="AD44" s="236" t="s">
        <v>464</v>
      </c>
      <c r="AE44" s="236" t="s">
        <v>477</v>
      </c>
      <c r="AF44" s="126" t="s">
        <v>371</v>
      </c>
      <c r="AG44" s="126">
        <v>-1</v>
      </c>
      <c r="AH44" s="126">
        <v>3</v>
      </c>
      <c r="AI44" s="63" t="s">
        <v>824</v>
      </c>
      <c r="AJ44" s="63" t="s">
        <v>371</v>
      </c>
      <c r="AK44" s="63" t="s">
        <v>824</v>
      </c>
      <c r="AL44" s="63" t="s">
        <v>1129</v>
      </c>
      <c r="AM44" s="63"/>
      <c r="AN44" s="239"/>
      <c r="AO44" s="239"/>
      <c r="AP44" s="239"/>
      <c r="AQ44" s="239"/>
    </row>
    <row r="45" spans="1:43" ht="93.75" customHeight="1" x14ac:dyDescent="0.25">
      <c r="A45" s="232" t="s">
        <v>122</v>
      </c>
      <c r="B45" s="63" t="s">
        <v>12</v>
      </c>
      <c r="C45" s="63">
        <v>13</v>
      </c>
      <c r="D45" s="63" t="s">
        <v>15</v>
      </c>
      <c r="E45" s="63" t="s">
        <v>11</v>
      </c>
      <c r="F45" s="210" t="s">
        <v>378</v>
      </c>
      <c r="G45" s="210" t="s">
        <v>378</v>
      </c>
      <c r="H45" s="210" t="s">
        <v>378</v>
      </c>
      <c r="I45" s="210" t="s">
        <v>378</v>
      </c>
      <c r="J45" s="210" t="s">
        <v>378</v>
      </c>
      <c r="K45" s="210" t="s">
        <v>378</v>
      </c>
      <c r="L45" s="210" t="s">
        <v>378</v>
      </c>
      <c r="M45" s="210" t="s">
        <v>378</v>
      </c>
      <c r="N45" s="210" t="s">
        <v>378</v>
      </c>
      <c r="O45" s="210" t="s">
        <v>378</v>
      </c>
      <c r="P45" s="210" t="s">
        <v>378</v>
      </c>
      <c r="Q45" s="210" t="s">
        <v>378</v>
      </c>
      <c r="R45" s="210" t="s">
        <v>378</v>
      </c>
      <c r="S45" s="210" t="s">
        <v>378</v>
      </c>
      <c r="T45" s="210" t="s">
        <v>378</v>
      </c>
      <c r="U45" s="210" t="s">
        <v>378</v>
      </c>
      <c r="V45" s="210" t="s">
        <v>378</v>
      </c>
      <c r="W45" s="210" t="s">
        <v>378</v>
      </c>
      <c r="X45" s="210" t="s">
        <v>439</v>
      </c>
      <c r="Y45" s="63">
        <v>18</v>
      </c>
      <c r="Z45" s="126">
        <v>1</v>
      </c>
      <c r="AA45" s="126">
        <v>5</v>
      </c>
      <c r="AB45" s="126" t="s">
        <v>1128</v>
      </c>
      <c r="AC45" s="210" t="s">
        <v>462</v>
      </c>
      <c r="AD45" s="236" t="s">
        <v>464</v>
      </c>
      <c r="AE45" s="236" t="s">
        <v>477</v>
      </c>
      <c r="AF45" s="126" t="s">
        <v>371</v>
      </c>
      <c r="AG45" s="126">
        <v>-1</v>
      </c>
      <c r="AH45" s="126">
        <v>3</v>
      </c>
      <c r="AI45" s="63" t="s">
        <v>824</v>
      </c>
      <c r="AJ45" s="63" t="s">
        <v>371</v>
      </c>
      <c r="AK45" s="63" t="s">
        <v>824</v>
      </c>
      <c r="AL45" s="63" t="s">
        <v>1129</v>
      </c>
      <c r="AM45" s="63"/>
      <c r="AN45" s="239"/>
      <c r="AO45" s="239"/>
      <c r="AP45" s="239"/>
      <c r="AQ45" s="239"/>
    </row>
    <row r="46" spans="1:43" ht="93.75" customHeight="1" x14ac:dyDescent="0.25">
      <c r="A46" s="232" t="s">
        <v>1187</v>
      </c>
      <c r="B46" s="64" t="s">
        <v>12</v>
      </c>
      <c r="C46" s="64">
        <v>1</v>
      </c>
      <c r="D46" s="64" t="s">
        <v>386</v>
      </c>
      <c r="E46" s="64" t="s">
        <v>11</v>
      </c>
      <c r="F46" s="209" t="s">
        <v>378</v>
      </c>
      <c r="G46" s="209" t="s">
        <v>378</v>
      </c>
      <c r="H46" s="209" t="s">
        <v>378</v>
      </c>
      <c r="I46" s="209" t="s">
        <v>378</v>
      </c>
      <c r="J46" s="209" t="s">
        <v>378</v>
      </c>
      <c r="K46" s="209" t="s">
        <v>378</v>
      </c>
      <c r="L46" s="209" t="s">
        <v>378</v>
      </c>
      <c r="M46" s="209" t="s">
        <v>378</v>
      </c>
      <c r="N46" s="209" t="s">
        <v>378</v>
      </c>
      <c r="O46" s="209" t="s">
        <v>378</v>
      </c>
      <c r="P46" s="209" t="s">
        <v>378</v>
      </c>
      <c r="Q46" s="209" t="s">
        <v>378</v>
      </c>
      <c r="R46" s="209" t="s">
        <v>378</v>
      </c>
      <c r="S46" s="209" t="s">
        <v>378</v>
      </c>
      <c r="T46" s="209" t="s">
        <v>378</v>
      </c>
      <c r="U46" s="209" t="s">
        <v>439</v>
      </c>
      <c r="V46" s="209" t="s">
        <v>378</v>
      </c>
      <c r="W46" s="209" t="s">
        <v>378</v>
      </c>
      <c r="X46" s="209" t="s">
        <v>439</v>
      </c>
      <c r="Y46" s="64">
        <v>17</v>
      </c>
      <c r="Z46" s="127">
        <v>2</v>
      </c>
      <c r="AA46" s="127">
        <v>5</v>
      </c>
      <c r="AB46" s="128" t="s">
        <v>1184</v>
      </c>
      <c r="AC46" s="207" t="s">
        <v>142</v>
      </c>
      <c r="AD46" s="208" t="s">
        <v>464</v>
      </c>
      <c r="AE46" s="208" t="s">
        <v>477</v>
      </c>
      <c r="AF46" s="123" t="s">
        <v>1184</v>
      </c>
      <c r="AG46" s="123">
        <v>2</v>
      </c>
      <c r="AH46" s="123">
        <v>5</v>
      </c>
      <c r="AI46" s="207" t="s">
        <v>142</v>
      </c>
      <c r="AJ46" s="61" t="s">
        <v>464</v>
      </c>
      <c r="AK46" s="63" t="s">
        <v>477</v>
      </c>
      <c r="AL46" s="63" t="s">
        <v>1129</v>
      </c>
      <c r="AM46" s="63"/>
      <c r="AN46" s="239"/>
      <c r="AO46" s="239"/>
      <c r="AP46" s="239"/>
      <c r="AQ46" s="239"/>
    </row>
    <row r="47" spans="1:43" ht="93.75" customHeight="1" x14ac:dyDescent="0.25">
      <c r="A47" s="232" t="s">
        <v>1187</v>
      </c>
      <c r="B47" s="63" t="s">
        <v>12</v>
      </c>
      <c r="C47" s="63">
        <v>3</v>
      </c>
      <c r="D47" s="63" t="s">
        <v>390</v>
      </c>
      <c r="E47" s="63" t="s">
        <v>11</v>
      </c>
      <c r="F47" s="210" t="s">
        <v>378</v>
      </c>
      <c r="G47" s="210" t="s">
        <v>378</v>
      </c>
      <c r="H47" s="210" t="s">
        <v>378</v>
      </c>
      <c r="I47" s="210" t="s">
        <v>378</v>
      </c>
      <c r="J47" s="210" t="s">
        <v>378</v>
      </c>
      <c r="K47" s="210" t="s">
        <v>378</v>
      </c>
      <c r="L47" s="210" t="s">
        <v>378</v>
      </c>
      <c r="M47" s="210" t="s">
        <v>378</v>
      </c>
      <c r="N47" s="210" t="s">
        <v>378</v>
      </c>
      <c r="O47" s="210" t="s">
        <v>378</v>
      </c>
      <c r="P47" s="210" t="s">
        <v>378</v>
      </c>
      <c r="Q47" s="210" t="s">
        <v>378</v>
      </c>
      <c r="R47" s="210" t="s">
        <v>378</v>
      </c>
      <c r="S47" s="210" t="s">
        <v>378</v>
      </c>
      <c r="T47" s="210" t="s">
        <v>378</v>
      </c>
      <c r="U47" s="210" t="s">
        <v>439</v>
      </c>
      <c r="V47" s="210" t="s">
        <v>378</v>
      </c>
      <c r="W47" s="210" t="s">
        <v>378</v>
      </c>
      <c r="X47" s="210" t="s">
        <v>439</v>
      </c>
      <c r="Y47" s="64">
        <v>17</v>
      </c>
      <c r="Z47" s="127">
        <v>2</v>
      </c>
      <c r="AA47" s="127">
        <v>5</v>
      </c>
      <c r="AB47" s="126" t="s">
        <v>1184</v>
      </c>
      <c r="AC47" s="207" t="s">
        <v>142</v>
      </c>
      <c r="AD47" s="208" t="s">
        <v>464</v>
      </c>
      <c r="AE47" s="208" t="s">
        <v>477</v>
      </c>
      <c r="AF47" s="123" t="s">
        <v>1184</v>
      </c>
      <c r="AG47" s="123">
        <v>2</v>
      </c>
      <c r="AH47" s="123">
        <v>5</v>
      </c>
      <c r="AI47" s="207" t="s">
        <v>142</v>
      </c>
      <c r="AJ47" s="61" t="s">
        <v>464</v>
      </c>
      <c r="AK47" s="63" t="s">
        <v>477</v>
      </c>
      <c r="AL47" s="63" t="s">
        <v>1129</v>
      </c>
      <c r="AM47" s="63"/>
      <c r="AN47" s="239"/>
      <c r="AO47" s="239"/>
      <c r="AP47" s="239"/>
      <c r="AQ47" s="239"/>
    </row>
    <row r="48" spans="1:43" ht="93.75" customHeight="1" x14ac:dyDescent="0.25">
      <c r="A48" s="232" t="s">
        <v>1187</v>
      </c>
      <c r="B48" s="64" t="s">
        <v>12</v>
      </c>
      <c r="C48" s="62">
        <v>4</v>
      </c>
      <c r="D48" s="64" t="s">
        <v>622</v>
      </c>
      <c r="E48" s="64" t="s">
        <v>11</v>
      </c>
      <c r="F48" s="210" t="s">
        <v>378</v>
      </c>
      <c r="G48" s="210" t="s">
        <v>378</v>
      </c>
      <c r="H48" s="210" t="s">
        <v>378</v>
      </c>
      <c r="I48" s="210" t="s">
        <v>378</v>
      </c>
      <c r="J48" s="210" t="s">
        <v>378</v>
      </c>
      <c r="K48" s="210" t="s">
        <v>378</v>
      </c>
      <c r="L48" s="210" t="s">
        <v>378</v>
      </c>
      <c r="M48" s="210" t="s">
        <v>378</v>
      </c>
      <c r="N48" s="210" t="s">
        <v>378</v>
      </c>
      <c r="O48" s="210" t="s">
        <v>378</v>
      </c>
      <c r="P48" s="210" t="s">
        <v>378</v>
      </c>
      <c r="Q48" s="210" t="s">
        <v>378</v>
      </c>
      <c r="R48" s="210" t="s">
        <v>378</v>
      </c>
      <c r="S48" s="210" t="s">
        <v>378</v>
      </c>
      <c r="T48" s="210" t="s">
        <v>378</v>
      </c>
      <c r="U48" s="210" t="s">
        <v>439</v>
      </c>
      <c r="V48" s="210" t="s">
        <v>378</v>
      </c>
      <c r="W48" s="210" t="s">
        <v>378</v>
      </c>
      <c r="X48" s="210" t="s">
        <v>439</v>
      </c>
      <c r="Y48" s="64">
        <v>17</v>
      </c>
      <c r="Z48" s="127">
        <v>4</v>
      </c>
      <c r="AA48" s="127">
        <v>5</v>
      </c>
      <c r="AB48" s="128" t="s">
        <v>1185</v>
      </c>
      <c r="AC48" s="207" t="s">
        <v>146</v>
      </c>
      <c r="AD48" s="208" t="s">
        <v>464</v>
      </c>
      <c r="AE48" s="208" t="s">
        <v>477</v>
      </c>
      <c r="AF48" s="123" t="s">
        <v>1185</v>
      </c>
      <c r="AG48" s="123">
        <v>4</v>
      </c>
      <c r="AH48" s="123">
        <v>5</v>
      </c>
      <c r="AI48" s="207" t="s">
        <v>146</v>
      </c>
      <c r="AJ48" s="61" t="s">
        <v>464</v>
      </c>
      <c r="AK48" s="63" t="s">
        <v>477</v>
      </c>
      <c r="AL48" s="63" t="s">
        <v>1129</v>
      </c>
      <c r="AM48" s="63"/>
      <c r="AN48" s="239"/>
      <c r="AO48" s="239"/>
      <c r="AP48" s="239"/>
      <c r="AQ48" s="239"/>
    </row>
    <row r="49" spans="1:43" ht="93.75" customHeight="1" x14ac:dyDescent="0.25">
      <c r="A49" s="232" t="s">
        <v>1187</v>
      </c>
      <c r="B49" s="63" t="s">
        <v>12</v>
      </c>
      <c r="C49" s="63">
        <v>6</v>
      </c>
      <c r="D49" s="63" t="s">
        <v>639</v>
      </c>
      <c r="E49" s="63" t="s">
        <v>11</v>
      </c>
      <c r="F49" s="210" t="s">
        <v>378</v>
      </c>
      <c r="G49" s="210" t="s">
        <v>378</v>
      </c>
      <c r="H49" s="210" t="s">
        <v>378</v>
      </c>
      <c r="I49" s="210" t="s">
        <v>378</v>
      </c>
      <c r="J49" s="210" t="s">
        <v>378</v>
      </c>
      <c r="K49" s="210" t="s">
        <v>378</v>
      </c>
      <c r="L49" s="210" t="s">
        <v>378</v>
      </c>
      <c r="M49" s="210" t="s">
        <v>378</v>
      </c>
      <c r="N49" s="210" t="s">
        <v>439</v>
      </c>
      <c r="O49" s="210" t="s">
        <v>378</v>
      </c>
      <c r="P49" s="210" t="s">
        <v>378</v>
      </c>
      <c r="Q49" s="210" t="s">
        <v>378</v>
      </c>
      <c r="R49" s="210" t="s">
        <v>378</v>
      </c>
      <c r="S49" s="210" t="s">
        <v>378</v>
      </c>
      <c r="T49" s="210" t="s">
        <v>378</v>
      </c>
      <c r="U49" s="210" t="s">
        <v>439</v>
      </c>
      <c r="V49" s="210" t="s">
        <v>378</v>
      </c>
      <c r="W49" s="210" t="s">
        <v>378</v>
      </c>
      <c r="X49" s="210" t="s">
        <v>439</v>
      </c>
      <c r="Y49" s="64">
        <v>16</v>
      </c>
      <c r="Z49" s="127">
        <v>2</v>
      </c>
      <c r="AA49" s="127">
        <v>5</v>
      </c>
      <c r="AB49" s="126" t="s">
        <v>1184</v>
      </c>
      <c r="AC49" s="207" t="s">
        <v>142</v>
      </c>
      <c r="AD49" s="208" t="s">
        <v>464</v>
      </c>
      <c r="AE49" s="208" t="s">
        <v>477</v>
      </c>
      <c r="AF49" s="123" t="s">
        <v>1184</v>
      </c>
      <c r="AG49" s="123">
        <v>2</v>
      </c>
      <c r="AH49" s="123">
        <v>5</v>
      </c>
      <c r="AI49" s="61" t="s">
        <v>142</v>
      </c>
      <c r="AJ49" s="61" t="s">
        <v>464</v>
      </c>
      <c r="AK49" s="63" t="s">
        <v>477</v>
      </c>
      <c r="AL49" s="63" t="s">
        <v>1129</v>
      </c>
      <c r="AM49" s="63"/>
      <c r="AN49" s="239"/>
      <c r="AO49" s="239"/>
      <c r="AP49" s="239"/>
      <c r="AQ49" s="239"/>
    </row>
    <row r="50" spans="1:43" ht="93.75" customHeight="1" x14ac:dyDescent="0.25">
      <c r="A50" s="232" t="s">
        <v>1187</v>
      </c>
      <c r="B50" s="64" t="s">
        <v>12</v>
      </c>
      <c r="C50" s="62">
        <v>7</v>
      </c>
      <c r="D50" s="64" t="s">
        <v>392</v>
      </c>
      <c r="E50" s="64" t="s">
        <v>11</v>
      </c>
      <c r="F50" s="210" t="s">
        <v>378</v>
      </c>
      <c r="G50" s="210" t="s">
        <v>378</v>
      </c>
      <c r="H50" s="210" t="s">
        <v>378</v>
      </c>
      <c r="I50" s="210" t="s">
        <v>378</v>
      </c>
      <c r="J50" s="210" t="s">
        <v>378</v>
      </c>
      <c r="K50" s="210" t="s">
        <v>378</v>
      </c>
      <c r="L50" s="210" t="s">
        <v>378</v>
      </c>
      <c r="M50" s="210" t="s">
        <v>378</v>
      </c>
      <c r="N50" s="210" t="s">
        <v>378</v>
      </c>
      <c r="O50" s="210" t="s">
        <v>378</v>
      </c>
      <c r="P50" s="210" t="s">
        <v>378</v>
      </c>
      <c r="Q50" s="210" t="s">
        <v>378</v>
      </c>
      <c r="R50" s="210" t="s">
        <v>378</v>
      </c>
      <c r="S50" s="210" t="s">
        <v>378</v>
      </c>
      <c r="T50" s="210" t="s">
        <v>378</v>
      </c>
      <c r="U50" s="210" t="s">
        <v>439</v>
      </c>
      <c r="V50" s="210" t="s">
        <v>378</v>
      </c>
      <c r="W50" s="210" t="s">
        <v>378</v>
      </c>
      <c r="X50" s="210" t="s">
        <v>439</v>
      </c>
      <c r="Y50" s="64">
        <v>17</v>
      </c>
      <c r="Z50" s="127">
        <v>2</v>
      </c>
      <c r="AA50" s="127">
        <v>5</v>
      </c>
      <c r="AB50" s="128" t="s">
        <v>1184</v>
      </c>
      <c r="AC50" s="207" t="s">
        <v>142</v>
      </c>
      <c r="AD50" s="208" t="s">
        <v>464</v>
      </c>
      <c r="AE50" s="208" t="s">
        <v>477</v>
      </c>
      <c r="AF50" s="123" t="s">
        <v>1184</v>
      </c>
      <c r="AG50" s="123">
        <v>2</v>
      </c>
      <c r="AH50" s="123">
        <v>5</v>
      </c>
      <c r="AI50" s="61" t="s">
        <v>142</v>
      </c>
      <c r="AJ50" s="61" t="s">
        <v>464</v>
      </c>
      <c r="AK50" s="63" t="s">
        <v>477</v>
      </c>
      <c r="AL50" s="63" t="s">
        <v>1129</v>
      </c>
      <c r="AM50" s="63"/>
      <c r="AN50" s="239"/>
      <c r="AO50" s="239"/>
      <c r="AP50" s="239"/>
      <c r="AQ50" s="239"/>
    </row>
    <row r="51" spans="1:43" ht="93.75" customHeight="1" x14ac:dyDescent="0.25">
      <c r="A51" s="232" t="s">
        <v>1187</v>
      </c>
      <c r="B51" s="63" t="s">
        <v>12</v>
      </c>
      <c r="C51" s="63">
        <v>8</v>
      </c>
      <c r="D51" s="63" t="s">
        <v>641</v>
      </c>
      <c r="E51" s="63" t="s">
        <v>11</v>
      </c>
      <c r="F51" s="210" t="s">
        <v>378</v>
      </c>
      <c r="G51" s="210" t="s">
        <v>378</v>
      </c>
      <c r="H51" s="210" t="s">
        <v>378</v>
      </c>
      <c r="I51" s="210" t="s">
        <v>378</v>
      </c>
      <c r="J51" s="210" t="s">
        <v>378</v>
      </c>
      <c r="K51" s="210" t="s">
        <v>378</v>
      </c>
      <c r="L51" s="210" t="s">
        <v>378</v>
      </c>
      <c r="M51" s="210" t="s">
        <v>378</v>
      </c>
      <c r="N51" s="210" t="s">
        <v>378</v>
      </c>
      <c r="O51" s="210" t="s">
        <v>378</v>
      </c>
      <c r="P51" s="210" t="s">
        <v>378</v>
      </c>
      <c r="Q51" s="210" t="s">
        <v>378</v>
      </c>
      <c r="R51" s="210" t="s">
        <v>378</v>
      </c>
      <c r="S51" s="210" t="s">
        <v>378</v>
      </c>
      <c r="T51" s="210" t="s">
        <v>378</v>
      </c>
      <c r="U51" s="210" t="s">
        <v>439</v>
      </c>
      <c r="V51" s="210" t="s">
        <v>378</v>
      </c>
      <c r="W51" s="210" t="s">
        <v>378</v>
      </c>
      <c r="X51" s="210" t="s">
        <v>439</v>
      </c>
      <c r="Y51" s="64">
        <v>17</v>
      </c>
      <c r="Z51" s="127">
        <v>2</v>
      </c>
      <c r="AA51" s="127">
        <v>5</v>
      </c>
      <c r="AB51" s="126" t="s">
        <v>1184</v>
      </c>
      <c r="AC51" s="207" t="s">
        <v>142</v>
      </c>
      <c r="AD51" s="208" t="s">
        <v>464</v>
      </c>
      <c r="AE51" s="208" t="s">
        <v>477</v>
      </c>
      <c r="AF51" s="123" t="s">
        <v>1184</v>
      </c>
      <c r="AG51" s="123">
        <v>2</v>
      </c>
      <c r="AH51" s="123">
        <v>5</v>
      </c>
      <c r="AI51" s="207" t="s">
        <v>142</v>
      </c>
      <c r="AJ51" s="61" t="s">
        <v>464</v>
      </c>
      <c r="AK51" s="63" t="s">
        <v>477</v>
      </c>
      <c r="AL51" s="63" t="s">
        <v>1129</v>
      </c>
      <c r="AM51" s="63"/>
      <c r="AN51" s="239"/>
      <c r="AO51" s="239"/>
      <c r="AP51" s="239"/>
      <c r="AQ51" s="239"/>
    </row>
    <row r="52" spans="1:43" ht="93.75" customHeight="1" x14ac:dyDescent="0.25">
      <c r="A52" s="232" t="s">
        <v>1187</v>
      </c>
      <c r="B52" s="64" t="s">
        <v>12</v>
      </c>
      <c r="C52" s="62">
        <v>9</v>
      </c>
      <c r="D52" s="64" t="s">
        <v>391</v>
      </c>
      <c r="E52" s="64" t="s">
        <v>11</v>
      </c>
      <c r="F52" s="210" t="s">
        <v>378</v>
      </c>
      <c r="G52" s="210" t="s">
        <v>378</v>
      </c>
      <c r="H52" s="210" t="s">
        <v>378</v>
      </c>
      <c r="I52" s="210" t="s">
        <v>378</v>
      </c>
      <c r="J52" s="210" t="s">
        <v>378</v>
      </c>
      <c r="K52" s="210" t="s">
        <v>378</v>
      </c>
      <c r="L52" s="210" t="s">
        <v>378</v>
      </c>
      <c r="M52" s="210" t="s">
        <v>378</v>
      </c>
      <c r="N52" s="210" t="s">
        <v>378</v>
      </c>
      <c r="O52" s="210" t="s">
        <v>378</v>
      </c>
      <c r="P52" s="210" t="s">
        <v>378</v>
      </c>
      <c r="Q52" s="210" t="s">
        <v>378</v>
      </c>
      <c r="R52" s="210" t="s">
        <v>378</v>
      </c>
      <c r="S52" s="210" t="s">
        <v>378</v>
      </c>
      <c r="T52" s="210" t="s">
        <v>378</v>
      </c>
      <c r="U52" s="210" t="s">
        <v>439</v>
      </c>
      <c r="V52" s="210" t="s">
        <v>378</v>
      </c>
      <c r="W52" s="210" t="s">
        <v>378</v>
      </c>
      <c r="X52" s="210" t="s">
        <v>439</v>
      </c>
      <c r="Y52" s="64">
        <v>17</v>
      </c>
      <c r="Z52" s="127">
        <v>3</v>
      </c>
      <c r="AA52" s="127">
        <v>5</v>
      </c>
      <c r="AB52" s="128" t="s">
        <v>1186</v>
      </c>
      <c r="AC52" s="207" t="s">
        <v>144</v>
      </c>
      <c r="AD52" s="208" t="s">
        <v>464</v>
      </c>
      <c r="AE52" s="208" t="s">
        <v>477</v>
      </c>
      <c r="AF52" s="123" t="s">
        <v>1186</v>
      </c>
      <c r="AG52" s="123">
        <v>3</v>
      </c>
      <c r="AH52" s="123">
        <v>5</v>
      </c>
      <c r="AI52" s="61" t="s">
        <v>144</v>
      </c>
      <c r="AJ52" s="61" t="s">
        <v>464</v>
      </c>
      <c r="AK52" s="63" t="s">
        <v>477</v>
      </c>
      <c r="AL52" s="63" t="s">
        <v>1129</v>
      </c>
      <c r="AM52" s="63"/>
      <c r="AN52" s="239"/>
      <c r="AO52" s="239"/>
      <c r="AP52" s="239"/>
      <c r="AQ52" s="239"/>
    </row>
    <row r="53" spans="1:43" ht="93.75" customHeight="1" x14ac:dyDescent="0.25">
      <c r="A53" s="232" t="s">
        <v>1187</v>
      </c>
      <c r="B53" s="63" t="s">
        <v>12</v>
      </c>
      <c r="C53" s="63">
        <v>10</v>
      </c>
      <c r="D53" s="63" t="s">
        <v>623</v>
      </c>
      <c r="E53" s="63" t="s">
        <v>11</v>
      </c>
      <c r="F53" s="210" t="s">
        <v>378</v>
      </c>
      <c r="G53" s="210" t="s">
        <v>378</v>
      </c>
      <c r="H53" s="210" t="s">
        <v>378</v>
      </c>
      <c r="I53" s="210" t="s">
        <v>378</v>
      </c>
      <c r="J53" s="210" t="s">
        <v>378</v>
      </c>
      <c r="K53" s="210" t="s">
        <v>378</v>
      </c>
      <c r="L53" s="210" t="s">
        <v>378</v>
      </c>
      <c r="M53" s="210" t="s">
        <v>378</v>
      </c>
      <c r="N53" s="210" t="s">
        <v>378</v>
      </c>
      <c r="O53" s="210" t="s">
        <v>378</v>
      </c>
      <c r="P53" s="210" t="s">
        <v>378</v>
      </c>
      <c r="Q53" s="210" t="s">
        <v>378</v>
      </c>
      <c r="R53" s="210" t="s">
        <v>378</v>
      </c>
      <c r="S53" s="210" t="s">
        <v>378</v>
      </c>
      <c r="T53" s="210" t="s">
        <v>378</v>
      </c>
      <c r="U53" s="210" t="s">
        <v>439</v>
      </c>
      <c r="V53" s="210" t="s">
        <v>378</v>
      </c>
      <c r="W53" s="210" t="s">
        <v>378</v>
      </c>
      <c r="X53" s="210" t="s">
        <v>439</v>
      </c>
      <c r="Y53" s="64">
        <v>17</v>
      </c>
      <c r="Z53" s="127">
        <v>2</v>
      </c>
      <c r="AA53" s="127">
        <v>5</v>
      </c>
      <c r="AB53" s="126" t="s">
        <v>1184</v>
      </c>
      <c r="AC53" s="207" t="s">
        <v>142</v>
      </c>
      <c r="AD53" s="208" t="s">
        <v>464</v>
      </c>
      <c r="AE53" s="208" t="s">
        <v>477</v>
      </c>
      <c r="AF53" s="123" t="s">
        <v>1184</v>
      </c>
      <c r="AG53" s="123">
        <v>2</v>
      </c>
      <c r="AH53" s="123">
        <v>5</v>
      </c>
      <c r="AI53" s="61" t="s">
        <v>142</v>
      </c>
      <c r="AJ53" s="61" t="s">
        <v>464</v>
      </c>
      <c r="AK53" s="63" t="s">
        <v>477</v>
      </c>
      <c r="AL53" s="63" t="s">
        <v>1129</v>
      </c>
      <c r="AM53" s="63"/>
      <c r="AN53" s="239"/>
      <c r="AO53" s="239"/>
      <c r="AP53" s="239"/>
      <c r="AQ53" s="239"/>
    </row>
    <row r="54" spans="1:43" ht="93.75" customHeight="1" x14ac:dyDescent="0.25">
      <c r="A54" s="232" t="s">
        <v>1187</v>
      </c>
      <c r="B54" s="64" t="s">
        <v>12</v>
      </c>
      <c r="C54" s="62">
        <v>11</v>
      </c>
      <c r="D54" s="64" t="s">
        <v>394</v>
      </c>
      <c r="E54" s="64" t="s">
        <v>11</v>
      </c>
      <c r="F54" s="210" t="s">
        <v>378</v>
      </c>
      <c r="G54" s="210" t="s">
        <v>378</v>
      </c>
      <c r="H54" s="210" t="s">
        <v>378</v>
      </c>
      <c r="I54" s="210" t="s">
        <v>378</v>
      </c>
      <c r="J54" s="210" t="s">
        <v>378</v>
      </c>
      <c r="K54" s="210" t="s">
        <v>378</v>
      </c>
      <c r="L54" s="210" t="s">
        <v>378</v>
      </c>
      <c r="M54" s="210" t="s">
        <v>378</v>
      </c>
      <c r="N54" s="210" t="s">
        <v>378</v>
      </c>
      <c r="O54" s="210" t="s">
        <v>378</v>
      </c>
      <c r="P54" s="210" t="s">
        <v>378</v>
      </c>
      <c r="Q54" s="210" t="s">
        <v>378</v>
      </c>
      <c r="R54" s="210" t="s">
        <v>378</v>
      </c>
      <c r="S54" s="210" t="s">
        <v>378</v>
      </c>
      <c r="T54" s="210" t="s">
        <v>378</v>
      </c>
      <c r="U54" s="210" t="s">
        <v>439</v>
      </c>
      <c r="V54" s="210" t="s">
        <v>378</v>
      </c>
      <c r="W54" s="210" t="s">
        <v>378</v>
      </c>
      <c r="X54" s="210" t="s">
        <v>439</v>
      </c>
      <c r="Y54" s="64">
        <v>17</v>
      </c>
      <c r="Z54" s="127">
        <v>4</v>
      </c>
      <c r="AA54" s="127">
        <v>5</v>
      </c>
      <c r="AB54" s="128" t="s">
        <v>1185</v>
      </c>
      <c r="AC54" s="207" t="s">
        <v>146</v>
      </c>
      <c r="AD54" s="208" t="s">
        <v>464</v>
      </c>
      <c r="AE54" s="208" t="s">
        <v>477</v>
      </c>
      <c r="AF54" s="123" t="s">
        <v>1185</v>
      </c>
      <c r="AG54" s="123">
        <v>4</v>
      </c>
      <c r="AH54" s="123">
        <v>5</v>
      </c>
      <c r="AI54" s="61" t="s">
        <v>146</v>
      </c>
      <c r="AJ54" s="61" t="s">
        <v>464</v>
      </c>
      <c r="AK54" s="63" t="s">
        <v>477</v>
      </c>
      <c r="AL54" s="63" t="s">
        <v>1129</v>
      </c>
      <c r="AM54" s="63"/>
      <c r="AN54" s="239"/>
      <c r="AO54" s="239"/>
      <c r="AP54" s="239"/>
      <c r="AQ54" s="239"/>
    </row>
    <row r="55" spans="1:43" ht="93.75" customHeight="1" x14ac:dyDescent="0.25">
      <c r="A55" s="232" t="s">
        <v>1187</v>
      </c>
      <c r="B55" s="257" t="s">
        <v>12</v>
      </c>
      <c r="C55" s="257">
        <v>13</v>
      </c>
      <c r="D55" s="257" t="s">
        <v>15</v>
      </c>
      <c r="E55" s="257" t="s">
        <v>11</v>
      </c>
      <c r="F55" s="210" t="s">
        <v>378</v>
      </c>
      <c r="G55" s="210" t="s">
        <v>378</v>
      </c>
      <c r="H55" s="210" t="s">
        <v>378</v>
      </c>
      <c r="I55" s="210" t="s">
        <v>378</v>
      </c>
      <c r="J55" s="210" t="s">
        <v>378</v>
      </c>
      <c r="K55" s="210" t="s">
        <v>378</v>
      </c>
      <c r="L55" s="210" t="s">
        <v>378</v>
      </c>
      <c r="M55" s="210" t="s">
        <v>378</v>
      </c>
      <c r="N55" s="210" t="s">
        <v>378</v>
      </c>
      <c r="O55" s="210" t="s">
        <v>378</v>
      </c>
      <c r="P55" s="210" t="s">
        <v>378</v>
      </c>
      <c r="Q55" s="210" t="s">
        <v>378</v>
      </c>
      <c r="R55" s="210" t="s">
        <v>378</v>
      </c>
      <c r="S55" s="210" t="s">
        <v>378</v>
      </c>
      <c r="T55" s="210" t="s">
        <v>378</v>
      </c>
      <c r="U55" s="210" t="s">
        <v>439</v>
      </c>
      <c r="V55" s="210" t="s">
        <v>378</v>
      </c>
      <c r="W55" s="210" t="s">
        <v>378</v>
      </c>
      <c r="X55" s="210" t="s">
        <v>439</v>
      </c>
      <c r="Y55" s="64">
        <v>17</v>
      </c>
      <c r="Z55" s="259">
        <v>1</v>
      </c>
      <c r="AA55" s="259">
        <v>5</v>
      </c>
      <c r="AB55" s="259" t="s">
        <v>1128</v>
      </c>
      <c r="AC55" s="258" t="s">
        <v>462</v>
      </c>
      <c r="AD55" s="260" t="s">
        <v>464</v>
      </c>
      <c r="AE55" s="260" t="s">
        <v>477</v>
      </c>
      <c r="AF55" s="259" t="s">
        <v>1128</v>
      </c>
      <c r="AG55" s="259">
        <v>1</v>
      </c>
      <c r="AH55" s="259">
        <v>5</v>
      </c>
      <c r="AI55" s="257" t="s">
        <v>462</v>
      </c>
      <c r="AJ55" s="257" t="s">
        <v>464</v>
      </c>
      <c r="AK55" s="63" t="s">
        <v>477</v>
      </c>
      <c r="AL55" s="63" t="s">
        <v>1129</v>
      </c>
      <c r="AM55" s="63"/>
      <c r="AN55" s="239"/>
      <c r="AO55" s="239"/>
      <c r="AP55" s="239"/>
      <c r="AQ55" s="239"/>
    </row>
    <row r="56" spans="1:43" ht="93.75" customHeight="1" x14ac:dyDescent="0.25">
      <c r="A56" s="232" t="s">
        <v>1194</v>
      </c>
      <c r="B56" s="63" t="s">
        <v>12</v>
      </c>
      <c r="C56" s="63">
        <v>1</v>
      </c>
      <c r="D56" s="63" t="s">
        <v>386</v>
      </c>
      <c r="E56" s="63" t="s">
        <v>11</v>
      </c>
      <c r="F56" s="210" t="s">
        <v>378</v>
      </c>
      <c r="G56" s="210" t="s">
        <v>378</v>
      </c>
      <c r="H56" s="210" t="s">
        <v>378</v>
      </c>
      <c r="I56" s="210" t="s">
        <v>378</v>
      </c>
      <c r="J56" s="210" t="s">
        <v>378</v>
      </c>
      <c r="K56" s="210" t="s">
        <v>378</v>
      </c>
      <c r="L56" s="210" t="s">
        <v>378</v>
      </c>
      <c r="M56" s="210" t="s">
        <v>378</v>
      </c>
      <c r="N56" s="210" t="s">
        <v>378</v>
      </c>
      <c r="O56" s="210" t="s">
        <v>378</v>
      </c>
      <c r="P56" s="210" t="s">
        <v>378</v>
      </c>
      <c r="Q56" s="210" t="s">
        <v>378</v>
      </c>
      <c r="R56" s="210" t="s">
        <v>378</v>
      </c>
      <c r="S56" s="210" t="s">
        <v>378</v>
      </c>
      <c r="T56" s="210" t="s">
        <v>378</v>
      </c>
      <c r="U56" s="210" t="s">
        <v>378</v>
      </c>
      <c r="V56" s="210" t="s">
        <v>378</v>
      </c>
      <c r="W56" s="210" t="s">
        <v>378</v>
      </c>
      <c r="X56" s="210" t="s">
        <v>378</v>
      </c>
      <c r="Y56" s="63">
        <v>19</v>
      </c>
      <c r="Z56" s="126">
        <v>1</v>
      </c>
      <c r="AA56" s="126">
        <v>5</v>
      </c>
      <c r="AB56" s="126" t="s">
        <v>1128</v>
      </c>
      <c r="AC56" s="210" t="s">
        <v>462</v>
      </c>
      <c r="AD56" s="236" t="s">
        <v>464</v>
      </c>
      <c r="AE56" s="236" t="s">
        <v>477</v>
      </c>
      <c r="AF56" s="126" t="s">
        <v>824</v>
      </c>
      <c r="AG56" s="126" t="s">
        <v>372</v>
      </c>
      <c r="AH56" s="126" t="s">
        <v>824</v>
      </c>
      <c r="AI56" s="63" t="s">
        <v>863</v>
      </c>
      <c r="AJ56" s="63" t="s">
        <v>864</v>
      </c>
      <c r="AK56" s="63" t="s">
        <v>865</v>
      </c>
      <c r="AL56" s="63">
        <v>1</v>
      </c>
      <c r="AM56" s="63"/>
      <c r="AN56" s="239"/>
      <c r="AO56" s="239"/>
      <c r="AP56" s="239"/>
      <c r="AQ56" s="239"/>
    </row>
    <row r="57" spans="1:43" ht="93.75" customHeight="1" x14ac:dyDescent="0.25">
      <c r="A57" s="232" t="s">
        <v>1194</v>
      </c>
      <c r="B57" s="63" t="s">
        <v>12</v>
      </c>
      <c r="C57" s="63">
        <v>3</v>
      </c>
      <c r="D57" s="63" t="s">
        <v>390</v>
      </c>
      <c r="E57" s="63" t="s">
        <v>11</v>
      </c>
      <c r="F57" s="210" t="s">
        <v>378</v>
      </c>
      <c r="G57" s="210" t="s">
        <v>378</v>
      </c>
      <c r="H57" s="210" t="s">
        <v>378</v>
      </c>
      <c r="I57" s="210" t="s">
        <v>378</v>
      </c>
      <c r="J57" s="210" t="s">
        <v>378</v>
      </c>
      <c r="K57" s="210" t="s">
        <v>378</v>
      </c>
      <c r="L57" s="210" t="s">
        <v>378</v>
      </c>
      <c r="M57" s="210" t="s">
        <v>378</v>
      </c>
      <c r="N57" s="210" t="s">
        <v>378</v>
      </c>
      <c r="O57" s="210" t="s">
        <v>378</v>
      </c>
      <c r="P57" s="210" t="s">
        <v>378</v>
      </c>
      <c r="Q57" s="210" t="s">
        <v>378</v>
      </c>
      <c r="R57" s="210" t="s">
        <v>378</v>
      </c>
      <c r="S57" s="210" t="s">
        <v>378</v>
      </c>
      <c r="T57" s="210" t="s">
        <v>378</v>
      </c>
      <c r="U57" s="210" t="s">
        <v>378</v>
      </c>
      <c r="V57" s="210" t="s">
        <v>378</v>
      </c>
      <c r="W57" s="210" t="s">
        <v>378</v>
      </c>
      <c r="X57" s="210" t="s">
        <v>378</v>
      </c>
      <c r="Y57" s="63">
        <v>19</v>
      </c>
      <c r="Z57" s="126">
        <v>1</v>
      </c>
      <c r="AA57" s="126">
        <v>5</v>
      </c>
      <c r="AB57" s="126" t="s">
        <v>1128</v>
      </c>
      <c r="AC57" s="210" t="s">
        <v>462</v>
      </c>
      <c r="AD57" s="236" t="s">
        <v>464</v>
      </c>
      <c r="AE57" s="236" t="s">
        <v>477</v>
      </c>
      <c r="AF57" s="126" t="s">
        <v>824</v>
      </c>
      <c r="AG57" s="126" t="s">
        <v>371</v>
      </c>
      <c r="AH57" s="126" t="s">
        <v>824</v>
      </c>
      <c r="AI57" s="63" t="s">
        <v>866</v>
      </c>
      <c r="AJ57" s="63" t="s">
        <v>864</v>
      </c>
      <c r="AK57" s="63" t="s">
        <v>867</v>
      </c>
      <c r="AL57" s="63">
        <v>1</v>
      </c>
      <c r="AM57" s="63"/>
      <c r="AN57" s="239"/>
      <c r="AO57" s="239"/>
      <c r="AP57" s="239"/>
      <c r="AQ57" s="239"/>
    </row>
    <row r="58" spans="1:43" ht="93.75" customHeight="1" x14ac:dyDescent="0.25">
      <c r="A58" s="232" t="s">
        <v>1194</v>
      </c>
      <c r="B58" s="63" t="s">
        <v>12</v>
      </c>
      <c r="C58" s="63">
        <v>4</v>
      </c>
      <c r="D58" s="63" t="s">
        <v>622</v>
      </c>
      <c r="E58" s="63" t="s">
        <v>11</v>
      </c>
      <c r="F58" s="210" t="s">
        <v>378</v>
      </c>
      <c r="G58" s="210" t="s">
        <v>378</v>
      </c>
      <c r="H58" s="210" t="s">
        <v>378</v>
      </c>
      <c r="I58" s="210" t="s">
        <v>378</v>
      </c>
      <c r="J58" s="210" t="s">
        <v>378</v>
      </c>
      <c r="K58" s="210" t="s">
        <v>378</v>
      </c>
      <c r="L58" s="210" t="s">
        <v>378</v>
      </c>
      <c r="M58" s="210" t="s">
        <v>378</v>
      </c>
      <c r="N58" s="210" t="s">
        <v>378</v>
      </c>
      <c r="O58" s="210" t="s">
        <v>378</v>
      </c>
      <c r="P58" s="210" t="s">
        <v>378</v>
      </c>
      <c r="Q58" s="210" t="s">
        <v>378</v>
      </c>
      <c r="R58" s="210" t="s">
        <v>378</v>
      </c>
      <c r="S58" s="210" t="s">
        <v>378</v>
      </c>
      <c r="T58" s="210" t="s">
        <v>378</v>
      </c>
      <c r="U58" s="210" t="s">
        <v>439</v>
      </c>
      <c r="V58" s="210" t="s">
        <v>378</v>
      </c>
      <c r="W58" s="210" t="s">
        <v>378</v>
      </c>
      <c r="X58" s="210" t="s">
        <v>378</v>
      </c>
      <c r="Y58" s="63">
        <v>18</v>
      </c>
      <c r="Z58" s="126">
        <v>1</v>
      </c>
      <c r="AA58" s="126">
        <v>5</v>
      </c>
      <c r="AB58" s="126" t="s">
        <v>1128</v>
      </c>
      <c r="AC58" s="210" t="s">
        <v>462</v>
      </c>
      <c r="AD58" s="236" t="s">
        <v>464</v>
      </c>
      <c r="AE58" s="236" t="s">
        <v>477</v>
      </c>
      <c r="AF58" s="126" t="s">
        <v>462</v>
      </c>
      <c r="AG58" s="126" t="s">
        <v>371</v>
      </c>
      <c r="AH58" s="126" t="s">
        <v>371</v>
      </c>
      <c r="AI58" s="63" t="s">
        <v>868</v>
      </c>
      <c r="AJ58" s="63" t="s">
        <v>864</v>
      </c>
      <c r="AK58" s="63" t="s">
        <v>867</v>
      </c>
      <c r="AL58" s="63">
        <v>1</v>
      </c>
      <c r="AM58" s="63"/>
      <c r="AN58" s="239"/>
      <c r="AO58" s="239"/>
      <c r="AP58" s="239"/>
      <c r="AQ58" s="239"/>
    </row>
    <row r="59" spans="1:43" ht="93.75" customHeight="1" x14ac:dyDescent="0.25">
      <c r="A59" s="232" t="s">
        <v>1194</v>
      </c>
      <c r="B59" s="63" t="s">
        <v>12</v>
      </c>
      <c r="C59" s="63">
        <v>6</v>
      </c>
      <c r="D59" s="63" t="s">
        <v>639</v>
      </c>
      <c r="E59" s="63" t="s">
        <v>11</v>
      </c>
      <c r="F59" s="210" t="s">
        <v>378</v>
      </c>
      <c r="G59" s="210" t="s">
        <v>378</v>
      </c>
      <c r="H59" s="210" t="s">
        <v>378</v>
      </c>
      <c r="I59" s="210" t="s">
        <v>378</v>
      </c>
      <c r="J59" s="210" t="s">
        <v>378</v>
      </c>
      <c r="K59" s="210" t="s">
        <v>378</v>
      </c>
      <c r="L59" s="210" t="s">
        <v>378</v>
      </c>
      <c r="M59" s="210" t="s">
        <v>378</v>
      </c>
      <c r="N59" s="210" t="s">
        <v>378</v>
      </c>
      <c r="O59" s="210" t="s">
        <v>378</v>
      </c>
      <c r="P59" s="210" t="s">
        <v>378</v>
      </c>
      <c r="Q59" s="210" t="s">
        <v>378</v>
      </c>
      <c r="R59" s="210" t="s">
        <v>378</v>
      </c>
      <c r="S59" s="210" t="s">
        <v>378</v>
      </c>
      <c r="T59" s="210" t="s">
        <v>378</v>
      </c>
      <c r="U59" s="210" t="s">
        <v>378</v>
      </c>
      <c r="V59" s="210" t="s">
        <v>378</v>
      </c>
      <c r="W59" s="210" t="s">
        <v>378</v>
      </c>
      <c r="X59" s="210" t="s">
        <v>378</v>
      </c>
      <c r="Y59" s="63">
        <v>19</v>
      </c>
      <c r="Z59" s="126">
        <v>1</v>
      </c>
      <c r="AA59" s="126">
        <v>5</v>
      </c>
      <c r="AB59" s="126" t="s">
        <v>1128</v>
      </c>
      <c r="AC59" s="210" t="s">
        <v>462</v>
      </c>
      <c r="AD59" s="236" t="s">
        <v>464</v>
      </c>
      <c r="AE59" s="236" t="s">
        <v>477</v>
      </c>
      <c r="AF59" s="126" t="s">
        <v>462</v>
      </c>
      <c r="AG59" s="126" t="s">
        <v>371</v>
      </c>
      <c r="AH59" s="126" t="s">
        <v>371</v>
      </c>
      <c r="AI59" s="63" t="s">
        <v>869</v>
      </c>
      <c r="AJ59" s="63" t="s">
        <v>864</v>
      </c>
      <c r="AK59" s="63" t="s">
        <v>867</v>
      </c>
      <c r="AL59" s="63">
        <v>1</v>
      </c>
      <c r="AM59" s="63"/>
      <c r="AN59" s="239"/>
      <c r="AO59" s="239"/>
      <c r="AP59" s="239"/>
      <c r="AQ59" s="239"/>
    </row>
    <row r="60" spans="1:43" ht="93.75" customHeight="1" x14ac:dyDescent="0.25">
      <c r="A60" s="232" t="s">
        <v>1194</v>
      </c>
      <c r="B60" s="63" t="s">
        <v>12</v>
      </c>
      <c r="C60" s="63">
        <v>7</v>
      </c>
      <c r="D60" s="63" t="s">
        <v>392</v>
      </c>
      <c r="E60" s="63" t="s">
        <v>11</v>
      </c>
      <c r="F60" s="210" t="s">
        <v>378</v>
      </c>
      <c r="G60" s="210" t="s">
        <v>378</v>
      </c>
      <c r="H60" s="210" t="s">
        <v>378</v>
      </c>
      <c r="I60" s="210" t="s">
        <v>378</v>
      </c>
      <c r="J60" s="210" t="s">
        <v>378</v>
      </c>
      <c r="K60" s="210" t="s">
        <v>378</v>
      </c>
      <c r="L60" s="210" t="s">
        <v>378</v>
      </c>
      <c r="M60" s="210" t="s">
        <v>378</v>
      </c>
      <c r="N60" s="210" t="s">
        <v>378</v>
      </c>
      <c r="O60" s="210" t="s">
        <v>378</v>
      </c>
      <c r="P60" s="210" t="s">
        <v>378</v>
      </c>
      <c r="Q60" s="210" t="s">
        <v>378</v>
      </c>
      <c r="R60" s="210" t="s">
        <v>378</v>
      </c>
      <c r="S60" s="210" t="s">
        <v>378</v>
      </c>
      <c r="T60" s="210" t="s">
        <v>378</v>
      </c>
      <c r="U60" s="210" t="s">
        <v>378</v>
      </c>
      <c r="V60" s="210" t="s">
        <v>378</v>
      </c>
      <c r="W60" s="210" t="s">
        <v>378</v>
      </c>
      <c r="X60" s="210" t="s">
        <v>378</v>
      </c>
      <c r="Y60" s="63">
        <v>19</v>
      </c>
      <c r="Z60" s="126">
        <v>3</v>
      </c>
      <c r="AA60" s="126">
        <v>5</v>
      </c>
      <c r="AB60" s="126" t="s">
        <v>1186</v>
      </c>
      <c r="AC60" s="210" t="s">
        <v>144</v>
      </c>
      <c r="AD60" s="236" t="s">
        <v>464</v>
      </c>
      <c r="AE60" s="236" t="s">
        <v>477</v>
      </c>
      <c r="AF60" s="126" t="s">
        <v>144</v>
      </c>
      <c r="AG60" s="126" t="s">
        <v>372</v>
      </c>
      <c r="AH60" s="126" t="s">
        <v>477</v>
      </c>
      <c r="AI60" s="63" t="s">
        <v>869</v>
      </c>
      <c r="AJ60" s="63" t="s">
        <v>864</v>
      </c>
      <c r="AK60" s="63" t="s">
        <v>867</v>
      </c>
      <c r="AL60" s="63">
        <v>1</v>
      </c>
      <c r="AM60" s="63"/>
      <c r="AN60" s="239"/>
      <c r="AO60" s="239"/>
      <c r="AP60" s="239"/>
      <c r="AQ60" s="239"/>
    </row>
    <row r="61" spans="1:43" ht="93.75" customHeight="1" x14ac:dyDescent="0.25">
      <c r="A61" s="232" t="s">
        <v>1194</v>
      </c>
      <c r="B61" s="63" t="s">
        <v>12</v>
      </c>
      <c r="C61" s="63">
        <v>8</v>
      </c>
      <c r="D61" s="63" t="s">
        <v>641</v>
      </c>
      <c r="E61" s="63" t="s">
        <v>11</v>
      </c>
      <c r="F61" s="210" t="s">
        <v>378</v>
      </c>
      <c r="G61" s="210" t="s">
        <v>378</v>
      </c>
      <c r="H61" s="210" t="s">
        <v>378</v>
      </c>
      <c r="I61" s="210" t="s">
        <v>378</v>
      </c>
      <c r="J61" s="210" t="s">
        <v>378</v>
      </c>
      <c r="K61" s="210" t="s">
        <v>378</v>
      </c>
      <c r="L61" s="210" t="s">
        <v>378</v>
      </c>
      <c r="M61" s="210" t="s">
        <v>378</v>
      </c>
      <c r="N61" s="210" t="s">
        <v>378</v>
      </c>
      <c r="O61" s="210" t="s">
        <v>378</v>
      </c>
      <c r="P61" s="210" t="s">
        <v>378</v>
      </c>
      <c r="Q61" s="210" t="s">
        <v>378</v>
      </c>
      <c r="R61" s="210" t="s">
        <v>378</v>
      </c>
      <c r="S61" s="210" t="s">
        <v>378</v>
      </c>
      <c r="T61" s="210" t="s">
        <v>378</v>
      </c>
      <c r="U61" s="210" t="s">
        <v>439</v>
      </c>
      <c r="V61" s="210" t="s">
        <v>378</v>
      </c>
      <c r="W61" s="210" t="s">
        <v>378</v>
      </c>
      <c r="X61" s="210" t="s">
        <v>378</v>
      </c>
      <c r="Y61" s="63">
        <v>18</v>
      </c>
      <c r="Z61" s="126">
        <v>2</v>
      </c>
      <c r="AA61" s="126">
        <v>5</v>
      </c>
      <c r="AB61" s="126" t="s">
        <v>1184</v>
      </c>
      <c r="AC61" s="210" t="s">
        <v>142</v>
      </c>
      <c r="AD61" s="236" t="s">
        <v>464</v>
      </c>
      <c r="AE61" s="236" t="s">
        <v>477</v>
      </c>
      <c r="AF61" s="126" t="s">
        <v>824</v>
      </c>
      <c r="AG61" s="126" t="s">
        <v>372</v>
      </c>
      <c r="AH61" s="126" t="s">
        <v>824</v>
      </c>
      <c r="AI61" s="63" t="s">
        <v>870</v>
      </c>
      <c r="AJ61" s="63" t="s">
        <v>864</v>
      </c>
      <c r="AK61" s="63" t="s">
        <v>867</v>
      </c>
      <c r="AL61" s="63">
        <v>1</v>
      </c>
      <c r="AM61" s="63"/>
      <c r="AN61" s="239"/>
      <c r="AO61" s="239"/>
      <c r="AP61" s="239"/>
      <c r="AQ61" s="239"/>
    </row>
    <row r="62" spans="1:43" ht="93.75" customHeight="1" x14ac:dyDescent="0.25">
      <c r="A62" s="232" t="s">
        <v>1194</v>
      </c>
      <c r="B62" s="63" t="s">
        <v>12</v>
      </c>
      <c r="C62" s="63">
        <v>9</v>
      </c>
      <c r="D62" s="63" t="s">
        <v>391</v>
      </c>
      <c r="E62" s="63" t="s">
        <v>11</v>
      </c>
      <c r="F62" s="210" t="s">
        <v>378</v>
      </c>
      <c r="G62" s="210" t="s">
        <v>378</v>
      </c>
      <c r="H62" s="210" t="s">
        <v>378</v>
      </c>
      <c r="I62" s="210" t="s">
        <v>378</v>
      </c>
      <c r="J62" s="210" t="s">
        <v>378</v>
      </c>
      <c r="K62" s="210" t="s">
        <v>378</v>
      </c>
      <c r="L62" s="210" t="s">
        <v>378</v>
      </c>
      <c r="M62" s="210" t="s">
        <v>378</v>
      </c>
      <c r="N62" s="210" t="s">
        <v>378</v>
      </c>
      <c r="O62" s="210" t="s">
        <v>378</v>
      </c>
      <c r="P62" s="210" t="s">
        <v>378</v>
      </c>
      <c r="Q62" s="210" t="s">
        <v>378</v>
      </c>
      <c r="R62" s="210" t="s">
        <v>378</v>
      </c>
      <c r="S62" s="210" t="s">
        <v>378</v>
      </c>
      <c r="T62" s="210" t="s">
        <v>378</v>
      </c>
      <c r="U62" s="210" t="s">
        <v>378</v>
      </c>
      <c r="V62" s="210" t="s">
        <v>378</v>
      </c>
      <c r="W62" s="210" t="s">
        <v>378</v>
      </c>
      <c r="X62" s="210" t="s">
        <v>378</v>
      </c>
      <c r="Y62" s="63">
        <v>19</v>
      </c>
      <c r="Z62" s="126">
        <v>3</v>
      </c>
      <c r="AA62" s="126">
        <v>5</v>
      </c>
      <c r="AB62" s="126" t="s">
        <v>1186</v>
      </c>
      <c r="AC62" s="210" t="s">
        <v>144</v>
      </c>
      <c r="AD62" s="236" t="s">
        <v>464</v>
      </c>
      <c r="AE62" s="236" t="s">
        <v>477</v>
      </c>
      <c r="AF62" s="126" t="s">
        <v>144</v>
      </c>
      <c r="AG62" s="126" t="s">
        <v>371</v>
      </c>
      <c r="AH62" s="126" t="s">
        <v>476</v>
      </c>
      <c r="AI62" s="63"/>
      <c r="AJ62" s="63"/>
      <c r="AK62" s="63"/>
      <c r="AL62" s="63"/>
      <c r="AM62" s="63"/>
      <c r="AN62" s="239"/>
      <c r="AO62" s="239"/>
      <c r="AP62" s="239"/>
      <c r="AQ62" s="239"/>
    </row>
    <row r="63" spans="1:43" ht="93.75" customHeight="1" x14ac:dyDescent="0.25">
      <c r="A63" s="232" t="s">
        <v>1194</v>
      </c>
      <c r="B63" s="63" t="s">
        <v>12</v>
      </c>
      <c r="C63" s="63">
        <v>10</v>
      </c>
      <c r="D63" s="63" t="s">
        <v>623</v>
      </c>
      <c r="E63" s="63" t="s">
        <v>11</v>
      </c>
      <c r="F63" s="210" t="s">
        <v>378</v>
      </c>
      <c r="G63" s="210" t="s">
        <v>378</v>
      </c>
      <c r="H63" s="210" t="s">
        <v>378</v>
      </c>
      <c r="I63" s="210" t="s">
        <v>378</v>
      </c>
      <c r="J63" s="210" t="s">
        <v>378</v>
      </c>
      <c r="K63" s="210" t="s">
        <v>378</v>
      </c>
      <c r="L63" s="210" t="s">
        <v>378</v>
      </c>
      <c r="M63" s="210" t="s">
        <v>378</v>
      </c>
      <c r="N63" s="210" t="s">
        <v>378</v>
      </c>
      <c r="O63" s="210" t="s">
        <v>378</v>
      </c>
      <c r="P63" s="210" t="s">
        <v>378</v>
      </c>
      <c r="Q63" s="210" t="s">
        <v>378</v>
      </c>
      <c r="R63" s="210" t="s">
        <v>378</v>
      </c>
      <c r="S63" s="210" t="s">
        <v>378</v>
      </c>
      <c r="T63" s="210" t="s">
        <v>378</v>
      </c>
      <c r="U63" s="210" t="s">
        <v>378</v>
      </c>
      <c r="V63" s="210" t="s">
        <v>378</v>
      </c>
      <c r="W63" s="210" t="s">
        <v>378</v>
      </c>
      <c r="X63" s="210" t="s">
        <v>378</v>
      </c>
      <c r="Y63" s="63">
        <v>19</v>
      </c>
      <c r="Z63" s="126">
        <v>3</v>
      </c>
      <c r="AA63" s="126">
        <v>5</v>
      </c>
      <c r="AB63" s="126" t="s">
        <v>1186</v>
      </c>
      <c r="AC63" s="210" t="s">
        <v>144</v>
      </c>
      <c r="AD63" s="236" t="s">
        <v>464</v>
      </c>
      <c r="AE63" s="236" t="s">
        <v>477</v>
      </c>
      <c r="AF63" s="126" t="s">
        <v>144</v>
      </c>
      <c r="AG63" s="126" t="s">
        <v>371</v>
      </c>
      <c r="AH63" s="126" t="s">
        <v>476</v>
      </c>
      <c r="AI63" s="63" t="s">
        <v>869</v>
      </c>
      <c r="AJ63" s="63" t="s">
        <v>864</v>
      </c>
      <c r="AK63" s="63" t="s">
        <v>867</v>
      </c>
      <c r="AL63" s="63">
        <v>1</v>
      </c>
      <c r="AM63" s="63"/>
      <c r="AN63" s="239"/>
      <c r="AO63" s="239"/>
      <c r="AP63" s="239"/>
      <c r="AQ63" s="239"/>
    </row>
    <row r="64" spans="1:43" ht="93.75" customHeight="1" x14ac:dyDescent="0.25">
      <c r="A64" s="232" t="s">
        <v>1194</v>
      </c>
      <c r="B64" s="63" t="s">
        <v>12</v>
      </c>
      <c r="C64" s="63">
        <v>11</v>
      </c>
      <c r="D64" s="63" t="s">
        <v>394</v>
      </c>
      <c r="E64" s="63" t="s">
        <v>11</v>
      </c>
      <c r="F64" s="210" t="s">
        <v>378</v>
      </c>
      <c r="G64" s="210" t="s">
        <v>378</v>
      </c>
      <c r="H64" s="210" t="s">
        <v>378</v>
      </c>
      <c r="I64" s="210" t="s">
        <v>378</v>
      </c>
      <c r="J64" s="210" t="s">
        <v>378</v>
      </c>
      <c r="K64" s="210" t="s">
        <v>378</v>
      </c>
      <c r="L64" s="210" t="s">
        <v>378</v>
      </c>
      <c r="M64" s="210" t="s">
        <v>378</v>
      </c>
      <c r="N64" s="210" t="s">
        <v>378</v>
      </c>
      <c r="O64" s="210" t="s">
        <v>378</v>
      </c>
      <c r="P64" s="210" t="s">
        <v>378</v>
      </c>
      <c r="Q64" s="210" t="s">
        <v>378</v>
      </c>
      <c r="R64" s="210" t="s">
        <v>378</v>
      </c>
      <c r="S64" s="210" t="s">
        <v>378</v>
      </c>
      <c r="T64" s="210" t="s">
        <v>378</v>
      </c>
      <c r="U64" s="210" t="s">
        <v>378</v>
      </c>
      <c r="V64" s="210" t="s">
        <v>378</v>
      </c>
      <c r="W64" s="210" t="s">
        <v>378</v>
      </c>
      <c r="X64" s="210" t="s">
        <v>378</v>
      </c>
      <c r="Y64" s="63">
        <v>19</v>
      </c>
      <c r="Z64" s="126">
        <v>3</v>
      </c>
      <c r="AA64" s="126">
        <v>5</v>
      </c>
      <c r="AB64" s="126" t="s">
        <v>1186</v>
      </c>
      <c r="AC64" s="210" t="s">
        <v>144</v>
      </c>
      <c r="AD64" s="236" t="s">
        <v>464</v>
      </c>
      <c r="AE64" s="236" t="s">
        <v>477</v>
      </c>
      <c r="AF64" s="126" t="s">
        <v>144</v>
      </c>
      <c r="AG64" s="126" t="s">
        <v>371</v>
      </c>
      <c r="AH64" s="126" t="s">
        <v>476</v>
      </c>
      <c r="AI64" s="63"/>
      <c r="AJ64" s="63"/>
      <c r="AK64" s="63"/>
      <c r="AL64" s="63"/>
      <c r="AM64" s="63"/>
      <c r="AN64" s="239"/>
      <c r="AO64" s="239"/>
      <c r="AP64" s="239"/>
      <c r="AQ64" s="239"/>
    </row>
    <row r="65" spans="1:43" ht="93.75" customHeight="1" x14ac:dyDescent="0.25">
      <c r="A65" s="232" t="s">
        <v>1194</v>
      </c>
      <c r="B65" s="63" t="s">
        <v>12</v>
      </c>
      <c r="C65" s="63">
        <v>13</v>
      </c>
      <c r="D65" s="63" t="s">
        <v>15</v>
      </c>
      <c r="E65" s="63" t="s">
        <v>11</v>
      </c>
      <c r="F65" s="210" t="s">
        <v>378</v>
      </c>
      <c r="G65" s="210" t="s">
        <v>378</v>
      </c>
      <c r="H65" s="210" t="s">
        <v>378</v>
      </c>
      <c r="I65" s="210" t="s">
        <v>378</v>
      </c>
      <c r="J65" s="210" t="s">
        <v>378</v>
      </c>
      <c r="K65" s="210" t="s">
        <v>378</v>
      </c>
      <c r="L65" s="210" t="s">
        <v>378</v>
      </c>
      <c r="M65" s="210" t="s">
        <v>378</v>
      </c>
      <c r="N65" s="210" t="s">
        <v>378</v>
      </c>
      <c r="O65" s="210" t="s">
        <v>378</v>
      </c>
      <c r="P65" s="210" t="s">
        <v>378</v>
      </c>
      <c r="Q65" s="210" t="s">
        <v>378</v>
      </c>
      <c r="R65" s="210" t="s">
        <v>378</v>
      </c>
      <c r="S65" s="210" t="s">
        <v>378</v>
      </c>
      <c r="T65" s="210" t="s">
        <v>378</v>
      </c>
      <c r="U65" s="210" t="s">
        <v>378</v>
      </c>
      <c r="V65" s="210" t="s">
        <v>378</v>
      </c>
      <c r="W65" s="210" t="s">
        <v>378</v>
      </c>
      <c r="X65" s="210" t="s">
        <v>378</v>
      </c>
      <c r="Y65" s="63">
        <v>19</v>
      </c>
      <c r="Z65" s="126">
        <v>3</v>
      </c>
      <c r="AA65" s="126">
        <v>5</v>
      </c>
      <c r="AB65" s="126" t="s">
        <v>1186</v>
      </c>
      <c r="AC65" s="210" t="s">
        <v>144</v>
      </c>
      <c r="AD65" s="236" t="s">
        <v>464</v>
      </c>
      <c r="AE65" s="236" t="s">
        <v>477</v>
      </c>
      <c r="AF65" s="126" t="s">
        <v>144</v>
      </c>
      <c r="AG65" s="126" t="s">
        <v>371</v>
      </c>
      <c r="AH65" s="126" t="s">
        <v>476</v>
      </c>
      <c r="AI65" s="63" t="s">
        <v>869</v>
      </c>
      <c r="AJ65" s="63" t="s">
        <v>864</v>
      </c>
      <c r="AK65" s="63" t="s">
        <v>867</v>
      </c>
      <c r="AL65" s="63">
        <v>1</v>
      </c>
      <c r="AM65" s="63"/>
      <c r="AN65" s="239"/>
      <c r="AO65" s="239"/>
      <c r="AP65" s="239"/>
      <c r="AQ65" s="239"/>
    </row>
    <row r="66" spans="1:43" ht="93.75" customHeight="1" x14ac:dyDescent="0.25">
      <c r="A66" s="232" t="s">
        <v>1200</v>
      </c>
      <c r="B66" s="63" t="s">
        <v>12</v>
      </c>
      <c r="C66" s="63">
        <v>1</v>
      </c>
      <c r="D66" s="63" t="s">
        <v>386</v>
      </c>
      <c r="E66" s="63" t="s">
        <v>11</v>
      </c>
      <c r="F66" s="210" t="s">
        <v>439</v>
      </c>
      <c r="G66" s="210" t="s">
        <v>439</v>
      </c>
      <c r="H66" s="210" t="s">
        <v>439</v>
      </c>
      <c r="I66" s="210" t="s">
        <v>439</v>
      </c>
      <c r="J66" s="210" t="s">
        <v>439</v>
      </c>
      <c r="K66" s="210" t="s">
        <v>439</v>
      </c>
      <c r="L66" s="210" t="s">
        <v>439</v>
      </c>
      <c r="M66" s="210" t="s">
        <v>439</v>
      </c>
      <c r="N66" s="210" t="s">
        <v>439</v>
      </c>
      <c r="O66" s="210" t="s">
        <v>439</v>
      </c>
      <c r="P66" s="210" t="s">
        <v>439</v>
      </c>
      <c r="Q66" s="210" t="s">
        <v>439</v>
      </c>
      <c r="R66" s="210" t="s">
        <v>439</v>
      </c>
      <c r="S66" s="210" t="s">
        <v>439</v>
      </c>
      <c r="T66" s="210" t="s">
        <v>439</v>
      </c>
      <c r="U66" s="210" t="s">
        <v>439</v>
      </c>
      <c r="V66" s="210" t="s">
        <v>439</v>
      </c>
      <c r="W66" s="210" t="s">
        <v>439</v>
      </c>
      <c r="X66" s="210" t="s">
        <v>439</v>
      </c>
      <c r="Y66" s="63">
        <v>0</v>
      </c>
      <c r="Z66" s="126">
        <v>1</v>
      </c>
      <c r="AA66" s="126">
        <v>3</v>
      </c>
      <c r="AB66" s="126" t="s">
        <v>1131</v>
      </c>
      <c r="AC66" s="210" t="s">
        <v>462</v>
      </c>
      <c r="AD66" s="236" t="s">
        <v>371</v>
      </c>
      <c r="AE66" s="236" t="s">
        <v>371</v>
      </c>
      <c r="AF66" s="126" t="s">
        <v>1131</v>
      </c>
      <c r="AG66" s="126">
        <v>1</v>
      </c>
      <c r="AH66" s="126">
        <v>3</v>
      </c>
      <c r="AI66" s="63" t="s">
        <v>462</v>
      </c>
      <c r="AJ66" s="63" t="s">
        <v>371</v>
      </c>
      <c r="AK66" s="63" t="s">
        <v>371</v>
      </c>
      <c r="AL66" s="63" t="s">
        <v>1129</v>
      </c>
      <c r="AM66" s="63"/>
      <c r="AN66" s="215"/>
      <c r="AO66" s="215"/>
      <c r="AP66" s="215"/>
      <c r="AQ66" s="215"/>
    </row>
    <row r="67" spans="1:43" ht="93.75" customHeight="1" x14ac:dyDescent="0.25">
      <c r="A67" s="232" t="s">
        <v>1200</v>
      </c>
      <c r="B67" s="64" t="s">
        <v>12</v>
      </c>
      <c r="C67" s="64">
        <v>3</v>
      </c>
      <c r="D67" s="64" t="s">
        <v>390</v>
      </c>
      <c r="E67" s="64" t="s">
        <v>11</v>
      </c>
      <c r="F67" s="209" t="s">
        <v>439</v>
      </c>
      <c r="G67" s="209" t="s">
        <v>439</v>
      </c>
      <c r="H67" s="209" t="s">
        <v>439</v>
      </c>
      <c r="I67" s="209" t="s">
        <v>439</v>
      </c>
      <c r="J67" s="209" t="s">
        <v>439</v>
      </c>
      <c r="K67" s="209" t="s">
        <v>439</v>
      </c>
      <c r="L67" s="209" t="s">
        <v>439</v>
      </c>
      <c r="M67" s="209" t="s">
        <v>439</v>
      </c>
      <c r="N67" s="209" t="s">
        <v>439</v>
      </c>
      <c r="O67" s="209" t="s">
        <v>439</v>
      </c>
      <c r="P67" s="209" t="s">
        <v>439</v>
      </c>
      <c r="Q67" s="209" t="s">
        <v>439</v>
      </c>
      <c r="R67" s="209" t="s">
        <v>439</v>
      </c>
      <c r="S67" s="209" t="s">
        <v>439</v>
      </c>
      <c r="T67" s="209" t="s">
        <v>439</v>
      </c>
      <c r="U67" s="209" t="s">
        <v>439</v>
      </c>
      <c r="V67" s="209" t="s">
        <v>439</v>
      </c>
      <c r="W67" s="209" t="s">
        <v>439</v>
      </c>
      <c r="X67" s="209" t="s">
        <v>439</v>
      </c>
      <c r="Y67" s="64">
        <v>0</v>
      </c>
      <c r="Z67" s="127">
        <v>1</v>
      </c>
      <c r="AA67" s="127">
        <v>3</v>
      </c>
      <c r="AB67" s="128" t="s">
        <v>1131</v>
      </c>
      <c r="AC67" s="207" t="s">
        <v>462</v>
      </c>
      <c r="AD67" s="208" t="s">
        <v>371</v>
      </c>
      <c r="AE67" s="208" t="s">
        <v>371</v>
      </c>
      <c r="AF67" s="130" t="s">
        <v>1131</v>
      </c>
      <c r="AG67" s="123">
        <v>1</v>
      </c>
      <c r="AH67" s="123">
        <v>3</v>
      </c>
      <c r="AI67" s="61" t="s">
        <v>462</v>
      </c>
      <c r="AJ67" s="61" t="s">
        <v>371</v>
      </c>
      <c r="AK67" s="61" t="s">
        <v>371</v>
      </c>
      <c r="AL67" s="61" t="s">
        <v>1129</v>
      </c>
      <c r="AM67" s="76"/>
      <c r="AN67" s="215"/>
      <c r="AO67" s="215"/>
      <c r="AP67" s="215"/>
      <c r="AQ67" s="215"/>
    </row>
    <row r="68" spans="1:43" ht="93.75" customHeight="1" x14ac:dyDescent="0.25">
      <c r="A68" s="232" t="s">
        <v>1200</v>
      </c>
      <c r="B68" s="63" t="s">
        <v>12</v>
      </c>
      <c r="C68" s="63">
        <v>4</v>
      </c>
      <c r="D68" s="63" t="s">
        <v>622</v>
      </c>
      <c r="E68" s="63" t="s">
        <v>11</v>
      </c>
      <c r="F68" s="210" t="s">
        <v>439</v>
      </c>
      <c r="G68" s="210" t="s">
        <v>439</v>
      </c>
      <c r="H68" s="210" t="s">
        <v>439</v>
      </c>
      <c r="I68" s="210" t="s">
        <v>439</v>
      </c>
      <c r="J68" s="210" t="s">
        <v>439</v>
      </c>
      <c r="K68" s="210" t="s">
        <v>439</v>
      </c>
      <c r="L68" s="210" t="s">
        <v>439</v>
      </c>
      <c r="M68" s="210" t="s">
        <v>439</v>
      </c>
      <c r="N68" s="210" t="s">
        <v>439</v>
      </c>
      <c r="O68" s="210" t="s">
        <v>439</v>
      </c>
      <c r="P68" s="210" t="s">
        <v>439</v>
      </c>
      <c r="Q68" s="210" t="s">
        <v>439</v>
      </c>
      <c r="R68" s="210" t="s">
        <v>439</v>
      </c>
      <c r="S68" s="210" t="s">
        <v>439</v>
      </c>
      <c r="T68" s="210" t="s">
        <v>439</v>
      </c>
      <c r="U68" s="210" t="s">
        <v>439</v>
      </c>
      <c r="V68" s="210" t="s">
        <v>439</v>
      </c>
      <c r="W68" s="210" t="s">
        <v>439</v>
      </c>
      <c r="X68" s="210" t="s">
        <v>439</v>
      </c>
      <c r="Y68" s="63">
        <v>0</v>
      </c>
      <c r="Z68" s="127">
        <v>1</v>
      </c>
      <c r="AA68" s="127">
        <v>3</v>
      </c>
      <c r="AB68" s="126" t="s">
        <v>1131</v>
      </c>
      <c r="AC68" s="207" t="s">
        <v>462</v>
      </c>
      <c r="AD68" s="208" t="s">
        <v>371</v>
      </c>
      <c r="AE68" s="208" t="s">
        <v>371</v>
      </c>
      <c r="AF68" s="130" t="s">
        <v>1131</v>
      </c>
      <c r="AG68" s="123">
        <v>1</v>
      </c>
      <c r="AH68" s="123">
        <v>3</v>
      </c>
      <c r="AI68" s="61" t="s">
        <v>462</v>
      </c>
      <c r="AJ68" s="61" t="s">
        <v>371</v>
      </c>
      <c r="AK68" s="61" t="s">
        <v>371</v>
      </c>
      <c r="AL68" s="61" t="s">
        <v>1129</v>
      </c>
      <c r="AM68" s="76"/>
      <c r="AN68" s="215"/>
      <c r="AO68" s="215"/>
      <c r="AP68" s="215"/>
      <c r="AQ68" s="215"/>
    </row>
    <row r="69" spans="1:43" ht="93.75" customHeight="1" x14ac:dyDescent="0.25">
      <c r="A69" s="232" t="s">
        <v>1200</v>
      </c>
      <c r="B69" s="64" t="s">
        <v>12</v>
      </c>
      <c r="C69" s="62">
        <v>6</v>
      </c>
      <c r="D69" s="64" t="s">
        <v>639</v>
      </c>
      <c r="E69" s="64" t="s">
        <v>11</v>
      </c>
      <c r="F69" s="209" t="s">
        <v>439</v>
      </c>
      <c r="G69" s="209" t="s">
        <v>439</v>
      </c>
      <c r="H69" s="209" t="s">
        <v>439</v>
      </c>
      <c r="I69" s="209" t="s">
        <v>439</v>
      </c>
      <c r="J69" s="209" t="s">
        <v>439</v>
      </c>
      <c r="K69" s="209" t="s">
        <v>439</v>
      </c>
      <c r="L69" s="209" t="s">
        <v>439</v>
      </c>
      <c r="M69" s="209" t="s">
        <v>439</v>
      </c>
      <c r="N69" s="209" t="s">
        <v>439</v>
      </c>
      <c r="O69" s="209" t="s">
        <v>439</v>
      </c>
      <c r="P69" s="209" t="s">
        <v>439</v>
      </c>
      <c r="Q69" s="209" t="s">
        <v>439</v>
      </c>
      <c r="R69" s="209" t="s">
        <v>439</v>
      </c>
      <c r="S69" s="209" t="s">
        <v>439</v>
      </c>
      <c r="T69" s="209" t="s">
        <v>439</v>
      </c>
      <c r="U69" s="209" t="s">
        <v>439</v>
      </c>
      <c r="V69" s="209" t="s">
        <v>439</v>
      </c>
      <c r="W69" s="209" t="s">
        <v>439</v>
      </c>
      <c r="X69" s="209" t="s">
        <v>439</v>
      </c>
      <c r="Y69" s="64">
        <v>0</v>
      </c>
      <c r="Z69" s="127">
        <v>1</v>
      </c>
      <c r="AA69" s="127">
        <v>3</v>
      </c>
      <c r="AB69" s="128" t="s">
        <v>1131</v>
      </c>
      <c r="AC69" s="207" t="s">
        <v>462</v>
      </c>
      <c r="AD69" s="208" t="s">
        <v>371</v>
      </c>
      <c r="AE69" s="208" t="s">
        <v>371</v>
      </c>
      <c r="AF69" s="130" t="s">
        <v>1131</v>
      </c>
      <c r="AG69" s="123">
        <v>1</v>
      </c>
      <c r="AH69" s="123">
        <v>3</v>
      </c>
      <c r="AI69" s="61" t="s">
        <v>462</v>
      </c>
      <c r="AJ69" s="61" t="s">
        <v>371</v>
      </c>
      <c r="AK69" s="61" t="s">
        <v>371</v>
      </c>
      <c r="AL69" s="61" t="s">
        <v>1129</v>
      </c>
      <c r="AM69" s="76"/>
      <c r="AN69" s="215"/>
      <c r="AO69" s="215"/>
      <c r="AP69" s="215"/>
      <c r="AQ69" s="215"/>
    </row>
    <row r="70" spans="1:43" ht="93.75" customHeight="1" x14ac:dyDescent="0.25">
      <c r="A70" s="232" t="s">
        <v>1200</v>
      </c>
      <c r="B70" s="63" t="s">
        <v>12</v>
      </c>
      <c r="C70" s="63">
        <v>7</v>
      </c>
      <c r="D70" s="63" t="s">
        <v>392</v>
      </c>
      <c r="E70" s="63" t="s">
        <v>11</v>
      </c>
      <c r="F70" s="210" t="s">
        <v>439</v>
      </c>
      <c r="G70" s="210" t="s">
        <v>439</v>
      </c>
      <c r="H70" s="210" t="s">
        <v>439</v>
      </c>
      <c r="I70" s="210" t="s">
        <v>439</v>
      </c>
      <c r="J70" s="210" t="s">
        <v>439</v>
      </c>
      <c r="K70" s="210" t="s">
        <v>439</v>
      </c>
      <c r="L70" s="210" t="s">
        <v>439</v>
      </c>
      <c r="M70" s="210" t="s">
        <v>439</v>
      </c>
      <c r="N70" s="210" t="s">
        <v>439</v>
      </c>
      <c r="O70" s="210" t="s">
        <v>439</v>
      </c>
      <c r="P70" s="210" t="s">
        <v>439</v>
      </c>
      <c r="Q70" s="210" t="s">
        <v>439</v>
      </c>
      <c r="R70" s="210" t="s">
        <v>439</v>
      </c>
      <c r="S70" s="210" t="s">
        <v>439</v>
      </c>
      <c r="T70" s="210" t="s">
        <v>439</v>
      </c>
      <c r="U70" s="210" t="s">
        <v>439</v>
      </c>
      <c r="V70" s="210" t="s">
        <v>439</v>
      </c>
      <c r="W70" s="210" t="s">
        <v>439</v>
      </c>
      <c r="X70" s="210" t="s">
        <v>439</v>
      </c>
      <c r="Y70" s="63">
        <v>0</v>
      </c>
      <c r="Z70" s="127">
        <v>1</v>
      </c>
      <c r="AA70" s="127">
        <v>3</v>
      </c>
      <c r="AB70" s="126" t="s">
        <v>1131</v>
      </c>
      <c r="AC70" s="207" t="s">
        <v>462</v>
      </c>
      <c r="AD70" s="208" t="s">
        <v>371</v>
      </c>
      <c r="AE70" s="208" t="s">
        <v>371</v>
      </c>
      <c r="AF70" s="130" t="s">
        <v>1131</v>
      </c>
      <c r="AG70" s="123">
        <v>1</v>
      </c>
      <c r="AH70" s="123">
        <v>3</v>
      </c>
      <c r="AI70" s="61" t="s">
        <v>462</v>
      </c>
      <c r="AJ70" s="61" t="s">
        <v>371</v>
      </c>
      <c r="AK70" s="61" t="s">
        <v>371</v>
      </c>
      <c r="AL70" s="61" t="s">
        <v>1129</v>
      </c>
      <c r="AM70" s="76"/>
      <c r="AN70" s="215"/>
      <c r="AO70" s="215"/>
      <c r="AP70" s="215"/>
      <c r="AQ70" s="215"/>
    </row>
    <row r="71" spans="1:43" ht="93.75" customHeight="1" x14ac:dyDescent="0.25">
      <c r="A71" s="232" t="s">
        <v>1200</v>
      </c>
      <c r="B71" s="64" t="s">
        <v>12</v>
      </c>
      <c r="C71" s="62">
        <v>8</v>
      </c>
      <c r="D71" s="64" t="s">
        <v>641</v>
      </c>
      <c r="E71" s="64" t="s">
        <v>11</v>
      </c>
      <c r="F71" s="209" t="s">
        <v>439</v>
      </c>
      <c r="G71" s="209" t="s">
        <v>439</v>
      </c>
      <c r="H71" s="209" t="s">
        <v>439</v>
      </c>
      <c r="I71" s="209" t="s">
        <v>439</v>
      </c>
      <c r="J71" s="209" t="s">
        <v>439</v>
      </c>
      <c r="K71" s="209" t="s">
        <v>439</v>
      </c>
      <c r="L71" s="209" t="s">
        <v>439</v>
      </c>
      <c r="M71" s="209" t="s">
        <v>439</v>
      </c>
      <c r="N71" s="209" t="s">
        <v>439</v>
      </c>
      <c r="O71" s="209" t="s">
        <v>439</v>
      </c>
      <c r="P71" s="209" t="s">
        <v>439</v>
      </c>
      <c r="Q71" s="209" t="s">
        <v>439</v>
      </c>
      <c r="R71" s="209" t="s">
        <v>439</v>
      </c>
      <c r="S71" s="209" t="s">
        <v>439</v>
      </c>
      <c r="T71" s="209" t="s">
        <v>439</v>
      </c>
      <c r="U71" s="209" t="s">
        <v>439</v>
      </c>
      <c r="V71" s="209" t="s">
        <v>439</v>
      </c>
      <c r="W71" s="209" t="s">
        <v>439</v>
      </c>
      <c r="X71" s="209" t="s">
        <v>439</v>
      </c>
      <c r="Y71" s="64">
        <v>0</v>
      </c>
      <c r="Z71" s="127">
        <v>1</v>
      </c>
      <c r="AA71" s="127">
        <v>3</v>
      </c>
      <c r="AB71" s="128" t="s">
        <v>1131</v>
      </c>
      <c r="AC71" s="207" t="s">
        <v>462</v>
      </c>
      <c r="AD71" s="208" t="s">
        <v>371</v>
      </c>
      <c r="AE71" s="208" t="s">
        <v>371</v>
      </c>
      <c r="AF71" s="130" t="s">
        <v>1131</v>
      </c>
      <c r="AG71" s="123">
        <v>1</v>
      </c>
      <c r="AH71" s="123">
        <v>3</v>
      </c>
      <c r="AI71" s="61" t="s">
        <v>462</v>
      </c>
      <c r="AJ71" s="61" t="s">
        <v>371</v>
      </c>
      <c r="AK71" s="61" t="s">
        <v>371</v>
      </c>
      <c r="AL71" s="61" t="s">
        <v>1129</v>
      </c>
      <c r="AM71" s="76"/>
      <c r="AN71" s="215"/>
      <c r="AO71" s="215"/>
      <c r="AP71" s="215"/>
      <c r="AQ71" s="215"/>
    </row>
    <row r="72" spans="1:43" ht="93.75" customHeight="1" x14ac:dyDescent="0.25">
      <c r="A72" s="232" t="s">
        <v>1200</v>
      </c>
      <c r="B72" s="63" t="s">
        <v>12</v>
      </c>
      <c r="C72" s="63">
        <v>9</v>
      </c>
      <c r="D72" s="63" t="s">
        <v>391</v>
      </c>
      <c r="E72" s="63" t="s">
        <v>11</v>
      </c>
      <c r="F72" s="210" t="s">
        <v>439</v>
      </c>
      <c r="G72" s="210" t="s">
        <v>439</v>
      </c>
      <c r="H72" s="210" t="s">
        <v>439</v>
      </c>
      <c r="I72" s="210" t="s">
        <v>439</v>
      </c>
      <c r="J72" s="210" t="s">
        <v>439</v>
      </c>
      <c r="K72" s="210" t="s">
        <v>439</v>
      </c>
      <c r="L72" s="210" t="s">
        <v>439</v>
      </c>
      <c r="M72" s="210" t="s">
        <v>439</v>
      </c>
      <c r="N72" s="210" t="s">
        <v>439</v>
      </c>
      <c r="O72" s="210" t="s">
        <v>439</v>
      </c>
      <c r="P72" s="210" t="s">
        <v>439</v>
      </c>
      <c r="Q72" s="210" t="s">
        <v>439</v>
      </c>
      <c r="R72" s="210" t="s">
        <v>439</v>
      </c>
      <c r="S72" s="210" t="s">
        <v>439</v>
      </c>
      <c r="T72" s="210" t="s">
        <v>439</v>
      </c>
      <c r="U72" s="210" t="s">
        <v>439</v>
      </c>
      <c r="V72" s="210" t="s">
        <v>439</v>
      </c>
      <c r="W72" s="210" t="s">
        <v>439</v>
      </c>
      <c r="X72" s="210" t="s">
        <v>439</v>
      </c>
      <c r="Y72" s="63">
        <v>0</v>
      </c>
      <c r="Z72" s="127">
        <v>1</v>
      </c>
      <c r="AA72" s="127">
        <v>3</v>
      </c>
      <c r="AB72" s="126" t="s">
        <v>1131</v>
      </c>
      <c r="AC72" s="207" t="s">
        <v>462</v>
      </c>
      <c r="AD72" s="208" t="s">
        <v>371</v>
      </c>
      <c r="AE72" s="208" t="s">
        <v>371</v>
      </c>
      <c r="AF72" s="130" t="s">
        <v>1131</v>
      </c>
      <c r="AG72" s="123">
        <v>1</v>
      </c>
      <c r="AH72" s="123">
        <v>3</v>
      </c>
      <c r="AI72" s="61" t="s">
        <v>462</v>
      </c>
      <c r="AJ72" s="61" t="s">
        <v>371</v>
      </c>
      <c r="AK72" s="61" t="s">
        <v>371</v>
      </c>
      <c r="AL72" s="61" t="s">
        <v>1129</v>
      </c>
      <c r="AM72" s="76"/>
      <c r="AN72" s="215"/>
      <c r="AO72" s="215"/>
      <c r="AP72" s="215"/>
      <c r="AQ72" s="215"/>
    </row>
    <row r="73" spans="1:43" ht="93.75" customHeight="1" x14ac:dyDescent="0.25">
      <c r="A73" s="232" t="s">
        <v>1200</v>
      </c>
      <c r="B73" s="64" t="s">
        <v>12</v>
      </c>
      <c r="C73" s="62">
        <v>10</v>
      </c>
      <c r="D73" s="64" t="s">
        <v>623</v>
      </c>
      <c r="E73" s="64" t="s">
        <v>11</v>
      </c>
      <c r="F73" s="209" t="s">
        <v>439</v>
      </c>
      <c r="G73" s="209" t="s">
        <v>439</v>
      </c>
      <c r="H73" s="209" t="s">
        <v>439</v>
      </c>
      <c r="I73" s="209" t="s">
        <v>439</v>
      </c>
      <c r="J73" s="209" t="s">
        <v>439</v>
      </c>
      <c r="K73" s="209" t="s">
        <v>439</v>
      </c>
      <c r="L73" s="209" t="s">
        <v>439</v>
      </c>
      <c r="M73" s="209" t="s">
        <v>439</v>
      </c>
      <c r="N73" s="209" t="s">
        <v>439</v>
      </c>
      <c r="O73" s="209" t="s">
        <v>439</v>
      </c>
      <c r="P73" s="209" t="s">
        <v>439</v>
      </c>
      <c r="Q73" s="209" t="s">
        <v>439</v>
      </c>
      <c r="R73" s="209" t="s">
        <v>439</v>
      </c>
      <c r="S73" s="209" t="s">
        <v>439</v>
      </c>
      <c r="T73" s="209" t="s">
        <v>439</v>
      </c>
      <c r="U73" s="209" t="s">
        <v>439</v>
      </c>
      <c r="V73" s="209" t="s">
        <v>439</v>
      </c>
      <c r="W73" s="209" t="s">
        <v>439</v>
      </c>
      <c r="X73" s="209" t="s">
        <v>439</v>
      </c>
      <c r="Y73" s="64">
        <v>0</v>
      </c>
      <c r="Z73" s="127">
        <v>1</v>
      </c>
      <c r="AA73" s="127">
        <v>3</v>
      </c>
      <c r="AB73" s="128" t="s">
        <v>1131</v>
      </c>
      <c r="AC73" s="207" t="s">
        <v>462</v>
      </c>
      <c r="AD73" s="208" t="s">
        <v>371</v>
      </c>
      <c r="AE73" s="208" t="s">
        <v>371</v>
      </c>
      <c r="AF73" s="130" t="s">
        <v>1131</v>
      </c>
      <c r="AG73" s="123">
        <v>1</v>
      </c>
      <c r="AH73" s="123">
        <v>3</v>
      </c>
      <c r="AI73" s="61" t="s">
        <v>462</v>
      </c>
      <c r="AJ73" s="61" t="s">
        <v>371</v>
      </c>
      <c r="AK73" s="61" t="s">
        <v>371</v>
      </c>
      <c r="AL73" s="61" t="s">
        <v>1129</v>
      </c>
      <c r="AM73" s="76"/>
      <c r="AN73" s="215"/>
      <c r="AO73" s="215"/>
      <c r="AP73" s="215"/>
      <c r="AQ73" s="215"/>
    </row>
    <row r="74" spans="1:43" ht="93.75" customHeight="1" x14ac:dyDescent="0.25">
      <c r="A74" s="232" t="s">
        <v>1200</v>
      </c>
      <c r="B74" s="63" t="s">
        <v>12</v>
      </c>
      <c r="C74" s="63">
        <v>11</v>
      </c>
      <c r="D74" s="63" t="s">
        <v>394</v>
      </c>
      <c r="E74" s="63" t="s">
        <v>11</v>
      </c>
      <c r="F74" s="210" t="s">
        <v>439</v>
      </c>
      <c r="G74" s="210" t="s">
        <v>439</v>
      </c>
      <c r="H74" s="210" t="s">
        <v>439</v>
      </c>
      <c r="I74" s="210" t="s">
        <v>439</v>
      </c>
      <c r="J74" s="210" t="s">
        <v>439</v>
      </c>
      <c r="K74" s="210" t="s">
        <v>439</v>
      </c>
      <c r="L74" s="210" t="s">
        <v>439</v>
      </c>
      <c r="M74" s="210" t="s">
        <v>439</v>
      </c>
      <c r="N74" s="210" t="s">
        <v>439</v>
      </c>
      <c r="O74" s="210" t="s">
        <v>439</v>
      </c>
      <c r="P74" s="210" t="s">
        <v>439</v>
      </c>
      <c r="Q74" s="210" t="s">
        <v>439</v>
      </c>
      <c r="R74" s="210" t="s">
        <v>439</v>
      </c>
      <c r="S74" s="210" t="s">
        <v>439</v>
      </c>
      <c r="T74" s="210" t="s">
        <v>439</v>
      </c>
      <c r="U74" s="210" t="s">
        <v>439</v>
      </c>
      <c r="V74" s="210" t="s">
        <v>439</v>
      </c>
      <c r="W74" s="210" t="s">
        <v>439</v>
      </c>
      <c r="X74" s="210" t="s">
        <v>439</v>
      </c>
      <c r="Y74" s="63">
        <v>0</v>
      </c>
      <c r="Z74" s="127">
        <v>1</v>
      </c>
      <c r="AA74" s="127">
        <v>3</v>
      </c>
      <c r="AB74" s="126" t="s">
        <v>1131</v>
      </c>
      <c r="AC74" s="207" t="s">
        <v>462</v>
      </c>
      <c r="AD74" s="208" t="s">
        <v>371</v>
      </c>
      <c r="AE74" s="208" t="s">
        <v>371</v>
      </c>
      <c r="AF74" s="130" t="s">
        <v>1131</v>
      </c>
      <c r="AG74" s="123">
        <v>1</v>
      </c>
      <c r="AH74" s="123">
        <v>3</v>
      </c>
      <c r="AI74" s="61" t="s">
        <v>462</v>
      </c>
      <c r="AJ74" s="61" t="s">
        <v>371</v>
      </c>
      <c r="AK74" s="61" t="s">
        <v>371</v>
      </c>
      <c r="AL74" s="61" t="s">
        <v>1129</v>
      </c>
      <c r="AM74" s="76"/>
      <c r="AN74" s="215"/>
      <c r="AO74" s="215"/>
      <c r="AP74" s="215"/>
      <c r="AQ74" s="215"/>
    </row>
    <row r="75" spans="1:43" ht="93.75" customHeight="1" x14ac:dyDescent="0.25">
      <c r="A75" s="232" t="s">
        <v>1200</v>
      </c>
      <c r="B75" s="64" t="s">
        <v>12</v>
      </c>
      <c r="C75" s="62">
        <v>13</v>
      </c>
      <c r="D75" s="64" t="s">
        <v>15</v>
      </c>
      <c r="E75" s="64" t="s">
        <v>11</v>
      </c>
      <c r="F75" s="209" t="s">
        <v>439</v>
      </c>
      <c r="G75" s="209" t="s">
        <v>439</v>
      </c>
      <c r="H75" s="209" t="s">
        <v>439</v>
      </c>
      <c r="I75" s="209" t="s">
        <v>439</v>
      </c>
      <c r="J75" s="209" t="s">
        <v>439</v>
      </c>
      <c r="K75" s="209" t="s">
        <v>439</v>
      </c>
      <c r="L75" s="209" t="s">
        <v>439</v>
      </c>
      <c r="M75" s="209" t="s">
        <v>439</v>
      </c>
      <c r="N75" s="209" t="s">
        <v>439</v>
      </c>
      <c r="O75" s="209" t="s">
        <v>439</v>
      </c>
      <c r="P75" s="209" t="s">
        <v>439</v>
      </c>
      <c r="Q75" s="209" t="s">
        <v>439</v>
      </c>
      <c r="R75" s="209" t="s">
        <v>439</v>
      </c>
      <c r="S75" s="209" t="s">
        <v>439</v>
      </c>
      <c r="T75" s="209" t="s">
        <v>439</v>
      </c>
      <c r="U75" s="209" t="s">
        <v>439</v>
      </c>
      <c r="V75" s="209" t="s">
        <v>439</v>
      </c>
      <c r="W75" s="209" t="s">
        <v>439</v>
      </c>
      <c r="X75" s="209" t="s">
        <v>439</v>
      </c>
      <c r="Y75" s="64">
        <v>0</v>
      </c>
      <c r="Z75" s="127">
        <v>1</v>
      </c>
      <c r="AA75" s="127">
        <v>3</v>
      </c>
      <c r="AB75" s="128" t="s">
        <v>1131</v>
      </c>
      <c r="AC75" s="207" t="s">
        <v>462</v>
      </c>
      <c r="AD75" s="208" t="s">
        <v>371</v>
      </c>
      <c r="AE75" s="208" t="s">
        <v>371</v>
      </c>
      <c r="AF75" s="130" t="s">
        <v>1131</v>
      </c>
      <c r="AG75" s="123">
        <v>1</v>
      </c>
      <c r="AH75" s="123">
        <v>3</v>
      </c>
      <c r="AI75" s="61" t="s">
        <v>462</v>
      </c>
      <c r="AJ75" s="61" t="s">
        <v>371</v>
      </c>
      <c r="AK75" s="61" t="s">
        <v>371</v>
      </c>
      <c r="AL75" s="61" t="s">
        <v>1129</v>
      </c>
      <c r="AM75" s="76"/>
      <c r="AN75" s="215"/>
      <c r="AO75" s="215"/>
      <c r="AP75" s="215"/>
      <c r="AQ75" s="215"/>
    </row>
    <row r="76" spans="1:43" ht="93.75" customHeight="1" x14ac:dyDescent="0.25">
      <c r="A76" s="232" t="s">
        <v>114</v>
      </c>
      <c r="B76" s="257" t="s">
        <v>12</v>
      </c>
      <c r="C76" s="257">
        <v>1</v>
      </c>
      <c r="D76" s="257" t="s">
        <v>386</v>
      </c>
      <c r="E76" s="257" t="s">
        <v>11</v>
      </c>
      <c r="F76" s="258" t="s">
        <v>378</v>
      </c>
      <c r="G76" s="258" t="s">
        <v>378</v>
      </c>
      <c r="H76" s="258" t="s">
        <v>378</v>
      </c>
      <c r="I76" s="258" t="s">
        <v>378</v>
      </c>
      <c r="J76" s="258" t="s">
        <v>378</v>
      </c>
      <c r="K76" s="258" t="s">
        <v>378</v>
      </c>
      <c r="L76" s="258" t="s">
        <v>378</v>
      </c>
      <c r="M76" s="258" t="s">
        <v>378</v>
      </c>
      <c r="N76" s="258" t="s">
        <v>378</v>
      </c>
      <c r="O76" s="258" t="s">
        <v>378</v>
      </c>
      <c r="P76" s="258" t="s">
        <v>378</v>
      </c>
      <c r="Q76" s="258" t="s">
        <v>378</v>
      </c>
      <c r="R76" s="258" t="s">
        <v>378</v>
      </c>
      <c r="S76" s="258" t="s">
        <v>378</v>
      </c>
      <c r="T76" s="258" t="s">
        <v>378</v>
      </c>
      <c r="U76" s="258" t="s">
        <v>378</v>
      </c>
      <c r="V76" s="258" t="s">
        <v>378</v>
      </c>
      <c r="W76" s="258" t="s">
        <v>378</v>
      </c>
      <c r="X76" s="258" t="s">
        <v>378</v>
      </c>
      <c r="Y76" s="257">
        <v>19</v>
      </c>
      <c r="Z76" s="259">
        <v>3</v>
      </c>
      <c r="AA76" s="259">
        <v>5</v>
      </c>
      <c r="AB76" s="259" t="s">
        <v>1186</v>
      </c>
      <c r="AC76" s="258" t="s">
        <v>144</v>
      </c>
      <c r="AD76" s="260" t="s">
        <v>464</v>
      </c>
      <c r="AE76" s="260" t="s">
        <v>477</v>
      </c>
      <c r="AF76" s="259" t="s">
        <v>1186</v>
      </c>
      <c r="AG76" s="259">
        <v>3</v>
      </c>
      <c r="AH76" s="259">
        <v>5</v>
      </c>
      <c r="AI76" s="257" t="s">
        <v>144</v>
      </c>
      <c r="AJ76" s="257" t="s">
        <v>464</v>
      </c>
      <c r="AK76" s="257" t="s">
        <v>477</v>
      </c>
      <c r="AL76" s="257" t="s">
        <v>1129</v>
      </c>
      <c r="AM76" s="257"/>
      <c r="AN76" s="284"/>
      <c r="AO76" s="284"/>
      <c r="AP76" s="284"/>
      <c r="AQ76" s="284"/>
    </row>
    <row r="77" spans="1:43" ht="93.75" customHeight="1" x14ac:dyDescent="0.25">
      <c r="A77" s="232" t="s">
        <v>114</v>
      </c>
      <c r="B77" s="257" t="s">
        <v>12</v>
      </c>
      <c r="C77" s="74">
        <v>3</v>
      </c>
      <c r="D77" s="257" t="s">
        <v>390</v>
      </c>
      <c r="E77" s="257" t="s">
        <v>11</v>
      </c>
      <c r="F77" s="258" t="s">
        <v>378</v>
      </c>
      <c r="G77" s="258" t="s">
        <v>378</v>
      </c>
      <c r="H77" s="258" t="s">
        <v>378</v>
      </c>
      <c r="I77" s="258" t="s">
        <v>378</v>
      </c>
      <c r="J77" s="258" t="s">
        <v>378</v>
      </c>
      <c r="K77" s="258" t="s">
        <v>378</v>
      </c>
      <c r="L77" s="258" t="s">
        <v>378</v>
      </c>
      <c r="M77" s="258" t="s">
        <v>378</v>
      </c>
      <c r="N77" s="258" t="s">
        <v>378</v>
      </c>
      <c r="O77" s="258" t="s">
        <v>378</v>
      </c>
      <c r="P77" s="258" t="s">
        <v>378</v>
      </c>
      <c r="Q77" s="258" t="s">
        <v>378</v>
      </c>
      <c r="R77" s="258" t="s">
        <v>378</v>
      </c>
      <c r="S77" s="258" t="s">
        <v>378</v>
      </c>
      <c r="T77" s="258" t="s">
        <v>378</v>
      </c>
      <c r="U77" s="258" t="s">
        <v>378</v>
      </c>
      <c r="V77" s="258" t="s">
        <v>378</v>
      </c>
      <c r="W77" s="258" t="s">
        <v>378</v>
      </c>
      <c r="X77" s="258" t="s">
        <v>378</v>
      </c>
      <c r="Y77" s="63">
        <v>19</v>
      </c>
      <c r="Z77" s="259">
        <v>3</v>
      </c>
      <c r="AA77" s="259">
        <v>5</v>
      </c>
      <c r="AB77" s="259" t="s">
        <v>1186</v>
      </c>
      <c r="AC77" s="258" t="s">
        <v>144</v>
      </c>
      <c r="AD77" s="260" t="s">
        <v>464</v>
      </c>
      <c r="AE77" s="260" t="s">
        <v>477</v>
      </c>
      <c r="AF77" s="259" t="s">
        <v>1186</v>
      </c>
      <c r="AG77" s="259">
        <v>3</v>
      </c>
      <c r="AH77" s="259">
        <v>5</v>
      </c>
      <c r="AI77" s="257" t="s">
        <v>144</v>
      </c>
      <c r="AJ77" s="257" t="s">
        <v>464</v>
      </c>
      <c r="AK77" s="257" t="s">
        <v>477</v>
      </c>
      <c r="AL77" s="257" t="s">
        <v>1129</v>
      </c>
      <c r="AM77" s="257"/>
      <c r="AN77" s="284"/>
      <c r="AO77" s="284"/>
      <c r="AP77" s="284"/>
      <c r="AQ77" s="284"/>
    </row>
    <row r="78" spans="1:43" ht="93.75" customHeight="1" x14ac:dyDescent="0.25">
      <c r="A78" s="232" t="s">
        <v>114</v>
      </c>
      <c r="B78" s="64" t="s">
        <v>12</v>
      </c>
      <c r="C78" s="64">
        <v>4</v>
      </c>
      <c r="D78" s="64" t="s">
        <v>622</v>
      </c>
      <c r="E78" s="64" t="s">
        <v>11</v>
      </c>
      <c r="F78" s="209" t="s">
        <v>378</v>
      </c>
      <c r="G78" s="209" t="s">
        <v>378</v>
      </c>
      <c r="H78" s="209" t="s">
        <v>378</v>
      </c>
      <c r="I78" s="209" t="s">
        <v>378</v>
      </c>
      <c r="J78" s="209" t="s">
        <v>378</v>
      </c>
      <c r="K78" s="209" t="s">
        <v>378</v>
      </c>
      <c r="L78" s="209" t="s">
        <v>378</v>
      </c>
      <c r="M78" s="209" t="s">
        <v>378</v>
      </c>
      <c r="N78" s="209" t="s">
        <v>378</v>
      </c>
      <c r="O78" s="209" t="s">
        <v>378</v>
      </c>
      <c r="P78" s="209" t="s">
        <v>378</v>
      </c>
      <c r="Q78" s="209" t="s">
        <v>378</v>
      </c>
      <c r="R78" s="209" t="s">
        <v>378</v>
      </c>
      <c r="S78" s="209" t="s">
        <v>378</v>
      </c>
      <c r="T78" s="209" t="s">
        <v>378</v>
      </c>
      <c r="U78" s="209" t="s">
        <v>378</v>
      </c>
      <c r="V78" s="209" t="s">
        <v>378</v>
      </c>
      <c r="W78" s="209" t="s">
        <v>378</v>
      </c>
      <c r="X78" s="209" t="s">
        <v>378</v>
      </c>
      <c r="Y78" s="64">
        <v>19</v>
      </c>
      <c r="Z78" s="127" t="s">
        <v>378</v>
      </c>
      <c r="AA78" s="127" t="s">
        <v>378</v>
      </c>
      <c r="AB78" s="382" t="s">
        <v>378</v>
      </c>
      <c r="AC78" s="207" t="s">
        <v>144</v>
      </c>
      <c r="AD78" s="208" t="s">
        <v>464</v>
      </c>
      <c r="AE78" s="208" t="s">
        <v>824</v>
      </c>
      <c r="AF78" s="130" t="s">
        <v>824</v>
      </c>
      <c r="AG78" s="123" t="s">
        <v>378</v>
      </c>
      <c r="AH78" s="123" t="s">
        <v>378</v>
      </c>
      <c r="AI78" s="61" t="s">
        <v>824</v>
      </c>
      <c r="AJ78" s="61" t="s">
        <v>824</v>
      </c>
      <c r="AK78" s="61" t="s">
        <v>824</v>
      </c>
      <c r="AL78" s="61" t="s">
        <v>1129</v>
      </c>
      <c r="AM78" s="76"/>
      <c r="AN78" s="215"/>
      <c r="AO78" s="215"/>
      <c r="AP78" s="215"/>
      <c r="AQ78" s="215"/>
    </row>
    <row r="79" spans="1:43" ht="93.75" customHeight="1" x14ac:dyDescent="0.25">
      <c r="A79" s="232" t="s">
        <v>114</v>
      </c>
      <c r="B79" s="63" t="s">
        <v>12</v>
      </c>
      <c r="C79" s="63">
        <v>6</v>
      </c>
      <c r="D79" s="63" t="s">
        <v>639</v>
      </c>
      <c r="E79" s="63" t="s">
        <v>11</v>
      </c>
      <c r="F79" s="210" t="s">
        <v>378</v>
      </c>
      <c r="G79" s="210" t="s">
        <v>378</v>
      </c>
      <c r="H79" s="210" t="s">
        <v>378</v>
      </c>
      <c r="I79" s="210" t="s">
        <v>378</v>
      </c>
      <c r="J79" s="210" t="s">
        <v>378</v>
      </c>
      <c r="K79" s="210" t="s">
        <v>378</v>
      </c>
      <c r="L79" s="210" t="s">
        <v>378</v>
      </c>
      <c r="M79" s="210" t="s">
        <v>378</v>
      </c>
      <c r="N79" s="210" t="s">
        <v>378</v>
      </c>
      <c r="O79" s="210" t="s">
        <v>378</v>
      </c>
      <c r="P79" s="210" t="s">
        <v>378</v>
      </c>
      <c r="Q79" s="210" t="s">
        <v>378</v>
      </c>
      <c r="R79" s="210" t="s">
        <v>378</v>
      </c>
      <c r="S79" s="210" t="s">
        <v>378</v>
      </c>
      <c r="T79" s="210" t="s">
        <v>378</v>
      </c>
      <c r="U79" s="210" t="s">
        <v>378</v>
      </c>
      <c r="V79" s="210" t="s">
        <v>378</v>
      </c>
      <c r="W79" s="210" t="s">
        <v>378</v>
      </c>
      <c r="X79" s="210" t="s">
        <v>378</v>
      </c>
      <c r="Y79" s="63">
        <v>19</v>
      </c>
      <c r="Z79" s="127">
        <v>3</v>
      </c>
      <c r="AA79" s="127">
        <v>5</v>
      </c>
      <c r="AB79" s="126" t="s">
        <v>1186</v>
      </c>
      <c r="AC79" s="207" t="s">
        <v>144</v>
      </c>
      <c r="AD79" s="208" t="s">
        <v>464</v>
      </c>
      <c r="AE79" s="208" t="s">
        <v>477</v>
      </c>
      <c r="AF79" s="130" t="s">
        <v>1186</v>
      </c>
      <c r="AG79" s="123">
        <v>3</v>
      </c>
      <c r="AH79" s="123">
        <v>5</v>
      </c>
      <c r="AI79" s="61" t="s">
        <v>144</v>
      </c>
      <c r="AJ79" s="61" t="s">
        <v>464</v>
      </c>
      <c r="AK79" s="61" t="s">
        <v>477</v>
      </c>
      <c r="AL79" s="61" t="s">
        <v>1129</v>
      </c>
      <c r="AM79" s="76"/>
      <c r="AN79" s="215"/>
      <c r="AO79" s="215"/>
      <c r="AP79" s="215"/>
      <c r="AQ79" s="215"/>
    </row>
    <row r="80" spans="1:43" ht="93.75" customHeight="1" x14ac:dyDescent="0.25">
      <c r="A80" s="232" t="s">
        <v>114</v>
      </c>
      <c r="B80" s="64" t="s">
        <v>12</v>
      </c>
      <c r="C80" s="62">
        <v>7</v>
      </c>
      <c r="D80" s="64" t="s">
        <v>392</v>
      </c>
      <c r="E80" s="64" t="s">
        <v>11</v>
      </c>
      <c r="F80" s="209" t="s">
        <v>378</v>
      </c>
      <c r="G80" s="209" t="s">
        <v>378</v>
      </c>
      <c r="H80" s="209" t="s">
        <v>378</v>
      </c>
      <c r="I80" s="209" t="s">
        <v>378</v>
      </c>
      <c r="J80" s="209" t="s">
        <v>378</v>
      </c>
      <c r="K80" s="209" t="s">
        <v>378</v>
      </c>
      <c r="L80" s="209" t="s">
        <v>378</v>
      </c>
      <c r="M80" s="209" t="s">
        <v>378</v>
      </c>
      <c r="N80" s="209" t="s">
        <v>378</v>
      </c>
      <c r="O80" s="209" t="s">
        <v>378</v>
      </c>
      <c r="P80" s="209" t="s">
        <v>378</v>
      </c>
      <c r="Q80" s="209" t="s">
        <v>378</v>
      </c>
      <c r="R80" s="209" t="s">
        <v>378</v>
      </c>
      <c r="S80" s="209" t="s">
        <v>378</v>
      </c>
      <c r="T80" s="209" t="s">
        <v>378</v>
      </c>
      <c r="U80" s="209" t="s">
        <v>378</v>
      </c>
      <c r="V80" s="209" t="s">
        <v>378</v>
      </c>
      <c r="W80" s="209" t="s">
        <v>378</v>
      </c>
      <c r="X80" s="209" t="s">
        <v>378</v>
      </c>
      <c r="Y80" s="64">
        <v>19</v>
      </c>
      <c r="Z80" s="127">
        <v>3</v>
      </c>
      <c r="AA80" s="127">
        <v>5</v>
      </c>
      <c r="AB80" s="382" t="s">
        <v>1186</v>
      </c>
      <c r="AC80" s="207" t="s">
        <v>144</v>
      </c>
      <c r="AD80" s="208" t="s">
        <v>464</v>
      </c>
      <c r="AE80" s="208" t="s">
        <v>477</v>
      </c>
      <c r="AF80" s="130" t="s">
        <v>1186</v>
      </c>
      <c r="AG80" s="123">
        <v>3</v>
      </c>
      <c r="AH80" s="123">
        <v>5</v>
      </c>
      <c r="AI80" s="61" t="s">
        <v>144</v>
      </c>
      <c r="AJ80" s="61" t="s">
        <v>464</v>
      </c>
      <c r="AK80" s="61" t="s">
        <v>477</v>
      </c>
      <c r="AL80" s="61" t="s">
        <v>1129</v>
      </c>
      <c r="AM80" s="76"/>
      <c r="AN80" s="215"/>
      <c r="AO80" s="215"/>
      <c r="AP80" s="215"/>
      <c r="AQ80" s="215"/>
    </row>
    <row r="81" spans="1:43" ht="93.75" customHeight="1" x14ac:dyDescent="0.25">
      <c r="A81" s="232" t="s">
        <v>114</v>
      </c>
      <c r="B81" s="63" t="s">
        <v>12</v>
      </c>
      <c r="C81" s="63">
        <v>8</v>
      </c>
      <c r="D81" s="63" t="s">
        <v>641</v>
      </c>
      <c r="E81" s="63" t="s">
        <v>11</v>
      </c>
      <c r="F81" s="210" t="s">
        <v>378</v>
      </c>
      <c r="G81" s="210" t="s">
        <v>378</v>
      </c>
      <c r="H81" s="210" t="s">
        <v>378</v>
      </c>
      <c r="I81" s="210" t="s">
        <v>378</v>
      </c>
      <c r="J81" s="210" t="s">
        <v>378</v>
      </c>
      <c r="K81" s="210" t="s">
        <v>378</v>
      </c>
      <c r="L81" s="210" t="s">
        <v>378</v>
      </c>
      <c r="M81" s="210" t="s">
        <v>378</v>
      </c>
      <c r="N81" s="210" t="s">
        <v>378</v>
      </c>
      <c r="O81" s="210" t="s">
        <v>378</v>
      </c>
      <c r="P81" s="210" t="s">
        <v>378</v>
      </c>
      <c r="Q81" s="210" t="s">
        <v>378</v>
      </c>
      <c r="R81" s="210" t="s">
        <v>378</v>
      </c>
      <c r="S81" s="210" t="s">
        <v>378</v>
      </c>
      <c r="T81" s="210" t="s">
        <v>378</v>
      </c>
      <c r="U81" s="210" t="s">
        <v>378</v>
      </c>
      <c r="V81" s="210" t="s">
        <v>378</v>
      </c>
      <c r="W81" s="210" t="s">
        <v>378</v>
      </c>
      <c r="X81" s="210" t="s">
        <v>378</v>
      </c>
      <c r="Y81" s="63">
        <v>19</v>
      </c>
      <c r="Z81" s="127">
        <v>3</v>
      </c>
      <c r="AA81" s="127">
        <v>5</v>
      </c>
      <c r="AB81" s="126" t="s">
        <v>1186</v>
      </c>
      <c r="AC81" s="207" t="s">
        <v>144</v>
      </c>
      <c r="AD81" s="208" t="s">
        <v>464</v>
      </c>
      <c r="AE81" s="208" t="s">
        <v>477</v>
      </c>
      <c r="AF81" s="130" t="s">
        <v>1186</v>
      </c>
      <c r="AG81" s="123">
        <v>3</v>
      </c>
      <c r="AH81" s="123">
        <v>5</v>
      </c>
      <c r="AI81" s="61" t="s">
        <v>144</v>
      </c>
      <c r="AJ81" s="61" t="s">
        <v>464</v>
      </c>
      <c r="AK81" s="61" t="s">
        <v>477</v>
      </c>
      <c r="AL81" s="61" t="s">
        <v>1129</v>
      </c>
      <c r="AM81" s="76"/>
      <c r="AN81" s="215"/>
      <c r="AO81" s="215"/>
      <c r="AP81" s="215"/>
      <c r="AQ81" s="215"/>
    </row>
    <row r="82" spans="1:43" ht="93.75" customHeight="1" x14ac:dyDescent="0.25">
      <c r="A82" s="232" t="s">
        <v>114</v>
      </c>
      <c r="B82" s="64" t="s">
        <v>12</v>
      </c>
      <c r="C82" s="62">
        <v>9</v>
      </c>
      <c r="D82" s="64" t="s">
        <v>391</v>
      </c>
      <c r="E82" s="64" t="s">
        <v>11</v>
      </c>
      <c r="F82" s="209" t="s">
        <v>378</v>
      </c>
      <c r="G82" s="209" t="s">
        <v>378</v>
      </c>
      <c r="H82" s="209" t="s">
        <v>378</v>
      </c>
      <c r="I82" s="209" t="s">
        <v>378</v>
      </c>
      <c r="J82" s="209" t="s">
        <v>378</v>
      </c>
      <c r="K82" s="209" t="s">
        <v>378</v>
      </c>
      <c r="L82" s="209" t="s">
        <v>378</v>
      </c>
      <c r="M82" s="209" t="s">
        <v>378</v>
      </c>
      <c r="N82" s="209" t="s">
        <v>378</v>
      </c>
      <c r="O82" s="209" t="s">
        <v>378</v>
      </c>
      <c r="P82" s="209" t="s">
        <v>378</v>
      </c>
      <c r="Q82" s="209" t="s">
        <v>378</v>
      </c>
      <c r="R82" s="209" t="s">
        <v>378</v>
      </c>
      <c r="S82" s="209" t="s">
        <v>378</v>
      </c>
      <c r="T82" s="209" t="s">
        <v>378</v>
      </c>
      <c r="U82" s="209" t="s">
        <v>378</v>
      </c>
      <c r="V82" s="209" t="s">
        <v>378</v>
      </c>
      <c r="W82" s="209" t="s">
        <v>378</v>
      </c>
      <c r="X82" s="209" t="s">
        <v>378</v>
      </c>
      <c r="Y82" s="64">
        <v>19</v>
      </c>
      <c r="Z82" s="127">
        <v>3</v>
      </c>
      <c r="AA82" s="127">
        <v>5</v>
      </c>
      <c r="AB82" s="382" t="s">
        <v>1186</v>
      </c>
      <c r="AC82" s="207" t="s">
        <v>144</v>
      </c>
      <c r="AD82" s="208" t="s">
        <v>464</v>
      </c>
      <c r="AE82" s="208" t="s">
        <v>477</v>
      </c>
      <c r="AF82" s="130" t="s">
        <v>1186</v>
      </c>
      <c r="AG82" s="123">
        <v>3</v>
      </c>
      <c r="AH82" s="123">
        <v>5</v>
      </c>
      <c r="AI82" s="61" t="s">
        <v>144</v>
      </c>
      <c r="AJ82" s="61" t="s">
        <v>464</v>
      </c>
      <c r="AK82" s="61" t="s">
        <v>477</v>
      </c>
      <c r="AL82" s="61" t="s">
        <v>1129</v>
      </c>
      <c r="AM82" s="76"/>
      <c r="AN82" s="215"/>
      <c r="AO82" s="215"/>
      <c r="AP82" s="215"/>
      <c r="AQ82" s="215"/>
    </row>
    <row r="83" spans="1:43" ht="93.75" customHeight="1" x14ac:dyDescent="0.25">
      <c r="A83" s="232" t="s">
        <v>114</v>
      </c>
      <c r="B83" s="63" t="s">
        <v>12</v>
      </c>
      <c r="C83" s="63">
        <v>10</v>
      </c>
      <c r="D83" s="63" t="s">
        <v>623</v>
      </c>
      <c r="E83" s="63" t="s">
        <v>11</v>
      </c>
      <c r="F83" s="210" t="s">
        <v>378</v>
      </c>
      <c r="G83" s="210" t="s">
        <v>378</v>
      </c>
      <c r="H83" s="210" t="s">
        <v>378</v>
      </c>
      <c r="I83" s="210" t="s">
        <v>378</v>
      </c>
      <c r="J83" s="210" t="s">
        <v>378</v>
      </c>
      <c r="K83" s="210" t="s">
        <v>378</v>
      </c>
      <c r="L83" s="210" t="s">
        <v>378</v>
      </c>
      <c r="M83" s="210" t="s">
        <v>378</v>
      </c>
      <c r="N83" s="210" t="s">
        <v>378</v>
      </c>
      <c r="O83" s="210" t="s">
        <v>378</v>
      </c>
      <c r="P83" s="210" t="s">
        <v>378</v>
      </c>
      <c r="Q83" s="210" t="s">
        <v>378</v>
      </c>
      <c r="R83" s="210" t="s">
        <v>378</v>
      </c>
      <c r="S83" s="210" t="s">
        <v>378</v>
      </c>
      <c r="T83" s="210" t="s">
        <v>378</v>
      </c>
      <c r="U83" s="210" t="s">
        <v>378</v>
      </c>
      <c r="V83" s="210" t="s">
        <v>378</v>
      </c>
      <c r="W83" s="210" t="s">
        <v>378</v>
      </c>
      <c r="X83" s="210" t="s">
        <v>378</v>
      </c>
      <c r="Y83" s="63">
        <v>19</v>
      </c>
      <c r="Z83" s="127">
        <v>3</v>
      </c>
      <c r="AA83" s="127">
        <v>5</v>
      </c>
      <c r="AB83" s="126" t="s">
        <v>1186</v>
      </c>
      <c r="AC83" s="207" t="s">
        <v>144</v>
      </c>
      <c r="AD83" s="208" t="s">
        <v>464</v>
      </c>
      <c r="AE83" s="208" t="s">
        <v>477</v>
      </c>
      <c r="AF83" s="130" t="s">
        <v>1186</v>
      </c>
      <c r="AG83" s="123">
        <v>3</v>
      </c>
      <c r="AH83" s="123">
        <v>5</v>
      </c>
      <c r="AI83" s="61" t="s">
        <v>144</v>
      </c>
      <c r="AJ83" s="61" t="s">
        <v>464</v>
      </c>
      <c r="AK83" s="61" t="s">
        <v>477</v>
      </c>
      <c r="AL83" s="61" t="s">
        <v>1129</v>
      </c>
      <c r="AM83" s="76"/>
      <c r="AN83" s="215"/>
      <c r="AO83" s="215"/>
      <c r="AP83" s="215"/>
      <c r="AQ83" s="215"/>
    </row>
    <row r="84" spans="1:43" ht="93.75" customHeight="1" x14ac:dyDescent="0.25">
      <c r="A84" s="232" t="s">
        <v>114</v>
      </c>
      <c r="B84" s="64" t="s">
        <v>12</v>
      </c>
      <c r="C84" s="62">
        <v>11</v>
      </c>
      <c r="D84" s="64" t="s">
        <v>394</v>
      </c>
      <c r="E84" s="64" t="s">
        <v>11</v>
      </c>
      <c r="F84" s="209" t="s">
        <v>378</v>
      </c>
      <c r="G84" s="209" t="s">
        <v>378</v>
      </c>
      <c r="H84" s="209" t="s">
        <v>378</v>
      </c>
      <c r="I84" s="209" t="s">
        <v>378</v>
      </c>
      <c r="J84" s="209" t="s">
        <v>378</v>
      </c>
      <c r="K84" s="209" t="s">
        <v>378</v>
      </c>
      <c r="L84" s="209" t="s">
        <v>378</v>
      </c>
      <c r="M84" s="209" t="s">
        <v>378</v>
      </c>
      <c r="N84" s="209" t="s">
        <v>378</v>
      </c>
      <c r="O84" s="209" t="s">
        <v>378</v>
      </c>
      <c r="P84" s="209" t="s">
        <v>378</v>
      </c>
      <c r="Q84" s="209" t="s">
        <v>378</v>
      </c>
      <c r="R84" s="209" t="s">
        <v>378</v>
      </c>
      <c r="S84" s="209" t="s">
        <v>378</v>
      </c>
      <c r="T84" s="209" t="s">
        <v>378</v>
      </c>
      <c r="U84" s="209" t="s">
        <v>378</v>
      </c>
      <c r="V84" s="209" t="s">
        <v>378</v>
      </c>
      <c r="W84" s="209" t="s">
        <v>378</v>
      </c>
      <c r="X84" s="209" t="s">
        <v>378</v>
      </c>
      <c r="Y84" s="64">
        <v>19</v>
      </c>
      <c r="Z84" s="127">
        <v>3</v>
      </c>
      <c r="AA84" s="127">
        <v>5</v>
      </c>
      <c r="AB84" s="382" t="s">
        <v>1186</v>
      </c>
      <c r="AC84" s="207" t="s">
        <v>144</v>
      </c>
      <c r="AD84" s="208" t="s">
        <v>464</v>
      </c>
      <c r="AE84" s="208" t="s">
        <v>477</v>
      </c>
      <c r="AF84" s="130" t="s">
        <v>1186</v>
      </c>
      <c r="AG84" s="123">
        <v>3</v>
      </c>
      <c r="AH84" s="123">
        <v>5</v>
      </c>
      <c r="AI84" s="61" t="s">
        <v>144</v>
      </c>
      <c r="AJ84" s="61" t="s">
        <v>464</v>
      </c>
      <c r="AK84" s="61" t="s">
        <v>477</v>
      </c>
      <c r="AL84" s="61" t="s">
        <v>1129</v>
      </c>
      <c r="AM84" s="76"/>
      <c r="AN84" s="215"/>
      <c r="AO84" s="215"/>
      <c r="AP84" s="215"/>
      <c r="AQ84" s="215"/>
    </row>
    <row r="85" spans="1:43" ht="93.75" customHeight="1" x14ac:dyDescent="0.25">
      <c r="A85" s="232" t="s">
        <v>114</v>
      </c>
      <c r="B85" s="63" t="s">
        <v>12</v>
      </c>
      <c r="C85" s="63">
        <v>13</v>
      </c>
      <c r="D85" s="63" t="s">
        <v>15</v>
      </c>
      <c r="E85" s="63" t="s">
        <v>11</v>
      </c>
      <c r="F85" s="210" t="s">
        <v>378</v>
      </c>
      <c r="G85" s="210" t="s">
        <v>378</v>
      </c>
      <c r="H85" s="210" t="s">
        <v>378</v>
      </c>
      <c r="I85" s="210" t="s">
        <v>378</v>
      </c>
      <c r="J85" s="210" t="s">
        <v>378</v>
      </c>
      <c r="K85" s="210" t="s">
        <v>378</v>
      </c>
      <c r="L85" s="210" t="s">
        <v>378</v>
      </c>
      <c r="M85" s="210" t="s">
        <v>378</v>
      </c>
      <c r="N85" s="210" t="s">
        <v>378</v>
      </c>
      <c r="O85" s="210" t="s">
        <v>378</v>
      </c>
      <c r="P85" s="210" t="s">
        <v>378</v>
      </c>
      <c r="Q85" s="210" t="s">
        <v>378</v>
      </c>
      <c r="R85" s="210" t="s">
        <v>378</v>
      </c>
      <c r="S85" s="210" t="s">
        <v>378</v>
      </c>
      <c r="T85" s="210" t="s">
        <v>378</v>
      </c>
      <c r="U85" s="210" t="s">
        <v>378</v>
      </c>
      <c r="V85" s="210" t="s">
        <v>378</v>
      </c>
      <c r="W85" s="210" t="s">
        <v>378</v>
      </c>
      <c r="X85" s="210" t="s">
        <v>378</v>
      </c>
      <c r="Y85" s="63">
        <v>19</v>
      </c>
      <c r="Z85" s="127">
        <v>3</v>
      </c>
      <c r="AA85" s="127">
        <v>5</v>
      </c>
      <c r="AB85" s="126" t="s">
        <v>1186</v>
      </c>
      <c r="AC85" s="207" t="s">
        <v>144</v>
      </c>
      <c r="AD85" s="208" t="s">
        <v>464</v>
      </c>
      <c r="AE85" s="208" t="s">
        <v>477</v>
      </c>
      <c r="AF85" s="130" t="s">
        <v>1186</v>
      </c>
      <c r="AG85" s="123">
        <v>3</v>
      </c>
      <c r="AH85" s="123">
        <v>5</v>
      </c>
      <c r="AI85" s="61" t="s">
        <v>144</v>
      </c>
      <c r="AJ85" s="61" t="s">
        <v>464</v>
      </c>
      <c r="AK85" s="61" t="s">
        <v>477</v>
      </c>
      <c r="AL85" s="61" t="s">
        <v>1129</v>
      </c>
      <c r="AM85" s="76"/>
      <c r="AN85" s="215"/>
      <c r="AO85" s="215"/>
      <c r="AP85" s="215"/>
      <c r="AQ85" s="215"/>
    </row>
    <row r="86" spans="1:43" ht="93.75" customHeight="1" x14ac:dyDescent="0.25">
      <c r="A86" s="232" t="s">
        <v>112</v>
      </c>
      <c r="B86" s="64" t="s">
        <v>12</v>
      </c>
      <c r="C86" s="62">
        <v>1</v>
      </c>
      <c r="D86" s="64" t="s">
        <v>386</v>
      </c>
      <c r="E86" s="64" t="s">
        <v>11</v>
      </c>
      <c r="F86" s="209" t="s">
        <v>378</v>
      </c>
      <c r="G86" s="209" t="s">
        <v>378</v>
      </c>
      <c r="H86" s="209" t="s">
        <v>378</v>
      </c>
      <c r="I86" s="209" t="s">
        <v>378</v>
      </c>
      <c r="J86" s="209" t="s">
        <v>378</v>
      </c>
      <c r="K86" s="209" t="s">
        <v>378</v>
      </c>
      <c r="L86" s="209" t="s">
        <v>378</v>
      </c>
      <c r="M86" s="209" t="s">
        <v>378</v>
      </c>
      <c r="N86" s="209" t="s">
        <v>378</v>
      </c>
      <c r="O86" s="209" t="s">
        <v>378</v>
      </c>
      <c r="P86" s="209" t="s">
        <v>378</v>
      </c>
      <c r="Q86" s="209" t="s">
        <v>378</v>
      </c>
      <c r="R86" s="209" t="s">
        <v>378</v>
      </c>
      <c r="S86" s="209" t="s">
        <v>378</v>
      </c>
      <c r="T86" s="209" t="s">
        <v>378</v>
      </c>
      <c r="U86" s="209" t="s">
        <v>439</v>
      </c>
      <c r="V86" s="209" t="s">
        <v>378</v>
      </c>
      <c r="W86" s="209" t="s">
        <v>378</v>
      </c>
      <c r="X86" s="209" t="s">
        <v>439</v>
      </c>
      <c r="Y86" s="64">
        <v>17</v>
      </c>
      <c r="Z86" s="127">
        <v>1</v>
      </c>
      <c r="AA86" s="127">
        <v>5</v>
      </c>
      <c r="AB86" s="382" t="s">
        <v>1128</v>
      </c>
      <c r="AC86" s="207" t="s">
        <v>462</v>
      </c>
      <c r="AD86" s="208" t="s">
        <v>464</v>
      </c>
      <c r="AE86" s="208" t="s">
        <v>477</v>
      </c>
      <c r="AF86" s="130" t="s">
        <v>1128</v>
      </c>
      <c r="AG86" s="123">
        <v>1</v>
      </c>
      <c r="AH86" s="123">
        <v>5</v>
      </c>
      <c r="AI86" s="61" t="s">
        <v>462</v>
      </c>
      <c r="AJ86" s="61" t="s">
        <v>464</v>
      </c>
      <c r="AK86" s="61" t="s">
        <v>477</v>
      </c>
      <c r="AL86" s="61" t="s">
        <v>1129</v>
      </c>
      <c r="AM86" s="76"/>
      <c r="AN86" s="215"/>
      <c r="AO86" s="215"/>
      <c r="AP86" s="215"/>
      <c r="AQ86" s="215"/>
    </row>
    <row r="87" spans="1:43" ht="93.75" customHeight="1" x14ac:dyDescent="0.25">
      <c r="A87" s="232" t="s">
        <v>112</v>
      </c>
      <c r="B87" s="257" t="s">
        <v>12</v>
      </c>
      <c r="C87" s="257">
        <v>3</v>
      </c>
      <c r="D87" s="257" t="s">
        <v>1283</v>
      </c>
      <c r="E87" s="257" t="s">
        <v>11</v>
      </c>
      <c r="F87" s="258" t="s">
        <v>439</v>
      </c>
      <c r="G87" s="258" t="s">
        <v>439</v>
      </c>
      <c r="H87" s="258" t="s">
        <v>378</v>
      </c>
      <c r="I87" s="258" t="s">
        <v>378</v>
      </c>
      <c r="J87" s="258" t="s">
        <v>378</v>
      </c>
      <c r="K87" s="258" t="s">
        <v>439</v>
      </c>
      <c r="L87" s="258" t="s">
        <v>439</v>
      </c>
      <c r="M87" s="258" t="s">
        <v>439</v>
      </c>
      <c r="N87" s="258" t="s">
        <v>439</v>
      </c>
      <c r="O87" s="258" t="s">
        <v>378</v>
      </c>
      <c r="P87" s="258" t="s">
        <v>378</v>
      </c>
      <c r="Q87" s="258" t="s">
        <v>378</v>
      </c>
      <c r="R87" s="258" t="s">
        <v>378</v>
      </c>
      <c r="S87" s="258" t="s">
        <v>378</v>
      </c>
      <c r="T87" s="258" t="s">
        <v>378</v>
      </c>
      <c r="U87" s="258" t="s">
        <v>439</v>
      </c>
      <c r="V87" s="258" t="s">
        <v>378</v>
      </c>
      <c r="W87" s="258" t="s">
        <v>378</v>
      </c>
      <c r="X87" s="258" t="s">
        <v>439</v>
      </c>
      <c r="Y87" s="257">
        <v>11</v>
      </c>
      <c r="Z87" s="259">
        <v>1</v>
      </c>
      <c r="AA87" s="259">
        <v>4</v>
      </c>
      <c r="AB87" s="259" t="s">
        <v>1142</v>
      </c>
      <c r="AC87" s="258" t="s">
        <v>462</v>
      </c>
      <c r="AD87" s="260" t="s">
        <v>372</v>
      </c>
      <c r="AE87" s="260" t="s">
        <v>476</v>
      </c>
      <c r="AF87" s="259" t="s">
        <v>1142</v>
      </c>
      <c r="AG87" s="259">
        <v>1</v>
      </c>
      <c r="AH87" s="259">
        <v>4</v>
      </c>
      <c r="AI87" s="257" t="s">
        <v>462</v>
      </c>
      <c r="AJ87" s="257" t="s">
        <v>372</v>
      </c>
      <c r="AK87" s="257" t="s">
        <v>476</v>
      </c>
      <c r="AL87" s="257" t="s">
        <v>1129</v>
      </c>
      <c r="AM87" s="257"/>
      <c r="AN87" s="284"/>
      <c r="AO87" s="284"/>
      <c r="AP87" s="284"/>
      <c r="AQ87" s="284"/>
    </row>
    <row r="88" spans="1:43" ht="93.75" customHeight="1" x14ac:dyDescent="0.25">
      <c r="A88" s="232" t="s">
        <v>112</v>
      </c>
      <c r="B88" s="257" t="s">
        <v>12</v>
      </c>
      <c r="C88" s="74">
        <v>4</v>
      </c>
      <c r="D88" s="257" t="s">
        <v>622</v>
      </c>
      <c r="E88" s="257" t="s">
        <v>11</v>
      </c>
      <c r="F88" s="258" t="s">
        <v>378</v>
      </c>
      <c r="G88" s="258" t="s">
        <v>378</v>
      </c>
      <c r="H88" s="258" t="s">
        <v>378</v>
      </c>
      <c r="I88" s="258" t="s">
        <v>378</v>
      </c>
      <c r="J88" s="258" t="s">
        <v>378</v>
      </c>
      <c r="K88" s="258" t="s">
        <v>378</v>
      </c>
      <c r="L88" s="258" t="s">
        <v>439</v>
      </c>
      <c r="M88" s="258" t="s">
        <v>378</v>
      </c>
      <c r="N88" s="258" t="s">
        <v>439</v>
      </c>
      <c r="O88" s="258" t="s">
        <v>378</v>
      </c>
      <c r="P88" s="258" t="s">
        <v>378</v>
      </c>
      <c r="Q88" s="258" t="s">
        <v>378</v>
      </c>
      <c r="R88" s="258" t="s">
        <v>378</v>
      </c>
      <c r="S88" s="258" t="s">
        <v>378</v>
      </c>
      <c r="T88" s="258" t="s">
        <v>378</v>
      </c>
      <c r="U88" s="258" t="s">
        <v>439</v>
      </c>
      <c r="V88" s="258" t="s">
        <v>378</v>
      </c>
      <c r="W88" s="258" t="s">
        <v>378</v>
      </c>
      <c r="X88" s="258" t="s">
        <v>439</v>
      </c>
      <c r="Y88" s="63">
        <v>15</v>
      </c>
      <c r="Z88" s="259">
        <v>1</v>
      </c>
      <c r="AA88" s="259">
        <v>5</v>
      </c>
      <c r="AB88" s="259" t="s">
        <v>1128</v>
      </c>
      <c r="AC88" s="258" t="s">
        <v>462</v>
      </c>
      <c r="AD88" s="260" t="s">
        <v>464</v>
      </c>
      <c r="AE88" s="260" t="s">
        <v>477</v>
      </c>
      <c r="AF88" s="259" t="s">
        <v>1128</v>
      </c>
      <c r="AG88" s="259">
        <v>1</v>
      </c>
      <c r="AH88" s="259">
        <v>5</v>
      </c>
      <c r="AI88" s="257" t="s">
        <v>462</v>
      </c>
      <c r="AJ88" s="257" t="s">
        <v>464</v>
      </c>
      <c r="AK88" s="257" t="s">
        <v>477</v>
      </c>
      <c r="AL88" s="257" t="s">
        <v>1129</v>
      </c>
      <c r="AM88" s="257"/>
      <c r="AN88" s="284"/>
      <c r="AO88" s="284"/>
      <c r="AP88" s="284"/>
      <c r="AQ88" s="284"/>
    </row>
    <row r="89" spans="1:43" ht="93.75" customHeight="1" x14ac:dyDescent="0.25">
      <c r="A89" s="232" t="s">
        <v>112</v>
      </c>
      <c r="B89" s="64" t="s">
        <v>12</v>
      </c>
      <c r="C89" s="64">
        <v>6</v>
      </c>
      <c r="D89" s="64" t="s">
        <v>639</v>
      </c>
      <c r="E89" s="64" t="s">
        <v>11</v>
      </c>
      <c r="F89" s="209" t="s">
        <v>439</v>
      </c>
      <c r="G89" s="209" t="s">
        <v>439</v>
      </c>
      <c r="H89" s="209" t="s">
        <v>378</v>
      </c>
      <c r="I89" s="209" t="s">
        <v>378</v>
      </c>
      <c r="J89" s="209" t="s">
        <v>378</v>
      </c>
      <c r="K89" s="209" t="s">
        <v>439</v>
      </c>
      <c r="L89" s="209" t="s">
        <v>439</v>
      </c>
      <c r="M89" s="209" t="s">
        <v>378</v>
      </c>
      <c r="N89" s="209" t="s">
        <v>439</v>
      </c>
      <c r="O89" s="209" t="s">
        <v>378</v>
      </c>
      <c r="P89" s="209" t="s">
        <v>378</v>
      </c>
      <c r="Q89" s="209" t="s">
        <v>378</v>
      </c>
      <c r="R89" s="209" t="s">
        <v>378</v>
      </c>
      <c r="S89" s="209" t="s">
        <v>378</v>
      </c>
      <c r="T89" s="209" t="s">
        <v>378</v>
      </c>
      <c r="U89" s="209" t="s">
        <v>439</v>
      </c>
      <c r="V89" s="209" t="s">
        <v>378</v>
      </c>
      <c r="W89" s="209" t="s">
        <v>378</v>
      </c>
      <c r="X89" s="209" t="s">
        <v>439</v>
      </c>
      <c r="Y89" s="64">
        <v>12</v>
      </c>
      <c r="Z89" s="127">
        <v>1</v>
      </c>
      <c r="AA89" s="127">
        <v>5</v>
      </c>
      <c r="AB89" s="382" t="s">
        <v>1128</v>
      </c>
      <c r="AC89" s="207" t="s">
        <v>462</v>
      </c>
      <c r="AD89" s="208" t="s">
        <v>464</v>
      </c>
      <c r="AE89" s="208" t="s">
        <v>477</v>
      </c>
      <c r="AF89" s="130" t="s">
        <v>1128</v>
      </c>
      <c r="AG89" s="123">
        <v>1</v>
      </c>
      <c r="AH89" s="123">
        <v>5</v>
      </c>
      <c r="AI89" s="61" t="s">
        <v>462</v>
      </c>
      <c r="AJ89" s="61" t="s">
        <v>464</v>
      </c>
      <c r="AK89" s="61" t="s">
        <v>477</v>
      </c>
      <c r="AL89" s="61" t="s">
        <v>1129</v>
      </c>
      <c r="AM89" s="76"/>
      <c r="AN89" s="239"/>
      <c r="AO89" s="402"/>
      <c r="AP89" s="402"/>
      <c r="AQ89" s="402"/>
    </row>
    <row r="90" spans="1:43" ht="93.75" customHeight="1" x14ac:dyDescent="0.25">
      <c r="A90" s="232" t="s">
        <v>112</v>
      </c>
      <c r="B90" s="63" t="s">
        <v>12</v>
      </c>
      <c r="C90" s="63">
        <v>7</v>
      </c>
      <c r="D90" s="63" t="s">
        <v>392</v>
      </c>
      <c r="E90" s="63" t="s">
        <v>11</v>
      </c>
      <c r="F90" s="210" t="s">
        <v>378</v>
      </c>
      <c r="G90" s="210" t="s">
        <v>378</v>
      </c>
      <c r="H90" s="210" t="s">
        <v>378</v>
      </c>
      <c r="I90" s="210" t="s">
        <v>378</v>
      </c>
      <c r="J90" s="210" t="s">
        <v>378</v>
      </c>
      <c r="K90" s="210" t="s">
        <v>439</v>
      </c>
      <c r="L90" s="210" t="s">
        <v>439</v>
      </c>
      <c r="M90" s="210" t="s">
        <v>439</v>
      </c>
      <c r="N90" s="210" t="s">
        <v>439</v>
      </c>
      <c r="O90" s="210" t="s">
        <v>378</v>
      </c>
      <c r="P90" s="210" t="s">
        <v>378</v>
      </c>
      <c r="Q90" s="210" t="s">
        <v>378</v>
      </c>
      <c r="R90" s="210" t="s">
        <v>378</v>
      </c>
      <c r="S90" s="210" t="s">
        <v>378</v>
      </c>
      <c r="T90" s="210" t="s">
        <v>378</v>
      </c>
      <c r="U90" s="210" t="s">
        <v>439</v>
      </c>
      <c r="V90" s="210" t="s">
        <v>378</v>
      </c>
      <c r="W90" s="210" t="s">
        <v>378</v>
      </c>
      <c r="X90" s="210" t="s">
        <v>439</v>
      </c>
      <c r="Y90" s="63">
        <v>13</v>
      </c>
      <c r="Z90" s="127">
        <v>1</v>
      </c>
      <c r="AA90" s="127">
        <v>5</v>
      </c>
      <c r="AB90" s="126" t="s">
        <v>1128</v>
      </c>
      <c r="AC90" s="207" t="s">
        <v>462</v>
      </c>
      <c r="AD90" s="208" t="s">
        <v>464</v>
      </c>
      <c r="AE90" s="208" t="s">
        <v>477</v>
      </c>
      <c r="AF90" s="130" t="s">
        <v>1128</v>
      </c>
      <c r="AG90" s="123">
        <v>1</v>
      </c>
      <c r="AH90" s="123">
        <v>5</v>
      </c>
      <c r="AI90" s="61" t="s">
        <v>462</v>
      </c>
      <c r="AJ90" s="61" t="s">
        <v>464</v>
      </c>
      <c r="AK90" s="61" t="s">
        <v>477</v>
      </c>
      <c r="AL90" s="61" t="s">
        <v>1129</v>
      </c>
      <c r="AM90" s="76"/>
      <c r="AN90" s="239"/>
      <c r="AO90" s="402"/>
      <c r="AP90" s="402"/>
      <c r="AQ90" s="402"/>
    </row>
    <row r="91" spans="1:43" ht="93.75" customHeight="1" x14ac:dyDescent="0.25">
      <c r="A91" s="232" t="s">
        <v>112</v>
      </c>
      <c r="B91" s="64" t="s">
        <v>12</v>
      </c>
      <c r="C91" s="62">
        <v>8</v>
      </c>
      <c r="D91" s="64" t="s">
        <v>641</v>
      </c>
      <c r="E91" s="64" t="s">
        <v>11</v>
      </c>
      <c r="F91" s="209" t="s">
        <v>378</v>
      </c>
      <c r="G91" s="209" t="s">
        <v>378</v>
      </c>
      <c r="H91" s="209" t="s">
        <v>378</v>
      </c>
      <c r="I91" s="209" t="s">
        <v>378</v>
      </c>
      <c r="J91" s="209" t="s">
        <v>378</v>
      </c>
      <c r="K91" s="209" t="s">
        <v>378</v>
      </c>
      <c r="L91" s="209" t="s">
        <v>378</v>
      </c>
      <c r="M91" s="209" t="s">
        <v>378</v>
      </c>
      <c r="N91" s="209" t="s">
        <v>378</v>
      </c>
      <c r="O91" s="209" t="s">
        <v>378</v>
      </c>
      <c r="P91" s="209" t="s">
        <v>378</v>
      </c>
      <c r="Q91" s="209" t="s">
        <v>378</v>
      </c>
      <c r="R91" s="209" t="s">
        <v>378</v>
      </c>
      <c r="S91" s="209" t="s">
        <v>378</v>
      </c>
      <c r="T91" s="209" t="s">
        <v>378</v>
      </c>
      <c r="U91" s="209" t="s">
        <v>439</v>
      </c>
      <c r="V91" s="209" t="s">
        <v>378</v>
      </c>
      <c r="W91" s="209" t="s">
        <v>378</v>
      </c>
      <c r="X91" s="209" t="s">
        <v>439</v>
      </c>
      <c r="Y91" s="64">
        <v>17</v>
      </c>
      <c r="Z91" s="127">
        <v>1</v>
      </c>
      <c r="AA91" s="127">
        <v>5</v>
      </c>
      <c r="AB91" s="382" t="s">
        <v>1128</v>
      </c>
      <c r="AC91" s="207" t="s">
        <v>462</v>
      </c>
      <c r="AD91" s="208" t="s">
        <v>464</v>
      </c>
      <c r="AE91" s="208" t="s">
        <v>477</v>
      </c>
      <c r="AF91" s="130" t="s">
        <v>1128</v>
      </c>
      <c r="AG91" s="123">
        <v>1</v>
      </c>
      <c r="AH91" s="123">
        <v>5</v>
      </c>
      <c r="AI91" s="61" t="s">
        <v>462</v>
      </c>
      <c r="AJ91" s="61" t="s">
        <v>464</v>
      </c>
      <c r="AK91" s="61" t="s">
        <v>477</v>
      </c>
      <c r="AL91" s="61" t="s">
        <v>1129</v>
      </c>
      <c r="AM91" s="76"/>
      <c r="AN91" s="239"/>
      <c r="AO91" s="402"/>
      <c r="AP91" s="402"/>
      <c r="AQ91" s="402"/>
    </row>
    <row r="92" spans="1:43" ht="93.75" customHeight="1" x14ac:dyDescent="0.25">
      <c r="A92" s="232" t="s">
        <v>112</v>
      </c>
      <c r="B92" s="63" t="s">
        <v>12</v>
      </c>
      <c r="C92" s="63">
        <v>9</v>
      </c>
      <c r="D92" s="63" t="s">
        <v>391</v>
      </c>
      <c r="E92" s="63" t="s">
        <v>11</v>
      </c>
      <c r="F92" s="210" t="s">
        <v>378</v>
      </c>
      <c r="G92" s="210" t="s">
        <v>439</v>
      </c>
      <c r="H92" s="210" t="s">
        <v>378</v>
      </c>
      <c r="I92" s="210" t="s">
        <v>378</v>
      </c>
      <c r="J92" s="210" t="s">
        <v>378</v>
      </c>
      <c r="K92" s="210" t="s">
        <v>378</v>
      </c>
      <c r="L92" s="210" t="s">
        <v>439</v>
      </c>
      <c r="M92" s="210" t="s">
        <v>378</v>
      </c>
      <c r="N92" s="210" t="s">
        <v>439</v>
      </c>
      <c r="O92" s="210" t="s">
        <v>378</v>
      </c>
      <c r="P92" s="210" t="s">
        <v>378</v>
      </c>
      <c r="Q92" s="210" t="s">
        <v>378</v>
      </c>
      <c r="R92" s="210" t="s">
        <v>378</v>
      </c>
      <c r="S92" s="210" t="s">
        <v>378</v>
      </c>
      <c r="T92" s="210" t="s">
        <v>378</v>
      </c>
      <c r="U92" s="210" t="s">
        <v>439</v>
      </c>
      <c r="V92" s="210" t="s">
        <v>378</v>
      </c>
      <c r="W92" s="210" t="s">
        <v>378</v>
      </c>
      <c r="X92" s="210" t="s">
        <v>439</v>
      </c>
      <c r="Y92" s="63">
        <v>14</v>
      </c>
      <c r="Z92" s="127">
        <v>1</v>
      </c>
      <c r="AA92" s="127">
        <v>5</v>
      </c>
      <c r="AB92" s="126" t="s">
        <v>1128</v>
      </c>
      <c r="AC92" s="207" t="s">
        <v>462</v>
      </c>
      <c r="AD92" s="208" t="s">
        <v>464</v>
      </c>
      <c r="AE92" s="208" t="s">
        <v>477</v>
      </c>
      <c r="AF92" s="130" t="s">
        <v>1128</v>
      </c>
      <c r="AG92" s="123">
        <v>1</v>
      </c>
      <c r="AH92" s="123">
        <v>5</v>
      </c>
      <c r="AI92" s="61" t="s">
        <v>462</v>
      </c>
      <c r="AJ92" s="61" t="s">
        <v>464</v>
      </c>
      <c r="AK92" s="61" t="s">
        <v>477</v>
      </c>
      <c r="AL92" s="61" t="s">
        <v>1129</v>
      </c>
      <c r="AM92" s="76"/>
      <c r="AN92" s="239"/>
      <c r="AO92" s="402"/>
      <c r="AP92" s="402"/>
      <c r="AQ92" s="402"/>
    </row>
    <row r="93" spans="1:43" ht="93.75" customHeight="1" x14ac:dyDescent="0.25">
      <c r="A93" s="232" t="s">
        <v>112</v>
      </c>
      <c r="B93" s="64" t="s">
        <v>12</v>
      </c>
      <c r="C93" s="62">
        <v>10</v>
      </c>
      <c r="D93" s="64" t="s">
        <v>623</v>
      </c>
      <c r="E93" s="64" t="s">
        <v>11</v>
      </c>
      <c r="F93" s="209" t="s">
        <v>378</v>
      </c>
      <c r="G93" s="209" t="s">
        <v>439</v>
      </c>
      <c r="H93" s="209" t="s">
        <v>378</v>
      </c>
      <c r="I93" s="209" t="s">
        <v>378</v>
      </c>
      <c r="J93" s="209" t="s">
        <v>378</v>
      </c>
      <c r="K93" s="209" t="s">
        <v>378</v>
      </c>
      <c r="L93" s="209" t="s">
        <v>378</v>
      </c>
      <c r="M93" s="209" t="s">
        <v>378</v>
      </c>
      <c r="N93" s="209" t="s">
        <v>439</v>
      </c>
      <c r="O93" s="209" t="s">
        <v>378</v>
      </c>
      <c r="P93" s="209" t="s">
        <v>378</v>
      </c>
      <c r="Q93" s="209" t="s">
        <v>378</v>
      </c>
      <c r="R93" s="209" t="s">
        <v>378</v>
      </c>
      <c r="S93" s="209" t="s">
        <v>378</v>
      </c>
      <c r="T93" s="209" t="s">
        <v>378</v>
      </c>
      <c r="U93" s="209" t="s">
        <v>439</v>
      </c>
      <c r="V93" s="209" t="s">
        <v>378</v>
      </c>
      <c r="W93" s="209" t="s">
        <v>378</v>
      </c>
      <c r="X93" s="209" t="s">
        <v>439</v>
      </c>
      <c r="Y93" s="64">
        <v>15</v>
      </c>
      <c r="Z93" s="127">
        <v>1</v>
      </c>
      <c r="AA93" s="127">
        <v>5</v>
      </c>
      <c r="AB93" s="382" t="s">
        <v>1128</v>
      </c>
      <c r="AC93" s="207" t="s">
        <v>462</v>
      </c>
      <c r="AD93" s="208" t="s">
        <v>464</v>
      </c>
      <c r="AE93" s="208" t="s">
        <v>477</v>
      </c>
      <c r="AF93" s="130" t="s">
        <v>1128</v>
      </c>
      <c r="AG93" s="123">
        <v>1</v>
      </c>
      <c r="AH93" s="123">
        <v>5</v>
      </c>
      <c r="AI93" s="61" t="s">
        <v>462</v>
      </c>
      <c r="AJ93" s="61" t="s">
        <v>464</v>
      </c>
      <c r="AK93" s="61" t="s">
        <v>477</v>
      </c>
      <c r="AL93" s="61" t="s">
        <v>1129</v>
      </c>
      <c r="AM93" s="76"/>
      <c r="AN93" s="239"/>
      <c r="AO93" s="402"/>
      <c r="AP93" s="402"/>
      <c r="AQ93" s="402"/>
    </row>
    <row r="94" spans="1:43" ht="93.75" customHeight="1" x14ac:dyDescent="0.25">
      <c r="A94" s="232" t="s">
        <v>112</v>
      </c>
      <c r="B94" s="63" t="s">
        <v>12</v>
      </c>
      <c r="C94" s="63">
        <v>11</v>
      </c>
      <c r="D94" s="63" t="s">
        <v>394</v>
      </c>
      <c r="E94" s="63" t="s">
        <v>11</v>
      </c>
      <c r="F94" s="210" t="s">
        <v>439</v>
      </c>
      <c r="G94" s="210" t="s">
        <v>378</v>
      </c>
      <c r="H94" s="210" t="s">
        <v>378</v>
      </c>
      <c r="I94" s="210" t="s">
        <v>378</v>
      </c>
      <c r="J94" s="210" t="s">
        <v>378</v>
      </c>
      <c r="K94" s="210" t="s">
        <v>378</v>
      </c>
      <c r="L94" s="210" t="s">
        <v>378</v>
      </c>
      <c r="M94" s="210" t="s">
        <v>378</v>
      </c>
      <c r="N94" s="210" t="s">
        <v>378</v>
      </c>
      <c r="O94" s="210" t="s">
        <v>378</v>
      </c>
      <c r="P94" s="210" t="s">
        <v>378</v>
      </c>
      <c r="Q94" s="210" t="s">
        <v>378</v>
      </c>
      <c r="R94" s="210" t="s">
        <v>378</v>
      </c>
      <c r="S94" s="210" t="s">
        <v>378</v>
      </c>
      <c r="T94" s="210" t="s">
        <v>378</v>
      </c>
      <c r="U94" s="210" t="s">
        <v>439</v>
      </c>
      <c r="V94" s="210" t="s">
        <v>378</v>
      </c>
      <c r="W94" s="210" t="s">
        <v>378</v>
      </c>
      <c r="X94" s="210" t="s">
        <v>439</v>
      </c>
      <c r="Y94" s="63">
        <v>16</v>
      </c>
      <c r="Z94" s="127">
        <v>3</v>
      </c>
      <c r="AA94" s="127">
        <v>5</v>
      </c>
      <c r="AB94" s="126" t="s">
        <v>1186</v>
      </c>
      <c r="AC94" s="207" t="s">
        <v>144</v>
      </c>
      <c r="AD94" s="208" t="s">
        <v>464</v>
      </c>
      <c r="AE94" s="208" t="s">
        <v>477</v>
      </c>
      <c r="AF94" s="130" t="s">
        <v>1186</v>
      </c>
      <c r="AG94" s="123">
        <v>3</v>
      </c>
      <c r="AH94" s="123">
        <v>5</v>
      </c>
      <c r="AI94" s="61" t="s">
        <v>144</v>
      </c>
      <c r="AJ94" s="61" t="s">
        <v>464</v>
      </c>
      <c r="AK94" s="61" t="s">
        <v>477</v>
      </c>
      <c r="AL94" s="61" t="s">
        <v>1129</v>
      </c>
      <c r="AM94" s="76"/>
      <c r="AN94" s="239"/>
      <c r="AO94" s="402"/>
      <c r="AP94" s="402"/>
      <c r="AQ94" s="402"/>
    </row>
    <row r="95" spans="1:43" ht="93.75" customHeight="1" x14ac:dyDescent="0.25">
      <c r="A95" s="232" t="s">
        <v>112</v>
      </c>
      <c r="B95" s="64" t="s">
        <v>12</v>
      </c>
      <c r="C95" s="62">
        <v>13</v>
      </c>
      <c r="D95" s="64" t="s">
        <v>15</v>
      </c>
      <c r="E95" s="64" t="s">
        <v>11</v>
      </c>
      <c r="F95" s="209" t="s">
        <v>378</v>
      </c>
      <c r="G95" s="209" t="s">
        <v>378</v>
      </c>
      <c r="H95" s="209" t="s">
        <v>378</v>
      </c>
      <c r="I95" s="209" t="s">
        <v>378</v>
      </c>
      <c r="J95" s="209" t="s">
        <v>378</v>
      </c>
      <c r="K95" s="209" t="s">
        <v>378</v>
      </c>
      <c r="L95" s="209" t="s">
        <v>378</v>
      </c>
      <c r="M95" s="209" t="s">
        <v>378</v>
      </c>
      <c r="N95" s="209" t="s">
        <v>439</v>
      </c>
      <c r="O95" s="209" t="s">
        <v>378</v>
      </c>
      <c r="P95" s="209" t="s">
        <v>378</v>
      </c>
      <c r="Q95" s="209" t="s">
        <v>378</v>
      </c>
      <c r="R95" s="209" t="s">
        <v>378</v>
      </c>
      <c r="S95" s="209" t="s">
        <v>378</v>
      </c>
      <c r="T95" s="209" t="s">
        <v>378</v>
      </c>
      <c r="U95" s="209" t="s">
        <v>439</v>
      </c>
      <c r="V95" s="209" t="s">
        <v>378</v>
      </c>
      <c r="W95" s="209" t="s">
        <v>378</v>
      </c>
      <c r="X95" s="209" t="s">
        <v>439</v>
      </c>
      <c r="Y95" s="64">
        <v>16</v>
      </c>
      <c r="Z95" s="127">
        <v>5</v>
      </c>
      <c r="AA95" s="127">
        <v>5</v>
      </c>
      <c r="AB95" s="382" t="s">
        <v>1188</v>
      </c>
      <c r="AC95" s="207" t="s">
        <v>148</v>
      </c>
      <c r="AD95" s="208" t="s">
        <v>464</v>
      </c>
      <c r="AE95" s="208" t="s">
        <v>477</v>
      </c>
      <c r="AF95" s="130" t="s">
        <v>1188</v>
      </c>
      <c r="AG95" s="123">
        <v>5</v>
      </c>
      <c r="AH95" s="123">
        <v>5</v>
      </c>
      <c r="AI95" s="61" t="s">
        <v>148</v>
      </c>
      <c r="AJ95" s="61" t="s">
        <v>464</v>
      </c>
      <c r="AK95" s="61" t="s">
        <v>477</v>
      </c>
      <c r="AL95" s="61" t="s">
        <v>1129</v>
      </c>
      <c r="AM95" s="76"/>
      <c r="AN95" s="239"/>
      <c r="AO95" s="402"/>
      <c r="AP95" s="402"/>
      <c r="AQ95" s="402"/>
    </row>
    <row r="96" spans="1:43" ht="93.75" customHeight="1" x14ac:dyDescent="0.25">
      <c r="A96" s="232" t="s">
        <v>1314</v>
      </c>
      <c r="B96" s="63" t="s">
        <v>12</v>
      </c>
      <c r="C96" s="63">
        <v>1</v>
      </c>
      <c r="D96" s="63" t="s">
        <v>386</v>
      </c>
      <c r="E96" s="63" t="s">
        <v>11</v>
      </c>
      <c r="F96" s="210" t="s">
        <v>378</v>
      </c>
      <c r="G96" s="210" t="s">
        <v>378</v>
      </c>
      <c r="H96" s="210" t="s">
        <v>378</v>
      </c>
      <c r="I96" s="210" t="s">
        <v>378</v>
      </c>
      <c r="J96" s="210" t="s">
        <v>378</v>
      </c>
      <c r="K96" s="210" t="s">
        <v>378</v>
      </c>
      <c r="L96" s="210" t="s">
        <v>378</v>
      </c>
      <c r="M96" s="210" t="s">
        <v>439</v>
      </c>
      <c r="N96" s="210" t="s">
        <v>378</v>
      </c>
      <c r="O96" s="210" t="s">
        <v>378</v>
      </c>
      <c r="P96" s="210" t="s">
        <v>378</v>
      </c>
      <c r="Q96" s="210" t="s">
        <v>378</v>
      </c>
      <c r="R96" s="210" t="s">
        <v>378</v>
      </c>
      <c r="S96" s="210" t="s">
        <v>378</v>
      </c>
      <c r="T96" s="210" t="s">
        <v>378</v>
      </c>
      <c r="U96" s="210" t="s">
        <v>439</v>
      </c>
      <c r="V96" s="210" t="s">
        <v>439</v>
      </c>
      <c r="W96" s="210" t="s">
        <v>439</v>
      </c>
      <c r="X96" s="210" t="s">
        <v>439</v>
      </c>
      <c r="Y96" s="63">
        <v>14</v>
      </c>
      <c r="Z96" s="127">
        <v>2</v>
      </c>
      <c r="AA96" s="127">
        <v>5</v>
      </c>
      <c r="AB96" s="126" t="s">
        <v>1184</v>
      </c>
      <c r="AC96" s="207" t="s">
        <v>142</v>
      </c>
      <c r="AD96" s="208" t="s">
        <v>464</v>
      </c>
      <c r="AE96" s="208" t="s">
        <v>477</v>
      </c>
      <c r="AF96" s="130" t="s">
        <v>142</v>
      </c>
      <c r="AG96" s="123" t="s">
        <v>464</v>
      </c>
      <c r="AH96" s="123" t="s">
        <v>477</v>
      </c>
      <c r="AI96" s="61"/>
      <c r="AJ96" s="61"/>
      <c r="AK96" s="61"/>
      <c r="AL96" s="61"/>
      <c r="AM96" s="76"/>
      <c r="AN96" s="239"/>
      <c r="AO96" s="402"/>
      <c r="AP96" s="402"/>
      <c r="AQ96" s="402"/>
    </row>
    <row r="97" spans="1:43" ht="93.75" customHeight="1" x14ac:dyDescent="0.25">
      <c r="A97" s="232" t="s">
        <v>1314</v>
      </c>
      <c r="B97" s="64" t="s">
        <v>12</v>
      </c>
      <c r="C97" s="62">
        <v>3</v>
      </c>
      <c r="D97" s="64" t="s">
        <v>390</v>
      </c>
      <c r="E97" s="64" t="s">
        <v>11</v>
      </c>
      <c r="F97" s="209" t="s">
        <v>378</v>
      </c>
      <c r="G97" s="209" t="s">
        <v>378</v>
      </c>
      <c r="H97" s="209" t="s">
        <v>378</v>
      </c>
      <c r="I97" s="209" t="s">
        <v>378</v>
      </c>
      <c r="J97" s="209" t="s">
        <v>378</v>
      </c>
      <c r="K97" s="209" t="s">
        <v>378</v>
      </c>
      <c r="L97" s="209" t="s">
        <v>378</v>
      </c>
      <c r="M97" s="209" t="s">
        <v>439</v>
      </c>
      <c r="N97" s="209" t="s">
        <v>378</v>
      </c>
      <c r="O97" s="209" t="s">
        <v>378</v>
      </c>
      <c r="P97" s="209" t="s">
        <v>378</v>
      </c>
      <c r="Q97" s="209" t="s">
        <v>378</v>
      </c>
      <c r="R97" s="209" t="s">
        <v>378</v>
      </c>
      <c r="S97" s="209" t="s">
        <v>378</v>
      </c>
      <c r="T97" s="209" t="s">
        <v>439</v>
      </c>
      <c r="U97" s="209" t="s">
        <v>439</v>
      </c>
      <c r="V97" s="209" t="s">
        <v>439</v>
      </c>
      <c r="W97" s="209" t="s">
        <v>439</v>
      </c>
      <c r="X97" s="209" t="s">
        <v>439</v>
      </c>
      <c r="Y97" s="64">
        <v>13</v>
      </c>
      <c r="Z97" s="127">
        <v>3</v>
      </c>
      <c r="AA97" s="127">
        <v>5</v>
      </c>
      <c r="AB97" s="382" t="s">
        <v>1186</v>
      </c>
      <c r="AC97" s="207" t="s">
        <v>144</v>
      </c>
      <c r="AD97" s="208" t="s">
        <v>464</v>
      </c>
      <c r="AE97" s="208" t="s">
        <v>477</v>
      </c>
      <c r="AF97" s="130" t="s">
        <v>144</v>
      </c>
      <c r="AG97" s="123" t="s">
        <v>464</v>
      </c>
      <c r="AH97" s="123" t="s">
        <v>477</v>
      </c>
      <c r="AI97" s="61"/>
      <c r="AJ97" s="61"/>
      <c r="AK97" s="61"/>
      <c r="AL97" s="61"/>
      <c r="AM97" s="76"/>
      <c r="AN97" s="239"/>
      <c r="AO97" s="402"/>
      <c r="AP97" s="402"/>
      <c r="AQ97" s="402"/>
    </row>
    <row r="98" spans="1:43" ht="93.75" customHeight="1" x14ac:dyDescent="0.25">
      <c r="A98" s="232" t="s">
        <v>1314</v>
      </c>
      <c r="B98" s="257" t="s">
        <v>12</v>
      </c>
      <c r="C98" s="257">
        <v>4</v>
      </c>
      <c r="D98" s="257" t="s">
        <v>622</v>
      </c>
      <c r="E98" s="257" t="s">
        <v>11</v>
      </c>
      <c r="F98" s="210" t="s">
        <v>378</v>
      </c>
      <c r="G98" s="210" t="s">
        <v>378</v>
      </c>
      <c r="H98" s="210" t="s">
        <v>378</v>
      </c>
      <c r="I98" s="210" t="s">
        <v>378</v>
      </c>
      <c r="J98" s="210" t="s">
        <v>378</v>
      </c>
      <c r="K98" s="210" t="s">
        <v>378</v>
      </c>
      <c r="L98" s="210" t="s">
        <v>378</v>
      </c>
      <c r="M98" s="210" t="s">
        <v>439</v>
      </c>
      <c r="N98" s="210" t="s">
        <v>378</v>
      </c>
      <c r="O98" s="210" t="s">
        <v>378</v>
      </c>
      <c r="P98" s="210" t="s">
        <v>378</v>
      </c>
      <c r="Q98" s="210" t="s">
        <v>378</v>
      </c>
      <c r="R98" s="210" t="s">
        <v>378</v>
      </c>
      <c r="S98" s="210" t="s">
        <v>378</v>
      </c>
      <c r="T98" s="210" t="s">
        <v>439</v>
      </c>
      <c r="U98" s="210" t="s">
        <v>439</v>
      </c>
      <c r="V98" s="210" t="s">
        <v>439</v>
      </c>
      <c r="W98" s="210" t="s">
        <v>439</v>
      </c>
      <c r="X98" s="210" t="s">
        <v>439</v>
      </c>
      <c r="Y98" s="257" t="s">
        <v>144</v>
      </c>
      <c r="Z98" s="259" t="s">
        <v>464</v>
      </c>
      <c r="AA98" s="259" t="s">
        <v>477</v>
      </c>
      <c r="AB98" s="259" t="s">
        <v>144</v>
      </c>
      <c r="AC98" s="258" t="s">
        <v>464</v>
      </c>
      <c r="AD98" s="260" t="s">
        <v>464</v>
      </c>
      <c r="AE98" s="260" t="s">
        <v>824</v>
      </c>
      <c r="AF98" s="259" t="s">
        <v>824</v>
      </c>
      <c r="AG98" s="259" t="s">
        <v>824</v>
      </c>
      <c r="AH98" s="259" t="s">
        <v>824</v>
      </c>
      <c r="AI98" s="257"/>
      <c r="AJ98" s="257"/>
      <c r="AK98" s="257"/>
      <c r="AL98" s="257"/>
      <c r="AM98" s="257"/>
      <c r="AN98" s="403"/>
      <c r="AO98" s="404"/>
      <c r="AP98" s="404"/>
      <c r="AQ98" s="404"/>
    </row>
    <row r="99" spans="1:43" ht="93.75" customHeight="1" x14ac:dyDescent="0.25">
      <c r="A99" s="232" t="s">
        <v>1314</v>
      </c>
      <c r="B99" s="257" t="s">
        <v>12</v>
      </c>
      <c r="C99" s="74">
        <v>6</v>
      </c>
      <c r="D99" s="257" t="s">
        <v>639</v>
      </c>
      <c r="E99" s="257" t="s">
        <v>11</v>
      </c>
      <c r="F99" s="258" t="s">
        <v>378</v>
      </c>
      <c r="G99" s="258" t="s">
        <v>378</v>
      </c>
      <c r="H99" s="258" t="s">
        <v>378</v>
      </c>
      <c r="I99" s="258" t="s">
        <v>378</v>
      </c>
      <c r="J99" s="258" t="s">
        <v>378</v>
      </c>
      <c r="K99" s="258" t="s">
        <v>378</v>
      </c>
      <c r="L99" s="258" t="s">
        <v>378</v>
      </c>
      <c r="M99" s="258" t="s">
        <v>439</v>
      </c>
      <c r="N99" s="258" t="s">
        <v>378</v>
      </c>
      <c r="O99" s="258" t="s">
        <v>378</v>
      </c>
      <c r="P99" s="258" t="s">
        <v>378</v>
      </c>
      <c r="Q99" s="258" t="s">
        <v>378</v>
      </c>
      <c r="R99" s="258" t="s">
        <v>378</v>
      </c>
      <c r="S99" s="258" t="s">
        <v>378</v>
      </c>
      <c r="T99" s="258" t="s">
        <v>439</v>
      </c>
      <c r="U99" s="258" t="s">
        <v>439</v>
      </c>
      <c r="V99" s="258" t="s">
        <v>439</v>
      </c>
      <c r="W99" s="258" t="s">
        <v>439</v>
      </c>
      <c r="X99" s="258" t="s">
        <v>439</v>
      </c>
      <c r="Y99" s="257">
        <v>13</v>
      </c>
      <c r="Z99" s="259">
        <v>1</v>
      </c>
      <c r="AA99" s="259">
        <v>5</v>
      </c>
      <c r="AB99" s="259" t="s">
        <v>1128</v>
      </c>
      <c r="AC99" s="258" t="s">
        <v>462</v>
      </c>
      <c r="AD99" s="260" t="s">
        <v>464</v>
      </c>
      <c r="AE99" s="260" t="s">
        <v>477</v>
      </c>
      <c r="AF99" s="259" t="s">
        <v>462</v>
      </c>
      <c r="AG99" s="259" t="s">
        <v>464</v>
      </c>
      <c r="AH99" s="259" t="s">
        <v>477</v>
      </c>
      <c r="AI99" s="257"/>
      <c r="AJ99" s="257"/>
      <c r="AK99" s="257"/>
      <c r="AL99" s="257"/>
      <c r="AM99" s="257"/>
      <c r="AN99" s="404"/>
      <c r="AO99" s="404"/>
      <c r="AP99" s="404"/>
      <c r="AQ99" s="404"/>
    </row>
    <row r="100" spans="1:43" ht="93.75" customHeight="1" x14ac:dyDescent="0.25">
      <c r="A100" s="232" t="s">
        <v>1314</v>
      </c>
      <c r="B100" s="257" t="s">
        <v>12</v>
      </c>
      <c r="C100" s="74">
        <v>7</v>
      </c>
      <c r="D100" s="257" t="s">
        <v>392</v>
      </c>
      <c r="E100" s="257" t="s">
        <v>11</v>
      </c>
      <c r="F100" s="258" t="s">
        <v>378</v>
      </c>
      <c r="G100" s="258" t="s">
        <v>378</v>
      </c>
      <c r="H100" s="258" t="s">
        <v>378</v>
      </c>
      <c r="I100" s="258" t="s">
        <v>378</v>
      </c>
      <c r="J100" s="258" t="s">
        <v>378</v>
      </c>
      <c r="K100" s="258" t="s">
        <v>378</v>
      </c>
      <c r="L100" s="258" t="s">
        <v>378</v>
      </c>
      <c r="M100" s="258" t="s">
        <v>439</v>
      </c>
      <c r="N100" s="258" t="s">
        <v>378</v>
      </c>
      <c r="O100" s="258" t="s">
        <v>378</v>
      </c>
      <c r="P100" s="258" t="s">
        <v>378</v>
      </c>
      <c r="Q100" s="258" t="s">
        <v>378</v>
      </c>
      <c r="R100" s="258" t="s">
        <v>378</v>
      </c>
      <c r="S100" s="258" t="s">
        <v>378</v>
      </c>
      <c r="T100" s="258" t="s">
        <v>439</v>
      </c>
      <c r="U100" s="258" t="s">
        <v>439</v>
      </c>
      <c r="V100" s="258" t="s">
        <v>439</v>
      </c>
      <c r="W100" s="258" t="s">
        <v>439</v>
      </c>
      <c r="X100" s="258" t="s">
        <v>439</v>
      </c>
      <c r="Y100" s="257">
        <v>13</v>
      </c>
      <c r="Z100" s="259">
        <v>1</v>
      </c>
      <c r="AA100" s="259">
        <v>5</v>
      </c>
      <c r="AB100" s="259" t="s">
        <v>1128</v>
      </c>
      <c r="AC100" s="258" t="s">
        <v>462</v>
      </c>
      <c r="AD100" s="260" t="s">
        <v>464</v>
      </c>
      <c r="AE100" s="260" t="s">
        <v>477</v>
      </c>
      <c r="AF100" s="259" t="s">
        <v>462</v>
      </c>
      <c r="AG100" s="259" t="s">
        <v>464</v>
      </c>
      <c r="AH100" s="259" t="s">
        <v>477</v>
      </c>
      <c r="AI100" s="257"/>
      <c r="AJ100" s="257"/>
      <c r="AK100" s="257"/>
      <c r="AL100" s="257"/>
      <c r="AM100" s="257"/>
      <c r="AN100" s="284"/>
      <c r="AO100" s="284"/>
      <c r="AP100" s="284"/>
      <c r="AQ100" s="284"/>
    </row>
    <row r="101" spans="1:43" ht="93.75" customHeight="1" x14ac:dyDescent="0.25">
      <c r="A101" s="232" t="s">
        <v>1314</v>
      </c>
      <c r="B101" s="257" t="s">
        <v>12</v>
      </c>
      <c r="C101" s="74">
        <v>8</v>
      </c>
      <c r="D101" s="257" t="s">
        <v>641</v>
      </c>
      <c r="E101" s="257" t="s">
        <v>11</v>
      </c>
      <c r="F101" s="258" t="s">
        <v>378</v>
      </c>
      <c r="G101" s="258" t="s">
        <v>378</v>
      </c>
      <c r="H101" s="258" t="s">
        <v>378</v>
      </c>
      <c r="I101" s="258" t="s">
        <v>378</v>
      </c>
      <c r="J101" s="258" t="s">
        <v>378</v>
      </c>
      <c r="K101" s="258" t="s">
        <v>378</v>
      </c>
      <c r="L101" s="258" t="s">
        <v>378</v>
      </c>
      <c r="M101" s="258" t="s">
        <v>439</v>
      </c>
      <c r="N101" s="258" t="s">
        <v>378</v>
      </c>
      <c r="O101" s="258" t="s">
        <v>378</v>
      </c>
      <c r="P101" s="258" t="s">
        <v>378</v>
      </c>
      <c r="Q101" s="258" t="s">
        <v>378</v>
      </c>
      <c r="R101" s="258" t="s">
        <v>378</v>
      </c>
      <c r="S101" s="258" t="s">
        <v>378</v>
      </c>
      <c r="T101" s="258" t="s">
        <v>439</v>
      </c>
      <c r="U101" s="258" t="s">
        <v>439</v>
      </c>
      <c r="V101" s="258" t="s">
        <v>439</v>
      </c>
      <c r="W101" s="258" t="s">
        <v>439</v>
      </c>
      <c r="X101" s="258" t="s">
        <v>439</v>
      </c>
      <c r="Y101" s="257">
        <v>13</v>
      </c>
      <c r="Z101" s="259">
        <v>1</v>
      </c>
      <c r="AA101" s="259">
        <v>5</v>
      </c>
      <c r="AB101" s="259" t="s">
        <v>1128</v>
      </c>
      <c r="AC101" s="258" t="s">
        <v>462</v>
      </c>
      <c r="AD101" s="260" t="s">
        <v>464</v>
      </c>
      <c r="AE101" s="260" t="s">
        <v>477</v>
      </c>
      <c r="AF101" s="259" t="s">
        <v>462</v>
      </c>
      <c r="AG101" s="259" t="s">
        <v>464</v>
      </c>
      <c r="AH101" s="259" t="s">
        <v>477</v>
      </c>
      <c r="AI101" s="257"/>
      <c r="AJ101" s="257"/>
      <c r="AK101" s="257"/>
      <c r="AL101" s="257"/>
      <c r="AM101" s="257"/>
      <c r="AN101" s="284"/>
      <c r="AO101" s="284"/>
      <c r="AP101" s="284"/>
      <c r="AQ101" s="284"/>
    </row>
    <row r="102" spans="1:43" ht="93.75" customHeight="1" x14ac:dyDescent="0.25">
      <c r="A102" s="232" t="s">
        <v>1314</v>
      </c>
      <c r="B102" s="257" t="s">
        <v>12</v>
      </c>
      <c r="C102" s="74">
        <v>9</v>
      </c>
      <c r="D102" s="257" t="s">
        <v>391</v>
      </c>
      <c r="E102" s="257" t="s">
        <v>11</v>
      </c>
      <c r="F102" s="258" t="s">
        <v>378</v>
      </c>
      <c r="G102" s="258" t="s">
        <v>378</v>
      </c>
      <c r="H102" s="258" t="s">
        <v>378</v>
      </c>
      <c r="I102" s="258" t="s">
        <v>378</v>
      </c>
      <c r="J102" s="258" t="s">
        <v>378</v>
      </c>
      <c r="K102" s="258" t="s">
        <v>378</v>
      </c>
      <c r="L102" s="258" t="s">
        <v>378</v>
      </c>
      <c r="M102" s="258" t="s">
        <v>439</v>
      </c>
      <c r="N102" s="258" t="s">
        <v>378</v>
      </c>
      <c r="O102" s="258" t="s">
        <v>378</v>
      </c>
      <c r="P102" s="258" t="s">
        <v>378</v>
      </c>
      <c r="Q102" s="258" t="s">
        <v>378</v>
      </c>
      <c r="R102" s="258" t="s">
        <v>378</v>
      </c>
      <c r="S102" s="258" t="s">
        <v>378</v>
      </c>
      <c r="T102" s="258" t="s">
        <v>439</v>
      </c>
      <c r="U102" s="258" t="s">
        <v>439</v>
      </c>
      <c r="V102" s="258" t="s">
        <v>439</v>
      </c>
      <c r="W102" s="258" t="s">
        <v>439</v>
      </c>
      <c r="X102" s="258" t="s">
        <v>439</v>
      </c>
      <c r="Y102" s="257">
        <v>13</v>
      </c>
      <c r="Z102" s="259">
        <v>1</v>
      </c>
      <c r="AA102" s="259">
        <v>5</v>
      </c>
      <c r="AB102" s="259" t="s">
        <v>1128</v>
      </c>
      <c r="AC102" s="258" t="s">
        <v>462</v>
      </c>
      <c r="AD102" s="260" t="s">
        <v>464</v>
      </c>
      <c r="AE102" s="260" t="s">
        <v>477</v>
      </c>
      <c r="AF102" s="259" t="s">
        <v>462</v>
      </c>
      <c r="AG102" s="259" t="s">
        <v>464</v>
      </c>
      <c r="AH102" s="259" t="s">
        <v>477</v>
      </c>
      <c r="AI102" s="257"/>
      <c r="AJ102" s="257"/>
      <c r="AK102" s="257"/>
      <c r="AL102" s="257"/>
      <c r="AM102" s="257"/>
      <c r="AN102" s="284"/>
      <c r="AO102" s="284"/>
      <c r="AP102" s="284"/>
      <c r="AQ102" s="284"/>
    </row>
    <row r="103" spans="1:43" ht="93.75" customHeight="1" x14ac:dyDescent="0.25">
      <c r="A103" s="232" t="s">
        <v>1314</v>
      </c>
      <c r="B103" s="257" t="s">
        <v>12</v>
      </c>
      <c r="C103" s="74">
        <v>10</v>
      </c>
      <c r="D103" s="257" t="s">
        <v>623</v>
      </c>
      <c r="E103" s="257" t="s">
        <v>11</v>
      </c>
      <c r="F103" s="258" t="s">
        <v>378</v>
      </c>
      <c r="G103" s="258" t="s">
        <v>378</v>
      </c>
      <c r="H103" s="258" t="s">
        <v>378</v>
      </c>
      <c r="I103" s="258" t="s">
        <v>378</v>
      </c>
      <c r="J103" s="258" t="s">
        <v>378</v>
      </c>
      <c r="K103" s="258" t="s">
        <v>378</v>
      </c>
      <c r="L103" s="258" t="s">
        <v>378</v>
      </c>
      <c r="M103" s="258" t="s">
        <v>439</v>
      </c>
      <c r="N103" s="258" t="s">
        <v>378</v>
      </c>
      <c r="O103" s="258" t="s">
        <v>378</v>
      </c>
      <c r="P103" s="258" t="s">
        <v>378</v>
      </c>
      <c r="Q103" s="258" t="s">
        <v>378</v>
      </c>
      <c r="R103" s="258" t="s">
        <v>378</v>
      </c>
      <c r="S103" s="258" t="s">
        <v>378</v>
      </c>
      <c r="T103" s="258" t="s">
        <v>439</v>
      </c>
      <c r="U103" s="258" t="s">
        <v>439</v>
      </c>
      <c r="V103" s="258" t="s">
        <v>439</v>
      </c>
      <c r="W103" s="258" t="s">
        <v>439</v>
      </c>
      <c r="X103" s="258" t="s">
        <v>439</v>
      </c>
      <c r="Y103" s="257">
        <v>13</v>
      </c>
      <c r="Z103" s="259">
        <v>3</v>
      </c>
      <c r="AA103" s="259">
        <v>5</v>
      </c>
      <c r="AB103" s="259" t="s">
        <v>1186</v>
      </c>
      <c r="AC103" s="258" t="s">
        <v>144</v>
      </c>
      <c r="AD103" s="260" t="s">
        <v>464</v>
      </c>
      <c r="AE103" s="260" t="s">
        <v>477</v>
      </c>
      <c r="AF103" s="259" t="s">
        <v>144</v>
      </c>
      <c r="AG103" s="259" t="s">
        <v>464</v>
      </c>
      <c r="AH103" s="259" t="s">
        <v>477</v>
      </c>
      <c r="AI103" s="257"/>
      <c r="AJ103" s="257"/>
      <c r="AK103" s="257"/>
      <c r="AL103" s="257"/>
      <c r="AM103" s="257"/>
      <c r="AN103" s="284"/>
      <c r="AO103" s="284"/>
      <c r="AP103" s="284"/>
      <c r="AQ103" s="284"/>
    </row>
    <row r="104" spans="1:43" ht="93.75" customHeight="1" x14ac:dyDescent="0.25">
      <c r="A104" s="232" t="s">
        <v>1314</v>
      </c>
      <c r="B104" s="257" t="s">
        <v>12</v>
      </c>
      <c r="C104" s="74">
        <v>11</v>
      </c>
      <c r="D104" s="257" t="s">
        <v>394</v>
      </c>
      <c r="E104" s="257" t="s">
        <v>11</v>
      </c>
      <c r="F104" s="258" t="s">
        <v>378</v>
      </c>
      <c r="G104" s="258" t="s">
        <v>378</v>
      </c>
      <c r="H104" s="258" t="s">
        <v>378</v>
      </c>
      <c r="I104" s="258" t="s">
        <v>378</v>
      </c>
      <c r="J104" s="258" t="s">
        <v>378</v>
      </c>
      <c r="K104" s="258" t="s">
        <v>378</v>
      </c>
      <c r="L104" s="258" t="s">
        <v>378</v>
      </c>
      <c r="M104" s="258" t="s">
        <v>439</v>
      </c>
      <c r="N104" s="258" t="s">
        <v>378</v>
      </c>
      <c r="O104" s="258" t="s">
        <v>378</v>
      </c>
      <c r="P104" s="258" t="s">
        <v>378</v>
      </c>
      <c r="Q104" s="258" t="s">
        <v>378</v>
      </c>
      <c r="R104" s="258" t="s">
        <v>378</v>
      </c>
      <c r="S104" s="258" t="s">
        <v>378</v>
      </c>
      <c r="T104" s="258" t="s">
        <v>439</v>
      </c>
      <c r="U104" s="258" t="s">
        <v>439</v>
      </c>
      <c r="V104" s="258" t="s">
        <v>439</v>
      </c>
      <c r="W104" s="258" t="s">
        <v>439</v>
      </c>
      <c r="X104" s="258" t="s">
        <v>439</v>
      </c>
      <c r="Y104" s="257">
        <v>13</v>
      </c>
      <c r="Z104" s="259">
        <v>2</v>
      </c>
      <c r="AA104" s="259">
        <v>5</v>
      </c>
      <c r="AB104" s="259" t="s">
        <v>1184</v>
      </c>
      <c r="AC104" s="258" t="s">
        <v>142</v>
      </c>
      <c r="AD104" s="260" t="s">
        <v>464</v>
      </c>
      <c r="AE104" s="260" t="s">
        <v>477</v>
      </c>
      <c r="AF104" s="259" t="s">
        <v>142</v>
      </c>
      <c r="AG104" s="259" t="s">
        <v>464</v>
      </c>
      <c r="AH104" s="259" t="s">
        <v>477</v>
      </c>
      <c r="AI104" s="257"/>
      <c r="AJ104" s="257"/>
      <c r="AK104" s="257"/>
      <c r="AL104" s="257"/>
      <c r="AM104" s="257"/>
      <c r="AN104" s="284"/>
      <c r="AO104" s="284"/>
      <c r="AP104" s="284"/>
      <c r="AQ104" s="284"/>
    </row>
    <row r="105" spans="1:43" ht="93.75" customHeight="1" x14ac:dyDescent="0.25">
      <c r="A105" s="232" t="s">
        <v>1314</v>
      </c>
      <c r="B105" s="257" t="s">
        <v>12</v>
      </c>
      <c r="C105" s="74">
        <v>13</v>
      </c>
      <c r="D105" s="257" t="s">
        <v>15</v>
      </c>
      <c r="E105" s="257" t="s">
        <v>11</v>
      </c>
      <c r="F105" s="258" t="s">
        <v>378</v>
      </c>
      <c r="G105" s="258" t="s">
        <v>378</v>
      </c>
      <c r="H105" s="258" t="s">
        <v>378</v>
      </c>
      <c r="I105" s="258" t="s">
        <v>378</v>
      </c>
      <c r="J105" s="258" t="s">
        <v>378</v>
      </c>
      <c r="K105" s="258" t="s">
        <v>378</v>
      </c>
      <c r="L105" s="258" t="s">
        <v>378</v>
      </c>
      <c r="M105" s="258" t="s">
        <v>439</v>
      </c>
      <c r="N105" s="258" t="s">
        <v>378</v>
      </c>
      <c r="O105" s="258" t="s">
        <v>378</v>
      </c>
      <c r="P105" s="258" t="s">
        <v>378</v>
      </c>
      <c r="Q105" s="258" t="s">
        <v>378</v>
      </c>
      <c r="R105" s="258" t="s">
        <v>378</v>
      </c>
      <c r="S105" s="258" t="s">
        <v>378</v>
      </c>
      <c r="T105" s="258" t="s">
        <v>439</v>
      </c>
      <c r="U105" s="258" t="s">
        <v>439</v>
      </c>
      <c r="V105" s="258" t="s">
        <v>439</v>
      </c>
      <c r="W105" s="258" t="s">
        <v>439</v>
      </c>
      <c r="X105" s="258" t="s">
        <v>439</v>
      </c>
      <c r="Y105" s="257">
        <v>13</v>
      </c>
      <c r="Z105" s="259">
        <v>2</v>
      </c>
      <c r="AA105" s="259">
        <v>5</v>
      </c>
      <c r="AB105" s="259" t="s">
        <v>1184</v>
      </c>
      <c r="AC105" s="258" t="s">
        <v>142</v>
      </c>
      <c r="AD105" s="260" t="s">
        <v>464</v>
      </c>
      <c r="AE105" s="260" t="s">
        <v>477</v>
      </c>
      <c r="AF105" s="259" t="s">
        <v>142</v>
      </c>
      <c r="AG105" s="259" t="s">
        <v>464</v>
      </c>
      <c r="AH105" s="259" t="s">
        <v>477</v>
      </c>
      <c r="AI105" s="257"/>
      <c r="AJ105" s="257"/>
      <c r="AK105" s="257"/>
      <c r="AL105" s="257"/>
      <c r="AM105" s="257"/>
      <c r="AN105" s="284"/>
      <c r="AO105" s="284"/>
      <c r="AP105" s="284"/>
      <c r="AQ105" s="284"/>
    </row>
    <row r="106" spans="1:43" ht="93.75" customHeight="1" x14ac:dyDescent="0.25">
      <c r="A106" s="232" t="s">
        <v>109</v>
      </c>
      <c r="B106" s="257" t="s">
        <v>12</v>
      </c>
      <c r="C106" s="74">
        <v>1</v>
      </c>
      <c r="D106" s="257" t="s">
        <v>386</v>
      </c>
      <c r="E106" s="257" t="s">
        <v>11</v>
      </c>
      <c r="F106" s="258" t="s">
        <v>378</v>
      </c>
      <c r="G106" s="258" t="s">
        <v>378</v>
      </c>
      <c r="H106" s="258" t="s">
        <v>378</v>
      </c>
      <c r="I106" s="258" t="s">
        <v>378</v>
      </c>
      <c r="J106" s="258" t="s">
        <v>378</v>
      </c>
      <c r="K106" s="258" t="s">
        <v>378</v>
      </c>
      <c r="L106" s="258" t="s">
        <v>378</v>
      </c>
      <c r="M106" s="258" t="s">
        <v>378</v>
      </c>
      <c r="N106" s="258" t="s">
        <v>378</v>
      </c>
      <c r="O106" s="258" t="s">
        <v>378</v>
      </c>
      <c r="P106" s="258" t="s">
        <v>378</v>
      </c>
      <c r="Q106" s="258" t="s">
        <v>378</v>
      </c>
      <c r="R106" s="258" t="s">
        <v>378</v>
      </c>
      <c r="S106" s="258" t="s">
        <v>378</v>
      </c>
      <c r="T106" s="258" t="s">
        <v>378</v>
      </c>
      <c r="U106" s="258" t="s">
        <v>439</v>
      </c>
      <c r="V106" s="258" t="s">
        <v>378</v>
      </c>
      <c r="W106" s="258" t="s">
        <v>378</v>
      </c>
      <c r="X106" s="258" t="s">
        <v>378</v>
      </c>
      <c r="Y106" s="257">
        <v>18</v>
      </c>
      <c r="Z106" s="259">
        <v>1</v>
      </c>
      <c r="AA106" s="259">
        <v>5</v>
      </c>
      <c r="AB106" s="259" t="s">
        <v>1128</v>
      </c>
      <c r="AC106" s="258" t="s">
        <v>462</v>
      </c>
      <c r="AD106" s="260" t="s">
        <v>464</v>
      </c>
      <c r="AE106" s="260" t="s">
        <v>477</v>
      </c>
      <c r="AF106" s="259" t="s">
        <v>1128</v>
      </c>
      <c r="AG106" s="259">
        <v>1</v>
      </c>
      <c r="AH106" s="259">
        <v>5</v>
      </c>
      <c r="AI106" s="257" t="s">
        <v>462</v>
      </c>
      <c r="AJ106" s="257" t="s">
        <v>464</v>
      </c>
      <c r="AK106" s="257" t="s">
        <v>477</v>
      </c>
      <c r="AL106" s="257" t="s">
        <v>1129</v>
      </c>
      <c r="AM106" s="257"/>
      <c r="AN106" s="284"/>
      <c r="AO106" s="284"/>
      <c r="AP106" s="284"/>
      <c r="AQ106" s="284"/>
    </row>
    <row r="107" spans="1:43" ht="93.75" customHeight="1" x14ac:dyDescent="0.25">
      <c r="A107" s="232" t="s">
        <v>109</v>
      </c>
      <c r="B107" s="257" t="s">
        <v>12</v>
      </c>
      <c r="C107" s="74">
        <v>3</v>
      </c>
      <c r="D107" s="257" t="s">
        <v>390</v>
      </c>
      <c r="E107" s="257" t="s">
        <v>11</v>
      </c>
      <c r="F107" s="258" t="s">
        <v>378</v>
      </c>
      <c r="G107" s="258" t="s">
        <v>378</v>
      </c>
      <c r="H107" s="258" t="s">
        <v>378</v>
      </c>
      <c r="I107" s="258" t="s">
        <v>378</v>
      </c>
      <c r="J107" s="258" t="s">
        <v>378</v>
      </c>
      <c r="K107" s="258" t="s">
        <v>378</v>
      </c>
      <c r="L107" s="258" t="s">
        <v>378</v>
      </c>
      <c r="M107" s="258" t="s">
        <v>378</v>
      </c>
      <c r="N107" s="258" t="s">
        <v>378</v>
      </c>
      <c r="O107" s="258" t="s">
        <v>378</v>
      </c>
      <c r="P107" s="258" t="s">
        <v>378</v>
      </c>
      <c r="Q107" s="258" t="s">
        <v>378</v>
      </c>
      <c r="R107" s="258" t="s">
        <v>378</v>
      </c>
      <c r="S107" s="258" t="s">
        <v>378</v>
      </c>
      <c r="T107" s="258" t="s">
        <v>378</v>
      </c>
      <c r="U107" s="258" t="s">
        <v>439</v>
      </c>
      <c r="V107" s="258" t="s">
        <v>378</v>
      </c>
      <c r="W107" s="258" t="s">
        <v>378</v>
      </c>
      <c r="X107" s="258" t="s">
        <v>439</v>
      </c>
      <c r="Y107" s="257">
        <v>17</v>
      </c>
      <c r="Z107" s="259">
        <v>1</v>
      </c>
      <c r="AA107" s="259">
        <v>5</v>
      </c>
      <c r="AB107" s="259" t="s">
        <v>1128</v>
      </c>
      <c r="AC107" s="258" t="s">
        <v>462</v>
      </c>
      <c r="AD107" s="260" t="s">
        <v>464</v>
      </c>
      <c r="AE107" s="260" t="s">
        <v>477</v>
      </c>
      <c r="AF107" s="259" t="s">
        <v>1128</v>
      </c>
      <c r="AG107" s="259">
        <v>1</v>
      </c>
      <c r="AH107" s="259">
        <v>5</v>
      </c>
      <c r="AI107" s="257" t="s">
        <v>462</v>
      </c>
      <c r="AJ107" s="257" t="s">
        <v>464</v>
      </c>
      <c r="AK107" s="257" t="s">
        <v>477</v>
      </c>
      <c r="AL107" s="257" t="s">
        <v>1129</v>
      </c>
      <c r="AM107" s="257"/>
      <c r="AN107" s="284"/>
      <c r="AO107" s="284"/>
      <c r="AP107" s="284"/>
      <c r="AQ107" s="284"/>
    </row>
    <row r="108" spans="1:43" ht="93.75" customHeight="1" x14ac:dyDescent="0.25">
      <c r="A108" s="232" t="s">
        <v>109</v>
      </c>
      <c r="B108" s="257" t="s">
        <v>12</v>
      </c>
      <c r="C108" s="74">
        <v>4</v>
      </c>
      <c r="D108" s="257" t="s">
        <v>622</v>
      </c>
      <c r="E108" s="257" t="s">
        <v>11</v>
      </c>
      <c r="F108" s="258" t="s">
        <v>378</v>
      </c>
      <c r="G108" s="258" t="s">
        <v>378</v>
      </c>
      <c r="H108" s="258" t="s">
        <v>378</v>
      </c>
      <c r="I108" s="258" t="s">
        <v>378</v>
      </c>
      <c r="J108" s="258" t="s">
        <v>378</v>
      </c>
      <c r="K108" s="258" t="s">
        <v>378</v>
      </c>
      <c r="L108" s="258" t="s">
        <v>378</v>
      </c>
      <c r="M108" s="258" t="s">
        <v>378</v>
      </c>
      <c r="N108" s="258" t="s">
        <v>378</v>
      </c>
      <c r="O108" s="258" t="s">
        <v>378</v>
      </c>
      <c r="P108" s="258" t="s">
        <v>378</v>
      </c>
      <c r="Q108" s="258" t="s">
        <v>378</v>
      </c>
      <c r="R108" s="258" t="s">
        <v>378</v>
      </c>
      <c r="S108" s="258" t="s">
        <v>378</v>
      </c>
      <c r="T108" s="258" t="s">
        <v>378</v>
      </c>
      <c r="U108" s="258" t="s">
        <v>439</v>
      </c>
      <c r="V108" s="258" t="s">
        <v>378</v>
      </c>
      <c r="W108" s="258" t="s">
        <v>378</v>
      </c>
      <c r="X108" s="258" t="s">
        <v>439</v>
      </c>
      <c r="Y108" s="257">
        <v>17</v>
      </c>
      <c r="Z108" s="259">
        <v>1</v>
      </c>
      <c r="AA108" s="259">
        <v>5</v>
      </c>
      <c r="AB108" s="259" t="s">
        <v>1128</v>
      </c>
      <c r="AC108" s="258" t="s">
        <v>462</v>
      </c>
      <c r="AD108" s="260" t="s">
        <v>464</v>
      </c>
      <c r="AE108" s="260" t="s">
        <v>477</v>
      </c>
      <c r="AF108" s="259" t="s">
        <v>1128</v>
      </c>
      <c r="AG108" s="259">
        <v>1</v>
      </c>
      <c r="AH108" s="259">
        <v>5</v>
      </c>
      <c r="AI108" s="257" t="s">
        <v>462</v>
      </c>
      <c r="AJ108" s="257" t="s">
        <v>464</v>
      </c>
      <c r="AK108" s="257" t="s">
        <v>477</v>
      </c>
      <c r="AL108" s="257" t="s">
        <v>1129</v>
      </c>
      <c r="AM108" s="257"/>
      <c r="AN108" s="284"/>
      <c r="AO108" s="284"/>
      <c r="AP108" s="284"/>
      <c r="AQ108" s="284"/>
    </row>
    <row r="109" spans="1:43" ht="93.75" customHeight="1" x14ac:dyDescent="0.25">
      <c r="A109" s="232" t="s">
        <v>109</v>
      </c>
      <c r="B109" s="257" t="s">
        <v>12</v>
      </c>
      <c r="C109" s="74">
        <v>6</v>
      </c>
      <c r="D109" s="257" t="s">
        <v>639</v>
      </c>
      <c r="E109" s="257" t="s">
        <v>11</v>
      </c>
      <c r="F109" s="258" t="s">
        <v>378</v>
      </c>
      <c r="G109" s="258" t="s">
        <v>378</v>
      </c>
      <c r="H109" s="258" t="s">
        <v>378</v>
      </c>
      <c r="I109" s="258" t="s">
        <v>378</v>
      </c>
      <c r="J109" s="258" t="s">
        <v>378</v>
      </c>
      <c r="K109" s="258" t="s">
        <v>378</v>
      </c>
      <c r="L109" s="258" t="s">
        <v>378</v>
      </c>
      <c r="M109" s="258" t="s">
        <v>378</v>
      </c>
      <c r="N109" s="258" t="s">
        <v>378</v>
      </c>
      <c r="O109" s="258" t="s">
        <v>378</v>
      </c>
      <c r="P109" s="258" t="s">
        <v>378</v>
      </c>
      <c r="Q109" s="258" t="s">
        <v>378</v>
      </c>
      <c r="R109" s="258" t="s">
        <v>378</v>
      </c>
      <c r="S109" s="258" t="s">
        <v>378</v>
      </c>
      <c r="T109" s="258" t="s">
        <v>378</v>
      </c>
      <c r="U109" s="258" t="s">
        <v>439</v>
      </c>
      <c r="V109" s="258" t="s">
        <v>378</v>
      </c>
      <c r="W109" s="258" t="s">
        <v>378</v>
      </c>
      <c r="X109" s="258" t="s">
        <v>439</v>
      </c>
      <c r="Y109" s="257">
        <v>17</v>
      </c>
      <c r="Z109" s="259">
        <v>1</v>
      </c>
      <c r="AA109" s="259">
        <v>5</v>
      </c>
      <c r="AB109" s="259" t="s">
        <v>1128</v>
      </c>
      <c r="AC109" s="258" t="s">
        <v>462</v>
      </c>
      <c r="AD109" s="260" t="s">
        <v>464</v>
      </c>
      <c r="AE109" s="260" t="s">
        <v>477</v>
      </c>
      <c r="AF109" s="259" t="s">
        <v>1128</v>
      </c>
      <c r="AG109" s="259">
        <v>1</v>
      </c>
      <c r="AH109" s="259">
        <v>5</v>
      </c>
      <c r="AI109" s="257" t="s">
        <v>462</v>
      </c>
      <c r="AJ109" s="257" t="s">
        <v>464</v>
      </c>
      <c r="AK109" s="257" t="s">
        <v>477</v>
      </c>
      <c r="AL109" s="257" t="s">
        <v>1129</v>
      </c>
      <c r="AM109" s="257"/>
      <c r="AN109" s="284"/>
      <c r="AO109" s="284"/>
      <c r="AP109" s="284"/>
      <c r="AQ109" s="284"/>
    </row>
    <row r="110" spans="1:43" ht="93.75" customHeight="1" x14ac:dyDescent="0.25">
      <c r="A110" s="232" t="s">
        <v>109</v>
      </c>
      <c r="B110" s="257" t="s">
        <v>12</v>
      </c>
      <c r="C110" s="74">
        <v>7</v>
      </c>
      <c r="D110" s="257" t="s">
        <v>392</v>
      </c>
      <c r="E110" s="257" t="s">
        <v>11</v>
      </c>
      <c r="F110" s="258" t="s">
        <v>378</v>
      </c>
      <c r="G110" s="258" t="s">
        <v>378</v>
      </c>
      <c r="H110" s="258" t="s">
        <v>378</v>
      </c>
      <c r="I110" s="258" t="s">
        <v>378</v>
      </c>
      <c r="J110" s="258" t="s">
        <v>378</v>
      </c>
      <c r="K110" s="258" t="s">
        <v>378</v>
      </c>
      <c r="L110" s="258" t="s">
        <v>378</v>
      </c>
      <c r="M110" s="258" t="s">
        <v>378</v>
      </c>
      <c r="N110" s="258" t="s">
        <v>378</v>
      </c>
      <c r="O110" s="258" t="s">
        <v>378</v>
      </c>
      <c r="P110" s="258" t="s">
        <v>378</v>
      </c>
      <c r="Q110" s="258" t="s">
        <v>378</v>
      </c>
      <c r="R110" s="258" t="s">
        <v>378</v>
      </c>
      <c r="S110" s="258" t="s">
        <v>378</v>
      </c>
      <c r="T110" s="258" t="s">
        <v>378</v>
      </c>
      <c r="U110" s="258" t="s">
        <v>439</v>
      </c>
      <c r="V110" s="258" t="s">
        <v>378</v>
      </c>
      <c r="W110" s="258" t="s">
        <v>378</v>
      </c>
      <c r="X110" s="258" t="s">
        <v>439</v>
      </c>
      <c r="Y110" s="257">
        <v>17</v>
      </c>
      <c r="Z110" s="259">
        <v>1</v>
      </c>
      <c r="AA110" s="259">
        <v>5</v>
      </c>
      <c r="AB110" s="259" t="s">
        <v>1128</v>
      </c>
      <c r="AC110" s="258" t="s">
        <v>462</v>
      </c>
      <c r="AD110" s="260" t="s">
        <v>464</v>
      </c>
      <c r="AE110" s="260" t="s">
        <v>477</v>
      </c>
      <c r="AF110" s="259" t="s">
        <v>1128</v>
      </c>
      <c r="AG110" s="259">
        <v>1</v>
      </c>
      <c r="AH110" s="259">
        <v>5</v>
      </c>
      <c r="AI110" s="257" t="s">
        <v>462</v>
      </c>
      <c r="AJ110" s="257" t="s">
        <v>464</v>
      </c>
      <c r="AK110" s="257" t="s">
        <v>477</v>
      </c>
      <c r="AL110" s="257" t="s">
        <v>1129</v>
      </c>
      <c r="AM110" s="257"/>
      <c r="AN110" s="284"/>
      <c r="AO110" s="284"/>
      <c r="AP110" s="284"/>
      <c r="AQ110" s="284"/>
    </row>
    <row r="111" spans="1:43" ht="93.75" customHeight="1" x14ac:dyDescent="0.25">
      <c r="A111" s="232" t="s">
        <v>109</v>
      </c>
      <c r="B111" s="257" t="s">
        <v>12</v>
      </c>
      <c r="C111" s="74">
        <v>8</v>
      </c>
      <c r="D111" s="257" t="s">
        <v>641</v>
      </c>
      <c r="E111" s="257" t="s">
        <v>11</v>
      </c>
      <c r="F111" s="258" t="s">
        <v>378</v>
      </c>
      <c r="G111" s="258" t="s">
        <v>378</v>
      </c>
      <c r="H111" s="258" t="s">
        <v>378</v>
      </c>
      <c r="I111" s="258" t="s">
        <v>378</v>
      </c>
      <c r="J111" s="258" t="s">
        <v>378</v>
      </c>
      <c r="K111" s="258" t="s">
        <v>378</v>
      </c>
      <c r="L111" s="258" t="s">
        <v>378</v>
      </c>
      <c r="M111" s="258" t="s">
        <v>378</v>
      </c>
      <c r="N111" s="258" t="s">
        <v>378</v>
      </c>
      <c r="O111" s="258" t="s">
        <v>378</v>
      </c>
      <c r="P111" s="258" t="s">
        <v>378</v>
      </c>
      <c r="Q111" s="258" t="s">
        <v>378</v>
      </c>
      <c r="R111" s="258" t="s">
        <v>378</v>
      </c>
      <c r="S111" s="258" t="s">
        <v>378</v>
      </c>
      <c r="T111" s="258" t="s">
        <v>378</v>
      </c>
      <c r="U111" s="258" t="s">
        <v>439</v>
      </c>
      <c r="V111" s="258" t="s">
        <v>378</v>
      </c>
      <c r="W111" s="258" t="s">
        <v>378</v>
      </c>
      <c r="X111" s="258" t="s">
        <v>378</v>
      </c>
      <c r="Y111" s="257">
        <v>18</v>
      </c>
      <c r="Z111" s="259">
        <v>1</v>
      </c>
      <c r="AA111" s="259">
        <v>5</v>
      </c>
      <c r="AB111" s="259" t="s">
        <v>1128</v>
      </c>
      <c r="AC111" s="258" t="s">
        <v>462</v>
      </c>
      <c r="AD111" s="260" t="s">
        <v>464</v>
      </c>
      <c r="AE111" s="260" t="s">
        <v>477</v>
      </c>
      <c r="AF111" s="259" t="s">
        <v>1128</v>
      </c>
      <c r="AG111" s="259">
        <v>1</v>
      </c>
      <c r="AH111" s="259">
        <v>5</v>
      </c>
      <c r="AI111" s="257" t="s">
        <v>462</v>
      </c>
      <c r="AJ111" s="257" t="s">
        <v>464</v>
      </c>
      <c r="AK111" s="257" t="s">
        <v>477</v>
      </c>
      <c r="AL111" s="257" t="s">
        <v>1129</v>
      </c>
      <c r="AM111" s="257"/>
      <c r="AN111" s="284"/>
      <c r="AO111" s="284"/>
      <c r="AP111" s="284"/>
      <c r="AQ111" s="284"/>
    </row>
    <row r="112" spans="1:43" ht="93.75" customHeight="1" x14ac:dyDescent="0.25">
      <c r="A112" s="232" t="s">
        <v>109</v>
      </c>
      <c r="B112" s="257" t="s">
        <v>12</v>
      </c>
      <c r="C112" s="74">
        <v>9</v>
      </c>
      <c r="D112" s="257" t="s">
        <v>391</v>
      </c>
      <c r="E112" s="257" t="s">
        <v>11</v>
      </c>
      <c r="F112" s="258" t="s">
        <v>378</v>
      </c>
      <c r="G112" s="258" t="s">
        <v>378</v>
      </c>
      <c r="H112" s="258" t="s">
        <v>378</v>
      </c>
      <c r="I112" s="258" t="s">
        <v>378</v>
      </c>
      <c r="J112" s="258" t="s">
        <v>378</v>
      </c>
      <c r="K112" s="258" t="s">
        <v>378</v>
      </c>
      <c r="L112" s="258" t="s">
        <v>378</v>
      </c>
      <c r="M112" s="258" t="s">
        <v>378</v>
      </c>
      <c r="N112" s="258" t="s">
        <v>378</v>
      </c>
      <c r="O112" s="258" t="s">
        <v>378</v>
      </c>
      <c r="P112" s="258" t="s">
        <v>378</v>
      </c>
      <c r="Q112" s="258" t="s">
        <v>378</v>
      </c>
      <c r="R112" s="258" t="s">
        <v>378</v>
      </c>
      <c r="S112" s="258" t="s">
        <v>378</v>
      </c>
      <c r="T112" s="258" t="s">
        <v>378</v>
      </c>
      <c r="U112" s="258" t="s">
        <v>439</v>
      </c>
      <c r="V112" s="258" t="s">
        <v>378</v>
      </c>
      <c r="W112" s="258" t="s">
        <v>378</v>
      </c>
      <c r="X112" s="258" t="s">
        <v>439</v>
      </c>
      <c r="Y112" s="257">
        <v>17</v>
      </c>
      <c r="Z112" s="259">
        <v>1</v>
      </c>
      <c r="AA112" s="259">
        <v>5</v>
      </c>
      <c r="AB112" s="259" t="s">
        <v>1128</v>
      </c>
      <c r="AC112" s="258" t="s">
        <v>462</v>
      </c>
      <c r="AD112" s="260" t="s">
        <v>464</v>
      </c>
      <c r="AE112" s="260" t="s">
        <v>477</v>
      </c>
      <c r="AF112" s="259" t="s">
        <v>1128</v>
      </c>
      <c r="AG112" s="259">
        <v>1</v>
      </c>
      <c r="AH112" s="259">
        <v>5</v>
      </c>
      <c r="AI112" s="257" t="s">
        <v>462</v>
      </c>
      <c r="AJ112" s="257" t="s">
        <v>464</v>
      </c>
      <c r="AK112" s="257" t="s">
        <v>477</v>
      </c>
      <c r="AL112" s="257" t="s">
        <v>1129</v>
      </c>
      <c r="AM112" s="257"/>
      <c r="AN112" s="284"/>
      <c r="AO112" s="284"/>
      <c r="AP112" s="284"/>
      <c r="AQ112" s="284"/>
    </row>
    <row r="113" spans="1:43" ht="93.75" customHeight="1" x14ac:dyDescent="0.25">
      <c r="A113" s="232" t="s">
        <v>109</v>
      </c>
      <c r="B113" s="257" t="s">
        <v>12</v>
      </c>
      <c r="C113" s="74">
        <v>10</v>
      </c>
      <c r="D113" s="257" t="s">
        <v>623</v>
      </c>
      <c r="E113" s="257" t="s">
        <v>11</v>
      </c>
      <c r="F113" s="258" t="s">
        <v>378</v>
      </c>
      <c r="G113" s="258" t="s">
        <v>378</v>
      </c>
      <c r="H113" s="258" t="s">
        <v>378</v>
      </c>
      <c r="I113" s="258" t="s">
        <v>378</v>
      </c>
      <c r="J113" s="258" t="s">
        <v>378</v>
      </c>
      <c r="K113" s="258" t="s">
        <v>378</v>
      </c>
      <c r="L113" s="258" t="s">
        <v>378</v>
      </c>
      <c r="M113" s="258" t="s">
        <v>378</v>
      </c>
      <c r="N113" s="258" t="s">
        <v>378</v>
      </c>
      <c r="O113" s="258" t="s">
        <v>378</v>
      </c>
      <c r="P113" s="258" t="s">
        <v>378</v>
      </c>
      <c r="Q113" s="258" t="s">
        <v>378</v>
      </c>
      <c r="R113" s="258" t="s">
        <v>378</v>
      </c>
      <c r="S113" s="258" t="s">
        <v>378</v>
      </c>
      <c r="T113" s="258" t="s">
        <v>378</v>
      </c>
      <c r="U113" s="258" t="s">
        <v>439</v>
      </c>
      <c r="V113" s="258" t="s">
        <v>378</v>
      </c>
      <c r="W113" s="258" t="s">
        <v>378</v>
      </c>
      <c r="X113" s="258" t="s">
        <v>439</v>
      </c>
      <c r="Y113" s="257">
        <v>17</v>
      </c>
      <c r="Z113" s="259">
        <v>1</v>
      </c>
      <c r="AA113" s="259">
        <v>5</v>
      </c>
      <c r="AB113" s="259" t="s">
        <v>1128</v>
      </c>
      <c r="AC113" s="258" t="s">
        <v>462</v>
      </c>
      <c r="AD113" s="260" t="s">
        <v>464</v>
      </c>
      <c r="AE113" s="260" t="s">
        <v>477</v>
      </c>
      <c r="AF113" s="259" t="s">
        <v>1128</v>
      </c>
      <c r="AG113" s="259">
        <v>1</v>
      </c>
      <c r="AH113" s="259">
        <v>5</v>
      </c>
      <c r="AI113" s="257" t="s">
        <v>462</v>
      </c>
      <c r="AJ113" s="257" t="s">
        <v>464</v>
      </c>
      <c r="AK113" s="257" t="s">
        <v>477</v>
      </c>
      <c r="AL113" s="257" t="s">
        <v>1129</v>
      </c>
      <c r="AM113" s="257"/>
      <c r="AN113" s="284"/>
      <c r="AO113" s="284"/>
      <c r="AP113" s="284"/>
      <c r="AQ113" s="284"/>
    </row>
    <row r="114" spans="1:43" ht="93.75" customHeight="1" x14ac:dyDescent="0.25">
      <c r="A114" s="232" t="s">
        <v>109</v>
      </c>
      <c r="B114" s="257" t="s">
        <v>12</v>
      </c>
      <c r="C114" s="74">
        <v>11</v>
      </c>
      <c r="D114" s="257" t="s">
        <v>394</v>
      </c>
      <c r="E114" s="257" t="s">
        <v>11</v>
      </c>
      <c r="F114" s="258" t="s">
        <v>378</v>
      </c>
      <c r="G114" s="258" t="s">
        <v>378</v>
      </c>
      <c r="H114" s="258" t="s">
        <v>378</v>
      </c>
      <c r="I114" s="258" t="s">
        <v>378</v>
      </c>
      <c r="J114" s="258" t="s">
        <v>378</v>
      </c>
      <c r="K114" s="258" t="s">
        <v>378</v>
      </c>
      <c r="L114" s="258" t="s">
        <v>378</v>
      </c>
      <c r="M114" s="258" t="s">
        <v>378</v>
      </c>
      <c r="N114" s="258" t="s">
        <v>378</v>
      </c>
      <c r="O114" s="258" t="s">
        <v>378</v>
      </c>
      <c r="P114" s="258" t="s">
        <v>378</v>
      </c>
      <c r="Q114" s="258" t="s">
        <v>378</v>
      </c>
      <c r="R114" s="258" t="s">
        <v>378</v>
      </c>
      <c r="S114" s="258" t="s">
        <v>378</v>
      </c>
      <c r="T114" s="258" t="s">
        <v>378</v>
      </c>
      <c r="U114" s="258" t="s">
        <v>439</v>
      </c>
      <c r="V114" s="258" t="s">
        <v>378</v>
      </c>
      <c r="W114" s="258" t="s">
        <v>378</v>
      </c>
      <c r="X114" s="258" t="s">
        <v>439</v>
      </c>
      <c r="Y114" s="257">
        <v>17</v>
      </c>
      <c r="Z114" s="259">
        <v>1</v>
      </c>
      <c r="AA114" s="259">
        <v>5</v>
      </c>
      <c r="AB114" s="259" t="s">
        <v>1128</v>
      </c>
      <c r="AC114" s="258" t="s">
        <v>462</v>
      </c>
      <c r="AD114" s="260" t="s">
        <v>464</v>
      </c>
      <c r="AE114" s="260" t="s">
        <v>477</v>
      </c>
      <c r="AF114" s="259" t="s">
        <v>1128</v>
      </c>
      <c r="AG114" s="259">
        <v>1</v>
      </c>
      <c r="AH114" s="259">
        <v>5</v>
      </c>
      <c r="AI114" s="257" t="s">
        <v>462</v>
      </c>
      <c r="AJ114" s="257" t="s">
        <v>464</v>
      </c>
      <c r="AK114" s="257" t="s">
        <v>477</v>
      </c>
      <c r="AL114" s="257" t="s">
        <v>1129</v>
      </c>
      <c r="AM114" s="257"/>
      <c r="AN114" s="284"/>
      <c r="AO114" s="284"/>
      <c r="AP114" s="284"/>
      <c r="AQ114" s="284"/>
    </row>
    <row r="115" spans="1:43" ht="93.75" customHeight="1" x14ac:dyDescent="0.25">
      <c r="A115" s="232" t="s">
        <v>109</v>
      </c>
      <c r="B115" s="257" t="s">
        <v>12</v>
      </c>
      <c r="C115" s="74">
        <v>13</v>
      </c>
      <c r="D115" s="257" t="s">
        <v>15</v>
      </c>
      <c r="E115" s="257" t="s">
        <v>11</v>
      </c>
      <c r="F115" s="258" t="s">
        <v>378</v>
      </c>
      <c r="G115" s="258" t="s">
        <v>378</v>
      </c>
      <c r="H115" s="258" t="s">
        <v>378</v>
      </c>
      <c r="I115" s="258" t="s">
        <v>378</v>
      </c>
      <c r="J115" s="258" t="s">
        <v>378</v>
      </c>
      <c r="K115" s="258" t="s">
        <v>378</v>
      </c>
      <c r="L115" s="258" t="s">
        <v>378</v>
      </c>
      <c r="M115" s="258" t="s">
        <v>378</v>
      </c>
      <c r="N115" s="258" t="s">
        <v>378</v>
      </c>
      <c r="O115" s="258" t="s">
        <v>378</v>
      </c>
      <c r="P115" s="258" t="s">
        <v>378</v>
      </c>
      <c r="Q115" s="258" t="s">
        <v>378</v>
      </c>
      <c r="R115" s="258" t="s">
        <v>378</v>
      </c>
      <c r="S115" s="258" t="s">
        <v>378</v>
      </c>
      <c r="T115" s="258" t="s">
        <v>378</v>
      </c>
      <c r="U115" s="258" t="s">
        <v>378</v>
      </c>
      <c r="V115" s="258" t="s">
        <v>378</v>
      </c>
      <c r="W115" s="258" t="s">
        <v>378</v>
      </c>
      <c r="X115" s="258" t="s">
        <v>439</v>
      </c>
      <c r="Y115" s="257">
        <v>18</v>
      </c>
      <c r="Z115" s="259">
        <v>1</v>
      </c>
      <c r="AA115" s="259">
        <v>5</v>
      </c>
      <c r="AB115" s="259" t="s">
        <v>1128</v>
      </c>
      <c r="AC115" s="258" t="s">
        <v>462</v>
      </c>
      <c r="AD115" s="260" t="s">
        <v>464</v>
      </c>
      <c r="AE115" s="260" t="s">
        <v>477</v>
      </c>
      <c r="AF115" s="259" t="s">
        <v>1128</v>
      </c>
      <c r="AG115" s="259">
        <v>1</v>
      </c>
      <c r="AH115" s="259">
        <v>5</v>
      </c>
      <c r="AI115" s="257" t="s">
        <v>462</v>
      </c>
      <c r="AJ115" s="257" t="s">
        <v>464</v>
      </c>
      <c r="AK115" s="257" t="s">
        <v>477</v>
      </c>
      <c r="AL115" s="257" t="s">
        <v>1129</v>
      </c>
      <c r="AM115" s="257"/>
      <c r="AN115" s="284"/>
      <c r="AO115" s="284"/>
      <c r="AP115" s="284"/>
      <c r="AQ115" s="284"/>
    </row>
    <row r="116" spans="1:43" ht="93.75" customHeight="1" x14ac:dyDescent="0.25">
      <c r="A116" s="232" t="s">
        <v>1380</v>
      </c>
      <c r="B116" s="257" t="s">
        <v>12</v>
      </c>
      <c r="C116" s="74">
        <v>1</v>
      </c>
      <c r="D116" s="257" t="s">
        <v>386</v>
      </c>
      <c r="E116" s="257" t="s">
        <v>11</v>
      </c>
      <c r="F116" s="258" t="s">
        <v>378</v>
      </c>
      <c r="G116" s="258" t="s">
        <v>378</v>
      </c>
      <c r="H116" s="258" t="s">
        <v>378</v>
      </c>
      <c r="I116" s="258" t="s">
        <v>378</v>
      </c>
      <c r="J116" s="258" t="s">
        <v>378</v>
      </c>
      <c r="K116" s="258" t="s">
        <v>378</v>
      </c>
      <c r="L116" s="258" t="s">
        <v>378</v>
      </c>
      <c r="M116" s="258" t="s">
        <v>378</v>
      </c>
      <c r="N116" s="258" t="s">
        <v>378</v>
      </c>
      <c r="O116" s="258" t="s">
        <v>378</v>
      </c>
      <c r="P116" s="258" t="s">
        <v>378</v>
      </c>
      <c r="Q116" s="258" t="s">
        <v>378</v>
      </c>
      <c r="R116" s="258" t="s">
        <v>378</v>
      </c>
      <c r="S116" s="258" t="s">
        <v>378</v>
      </c>
      <c r="T116" s="258" t="s">
        <v>378</v>
      </c>
      <c r="U116" s="258" t="s">
        <v>439</v>
      </c>
      <c r="V116" s="258" t="s">
        <v>378</v>
      </c>
      <c r="W116" s="258" t="s">
        <v>378</v>
      </c>
      <c r="X116" s="258" t="s">
        <v>439</v>
      </c>
      <c r="Y116" s="257">
        <v>17</v>
      </c>
      <c r="Z116" s="259">
        <v>1</v>
      </c>
      <c r="AA116" s="259">
        <v>5</v>
      </c>
      <c r="AB116" s="259" t="s">
        <v>1128</v>
      </c>
      <c r="AC116" s="258" t="s">
        <v>462</v>
      </c>
      <c r="AD116" s="260" t="s">
        <v>464</v>
      </c>
      <c r="AE116" s="260" t="s">
        <v>477</v>
      </c>
      <c r="AF116" s="259" t="s">
        <v>1166</v>
      </c>
      <c r="AG116" s="259">
        <v>0</v>
      </c>
      <c r="AH116" s="259">
        <v>4</v>
      </c>
      <c r="AI116" s="257" t="s">
        <v>142</v>
      </c>
      <c r="AJ116" s="257" t="s">
        <v>372</v>
      </c>
      <c r="AK116" s="257" t="s">
        <v>476</v>
      </c>
      <c r="AL116" s="257" t="s">
        <v>1129</v>
      </c>
      <c r="AM116" s="257"/>
      <c r="AN116" s="284"/>
      <c r="AO116" s="284"/>
      <c r="AP116" s="284"/>
      <c r="AQ116" s="284"/>
    </row>
    <row r="117" spans="1:43" ht="93.75" customHeight="1" x14ac:dyDescent="0.25">
      <c r="A117" s="232" t="s">
        <v>1380</v>
      </c>
      <c r="B117" s="257" t="s">
        <v>12</v>
      </c>
      <c r="C117" s="74">
        <v>3</v>
      </c>
      <c r="D117" s="257" t="s">
        <v>390</v>
      </c>
      <c r="E117" s="257" t="s">
        <v>11</v>
      </c>
      <c r="F117" s="258" t="s">
        <v>378</v>
      </c>
      <c r="G117" s="258" t="s">
        <v>378</v>
      </c>
      <c r="H117" s="258" t="s">
        <v>378</v>
      </c>
      <c r="I117" s="258" t="s">
        <v>378</v>
      </c>
      <c r="J117" s="258" t="s">
        <v>378</v>
      </c>
      <c r="K117" s="258" t="s">
        <v>378</v>
      </c>
      <c r="L117" s="258" t="s">
        <v>378</v>
      </c>
      <c r="M117" s="258" t="s">
        <v>378</v>
      </c>
      <c r="N117" s="258" t="s">
        <v>378</v>
      </c>
      <c r="O117" s="258" t="s">
        <v>378</v>
      </c>
      <c r="P117" s="258" t="s">
        <v>378</v>
      </c>
      <c r="Q117" s="258" t="s">
        <v>378</v>
      </c>
      <c r="R117" s="258" t="s">
        <v>378</v>
      </c>
      <c r="S117" s="258" t="s">
        <v>378</v>
      </c>
      <c r="T117" s="258" t="s">
        <v>378</v>
      </c>
      <c r="U117" s="258" t="s">
        <v>439</v>
      </c>
      <c r="V117" s="258" t="s">
        <v>378</v>
      </c>
      <c r="W117" s="258" t="s">
        <v>378</v>
      </c>
      <c r="X117" s="258" t="s">
        <v>439</v>
      </c>
      <c r="Y117" s="257">
        <v>17</v>
      </c>
      <c r="Z117" s="259">
        <v>1</v>
      </c>
      <c r="AA117" s="259">
        <v>5</v>
      </c>
      <c r="AB117" s="259" t="s">
        <v>1128</v>
      </c>
      <c r="AC117" s="258" t="s">
        <v>462</v>
      </c>
      <c r="AD117" s="260" t="s">
        <v>464</v>
      </c>
      <c r="AE117" s="260" t="s">
        <v>477</v>
      </c>
      <c r="AF117" s="259" t="s">
        <v>1131</v>
      </c>
      <c r="AG117" s="259">
        <v>0</v>
      </c>
      <c r="AH117" s="259">
        <v>3</v>
      </c>
      <c r="AI117" s="257" t="s">
        <v>462</v>
      </c>
      <c r="AJ117" s="257" t="s">
        <v>371</v>
      </c>
      <c r="AK117" s="257" t="s">
        <v>371</v>
      </c>
      <c r="AL117" s="257" t="s">
        <v>1129</v>
      </c>
      <c r="AM117" s="257"/>
      <c r="AN117" s="284"/>
      <c r="AO117" s="284"/>
      <c r="AP117" s="284"/>
      <c r="AQ117" s="284"/>
    </row>
    <row r="118" spans="1:43" ht="93.75" customHeight="1" x14ac:dyDescent="0.25">
      <c r="A118" s="232" t="s">
        <v>1380</v>
      </c>
      <c r="B118" s="63" t="s">
        <v>12</v>
      </c>
      <c r="C118" s="63">
        <v>4</v>
      </c>
      <c r="D118" s="63" t="s">
        <v>622</v>
      </c>
      <c r="E118" s="63" t="s">
        <v>11</v>
      </c>
      <c r="F118" s="210" t="s">
        <v>378</v>
      </c>
      <c r="G118" s="210" t="s">
        <v>378</v>
      </c>
      <c r="H118" s="210" t="s">
        <v>378</v>
      </c>
      <c r="I118" s="210" t="s">
        <v>378</v>
      </c>
      <c r="J118" s="210" t="s">
        <v>378</v>
      </c>
      <c r="K118" s="210" t="s">
        <v>378</v>
      </c>
      <c r="L118" s="210" t="s">
        <v>378</v>
      </c>
      <c r="M118" s="210" t="s">
        <v>378</v>
      </c>
      <c r="N118" s="210" t="s">
        <v>378</v>
      </c>
      <c r="O118" s="210" t="s">
        <v>378</v>
      </c>
      <c r="P118" s="210" t="s">
        <v>378</v>
      </c>
      <c r="Q118" s="210" t="s">
        <v>378</v>
      </c>
      <c r="R118" s="210" t="s">
        <v>378</v>
      </c>
      <c r="S118" s="210" t="s">
        <v>378</v>
      </c>
      <c r="T118" s="210" t="s">
        <v>378</v>
      </c>
      <c r="U118" s="210" t="s">
        <v>439</v>
      </c>
      <c r="V118" s="210" t="s">
        <v>378</v>
      </c>
      <c r="W118" s="210" t="s">
        <v>378</v>
      </c>
      <c r="X118" s="210" t="s">
        <v>378</v>
      </c>
      <c r="Y118" s="63">
        <v>18</v>
      </c>
      <c r="Z118" s="126">
        <v>1</v>
      </c>
      <c r="AA118" s="126">
        <v>5</v>
      </c>
      <c r="AB118" s="126" t="s">
        <v>1128</v>
      </c>
      <c r="AC118" s="210" t="s">
        <v>462</v>
      </c>
      <c r="AD118" s="236" t="s">
        <v>464</v>
      </c>
      <c r="AE118" s="236" t="s">
        <v>477</v>
      </c>
      <c r="AF118" s="126" t="s">
        <v>1131</v>
      </c>
      <c r="AG118" s="126">
        <v>-1</v>
      </c>
      <c r="AH118" s="126">
        <v>3</v>
      </c>
      <c r="AI118" s="63" t="s">
        <v>462</v>
      </c>
      <c r="AJ118" s="63" t="s">
        <v>371</v>
      </c>
      <c r="AK118" s="63" t="s">
        <v>371</v>
      </c>
      <c r="AL118" s="63" t="s">
        <v>1129</v>
      </c>
      <c r="AM118" s="63"/>
      <c r="AN118" s="215"/>
      <c r="AO118" s="215"/>
      <c r="AP118" s="215"/>
      <c r="AQ118" s="215"/>
    </row>
    <row r="119" spans="1:43" ht="93.75" customHeight="1" x14ac:dyDescent="0.25">
      <c r="A119" s="232" t="s">
        <v>1380</v>
      </c>
      <c r="B119" s="63" t="s">
        <v>12</v>
      </c>
      <c r="C119" s="63">
        <v>6</v>
      </c>
      <c r="D119" s="63" t="s">
        <v>639</v>
      </c>
      <c r="E119" s="63" t="s">
        <v>11</v>
      </c>
      <c r="F119" s="210" t="s">
        <v>378</v>
      </c>
      <c r="G119" s="210" t="s">
        <v>378</v>
      </c>
      <c r="H119" s="210" t="s">
        <v>378</v>
      </c>
      <c r="I119" s="210" t="s">
        <v>378</v>
      </c>
      <c r="J119" s="210" t="s">
        <v>378</v>
      </c>
      <c r="K119" s="210" t="s">
        <v>378</v>
      </c>
      <c r="L119" s="210" t="s">
        <v>378</v>
      </c>
      <c r="M119" s="210" t="s">
        <v>378</v>
      </c>
      <c r="N119" s="210" t="s">
        <v>378</v>
      </c>
      <c r="O119" s="210" t="s">
        <v>378</v>
      </c>
      <c r="P119" s="210" t="s">
        <v>378</v>
      </c>
      <c r="Q119" s="210" t="s">
        <v>378</v>
      </c>
      <c r="R119" s="210" t="s">
        <v>378</v>
      </c>
      <c r="S119" s="210" t="s">
        <v>378</v>
      </c>
      <c r="T119" s="210" t="s">
        <v>378</v>
      </c>
      <c r="U119" s="210" t="s">
        <v>439</v>
      </c>
      <c r="V119" s="210" t="s">
        <v>378</v>
      </c>
      <c r="W119" s="210" t="s">
        <v>378</v>
      </c>
      <c r="X119" s="210" t="s">
        <v>378</v>
      </c>
      <c r="Y119" s="63">
        <v>18</v>
      </c>
      <c r="Z119" s="126">
        <v>1</v>
      </c>
      <c r="AA119" s="126">
        <v>5</v>
      </c>
      <c r="AB119" s="126" t="s">
        <v>1128</v>
      </c>
      <c r="AC119" s="210" t="s">
        <v>462</v>
      </c>
      <c r="AD119" s="236" t="s">
        <v>464</v>
      </c>
      <c r="AE119" s="236" t="s">
        <v>477</v>
      </c>
      <c r="AF119" s="126" t="s">
        <v>1131</v>
      </c>
      <c r="AG119" s="126">
        <v>1</v>
      </c>
      <c r="AH119" s="126">
        <v>3</v>
      </c>
      <c r="AI119" s="63" t="s">
        <v>462</v>
      </c>
      <c r="AJ119" s="63" t="s">
        <v>371</v>
      </c>
      <c r="AK119" s="63" t="s">
        <v>371</v>
      </c>
      <c r="AL119" s="63" t="s">
        <v>1129</v>
      </c>
      <c r="AM119" s="63"/>
      <c r="AN119" s="215"/>
      <c r="AO119" s="215"/>
      <c r="AP119" s="215"/>
      <c r="AQ119" s="215"/>
    </row>
    <row r="120" spans="1:43" ht="93.75" customHeight="1" x14ac:dyDescent="0.25">
      <c r="A120" s="232" t="s">
        <v>1380</v>
      </c>
      <c r="B120" s="63" t="s">
        <v>12</v>
      </c>
      <c r="C120" s="63">
        <v>7</v>
      </c>
      <c r="D120" s="63" t="s">
        <v>392</v>
      </c>
      <c r="E120" s="63" t="s">
        <v>11</v>
      </c>
      <c r="F120" s="210" t="s">
        <v>378</v>
      </c>
      <c r="G120" s="210" t="s">
        <v>378</v>
      </c>
      <c r="H120" s="210" t="s">
        <v>378</v>
      </c>
      <c r="I120" s="210" t="s">
        <v>378</v>
      </c>
      <c r="J120" s="210" t="s">
        <v>378</v>
      </c>
      <c r="K120" s="210" t="s">
        <v>378</v>
      </c>
      <c r="L120" s="210" t="s">
        <v>378</v>
      </c>
      <c r="M120" s="210" t="s">
        <v>378</v>
      </c>
      <c r="N120" s="210" t="s">
        <v>378</v>
      </c>
      <c r="O120" s="210" t="s">
        <v>378</v>
      </c>
      <c r="P120" s="210" t="s">
        <v>378</v>
      </c>
      <c r="Q120" s="210" t="s">
        <v>378</v>
      </c>
      <c r="R120" s="210" t="s">
        <v>378</v>
      </c>
      <c r="S120" s="210" t="s">
        <v>378</v>
      </c>
      <c r="T120" s="210" t="s">
        <v>378</v>
      </c>
      <c r="U120" s="210" t="s">
        <v>439</v>
      </c>
      <c r="V120" s="210" t="s">
        <v>378</v>
      </c>
      <c r="W120" s="210" t="s">
        <v>378</v>
      </c>
      <c r="X120" s="210" t="s">
        <v>378</v>
      </c>
      <c r="Y120" s="63">
        <v>18</v>
      </c>
      <c r="Z120" s="126">
        <v>1</v>
      </c>
      <c r="AA120" s="126">
        <v>5</v>
      </c>
      <c r="AB120" s="126" t="s">
        <v>1128</v>
      </c>
      <c r="AC120" s="210" t="s">
        <v>462</v>
      </c>
      <c r="AD120" s="236" t="s">
        <v>464</v>
      </c>
      <c r="AE120" s="236" t="s">
        <v>477</v>
      </c>
      <c r="AF120" s="126" t="s">
        <v>1131</v>
      </c>
      <c r="AG120" s="126">
        <v>1</v>
      </c>
      <c r="AH120" s="126">
        <v>3</v>
      </c>
      <c r="AI120" s="63" t="s">
        <v>462</v>
      </c>
      <c r="AJ120" s="63" t="s">
        <v>371</v>
      </c>
      <c r="AK120" s="63" t="s">
        <v>371</v>
      </c>
      <c r="AL120" s="63" t="s">
        <v>1129</v>
      </c>
      <c r="AM120" s="63"/>
      <c r="AN120" s="215"/>
      <c r="AO120" s="215"/>
      <c r="AP120" s="215"/>
      <c r="AQ120" s="215"/>
    </row>
    <row r="121" spans="1:43" ht="93.75" customHeight="1" x14ac:dyDescent="0.25">
      <c r="A121" s="232" t="s">
        <v>1380</v>
      </c>
      <c r="B121" s="63" t="s">
        <v>12</v>
      </c>
      <c r="C121" s="63">
        <v>8</v>
      </c>
      <c r="D121" s="63" t="s">
        <v>641</v>
      </c>
      <c r="E121" s="63" t="s">
        <v>11</v>
      </c>
      <c r="F121" s="210" t="s">
        <v>378</v>
      </c>
      <c r="G121" s="210" t="s">
        <v>378</v>
      </c>
      <c r="H121" s="210" t="s">
        <v>378</v>
      </c>
      <c r="I121" s="210" t="s">
        <v>378</v>
      </c>
      <c r="J121" s="210" t="s">
        <v>378</v>
      </c>
      <c r="K121" s="210" t="s">
        <v>378</v>
      </c>
      <c r="L121" s="210" t="s">
        <v>378</v>
      </c>
      <c r="M121" s="210" t="s">
        <v>378</v>
      </c>
      <c r="N121" s="210" t="s">
        <v>378</v>
      </c>
      <c r="O121" s="210" t="s">
        <v>378</v>
      </c>
      <c r="P121" s="210" t="s">
        <v>378</v>
      </c>
      <c r="Q121" s="210" t="s">
        <v>378</v>
      </c>
      <c r="R121" s="210" t="s">
        <v>378</v>
      </c>
      <c r="S121" s="210" t="s">
        <v>378</v>
      </c>
      <c r="T121" s="210" t="s">
        <v>378</v>
      </c>
      <c r="U121" s="210" t="s">
        <v>439</v>
      </c>
      <c r="V121" s="210" t="s">
        <v>378</v>
      </c>
      <c r="W121" s="210" t="s">
        <v>378</v>
      </c>
      <c r="X121" s="210" t="s">
        <v>439</v>
      </c>
      <c r="Y121" s="63">
        <v>17</v>
      </c>
      <c r="Z121" s="126">
        <v>1</v>
      </c>
      <c r="AA121" s="126">
        <v>5</v>
      </c>
      <c r="AB121" s="126" t="s">
        <v>1128</v>
      </c>
      <c r="AC121" s="210" t="s">
        <v>462</v>
      </c>
      <c r="AD121" s="236" t="s">
        <v>464</v>
      </c>
      <c r="AE121" s="236" t="s">
        <v>477</v>
      </c>
      <c r="AF121" s="126" t="s">
        <v>1131</v>
      </c>
      <c r="AG121" s="126">
        <v>-1</v>
      </c>
      <c r="AH121" s="126">
        <v>3</v>
      </c>
      <c r="AI121" s="63" t="s">
        <v>462</v>
      </c>
      <c r="AJ121" s="63" t="s">
        <v>371</v>
      </c>
      <c r="AK121" s="63" t="s">
        <v>371</v>
      </c>
      <c r="AL121" s="63" t="s">
        <v>1129</v>
      </c>
      <c r="AM121" s="63"/>
      <c r="AN121" s="215"/>
      <c r="AO121" s="215"/>
      <c r="AP121" s="215"/>
      <c r="AQ121" s="215"/>
    </row>
    <row r="122" spans="1:43" ht="93.75" customHeight="1" x14ac:dyDescent="0.25">
      <c r="A122" s="232" t="s">
        <v>1380</v>
      </c>
      <c r="B122" s="63" t="s">
        <v>12</v>
      </c>
      <c r="C122" s="63">
        <v>9</v>
      </c>
      <c r="D122" s="63" t="s">
        <v>391</v>
      </c>
      <c r="E122" s="63" t="s">
        <v>11</v>
      </c>
      <c r="F122" s="210" t="s">
        <v>378</v>
      </c>
      <c r="G122" s="210" t="s">
        <v>378</v>
      </c>
      <c r="H122" s="210" t="s">
        <v>378</v>
      </c>
      <c r="I122" s="210" t="s">
        <v>378</v>
      </c>
      <c r="J122" s="210" t="s">
        <v>378</v>
      </c>
      <c r="K122" s="210" t="s">
        <v>378</v>
      </c>
      <c r="L122" s="210" t="s">
        <v>378</v>
      </c>
      <c r="M122" s="210" t="s">
        <v>378</v>
      </c>
      <c r="N122" s="210" t="s">
        <v>378</v>
      </c>
      <c r="O122" s="210" t="s">
        <v>378</v>
      </c>
      <c r="P122" s="210" t="s">
        <v>378</v>
      </c>
      <c r="Q122" s="210" t="s">
        <v>378</v>
      </c>
      <c r="R122" s="210" t="s">
        <v>378</v>
      </c>
      <c r="S122" s="210" t="s">
        <v>378</v>
      </c>
      <c r="T122" s="210" t="s">
        <v>378</v>
      </c>
      <c r="U122" s="210" t="s">
        <v>439</v>
      </c>
      <c r="V122" s="210" t="s">
        <v>378</v>
      </c>
      <c r="W122" s="210" t="s">
        <v>378</v>
      </c>
      <c r="X122" s="210" t="s">
        <v>439</v>
      </c>
      <c r="Y122" s="63">
        <v>17</v>
      </c>
      <c r="Z122" s="126">
        <v>1</v>
      </c>
      <c r="AA122" s="126">
        <v>5</v>
      </c>
      <c r="AB122" s="126" t="s">
        <v>1128</v>
      </c>
      <c r="AC122" s="210" t="s">
        <v>462</v>
      </c>
      <c r="AD122" s="236" t="s">
        <v>464</v>
      </c>
      <c r="AE122" s="236" t="s">
        <v>477</v>
      </c>
      <c r="AF122" s="126" t="s">
        <v>1131</v>
      </c>
      <c r="AG122" s="126">
        <v>1</v>
      </c>
      <c r="AH122" s="126">
        <v>3</v>
      </c>
      <c r="AI122" s="63" t="s">
        <v>462</v>
      </c>
      <c r="AJ122" s="63" t="s">
        <v>371</v>
      </c>
      <c r="AK122" s="63" t="s">
        <v>371</v>
      </c>
      <c r="AL122" s="63" t="s">
        <v>1129</v>
      </c>
      <c r="AM122" s="63"/>
      <c r="AN122" s="215"/>
      <c r="AO122" s="215"/>
      <c r="AP122" s="215"/>
      <c r="AQ122" s="215"/>
    </row>
    <row r="123" spans="1:43" ht="93.75" customHeight="1" x14ac:dyDescent="0.25">
      <c r="A123" s="232" t="s">
        <v>1380</v>
      </c>
      <c r="B123" s="63" t="s">
        <v>12</v>
      </c>
      <c r="C123" s="63">
        <v>10</v>
      </c>
      <c r="D123" s="63" t="s">
        <v>623</v>
      </c>
      <c r="E123" s="63" t="s">
        <v>11</v>
      </c>
      <c r="F123" s="210" t="s">
        <v>378</v>
      </c>
      <c r="G123" s="210" t="s">
        <v>378</v>
      </c>
      <c r="H123" s="210" t="s">
        <v>378</v>
      </c>
      <c r="I123" s="210" t="s">
        <v>378</v>
      </c>
      <c r="J123" s="210" t="s">
        <v>378</v>
      </c>
      <c r="K123" s="210" t="s">
        <v>378</v>
      </c>
      <c r="L123" s="210" t="s">
        <v>378</v>
      </c>
      <c r="M123" s="210" t="s">
        <v>378</v>
      </c>
      <c r="N123" s="210" t="s">
        <v>378</v>
      </c>
      <c r="O123" s="210" t="s">
        <v>378</v>
      </c>
      <c r="P123" s="210" t="s">
        <v>378</v>
      </c>
      <c r="Q123" s="210" t="s">
        <v>378</v>
      </c>
      <c r="R123" s="210" t="s">
        <v>378</v>
      </c>
      <c r="S123" s="210" t="s">
        <v>378</v>
      </c>
      <c r="T123" s="210" t="s">
        <v>378</v>
      </c>
      <c r="U123" s="210" t="s">
        <v>439</v>
      </c>
      <c r="V123" s="210" t="s">
        <v>378</v>
      </c>
      <c r="W123" s="210" t="s">
        <v>378</v>
      </c>
      <c r="X123" s="210" t="s">
        <v>378</v>
      </c>
      <c r="Y123" s="63">
        <v>18</v>
      </c>
      <c r="Z123" s="126">
        <v>1</v>
      </c>
      <c r="AA123" s="126">
        <v>5</v>
      </c>
      <c r="AB123" s="126" t="s">
        <v>1128</v>
      </c>
      <c r="AC123" s="210" t="s">
        <v>462</v>
      </c>
      <c r="AD123" s="236" t="s">
        <v>464</v>
      </c>
      <c r="AE123" s="236" t="s">
        <v>477</v>
      </c>
      <c r="AF123" s="126" t="s">
        <v>1131</v>
      </c>
      <c r="AG123" s="126">
        <v>1</v>
      </c>
      <c r="AH123" s="126">
        <v>3</v>
      </c>
      <c r="AI123" s="63" t="s">
        <v>462</v>
      </c>
      <c r="AJ123" s="63" t="s">
        <v>371</v>
      </c>
      <c r="AK123" s="63" t="s">
        <v>371</v>
      </c>
      <c r="AL123" s="63" t="s">
        <v>1129</v>
      </c>
      <c r="AM123" s="63"/>
      <c r="AN123" s="215"/>
      <c r="AO123" s="215"/>
      <c r="AP123" s="215"/>
      <c r="AQ123" s="215"/>
    </row>
    <row r="124" spans="1:43" ht="93.75" customHeight="1" x14ac:dyDescent="0.25">
      <c r="A124" s="232" t="s">
        <v>1380</v>
      </c>
      <c r="B124" s="63" t="s">
        <v>12</v>
      </c>
      <c r="C124" s="63">
        <v>11</v>
      </c>
      <c r="D124" s="63" t="s">
        <v>394</v>
      </c>
      <c r="E124" s="63" t="s">
        <v>11</v>
      </c>
      <c r="F124" s="210" t="s">
        <v>378</v>
      </c>
      <c r="G124" s="210" t="s">
        <v>378</v>
      </c>
      <c r="H124" s="210" t="s">
        <v>378</v>
      </c>
      <c r="I124" s="210" t="s">
        <v>378</v>
      </c>
      <c r="J124" s="210" t="s">
        <v>378</v>
      </c>
      <c r="K124" s="210" t="s">
        <v>378</v>
      </c>
      <c r="L124" s="210" t="s">
        <v>378</v>
      </c>
      <c r="M124" s="210" t="s">
        <v>378</v>
      </c>
      <c r="N124" s="210" t="s">
        <v>378</v>
      </c>
      <c r="O124" s="210" t="s">
        <v>378</v>
      </c>
      <c r="P124" s="210" t="s">
        <v>378</v>
      </c>
      <c r="Q124" s="210" t="s">
        <v>378</v>
      </c>
      <c r="R124" s="210" t="s">
        <v>378</v>
      </c>
      <c r="S124" s="210" t="s">
        <v>378</v>
      </c>
      <c r="T124" s="210" t="s">
        <v>378</v>
      </c>
      <c r="U124" s="210" t="s">
        <v>439</v>
      </c>
      <c r="V124" s="210" t="s">
        <v>378</v>
      </c>
      <c r="W124" s="210" t="s">
        <v>378</v>
      </c>
      <c r="X124" s="210" t="s">
        <v>378</v>
      </c>
      <c r="Y124" s="63">
        <v>18</v>
      </c>
      <c r="Z124" s="126">
        <v>1</v>
      </c>
      <c r="AA124" s="126">
        <v>5</v>
      </c>
      <c r="AB124" s="126" t="s">
        <v>1128</v>
      </c>
      <c r="AC124" s="210" t="s">
        <v>462</v>
      </c>
      <c r="AD124" s="236" t="s">
        <v>464</v>
      </c>
      <c r="AE124" s="236" t="s">
        <v>477</v>
      </c>
      <c r="AF124" s="126" t="s">
        <v>1131</v>
      </c>
      <c r="AG124" s="126">
        <v>1</v>
      </c>
      <c r="AH124" s="126">
        <v>3</v>
      </c>
      <c r="AI124" s="63" t="s">
        <v>462</v>
      </c>
      <c r="AJ124" s="63" t="s">
        <v>371</v>
      </c>
      <c r="AK124" s="63" t="s">
        <v>371</v>
      </c>
      <c r="AL124" s="63" t="s">
        <v>1129</v>
      </c>
      <c r="AM124" s="63"/>
      <c r="AN124" s="215"/>
      <c r="AO124" s="215"/>
      <c r="AP124" s="215"/>
      <c r="AQ124" s="215"/>
    </row>
    <row r="125" spans="1:43" ht="93.75" customHeight="1" x14ac:dyDescent="0.25">
      <c r="A125" s="232" t="s">
        <v>1380</v>
      </c>
      <c r="B125" s="63" t="s">
        <v>12</v>
      </c>
      <c r="C125" s="63">
        <v>13</v>
      </c>
      <c r="D125" s="63" t="s">
        <v>15</v>
      </c>
      <c r="E125" s="63" t="s">
        <v>11</v>
      </c>
      <c r="F125" s="210" t="s">
        <v>378</v>
      </c>
      <c r="G125" s="210" t="s">
        <v>378</v>
      </c>
      <c r="H125" s="210" t="s">
        <v>378</v>
      </c>
      <c r="I125" s="210" t="s">
        <v>378</v>
      </c>
      <c r="J125" s="210" t="s">
        <v>378</v>
      </c>
      <c r="K125" s="210" t="s">
        <v>378</v>
      </c>
      <c r="L125" s="210" t="s">
        <v>378</v>
      </c>
      <c r="M125" s="210" t="s">
        <v>378</v>
      </c>
      <c r="N125" s="210" t="s">
        <v>378</v>
      </c>
      <c r="O125" s="210" t="s">
        <v>378</v>
      </c>
      <c r="P125" s="210" t="s">
        <v>378</v>
      </c>
      <c r="Q125" s="210" t="s">
        <v>378</v>
      </c>
      <c r="R125" s="210" t="s">
        <v>378</v>
      </c>
      <c r="S125" s="210" t="s">
        <v>378</v>
      </c>
      <c r="T125" s="210" t="s">
        <v>378</v>
      </c>
      <c r="U125" s="210" t="s">
        <v>439</v>
      </c>
      <c r="V125" s="210" t="s">
        <v>378</v>
      </c>
      <c r="W125" s="210" t="s">
        <v>378</v>
      </c>
      <c r="X125" s="210" t="s">
        <v>378</v>
      </c>
      <c r="Y125" s="63">
        <v>18</v>
      </c>
      <c r="Z125" s="126">
        <v>1</v>
      </c>
      <c r="AA125" s="126">
        <v>5</v>
      </c>
      <c r="AB125" s="126" t="s">
        <v>1128</v>
      </c>
      <c r="AC125" s="210" t="s">
        <v>462</v>
      </c>
      <c r="AD125" s="236" t="s">
        <v>464</v>
      </c>
      <c r="AE125" s="236" t="s">
        <v>477</v>
      </c>
      <c r="AF125" s="126" t="s">
        <v>1131</v>
      </c>
      <c r="AG125" s="126">
        <v>1</v>
      </c>
      <c r="AH125" s="126">
        <v>3</v>
      </c>
      <c r="AI125" s="63" t="s">
        <v>462</v>
      </c>
      <c r="AJ125" s="63" t="s">
        <v>371</v>
      </c>
      <c r="AK125" s="63" t="s">
        <v>371</v>
      </c>
      <c r="AL125" s="63" t="s">
        <v>1129</v>
      </c>
      <c r="AM125" s="63"/>
      <c r="AN125" s="215"/>
      <c r="AO125" s="215"/>
      <c r="AP125" s="215"/>
      <c r="AQ125" s="215"/>
    </row>
    <row r="126" spans="1:43" ht="93.75" customHeight="1" x14ac:dyDescent="0.25">
      <c r="A126" s="232" t="s">
        <v>1395</v>
      </c>
      <c r="B126" s="63" t="s">
        <v>12</v>
      </c>
      <c r="C126" s="63">
        <v>6</v>
      </c>
      <c r="D126" s="63" t="s">
        <v>639</v>
      </c>
      <c r="E126" s="63" t="s">
        <v>11</v>
      </c>
      <c r="F126" s="210" t="s">
        <v>439</v>
      </c>
      <c r="G126" s="210" t="s">
        <v>439</v>
      </c>
      <c r="H126" s="210" t="s">
        <v>439</v>
      </c>
      <c r="I126" s="210" t="s">
        <v>439</v>
      </c>
      <c r="J126" s="210" t="s">
        <v>439</v>
      </c>
      <c r="K126" s="210" t="s">
        <v>439</v>
      </c>
      <c r="L126" s="210" t="s">
        <v>439</v>
      </c>
      <c r="M126" s="210" t="s">
        <v>439</v>
      </c>
      <c r="N126" s="210" t="s">
        <v>439</v>
      </c>
      <c r="O126" s="210" t="s">
        <v>439</v>
      </c>
      <c r="P126" s="210" t="s">
        <v>439</v>
      </c>
      <c r="Q126" s="210" t="s">
        <v>439</v>
      </c>
      <c r="R126" s="210" t="s">
        <v>439</v>
      </c>
      <c r="S126" s="210" t="s">
        <v>439</v>
      </c>
      <c r="T126" s="210" t="s">
        <v>439</v>
      </c>
      <c r="U126" s="210" t="s">
        <v>439</v>
      </c>
      <c r="V126" s="210" t="s">
        <v>439</v>
      </c>
      <c r="W126" s="210" t="s">
        <v>439</v>
      </c>
      <c r="X126" s="210" t="s">
        <v>439</v>
      </c>
      <c r="Y126" s="63">
        <v>0</v>
      </c>
      <c r="Z126" s="126">
        <v>1</v>
      </c>
      <c r="AA126" s="126">
        <v>3</v>
      </c>
      <c r="AB126" s="126" t="s">
        <v>1131</v>
      </c>
      <c r="AC126" s="210" t="s">
        <v>462</v>
      </c>
      <c r="AD126" s="236" t="s">
        <v>371</v>
      </c>
      <c r="AE126" s="236" t="s">
        <v>371</v>
      </c>
      <c r="AF126" s="126" t="s">
        <v>1131</v>
      </c>
      <c r="AG126" s="126">
        <v>1</v>
      </c>
      <c r="AH126" s="126">
        <v>3</v>
      </c>
      <c r="AI126" s="63" t="s">
        <v>462</v>
      </c>
      <c r="AJ126" s="63" t="s">
        <v>371</v>
      </c>
      <c r="AK126" s="63" t="s">
        <v>371</v>
      </c>
      <c r="AL126" s="63"/>
      <c r="AM126" s="63"/>
      <c r="AN126" s="215"/>
      <c r="AO126" s="215"/>
      <c r="AP126" s="215"/>
      <c r="AQ126" s="215"/>
    </row>
    <row r="127" spans="1:43" ht="93.75" customHeight="1" x14ac:dyDescent="0.25">
      <c r="A127" s="232" t="s">
        <v>1395</v>
      </c>
      <c r="B127" s="63" t="s">
        <v>12</v>
      </c>
      <c r="C127" s="63">
        <v>7</v>
      </c>
      <c r="D127" s="63" t="s">
        <v>392</v>
      </c>
      <c r="E127" s="63" t="s">
        <v>11</v>
      </c>
      <c r="F127" s="210" t="s">
        <v>439</v>
      </c>
      <c r="G127" s="210" t="s">
        <v>439</v>
      </c>
      <c r="H127" s="210" t="s">
        <v>439</v>
      </c>
      <c r="I127" s="210" t="s">
        <v>439</v>
      </c>
      <c r="J127" s="210" t="s">
        <v>439</v>
      </c>
      <c r="K127" s="210" t="s">
        <v>439</v>
      </c>
      <c r="L127" s="210" t="s">
        <v>439</v>
      </c>
      <c r="M127" s="210" t="s">
        <v>439</v>
      </c>
      <c r="N127" s="210" t="s">
        <v>439</v>
      </c>
      <c r="O127" s="210" t="s">
        <v>439</v>
      </c>
      <c r="P127" s="210" t="s">
        <v>439</v>
      </c>
      <c r="Q127" s="210" t="s">
        <v>439</v>
      </c>
      <c r="R127" s="210" t="s">
        <v>439</v>
      </c>
      <c r="S127" s="210" t="s">
        <v>439</v>
      </c>
      <c r="T127" s="210" t="s">
        <v>439</v>
      </c>
      <c r="U127" s="210" t="s">
        <v>439</v>
      </c>
      <c r="V127" s="210" t="s">
        <v>439</v>
      </c>
      <c r="W127" s="210" t="s">
        <v>439</v>
      </c>
      <c r="X127" s="210" t="s">
        <v>439</v>
      </c>
      <c r="Y127" s="63">
        <v>0</v>
      </c>
      <c r="Z127" s="126">
        <v>1</v>
      </c>
      <c r="AA127" s="126">
        <v>3</v>
      </c>
      <c r="AB127" s="126" t="s">
        <v>1131</v>
      </c>
      <c r="AC127" s="210" t="s">
        <v>462</v>
      </c>
      <c r="AD127" s="236" t="s">
        <v>371</v>
      </c>
      <c r="AE127" s="236" t="s">
        <v>371</v>
      </c>
      <c r="AF127" s="126" t="s">
        <v>1131</v>
      </c>
      <c r="AG127" s="126">
        <v>1</v>
      </c>
      <c r="AH127" s="126">
        <v>3</v>
      </c>
      <c r="AI127" s="63" t="s">
        <v>462</v>
      </c>
      <c r="AJ127" s="63" t="s">
        <v>371</v>
      </c>
      <c r="AK127" s="63" t="s">
        <v>371</v>
      </c>
      <c r="AL127" s="63"/>
      <c r="AM127" s="63"/>
      <c r="AN127" s="215"/>
      <c r="AO127" s="215"/>
      <c r="AP127" s="215"/>
      <c r="AQ127" s="215"/>
    </row>
    <row r="128" spans="1:43" ht="93.75" customHeight="1" x14ac:dyDescent="0.25">
      <c r="A128" s="232" t="s">
        <v>1395</v>
      </c>
      <c r="B128" s="63" t="s">
        <v>12</v>
      </c>
      <c r="C128" s="63">
        <v>8</v>
      </c>
      <c r="D128" s="63" t="s">
        <v>641</v>
      </c>
      <c r="E128" s="63" t="s">
        <v>11</v>
      </c>
      <c r="F128" s="210" t="s">
        <v>439</v>
      </c>
      <c r="G128" s="210" t="s">
        <v>439</v>
      </c>
      <c r="H128" s="210" t="s">
        <v>439</v>
      </c>
      <c r="I128" s="210" t="s">
        <v>439</v>
      </c>
      <c r="J128" s="210" t="s">
        <v>439</v>
      </c>
      <c r="K128" s="210" t="s">
        <v>439</v>
      </c>
      <c r="L128" s="210" t="s">
        <v>439</v>
      </c>
      <c r="M128" s="210" t="s">
        <v>439</v>
      </c>
      <c r="N128" s="210" t="s">
        <v>439</v>
      </c>
      <c r="O128" s="210" t="s">
        <v>439</v>
      </c>
      <c r="P128" s="210" t="s">
        <v>439</v>
      </c>
      <c r="Q128" s="210" t="s">
        <v>439</v>
      </c>
      <c r="R128" s="210" t="s">
        <v>439</v>
      </c>
      <c r="S128" s="210" t="s">
        <v>439</v>
      </c>
      <c r="T128" s="210" t="s">
        <v>439</v>
      </c>
      <c r="U128" s="210" t="s">
        <v>439</v>
      </c>
      <c r="V128" s="210" t="s">
        <v>439</v>
      </c>
      <c r="W128" s="210" t="s">
        <v>439</v>
      </c>
      <c r="X128" s="210" t="s">
        <v>439</v>
      </c>
      <c r="Y128" s="63">
        <v>0</v>
      </c>
      <c r="Z128" s="126">
        <v>1</v>
      </c>
      <c r="AA128" s="126">
        <v>3</v>
      </c>
      <c r="AB128" s="126" t="s">
        <v>1131</v>
      </c>
      <c r="AC128" s="210" t="s">
        <v>462</v>
      </c>
      <c r="AD128" s="236" t="s">
        <v>371</v>
      </c>
      <c r="AE128" s="236" t="s">
        <v>371</v>
      </c>
      <c r="AF128" s="126" t="s">
        <v>1131</v>
      </c>
      <c r="AG128" s="126">
        <v>1</v>
      </c>
      <c r="AH128" s="126">
        <v>3</v>
      </c>
      <c r="AI128" s="63" t="s">
        <v>462</v>
      </c>
      <c r="AJ128" s="63" t="s">
        <v>371</v>
      </c>
      <c r="AK128" s="63" t="s">
        <v>371</v>
      </c>
      <c r="AL128" s="63"/>
      <c r="AM128" s="63"/>
      <c r="AN128" s="215"/>
      <c r="AO128" s="215"/>
      <c r="AP128" s="215"/>
      <c r="AQ128" s="215"/>
    </row>
    <row r="129" spans="1:43" ht="93.75" customHeight="1" x14ac:dyDescent="0.25">
      <c r="A129" s="232" t="s">
        <v>1395</v>
      </c>
      <c r="B129" s="63" t="s">
        <v>12</v>
      </c>
      <c r="C129" s="63">
        <v>9</v>
      </c>
      <c r="D129" s="63" t="s">
        <v>391</v>
      </c>
      <c r="E129" s="63" t="s">
        <v>11</v>
      </c>
      <c r="F129" s="210" t="s">
        <v>439</v>
      </c>
      <c r="G129" s="210" t="s">
        <v>439</v>
      </c>
      <c r="H129" s="210" t="s">
        <v>439</v>
      </c>
      <c r="I129" s="210" t="s">
        <v>439</v>
      </c>
      <c r="J129" s="210" t="s">
        <v>439</v>
      </c>
      <c r="K129" s="210" t="s">
        <v>439</v>
      </c>
      <c r="L129" s="210" t="s">
        <v>439</v>
      </c>
      <c r="M129" s="210" t="s">
        <v>439</v>
      </c>
      <c r="N129" s="210" t="s">
        <v>439</v>
      </c>
      <c r="O129" s="210" t="s">
        <v>439</v>
      </c>
      <c r="P129" s="210" t="s">
        <v>439</v>
      </c>
      <c r="Q129" s="210" t="s">
        <v>439</v>
      </c>
      <c r="R129" s="210" t="s">
        <v>439</v>
      </c>
      <c r="S129" s="210" t="s">
        <v>439</v>
      </c>
      <c r="T129" s="210" t="s">
        <v>439</v>
      </c>
      <c r="U129" s="210" t="s">
        <v>439</v>
      </c>
      <c r="V129" s="210" t="s">
        <v>439</v>
      </c>
      <c r="W129" s="210" t="s">
        <v>439</v>
      </c>
      <c r="X129" s="210" t="s">
        <v>439</v>
      </c>
      <c r="Y129" s="63">
        <v>0</v>
      </c>
      <c r="Z129" s="126">
        <v>1</v>
      </c>
      <c r="AA129" s="126">
        <v>3</v>
      </c>
      <c r="AB129" s="126" t="s">
        <v>1131</v>
      </c>
      <c r="AC129" s="210" t="s">
        <v>462</v>
      </c>
      <c r="AD129" s="236" t="s">
        <v>371</v>
      </c>
      <c r="AE129" s="236" t="s">
        <v>371</v>
      </c>
      <c r="AF129" s="126" t="s">
        <v>1131</v>
      </c>
      <c r="AG129" s="126">
        <v>1</v>
      </c>
      <c r="AH129" s="126">
        <v>3</v>
      </c>
      <c r="AI129" s="63" t="s">
        <v>462</v>
      </c>
      <c r="AJ129" s="63" t="s">
        <v>371</v>
      </c>
      <c r="AK129" s="63" t="s">
        <v>371</v>
      </c>
      <c r="AL129" s="63"/>
      <c r="AM129" s="63"/>
      <c r="AN129" s="215"/>
      <c r="AO129" s="215"/>
      <c r="AP129" s="215"/>
      <c r="AQ129" s="215"/>
    </row>
    <row r="130" spans="1:43" ht="93.75" customHeight="1" x14ac:dyDescent="0.25">
      <c r="A130" s="232" t="s">
        <v>1395</v>
      </c>
      <c r="B130" s="63" t="s">
        <v>12</v>
      </c>
      <c r="C130" s="63">
        <v>10</v>
      </c>
      <c r="D130" s="63" t="s">
        <v>623</v>
      </c>
      <c r="E130" s="63" t="s">
        <v>11</v>
      </c>
      <c r="F130" s="210" t="s">
        <v>439</v>
      </c>
      <c r="G130" s="210" t="s">
        <v>439</v>
      </c>
      <c r="H130" s="210" t="s">
        <v>439</v>
      </c>
      <c r="I130" s="210" t="s">
        <v>439</v>
      </c>
      <c r="J130" s="210" t="s">
        <v>439</v>
      </c>
      <c r="K130" s="210" t="s">
        <v>439</v>
      </c>
      <c r="L130" s="210" t="s">
        <v>439</v>
      </c>
      <c r="M130" s="210" t="s">
        <v>439</v>
      </c>
      <c r="N130" s="210" t="s">
        <v>439</v>
      </c>
      <c r="O130" s="210" t="s">
        <v>439</v>
      </c>
      <c r="P130" s="210" t="s">
        <v>439</v>
      </c>
      <c r="Q130" s="210" t="s">
        <v>439</v>
      </c>
      <c r="R130" s="210" t="s">
        <v>439</v>
      </c>
      <c r="S130" s="210" t="s">
        <v>439</v>
      </c>
      <c r="T130" s="210" t="s">
        <v>439</v>
      </c>
      <c r="U130" s="210" t="s">
        <v>439</v>
      </c>
      <c r="V130" s="210" t="s">
        <v>439</v>
      </c>
      <c r="W130" s="210" t="s">
        <v>439</v>
      </c>
      <c r="X130" s="210" t="s">
        <v>439</v>
      </c>
      <c r="Y130" s="63">
        <v>0</v>
      </c>
      <c r="Z130" s="126">
        <v>1</v>
      </c>
      <c r="AA130" s="126">
        <v>3</v>
      </c>
      <c r="AB130" s="126" t="s">
        <v>1131</v>
      </c>
      <c r="AC130" s="210" t="s">
        <v>462</v>
      </c>
      <c r="AD130" s="236" t="s">
        <v>371</v>
      </c>
      <c r="AE130" s="236" t="s">
        <v>371</v>
      </c>
      <c r="AF130" s="126" t="s">
        <v>1131</v>
      </c>
      <c r="AG130" s="126">
        <v>1</v>
      </c>
      <c r="AH130" s="126">
        <v>3</v>
      </c>
      <c r="AI130" s="63" t="s">
        <v>462</v>
      </c>
      <c r="AJ130" s="63" t="s">
        <v>371</v>
      </c>
      <c r="AK130" s="63" t="s">
        <v>371</v>
      </c>
      <c r="AL130" s="63"/>
      <c r="AM130" s="63"/>
      <c r="AN130" s="215"/>
      <c r="AO130" s="215"/>
      <c r="AP130" s="215"/>
      <c r="AQ130" s="215"/>
    </row>
    <row r="131" spans="1:43" ht="93.75" customHeight="1" x14ac:dyDescent="0.25">
      <c r="A131" s="232" t="s">
        <v>1395</v>
      </c>
      <c r="B131" s="63" t="s">
        <v>12</v>
      </c>
      <c r="C131" s="63">
        <v>11</v>
      </c>
      <c r="D131" s="63" t="s">
        <v>394</v>
      </c>
      <c r="E131" s="63" t="s">
        <v>11</v>
      </c>
      <c r="F131" s="210" t="s">
        <v>439</v>
      </c>
      <c r="G131" s="210" t="s">
        <v>439</v>
      </c>
      <c r="H131" s="210" t="s">
        <v>439</v>
      </c>
      <c r="I131" s="210" t="s">
        <v>439</v>
      </c>
      <c r="J131" s="210" t="s">
        <v>439</v>
      </c>
      <c r="K131" s="210" t="s">
        <v>439</v>
      </c>
      <c r="L131" s="210" t="s">
        <v>439</v>
      </c>
      <c r="M131" s="210" t="s">
        <v>439</v>
      </c>
      <c r="N131" s="210" t="s">
        <v>439</v>
      </c>
      <c r="O131" s="210" t="s">
        <v>439</v>
      </c>
      <c r="P131" s="210" t="s">
        <v>439</v>
      </c>
      <c r="Q131" s="210" t="s">
        <v>439</v>
      </c>
      <c r="R131" s="210" t="s">
        <v>439</v>
      </c>
      <c r="S131" s="210" t="s">
        <v>439</v>
      </c>
      <c r="T131" s="210" t="s">
        <v>439</v>
      </c>
      <c r="U131" s="210" t="s">
        <v>439</v>
      </c>
      <c r="V131" s="210" t="s">
        <v>439</v>
      </c>
      <c r="W131" s="210" t="s">
        <v>439</v>
      </c>
      <c r="X131" s="210" t="s">
        <v>439</v>
      </c>
      <c r="Y131" s="63">
        <v>0</v>
      </c>
      <c r="Z131" s="126">
        <v>1</v>
      </c>
      <c r="AA131" s="126">
        <v>3</v>
      </c>
      <c r="AB131" s="126" t="s">
        <v>1131</v>
      </c>
      <c r="AC131" s="210" t="s">
        <v>462</v>
      </c>
      <c r="AD131" s="236" t="s">
        <v>371</v>
      </c>
      <c r="AE131" s="236" t="s">
        <v>371</v>
      </c>
      <c r="AF131" s="126" t="s">
        <v>1131</v>
      </c>
      <c r="AG131" s="126">
        <v>1</v>
      </c>
      <c r="AH131" s="126">
        <v>3</v>
      </c>
      <c r="AI131" s="63" t="s">
        <v>462</v>
      </c>
      <c r="AJ131" s="63" t="s">
        <v>371</v>
      </c>
      <c r="AK131" s="63" t="s">
        <v>371</v>
      </c>
      <c r="AL131" s="63"/>
      <c r="AM131" s="63"/>
      <c r="AN131" s="215"/>
      <c r="AO131" s="215"/>
      <c r="AP131" s="215"/>
      <c r="AQ131" s="215"/>
    </row>
    <row r="132" spans="1:43" ht="93.75" customHeight="1" x14ac:dyDescent="0.25">
      <c r="A132" s="232" t="s">
        <v>1395</v>
      </c>
      <c r="B132" s="63" t="s">
        <v>12</v>
      </c>
      <c r="C132" s="63">
        <v>13</v>
      </c>
      <c r="D132" s="63" t="s">
        <v>15</v>
      </c>
      <c r="E132" s="63" t="s">
        <v>11</v>
      </c>
      <c r="F132" s="210" t="s">
        <v>439</v>
      </c>
      <c r="G132" s="210" t="s">
        <v>439</v>
      </c>
      <c r="H132" s="210" t="s">
        <v>439</v>
      </c>
      <c r="I132" s="210" t="s">
        <v>439</v>
      </c>
      <c r="J132" s="210" t="s">
        <v>439</v>
      </c>
      <c r="K132" s="210" t="s">
        <v>439</v>
      </c>
      <c r="L132" s="210" t="s">
        <v>439</v>
      </c>
      <c r="M132" s="210" t="s">
        <v>439</v>
      </c>
      <c r="N132" s="210" t="s">
        <v>439</v>
      </c>
      <c r="O132" s="210" t="s">
        <v>439</v>
      </c>
      <c r="P132" s="210" t="s">
        <v>439</v>
      </c>
      <c r="Q132" s="210" t="s">
        <v>439</v>
      </c>
      <c r="R132" s="210" t="s">
        <v>439</v>
      </c>
      <c r="S132" s="210" t="s">
        <v>439</v>
      </c>
      <c r="T132" s="210" t="s">
        <v>439</v>
      </c>
      <c r="U132" s="210" t="s">
        <v>439</v>
      </c>
      <c r="V132" s="210" t="s">
        <v>439</v>
      </c>
      <c r="W132" s="210" t="s">
        <v>439</v>
      </c>
      <c r="X132" s="210" t="s">
        <v>439</v>
      </c>
      <c r="Y132" s="63">
        <v>0</v>
      </c>
      <c r="Z132" s="126">
        <v>1</v>
      </c>
      <c r="AA132" s="126">
        <v>3</v>
      </c>
      <c r="AB132" s="126" t="s">
        <v>1131</v>
      </c>
      <c r="AC132" s="210" t="s">
        <v>462</v>
      </c>
      <c r="AD132" s="236" t="s">
        <v>371</v>
      </c>
      <c r="AE132" s="236" t="s">
        <v>371</v>
      </c>
      <c r="AF132" s="126" t="s">
        <v>1131</v>
      </c>
      <c r="AG132" s="126">
        <v>1</v>
      </c>
      <c r="AH132" s="126">
        <v>3</v>
      </c>
      <c r="AI132" s="63" t="s">
        <v>462</v>
      </c>
      <c r="AJ132" s="63" t="s">
        <v>371</v>
      </c>
      <c r="AK132" s="63" t="s">
        <v>371</v>
      </c>
      <c r="AL132" s="63"/>
      <c r="AM132" s="63"/>
      <c r="AN132" s="215"/>
      <c r="AO132" s="215"/>
      <c r="AP132" s="215"/>
      <c r="AQ132" s="215"/>
    </row>
    <row r="133" spans="1:43" ht="93.75" customHeight="1" x14ac:dyDescent="0.25">
      <c r="A133" s="232"/>
      <c r="B133" s="63"/>
      <c r="C133" s="63"/>
      <c r="D133" s="63"/>
      <c r="E133" s="63"/>
      <c r="F133" s="210"/>
      <c r="G133" s="210"/>
      <c r="H133" s="210"/>
      <c r="I133" s="210"/>
      <c r="J133" s="210"/>
      <c r="K133" s="210"/>
      <c r="L133" s="210"/>
      <c r="M133" s="210"/>
      <c r="N133" s="210"/>
      <c r="O133" s="210"/>
      <c r="P133" s="210"/>
      <c r="Q133" s="210"/>
      <c r="R133" s="210"/>
      <c r="S133" s="210"/>
      <c r="T133" s="210"/>
      <c r="U133" s="210"/>
      <c r="V133" s="210"/>
      <c r="W133" s="210"/>
      <c r="X133" s="210"/>
      <c r="Y133" s="63"/>
      <c r="Z133" s="126"/>
      <c r="AA133" s="126"/>
      <c r="AB133" s="126"/>
      <c r="AC133" s="210"/>
      <c r="AD133" s="236"/>
      <c r="AE133" s="236"/>
      <c r="AF133" s="126"/>
      <c r="AG133" s="126"/>
      <c r="AH133" s="126"/>
      <c r="AI133" s="63"/>
      <c r="AJ133" s="63"/>
      <c r="AK133" s="63"/>
      <c r="AL133" s="63"/>
      <c r="AM133" s="63"/>
      <c r="AN133" s="215"/>
      <c r="AO133" s="215"/>
      <c r="AP133" s="215"/>
      <c r="AQ133" s="215"/>
    </row>
    <row r="134" spans="1:43" ht="93.75" customHeight="1" x14ac:dyDescent="0.25">
      <c r="A134" s="232"/>
      <c r="B134" s="63"/>
      <c r="C134" s="63"/>
      <c r="D134" s="63"/>
      <c r="E134" s="63"/>
      <c r="F134" s="210"/>
      <c r="G134" s="210"/>
      <c r="H134" s="210"/>
      <c r="I134" s="210"/>
      <c r="J134" s="210"/>
      <c r="K134" s="210"/>
      <c r="L134" s="210"/>
      <c r="M134" s="210"/>
      <c r="N134" s="210"/>
      <c r="O134" s="210"/>
      <c r="P134" s="210"/>
      <c r="Q134" s="210"/>
      <c r="R134" s="210"/>
      <c r="S134" s="210"/>
      <c r="T134" s="210"/>
      <c r="U134" s="210"/>
      <c r="V134" s="210"/>
      <c r="W134" s="210"/>
      <c r="X134" s="210"/>
      <c r="Y134" s="63"/>
      <c r="Z134" s="126"/>
      <c r="AA134" s="126"/>
      <c r="AB134" s="126"/>
      <c r="AC134" s="210"/>
      <c r="AD134" s="236"/>
      <c r="AE134" s="236"/>
      <c r="AF134" s="126"/>
      <c r="AG134" s="126"/>
      <c r="AH134" s="126"/>
      <c r="AI134" s="63"/>
      <c r="AJ134" s="63"/>
      <c r="AK134" s="63"/>
      <c r="AL134" s="63"/>
      <c r="AM134" s="63"/>
      <c r="AN134" s="215"/>
      <c r="AO134" s="215"/>
      <c r="AP134" s="215"/>
      <c r="AQ134" s="215"/>
    </row>
    <row r="135" spans="1:43" ht="93.75" customHeight="1" x14ac:dyDescent="0.25">
      <c r="A135" s="232"/>
      <c r="B135" s="63"/>
      <c r="C135" s="63"/>
      <c r="D135" s="63"/>
      <c r="E135" s="63"/>
      <c r="F135" s="210"/>
      <c r="G135" s="210"/>
      <c r="H135" s="210"/>
      <c r="I135" s="210"/>
      <c r="J135" s="210"/>
      <c r="K135" s="210"/>
      <c r="L135" s="210"/>
      <c r="M135" s="210"/>
      <c r="N135" s="210"/>
      <c r="O135" s="210"/>
      <c r="P135" s="210"/>
      <c r="Q135" s="210"/>
      <c r="R135" s="210"/>
      <c r="S135" s="210"/>
      <c r="T135" s="210"/>
      <c r="U135" s="210"/>
      <c r="V135" s="210"/>
      <c r="W135" s="210"/>
      <c r="X135" s="210"/>
      <c r="Y135" s="63"/>
      <c r="Z135" s="126"/>
      <c r="AA135" s="126"/>
      <c r="AB135" s="126"/>
      <c r="AC135" s="210"/>
      <c r="AD135" s="236"/>
      <c r="AE135" s="236"/>
      <c r="AF135" s="126"/>
      <c r="AG135" s="126"/>
      <c r="AH135" s="126"/>
      <c r="AI135" s="63"/>
      <c r="AJ135" s="63"/>
      <c r="AK135" s="63"/>
      <c r="AL135" s="63"/>
      <c r="AM135" s="63"/>
      <c r="AN135" s="215"/>
      <c r="AO135" s="215"/>
      <c r="AP135" s="215"/>
      <c r="AQ135" s="215"/>
    </row>
    <row r="136" spans="1:43" ht="93.75" customHeight="1" x14ac:dyDescent="0.25">
      <c r="A136" s="232"/>
      <c r="B136" s="63"/>
      <c r="C136" s="63"/>
      <c r="D136" s="63"/>
      <c r="E136" s="63"/>
      <c r="F136" s="210"/>
      <c r="G136" s="210"/>
      <c r="H136" s="210"/>
      <c r="I136" s="210"/>
      <c r="J136" s="210"/>
      <c r="K136" s="210"/>
      <c r="L136" s="210"/>
      <c r="M136" s="210"/>
      <c r="N136" s="210"/>
      <c r="O136" s="210"/>
      <c r="P136" s="210"/>
      <c r="Q136" s="210"/>
      <c r="R136" s="210"/>
      <c r="S136" s="210"/>
      <c r="T136" s="210"/>
      <c r="U136" s="210"/>
      <c r="V136" s="210"/>
      <c r="W136" s="210"/>
      <c r="X136" s="210"/>
      <c r="Y136" s="63"/>
      <c r="Z136" s="126"/>
      <c r="AA136" s="126"/>
      <c r="AB136" s="126"/>
      <c r="AC136" s="210"/>
      <c r="AD136" s="236"/>
      <c r="AE136" s="236"/>
      <c r="AF136" s="126"/>
      <c r="AG136" s="126"/>
      <c r="AH136" s="126"/>
      <c r="AI136" s="63"/>
      <c r="AJ136" s="63"/>
      <c r="AK136" s="63"/>
      <c r="AL136" s="63"/>
      <c r="AM136" s="63"/>
      <c r="AN136" s="215"/>
      <c r="AO136" s="215"/>
      <c r="AP136" s="215"/>
      <c r="AQ136" s="215"/>
    </row>
    <row r="137" spans="1:43" ht="93.75" customHeight="1" x14ac:dyDescent="0.25">
      <c r="A137" s="232"/>
      <c r="B137" s="63"/>
      <c r="C137" s="63"/>
      <c r="D137" s="63"/>
      <c r="E137" s="63"/>
      <c r="F137" s="210"/>
      <c r="G137" s="210"/>
      <c r="H137" s="210"/>
      <c r="I137" s="210"/>
      <c r="J137" s="210"/>
      <c r="K137" s="210"/>
      <c r="L137" s="210"/>
      <c r="M137" s="210"/>
      <c r="N137" s="210"/>
      <c r="O137" s="210"/>
      <c r="P137" s="210"/>
      <c r="Q137" s="210"/>
      <c r="R137" s="210"/>
      <c r="S137" s="210"/>
      <c r="T137" s="210"/>
      <c r="U137" s="210"/>
      <c r="V137" s="210"/>
      <c r="W137" s="210"/>
      <c r="X137" s="210"/>
      <c r="Y137" s="63"/>
      <c r="Z137" s="126"/>
      <c r="AA137" s="126"/>
      <c r="AB137" s="126"/>
      <c r="AC137" s="210"/>
      <c r="AD137" s="236"/>
      <c r="AE137" s="236"/>
      <c r="AF137" s="126"/>
      <c r="AG137" s="126"/>
      <c r="AH137" s="126"/>
      <c r="AI137" s="63"/>
      <c r="AJ137" s="63"/>
      <c r="AK137" s="63"/>
      <c r="AL137" s="63"/>
      <c r="AM137" s="63"/>
      <c r="AN137" s="215"/>
      <c r="AO137" s="215"/>
      <c r="AP137" s="215"/>
      <c r="AQ137" s="215"/>
    </row>
    <row r="138" spans="1:43" ht="93.75" customHeight="1" x14ac:dyDescent="0.25">
      <c r="A138" s="232"/>
      <c r="B138" s="63"/>
      <c r="C138" s="63"/>
      <c r="D138" s="63"/>
      <c r="E138" s="63"/>
      <c r="F138" s="210"/>
      <c r="G138" s="210"/>
      <c r="H138" s="210"/>
      <c r="I138" s="210"/>
      <c r="J138" s="210"/>
      <c r="K138" s="210"/>
      <c r="L138" s="210"/>
      <c r="M138" s="210"/>
      <c r="N138" s="210"/>
      <c r="O138" s="210"/>
      <c r="P138" s="210"/>
      <c r="Q138" s="210"/>
      <c r="R138" s="210"/>
      <c r="S138" s="210"/>
      <c r="T138" s="210"/>
      <c r="U138" s="210"/>
      <c r="V138" s="210"/>
      <c r="W138" s="210"/>
      <c r="X138" s="210"/>
      <c r="Y138" s="63"/>
      <c r="Z138" s="126"/>
      <c r="AA138" s="126"/>
      <c r="AB138" s="126"/>
      <c r="AC138" s="210"/>
      <c r="AD138" s="236"/>
      <c r="AE138" s="236"/>
      <c r="AF138" s="126"/>
      <c r="AG138" s="126"/>
      <c r="AH138" s="126"/>
      <c r="AI138" s="63"/>
      <c r="AJ138" s="63"/>
      <c r="AK138" s="63"/>
      <c r="AL138" s="63"/>
      <c r="AM138" s="63"/>
      <c r="AN138" s="215"/>
      <c r="AO138" s="215"/>
      <c r="AP138" s="215"/>
      <c r="AQ138" s="215"/>
    </row>
    <row r="139" spans="1:43" ht="93.75" customHeight="1" x14ac:dyDescent="0.25">
      <c r="A139" s="232"/>
      <c r="B139" s="63"/>
      <c r="C139" s="63"/>
      <c r="D139" s="63"/>
      <c r="E139" s="63"/>
      <c r="F139" s="210"/>
      <c r="G139" s="210"/>
      <c r="H139" s="210"/>
      <c r="I139" s="210"/>
      <c r="J139" s="210"/>
      <c r="K139" s="210"/>
      <c r="L139" s="210"/>
      <c r="M139" s="210"/>
      <c r="N139" s="210"/>
      <c r="O139" s="210"/>
      <c r="P139" s="210"/>
      <c r="Q139" s="210"/>
      <c r="R139" s="210"/>
      <c r="S139" s="210"/>
      <c r="T139" s="210"/>
      <c r="U139" s="210"/>
      <c r="V139" s="210"/>
      <c r="W139" s="210"/>
      <c r="X139" s="210"/>
      <c r="Y139" s="63"/>
      <c r="Z139" s="126"/>
      <c r="AA139" s="126"/>
      <c r="AB139" s="126"/>
      <c r="AC139" s="210"/>
      <c r="AD139" s="236"/>
      <c r="AE139" s="236"/>
      <c r="AF139" s="126"/>
      <c r="AG139" s="126"/>
      <c r="AH139" s="126"/>
      <c r="AI139" s="63"/>
      <c r="AJ139" s="63"/>
      <c r="AK139" s="63"/>
      <c r="AL139" s="63"/>
      <c r="AM139" s="63"/>
      <c r="AN139" s="215"/>
      <c r="AO139" s="215"/>
      <c r="AP139" s="215"/>
      <c r="AQ139" s="215"/>
    </row>
    <row r="140" spans="1:43" ht="93.75" customHeight="1" x14ac:dyDescent="0.25">
      <c r="A140" s="232"/>
      <c r="B140" s="63"/>
      <c r="C140" s="63"/>
      <c r="D140" s="63"/>
      <c r="E140" s="63"/>
      <c r="F140" s="210"/>
      <c r="G140" s="210"/>
      <c r="H140" s="210"/>
      <c r="I140" s="210"/>
      <c r="J140" s="210"/>
      <c r="K140" s="210"/>
      <c r="L140" s="210"/>
      <c r="M140" s="210"/>
      <c r="N140" s="210"/>
      <c r="O140" s="210"/>
      <c r="P140" s="210"/>
      <c r="Q140" s="210"/>
      <c r="R140" s="210"/>
      <c r="S140" s="210"/>
      <c r="T140" s="210"/>
      <c r="U140" s="210"/>
      <c r="V140" s="210"/>
      <c r="W140" s="210"/>
      <c r="X140" s="210"/>
      <c r="Y140" s="63"/>
      <c r="Z140" s="126"/>
      <c r="AA140" s="126"/>
      <c r="AB140" s="126"/>
      <c r="AC140" s="210"/>
      <c r="AD140" s="236"/>
      <c r="AE140" s="236"/>
      <c r="AF140" s="126"/>
      <c r="AG140" s="126"/>
      <c r="AH140" s="126"/>
      <c r="AI140" s="63"/>
      <c r="AJ140" s="63"/>
      <c r="AK140" s="63"/>
      <c r="AL140" s="63"/>
      <c r="AM140" s="63"/>
      <c r="AN140" s="215"/>
      <c r="AO140" s="215"/>
      <c r="AP140" s="215"/>
      <c r="AQ140" s="215"/>
    </row>
    <row r="141" spans="1:43" ht="93.75" customHeight="1" x14ac:dyDescent="0.25">
      <c r="A141" s="232"/>
      <c r="B141" s="63"/>
      <c r="C141" s="63"/>
      <c r="D141" s="63"/>
      <c r="E141" s="63"/>
      <c r="F141" s="210"/>
      <c r="G141" s="210"/>
      <c r="H141" s="210"/>
      <c r="I141" s="210"/>
      <c r="J141" s="210"/>
      <c r="K141" s="210"/>
      <c r="L141" s="210"/>
      <c r="M141" s="210"/>
      <c r="N141" s="210"/>
      <c r="O141" s="210"/>
      <c r="P141" s="210"/>
      <c r="Q141" s="210"/>
      <c r="R141" s="210"/>
      <c r="S141" s="210"/>
      <c r="T141" s="210"/>
      <c r="U141" s="210"/>
      <c r="V141" s="210"/>
      <c r="W141" s="210"/>
      <c r="X141" s="210"/>
      <c r="Y141" s="63"/>
      <c r="Z141" s="126"/>
      <c r="AA141" s="126"/>
      <c r="AB141" s="126"/>
      <c r="AC141" s="210"/>
      <c r="AD141" s="236"/>
      <c r="AE141" s="236"/>
      <c r="AF141" s="126"/>
      <c r="AG141" s="126"/>
      <c r="AH141" s="126"/>
      <c r="AI141" s="63"/>
      <c r="AJ141" s="63"/>
      <c r="AK141" s="63"/>
      <c r="AL141" s="63"/>
      <c r="AM141" s="63"/>
      <c r="AN141" s="215"/>
      <c r="AO141" s="215"/>
      <c r="AP141" s="215"/>
      <c r="AQ141" s="215"/>
    </row>
    <row r="142" spans="1:43" ht="93.75" customHeight="1" x14ac:dyDescent="0.25">
      <c r="A142" s="232"/>
      <c r="B142" s="63"/>
      <c r="C142" s="63"/>
      <c r="D142" s="63"/>
      <c r="E142" s="63"/>
      <c r="F142" s="210"/>
      <c r="G142" s="210"/>
      <c r="H142" s="210"/>
      <c r="I142" s="210"/>
      <c r="J142" s="210"/>
      <c r="K142" s="210"/>
      <c r="L142" s="210"/>
      <c r="M142" s="210"/>
      <c r="N142" s="210"/>
      <c r="O142" s="210"/>
      <c r="P142" s="210"/>
      <c r="Q142" s="210"/>
      <c r="R142" s="210"/>
      <c r="S142" s="210"/>
      <c r="T142" s="210"/>
      <c r="U142" s="210"/>
      <c r="V142" s="210"/>
      <c r="W142" s="210"/>
      <c r="X142" s="210"/>
      <c r="Y142" s="63"/>
      <c r="Z142" s="126"/>
      <c r="AA142" s="126"/>
      <c r="AB142" s="126"/>
      <c r="AC142" s="210"/>
      <c r="AD142" s="236"/>
      <c r="AE142" s="236"/>
      <c r="AF142" s="126"/>
      <c r="AG142" s="126"/>
      <c r="AH142" s="126"/>
      <c r="AI142" s="63"/>
      <c r="AJ142" s="63"/>
      <c r="AK142" s="63"/>
      <c r="AL142" s="63"/>
      <c r="AM142" s="63"/>
      <c r="AN142" s="215"/>
      <c r="AO142" s="215"/>
      <c r="AP142" s="215"/>
      <c r="AQ142" s="215"/>
    </row>
    <row r="143" spans="1:43" ht="93.75" customHeight="1" x14ac:dyDescent="0.25">
      <c r="A143" s="232"/>
      <c r="B143" s="63"/>
      <c r="C143" s="63"/>
      <c r="D143" s="63"/>
      <c r="E143" s="63"/>
      <c r="F143" s="210"/>
      <c r="G143" s="210"/>
      <c r="H143" s="210"/>
      <c r="I143" s="210"/>
      <c r="J143" s="210"/>
      <c r="K143" s="210"/>
      <c r="L143" s="210"/>
      <c r="M143" s="210"/>
      <c r="N143" s="210"/>
      <c r="O143" s="210"/>
      <c r="P143" s="210"/>
      <c r="Q143" s="210"/>
      <c r="R143" s="210"/>
      <c r="S143" s="210"/>
      <c r="T143" s="210"/>
      <c r="U143" s="210"/>
      <c r="V143" s="210"/>
      <c r="W143" s="210"/>
      <c r="X143" s="210"/>
      <c r="Y143" s="63"/>
      <c r="Z143" s="126"/>
      <c r="AA143" s="126"/>
      <c r="AB143" s="126"/>
      <c r="AC143" s="210"/>
      <c r="AD143" s="236"/>
      <c r="AE143" s="236"/>
      <c r="AF143" s="126"/>
      <c r="AG143" s="126"/>
      <c r="AH143" s="126"/>
      <c r="AI143" s="63"/>
      <c r="AJ143" s="63"/>
      <c r="AK143" s="63"/>
      <c r="AL143" s="63"/>
      <c r="AM143" s="63"/>
      <c r="AN143" s="215"/>
      <c r="AO143" s="215"/>
      <c r="AP143" s="215"/>
      <c r="AQ143" s="215"/>
    </row>
    <row r="144" spans="1:43" ht="93.75" customHeight="1" x14ac:dyDescent="0.25">
      <c r="A144" s="232"/>
      <c r="B144" s="63"/>
      <c r="C144" s="63"/>
      <c r="D144" s="63"/>
      <c r="E144" s="63"/>
      <c r="F144" s="210"/>
      <c r="G144" s="210"/>
      <c r="H144" s="210"/>
      <c r="I144" s="210"/>
      <c r="J144" s="210"/>
      <c r="K144" s="210"/>
      <c r="L144" s="210"/>
      <c r="M144" s="210"/>
      <c r="N144" s="210"/>
      <c r="O144" s="210"/>
      <c r="P144" s="210"/>
      <c r="Q144" s="210"/>
      <c r="R144" s="210"/>
      <c r="S144" s="210"/>
      <c r="T144" s="210"/>
      <c r="U144" s="210"/>
      <c r="V144" s="210"/>
      <c r="W144" s="210"/>
      <c r="X144" s="210"/>
      <c r="Y144" s="63"/>
      <c r="Z144" s="126"/>
      <c r="AA144" s="126"/>
      <c r="AB144" s="126"/>
      <c r="AC144" s="210"/>
      <c r="AD144" s="236"/>
      <c r="AE144" s="236"/>
      <c r="AF144" s="126"/>
      <c r="AG144" s="126"/>
      <c r="AH144" s="126"/>
      <c r="AI144" s="63"/>
      <c r="AJ144" s="63"/>
      <c r="AK144" s="63"/>
      <c r="AL144" s="63"/>
      <c r="AM144" s="63"/>
      <c r="AN144" s="215"/>
      <c r="AO144" s="215"/>
      <c r="AP144" s="215"/>
      <c r="AQ144" s="215"/>
    </row>
    <row r="145" spans="1:43" ht="93.75" customHeight="1" x14ac:dyDescent="0.25">
      <c r="A145" s="232"/>
      <c r="B145" s="63"/>
      <c r="C145" s="63"/>
      <c r="D145" s="63"/>
      <c r="E145" s="63"/>
      <c r="F145" s="210"/>
      <c r="G145" s="210"/>
      <c r="H145" s="210"/>
      <c r="I145" s="210"/>
      <c r="J145" s="210"/>
      <c r="K145" s="210"/>
      <c r="L145" s="210"/>
      <c r="M145" s="210"/>
      <c r="N145" s="210"/>
      <c r="O145" s="210"/>
      <c r="P145" s="210"/>
      <c r="Q145" s="210"/>
      <c r="R145" s="210"/>
      <c r="S145" s="210"/>
      <c r="T145" s="210"/>
      <c r="U145" s="210"/>
      <c r="V145" s="210"/>
      <c r="W145" s="210"/>
      <c r="X145" s="210"/>
      <c r="Y145" s="63"/>
      <c r="Z145" s="126"/>
      <c r="AA145" s="126"/>
      <c r="AB145" s="126"/>
      <c r="AC145" s="210"/>
      <c r="AD145" s="236"/>
      <c r="AE145" s="236"/>
      <c r="AF145" s="126"/>
      <c r="AG145" s="126"/>
      <c r="AH145" s="126"/>
      <c r="AI145" s="63"/>
      <c r="AJ145" s="63"/>
      <c r="AK145" s="63"/>
      <c r="AL145" s="63"/>
      <c r="AM145" s="63"/>
      <c r="AN145" s="215"/>
      <c r="AO145" s="215"/>
      <c r="AP145" s="215"/>
      <c r="AQ145" s="215"/>
    </row>
    <row r="146" spans="1:43" ht="93.75" customHeight="1" x14ac:dyDescent="0.25">
      <c r="A146" s="232"/>
      <c r="B146" s="63"/>
      <c r="C146" s="63"/>
      <c r="D146" s="63"/>
      <c r="E146" s="63"/>
      <c r="F146" s="210"/>
      <c r="G146" s="210"/>
      <c r="H146" s="210"/>
      <c r="I146" s="210"/>
      <c r="J146" s="210"/>
      <c r="K146" s="210"/>
      <c r="L146" s="210"/>
      <c r="M146" s="210"/>
      <c r="N146" s="210"/>
      <c r="O146" s="210"/>
      <c r="P146" s="210"/>
      <c r="Q146" s="210"/>
      <c r="R146" s="210"/>
      <c r="S146" s="210"/>
      <c r="T146" s="210"/>
      <c r="U146" s="210"/>
      <c r="V146" s="210"/>
      <c r="W146" s="210"/>
      <c r="X146" s="210"/>
      <c r="Y146" s="63"/>
      <c r="Z146" s="126"/>
      <c r="AA146" s="126"/>
      <c r="AB146" s="126"/>
      <c r="AC146" s="210"/>
      <c r="AD146" s="236"/>
      <c r="AE146" s="236"/>
      <c r="AF146" s="126"/>
      <c r="AG146" s="126"/>
      <c r="AH146" s="126"/>
      <c r="AI146" s="63"/>
      <c r="AJ146" s="63"/>
      <c r="AK146" s="63"/>
      <c r="AL146" s="63"/>
      <c r="AM146" s="63"/>
      <c r="AN146" s="215"/>
      <c r="AO146" s="215"/>
      <c r="AP146" s="215"/>
      <c r="AQ146" s="215"/>
    </row>
    <row r="147" spans="1:43" ht="93.75" customHeight="1" x14ac:dyDescent="0.25">
      <c r="A147" s="232"/>
      <c r="B147" s="63"/>
      <c r="C147" s="63"/>
      <c r="D147" s="63"/>
      <c r="E147" s="63"/>
      <c r="F147" s="210"/>
      <c r="G147" s="210"/>
      <c r="H147" s="210"/>
      <c r="I147" s="210"/>
      <c r="J147" s="210"/>
      <c r="K147" s="210"/>
      <c r="L147" s="210"/>
      <c r="M147" s="210"/>
      <c r="N147" s="210"/>
      <c r="O147" s="210"/>
      <c r="P147" s="210"/>
      <c r="Q147" s="210"/>
      <c r="R147" s="210"/>
      <c r="S147" s="210"/>
      <c r="T147" s="210"/>
      <c r="U147" s="210"/>
      <c r="V147" s="210"/>
      <c r="W147" s="210"/>
      <c r="X147" s="210"/>
      <c r="Y147" s="63"/>
      <c r="Z147" s="126"/>
      <c r="AA147" s="126"/>
      <c r="AB147" s="126"/>
      <c r="AC147" s="210"/>
      <c r="AD147" s="236"/>
      <c r="AE147" s="236"/>
      <c r="AF147" s="126"/>
      <c r="AG147" s="126"/>
      <c r="AH147" s="126"/>
      <c r="AI147" s="63"/>
      <c r="AJ147" s="63"/>
      <c r="AK147" s="63"/>
      <c r="AL147" s="63"/>
      <c r="AM147" s="63"/>
      <c r="AN147" s="215"/>
      <c r="AO147" s="215"/>
      <c r="AP147" s="215"/>
      <c r="AQ147" s="215"/>
    </row>
    <row r="148" spans="1:43" ht="93.75" customHeight="1" x14ac:dyDescent="0.25">
      <c r="A148" s="232"/>
      <c r="B148" s="63"/>
      <c r="C148" s="63"/>
      <c r="D148" s="63"/>
      <c r="E148" s="63"/>
      <c r="F148" s="210"/>
      <c r="G148" s="210"/>
      <c r="H148" s="210"/>
      <c r="I148" s="210"/>
      <c r="J148" s="210"/>
      <c r="K148" s="210"/>
      <c r="L148" s="210"/>
      <c r="M148" s="210"/>
      <c r="N148" s="210"/>
      <c r="O148" s="210"/>
      <c r="P148" s="210"/>
      <c r="Q148" s="210"/>
      <c r="R148" s="210"/>
      <c r="S148" s="210"/>
      <c r="T148" s="210"/>
      <c r="U148" s="210"/>
      <c r="V148" s="210"/>
      <c r="W148" s="210"/>
      <c r="X148" s="210"/>
      <c r="Y148" s="63"/>
      <c r="Z148" s="126"/>
      <c r="AA148" s="126"/>
      <c r="AB148" s="126"/>
      <c r="AC148" s="210"/>
      <c r="AD148" s="236"/>
      <c r="AE148" s="236"/>
      <c r="AF148" s="126"/>
      <c r="AG148" s="126"/>
      <c r="AH148" s="126"/>
      <c r="AI148" s="63"/>
      <c r="AJ148" s="63"/>
      <c r="AK148" s="63"/>
      <c r="AL148" s="63"/>
      <c r="AM148" s="63"/>
      <c r="AN148" s="215"/>
      <c r="AO148" s="215"/>
      <c r="AP148" s="215"/>
      <c r="AQ148" s="215"/>
    </row>
    <row r="149" spans="1:43" ht="93.75" customHeight="1" x14ac:dyDescent="0.25">
      <c r="A149" s="232"/>
      <c r="B149" s="63"/>
      <c r="C149" s="63"/>
      <c r="D149" s="63"/>
      <c r="E149" s="63"/>
      <c r="F149" s="210"/>
      <c r="G149" s="210"/>
      <c r="H149" s="210"/>
      <c r="I149" s="210"/>
      <c r="J149" s="210"/>
      <c r="K149" s="210"/>
      <c r="L149" s="210"/>
      <c r="M149" s="210"/>
      <c r="N149" s="210"/>
      <c r="O149" s="210"/>
      <c r="P149" s="210"/>
      <c r="Q149" s="210"/>
      <c r="R149" s="210"/>
      <c r="S149" s="210"/>
      <c r="T149" s="210"/>
      <c r="U149" s="210"/>
      <c r="V149" s="210"/>
      <c r="W149" s="210"/>
      <c r="X149" s="210"/>
      <c r="Y149" s="63"/>
      <c r="Z149" s="126"/>
      <c r="AA149" s="126"/>
      <c r="AB149" s="126"/>
      <c r="AC149" s="210"/>
      <c r="AD149" s="236"/>
      <c r="AE149" s="236"/>
      <c r="AF149" s="126"/>
      <c r="AG149" s="126"/>
      <c r="AH149" s="126"/>
      <c r="AI149" s="63"/>
      <c r="AJ149" s="63"/>
      <c r="AK149" s="63"/>
      <c r="AL149" s="63"/>
      <c r="AM149" s="63"/>
      <c r="AN149" s="215"/>
      <c r="AO149" s="215"/>
      <c r="AP149" s="215"/>
      <c r="AQ149" s="215"/>
    </row>
    <row r="150" spans="1:43" ht="93.75" customHeight="1" x14ac:dyDescent="0.25">
      <c r="A150" s="232"/>
      <c r="B150" s="63"/>
      <c r="C150" s="63"/>
      <c r="D150" s="63"/>
      <c r="E150" s="63"/>
      <c r="F150" s="210"/>
      <c r="G150" s="210"/>
      <c r="H150" s="210"/>
      <c r="I150" s="210"/>
      <c r="J150" s="210"/>
      <c r="K150" s="210"/>
      <c r="L150" s="210"/>
      <c r="M150" s="210"/>
      <c r="N150" s="210"/>
      <c r="O150" s="210"/>
      <c r="P150" s="210"/>
      <c r="Q150" s="210"/>
      <c r="R150" s="210"/>
      <c r="S150" s="210"/>
      <c r="T150" s="210"/>
      <c r="U150" s="210"/>
      <c r="V150" s="210"/>
      <c r="W150" s="210"/>
      <c r="X150" s="210"/>
      <c r="Y150" s="63"/>
      <c r="Z150" s="126"/>
      <c r="AA150" s="126"/>
      <c r="AB150" s="126"/>
      <c r="AC150" s="210"/>
      <c r="AD150" s="236"/>
      <c r="AE150" s="236"/>
      <c r="AF150" s="126"/>
      <c r="AG150" s="126"/>
      <c r="AH150" s="126"/>
      <c r="AI150" s="63"/>
      <c r="AJ150" s="63"/>
      <c r="AK150" s="63"/>
      <c r="AL150" s="63"/>
      <c r="AM150" s="63"/>
      <c r="AN150" s="215"/>
      <c r="AO150" s="215"/>
      <c r="AP150" s="215"/>
      <c r="AQ150" s="215"/>
    </row>
    <row r="151" spans="1:43" ht="93.75" customHeight="1" x14ac:dyDescent="0.25">
      <c r="A151" s="232"/>
      <c r="B151" s="63"/>
      <c r="C151" s="63"/>
      <c r="D151" s="63"/>
      <c r="E151" s="63"/>
      <c r="F151" s="210"/>
      <c r="G151" s="210"/>
      <c r="H151" s="210"/>
      <c r="I151" s="210"/>
      <c r="J151" s="210"/>
      <c r="K151" s="210"/>
      <c r="L151" s="210"/>
      <c r="M151" s="210"/>
      <c r="N151" s="210"/>
      <c r="O151" s="210"/>
      <c r="P151" s="210"/>
      <c r="Q151" s="210"/>
      <c r="R151" s="210"/>
      <c r="S151" s="210"/>
      <c r="T151" s="210"/>
      <c r="U151" s="210"/>
      <c r="V151" s="210"/>
      <c r="W151" s="210"/>
      <c r="X151" s="210"/>
      <c r="Y151" s="63"/>
      <c r="Z151" s="126"/>
      <c r="AA151" s="126"/>
      <c r="AB151" s="126"/>
      <c r="AC151" s="210"/>
      <c r="AD151" s="236"/>
      <c r="AE151" s="236"/>
      <c r="AF151" s="126"/>
      <c r="AG151" s="126"/>
      <c r="AH151" s="126"/>
      <c r="AI151" s="63"/>
      <c r="AJ151" s="63"/>
      <c r="AK151" s="63"/>
      <c r="AL151" s="63"/>
      <c r="AM151" s="63"/>
      <c r="AN151" s="215"/>
      <c r="AO151" s="215"/>
      <c r="AP151" s="215"/>
      <c r="AQ151" s="215"/>
    </row>
    <row r="152" spans="1:43" ht="93.75" customHeight="1" x14ac:dyDescent="0.25">
      <c r="A152" s="232"/>
      <c r="B152" s="63"/>
      <c r="C152" s="63"/>
      <c r="D152" s="63"/>
      <c r="E152" s="63"/>
      <c r="F152" s="210"/>
      <c r="G152" s="210"/>
      <c r="H152" s="210"/>
      <c r="I152" s="210"/>
      <c r="J152" s="210"/>
      <c r="K152" s="210"/>
      <c r="L152" s="210"/>
      <c r="M152" s="210"/>
      <c r="N152" s="210"/>
      <c r="O152" s="210"/>
      <c r="P152" s="210"/>
      <c r="Q152" s="210"/>
      <c r="R152" s="210"/>
      <c r="S152" s="210"/>
      <c r="T152" s="210"/>
      <c r="U152" s="210"/>
      <c r="V152" s="210"/>
      <c r="W152" s="210"/>
      <c r="X152" s="210"/>
      <c r="Y152" s="63"/>
      <c r="Z152" s="126"/>
      <c r="AA152" s="126"/>
      <c r="AB152" s="126"/>
      <c r="AC152" s="210"/>
      <c r="AD152" s="236"/>
      <c r="AE152" s="236"/>
      <c r="AF152" s="126"/>
      <c r="AG152" s="126"/>
      <c r="AH152" s="126"/>
      <c r="AI152" s="63"/>
      <c r="AJ152" s="63"/>
      <c r="AK152" s="63"/>
      <c r="AL152" s="63"/>
      <c r="AM152" s="63"/>
      <c r="AN152" s="215"/>
      <c r="AO152" s="215"/>
      <c r="AP152" s="215"/>
      <c r="AQ152" s="215"/>
    </row>
    <row r="153" spans="1:43" ht="93.75" customHeight="1" x14ac:dyDescent="0.25">
      <c r="A153" s="232"/>
      <c r="B153" s="63"/>
      <c r="C153" s="63"/>
      <c r="D153" s="63"/>
      <c r="E153" s="63"/>
      <c r="F153" s="210"/>
      <c r="G153" s="210"/>
      <c r="H153" s="210"/>
      <c r="I153" s="210"/>
      <c r="J153" s="210"/>
      <c r="K153" s="210"/>
      <c r="L153" s="210"/>
      <c r="M153" s="210"/>
      <c r="N153" s="210"/>
      <c r="O153" s="210"/>
      <c r="P153" s="210"/>
      <c r="Q153" s="210"/>
      <c r="R153" s="210"/>
      <c r="S153" s="210"/>
      <c r="T153" s="210"/>
      <c r="U153" s="210"/>
      <c r="V153" s="210"/>
      <c r="W153" s="210"/>
      <c r="X153" s="210"/>
      <c r="Y153" s="63"/>
      <c r="Z153" s="126"/>
      <c r="AA153" s="126"/>
      <c r="AB153" s="126"/>
      <c r="AC153" s="210"/>
      <c r="AD153" s="236"/>
      <c r="AE153" s="236"/>
      <c r="AF153" s="126"/>
      <c r="AG153" s="126"/>
      <c r="AH153" s="126"/>
      <c r="AI153" s="63"/>
      <c r="AJ153" s="63"/>
      <c r="AK153" s="63"/>
      <c r="AL153" s="63"/>
      <c r="AM153" s="63"/>
      <c r="AN153" s="215"/>
      <c r="AO153" s="215"/>
      <c r="AP153" s="215"/>
      <c r="AQ153" s="215"/>
    </row>
    <row r="154" spans="1:43" ht="93.75" customHeight="1" x14ac:dyDescent="0.25">
      <c r="A154" s="232"/>
      <c r="B154" s="63"/>
      <c r="C154" s="63"/>
      <c r="D154" s="63"/>
      <c r="E154" s="63"/>
      <c r="F154" s="210"/>
      <c r="G154" s="210"/>
      <c r="H154" s="210"/>
      <c r="I154" s="210"/>
      <c r="J154" s="210"/>
      <c r="K154" s="210"/>
      <c r="L154" s="210"/>
      <c r="M154" s="210"/>
      <c r="N154" s="210"/>
      <c r="O154" s="210"/>
      <c r="P154" s="210"/>
      <c r="Q154" s="210"/>
      <c r="R154" s="210"/>
      <c r="S154" s="210"/>
      <c r="T154" s="210"/>
      <c r="U154" s="210"/>
      <c r="V154" s="210"/>
      <c r="W154" s="210"/>
      <c r="X154" s="210"/>
      <c r="Y154" s="63"/>
      <c r="Z154" s="126"/>
      <c r="AA154" s="126"/>
      <c r="AB154" s="126"/>
      <c r="AC154" s="210"/>
      <c r="AD154" s="236"/>
      <c r="AE154" s="236"/>
      <c r="AF154" s="126"/>
      <c r="AG154" s="126"/>
      <c r="AH154" s="126"/>
      <c r="AI154" s="63"/>
      <c r="AJ154" s="63"/>
      <c r="AK154" s="63"/>
      <c r="AL154" s="63"/>
      <c r="AM154" s="63"/>
      <c r="AN154" s="215"/>
      <c r="AO154" s="215"/>
      <c r="AP154" s="215"/>
      <c r="AQ154" s="215"/>
    </row>
    <row r="155" spans="1:43" ht="93.75" customHeight="1" x14ac:dyDescent="0.25">
      <c r="A155" s="232"/>
      <c r="B155" s="63"/>
      <c r="C155" s="63"/>
      <c r="D155" s="63"/>
      <c r="E155" s="63"/>
      <c r="F155" s="210"/>
      <c r="G155" s="210"/>
      <c r="H155" s="210"/>
      <c r="I155" s="210"/>
      <c r="J155" s="210"/>
      <c r="K155" s="210"/>
      <c r="L155" s="210"/>
      <c r="M155" s="210"/>
      <c r="N155" s="210"/>
      <c r="O155" s="210"/>
      <c r="P155" s="210"/>
      <c r="Q155" s="210"/>
      <c r="R155" s="210"/>
      <c r="S155" s="210"/>
      <c r="T155" s="210"/>
      <c r="U155" s="210"/>
      <c r="V155" s="210"/>
      <c r="W155" s="210"/>
      <c r="X155" s="210"/>
      <c r="Y155" s="63"/>
      <c r="Z155" s="126"/>
      <c r="AA155" s="126"/>
      <c r="AB155" s="126"/>
      <c r="AC155" s="210"/>
      <c r="AD155" s="236"/>
      <c r="AE155" s="236"/>
      <c r="AF155" s="126"/>
      <c r="AG155" s="126"/>
      <c r="AH155" s="126"/>
      <c r="AI155" s="63"/>
      <c r="AJ155" s="63"/>
      <c r="AK155" s="63"/>
      <c r="AL155" s="63"/>
      <c r="AM155" s="63"/>
      <c r="AN155" s="215"/>
      <c r="AO155" s="215"/>
      <c r="AP155" s="215"/>
      <c r="AQ155" s="215"/>
    </row>
    <row r="156" spans="1:43" ht="93.75" customHeight="1" x14ac:dyDescent="0.25">
      <c r="A156" s="232"/>
      <c r="B156" s="63"/>
      <c r="C156" s="63"/>
      <c r="D156" s="63"/>
      <c r="E156" s="63"/>
      <c r="F156" s="210"/>
      <c r="G156" s="210"/>
      <c r="H156" s="210"/>
      <c r="I156" s="210"/>
      <c r="J156" s="210"/>
      <c r="K156" s="210"/>
      <c r="L156" s="210"/>
      <c r="M156" s="210"/>
      <c r="N156" s="210"/>
      <c r="O156" s="210"/>
      <c r="P156" s="210"/>
      <c r="Q156" s="210"/>
      <c r="R156" s="210"/>
      <c r="S156" s="210"/>
      <c r="T156" s="210"/>
      <c r="U156" s="210"/>
      <c r="V156" s="210"/>
      <c r="W156" s="210"/>
      <c r="X156" s="210"/>
      <c r="Y156" s="63"/>
      <c r="Z156" s="126"/>
      <c r="AA156" s="126"/>
      <c r="AB156" s="126"/>
      <c r="AC156" s="210"/>
      <c r="AD156" s="236"/>
      <c r="AE156" s="236"/>
      <c r="AF156" s="126"/>
      <c r="AG156" s="126"/>
      <c r="AH156" s="126"/>
      <c r="AI156" s="63"/>
      <c r="AJ156" s="63"/>
      <c r="AK156" s="63"/>
      <c r="AL156" s="63"/>
      <c r="AM156" s="63"/>
      <c r="AN156" s="215"/>
      <c r="AO156" s="215"/>
      <c r="AP156" s="215"/>
      <c r="AQ156" s="215"/>
    </row>
    <row r="157" spans="1:43" ht="93.75" customHeight="1" x14ac:dyDescent="0.25">
      <c r="A157" s="232"/>
      <c r="B157" s="63"/>
      <c r="C157" s="63"/>
      <c r="D157" s="63"/>
      <c r="E157" s="63"/>
      <c r="F157" s="210"/>
      <c r="G157" s="210"/>
      <c r="H157" s="210"/>
      <c r="I157" s="210"/>
      <c r="J157" s="210"/>
      <c r="K157" s="210"/>
      <c r="L157" s="210"/>
      <c r="M157" s="210"/>
      <c r="N157" s="210"/>
      <c r="O157" s="210"/>
      <c r="P157" s="210"/>
      <c r="Q157" s="210"/>
      <c r="R157" s="210"/>
      <c r="S157" s="210"/>
      <c r="T157" s="210"/>
      <c r="U157" s="210"/>
      <c r="V157" s="210"/>
      <c r="W157" s="210"/>
      <c r="X157" s="210"/>
      <c r="Y157" s="63"/>
      <c r="Z157" s="126"/>
      <c r="AA157" s="126"/>
      <c r="AB157" s="126"/>
      <c r="AC157" s="210"/>
      <c r="AD157" s="236"/>
      <c r="AE157" s="236"/>
      <c r="AF157" s="126"/>
      <c r="AG157" s="126"/>
      <c r="AH157" s="126"/>
      <c r="AI157" s="63"/>
      <c r="AJ157" s="63"/>
      <c r="AK157" s="63"/>
      <c r="AL157" s="63"/>
      <c r="AM157" s="63"/>
      <c r="AN157" s="215"/>
      <c r="AO157" s="215"/>
      <c r="AP157" s="215"/>
      <c r="AQ157" s="215"/>
    </row>
    <row r="158" spans="1:43" ht="93.75" customHeight="1" x14ac:dyDescent="0.25">
      <c r="A158" s="232"/>
      <c r="B158" s="63"/>
      <c r="C158" s="63"/>
      <c r="D158" s="63"/>
      <c r="E158" s="63"/>
      <c r="F158" s="210"/>
      <c r="G158" s="210"/>
      <c r="H158" s="210"/>
      <c r="I158" s="210"/>
      <c r="J158" s="210"/>
      <c r="K158" s="210"/>
      <c r="L158" s="210"/>
      <c r="M158" s="210"/>
      <c r="N158" s="210"/>
      <c r="O158" s="210"/>
      <c r="P158" s="210"/>
      <c r="Q158" s="210"/>
      <c r="R158" s="210"/>
      <c r="S158" s="210"/>
      <c r="T158" s="210"/>
      <c r="U158" s="210"/>
      <c r="V158" s="210"/>
      <c r="W158" s="210"/>
      <c r="X158" s="210"/>
      <c r="Y158" s="63"/>
      <c r="Z158" s="126"/>
      <c r="AA158" s="126"/>
      <c r="AB158" s="126"/>
      <c r="AC158" s="210"/>
      <c r="AD158" s="236"/>
      <c r="AE158" s="236"/>
      <c r="AF158" s="126"/>
      <c r="AG158" s="126"/>
      <c r="AH158" s="126"/>
      <c r="AI158" s="63"/>
      <c r="AJ158" s="63"/>
      <c r="AK158" s="63"/>
      <c r="AL158" s="63"/>
      <c r="AM158" s="63"/>
      <c r="AN158" s="215"/>
      <c r="AO158" s="215"/>
      <c r="AP158" s="215"/>
      <c r="AQ158" s="215"/>
    </row>
    <row r="159" spans="1:43" ht="93.75" customHeight="1" x14ac:dyDescent="0.25">
      <c r="A159" s="232"/>
      <c r="B159" s="63"/>
      <c r="C159" s="63"/>
      <c r="D159" s="63"/>
      <c r="E159" s="63"/>
      <c r="F159" s="210"/>
      <c r="G159" s="210"/>
      <c r="H159" s="210"/>
      <c r="I159" s="210"/>
      <c r="J159" s="210"/>
      <c r="K159" s="210"/>
      <c r="L159" s="210"/>
      <c r="M159" s="210"/>
      <c r="N159" s="210"/>
      <c r="O159" s="210"/>
      <c r="P159" s="210"/>
      <c r="Q159" s="210"/>
      <c r="R159" s="210"/>
      <c r="S159" s="210"/>
      <c r="T159" s="210"/>
      <c r="U159" s="210"/>
      <c r="V159" s="210"/>
      <c r="W159" s="210"/>
      <c r="X159" s="210"/>
      <c r="Y159" s="63"/>
      <c r="Z159" s="126"/>
      <c r="AA159" s="126"/>
      <c r="AB159" s="126"/>
      <c r="AC159" s="210"/>
      <c r="AD159" s="236"/>
      <c r="AE159" s="236"/>
      <c r="AF159" s="126"/>
      <c r="AG159" s="126"/>
      <c r="AH159" s="126"/>
      <c r="AI159" s="63"/>
      <c r="AJ159" s="63"/>
      <c r="AK159" s="63"/>
      <c r="AL159" s="63"/>
      <c r="AM159" s="63"/>
      <c r="AN159" s="215"/>
      <c r="AO159" s="215"/>
      <c r="AP159" s="215"/>
      <c r="AQ159" s="215"/>
    </row>
    <row r="160" spans="1:43" ht="93.75" customHeight="1" x14ac:dyDescent="0.25">
      <c r="A160" s="232"/>
      <c r="B160" s="63"/>
      <c r="C160" s="63"/>
      <c r="D160" s="63"/>
      <c r="E160" s="63"/>
      <c r="F160" s="210"/>
      <c r="G160" s="210"/>
      <c r="H160" s="210"/>
      <c r="I160" s="210"/>
      <c r="J160" s="210"/>
      <c r="K160" s="210"/>
      <c r="L160" s="210"/>
      <c r="M160" s="210"/>
      <c r="N160" s="210"/>
      <c r="O160" s="210"/>
      <c r="P160" s="210"/>
      <c r="Q160" s="210"/>
      <c r="R160" s="210"/>
      <c r="S160" s="210"/>
      <c r="T160" s="210"/>
      <c r="U160" s="210"/>
      <c r="V160" s="210"/>
      <c r="W160" s="210"/>
      <c r="X160" s="210"/>
      <c r="Y160" s="63"/>
      <c r="Z160" s="126"/>
      <c r="AA160" s="126"/>
      <c r="AB160" s="126"/>
      <c r="AC160" s="210"/>
      <c r="AD160" s="236"/>
      <c r="AE160" s="236"/>
      <c r="AF160" s="126"/>
      <c r="AG160" s="126"/>
      <c r="AH160" s="126"/>
      <c r="AI160" s="63"/>
      <c r="AJ160" s="63"/>
      <c r="AK160" s="63"/>
      <c r="AL160" s="63"/>
      <c r="AM160" s="63"/>
      <c r="AN160" s="215"/>
      <c r="AO160" s="215"/>
      <c r="AP160" s="215"/>
      <c r="AQ160" s="215"/>
    </row>
    <row r="161" spans="1:45" ht="93.75" customHeight="1" x14ac:dyDescent="0.25">
      <c r="A161" s="232"/>
      <c r="B161" s="63"/>
      <c r="C161" s="63"/>
      <c r="D161" s="63"/>
      <c r="E161" s="63"/>
      <c r="F161" s="210"/>
      <c r="G161" s="210"/>
      <c r="H161" s="210"/>
      <c r="I161" s="210"/>
      <c r="J161" s="210"/>
      <c r="K161" s="210"/>
      <c r="L161" s="210"/>
      <c r="M161" s="210"/>
      <c r="N161" s="210"/>
      <c r="O161" s="210"/>
      <c r="P161" s="210"/>
      <c r="Q161" s="210"/>
      <c r="R161" s="210"/>
      <c r="S161" s="210"/>
      <c r="T161" s="210"/>
      <c r="U161" s="210"/>
      <c r="V161" s="210"/>
      <c r="W161" s="210"/>
      <c r="X161" s="210"/>
      <c r="Y161" s="63"/>
      <c r="Z161" s="126"/>
      <c r="AA161" s="126"/>
      <c r="AB161" s="126"/>
      <c r="AC161" s="210"/>
      <c r="AD161" s="236"/>
      <c r="AE161" s="236"/>
      <c r="AF161" s="126"/>
      <c r="AG161" s="126"/>
      <c r="AH161" s="126"/>
      <c r="AI161" s="63"/>
      <c r="AJ161" s="63"/>
      <c r="AK161" s="63"/>
      <c r="AL161" s="63"/>
      <c r="AM161" s="63"/>
      <c r="AN161" s="215"/>
      <c r="AO161" s="215"/>
      <c r="AP161" s="215"/>
      <c r="AQ161" s="215"/>
    </row>
    <row r="162" spans="1:45" ht="93.75" customHeight="1" x14ac:dyDescent="0.25">
      <c r="A162" s="232"/>
      <c r="B162" s="63"/>
      <c r="C162" s="63"/>
      <c r="D162" s="63"/>
      <c r="E162" s="63"/>
      <c r="F162" s="210"/>
      <c r="G162" s="210"/>
      <c r="H162" s="210"/>
      <c r="I162" s="210"/>
      <c r="J162" s="210"/>
      <c r="K162" s="210"/>
      <c r="L162" s="210"/>
      <c r="M162" s="210"/>
      <c r="N162" s="210"/>
      <c r="O162" s="210"/>
      <c r="P162" s="210"/>
      <c r="Q162" s="210"/>
      <c r="R162" s="210"/>
      <c r="S162" s="210"/>
      <c r="T162" s="210"/>
      <c r="U162" s="210"/>
      <c r="V162" s="210"/>
      <c r="W162" s="210"/>
      <c r="X162" s="210"/>
      <c r="Y162" s="63"/>
      <c r="Z162" s="126"/>
      <c r="AA162" s="126"/>
      <c r="AB162" s="126"/>
      <c r="AC162" s="210"/>
      <c r="AD162" s="236"/>
      <c r="AE162" s="236"/>
      <c r="AF162" s="126"/>
      <c r="AG162" s="126"/>
      <c r="AH162" s="126"/>
      <c r="AI162" s="63"/>
      <c r="AJ162" s="63"/>
      <c r="AK162" s="63"/>
      <c r="AL162" s="63"/>
      <c r="AM162" s="63"/>
      <c r="AN162" s="215"/>
      <c r="AO162" s="215"/>
      <c r="AP162" s="215"/>
      <c r="AQ162" s="215"/>
    </row>
    <row r="163" spans="1:45" ht="93.75" customHeight="1" x14ac:dyDescent="0.25">
      <c r="A163" s="244"/>
      <c r="B163" s="63"/>
      <c r="C163" s="63"/>
      <c r="D163" s="63"/>
      <c r="E163" s="63"/>
      <c r="F163" s="210"/>
      <c r="G163" s="210"/>
      <c r="H163" s="210"/>
      <c r="I163" s="210"/>
      <c r="J163" s="210"/>
      <c r="K163" s="210"/>
      <c r="L163" s="210"/>
      <c r="M163" s="210"/>
      <c r="N163" s="210"/>
      <c r="O163" s="210"/>
      <c r="P163" s="210"/>
      <c r="Q163" s="210"/>
      <c r="R163" s="210"/>
      <c r="S163" s="210"/>
      <c r="T163" s="210"/>
      <c r="U163" s="210"/>
      <c r="V163" s="210"/>
      <c r="W163" s="210"/>
      <c r="X163" s="210"/>
      <c r="Y163" s="63"/>
      <c r="Z163" s="126"/>
      <c r="AA163" s="126"/>
      <c r="AB163" s="126"/>
      <c r="AC163" s="210"/>
      <c r="AD163" s="236"/>
      <c r="AE163" s="236"/>
      <c r="AF163" s="126"/>
      <c r="AG163" s="126"/>
      <c r="AH163" s="126"/>
      <c r="AI163" s="63"/>
      <c r="AJ163" s="63"/>
      <c r="AK163" s="63"/>
      <c r="AL163" s="63"/>
      <c r="AM163" s="63"/>
      <c r="AN163" s="215"/>
      <c r="AO163" s="215"/>
      <c r="AP163" s="215"/>
      <c r="AQ163" s="215"/>
    </row>
    <row r="164" spans="1:45" ht="18.75" customHeight="1" x14ac:dyDescent="0.25">
      <c r="A164" s="231"/>
      <c r="B164" s="665" t="s">
        <v>472</v>
      </c>
      <c r="C164" s="665"/>
      <c r="D164" s="665"/>
      <c r="E164" s="665"/>
      <c r="F164" s="665"/>
      <c r="G164" s="665"/>
      <c r="H164" s="665"/>
      <c r="I164" s="665"/>
      <c r="J164" s="665"/>
      <c r="K164" s="665"/>
      <c r="L164" s="665"/>
      <c r="M164" s="665"/>
      <c r="N164" s="665"/>
      <c r="O164" s="665"/>
      <c r="P164" s="665"/>
      <c r="Q164" s="665"/>
      <c r="R164" s="665"/>
      <c r="S164" s="665"/>
      <c r="T164" s="665"/>
      <c r="U164" s="665"/>
      <c r="V164" s="665"/>
      <c r="W164" s="665"/>
      <c r="X164" s="665"/>
      <c r="Y164" s="665"/>
      <c r="Z164" s="665"/>
      <c r="AA164" s="665"/>
      <c r="AB164" s="665"/>
      <c r="AC164" s="665"/>
      <c r="AD164" s="665"/>
      <c r="AE164" s="665"/>
      <c r="AF164" s="665"/>
      <c r="AG164" s="665"/>
      <c r="AH164" s="665"/>
      <c r="AI164" s="665"/>
      <c r="AJ164" s="665"/>
      <c r="AK164" s="665"/>
      <c r="AL164" s="665"/>
      <c r="AM164" s="665"/>
      <c r="AN164" s="665"/>
      <c r="AO164" s="665"/>
      <c r="AP164" s="665"/>
      <c r="AQ164" s="665"/>
      <c r="AR164" s="665"/>
      <c r="AS164" s="665"/>
    </row>
    <row r="165" spans="1:45" ht="33" customHeight="1" x14ac:dyDescent="0.25">
      <c r="A165" s="230"/>
      <c r="B165" s="659" t="s">
        <v>466</v>
      </c>
      <c r="C165" s="660"/>
      <c r="D165" s="660"/>
      <c r="E165" s="661"/>
      <c r="F165" s="644" t="s">
        <v>469</v>
      </c>
      <c r="G165" s="645"/>
      <c r="H165" s="645"/>
      <c r="I165" s="645"/>
      <c r="J165" s="645"/>
      <c r="K165" s="645"/>
      <c r="L165" s="645"/>
      <c r="M165" s="645"/>
      <c r="N165" s="645"/>
      <c r="O165" s="645"/>
      <c r="P165" s="645"/>
      <c r="Q165" s="645"/>
      <c r="R165" s="645"/>
      <c r="S165" s="645"/>
      <c r="T165" s="645"/>
      <c r="U165" s="645"/>
      <c r="V165" s="645"/>
      <c r="W165" s="645"/>
      <c r="X165" s="645"/>
      <c r="Y165" s="645"/>
      <c r="Z165" s="662" t="s">
        <v>582</v>
      </c>
      <c r="AA165" s="663"/>
      <c r="AB165" s="664"/>
      <c r="AC165" s="647" t="s">
        <v>583</v>
      </c>
      <c r="AD165" s="648"/>
      <c r="AE165" s="649"/>
      <c r="AF165" s="131"/>
      <c r="AG165" s="650"/>
      <c r="AH165" s="651"/>
      <c r="AI165" s="651"/>
      <c r="AJ165" s="651"/>
      <c r="AK165" s="651"/>
      <c r="AL165" s="652" t="s">
        <v>373</v>
      </c>
      <c r="AM165" s="653"/>
      <c r="AN165" s="657" t="s">
        <v>627</v>
      </c>
      <c r="AO165" s="657"/>
      <c r="AP165" s="657" t="s">
        <v>628</v>
      </c>
      <c r="AQ165" s="657"/>
      <c r="AR165" s="657" t="s">
        <v>635</v>
      </c>
      <c r="AS165" s="657"/>
    </row>
    <row r="166" spans="1:45" ht="66" customHeight="1" x14ac:dyDescent="0.25">
      <c r="A166" s="214"/>
      <c r="B166" s="84" t="s">
        <v>1</v>
      </c>
      <c r="C166" s="84" t="s">
        <v>132</v>
      </c>
      <c r="D166" s="63" t="s">
        <v>133</v>
      </c>
      <c r="E166" s="75" t="s">
        <v>465</v>
      </c>
      <c r="F166" s="75" t="s">
        <v>151</v>
      </c>
      <c r="G166" s="75" t="s">
        <v>152</v>
      </c>
      <c r="H166" s="75" t="s">
        <v>153</v>
      </c>
      <c r="I166" s="75" t="s">
        <v>154</v>
      </c>
      <c r="J166" s="75" t="s">
        <v>155</v>
      </c>
      <c r="K166" s="75" t="s">
        <v>156</v>
      </c>
      <c r="L166" s="75" t="s">
        <v>157</v>
      </c>
      <c r="M166" s="75" t="s">
        <v>158</v>
      </c>
      <c r="N166" s="75" t="s">
        <v>159</v>
      </c>
      <c r="O166" s="75" t="s">
        <v>160</v>
      </c>
      <c r="P166" s="75" t="s">
        <v>161</v>
      </c>
      <c r="Q166" s="75" t="s">
        <v>162</v>
      </c>
      <c r="R166" s="75" t="s">
        <v>163</v>
      </c>
      <c r="S166" s="75" t="s">
        <v>164</v>
      </c>
      <c r="T166" s="75" t="s">
        <v>165</v>
      </c>
      <c r="U166" s="75" t="s">
        <v>166</v>
      </c>
      <c r="V166" s="75" t="s">
        <v>167</v>
      </c>
      <c r="W166" s="75" t="s">
        <v>168</v>
      </c>
      <c r="X166" s="75" t="s">
        <v>470</v>
      </c>
      <c r="Y166" s="75" t="s">
        <v>403</v>
      </c>
      <c r="Z166" s="126" t="s">
        <v>580</v>
      </c>
      <c r="AA166" s="126" t="s">
        <v>581</v>
      </c>
      <c r="AB166" s="126" t="s">
        <v>479</v>
      </c>
      <c r="AC166" s="78"/>
      <c r="AD166" s="78"/>
      <c r="AE166" s="78" t="s">
        <v>467</v>
      </c>
      <c r="AF166" s="129" t="s">
        <v>479</v>
      </c>
      <c r="AG166" s="129" t="s">
        <v>375</v>
      </c>
      <c r="AH166" s="129" t="s">
        <v>376</v>
      </c>
      <c r="AI166" s="79" t="s">
        <v>135</v>
      </c>
      <c r="AJ166" s="79" t="s">
        <v>376</v>
      </c>
      <c r="AK166" s="79" t="s">
        <v>367</v>
      </c>
      <c r="AL166" s="80" t="s">
        <v>374</v>
      </c>
      <c r="AM166" s="81" t="s">
        <v>373</v>
      </c>
      <c r="AN166" s="155" t="s">
        <v>629</v>
      </c>
      <c r="AO166" s="155" t="s">
        <v>630</v>
      </c>
      <c r="AP166" s="155" t="s">
        <v>631</v>
      </c>
      <c r="AQ166" s="155" t="s">
        <v>632</v>
      </c>
      <c r="AR166" s="155" t="s">
        <v>633</v>
      </c>
      <c r="AS166" s="155" t="s">
        <v>634</v>
      </c>
    </row>
    <row r="167" spans="1:45" ht="66" customHeight="1" x14ac:dyDescent="0.25">
      <c r="A167" s="232" t="s">
        <v>108</v>
      </c>
      <c r="B167" s="64" t="str">
        <f>VLOOKUP('Valoración 2.0'!C167,Tabla_Riesgos[#All],2,FALSE)</f>
        <v>TODOS LOS PROCESOS</v>
      </c>
      <c r="C167" s="74">
        <v>20</v>
      </c>
      <c r="D167" s="64" t="str">
        <f>VLOOKUP('Valoración 2.0'!C167,Tabla_Riesgos[#All],3,FALSE)</f>
        <v>Falta de programas de gestión de cambio y seguimientos en el uso y apropiación de TIC's</v>
      </c>
      <c r="E167" s="64" t="str">
        <f>VLOOKUP('Valoración 2.0'!C167,Tabla_Riesgos[#All],6,FALSE)</f>
        <v>Seguridad de la Información</v>
      </c>
      <c r="F167" s="209">
        <v>5</v>
      </c>
      <c r="G167" s="209">
        <v>4</v>
      </c>
      <c r="H167" s="209">
        <v>4</v>
      </c>
      <c r="I167" s="209">
        <v>3</v>
      </c>
      <c r="J167" s="209">
        <v>3</v>
      </c>
      <c r="K167" s="209"/>
      <c r="L167" s="209"/>
      <c r="M167" s="209"/>
      <c r="N167" s="209"/>
      <c r="O167" s="209"/>
      <c r="P167" s="209"/>
      <c r="Q167" s="209"/>
      <c r="R167" s="209"/>
      <c r="S167" s="209"/>
      <c r="T167" s="209"/>
      <c r="U167" s="209"/>
      <c r="V167" s="209"/>
      <c r="W167" s="209"/>
      <c r="X167" s="209"/>
      <c r="Y167" s="64">
        <f t="shared" ref="Y167" si="14">IFERROR(ROUND(AVERAGE(F167:X167),0),"")</f>
        <v>4</v>
      </c>
      <c r="Z167" s="127">
        <f>IFERROR(VLOOKUP(AC167,'Tablas de calculos'!$AA$25:$AC$29,3,FALSE),"")</f>
        <v>4</v>
      </c>
      <c r="AA167" s="127">
        <f>IFERROR(VLOOKUP(AD167,'Tablas de calculos'!$AB$25:$AC$29,2,FALSE),"")</f>
        <v>3</v>
      </c>
      <c r="AB167" s="481" t="str">
        <f>CONCATENATE(AC167,AD167)</f>
        <v>ProbableModerado</v>
      </c>
      <c r="AC167" s="250" t="str">
        <f>IFERROR(VLOOKUP(Y167,'Tablas de calculos'!$V$22:$W$26,2,FALSE),"")</f>
        <v>Probable</v>
      </c>
      <c r="AD167" s="232" t="s">
        <v>371</v>
      </c>
      <c r="AE167" s="250" t="str">
        <f>IFERROR(VLOOKUP(AB167,'Tablas de calculos'!$AF$4:$AI$28,4,FALSE),"")</f>
        <v>Alto</v>
      </c>
      <c r="AF167" s="130" t="str">
        <f ca="1">CONCATENATE(AI167,AJ167)</f>
        <v>ImprobableInsignificante</v>
      </c>
      <c r="AG167" s="117">
        <f ca="1">IFERROR(Z167-ROUND(AVERAGEIF('Control 2.0'!$B$3:$Z$220,'Valoración 2.0'!C167,'Control 2.0'!$Y$3:$Y$220),0),Z167)</f>
        <v>2</v>
      </c>
      <c r="AH167" s="117">
        <f ca="1">IFERROR(AA167-ROUND(AVERAGEIF('Control 2.0'!$B$3:$Z$220,'Valoración 2.0'!C167,'Control 2.0'!$Z$3:$Z$220),0),AA167)</f>
        <v>1</v>
      </c>
      <c r="AI167" s="250" t="str">
        <f ca="1">IFERROR(VLOOKUP(AG167,'Tablas de calculos'!$V$22:$W$26,2,FALSE),"")</f>
        <v>Improbable</v>
      </c>
      <c r="AJ167" s="250" t="str">
        <f ca="1">IFERROR(VLOOKUP(AH167,'Tablas de calculos'!$V$22:$X$26,3,FALSE),"")</f>
        <v>Insignificante</v>
      </c>
      <c r="AK167" s="250" t="str">
        <f ca="1">IFERROR(VLOOKUP(AF167,'Tablas de calculos'!$AF$4:$AI$28,4,FALSE),"")</f>
        <v>Bajo</v>
      </c>
      <c r="AL167" s="250" t="str">
        <f t="shared" ref="AL167" ca="1" si="15">IF(AK167="Bajo","No","Si")</f>
        <v>No</v>
      </c>
      <c r="AM167" s="490"/>
      <c r="AN167" s="281"/>
      <c r="AO167" s="281"/>
      <c r="AP167" s="281"/>
      <c r="AQ167" s="281"/>
      <c r="AR167" s="215"/>
      <c r="AS167" s="215"/>
    </row>
    <row r="168" spans="1:45" s="222" customFormat="1" ht="43.5" customHeight="1" x14ac:dyDescent="0.25">
      <c r="A168" s="232" t="s">
        <v>108</v>
      </c>
      <c r="B168" s="189" t="str">
        <f>VLOOKUP('Valoración 2.0'!C168,Tabla_Riesgos[#All],2,FALSE)</f>
        <v>TODOS LOS PROCESOS</v>
      </c>
      <c r="C168" s="189">
        <v>27</v>
      </c>
      <c r="D168" s="189" t="str">
        <f>VLOOKUP('Valoración 2.0'!C168,Tabla_Riesgos[#All],3,FALSE)</f>
        <v>Puede ocurrir que se filtre información privilegiada o sensible</v>
      </c>
      <c r="E168" s="189" t="str">
        <f>VLOOKUP('Valoración 2.0'!C168,Tabla_Riesgos[#All],6,FALSE)</f>
        <v>Seguridad de la Información</v>
      </c>
      <c r="F168" s="211"/>
      <c r="G168" s="211"/>
      <c r="H168" s="211"/>
      <c r="I168" s="211"/>
      <c r="J168" s="211"/>
      <c r="K168" s="211"/>
      <c r="L168" s="211"/>
      <c r="M168" s="211"/>
      <c r="N168" s="211"/>
      <c r="O168" s="211"/>
      <c r="P168" s="211"/>
      <c r="Q168" s="211"/>
      <c r="R168" s="211"/>
      <c r="S168" s="211"/>
      <c r="T168" s="211"/>
      <c r="U168" s="211"/>
      <c r="V168" s="211"/>
      <c r="W168" s="211"/>
      <c r="X168" s="211"/>
      <c r="Y168" s="189" t="str">
        <f t="shared" ref="Y168:Y175" si="16">IFERROR(ROUND(AVERAGE(F168:X168),0),"")</f>
        <v/>
      </c>
      <c r="Z168" s="127" t="str">
        <f>IFERROR(VLOOKUP(AC168,'Tablas de calculos'!$AA$25:$AC$29,3,FALSE),"")</f>
        <v/>
      </c>
      <c r="AA168" s="127" t="str">
        <f>IFERROR(VLOOKUP(AD168,'Tablas de calculos'!$AB$25:$AC$29,2,FALSE),"")</f>
        <v/>
      </c>
      <c r="AB168" s="481" t="str">
        <f>CONCATENATE(AC168,AD168)</f>
        <v/>
      </c>
      <c r="AC168" s="491" t="str">
        <f>IFERROR(VLOOKUP(Y168,'Tablas de calculos'!$V$22:$W$26,2,FALSE),"")</f>
        <v/>
      </c>
      <c r="AD168" s="396"/>
      <c r="AE168" s="491" t="str">
        <f>IFERROR(VLOOKUP(AB168,'Tablas de calculos'!$AF$4:$AI$28,4,FALSE),"")</f>
        <v/>
      </c>
      <c r="AF168" s="130" t="str">
        <f t="shared" ref="AF168:AF175" ca="1" si="17">CONCATENATE(AI168,AJ168)</f>
        <v/>
      </c>
      <c r="AG168" s="117" t="str">
        <f ca="1">IFERROR(Z168-ROUND(AVERAGEIF('Control 2.0'!$B$3:$Z$220,'Valoración 2.0'!C168,'Control 2.0'!$Y$3:$Y$220),0),Z168)</f>
        <v/>
      </c>
      <c r="AH168" s="117" t="str">
        <f ca="1">IFERROR(AA168-ROUND(AVERAGEIF('Control 2.0'!$B$3:$Z$220,'Valoración 2.0'!C168,'Control 2.0'!$Z$3:$Z$220),0),AA168)</f>
        <v/>
      </c>
      <c r="AI168" s="491" t="str">
        <f ca="1">IFERROR(VLOOKUP(AG168,'Tablas de calculos'!$V$22:$W$26,2,FALSE),"")</f>
        <v/>
      </c>
      <c r="AJ168" s="491" t="str">
        <f ca="1">IFERROR(VLOOKUP(AH168,'Tablas de calculos'!$V$22:$X$26,3,FALSE),"")</f>
        <v/>
      </c>
      <c r="AK168" s="491" t="str">
        <f ca="1">IFERROR(VLOOKUP(AF168,'Tablas de calculos'!$AF$4:$AI$28,4,FALSE),"")</f>
        <v/>
      </c>
      <c r="AL168" s="491" t="str">
        <f t="shared" ref="AL168:AL175" ca="1" si="18">IF(AK168="Bajo","No","Si")</f>
        <v>Si</v>
      </c>
      <c r="AM168" s="492"/>
      <c r="AN168" s="281"/>
      <c r="AO168" s="281"/>
      <c r="AP168" s="281"/>
      <c r="AQ168" s="281"/>
      <c r="AR168" s="215"/>
      <c r="AS168" s="215"/>
    </row>
    <row r="169" spans="1:45" s="222" customFormat="1" ht="43.5" customHeight="1" x14ac:dyDescent="0.25">
      <c r="A169" s="232" t="s">
        <v>108</v>
      </c>
      <c r="B169" s="189" t="str">
        <f>VLOOKUP('Valoración 2.0'!C169,Tabla_Riesgos[#All],2,FALSE)</f>
        <v>COMUNICACIÓN Y ATENCIÓN DE REQUERIMIENTOS</v>
      </c>
      <c r="C169" s="189">
        <v>53</v>
      </c>
      <c r="D169" s="189" t="str">
        <f>VLOOKUP('Valoración 2.0'!C169,Tabla_Riesgos[#All],3,FALSE)</f>
        <v>Se podrían contar con información errada  dentro de las comunicaciones externas</v>
      </c>
      <c r="E169" s="189" t="str">
        <f>VLOOKUP('Valoración 2.0'!C169,Tabla_Riesgos[#All],6,FALSE)</f>
        <v>Seguridad de la Información</v>
      </c>
      <c r="F169" s="211"/>
      <c r="G169" s="211"/>
      <c r="H169" s="211"/>
      <c r="I169" s="211"/>
      <c r="J169" s="211"/>
      <c r="K169" s="211"/>
      <c r="L169" s="211"/>
      <c r="M169" s="211"/>
      <c r="N169" s="211"/>
      <c r="O169" s="211"/>
      <c r="P169" s="211"/>
      <c r="Q169" s="211"/>
      <c r="R169" s="211"/>
      <c r="S169" s="211"/>
      <c r="T169" s="211"/>
      <c r="U169" s="211"/>
      <c r="V169" s="211"/>
      <c r="W169" s="211"/>
      <c r="X169" s="211"/>
      <c r="Y169" s="189" t="str">
        <f t="shared" ref="Y169:Y171" si="19">IFERROR(ROUND(AVERAGE(F169:X169),0),"")</f>
        <v/>
      </c>
      <c r="Z169" s="127" t="str">
        <f>IFERROR(VLOOKUP(AC169,'Tablas de calculos'!$AA$25:$AC$29,3,FALSE),"")</f>
        <v/>
      </c>
      <c r="AA169" s="127" t="str">
        <f>IFERROR(VLOOKUP(AD169,'Tablas de calculos'!$AB$25:$AC$29,2,FALSE),"")</f>
        <v/>
      </c>
      <c r="AB169" s="481" t="str">
        <f t="shared" ref="AB169:AB171" si="20">CONCATENATE(AC169,AD169)</f>
        <v/>
      </c>
      <c r="AC169" s="491" t="str">
        <f>IFERROR(VLOOKUP(Y169,'Tablas de calculos'!$V$22:$W$26,2,FALSE),"")</f>
        <v/>
      </c>
      <c r="AD169" s="396"/>
      <c r="AE169" s="491" t="str">
        <f>IFERROR(VLOOKUP(AB169,'Tablas de calculos'!$AF$4:$AI$28,4,FALSE),"")</f>
        <v/>
      </c>
      <c r="AF169" s="130" t="str">
        <f t="shared" ref="AF169:AF171" ca="1" si="21">CONCATENATE(AI169,AJ169)</f>
        <v/>
      </c>
      <c r="AG169" s="117" t="str">
        <f ca="1">IFERROR(Z169-ROUND(AVERAGEIF('Control 2.0'!$B$3:$Z$220,'Valoración 2.0'!C169,'Control 2.0'!$Y$3:$Y$220),0),Z169)</f>
        <v/>
      </c>
      <c r="AH169" s="117" t="str">
        <f ca="1">IFERROR(AA169-ROUND(AVERAGEIF('Control 2.0'!$B$3:$Z$220,'Valoración 2.0'!C169,'Control 2.0'!$Z$3:$Z$220),0),AA169)</f>
        <v/>
      </c>
      <c r="AI169" s="491" t="str">
        <f ca="1">IFERROR(VLOOKUP(AG169,'Tablas de calculos'!$V$22:$W$26,2,FALSE),"")</f>
        <v/>
      </c>
      <c r="AJ169" s="491" t="str">
        <f ca="1">IFERROR(VLOOKUP(AH169,'Tablas de calculos'!$V$22:$X$26,3,FALSE),"")</f>
        <v/>
      </c>
      <c r="AK169" s="491" t="str">
        <f ca="1">IFERROR(VLOOKUP(AF169,'Tablas de calculos'!$AF$4:$AI$28,4,FALSE),"")</f>
        <v/>
      </c>
      <c r="AL169" s="491" t="str">
        <f t="shared" ref="AL169:AL171" ca="1" si="22">IF(AK169="Bajo","No","Si")</f>
        <v>Si</v>
      </c>
      <c r="AM169" s="492"/>
      <c r="AN169" s="281"/>
      <c r="AO169" s="281"/>
      <c r="AP169" s="281"/>
      <c r="AQ169" s="281"/>
      <c r="AR169" s="215"/>
      <c r="AS169" s="215"/>
    </row>
    <row r="170" spans="1:45" ht="43.5" customHeight="1" x14ac:dyDescent="0.25">
      <c r="A170" s="232" t="s">
        <v>108</v>
      </c>
      <c r="B170" s="64" t="str">
        <f>VLOOKUP('Valoración 2.0'!C170,Tabla_Riesgos[#All],2,FALSE)</f>
        <v>MANTENIMIENTO Y SOPORTE DE APLICACIONES</v>
      </c>
      <c r="C170" s="64">
        <v>67</v>
      </c>
      <c r="D170" s="64" t="str">
        <f>VLOOKUP('Valoración 2.0'!C170,Tabla_Riesgos[#All],3,FALSE)</f>
        <v>Puede ocurrir que se presenten fallas en las aplicaciones o sistemas de información que apoyen los procesos del negocio.</v>
      </c>
      <c r="E170" s="64" t="str">
        <f>VLOOKUP('Valoración 2.0'!C170,Tabla_Riesgos[#All],6,FALSE)</f>
        <v>Seguridad de la Información</v>
      </c>
      <c r="F170" s="209"/>
      <c r="G170" s="209"/>
      <c r="H170" s="209"/>
      <c r="I170" s="209"/>
      <c r="J170" s="209"/>
      <c r="K170" s="209"/>
      <c r="L170" s="209"/>
      <c r="M170" s="209"/>
      <c r="N170" s="209"/>
      <c r="O170" s="209"/>
      <c r="P170" s="209"/>
      <c r="Q170" s="209"/>
      <c r="R170" s="209"/>
      <c r="S170" s="209"/>
      <c r="T170" s="209"/>
      <c r="U170" s="209"/>
      <c r="V170" s="209"/>
      <c r="W170" s="209"/>
      <c r="X170" s="209"/>
      <c r="Y170" s="64" t="str">
        <f t="shared" si="19"/>
        <v/>
      </c>
      <c r="Z170" s="127" t="str">
        <f>IFERROR(VLOOKUP(AC170,'Tablas de calculos'!$AA$25:$AC$29,3,FALSE),"")</f>
        <v/>
      </c>
      <c r="AA170" s="127" t="str">
        <f>IFERROR(VLOOKUP(AD170,'Tablas de calculos'!$AB$25:$AC$29,2,FALSE),"")</f>
        <v/>
      </c>
      <c r="AB170" s="481" t="str">
        <f t="shared" si="20"/>
        <v/>
      </c>
      <c r="AC170" s="250" t="str">
        <f>IFERROR(VLOOKUP(Y170,'Tablas de calculos'!$V$22:$W$26,2,FALSE),"")</f>
        <v/>
      </c>
      <c r="AD170" s="232"/>
      <c r="AE170" s="250" t="str">
        <f>IFERROR(VLOOKUP(AB170,'Tablas de calculos'!$AF$4:$AI$28,4,FALSE),"")</f>
        <v/>
      </c>
      <c r="AF170" s="130" t="str">
        <f t="shared" ca="1" si="21"/>
        <v/>
      </c>
      <c r="AG170" s="117" t="str">
        <f ca="1">IFERROR(Z170-ROUND(AVERAGEIF('Control 2.0'!$B$3:$Z$220,'Valoración 2.0'!C170,'Control 2.0'!$Y$3:$Y$220),0),Z170)</f>
        <v/>
      </c>
      <c r="AH170" s="117" t="str">
        <f ca="1">IFERROR(AA170-ROUND(AVERAGEIF('Control 2.0'!$B$3:$Z$220,'Valoración 2.0'!C170,'Control 2.0'!$Z$3:$Z$220),0),AA170)</f>
        <v/>
      </c>
      <c r="AI170" s="250" t="str">
        <f ca="1">IFERROR(VLOOKUP(AG170,'Tablas de calculos'!$V$22:$W$26,2,FALSE),"")</f>
        <v/>
      </c>
      <c r="AJ170" s="250" t="str">
        <f ca="1">IFERROR(VLOOKUP(AH170,'Tablas de calculos'!$V$22:$X$26,3,FALSE),"")</f>
        <v/>
      </c>
      <c r="AK170" s="250" t="str">
        <f ca="1">IFERROR(VLOOKUP(AF170,'Tablas de calculos'!$AF$4:$AI$28,4,FALSE),"")</f>
        <v/>
      </c>
      <c r="AL170" s="250" t="str">
        <f t="shared" ca="1" si="22"/>
        <v>Si</v>
      </c>
      <c r="AM170" s="490"/>
      <c r="AN170" s="281"/>
      <c r="AO170" s="281"/>
      <c r="AP170" s="281"/>
      <c r="AQ170" s="281"/>
      <c r="AR170" s="215"/>
      <c r="AS170" s="215"/>
    </row>
    <row r="171" spans="1:45" s="222" customFormat="1" ht="43.5" customHeight="1" x14ac:dyDescent="0.25">
      <c r="A171" s="232" t="s">
        <v>108</v>
      </c>
      <c r="B171" s="189" t="str">
        <f>VLOOKUP('Valoración 2.0'!C171,Tabla_Riesgos[#All],2,FALSE)</f>
        <v>GESTIÓN DE LA INFRAESTRUCTURA TECNOLOGICA</v>
      </c>
      <c r="C171" s="189">
        <v>68</v>
      </c>
      <c r="D171" s="189" t="str">
        <f>VLOOKUP('Valoración 2.0'!C171,Tabla_Riesgos[#All],3,FALSE)</f>
        <v>Inconsistencias o Pérdida de la Información</v>
      </c>
      <c r="E171" s="189" t="str">
        <f>VLOOKUP('Valoración 2.0'!C171,Tabla_Riesgos[#All],6,FALSE)</f>
        <v>Seguridad de la Información</v>
      </c>
      <c r="F171" s="211"/>
      <c r="G171" s="211"/>
      <c r="H171" s="211"/>
      <c r="I171" s="211"/>
      <c r="J171" s="211"/>
      <c r="K171" s="211"/>
      <c r="L171" s="211"/>
      <c r="M171" s="211"/>
      <c r="N171" s="211"/>
      <c r="O171" s="211"/>
      <c r="P171" s="211"/>
      <c r="Q171" s="211"/>
      <c r="R171" s="211"/>
      <c r="S171" s="211"/>
      <c r="T171" s="211"/>
      <c r="U171" s="211"/>
      <c r="V171" s="211"/>
      <c r="W171" s="211"/>
      <c r="X171" s="211"/>
      <c r="Y171" s="189" t="str">
        <f t="shared" si="19"/>
        <v/>
      </c>
      <c r="Z171" s="127" t="str">
        <f>IFERROR(VLOOKUP(AC171,'Tablas de calculos'!$AA$25:$AC$29,3,FALSE),"")</f>
        <v/>
      </c>
      <c r="AA171" s="127" t="str">
        <f>IFERROR(VLOOKUP(AD171,'Tablas de calculos'!$AB$25:$AC$29,2,FALSE),"")</f>
        <v/>
      </c>
      <c r="AB171" s="481" t="str">
        <f t="shared" si="20"/>
        <v/>
      </c>
      <c r="AC171" s="491" t="str">
        <f>IFERROR(VLOOKUP(Y171,'Tablas de calculos'!$V$22:$W$26,2,FALSE),"")</f>
        <v/>
      </c>
      <c r="AD171" s="396"/>
      <c r="AE171" s="491" t="str">
        <f>IFERROR(VLOOKUP(AB171,'Tablas de calculos'!$AF$4:$AI$28,4,FALSE),"")</f>
        <v/>
      </c>
      <c r="AF171" s="130" t="str">
        <f t="shared" ca="1" si="21"/>
        <v/>
      </c>
      <c r="AG171" s="117" t="str">
        <f ca="1">IFERROR(Z171-ROUND(AVERAGEIF('Control 2.0'!$B$3:$Z$220,'Valoración 2.0'!C171,'Control 2.0'!$Y$3:$Y$220),0),Z171)</f>
        <v/>
      </c>
      <c r="AH171" s="117" t="str">
        <f ca="1">IFERROR(AA171-ROUND(AVERAGEIF('Control 2.0'!$B$3:$Z$220,'Valoración 2.0'!C171,'Control 2.0'!$Z$3:$Z$220),0),AA171)</f>
        <v/>
      </c>
      <c r="AI171" s="491" t="str">
        <f ca="1">IFERROR(VLOOKUP(AG171,'Tablas de calculos'!$V$22:$W$26,2,FALSE),"")</f>
        <v/>
      </c>
      <c r="AJ171" s="491" t="str">
        <f ca="1">IFERROR(VLOOKUP(AH171,'Tablas de calculos'!$V$22:$X$26,3,FALSE),"")</f>
        <v/>
      </c>
      <c r="AK171" s="491" t="str">
        <f ca="1">IFERROR(VLOOKUP(AF171,'Tablas de calculos'!$AF$4:$AI$28,4,FALSE),"")</f>
        <v/>
      </c>
      <c r="AL171" s="491" t="str">
        <f t="shared" ca="1" si="22"/>
        <v>Si</v>
      </c>
      <c r="AM171" s="492"/>
      <c r="AN171" s="281"/>
      <c r="AO171" s="281"/>
      <c r="AP171" s="281"/>
      <c r="AQ171" s="281"/>
      <c r="AR171" s="215"/>
      <c r="AS171" s="215"/>
    </row>
    <row r="172" spans="1:45" ht="43.5" customHeight="1" x14ac:dyDescent="0.25">
      <c r="A172" s="232" t="s">
        <v>108</v>
      </c>
      <c r="B172" s="64" t="str">
        <f>VLOOKUP('Valoración 2.0'!C172,Tabla_Riesgos[#All],2,FALSE)</f>
        <v>GESTIÓN DE LA INFRAESTRUCTURA TECNOLOGICA</v>
      </c>
      <c r="C172" s="64">
        <v>70</v>
      </c>
      <c r="D172" s="64" t="str">
        <f>VLOOKUP('Valoración 2.0'!C172,Tabla_Riesgos[#All],3,FALSE)</f>
        <v>Puede ocurrir que no estén disponibles los Servicios de IT</v>
      </c>
      <c r="E172" s="64" t="str">
        <f>VLOOKUP('Valoración 2.0'!C172,Tabla_Riesgos[#All],6,FALSE)</f>
        <v>Seguridad de la Información</v>
      </c>
      <c r="F172" s="209"/>
      <c r="G172" s="209"/>
      <c r="H172" s="209"/>
      <c r="I172" s="209"/>
      <c r="J172" s="209"/>
      <c r="K172" s="209"/>
      <c r="L172" s="209"/>
      <c r="M172" s="209"/>
      <c r="N172" s="209"/>
      <c r="O172" s="209"/>
      <c r="P172" s="209"/>
      <c r="Q172" s="209"/>
      <c r="R172" s="209"/>
      <c r="S172" s="209"/>
      <c r="T172" s="209"/>
      <c r="U172" s="209"/>
      <c r="V172" s="209"/>
      <c r="W172" s="209"/>
      <c r="X172" s="209"/>
      <c r="Y172" s="64" t="str">
        <f t="shared" si="16"/>
        <v/>
      </c>
      <c r="Z172" s="127" t="str">
        <f>IFERROR(VLOOKUP(AC172,'Tablas de calculos'!$AA$25:$AC$29,3,FALSE),"")</f>
        <v/>
      </c>
      <c r="AA172" s="127" t="str">
        <f>IFERROR(VLOOKUP(AD172,'Tablas de calculos'!$AB$25:$AC$29,2,FALSE),"")</f>
        <v/>
      </c>
      <c r="AB172" s="481" t="str">
        <f>CONCATENATE(AC172,AD172)</f>
        <v/>
      </c>
      <c r="AC172" s="250" t="str">
        <f>IFERROR(VLOOKUP(Y172,'Tablas de calculos'!$V$22:$W$26,2,FALSE),"")</f>
        <v/>
      </c>
      <c r="AD172" s="232"/>
      <c r="AE172" s="250" t="str">
        <f>IFERROR(VLOOKUP(AB172,'Tablas de calculos'!$AF$4:$AI$28,4,FALSE),"")</f>
        <v/>
      </c>
      <c r="AF172" s="130" t="str">
        <f t="shared" ca="1" si="17"/>
        <v/>
      </c>
      <c r="AG172" s="117" t="str">
        <f ca="1">IFERROR(Z172-ROUND(AVERAGEIF('Control 2.0'!$B$3:$Z$220,'Valoración 2.0'!C172,'Control 2.0'!$Y$3:$Y$220),0),Z172)</f>
        <v/>
      </c>
      <c r="AH172" s="117" t="str">
        <f ca="1">IFERROR(AA172-ROUND(AVERAGEIF('Control 2.0'!$B$3:$Z$220,'Valoración 2.0'!C172,'Control 2.0'!$Z$3:$Z$220),0),AA172)</f>
        <v/>
      </c>
      <c r="AI172" s="250" t="str">
        <f ca="1">IFERROR(VLOOKUP(AG172,'Tablas de calculos'!$V$22:$W$26,2,FALSE),"")</f>
        <v/>
      </c>
      <c r="AJ172" s="250" t="str">
        <f ca="1">IFERROR(VLOOKUP(AH172,'Tablas de calculos'!$V$22:$X$26,3,FALSE),"")</f>
        <v/>
      </c>
      <c r="AK172" s="250" t="str">
        <f ca="1">IFERROR(VLOOKUP(AF172,'Tablas de calculos'!$AF$4:$AI$28,4,FALSE),"")</f>
        <v/>
      </c>
      <c r="AL172" s="250" t="str">
        <f t="shared" ca="1" si="18"/>
        <v>Si</v>
      </c>
      <c r="AM172" s="490"/>
      <c r="AN172" s="281"/>
      <c r="AO172" s="281"/>
      <c r="AP172" s="281"/>
      <c r="AQ172" s="281"/>
      <c r="AR172" s="215"/>
      <c r="AS172" s="215"/>
    </row>
    <row r="173" spans="1:45" ht="43.5" customHeight="1" x14ac:dyDescent="0.25">
      <c r="A173" s="232" t="s">
        <v>108</v>
      </c>
      <c r="B173" s="63" t="str">
        <f>VLOOKUP('Valoración 2.0'!C173,Tabla_Riesgos[#All],2,FALSE)</f>
        <v>GESTIÓN DE LA INFRAESTRUCTURA TECNOLOGICA</v>
      </c>
      <c r="C173" s="63">
        <v>73</v>
      </c>
      <c r="D173" s="63" t="str">
        <f>VLOOKUP('Valoración 2.0'!C173,Tabla_Riesgos[#All],3,FALSE)</f>
        <v>Puede ocurrir una operación inadecuada de los sistemas de información.</v>
      </c>
      <c r="E173" s="63" t="str">
        <f>VLOOKUP('Valoración 2.0'!C173,Tabla_Riesgos[#All],6,FALSE)</f>
        <v>Seguridad de la Información</v>
      </c>
      <c r="F173" s="210"/>
      <c r="G173" s="210"/>
      <c r="H173" s="210"/>
      <c r="I173" s="210"/>
      <c r="J173" s="210"/>
      <c r="K173" s="210"/>
      <c r="L173" s="210"/>
      <c r="M173" s="210"/>
      <c r="N173" s="210"/>
      <c r="O173" s="210"/>
      <c r="P173" s="210"/>
      <c r="Q173" s="210"/>
      <c r="R173" s="210"/>
      <c r="S173" s="210"/>
      <c r="T173" s="210"/>
      <c r="U173" s="210"/>
      <c r="V173" s="210"/>
      <c r="W173" s="210"/>
      <c r="X173" s="210"/>
      <c r="Y173" s="63" t="str">
        <f t="shared" si="16"/>
        <v/>
      </c>
      <c r="Z173" s="127" t="str">
        <f>IFERROR(VLOOKUP(AC173,'Tablas de calculos'!$AA$25:$AC$29,3,FALSE),"")</f>
        <v/>
      </c>
      <c r="AA173" s="127" t="str">
        <f>IFERROR(VLOOKUP(AD173,'Tablas de calculos'!$AB$25:$AC$29,2,FALSE),"")</f>
        <v/>
      </c>
      <c r="AB173" s="126" t="str">
        <f t="shared" ref="AB173" si="23">CONCATENATE(AC173,AD173)</f>
        <v/>
      </c>
      <c r="AC173" s="250" t="str">
        <f>IFERROR(VLOOKUP(Y173,'Tablas de calculos'!$V$22:$W$26,2,FALSE),"")</f>
        <v/>
      </c>
      <c r="AD173" s="232"/>
      <c r="AE173" s="250" t="str">
        <f>IFERROR(VLOOKUP(AB173,'Tablas de calculos'!$AF$4:$AI$28,4,FALSE),"")</f>
        <v/>
      </c>
      <c r="AF173" s="130" t="str">
        <f t="shared" ca="1" si="17"/>
        <v/>
      </c>
      <c r="AG173" s="117" t="str">
        <f ca="1">IFERROR(Z173-ROUND(AVERAGEIF('Control 2.0'!$B$3:$Z$220,'Valoración 2.0'!C173,'Control 2.0'!$Y$3:$Y$220),0),Z173)</f>
        <v/>
      </c>
      <c r="AH173" s="117" t="str">
        <f ca="1">IFERROR(AA173-ROUND(AVERAGEIF('Control 2.0'!$B$3:$Z$220,'Valoración 2.0'!C173,'Control 2.0'!$Z$3:$Z$220),0),AA173)</f>
        <v/>
      </c>
      <c r="AI173" s="250" t="str">
        <f ca="1">IFERROR(VLOOKUP(AG173,'Tablas de calculos'!$V$22:$W$26,2,FALSE),"")</f>
        <v/>
      </c>
      <c r="AJ173" s="250" t="str">
        <f ca="1">IFERROR(VLOOKUP(AH173,'Tablas de calculos'!$V$22:$X$26,3,FALSE),"")</f>
        <v/>
      </c>
      <c r="AK173" s="250" t="str">
        <f ca="1">IFERROR(VLOOKUP(AF173,'Tablas de calculos'!$AF$4:$AI$28,4,FALSE),"")</f>
        <v/>
      </c>
      <c r="AL173" s="250" t="str">
        <f t="shared" ca="1" si="18"/>
        <v>Si</v>
      </c>
      <c r="AM173" s="490"/>
      <c r="AN173" s="281"/>
      <c r="AO173" s="281"/>
      <c r="AP173" s="281"/>
      <c r="AQ173" s="281"/>
      <c r="AR173" s="215"/>
      <c r="AS173" s="215"/>
    </row>
    <row r="174" spans="1:45" ht="43.5" customHeight="1" x14ac:dyDescent="0.25">
      <c r="A174" s="232" t="s">
        <v>108</v>
      </c>
      <c r="B174" s="64" t="str">
        <f>VLOOKUP('Valoración 2.0'!C174,Tabla_Riesgos[#All],2,FALSE)</f>
        <v>GESTIÓN DOCUMENTAL</v>
      </c>
      <c r="C174" s="64">
        <v>74</v>
      </c>
      <c r="D174" s="64" t="str">
        <f>VLOOKUP('Valoración 2.0'!C174,Tabla_Riesgos[#All],3,FALSE)</f>
        <v>Puede ocurrir el filtro o utilización indebida de información  privilegiada de la información que reposa físicamente</v>
      </c>
      <c r="E174" s="64" t="str">
        <f>VLOOKUP('Valoración 2.0'!C174,Tabla_Riesgos[#All],6,FALSE)</f>
        <v>Seguridad de la Información</v>
      </c>
      <c r="F174" s="209"/>
      <c r="G174" s="209"/>
      <c r="H174" s="209"/>
      <c r="I174" s="209"/>
      <c r="J174" s="209"/>
      <c r="K174" s="209"/>
      <c r="L174" s="209"/>
      <c r="M174" s="209"/>
      <c r="N174" s="209"/>
      <c r="O174" s="209"/>
      <c r="P174" s="209"/>
      <c r="Q174" s="209"/>
      <c r="R174" s="209"/>
      <c r="S174" s="209"/>
      <c r="T174" s="209"/>
      <c r="U174" s="209"/>
      <c r="V174" s="209"/>
      <c r="W174" s="209"/>
      <c r="X174" s="209"/>
      <c r="Y174" s="64" t="str">
        <f t="shared" si="16"/>
        <v/>
      </c>
      <c r="Z174" s="127" t="str">
        <f>IFERROR(VLOOKUP(AC174,'Tablas de calculos'!$AA$25:$AC$29,3,FALSE),"")</f>
        <v/>
      </c>
      <c r="AA174" s="127" t="str">
        <f>IFERROR(VLOOKUP(AD174,'Tablas de calculos'!$AB$25:$AC$29,2,FALSE),"")</f>
        <v/>
      </c>
      <c r="AB174" s="481" t="str">
        <f>CONCATENATE(AC174,AD174)</f>
        <v/>
      </c>
      <c r="AC174" s="250" t="str">
        <f>IFERROR(VLOOKUP(Y174,'Tablas de calculos'!$V$22:$W$26,2,FALSE),"")</f>
        <v/>
      </c>
      <c r="AD174" s="232"/>
      <c r="AE174" s="250" t="str">
        <f>IFERROR(VLOOKUP(AB174,'Tablas de calculos'!$AF$4:$AI$28,4,FALSE),"")</f>
        <v/>
      </c>
      <c r="AF174" s="130" t="str">
        <f t="shared" ca="1" si="17"/>
        <v/>
      </c>
      <c r="AG174" s="117" t="str">
        <f ca="1">IFERROR(Z174-ROUND(AVERAGEIF('Control 2.0'!$B$3:$Z$220,'Valoración 2.0'!C174,'Control 2.0'!$Y$3:$Y$220),0),Z174)</f>
        <v/>
      </c>
      <c r="AH174" s="117" t="str">
        <f ca="1">IFERROR(AA174-ROUND(AVERAGEIF('Control 2.0'!$B$3:$Z$220,'Valoración 2.0'!C174,'Control 2.0'!$Z$3:$Z$220),0),AA174)</f>
        <v/>
      </c>
      <c r="AI174" s="250" t="str">
        <f ca="1">IFERROR(VLOOKUP(AG174,'Tablas de calculos'!$V$22:$W$26,2,FALSE),"")</f>
        <v/>
      </c>
      <c r="AJ174" s="250" t="str">
        <f ca="1">IFERROR(VLOOKUP(AH174,'Tablas de calculos'!$V$22:$X$26,3,FALSE),"")</f>
        <v/>
      </c>
      <c r="AK174" s="250" t="str">
        <f ca="1">IFERROR(VLOOKUP(AF174,'Tablas de calculos'!$AF$4:$AI$28,4,FALSE),"")</f>
        <v/>
      </c>
      <c r="AL174" s="250" t="str">
        <f t="shared" ca="1" si="18"/>
        <v>Si</v>
      </c>
      <c r="AM174" s="490"/>
      <c r="AN174" s="281"/>
      <c r="AO174" s="281"/>
      <c r="AP174" s="281"/>
      <c r="AQ174" s="281"/>
      <c r="AR174" s="215"/>
      <c r="AS174" s="215"/>
    </row>
    <row r="175" spans="1:45" ht="43.5" customHeight="1" x14ac:dyDescent="0.25">
      <c r="A175" s="232" t="s">
        <v>108</v>
      </c>
      <c r="B175" s="62" t="str">
        <f>VLOOKUP('Valoración 2.0'!C175,Tabla_Riesgos[#All],2,FALSE)</f>
        <v>TODOS LOS PROCESOS</v>
      </c>
      <c r="C175" s="62">
        <v>91</v>
      </c>
      <c r="D175" s="62" t="str">
        <f>VLOOKUP('Valoración 2.0'!C175,Tabla_Riesgos[#All],3,FALSE)</f>
        <v>Puede ocurrir que se presente fuga o pérdida de información.</v>
      </c>
      <c r="E175" s="62" t="str">
        <f>VLOOKUP('Valoración 2.0'!C175,Tabla_Riesgos[#All],6,FALSE)</f>
        <v>Seguridad de la Información</v>
      </c>
      <c r="F175" s="212">
        <v>4</v>
      </c>
      <c r="G175" s="212">
        <v>4</v>
      </c>
      <c r="H175" s="212">
        <v>4</v>
      </c>
      <c r="I175" s="212">
        <v>4</v>
      </c>
      <c r="J175" s="212">
        <v>2</v>
      </c>
      <c r="K175" s="212"/>
      <c r="L175" s="212"/>
      <c r="M175" s="212"/>
      <c r="N175" s="212"/>
      <c r="O175" s="212"/>
      <c r="P175" s="212"/>
      <c r="Q175" s="212"/>
      <c r="R175" s="212"/>
      <c r="S175" s="212"/>
      <c r="T175" s="212"/>
      <c r="U175" s="212"/>
      <c r="V175" s="212"/>
      <c r="W175" s="212"/>
      <c r="X175" s="212"/>
      <c r="Y175" s="62">
        <f t="shared" si="16"/>
        <v>4</v>
      </c>
      <c r="Z175" s="126">
        <f>IFERROR(VLOOKUP(AC175,'Tablas de calculos'!$AA$25:$AC$29,3,FALSE),"")</f>
        <v>4</v>
      </c>
      <c r="AA175" s="126">
        <f>IFERROR(VLOOKUP(AD175,'Tablas de calculos'!$AB$25:$AC$29,2,FALSE),"")</f>
        <v>4</v>
      </c>
      <c r="AB175" s="126" t="str">
        <f>CONCATENATE(AC175,AD175)</f>
        <v>ProbableMayor</v>
      </c>
      <c r="AC175" s="250" t="str">
        <f>IFERROR(VLOOKUP(Y175,'Tablas de calculos'!$V$22:$W$26,2,FALSE),"")</f>
        <v>Probable</v>
      </c>
      <c r="AD175" s="493" t="s">
        <v>372</v>
      </c>
      <c r="AE175" s="475" t="str">
        <f>IFERROR(VLOOKUP(AB175,'Tablas de calculos'!$AF$4:$AI$28,4,FALSE),"")</f>
        <v>Extremo</v>
      </c>
      <c r="AF175" s="234" t="str">
        <f t="shared" ca="1" si="17"/>
        <v>ProbableMayor</v>
      </c>
      <c r="AG175" s="494">
        <f ca="1">IFERROR(Z175-ROUND(AVERAGEIF('Control 2.0'!$B$3:$Z$220,'Valoración 2.0'!C175,'Control 2.0'!$Y$3:$Y$220),0),Z175)</f>
        <v>4</v>
      </c>
      <c r="AH175" s="494">
        <f ca="1">IFERROR(AA175-ROUND(AVERAGEIF('Control 2.0'!$B$3:$Z$220,'Valoración 2.0'!C175,'Control 2.0'!$Z$3:$Z$220),0),AA175)</f>
        <v>4</v>
      </c>
      <c r="AI175" s="475" t="str">
        <f ca="1">IFERROR(VLOOKUP(AG175,'Tablas de calculos'!$V$22:$W$26,2,FALSE),"")</f>
        <v>Probable</v>
      </c>
      <c r="AJ175" s="475" t="str">
        <f ca="1">IFERROR(VLOOKUP(AH175,'Tablas de calculos'!$V$22:$X$26,3,FALSE),"")</f>
        <v>Mayor</v>
      </c>
      <c r="AK175" s="475" t="str">
        <f ca="1">IFERROR(VLOOKUP(AF175,'Tablas de calculos'!$AF$4:$AI$28,4,FALSE),"")</f>
        <v>Extremo</v>
      </c>
      <c r="AL175" s="475" t="str">
        <f t="shared" ca="1" si="18"/>
        <v>Si</v>
      </c>
      <c r="AM175" s="495"/>
      <c r="AN175" s="281"/>
      <c r="AO175" s="281"/>
      <c r="AP175" s="281"/>
      <c r="AQ175" s="281"/>
      <c r="AR175" s="215"/>
      <c r="AS175" s="215"/>
    </row>
    <row r="176" spans="1:45" s="222" customFormat="1" ht="43.5" customHeight="1" x14ac:dyDescent="0.25">
      <c r="A176" s="232" t="s">
        <v>108</v>
      </c>
      <c r="B176" s="189" t="str">
        <f>VLOOKUP('Valoración 2.0'!C176,Tabla_Riesgos[#All],2,FALSE)</f>
        <v>RECEPCIÓN Y REGISTRO</v>
      </c>
      <c r="C176" s="190">
        <v>75</v>
      </c>
      <c r="D176" s="189" t="str">
        <f>VLOOKUP('Valoración 2.0'!C176,Tabla_Riesgos[#All],3,FALSE)</f>
        <v>No contar con la información real del inventario de los activos en administración</v>
      </c>
      <c r="E176" s="189" t="str">
        <f>VLOOKUP('Valoración 2.0'!C176,Tabla_Riesgos[#All],6,FALSE)</f>
        <v>Seguridad de la Información</v>
      </c>
      <c r="F176" s="211"/>
      <c r="G176" s="211"/>
      <c r="H176" s="211"/>
      <c r="I176" s="211"/>
      <c r="J176" s="211"/>
      <c r="K176" s="211"/>
      <c r="L176" s="211"/>
      <c r="M176" s="211"/>
      <c r="N176" s="211"/>
      <c r="O176" s="211"/>
      <c r="P176" s="211"/>
      <c r="Q176" s="211"/>
      <c r="R176" s="211"/>
      <c r="S176" s="211"/>
      <c r="T176" s="211"/>
      <c r="U176" s="211"/>
      <c r="V176" s="211"/>
      <c r="W176" s="211"/>
      <c r="X176" s="211"/>
      <c r="Y176" s="189" t="str">
        <f t="shared" ref="Y176:Y179" si="24">IFERROR(ROUND(AVERAGE(F176:X176),0),"")</f>
        <v/>
      </c>
      <c r="Z176" s="127" t="str">
        <f>IFERROR(VLOOKUP(AC176,'Tablas de calculos'!$AA$25:$AC$29,3,FALSE),"")</f>
        <v/>
      </c>
      <c r="AA176" s="127" t="str">
        <f>IFERROR(VLOOKUP(AD176,'Tablas de calculos'!$AB$25:$AC$29,2,FALSE),"")</f>
        <v/>
      </c>
      <c r="AB176" s="481" t="str">
        <f t="shared" ref="AB176:AB179" si="25">CONCATENATE(AC176,AD176)</f>
        <v/>
      </c>
      <c r="AC176" s="491" t="str">
        <f>IFERROR(VLOOKUP(Y176,'Tablas de calculos'!$V$22:$W$26,2,FALSE),"")</f>
        <v/>
      </c>
      <c r="AD176" s="396"/>
      <c r="AE176" s="491" t="str">
        <f>IFERROR(VLOOKUP(AB176,'Tablas de calculos'!$AF$4:$AI$28,4,FALSE),"")</f>
        <v/>
      </c>
      <c r="AF176" s="130" t="str">
        <f t="shared" ref="AF176:AF179" ca="1" si="26">CONCATENATE(AI176,AJ176)</f>
        <v/>
      </c>
      <c r="AG176" s="117" t="str">
        <f ca="1">IFERROR(Z176-ROUND(AVERAGEIF('Control 2.0'!$B$3:$Z$220,'Valoración 2.0'!C176,'Control 2.0'!$Y$3:$Y$220),0),Z176)</f>
        <v/>
      </c>
      <c r="AH176" s="117" t="str">
        <f ca="1">IFERROR(AA176-ROUND(AVERAGEIF('Control 2.0'!$B$3:$Z$220,'Valoración 2.0'!C176,'Control 2.0'!$Z$3:$Z$220),0),AA176)</f>
        <v/>
      </c>
      <c r="AI176" s="491" t="str">
        <f ca="1">IFERROR(VLOOKUP(AG176,'Tablas de calculos'!$V$22:$W$26,2,FALSE),"")</f>
        <v/>
      </c>
      <c r="AJ176" s="491" t="str">
        <f ca="1">IFERROR(VLOOKUP(AH176,'Tablas de calculos'!$V$22:$X$26,3,FALSE),"")</f>
        <v/>
      </c>
      <c r="AK176" s="491" t="str">
        <f ca="1">IFERROR(VLOOKUP(AF176,'Tablas de calculos'!$AF$4:$AI$28,4,FALSE),"")</f>
        <v/>
      </c>
      <c r="AL176" s="491" t="str">
        <f t="shared" ref="AL176:AL179" ca="1" si="27">IF(AK176="Bajo","No","Si")</f>
        <v>Si</v>
      </c>
      <c r="AM176" s="492"/>
      <c r="AN176" s="281"/>
      <c r="AO176" s="281"/>
      <c r="AP176" s="281"/>
      <c r="AQ176" s="281"/>
      <c r="AR176" s="215"/>
      <c r="AS176" s="215"/>
    </row>
    <row r="177" spans="1:45" ht="43.5" customHeight="1" x14ac:dyDescent="0.25">
      <c r="A177" s="232" t="s">
        <v>108</v>
      </c>
      <c r="B177" s="64" t="str">
        <f>VLOOKUP('Valoración 2.0'!C177,Tabla_Riesgos[#All],2,FALSE)</f>
        <v>RECEPCIÓN Y REGISTRO</v>
      </c>
      <c r="C177" s="62">
        <v>78</v>
      </c>
      <c r="D177" s="64" t="str">
        <f>VLOOKUP('Valoración 2.0'!C177,Tabla_Riesgos[#All],3,FALSE)</f>
        <v xml:space="preserve">Pueden presentar errores en la información en el registro de los activos 
</v>
      </c>
      <c r="E177" s="64" t="str">
        <f>VLOOKUP('Valoración 2.0'!C177,Tabla_Riesgos[#All],6,FALSE)</f>
        <v>Seguridad de la Información</v>
      </c>
      <c r="F177" s="209"/>
      <c r="G177" s="209"/>
      <c r="H177" s="209"/>
      <c r="I177" s="209"/>
      <c r="J177" s="209"/>
      <c r="K177" s="209"/>
      <c r="L177" s="209"/>
      <c r="M177" s="209"/>
      <c r="N177" s="209"/>
      <c r="O177" s="209"/>
      <c r="P177" s="209"/>
      <c r="Q177" s="209"/>
      <c r="R177" s="209"/>
      <c r="S177" s="209"/>
      <c r="T177" s="209"/>
      <c r="U177" s="209"/>
      <c r="V177" s="209"/>
      <c r="W177" s="209"/>
      <c r="X177" s="209"/>
      <c r="Y177" s="64" t="str">
        <f t="shared" si="24"/>
        <v/>
      </c>
      <c r="Z177" s="127" t="str">
        <f>IFERROR(VLOOKUP(AC177,'Tablas de calculos'!$AA$25:$AC$29,3,FALSE),"")</f>
        <v/>
      </c>
      <c r="AA177" s="127" t="str">
        <f>IFERROR(VLOOKUP(AD177,'Tablas de calculos'!$AB$25:$AC$29,2,FALSE),"")</f>
        <v/>
      </c>
      <c r="AB177" s="481" t="str">
        <f t="shared" si="25"/>
        <v/>
      </c>
      <c r="AC177" s="250" t="str">
        <f>IFERROR(VLOOKUP(Y177,'Tablas de calculos'!$V$22:$W$26,2,FALSE),"")</f>
        <v/>
      </c>
      <c r="AD177" s="232"/>
      <c r="AE177" s="250" t="str">
        <f>IFERROR(VLOOKUP(AB177,'Tablas de calculos'!$AF$4:$AI$28,4,FALSE),"")</f>
        <v/>
      </c>
      <c r="AF177" s="130" t="str">
        <f t="shared" ca="1" si="26"/>
        <v/>
      </c>
      <c r="AG177" s="117" t="str">
        <f ca="1">IFERROR(Z177-ROUND(AVERAGEIF('Control 2.0'!$B$3:$Z$220,'Valoración 2.0'!C177,'Control 2.0'!$Y$3:$Y$220),0),Z177)</f>
        <v/>
      </c>
      <c r="AH177" s="117" t="str">
        <f ca="1">IFERROR(AA177-ROUND(AVERAGEIF('Control 2.0'!$B$3:$Z$220,'Valoración 2.0'!C177,'Control 2.0'!$Z$3:$Z$220),0),AA177)</f>
        <v/>
      </c>
      <c r="AI177" s="250" t="str">
        <f ca="1">IFERROR(VLOOKUP(AG177,'Tablas de calculos'!$V$22:$W$26,2,FALSE),"")</f>
        <v/>
      </c>
      <c r="AJ177" s="250" t="str">
        <f ca="1">IFERROR(VLOOKUP(AH177,'Tablas de calculos'!$V$22:$X$26,3,FALSE),"")</f>
        <v/>
      </c>
      <c r="AK177" s="250" t="str">
        <f ca="1">IFERROR(VLOOKUP(AF177,'Tablas de calculos'!$AF$4:$AI$28,4,FALSE),"")</f>
        <v/>
      </c>
      <c r="AL177" s="250" t="str">
        <f t="shared" ca="1" si="27"/>
        <v>Si</v>
      </c>
      <c r="AM177" s="490"/>
      <c r="AN177" s="281"/>
      <c r="AO177" s="281"/>
      <c r="AP177" s="281"/>
      <c r="AQ177" s="281"/>
      <c r="AR177" s="215"/>
      <c r="AS177" s="215"/>
    </row>
    <row r="178" spans="1:45" ht="43.5" customHeight="1" x14ac:dyDescent="0.25">
      <c r="A178" s="232" t="s">
        <v>108</v>
      </c>
      <c r="B178" s="64" t="str">
        <f>VLOOKUP('Valoración 2.0'!C178,Tabla_Riesgos[#All],2,FALSE)</f>
        <v>INTELIGENCIA DE NEGOCIOS</v>
      </c>
      <c r="C178" s="62">
        <v>101</v>
      </c>
      <c r="D178" s="64" t="str">
        <f>VLOOKUP('Valoración 2.0'!C178,Tabla_Riesgos[#All],3,FALSE)</f>
        <v>Podría ocurrir que se publiquen datos o información sensible</v>
      </c>
      <c r="E178" s="64" t="str">
        <f>VLOOKUP('Valoración 2.0'!C178,Tabla_Riesgos[#All],6,FALSE)</f>
        <v>Seguridad de la Información</v>
      </c>
      <c r="F178" s="209"/>
      <c r="G178" s="209"/>
      <c r="H178" s="209"/>
      <c r="I178" s="209"/>
      <c r="J178" s="209"/>
      <c r="K178" s="209"/>
      <c r="L178" s="209"/>
      <c r="M178" s="209"/>
      <c r="N178" s="209"/>
      <c r="O178" s="209"/>
      <c r="P178" s="209"/>
      <c r="Q178" s="209"/>
      <c r="R178" s="209"/>
      <c r="S178" s="209"/>
      <c r="T178" s="209"/>
      <c r="U178" s="209"/>
      <c r="V178" s="209"/>
      <c r="W178" s="209"/>
      <c r="X178" s="209"/>
      <c r="Y178" s="64" t="str">
        <f t="shared" si="24"/>
        <v/>
      </c>
      <c r="Z178" s="127" t="str">
        <f>IFERROR(VLOOKUP(AC178,'Tablas de calculos'!$AA$25:$AC$29,3,FALSE),"")</f>
        <v/>
      </c>
      <c r="AA178" s="127" t="str">
        <f>IFERROR(VLOOKUP(AD178,'Tablas de calculos'!$AB$25:$AC$29,2,FALSE),"")</f>
        <v/>
      </c>
      <c r="AB178" s="481" t="str">
        <f t="shared" si="25"/>
        <v/>
      </c>
      <c r="AC178" s="250" t="str">
        <f>IFERROR(VLOOKUP(Y178,'Tablas de calculos'!$V$22:$W$26,2,FALSE),"")</f>
        <v/>
      </c>
      <c r="AD178" s="232"/>
      <c r="AE178" s="250" t="str">
        <f>IFERROR(VLOOKUP(AB178,'Tablas de calculos'!$AF$4:$AI$28,4,FALSE),"")</f>
        <v/>
      </c>
      <c r="AF178" s="130" t="str">
        <f t="shared" ca="1" si="26"/>
        <v/>
      </c>
      <c r="AG178" s="117" t="str">
        <f ca="1">IFERROR(Z178-ROUND(AVERAGEIF('Control 2.0'!$B$3:$Z$220,'Valoración 2.0'!C178,'Control 2.0'!$Y$3:$Y$220),0),Z178)</f>
        <v/>
      </c>
      <c r="AH178" s="117" t="str">
        <f ca="1">IFERROR(AA178-ROUND(AVERAGEIF('Control 2.0'!$B$3:$Z$220,'Valoración 2.0'!C178,'Control 2.0'!$Z$3:$Z$220),0),AA178)</f>
        <v/>
      </c>
      <c r="AI178" s="250" t="str">
        <f ca="1">IFERROR(VLOOKUP(AG178,'Tablas de calculos'!$V$22:$W$26,2,FALSE),"")</f>
        <v/>
      </c>
      <c r="AJ178" s="250" t="str">
        <f ca="1">IFERROR(VLOOKUP(AH178,'Tablas de calculos'!$V$22:$X$26,3,FALSE),"")</f>
        <v/>
      </c>
      <c r="AK178" s="250" t="str">
        <f ca="1">IFERROR(VLOOKUP(AF178,'Tablas de calculos'!$AF$4:$AI$28,4,FALSE),"")</f>
        <v/>
      </c>
      <c r="AL178" s="250" t="str">
        <f t="shared" ca="1" si="27"/>
        <v>Si</v>
      </c>
      <c r="AM178" s="490"/>
      <c r="AN178" s="281"/>
      <c r="AO178" s="281"/>
      <c r="AP178" s="281"/>
      <c r="AQ178" s="281"/>
      <c r="AR178" s="215"/>
      <c r="AS178" s="215"/>
    </row>
    <row r="179" spans="1:45" s="222" customFormat="1" ht="43.5" customHeight="1" x14ac:dyDescent="0.25">
      <c r="A179" s="232" t="s">
        <v>108</v>
      </c>
      <c r="B179" s="189" t="str">
        <f>VLOOKUP('Valoración 2.0'!C179,Tabla_Riesgos[#All],2,FALSE)</f>
        <v>GESTIÓN DEL TALENTO HUMANO</v>
      </c>
      <c r="C179" s="190">
        <v>124</v>
      </c>
      <c r="D179" s="189" t="str">
        <f>VLOOKUP('Valoración 2.0'!C179,Tabla_Riesgos[#All],3,FALSE)</f>
        <v>Podría presentarse divulgación de información personal de empleados</v>
      </c>
      <c r="E179" s="189" t="str">
        <f>VLOOKUP('Valoración 2.0'!C179,Tabla_Riesgos[#All],6,FALSE)</f>
        <v>Seguridad de la Información</v>
      </c>
      <c r="F179" s="211"/>
      <c r="G179" s="211"/>
      <c r="H179" s="211"/>
      <c r="I179" s="211"/>
      <c r="J179" s="211"/>
      <c r="K179" s="211"/>
      <c r="L179" s="211"/>
      <c r="M179" s="211"/>
      <c r="N179" s="211"/>
      <c r="O179" s="211"/>
      <c r="P179" s="211"/>
      <c r="Q179" s="211"/>
      <c r="R179" s="211"/>
      <c r="S179" s="211"/>
      <c r="T179" s="211"/>
      <c r="U179" s="211"/>
      <c r="V179" s="211"/>
      <c r="W179" s="211"/>
      <c r="X179" s="211"/>
      <c r="Y179" s="189" t="str">
        <f t="shared" si="24"/>
        <v/>
      </c>
      <c r="Z179" s="127" t="str">
        <f>IFERROR(VLOOKUP(AC179,'Tablas de calculos'!$AA$25:$AC$29,3,FALSE),"")</f>
        <v/>
      </c>
      <c r="AA179" s="127" t="str">
        <f>IFERROR(VLOOKUP(AD179,'Tablas de calculos'!$AB$25:$AC$29,2,FALSE),"")</f>
        <v/>
      </c>
      <c r="AB179" s="481" t="str">
        <f t="shared" si="25"/>
        <v/>
      </c>
      <c r="AC179" s="491" t="str">
        <f>IFERROR(VLOOKUP(Y179,'Tablas de calculos'!$V$22:$W$26,2,FALSE),"")</f>
        <v/>
      </c>
      <c r="AD179" s="396"/>
      <c r="AE179" s="491" t="str">
        <f>IFERROR(VLOOKUP(AB179,'Tablas de calculos'!$AF$4:$AI$28,4,FALSE),"")</f>
        <v/>
      </c>
      <c r="AF179" s="130" t="str">
        <f t="shared" ca="1" si="26"/>
        <v/>
      </c>
      <c r="AG179" s="117" t="str">
        <f ca="1">IFERROR(Z179-ROUND(AVERAGEIF('Control 2.0'!$B$3:$Z$220,'Valoración 2.0'!C179,'Control 2.0'!$Y$3:$Y$220),0),Z179)</f>
        <v/>
      </c>
      <c r="AH179" s="117" t="str">
        <f ca="1">IFERROR(AA179-ROUND(AVERAGEIF('Control 2.0'!$B$3:$Z$220,'Valoración 2.0'!C179,'Control 2.0'!$Z$3:$Z$220),0),AA179)</f>
        <v/>
      </c>
      <c r="AI179" s="491" t="str">
        <f ca="1">IFERROR(VLOOKUP(AG179,'Tablas de calculos'!$V$22:$W$26,2,FALSE),"")</f>
        <v/>
      </c>
      <c r="AJ179" s="491" t="str">
        <f ca="1">IFERROR(VLOOKUP(AH179,'Tablas de calculos'!$V$22:$X$26,3,FALSE),"")</f>
        <v/>
      </c>
      <c r="AK179" s="491" t="str">
        <f ca="1">IFERROR(VLOOKUP(AF179,'Tablas de calculos'!$AF$4:$AI$28,4,FALSE),"")</f>
        <v/>
      </c>
      <c r="AL179" s="491" t="str">
        <f t="shared" ca="1" si="27"/>
        <v>Si</v>
      </c>
      <c r="AM179" s="492"/>
      <c r="AN179" s="281"/>
      <c r="AO179" s="281"/>
      <c r="AP179" s="281"/>
      <c r="AQ179" s="281"/>
      <c r="AR179" s="215"/>
      <c r="AS179" s="215"/>
    </row>
    <row r="180" spans="1:45" s="222" customFormat="1" ht="43.5" customHeight="1" x14ac:dyDescent="0.25">
      <c r="A180" s="232" t="s">
        <v>1130</v>
      </c>
      <c r="B180" s="64" t="s">
        <v>12</v>
      </c>
      <c r="C180" s="74">
        <v>20</v>
      </c>
      <c r="D180" s="64" t="s">
        <v>24</v>
      </c>
      <c r="E180" s="64" t="s">
        <v>10</v>
      </c>
      <c r="F180" s="209">
        <v>1</v>
      </c>
      <c r="G180" s="209">
        <v>1</v>
      </c>
      <c r="H180" s="209">
        <v>1</v>
      </c>
      <c r="I180" s="209">
        <v>1</v>
      </c>
      <c r="J180" s="209">
        <v>1</v>
      </c>
      <c r="K180" s="209">
        <v>1</v>
      </c>
      <c r="L180" s="209">
        <v>1</v>
      </c>
      <c r="M180" s="209">
        <v>1</v>
      </c>
      <c r="N180" s="209">
        <v>1</v>
      </c>
      <c r="O180" s="209">
        <v>1</v>
      </c>
      <c r="P180" s="209">
        <v>1</v>
      </c>
      <c r="Q180" s="209">
        <v>1</v>
      </c>
      <c r="R180" s="209">
        <v>1</v>
      </c>
      <c r="S180" s="209"/>
      <c r="T180" s="209"/>
      <c r="U180" s="209"/>
      <c r="V180" s="209"/>
      <c r="W180" s="209"/>
      <c r="X180" s="209"/>
      <c r="Y180" s="64">
        <v>1</v>
      </c>
      <c r="Z180" s="127">
        <v>1</v>
      </c>
      <c r="AA180" s="127">
        <v>3</v>
      </c>
      <c r="AB180" s="481" t="s">
        <v>1131</v>
      </c>
      <c r="AC180" s="250" t="s">
        <v>462</v>
      </c>
      <c r="AD180" s="232" t="s">
        <v>371</v>
      </c>
      <c r="AE180" s="250" t="s">
        <v>371</v>
      </c>
      <c r="AF180" s="130" t="s">
        <v>1131</v>
      </c>
      <c r="AG180" s="117">
        <v>1</v>
      </c>
      <c r="AH180" s="117">
        <v>3</v>
      </c>
      <c r="AI180" s="250" t="s">
        <v>462</v>
      </c>
      <c r="AJ180" s="250" t="s">
        <v>371</v>
      </c>
      <c r="AK180" s="250" t="s">
        <v>371</v>
      </c>
      <c r="AL180" s="250" t="s">
        <v>1129</v>
      </c>
      <c r="AM180" s="490"/>
      <c r="AN180" s="281"/>
      <c r="AO180" s="281"/>
      <c r="AP180" s="281"/>
      <c r="AQ180" s="281"/>
      <c r="AR180" s="215"/>
      <c r="AS180" s="215"/>
    </row>
    <row r="181" spans="1:45" s="222" customFormat="1" ht="43.5" customHeight="1" x14ac:dyDescent="0.25">
      <c r="A181" s="232" t="s">
        <v>1130</v>
      </c>
      <c r="B181" s="189" t="s">
        <v>12</v>
      </c>
      <c r="C181" s="189">
        <v>27</v>
      </c>
      <c r="D181" s="189" t="s">
        <v>661</v>
      </c>
      <c r="E181" s="189" t="s">
        <v>10</v>
      </c>
      <c r="F181" s="211">
        <v>1</v>
      </c>
      <c r="G181" s="211">
        <v>1</v>
      </c>
      <c r="H181" s="211">
        <v>1</v>
      </c>
      <c r="I181" s="211">
        <v>1</v>
      </c>
      <c r="J181" s="211">
        <v>1</v>
      </c>
      <c r="K181" s="211">
        <v>1</v>
      </c>
      <c r="L181" s="211">
        <v>1</v>
      </c>
      <c r="M181" s="211">
        <v>1</v>
      </c>
      <c r="N181" s="211">
        <v>1</v>
      </c>
      <c r="O181" s="211">
        <v>1</v>
      </c>
      <c r="P181" s="211">
        <v>1</v>
      </c>
      <c r="Q181" s="211">
        <v>1</v>
      </c>
      <c r="R181" s="211">
        <v>1</v>
      </c>
      <c r="S181" s="211"/>
      <c r="T181" s="211"/>
      <c r="U181" s="211"/>
      <c r="V181" s="211"/>
      <c r="W181" s="211"/>
      <c r="X181" s="211"/>
      <c r="Y181" s="189">
        <v>1</v>
      </c>
      <c r="Z181" s="127">
        <v>1</v>
      </c>
      <c r="AA181" s="127">
        <v>3</v>
      </c>
      <c r="AB181" s="481" t="s">
        <v>1131</v>
      </c>
      <c r="AC181" s="491" t="s">
        <v>462</v>
      </c>
      <c r="AD181" s="396" t="s">
        <v>371</v>
      </c>
      <c r="AE181" s="491" t="s">
        <v>371</v>
      </c>
      <c r="AF181" s="130" t="s">
        <v>1131</v>
      </c>
      <c r="AG181" s="117">
        <v>1</v>
      </c>
      <c r="AH181" s="117">
        <v>3</v>
      </c>
      <c r="AI181" s="491" t="s">
        <v>462</v>
      </c>
      <c r="AJ181" s="491" t="s">
        <v>371</v>
      </c>
      <c r="AK181" s="491" t="s">
        <v>371</v>
      </c>
      <c r="AL181" s="491" t="s">
        <v>1129</v>
      </c>
      <c r="AM181" s="492"/>
      <c r="AN181" s="281"/>
      <c r="AO181" s="281"/>
      <c r="AP181" s="281"/>
      <c r="AQ181" s="281"/>
      <c r="AR181" s="215"/>
      <c r="AS181" s="215"/>
    </row>
    <row r="182" spans="1:45" s="222" customFormat="1" ht="43.5" customHeight="1" x14ac:dyDescent="0.25">
      <c r="A182" s="232" t="s">
        <v>1130</v>
      </c>
      <c r="B182" s="64" t="s">
        <v>45</v>
      </c>
      <c r="C182" s="64">
        <v>45</v>
      </c>
      <c r="D182" s="64" t="s">
        <v>46</v>
      </c>
      <c r="E182" s="64" t="s">
        <v>9</v>
      </c>
      <c r="F182" s="209">
        <v>1</v>
      </c>
      <c r="G182" s="209">
        <v>1</v>
      </c>
      <c r="H182" s="209">
        <v>1</v>
      </c>
      <c r="I182" s="209">
        <v>1</v>
      </c>
      <c r="J182" s="209">
        <v>1</v>
      </c>
      <c r="K182" s="209">
        <v>1</v>
      </c>
      <c r="L182" s="209">
        <v>1</v>
      </c>
      <c r="M182" s="209">
        <v>1</v>
      </c>
      <c r="N182" s="209">
        <v>1</v>
      </c>
      <c r="O182" s="209">
        <v>1</v>
      </c>
      <c r="P182" s="209">
        <v>1</v>
      </c>
      <c r="Q182" s="209">
        <v>1</v>
      </c>
      <c r="R182" s="209">
        <v>1</v>
      </c>
      <c r="S182" s="209"/>
      <c r="T182" s="209"/>
      <c r="U182" s="209"/>
      <c r="V182" s="209"/>
      <c r="W182" s="209"/>
      <c r="X182" s="209"/>
      <c r="Y182" s="189"/>
      <c r="Z182" s="127"/>
      <c r="AA182" s="127"/>
      <c r="AB182" s="481"/>
      <c r="AC182" s="491" t="s">
        <v>824</v>
      </c>
      <c r="AD182" s="396"/>
      <c r="AE182" s="491" t="s">
        <v>824</v>
      </c>
      <c r="AF182" s="130" t="s">
        <v>824</v>
      </c>
      <c r="AG182" s="117">
        <v>0</v>
      </c>
      <c r="AH182" s="117">
        <v>-2</v>
      </c>
      <c r="AI182" s="491" t="s">
        <v>824</v>
      </c>
      <c r="AJ182" s="491" t="s">
        <v>824</v>
      </c>
      <c r="AK182" s="491" t="s">
        <v>824</v>
      </c>
      <c r="AL182" s="491" t="s">
        <v>1129</v>
      </c>
      <c r="AM182" s="492"/>
      <c r="AN182" s="281"/>
      <c r="AO182" s="281"/>
      <c r="AP182" s="281"/>
      <c r="AQ182" s="281"/>
      <c r="AR182" s="215"/>
      <c r="AS182" s="215"/>
    </row>
    <row r="183" spans="1:45" s="222" customFormat="1" ht="43.5" customHeight="1" x14ac:dyDescent="0.25">
      <c r="A183" s="232" t="s">
        <v>1130</v>
      </c>
      <c r="B183" s="189" t="s">
        <v>57</v>
      </c>
      <c r="C183" s="189">
        <v>53</v>
      </c>
      <c r="D183" s="189" t="s">
        <v>58</v>
      </c>
      <c r="E183" s="189" t="s">
        <v>10</v>
      </c>
      <c r="F183" s="211"/>
      <c r="G183" s="211"/>
      <c r="H183" s="211"/>
      <c r="I183" s="211"/>
      <c r="J183" s="211"/>
      <c r="K183" s="211"/>
      <c r="L183" s="211"/>
      <c r="M183" s="211"/>
      <c r="N183" s="211"/>
      <c r="O183" s="211"/>
      <c r="P183" s="211"/>
      <c r="Q183" s="211"/>
      <c r="R183" s="211"/>
      <c r="S183" s="211"/>
      <c r="T183" s="211"/>
      <c r="U183" s="211"/>
      <c r="V183" s="211"/>
      <c r="W183" s="211"/>
      <c r="X183" s="211"/>
      <c r="Y183" s="189" t="s">
        <v>824</v>
      </c>
      <c r="Z183" s="127" t="s">
        <v>824</v>
      </c>
      <c r="AA183" s="127" t="s">
        <v>824</v>
      </c>
      <c r="AB183" s="481" t="s">
        <v>824</v>
      </c>
      <c r="AC183" s="491" t="s">
        <v>824</v>
      </c>
      <c r="AD183" s="396"/>
      <c r="AE183" s="491" t="s">
        <v>824</v>
      </c>
      <c r="AF183" s="130" t="s">
        <v>824</v>
      </c>
      <c r="AG183" s="117" t="s">
        <v>824</v>
      </c>
      <c r="AH183" s="117" t="s">
        <v>824</v>
      </c>
      <c r="AI183" s="491" t="s">
        <v>824</v>
      </c>
      <c r="AJ183" s="491" t="s">
        <v>824</v>
      </c>
      <c r="AK183" s="491" t="s">
        <v>824</v>
      </c>
      <c r="AL183" s="491" t="s">
        <v>1129</v>
      </c>
      <c r="AM183" s="492"/>
      <c r="AN183" s="281"/>
      <c r="AO183" s="281"/>
      <c r="AP183" s="281"/>
      <c r="AQ183" s="281"/>
      <c r="AR183" s="215"/>
      <c r="AS183" s="215"/>
    </row>
    <row r="184" spans="1:45" s="222" customFormat="1" ht="43.5" customHeight="1" x14ac:dyDescent="0.25">
      <c r="A184" s="232" t="s">
        <v>1130</v>
      </c>
      <c r="B184" s="64" t="s">
        <v>676</v>
      </c>
      <c r="C184" s="64">
        <v>67</v>
      </c>
      <c r="D184" s="64" t="s">
        <v>677</v>
      </c>
      <c r="E184" s="64" t="s">
        <v>10</v>
      </c>
      <c r="F184" s="209"/>
      <c r="G184" s="209"/>
      <c r="H184" s="209"/>
      <c r="I184" s="209"/>
      <c r="J184" s="209"/>
      <c r="K184" s="209"/>
      <c r="L184" s="209"/>
      <c r="M184" s="209"/>
      <c r="N184" s="209"/>
      <c r="O184" s="209"/>
      <c r="P184" s="209"/>
      <c r="Q184" s="209"/>
      <c r="R184" s="209"/>
      <c r="S184" s="209"/>
      <c r="T184" s="209"/>
      <c r="U184" s="209"/>
      <c r="V184" s="209"/>
      <c r="W184" s="209"/>
      <c r="X184" s="209"/>
      <c r="Y184" s="64" t="s">
        <v>824</v>
      </c>
      <c r="Z184" s="127" t="s">
        <v>824</v>
      </c>
      <c r="AA184" s="127" t="s">
        <v>824</v>
      </c>
      <c r="AB184" s="481" t="s">
        <v>824</v>
      </c>
      <c r="AC184" s="250" t="s">
        <v>824</v>
      </c>
      <c r="AD184" s="232"/>
      <c r="AE184" s="250" t="s">
        <v>824</v>
      </c>
      <c r="AF184" s="130" t="s">
        <v>824</v>
      </c>
      <c r="AG184" s="117" t="s">
        <v>824</v>
      </c>
      <c r="AH184" s="117" t="s">
        <v>824</v>
      </c>
      <c r="AI184" s="250" t="s">
        <v>824</v>
      </c>
      <c r="AJ184" s="250" t="s">
        <v>824</v>
      </c>
      <c r="AK184" s="250" t="s">
        <v>824</v>
      </c>
      <c r="AL184" s="250" t="s">
        <v>1129</v>
      </c>
      <c r="AM184" s="490"/>
      <c r="AN184" s="281"/>
      <c r="AO184" s="281"/>
      <c r="AP184" s="281"/>
      <c r="AQ184" s="281"/>
      <c r="AR184" s="215"/>
      <c r="AS184" s="215"/>
    </row>
    <row r="185" spans="1:45" s="222" customFormat="1" ht="43.5" customHeight="1" x14ac:dyDescent="0.25">
      <c r="A185" s="232" t="s">
        <v>1130</v>
      </c>
      <c r="B185" s="189" t="s">
        <v>102</v>
      </c>
      <c r="C185" s="189">
        <v>68</v>
      </c>
      <c r="D185" s="189" t="s">
        <v>81</v>
      </c>
      <c r="E185" s="189" t="s">
        <v>10</v>
      </c>
      <c r="F185" s="211"/>
      <c r="G185" s="211"/>
      <c r="H185" s="211"/>
      <c r="I185" s="211"/>
      <c r="J185" s="211"/>
      <c r="K185" s="211"/>
      <c r="L185" s="211"/>
      <c r="M185" s="211"/>
      <c r="N185" s="211"/>
      <c r="O185" s="211"/>
      <c r="P185" s="211"/>
      <c r="Q185" s="211"/>
      <c r="R185" s="211"/>
      <c r="S185" s="211"/>
      <c r="T185" s="211"/>
      <c r="U185" s="211"/>
      <c r="V185" s="211"/>
      <c r="W185" s="211"/>
      <c r="X185" s="211"/>
      <c r="Y185" s="189" t="s">
        <v>824</v>
      </c>
      <c r="Z185" s="127" t="s">
        <v>824</v>
      </c>
      <c r="AA185" s="127" t="s">
        <v>824</v>
      </c>
      <c r="AB185" s="481" t="s">
        <v>824</v>
      </c>
      <c r="AC185" s="491" t="s">
        <v>824</v>
      </c>
      <c r="AD185" s="396"/>
      <c r="AE185" s="491" t="s">
        <v>824</v>
      </c>
      <c r="AF185" s="130" t="s">
        <v>824</v>
      </c>
      <c r="AG185" s="117" t="s">
        <v>824</v>
      </c>
      <c r="AH185" s="117" t="s">
        <v>824</v>
      </c>
      <c r="AI185" s="491" t="s">
        <v>824</v>
      </c>
      <c r="AJ185" s="491" t="s">
        <v>824</v>
      </c>
      <c r="AK185" s="491" t="s">
        <v>824</v>
      </c>
      <c r="AL185" s="491" t="s">
        <v>1129</v>
      </c>
      <c r="AM185" s="492"/>
      <c r="AN185" s="281"/>
      <c r="AO185" s="281"/>
      <c r="AP185" s="281"/>
      <c r="AQ185" s="281"/>
      <c r="AR185" s="215"/>
      <c r="AS185" s="215"/>
    </row>
    <row r="186" spans="1:45" s="222" customFormat="1" ht="43.5" customHeight="1" x14ac:dyDescent="0.25">
      <c r="A186" s="232" t="s">
        <v>1130</v>
      </c>
      <c r="B186" s="64" t="s">
        <v>102</v>
      </c>
      <c r="C186" s="64">
        <v>70</v>
      </c>
      <c r="D186" s="64" t="s">
        <v>678</v>
      </c>
      <c r="E186" s="64" t="s">
        <v>10</v>
      </c>
      <c r="F186" s="209"/>
      <c r="G186" s="209"/>
      <c r="H186" s="209"/>
      <c r="I186" s="209"/>
      <c r="J186" s="209"/>
      <c r="K186" s="209"/>
      <c r="L186" s="209"/>
      <c r="M186" s="209"/>
      <c r="N186" s="209"/>
      <c r="O186" s="209"/>
      <c r="P186" s="209"/>
      <c r="Q186" s="209"/>
      <c r="R186" s="209"/>
      <c r="S186" s="209"/>
      <c r="T186" s="209"/>
      <c r="U186" s="209"/>
      <c r="V186" s="209"/>
      <c r="W186" s="209"/>
      <c r="X186" s="209"/>
      <c r="Y186" s="64" t="s">
        <v>824</v>
      </c>
      <c r="Z186" s="127" t="s">
        <v>824</v>
      </c>
      <c r="AA186" s="127" t="s">
        <v>824</v>
      </c>
      <c r="AB186" s="481" t="s">
        <v>824</v>
      </c>
      <c r="AC186" s="250" t="s">
        <v>824</v>
      </c>
      <c r="AD186" s="496"/>
      <c r="AE186" s="250" t="s">
        <v>824</v>
      </c>
      <c r="AF186" s="130" t="s">
        <v>824</v>
      </c>
      <c r="AG186" s="117" t="s">
        <v>824</v>
      </c>
      <c r="AH186" s="117" t="s">
        <v>824</v>
      </c>
      <c r="AI186" s="250" t="s">
        <v>824</v>
      </c>
      <c r="AJ186" s="250" t="s">
        <v>824</v>
      </c>
      <c r="AK186" s="250" t="s">
        <v>824</v>
      </c>
      <c r="AL186" s="250" t="s">
        <v>1129</v>
      </c>
      <c r="AM186" s="490"/>
      <c r="AN186" s="281"/>
      <c r="AO186" s="281"/>
      <c r="AP186" s="281"/>
      <c r="AQ186" s="281"/>
      <c r="AR186" s="215"/>
      <c r="AS186" s="215"/>
    </row>
    <row r="187" spans="1:45" s="222" customFormat="1" ht="43.5" customHeight="1" x14ac:dyDescent="0.25">
      <c r="A187" s="232" t="s">
        <v>1130</v>
      </c>
      <c r="B187" s="62" t="s">
        <v>12</v>
      </c>
      <c r="C187" s="62">
        <v>91</v>
      </c>
      <c r="D187" s="62" t="s">
        <v>685</v>
      </c>
      <c r="E187" s="62" t="s">
        <v>10</v>
      </c>
      <c r="F187" s="212">
        <v>1</v>
      </c>
      <c r="G187" s="212">
        <v>1</v>
      </c>
      <c r="H187" s="212">
        <v>1</v>
      </c>
      <c r="I187" s="212">
        <v>1</v>
      </c>
      <c r="J187" s="212">
        <v>1</v>
      </c>
      <c r="K187" s="212">
        <v>1</v>
      </c>
      <c r="L187" s="212">
        <v>1</v>
      </c>
      <c r="M187" s="212">
        <v>1</v>
      </c>
      <c r="N187" s="212">
        <v>1</v>
      </c>
      <c r="O187" s="212">
        <v>1</v>
      </c>
      <c r="P187" s="212">
        <v>1</v>
      </c>
      <c r="Q187" s="212">
        <v>1</v>
      </c>
      <c r="R187" s="212">
        <v>1</v>
      </c>
      <c r="S187" s="212"/>
      <c r="T187" s="212"/>
      <c r="U187" s="212"/>
      <c r="V187" s="212"/>
      <c r="W187" s="212"/>
      <c r="X187" s="212"/>
      <c r="Y187" s="62">
        <v>1</v>
      </c>
      <c r="Z187" s="126">
        <v>1</v>
      </c>
      <c r="AA187" s="126">
        <v>3</v>
      </c>
      <c r="AB187" s="126" t="s">
        <v>1131</v>
      </c>
      <c r="AC187" s="250" t="s">
        <v>462</v>
      </c>
      <c r="AD187" s="497" t="s">
        <v>371</v>
      </c>
      <c r="AE187" s="475" t="s">
        <v>371</v>
      </c>
      <c r="AF187" s="156" t="s">
        <v>1131</v>
      </c>
      <c r="AG187" s="494">
        <v>1</v>
      </c>
      <c r="AH187" s="494">
        <v>3</v>
      </c>
      <c r="AI187" s="475" t="s">
        <v>462</v>
      </c>
      <c r="AJ187" s="475" t="s">
        <v>371</v>
      </c>
      <c r="AK187" s="475" t="s">
        <v>371</v>
      </c>
      <c r="AL187" s="475" t="s">
        <v>1129</v>
      </c>
      <c r="AM187" s="495"/>
      <c r="AN187" s="281"/>
      <c r="AO187" s="281"/>
      <c r="AP187" s="281"/>
      <c r="AQ187" s="281"/>
      <c r="AR187" s="215"/>
      <c r="AS187" s="215"/>
    </row>
    <row r="188" spans="1:45" s="222" customFormat="1" ht="43.5" customHeight="1" x14ac:dyDescent="0.25">
      <c r="A188" s="232" t="s">
        <v>1130</v>
      </c>
      <c r="B188" s="189" t="s">
        <v>26</v>
      </c>
      <c r="C188" s="190">
        <v>75</v>
      </c>
      <c r="D188" s="189" t="s">
        <v>681</v>
      </c>
      <c r="E188" s="189" t="s">
        <v>10</v>
      </c>
      <c r="F188" s="211"/>
      <c r="G188" s="211"/>
      <c r="H188" s="211"/>
      <c r="I188" s="211"/>
      <c r="J188" s="211"/>
      <c r="K188" s="211"/>
      <c r="L188" s="211"/>
      <c r="M188" s="211"/>
      <c r="N188" s="211"/>
      <c r="O188" s="211"/>
      <c r="P188" s="211"/>
      <c r="Q188" s="211"/>
      <c r="R188" s="211"/>
      <c r="S188" s="211"/>
      <c r="T188" s="211"/>
      <c r="U188" s="211"/>
      <c r="V188" s="211"/>
      <c r="W188" s="211"/>
      <c r="X188" s="211"/>
      <c r="Y188" s="189" t="s">
        <v>824</v>
      </c>
      <c r="Z188" s="127" t="s">
        <v>824</v>
      </c>
      <c r="AA188" s="127" t="s">
        <v>824</v>
      </c>
      <c r="AB188" s="481" t="s">
        <v>824</v>
      </c>
      <c r="AC188" s="491" t="s">
        <v>824</v>
      </c>
      <c r="AD188" s="396"/>
      <c r="AE188" s="491" t="s">
        <v>824</v>
      </c>
      <c r="AF188" s="130" t="s">
        <v>824</v>
      </c>
      <c r="AG188" s="117" t="s">
        <v>824</v>
      </c>
      <c r="AH188" s="117" t="s">
        <v>824</v>
      </c>
      <c r="AI188" s="491" t="s">
        <v>824</v>
      </c>
      <c r="AJ188" s="491" t="s">
        <v>824</v>
      </c>
      <c r="AK188" s="491" t="s">
        <v>824</v>
      </c>
      <c r="AL188" s="491" t="s">
        <v>1129</v>
      </c>
      <c r="AM188" s="492"/>
      <c r="AN188" s="281"/>
      <c r="AO188" s="281"/>
      <c r="AP188" s="281"/>
      <c r="AQ188" s="281"/>
      <c r="AR188" s="215"/>
      <c r="AS188" s="215"/>
    </row>
    <row r="189" spans="1:45" s="222" customFormat="1" ht="43.5" customHeight="1" x14ac:dyDescent="0.25">
      <c r="A189" s="232" t="s">
        <v>1130</v>
      </c>
      <c r="B189" s="64" t="s">
        <v>26</v>
      </c>
      <c r="C189" s="62">
        <v>78</v>
      </c>
      <c r="D189" s="64" t="s">
        <v>682</v>
      </c>
      <c r="E189" s="64" t="s">
        <v>10</v>
      </c>
      <c r="F189" s="209"/>
      <c r="G189" s="209"/>
      <c r="H189" s="209"/>
      <c r="I189" s="209"/>
      <c r="J189" s="209"/>
      <c r="K189" s="209"/>
      <c r="L189" s="209"/>
      <c r="M189" s="209"/>
      <c r="N189" s="209"/>
      <c r="O189" s="209"/>
      <c r="P189" s="209"/>
      <c r="Q189" s="209"/>
      <c r="R189" s="209"/>
      <c r="S189" s="209"/>
      <c r="T189" s="209"/>
      <c r="U189" s="209"/>
      <c r="V189" s="209"/>
      <c r="W189" s="209"/>
      <c r="X189" s="209"/>
      <c r="Y189" s="64" t="s">
        <v>824</v>
      </c>
      <c r="Z189" s="127" t="s">
        <v>824</v>
      </c>
      <c r="AA189" s="127" t="s">
        <v>824</v>
      </c>
      <c r="AB189" s="481" t="s">
        <v>824</v>
      </c>
      <c r="AC189" s="250" t="s">
        <v>824</v>
      </c>
      <c r="AD189" s="232"/>
      <c r="AE189" s="250" t="s">
        <v>824</v>
      </c>
      <c r="AF189" s="130" t="s">
        <v>824</v>
      </c>
      <c r="AG189" s="117" t="s">
        <v>824</v>
      </c>
      <c r="AH189" s="117" t="s">
        <v>824</v>
      </c>
      <c r="AI189" s="250" t="s">
        <v>824</v>
      </c>
      <c r="AJ189" s="250" t="s">
        <v>824</v>
      </c>
      <c r="AK189" s="250" t="s">
        <v>824</v>
      </c>
      <c r="AL189" s="250" t="s">
        <v>1129</v>
      </c>
      <c r="AM189" s="490"/>
      <c r="AN189" s="281"/>
      <c r="AO189" s="281"/>
      <c r="AP189" s="281"/>
      <c r="AQ189" s="281"/>
      <c r="AR189" s="215"/>
      <c r="AS189" s="215"/>
    </row>
    <row r="190" spans="1:45" s="222" customFormat="1" ht="43.5" customHeight="1" x14ac:dyDescent="0.25">
      <c r="A190" s="232" t="s">
        <v>1130</v>
      </c>
      <c r="B190" s="64" t="s">
        <v>687</v>
      </c>
      <c r="C190" s="62">
        <v>101</v>
      </c>
      <c r="D190" s="64" t="s">
        <v>755</v>
      </c>
      <c r="E190" s="64" t="s">
        <v>10</v>
      </c>
      <c r="F190" s="209"/>
      <c r="G190" s="209"/>
      <c r="H190" s="209"/>
      <c r="I190" s="209"/>
      <c r="J190" s="209"/>
      <c r="K190" s="209"/>
      <c r="L190" s="209"/>
      <c r="M190" s="209"/>
      <c r="N190" s="209"/>
      <c r="O190" s="209"/>
      <c r="P190" s="209"/>
      <c r="Q190" s="209"/>
      <c r="R190" s="209"/>
      <c r="S190" s="209"/>
      <c r="T190" s="209"/>
      <c r="U190" s="209"/>
      <c r="V190" s="209"/>
      <c r="W190" s="209"/>
      <c r="X190" s="209"/>
      <c r="Y190" s="64" t="s">
        <v>824</v>
      </c>
      <c r="Z190" s="127" t="s">
        <v>824</v>
      </c>
      <c r="AA190" s="127" t="s">
        <v>824</v>
      </c>
      <c r="AB190" s="481" t="s">
        <v>824</v>
      </c>
      <c r="AC190" s="250" t="s">
        <v>824</v>
      </c>
      <c r="AD190" s="232"/>
      <c r="AE190" s="250" t="s">
        <v>824</v>
      </c>
      <c r="AF190" s="130" t="s">
        <v>824</v>
      </c>
      <c r="AG190" s="117" t="s">
        <v>824</v>
      </c>
      <c r="AH190" s="117" t="s">
        <v>824</v>
      </c>
      <c r="AI190" s="250" t="s">
        <v>824</v>
      </c>
      <c r="AJ190" s="250" t="s">
        <v>824</v>
      </c>
      <c r="AK190" s="250" t="s">
        <v>824</v>
      </c>
      <c r="AL190" s="250" t="s">
        <v>1129</v>
      </c>
      <c r="AM190" s="490"/>
      <c r="AN190" s="281"/>
      <c r="AO190" s="281"/>
      <c r="AP190" s="281"/>
      <c r="AQ190" s="281"/>
      <c r="AR190" s="215"/>
      <c r="AS190" s="215"/>
    </row>
    <row r="191" spans="1:45" s="222" customFormat="1" ht="43.5" customHeight="1" x14ac:dyDescent="0.25">
      <c r="A191" s="232" t="s">
        <v>1130</v>
      </c>
      <c r="B191" s="189" t="s">
        <v>66</v>
      </c>
      <c r="C191" s="190">
        <v>124</v>
      </c>
      <c r="D191" s="189" t="s">
        <v>716</v>
      </c>
      <c r="E191" s="189" t="s">
        <v>10</v>
      </c>
      <c r="F191" s="211"/>
      <c r="G191" s="211"/>
      <c r="H191" s="211"/>
      <c r="I191" s="211"/>
      <c r="J191" s="211"/>
      <c r="K191" s="211"/>
      <c r="L191" s="211"/>
      <c r="M191" s="211"/>
      <c r="N191" s="211"/>
      <c r="O191" s="211"/>
      <c r="P191" s="211"/>
      <c r="Q191" s="211"/>
      <c r="R191" s="211"/>
      <c r="S191" s="211"/>
      <c r="T191" s="211"/>
      <c r="U191" s="211"/>
      <c r="V191" s="211"/>
      <c r="W191" s="211"/>
      <c r="X191" s="211"/>
      <c r="Y191" s="189" t="s">
        <v>824</v>
      </c>
      <c r="Z191" s="127" t="s">
        <v>824</v>
      </c>
      <c r="AA191" s="127" t="s">
        <v>824</v>
      </c>
      <c r="AB191" s="481" t="s">
        <v>824</v>
      </c>
      <c r="AC191" s="491" t="s">
        <v>824</v>
      </c>
      <c r="AD191" s="396"/>
      <c r="AE191" s="491" t="s">
        <v>824</v>
      </c>
      <c r="AF191" s="130" t="s">
        <v>824</v>
      </c>
      <c r="AG191" s="117" t="s">
        <v>824</v>
      </c>
      <c r="AH191" s="117" t="s">
        <v>824</v>
      </c>
      <c r="AI191" s="491" t="s">
        <v>824</v>
      </c>
      <c r="AJ191" s="491" t="s">
        <v>824</v>
      </c>
      <c r="AK191" s="491" t="s">
        <v>824</v>
      </c>
      <c r="AL191" s="491" t="s">
        <v>1129</v>
      </c>
      <c r="AM191" s="492"/>
      <c r="AN191" s="281"/>
      <c r="AO191" s="281"/>
      <c r="AP191" s="281"/>
      <c r="AQ191" s="281"/>
      <c r="AR191" s="215"/>
      <c r="AS191" s="215"/>
    </row>
    <row r="192" spans="1:45" s="222" customFormat="1" ht="43.5" customHeight="1" x14ac:dyDescent="0.25">
      <c r="A192" s="232" t="s">
        <v>1141</v>
      </c>
      <c r="B192" s="435" t="s">
        <v>12</v>
      </c>
      <c r="C192" s="74">
        <v>20</v>
      </c>
      <c r="D192" s="64" t="s">
        <v>24</v>
      </c>
      <c r="E192" s="64" t="s">
        <v>10</v>
      </c>
      <c r="F192" s="209">
        <v>4</v>
      </c>
      <c r="G192" s="209">
        <v>4</v>
      </c>
      <c r="H192" s="209">
        <v>4</v>
      </c>
      <c r="I192" s="209">
        <v>4</v>
      </c>
      <c r="J192" s="209">
        <v>4</v>
      </c>
      <c r="K192" s="209"/>
      <c r="L192" s="209"/>
      <c r="M192" s="209"/>
      <c r="N192" s="209"/>
      <c r="O192" s="209"/>
      <c r="P192" s="209"/>
      <c r="Q192" s="209"/>
      <c r="R192" s="209"/>
      <c r="S192" s="209"/>
      <c r="T192" s="209"/>
      <c r="U192" s="209"/>
      <c r="V192" s="209"/>
      <c r="W192" s="209"/>
      <c r="X192" s="209"/>
      <c r="Y192" s="64">
        <v>4</v>
      </c>
      <c r="Z192" s="127">
        <v>4</v>
      </c>
      <c r="AA192" s="127">
        <v>4</v>
      </c>
      <c r="AB192" s="481" t="s">
        <v>146</v>
      </c>
      <c r="AC192" s="250" t="s">
        <v>146</v>
      </c>
      <c r="AD192" s="241" t="s">
        <v>372</v>
      </c>
      <c r="AE192" s="250" t="s">
        <v>824</v>
      </c>
      <c r="AF192" s="130" t="s">
        <v>146</v>
      </c>
      <c r="AG192" s="117">
        <v>4</v>
      </c>
      <c r="AH192" s="117">
        <v>4</v>
      </c>
      <c r="AI192" s="250" t="s">
        <v>146</v>
      </c>
      <c r="AJ192" s="250" t="s">
        <v>824</v>
      </c>
      <c r="AK192" s="250" t="s">
        <v>824</v>
      </c>
      <c r="AL192" s="498" t="s">
        <v>1129</v>
      </c>
      <c r="AM192" s="499"/>
      <c r="AN192" s="281"/>
      <c r="AO192" s="281"/>
      <c r="AP192" s="281"/>
      <c r="AQ192" s="281"/>
      <c r="AR192" s="215"/>
      <c r="AS192" s="215"/>
    </row>
    <row r="193" spans="1:45" s="222" customFormat="1" ht="43.5" customHeight="1" x14ac:dyDescent="0.25">
      <c r="A193" s="232" t="s">
        <v>1141</v>
      </c>
      <c r="B193" s="152" t="s">
        <v>12</v>
      </c>
      <c r="C193" s="152">
        <v>27</v>
      </c>
      <c r="D193" s="152" t="s">
        <v>661</v>
      </c>
      <c r="E193" s="152" t="s">
        <v>10</v>
      </c>
      <c r="F193" s="216">
        <v>4</v>
      </c>
      <c r="G193" s="216">
        <v>5</v>
      </c>
      <c r="H193" s="216">
        <v>5</v>
      </c>
      <c r="I193" s="216">
        <v>3</v>
      </c>
      <c r="J193" s="216">
        <v>4</v>
      </c>
      <c r="K193" s="216"/>
      <c r="L193" s="216"/>
      <c r="M193" s="216"/>
      <c r="N193" s="216"/>
      <c r="O193" s="216"/>
      <c r="P193" s="216"/>
      <c r="Q193" s="216"/>
      <c r="R193" s="216"/>
      <c r="S193" s="216"/>
      <c r="T193" s="216"/>
      <c r="U193" s="216"/>
      <c r="V193" s="216"/>
      <c r="W193" s="216"/>
      <c r="X193" s="216"/>
      <c r="Y193" s="152">
        <v>4</v>
      </c>
      <c r="Z193" s="152">
        <v>4</v>
      </c>
      <c r="AA193" s="152">
        <v>4</v>
      </c>
      <c r="AB193" s="152" t="s">
        <v>1147</v>
      </c>
      <c r="AC193" s="392" t="s">
        <v>146</v>
      </c>
      <c r="AD193" s="241" t="s">
        <v>372</v>
      </c>
      <c r="AE193" s="392" t="s">
        <v>477</v>
      </c>
      <c r="AF193" s="406" t="s">
        <v>1147</v>
      </c>
      <c r="AG193" s="392">
        <v>4</v>
      </c>
      <c r="AH193" s="392">
        <v>4</v>
      </c>
      <c r="AI193" s="392" t="s">
        <v>146</v>
      </c>
      <c r="AJ193" s="392" t="s">
        <v>372</v>
      </c>
      <c r="AK193" s="392" t="s">
        <v>477</v>
      </c>
      <c r="AL193" s="392" t="s">
        <v>1129</v>
      </c>
      <c r="AM193" s="500"/>
      <c r="AN193" s="501"/>
      <c r="AO193" s="501"/>
      <c r="AP193" s="501"/>
      <c r="AQ193" s="501"/>
      <c r="AR193" s="219"/>
      <c r="AS193" s="219"/>
    </row>
    <row r="194" spans="1:45" s="222" customFormat="1" ht="43.5" customHeight="1" x14ac:dyDescent="0.25">
      <c r="A194" s="232" t="s">
        <v>1141</v>
      </c>
      <c r="B194" s="189" t="s">
        <v>57</v>
      </c>
      <c r="C194" s="189">
        <v>53</v>
      </c>
      <c r="D194" s="189" t="s">
        <v>58</v>
      </c>
      <c r="E194" s="189" t="s">
        <v>10</v>
      </c>
      <c r="F194" s="211"/>
      <c r="G194" s="211"/>
      <c r="H194" s="211"/>
      <c r="I194" s="211"/>
      <c r="J194" s="211"/>
      <c r="K194" s="211"/>
      <c r="L194" s="211"/>
      <c r="M194" s="211"/>
      <c r="N194" s="211"/>
      <c r="O194" s="211"/>
      <c r="P194" s="211"/>
      <c r="Q194" s="211"/>
      <c r="R194" s="211"/>
      <c r="S194" s="211"/>
      <c r="T194" s="211"/>
      <c r="U194" s="211"/>
      <c r="V194" s="211"/>
      <c r="W194" s="211"/>
      <c r="X194" s="211"/>
      <c r="Y194" s="189" t="s">
        <v>824</v>
      </c>
      <c r="Z194" s="127" t="s">
        <v>824</v>
      </c>
      <c r="AA194" s="127" t="s">
        <v>824</v>
      </c>
      <c r="AB194" s="481" t="s">
        <v>824</v>
      </c>
      <c r="AC194" s="491" t="s">
        <v>824</v>
      </c>
      <c r="AD194" s="396"/>
      <c r="AE194" s="491" t="s">
        <v>824</v>
      </c>
      <c r="AF194" s="130" t="s">
        <v>824</v>
      </c>
      <c r="AG194" s="117" t="s">
        <v>824</v>
      </c>
      <c r="AH194" s="117" t="s">
        <v>824</v>
      </c>
      <c r="AI194" s="491" t="s">
        <v>824</v>
      </c>
      <c r="AJ194" s="491" t="s">
        <v>824</v>
      </c>
      <c r="AK194" s="491" t="s">
        <v>824</v>
      </c>
      <c r="AL194" s="498" t="s">
        <v>1129</v>
      </c>
      <c r="AM194" s="499"/>
      <c r="AN194" s="281"/>
      <c r="AO194" s="281"/>
      <c r="AP194" s="281"/>
      <c r="AQ194" s="281"/>
      <c r="AR194" s="215"/>
      <c r="AS194" s="215"/>
    </row>
    <row r="195" spans="1:45" s="222" customFormat="1" ht="43.5" customHeight="1" x14ac:dyDescent="0.25">
      <c r="A195" s="232" t="s">
        <v>1141</v>
      </c>
      <c r="B195" s="64" t="s">
        <v>676</v>
      </c>
      <c r="C195" s="64">
        <v>67</v>
      </c>
      <c r="D195" s="64" t="s">
        <v>677</v>
      </c>
      <c r="E195" s="64" t="s">
        <v>10</v>
      </c>
      <c r="F195" s="209"/>
      <c r="G195" s="209"/>
      <c r="H195" s="209"/>
      <c r="I195" s="209"/>
      <c r="J195" s="209"/>
      <c r="K195" s="209"/>
      <c r="L195" s="209"/>
      <c r="M195" s="209"/>
      <c r="N195" s="209"/>
      <c r="O195" s="209"/>
      <c r="P195" s="209"/>
      <c r="Q195" s="209"/>
      <c r="R195" s="209"/>
      <c r="S195" s="209"/>
      <c r="T195" s="209"/>
      <c r="U195" s="209"/>
      <c r="V195" s="209"/>
      <c r="W195" s="209"/>
      <c r="X195" s="209"/>
      <c r="Y195" s="64" t="s">
        <v>824</v>
      </c>
      <c r="Z195" s="127" t="s">
        <v>824</v>
      </c>
      <c r="AA195" s="127" t="s">
        <v>824</v>
      </c>
      <c r="AB195" s="481" t="s">
        <v>824</v>
      </c>
      <c r="AC195" s="250" t="s">
        <v>824</v>
      </c>
      <c r="AD195" s="232"/>
      <c r="AE195" s="250" t="s">
        <v>824</v>
      </c>
      <c r="AF195" s="130" t="s">
        <v>824</v>
      </c>
      <c r="AG195" s="117" t="s">
        <v>824</v>
      </c>
      <c r="AH195" s="117" t="s">
        <v>824</v>
      </c>
      <c r="AI195" s="250" t="s">
        <v>824</v>
      </c>
      <c r="AJ195" s="250" t="s">
        <v>824</v>
      </c>
      <c r="AK195" s="250" t="s">
        <v>824</v>
      </c>
      <c r="AL195" s="498" t="s">
        <v>1129</v>
      </c>
      <c r="AM195" s="499"/>
      <c r="AN195" s="281"/>
      <c r="AO195" s="281"/>
      <c r="AP195" s="281"/>
      <c r="AQ195" s="281"/>
      <c r="AR195" s="215"/>
      <c r="AS195" s="215"/>
    </row>
    <row r="196" spans="1:45" s="222" customFormat="1" ht="43.5" customHeight="1" x14ac:dyDescent="0.25">
      <c r="A196" s="232" t="s">
        <v>1141</v>
      </c>
      <c r="B196" s="189" t="s">
        <v>102</v>
      </c>
      <c r="C196" s="189">
        <v>68</v>
      </c>
      <c r="D196" s="189" t="s">
        <v>81</v>
      </c>
      <c r="E196" s="189" t="s">
        <v>10</v>
      </c>
      <c r="F196" s="211"/>
      <c r="G196" s="211"/>
      <c r="H196" s="211"/>
      <c r="I196" s="211"/>
      <c r="J196" s="211"/>
      <c r="K196" s="211"/>
      <c r="L196" s="211"/>
      <c r="M196" s="211"/>
      <c r="N196" s="211"/>
      <c r="O196" s="211"/>
      <c r="P196" s="211"/>
      <c r="Q196" s="211"/>
      <c r="R196" s="211"/>
      <c r="S196" s="211"/>
      <c r="T196" s="211"/>
      <c r="U196" s="211"/>
      <c r="V196" s="211"/>
      <c r="W196" s="211"/>
      <c r="X196" s="211"/>
      <c r="Y196" s="189" t="s">
        <v>824</v>
      </c>
      <c r="Z196" s="127" t="s">
        <v>824</v>
      </c>
      <c r="AA196" s="127" t="s">
        <v>824</v>
      </c>
      <c r="AB196" s="481" t="s">
        <v>824</v>
      </c>
      <c r="AC196" s="491" t="s">
        <v>824</v>
      </c>
      <c r="AD196" s="396"/>
      <c r="AE196" s="491" t="s">
        <v>824</v>
      </c>
      <c r="AF196" s="130" t="s">
        <v>824</v>
      </c>
      <c r="AG196" s="117" t="s">
        <v>824</v>
      </c>
      <c r="AH196" s="117" t="s">
        <v>824</v>
      </c>
      <c r="AI196" s="491" t="s">
        <v>824</v>
      </c>
      <c r="AJ196" s="491" t="s">
        <v>824</v>
      </c>
      <c r="AK196" s="491" t="s">
        <v>824</v>
      </c>
      <c r="AL196" s="498" t="s">
        <v>1129</v>
      </c>
      <c r="AM196" s="499"/>
      <c r="AN196" s="281"/>
      <c r="AO196" s="281"/>
      <c r="AP196" s="281"/>
      <c r="AQ196" s="281"/>
      <c r="AR196" s="215"/>
      <c r="AS196" s="215"/>
    </row>
    <row r="197" spans="1:45" s="222" customFormat="1" ht="43.5" customHeight="1" x14ac:dyDescent="0.25">
      <c r="A197" s="232" t="s">
        <v>1141</v>
      </c>
      <c r="B197" s="64" t="s">
        <v>102</v>
      </c>
      <c r="C197" s="64">
        <v>70</v>
      </c>
      <c r="D197" s="64" t="s">
        <v>678</v>
      </c>
      <c r="E197" s="64" t="s">
        <v>10</v>
      </c>
      <c r="F197" s="209"/>
      <c r="G197" s="209"/>
      <c r="H197" s="209"/>
      <c r="I197" s="209"/>
      <c r="J197" s="209"/>
      <c r="K197" s="209"/>
      <c r="L197" s="209"/>
      <c r="M197" s="209"/>
      <c r="N197" s="209"/>
      <c r="O197" s="209"/>
      <c r="P197" s="209"/>
      <c r="Q197" s="209"/>
      <c r="R197" s="209"/>
      <c r="S197" s="209"/>
      <c r="T197" s="209"/>
      <c r="U197" s="209"/>
      <c r="V197" s="209"/>
      <c r="W197" s="209"/>
      <c r="X197" s="209"/>
      <c r="Y197" s="64" t="s">
        <v>824</v>
      </c>
      <c r="Z197" s="127" t="s">
        <v>824</v>
      </c>
      <c r="AA197" s="127" t="s">
        <v>824</v>
      </c>
      <c r="AB197" s="481" t="s">
        <v>824</v>
      </c>
      <c r="AC197" s="250" t="s">
        <v>824</v>
      </c>
      <c r="AD197" s="496"/>
      <c r="AE197" s="250" t="s">
        <v>824</v>
      </c>
      <c r="AF197" s="130" t="s">
        <v>824</v>
      </c>
      <c r="AG197" s="117" t="s">
        <v>824</v>
      </c>
      <c r="AH197" s="117" t="s">
        <v>824</v>
      </c>
      <c r="AI197" s="250" t="s">
        <v>824</v>
      </c>
      <c r="AJ197" s="250" t="s">
        <v>824</v>
      </c>
      <c r="AK197" s="250" t="s">
        <v>824</v>
      </c>
      <c r="AL197" s="498" t="s">
        <v>1129</v>
      </c>
      <c r="AM197" s="499"/>
      <c r="AN197" s="281"/>
      <c r="AO197" s="281"/>
      <c r="AP197" s="281"/>
      <c r="AQ197" s="281"/>
      <c r="AR197" s="215"/>
      <c r="AS197" s="215"/>
    </row>
    <row r="198" spans="1:45" s="222" customFormat="1" ht="43.5" customHeight="1" x14ac:dyDescent="0.25">
      <c r="A198" s="232" t="s">
        <v>1141</v>
      </c>
      <c r="B198" s="63" t="s">
        <v>102</v>
      </c>
      <c r="C198" s="63">
        <v>73</v>
      </c>
      <c r="D198" s="63" t="s">
        <v>86</v>
      </c>
      <c r="E198" s="63" t="s">
        <v>10</v>
      </c>
      <c r="F198" s="210"/>
      <c r="G198" s="210"/>
      <c r="H198" s="210"/>
      <c r="I198" s="210"/>
      <c r="J198" s="210"/>
      <c r="K198" s="210"/>
      <c r="L198" s="210"/>
      <c r="M198" s="210"/>
      <c r="N198" s="210"/>
      <c r="O198" s="210"/>
      <c r="P198" s="210"/>
      <c r="Q198" s="210"/>
      <c r="R198" s="210"/>
      <c r="S198" s="210"/>
      <c r="T198" s="210"/>
      <c r="U198" s="210"/>
      <c r="V198" s="210"/>
      <c r="W198" s="210"/>
      <c r="X198" s="210"/>
      <c r="Y198" s="63" t="s">
        <v>824</v>
      </c>
      <c r="Z198" s="127" t="s">
        <v>824</v>
      </c>
      <c r="AA198" s="127" t="s">
        <v>824</v>
      </c>
      <c r="AB198" s="126" t="s">
        <v>824</v>
      </c>
      <c r="AC198" s="250" t="s">
        <v>824</v>
      </c>
      <c r="AD198" s="496"/>
      <c r="AE198" s="250" t="s">
        <v>824</v>
      </c>
      <c r="AF198" s="130" t="s">
        <v>824</v>
      </c>
      <c r="AG198" s="117" t="s">
        <v>824</v>
      </c>
      <c r="AH198" s="117" t="s">
        <v>824</v>
      </c>
      <c r="AI198" s="250" t="s">
        <v>824</v>
      </c>
      <c r="AJ198" s="250" t="s">
        <v>824</v>
      </c>
      <c r="AK198" s="250" t="s">
        <v>824</v>
      </c>
      <c r="AL198" s="498" t="s">
        <v>1129</v>
      </c>
      <c r="AM198" s="499"/>
      <c r="AN198" s="281"/>
      <c r="AO198" s="281"/>
      <c r="AP198" s="281"/>
      <c r="AQ198" s="281"/>
      <c r="AR198" s="215"/>
      <c r="AS198" s="215"/>
    </row>
    <row r="199" spans="1:45" s="222" customFormat="1" ht="43.5" customHeight="1" x14ac:dyDescent="0.25">
      <c r="A199" s="232" t="s">
        <v>1141</v>
      </c>
      <c r="B199" s="64" t="s">
        <v>45</v>
      </c>
      <c r="C199" s="64">
        <v>74</v>
      </c>
      <c r="D199" s="64" t="s">
        <v>636</v>
      </c>
      <c r="E199" s="64" t="s">
        <v>10</v>
      </c>
      <c r="F199" s="209"/>
      <c r="G199" s="209"/>
      <c r="H199" s="209"/>
      <c r="I199" s="209"/>
      <c r="J199" s="209"/>
      <c r="K199" s="209"/>
      <c r="L199" s="209"/>
      <c r="M199" s="209"/>
      <c r="N199" s="209"/>
      <c r="O199" s="209"/>
      <c r="P199" s="209"/>
      <c r="Q199" s="209"/>
      <c r="R199" s="209"/>
      <c r="S199" s="209"/>
      <c r="T199" s="209"/>
      <c r="U199" s="209"/>
      <c r="V199" s="209"/>
      <c r="W199" s="209"/>
      <c r="X199" s="209"/>
      <c r="Y199" s="64" t="s">
        <v>824</v>
      </c>
      <c r="Z199" s="127" t="s">
        <v>824</v>
      </c>
      <c r="AA199" s="127" t="s">
        <v>824</v>
      </c>
      <c r="AB199" s="481" t="s">
        <v>824</v>
      </c>
      <c r="AC199" s="250" t="s">
        <v>824</v>
      </c>
      <c r="AD199" s="496"/>
      <c r="AE199" s="250" t="s">
        <v>824</v>
      </c>
      <c r="AF199" s="130" t="s">
        <v>824</v>
      </c>
      <c r="AG199" s="117" t="s">
        <v>824</v>
      </c>
      <c r="AH199" s="117" t="s">
        <v>824</v>
      </c>
      <c r="AI199" s="250" t="s">
        <v>824</v>
      </c>
      <c r="AJ199" s="250" t="s">
        <v>824</v>
      </c>
      <c r="AK199" s="250" t="s">
        <v>824</v>
      </c>
      <c r="AL199" s="498" t="s">
        <v>1129</v>
      </c>
      <c r="AM199" s="499"/>
      <c r="AN199" s="281"/>
      <c r="AO199" s="281"/>
      <c r="AP199" s="281"/>
      <c r="AQ199" s="281"/>
      <c r="AR199" s="215"/>
      <c r="AS199" s="215"/>
    </row>
    <row r="200" spans="1:45" s="222" customFormat="1" ht="43.5" customHeight="1" x14ac:dyDescent="0.25">
      <c r="A200" s="232" t="s">
        <v>1141</v>
      </c>
      <c r="B200" s="62" t="s">
        <v>12</v>
      </c>
      <c r="C200" s="62">
        <v>91</v>
      </c>
      <c r="D200" s="62" t="s">
        <v>685</v>
      </c>
      <c r="E200" s="62" t="s">
        <v>10</v>
      </c>
      <c r="F200" s="212"/>
      <c r="G200" s="212"/>
      <c r="H200" s="212"/>
      <c r="I200" s="212"/>
      <c r="J200" s="212"/>
      <c r="K200" s="212"/>
      <c r="L200" s="212"/>
      <c r="M200" s="212"/>
      <c r="N200" s="212"/>
      <c r="O200" s="212"/>
      <c r="P200" s="212"/>
      <c r="Q200" s="212"/>
      <c r="R200" s="212"/>
      <c r="S200" s="212"/>
      <c r="T200" s="212"/>
      <c r="U200" s="212"/>
      <c r="V200" s="212"/>
      <c r="W200" s="212"/>
      <c r="X200" s="212"/>
      <c r="Y200" s="62" t="s">
        <v>824</v>
      </c>
      <c r="Z200" s="126" t="s">
        <v>824</v>
      </c>
      <c r="AA200" s="126" t="s">
        <v>824</v>
      </c>
      <c r="AB200" s="126" t="s">
        <v>824</v>
      </c>
      <c r="AC200" s="250" t="s">
        <v>824</v>
      </c>
      <c r="AD200" s="497"/>
      <c r="AE200" s="475" t="s">
        <v>824</v>
      </c>
      <c r="AF200" s="156" t="s">
        <v>824</v>
      </c>
      <c r="AG200" s="494" t="s">
        <v>824</v>
      </c>
      <c r="AH200" s="494" t="s">
        <v>824</v>
      </c>
      <c r="AI200" s="475" t="s">
        <v>824</v>
      </c>
      <c r="AJ200" s="475" t="s">
        <v>824</v>
      </c>
      <c r="AK200" s="475" t="s">
        <v>824</v>
      </c>
      <c r="AL200" s="502" t="s">
        <v>1129</v>
      </c>
      <c r="AM200" s="503"/>
      <c r="AN200" s="281"/>
      <c r="AO200" s="281"/>
      <c r="AP200" s="281"/>
      <c r="AQ200" s="281"/>
      <c r="AR200" s="215"/>
      <c r="AS200" s="215"/>
    </row>
    <row r="201" spans="1:45" s="222" customFormat="1" ht="43.5" customHeight="1" x14ac:dyDescent="0.25">
      <c r="A201" s="232" t="s">
        <v>1141</v>
      </c>
      <c r="B201" s="189" t="s">
        <v>26</v>
      </c>
      <c r="C201" s="190">
        <v>75</v>
      </c>
      <c r="D201" s="189" t="s">
        <v>681</v>
      </c>
      <c r="E201" s="189" t="s">
        <v>10</v>
      </c>
      <c r="F201" s="211"/>
      <c r="G201" s="211"/>
      <c r="H201" s="211"/>
      <c r="I201" s="211"/>
      <c r="J201" s="211"/>
      <c r="K201" s="211"/>
      <c r="L201" s="211"/>
      <c r="M201" s="211"/>
      <c r="N201" s="211"/>
      <c r="O201" s="211"/>
      <c r="P201" s="211"/>
      <c r="Q201" s="211"/>
      <c r="R201" s="211"/>
      <c r="S201" s="211"/>
      <c r="T201" s="211"/>
      <c r="U201" s="211"/>
      <c r="V201" s="211"/>
      <c r="W201" s="211"/>
      <c r="X201" s="211"/>
      <c r="Y201" s="189" t="s">
        <v>824</v>
      </c>
      <c r="Z201" s="127" t="s">
        <v>824</v>
      </c>
      <c r="AA201" s="127" t="s">
        <v>824</v>
      </c>
      <c r="AB201" s="481" t="s">
        <v>824</v>
      </c>
      <c r="AC201" s="491" t="s">
        <v>824</v>
      </c>
      <c r="AD201" s="396"/>
      <c r="AE201" s="491" t="s">
        <v>824</v>
      </c>
      <c r="AF201" s="130" t="s">
        <v>824</v>
      </c>
      <c r="AG201" s="117" t="s">
        <v>824</v>
      </c>
      <c r="AH201" s="117" t="s">
        <v>824</v>
      </c>
      <c r="AI201" s="491" t="s">
        <v>824</v>
      </c>
      <c r="AJ201" s="491" t="s">
        <v>824</v>
      </c>
      <c r="AK201" s="491" t="s">
        <v>824</v>
      </c>
      <c r="AL201" s="498" t="s">
        <v>1129</v>
      </c>
      <c r="AM201" s="499"/>
      <c r="AN201" s="281"/>
      <c r="AO201" s="281"/>
      <c r="AP201" s="281"/>
      <c r="AQ201" s="281"/>
      <c r="AR201" s="215"/>
      <c r="AS201" s="215"/>
    </row>
    <row r="202" spans="1:45" s="222" customFormat="1" ht="43.5" customHeight="1" x14ac:dyDescent="0.25">
      <c r="A202" s="232" t="s">
        <v>1141</v>
      </c>
      <c r="B202" s="64" t="s">
        <v>26</v>
      </c>
      <c r="C202" s="62">
        <v>78</v>
      </c>
      <c r="D202" s="64" t="s">
        <v>682</v>
      </c>
      <c r="E202" s="64" t="s">
        <v>10</v>
      </c>
      <c r="F202" s="209"/>
      <c r="G202" s="209"/>
      <c r="H202" s="209"/>
      <c r="I202" s="209"/>
      <c r="J202" s="209"/>
      <c r="K202" s="209"/>
      <c r="L202" s="209"/>
      <c r="M202" s="209"/>
      <c r="N202" s="209"/>
      <c r="O202" s="209"/>
      <c r="P202" s="209"/>
      <c r="Q202" s="209"/>
      <c r="R202" s="209"/>
      <c r="S202" s="209"/>
      <c r="T202" s="209"/>
      <c r="U202" s="209"/>
      <c r="V202" s="209"/>
      <c r="W202" s="209"/>
      <c r="X202" s="209"/>
      <c r="Y202" s="64" t="s">
        <v>824</v>
      </c>
      <c r="Z202" s="127" t="s">
        <v>824</v>
      </c>
      <c r="AA202" s="127" t="s">
        <v>824</v>
      </c>
      <c r="AB202" s="481" t="s">
        <v>824</v>
      </c>
      <c r="AC202" s="250" t="s">
        <v>824</v>
      </c>
      <c r="AD202" s="232"/>
      <c r="AE202" s="250" t="s">
        <v>824</v>
      </c>
      <c r="AF202" s="130" t="s">
        <v>824</v>
      </c>
      <c r="AG202" s="117" t="s">
        <v>824</v>
      </c>
      <c r="AH202" s="117" t="s">
        <v>824</v>
      </c>
      <c r="AI202" s="250" t="s">
        <v>824</v>
      </c>
      <c r="AJ202" s="250" t="s">
        <v>824</v>
      </c>
      <c r="AK202" s="250" t="s">
        <v>824</v>
      </c>
      <c r="AL202" s="498" t="s">
        <v>1129</v>
      </c>
      <c r="AM202" s="499"/>
      <c r="AN202" s="281"/>
      <c r="AO202" s="281"/>
      <c r="AP202" s="281"/>
      <c r="AQ202" s="281"/>
      <c r="AR202" s="215"/>
      <c r="AS202" s="215"/>
    </row>
    <row r="203" spans="1:45" s="222" customFormat="1" ht="43.5" customHeight="1" x14ac:dyDescent="0.25">
      <c r="A203" s="232" t="s">
        <v>1141</v>
      </c>
      <c r="B203" s="189" t="s">
        <v>26</v>
      </c>
      <c r="C203" s="190">
        <v>88</v>
      </c>
      <c r="D203" s="189" t="s">
        <v>1148</v>
      </c>
      <c r="E203" s="189" t="s">
        <v>10</v>
      </c>
      <c r="F203" s="211"/>
      <c r="G203" s="211"/>
      <c r="H203" s="211"/>
      <c r="I203" s="211"/>
      <c r="J203" s="211"/>
      <c r="K203" s="211"/>
      <c r="L203" s="211"/>
      <c r="M203" s="211"/>
      <c r="N203" s="211"/>
      <c r="O203" s="211"/>
      <c r="P203" s="211"/>
      <c r="Q203" s="211"/>
      <c r="R203" s="211"/>
      <c r="S203" s="211"/>
      <c r="T203" s="211"/>
      <c r="U203" s="211"/>
      <c r="V203" s="211"/>
      <c r="W203" s="211"/>
      <c r="X203" s="211"/>
      <c r="Y203" s="189" t="s">
        <v>824</v>
      </c>
      <c r="Z203" s="127" t="s">
        <v>824</v>
      </c>
      <c r="AA203" s="127" t="s">
        <v>824</v>
      </c>
      <c r="AB203" s="481" t="s">
        <v>824</v>
      </c>
      <c r="AC203" s="491" t="s">
        <v>824</v>
      </c>
      <c r="AD203" s="396"/>
      <c r="AE203" s="491" t="s">
        <v>824</v>
      </c>
      <c r="AF203" s="130" t="s">
        <v>824</v>
      </c>
      <c r="AG203" s="117" t="s">
        <v>824</v>
      </c>
      <c r="AH203" s="117" t="s">
        <v>824</v>
      </c>
      <c r="AI203" s="491" t="s">
        <v>824</v>
      </c>
      <c r="AJ203" s="491" t="s">
        <v>824</v>
      </c>
      <c r="AK203" s="491" t="s">
        <v>824</v>
      </c>
      <c r="AL203" s="498" t="s">
        <v>1129</v>
      </c>
      <c r="AM203" s="499"/>
      <c r="AN203" s="281"/>
      <c r="AO203" s="281"/>
      <c r="AP203" s="281"/>
      <c r="AQ203" s="281"/>
      <c r="AR203" s="215"/>
      <c r="AS203" s="215"/>
    </row>
    <row r="204" spans="1:45" s="222" customFormat="1" ht="43.5" customHeight="1" x14ac:dyDescent="0.25">
      <c r="A204" s="232" t="s">
        <v>1141</v>
      </c>
      <c r="B204" s="64" t="s">
        <v>26</v>
      </c>
      <c r="C204" s="62">
        <v>89</v>
      </c>
      <c r="D204" s="64" t="s">
        <v>1149</v>
      </c>
      <c r="E204" s="64" t="s">
        <v>10</v>
      </c>
      <c r="F204" s="209"/>
      <c r="G204" s="209"/>
      <c r="H204" s="209"/>
      <c r="I204" s="209"/>
      <c r="J204" s="209"/>
      <c r="K204" s="209"/>
      <c r="L204" s="209"/>
      <c r="M204" s="209"/>
      <c r="N204" s="209"/>
      <c r="O204" s="209"/>
      <c r="P204" s="209"/>
      <c r="Q204" s="209"/>
      <c r="R204" s="209"/>
      <c r="S204" s="209"/>
      <c r="T204" s="209"/>
      <c r="U204" s="209"/>
      <c r="V204" s="209"/>
      <c r="W204" s="209"/>
      <c r="X204" s="209"/>
      <c r="Y204" s="64" t="s">
        <v>824</v>
      </c>
      <c r="Z204" s="127" t="s">
        <v>824</v>
      </c>
      <c r="AA204" s="127" t="s">
        <v>824</v>
      </c>
      <c r="AB204" s="481" t="s">
        <v>824</v>
      </c>
      <c r="AC204" s="250" t="s">
        <v>824</v>
      </c>
      <c r="AD204" s="232"/>
      <c r="AE204" s="250" t="s">
        <v>824</v>
      </c>
      <c r="AF204" s="130" t="s">
        <v>824</v>
      </c>
      <c r="AG204" s="117" t="s">
        <v>824</v>
      </c>
      <c r="AH204" s="117" t="s">
        <v>824</v>
      </c>
      <c r="AI204" s="250" t="s">
        <v>824</v>
      </c>
      <c r="AJ204" s="250" t="s">
        <v>824</v>
      </c>
      <c r="AK204" s="250" t="s">
        <v>824</v>
      </c>
      <c r="AL204" s="498" t="s">
        <v>1129</v>
      </c>
      <c r="AM204" s="499"/>
      <c r="AN204" s="281"/>
      <c r="AO204" s="281"/>
      <c r="AP204" s="281"/>
      <c r="AQ204" s="281"/>
      <c r="AR204" s="215"/>
      <c r="AS204" s="215"/>
    </row>
    <row r="205" spans="1:45" s="222" customFormat="1" ht="43.5" customHeight="1" x14ac:dyDescent="0.25">
      <c r="A205" s="232" t="s">
        <v>1141</v>
      </c>
      <c r="B205" s="64" t="s">
        <v>687</v>
      </c>
      <c r="C205" s="62">
        <v>101</v>
      </c>
      <c r="D205" s="64" t="s">
        <v>755</v>
      </c>
      <c r="E205" s="64" t="s">
        <v>10</v>
      </c>
      <c r="F205" s="209"/>
      <c r="G205" s="209"/>
      <c r="H205" s="209"/>
      <c r="I205" s="209"/>
      <c r="J205" s="209"/>
      <c r="K205" s="209"/>
      <c r="L205" s="209"/>
      <c r="M205" s="209"/>
      <c r="N205" s="209"/>
      <c r="O205" s="209"/>
      <c r="P205" s="209"/>
      <c r="Q205" s="209"/>
      <c r="R205" s="209"/>
      <c r="S205" s="209"/>
      <c r="T205" s="209"/>
      <c r="U205" s="209"/>
      <c r="V205" s="209"/>
      <c r="W205" s="209"/>
      <c r="X205" s="209"/>
      <c r="Y205" s="64" t="s">
        <v>824</v>
      </c>
      <c r="Z205" s="127" t="s">
        <v>824</v>
      </c>
      <c r="AA205" s="127" t="s">
        <v>824</v>
      </c>
      <c r="AB205" s="481" t="s">
        <v>824</v>
      </c>
      <c r="AC205" s="250" t="s">
        <v>824</v>
      </c>
      <c r="AD205" s="232"/>
      <c r="AE205" s="250" t="s">
        <v>824</v>
      </c>
      <c r="AF205" s="130" t="s">
        <v>824</v>
      </c>
      <c r="AG205" s="117" t="s">
        <v>824</v>
      </c>
      <c r="AH205" s="117" t="s">
        <v>824</v>
      </c>
      <c r="AI205" s="250" t="s">
        <v>824</v>
      </c>
      <c r="AJ205" s="250" t="s">
        <v>824</v>
      </c>
      <c r="AK205" s="250" t="s">
        <v>824</v>
      </c>
      <c r="AL205" s="498" t="s">
        <v>1129</v>
      </c>
      <c r="AM205" s="499"/>
      <c r="AN205" s="281"/>
      <c r="AO205" s="281"/>
      <c r="AP205" s="281"/>
      <c r="AQ205" s="281"/>
      <c r="AR205" s="215"/>
      <c r="AS205" s="215"/>
    </row>
    <row r="206" spans="1:45" s="222" customFormat="1" ht="43.5" customHeight="1" x14ac:dyDescent="0.25">
      <c r="A206" s="232" t="s">
        <v>1141</v>
      </c>
      <c r="B206" s="189" t="s">
        <v>66</v>
      </c>
      <c r="C206" s="190">
        <v>124</v>
      </c>
      <c r="D206" s="189" t="s">
        <v>716</v>
      </c>
      <c r="E206" s="189" t="s">
        <v>10</v>
      </c>
      <c r="F206" s="211"/>
      <c r="G206" s="211"/>
      <c r="H206" s="211"/>
      <c r="I206" s="211"/>
      <c r="J206" s="211"/>
      <c r="K206" s="211"/>
      <c r="L206" s="211"/>
      <c r="M206" s="211"/>
      <c r="N206" s="211"/>
      <c r="O206" s="211"/>
      <c r="P206" s="211"/>
      <c r="Q206" s="211"/>
      <c r="R206" s="211"/>
      <c r="S206" s="211"/>
      <c r="T206" s="211"/>
      <c r="U206" s="211"/>
      <c r="V206" s="211"/>
      <c r="W206" s="211"/>
      <c r="X206" s="211"/>
      <c r="Y206" s="189" t="s">
        <v>824</v>
      </c>
      <c r="Z206" s="127" t="s">
        <v>824</v>
      </c>
      <c r="AA206" s="127" t="s">
        <v>824</v>
      </c>
      <c r="AB206" s="481" t="s">
        <v>824</v>
      </c>
      <c r="AC206" s="491" t="s">
        <v>824</v>
      </c>
      <c r="AD206" s="396"/>
      <c r="AE206" s="491" t="s">
        <v>824</v>
      </c>
      <c r="AF206" s="130" t="s">
        <v>824</v>
      </c>
      <c r="AG206" s="117" t="s">
        <v>824</v>
      </c>
      <c r="AH206" s="117" t="s">
        <v>824</v>
      </c>
      <c r="AI206" s="491" t="s">
        <v>824</v>
      </c>
      <c r="AJ206" s="491" t="s">
        <v>824</v>
      </c>
      <c r="AK206" s="491" t="s">
        <v>824</v>
      </c>
      <c r="AL206" s="498" t="s">
        <v>1129</v>
      </c>
      <c r="AM206" s="499"/>
      <c r="AN206" s="281"/>
      <c r="AO206" s="281"/>
      <c r="AP206" s="281"/>
      <c r="AQ206" s="281"/>
      <c r="AR206" s="215"/>
      <c r="AS206" s="215"/>
    </row>
    <row r="207" spans="1:45" s="222" customFormat="1" ht="43.5" customHeight="1" x14ac:dyDescent="0.25">
      <c r="A207" s="232" t="s">
        <v>122</v>
      </c>
      <c r="B207" s="128" t="s">
        <v>12</v>
      </c>
      <c r="C207" s="62">
        <v>20</v>
      </c>
      <c r="D207" s="64" t="s">
        <v>24</v>
      </c>
      <c r="E207" s="64" t="s">
        <v>10</v>
      </c>
      <c r="F207" s="209"/>
      <c r="G207" s="209"/>
      <c r="H207" s="209"/>
      <c r="I207" s="209"/>
      <c r="J207" s="209"/>
      <c r="K207" s="209"/>
      <c r="L207" s="209"/>
      <c r="M207" s="209"/>
      <c r="N207" s="209"/>
      <c r="O207" s="209"/>
      <c r="P207" s="209"/>
      <c r="Q207" s="209"/>
      <c r="R207" s="209"/>
      <c r="S207" s="209"/>
      <c r="T207" s="209"/>
      <c r="U207" s="209"/>
      <c r="V207" s="209"/>
      <c r="W207" s="209"/>
      <c r="X207" s="209"/>
      <c r="Y207" s="64" t="s">
        <v>824</v>
      </c>
      <c r="Z207" s="127" t="s">
        <v>824</v>
      </c>
      <c r="AA207" s="127" t="s">
        <v>824</v>
      </c>
      <c r="AB207" s="481" t="s">
        <v>824</v>
      </c>
      <c r="AC207" s="250" t="s">
        <v>824</v>
      </c>
      <c r="AD207" s="232"/>
      <c r="AE207" s="250" t="s">
        <v>824</v>
      </c>
      <c r="AF207" s="130" t="s">
        <v>824</v>
      </c>
      <c r="AG207" s="117" t="s">
        <v>824</v>
      </c>
      <c r="AH207" s="117" t="s">
        <v>824</v>
      </c>
      <c r="AI207" s="250" t="s">
        <v>824</v>
      </c>
      <c r="AJ207" s="250" t="s">
        <v>824</v>
      </c>
      <c r="AK207" s="491" t="s">
        <v>824</v>
      </c>
      <c r="AL207" s="491" t="s">
        <v>1129</v>
      </c>
      <c r="AM207" s="504"/>
      <c r="AN207" s="281"/>
      <c r="AO207" s="281"/>
      <c r="AP207" s="281"/>
      <c r="AQ207" s="281"/>
      <c r="AR207" s="215"/>
      <c r="AS207" s="215"/>
    </row>
    <row r="208" spans="1:45" s="222" customFormat="1" ht="43.5" customHeight="1" x14ac:dyDescent="0.25">
      <c r="A208" s="232" t="s">
        <v>122</v>
      </c>
      <c r="B208" s="64" t="s">
        <v>12</v>
      </c>
      <c r="C208" s="62">
        <v>27</v>
      </c>
      <c r="D208" s="64" t="s">
        <v>661</v>
      </c>
      <c r="E208" s="64" t="s">
        <v>10</v>
      </c>
      <c r="F208" s="209">
        <v>2</v>
      </c>
      <c r="G208" s="209">
        <v>2</v>
      </c>
      <c r="H208" s="209">
        <v>2</v>
      </c>
      <c r="I208" s="209">
        <v>3</v>
      </c>
      <c r="J208" s="209"/>
      <c r="K208" s="209"/>
      <c r="L208" s="209"/>
      <c r="M208" s="209"/>
      <c r="N208" s="209"/>
      <c r="O208" s="209"/>
      <c r="P208" s="209"/>
      <c r="Q208" s="209"/>
      <c r="R208" s="209"/>
      <c r="S208" s="209"/>
      <c r="T208" s="209"/>
      <c r="U208" s="209"/>
      <c r="V208" s="209"/>
      <c r="W208" s="209"/>
      <c r="X208" s="209"/>
      <c r="Y208" s="64">
        <v>2</v>
      </c>
      <c r="Z208" s="127">
        <v>2</v>
      </c>
      <c r="AA208" s="127">
        <v>4</v>
      </c>
      <c r="AB208" s="481" t="s">
        <v>1166</v>
      </c>
      <c r="AC208" s="250" t="s">
        <v>142</v>
      </c>
      <c r="AD208" s="232" t="s">
        <v>372</v>
      </c>
      <c r="AE208" s="250" t="s">
        <v>476</v>
      </c>
      <c r="AF208" s="130" t="s">
        <v>384</v>
      </c>
      <c r="AG208" s="117">
        <v>0</v>
      </c>
      <c r="AH208" s="117">
        <v>2</v>
      </c>
      <c r="AI208" s="250" t="s">
        <v>824</v>
      </c>
      <c r="AJ208" s="250" t="s">
        <v>384</v>
      </c>
      <c r="AK208" s="250" t="s">
        <v>824</v>
      </c>
      <c r="AL208" s="491" t="s">
        <v>1129</v>
      </c>
      <c r="AM208" s="504"/>
      <c r="AN208" s="281"/>
      <c r="AO208" s="281"/>
      <c r="AP208" s="281"/>
      <c r="AQ208" s="281"/>
      <c r="AR208" s="215"/>
      <c r="AS208" s="215"/>
    </row>
    <row r="209" spans="1:45" s="222" customFormat="1" ht="43.5" customHeight="1" x14ac:dyDescent="0.25">
      <c r="A209" s="232" t="s">
        <v>122</v>
      </c>
      <c r="B209" s="189" t="s">
        <v>57</v>
      </c>
      <c r="C209" s="190">
        <v>53</v>
      </c>
      <c r="D209" s="189" t="s">
        <v>58</v>
      </c>
      <c r="E209" s="189" t="s">
        <v>10</v>
      </c>
      <c r="F209" s="211"/>
      <c r="G209" s="211"/>
      <c r="H209" s="211"/>
      <c r="I209" s="211"/>
      <c r="J209" s="211"/>
      <c r="K209" s="211"/>
      <c r="L209" s="211"/>
      <c r="M209" s="211"/>
      <c r="N209" s="211"/>
      <c r="O209" s="211"/>
      <c r="P209" s="211"/>
      <c r="Q209" s="211"/>
      <c r="R209" s="211"/>
      <c r="S209" s="211"/>
      <c r="T209" s="211"/>
      <c r="U209" s="211"/>
      <c r="V209" s="211"/>
      <c r="W209" s="211"/>
      <c r="X209" s="211"/>
      <c r="Y209" s="189" t="s">
        <v>824</v>
      </c>
      <c r="Z209" s="127" t="s">
        <v>824</v>
      </c>
      <c r="AA209" s="127" t="s">
        <v>824</v>
      </c>
      <c r="AB209" s="481" t="s">
        <v>824</v>
      </c>
      <c r="AC209" s="491" t="s">
        <v>824</v>
      </c>
      <c r="AD209" s="396"/>
      <c r="AE209" s="491" t="s">
        <v>824</v>
      </c>
      <c r="AF209" s="130" t="s">
        <v>824</v>
      </c>
      <c r="AG209" s="117" t="s">
        <v>824</v>
      </c>
      <c r="AH209" s="117" t="s">
        <v>824</v>
      </c>
      <c r="AI209" s="491" t="s">
        <v>824</v>
      </c>
      <c r="AJ209" s="491" t="s">
        <v>824</v>
      </c>
      <c r="AK209" s="491" t="s">
        <v>824</v>
      </c>
      <c r="AL209" s="491" t="s">
        <v>1129</v>
      </c>
      <c r="AM209" s="504"/>
      <c r="AN209" s="281"/>
      <c r="AO209" s="281"/>
      <c r="AP209" s="281"/>
      <c r="AQ209" s="281"/>
      <c r="AR209" s="215"/>
      <c r="AS209" s="215"/>
    </row>
    <row r="210" spans="1:45" s="222" customFormat="1" ht="43.5" customHeight="1" x14ac:dyDescent="0.25">
      <c r="A210" s="232" t="s">
        <v>122</v>
      </c>
      <c r="B210" s="64" t="s">
        <v>676</v>
      </c>
      <c r="C210" s="74">
        <v>67</v>
      </c>
      <c r="D210" s="64" t="s">
        <v>677</v>
      </c>
      <c r="E210" s="64" t="s">
        <v>10</v>
      </c>
      <c r="F210" s="209"/>
      <c r="G210" s="209"/>
      <c r="H210" s="209"/>
      <c r="I210" s="209"/>
      <c r="J210" s="209"/>
      <c r="K210" s="209"/>
      <c r="L210" s="209"/>
      <c r="M210" s="209"/>
      <c r="N210" s="209"/>
      <c r="O210" s="209"/>
      <c r="P210" s="209"/>
      <c r="Q210" s="209"/>
      <c r="R210" s="209"/>
      <c r="S210" s="209"/>
      <c r="T210" s="209"/>
      <c r="U210" s="209"/>
      <c r="V210" s="209"/>
      <c r="W210" s="209"/>
      <c r="X210" s="209"/>
      <c r="Y210" s="64" t="s">
        <v>824</v>
      </c>
      <c r="Z210" s="127" t="s">
        <v>824</v>
      </c>
      <c r="AA210" s="127" t="s">
        <v>824</v>
      </c>
      <c r="AB210" s="481" t="s">
        <v>824</v>
      </c>
      <c r="AC210" s="250" t="s">
        <v>824</v>
      </c>
      <c r="AD210" s="232"/>
      <c r="AE210" s="250" t="s">
        <v>824</v>
      </c>
      <c r="AF210" s="130" t="s">
        <v>824</v>
      </c>
      <c r="AG210" s="117" t="s">
        <v>824</v>
      </c>
      <c r="AH210" s="117" t="s">
        <v>824</v>
      </c>
      <c r="AI210" s="250" t="s">
        <v>824</v>
      </c>
      <c r="AJ210" s="250" t="s">
        <v>824</v>
      </c>
      <c r="AK210" s="250" t="s">
        <v>824</v>
      </c>
      <c r="AL210" s="250" t="s">
        <v>1129</v>
      </c>
      <c r="AM210" s="490"/>
      <c r="AN210" s="281"/>
      <c r="AO210" s="281"/>
      <c r="AP210" s="281"/>
      <c r="AQ210" s="281"/>
      <c r="AR210" s="215"/>
      <c r="AS210" s="215"/>
    </row>
    <row r="211" spans="1:45" s="222" customFormat="1" ht="43.5" customHeight="1" x14ac:dyDescent="0.25">
      <c r="A211" s="232" t="s">
        <v>122</v>
      </c>
      <c r="B211" s="189" t="s">
        <v>102</v>
      </c>
      <c r="C211" s="189">
        <v>68</v>
      </c>
      <c r="D211" s="189" t="s">
        <v>81</v>
      </c>
      <c r="E211" s="189" t="s">
        <v>10</v>
      </c>
      <c r="F211" s="211"/>
      <c r="G211" s="211"/>
      <c r="H211" s="211"/>
      <c r="I211" s="211"/>
      <c r="J211" s="211"/>
      <c r="K211" s="211"/>
      <c r="L211" s="211"/>
      <c r="M211" s="211"/>
      <c r="N211" s="211"/>
      <c r="O211" s="211"/>
      <c r="P211" s="211"/>
      <c r="Q211" s="211"/>
      <c r="R211" s="211"/>
      <c r="S211" s="211"/>
      <c r="T211" s="211"/>
      <c r="U211" s="211"/>
      <c r="V211" s="211"/>
      <c r="W211" s="211"/>
      <c r="X211" s="211"/>
      <c r="Y211" s="189" t="s">
        <v>824</v>
      </c>
      <c r="Z211" s="127" t="s">
        <v>824</v>
      </c>
      <c r="AA211" s="127" t="s">
        <v>824</v>
      </c>
      <c r="AB211" s="481" t="s">
        <v>824</v>
      </c>
      <c r="AC211" s="491" t="s">
        <v>824</v>
      </c>
      <c r="AD211" s="396"/>
      <c r="AE211" s="491" t="s">
        <v>824</v>
      </c>
      <c r="AF211" s="130" t="s">
        <v>824</v>
      </c>
      <c r="AG211" s="117" t="s">
        <v>824</v>
      </c>
      <c r="AH211" s="117" t="s">
        <v>824</v>
      </c>
      <c r="AI211" s="491" t="s">
        <v>824</v>
      </c>
      <c r="AJ211" s="491" t="s">
        <v>824</v>
      </c>
      <c r="AK211" s="491" t="s">
        <v>824</v>
      </c>
      <c r="AL211" s="491" t="s">
        <v>1129</v>
      </c>
      <c r="AM211" s="492"/>
      <c r="AN211" s="281"/>
      <c r="AO211" s="281"/>
      <c r="AP211" s="281"/>
      <c r="AQ211" s="281"/>
      <c r="AR211" s="215"/>
      <c r="AS211" s="215"/>
    </row>
    <row r="212" spans="1:45" s="222" customFormat="1" ht="43.5" customHeight="1" x14ac:dyDescent="0.25">
      <c r="A212" s="232" t="s">
        <v>122</v>
      </c>
      <c r="B212" s="189" t="s">
        <v>102</v>
      </c>
      <c r="C212" s="189">
        <v>70</v>
      </c>
      <c r="D212" s="189" t="s">
        <v>678</v>
      </c>
      <c r="E212" s="189" t="s">
        <v>10</v>
      </c>
      <c r="F212" s="211"/>
      <c r="G212" s="211"/>
      <c r="H212" s="211"/>
      <c r="I212" s="211"/>
      <c r="J212" s="211"/>
      <c r="K212" s="211"/>
      <c r="L212" s="211"/>
      <c r="M212" s="211"/>
      <c r="N212" s="211"/>
      <c r="O212" s="211"/>
      <c r="P212" s="211"/>
      <c r="Q212" s="211"/>
      <c r="R212" s="211"/>
      <c r="S212" s="211"/>
      <c r="T212" s="211"/>
      <c r="U212" s="211"/>
      <c r="V212" s="211"/>
      <c r="W212" s="211"/>
      <c r="X212" s="211"/>
      <c r="Y212" s="189" t="s">
        <v>824</v>
      </c>
      <c r="Z212" s="127" t="s">
        <v>824</v>
      </c>
      <c r="AA212" s="127" t="s">
        <v>824</v>
      </c>
      <c r="AB212" s="481" t="s">
        <v>824</v>
      </c>
      <c r="AC212" s="491" t="s">
        <v>824</v>
      </c>
      <c r="AD212" s="396"/>
      <c r="AE212" s="491" t="s">
        <v>824</v>
      </c>
      <c r="AF212" s="130" t="s">
        <v>824</v>
      </c>
      <c r="AG212" s="117" t="s">
        <v>824</v>
      </c>
      <c r="AH212" s="117" t="s">
        <v>824</v>
      </c>
      <c r="AI212" s="491" t="s">
        <v>824</v>
      </c>
      <c r="AJ212" s="491" t="s">
        <v>824</v>
      </c>
      <c r="AK212" s="491" t="s">
        <v>824</v>
      </c>
      <c r="AL212" s="491" t="s">
        <v>1129</v>
      </c>
      <c r="AM212" s="492"/>
      <c r="AN212" s="281"/>
      <c r="AO212" s="281"/>
      <c r="AP212" s="281"/>
      <c r="AQ212" s="281"/>
      <c r="AR212" s="215"/>
      <c r="AS212" s="215"/>
    </row>
    <row r="213" spans="1:45" s="222" customFormat="1" ht="43.5" customHeight="1" x14ac:dyDescent="0.25">
      <c r="A213" s="232" t="s">
        <v>122</v>
      </c>
      <c r="B213" s="64" t="s">
        <v>102</v>
      </c>
      <c r="C213" s="64">
        <v>73</v>
      </c>
      <c r="D213" s="64" t="s">
        <v>86</v>
      </c>
      <c r="E213" s="64" t="s">
        <v>10</v>
      </c>
      <c r="F213" s="209"/>
      <c r="G213" s="209"/>
      <c r="H213" s="209"/>
      <c r="I213" s="209"/>
      <c r="J213" s="209"/>
      <c r="K213" s="209"/>
      <c r="L213" s="209"/>
      <c r="M213" s="209"/>
      <c r="N213" s="209"/>
      <c r="O213" s="209"/>
      <c r="P213" s="209"/>
      <c r="Q213" s="209"/>
      <c r="R213" s="209"/>
      <c r="S213" s="209"/>
      <c r="T213" s="209"/>
      <c r="U213" s="209"/>
      <c r="V213" s="209"/>
      <c r="W213" s="209"/>
      <c r="X213" s="209"/>
      <c r="Y213" s="64" t="s">
        <v>824</v>
      </c>
      <c r="Z213" s="127" t="s">
        <v>824</v>
      </c>
      <c r="AA213" s="127" t="s">
        <v>824</v>
      </c>
      <c r="AB213" s="481" t="s">
        <v>824</v>
      </c>
      <c r="AC213" s="250" t="s">
        <v>824</v>
      </c>
      <c r="AD213" s="232"/>
      <c r="AE213" s="250" t="s">
        <v>824</v>
      </c>
      <c r="AF213" s="130" t="s">
        <v>824</v>
      </c>
      <c r="AG213" s="117" t="s">
        <v>824</v>
      </c>
      <c r="AH213" s="117" t="s">
        <v>824</v>
      </c>
      <c r="AI213" s="250" t="s">
        <v>824</v>
      </c>
      <c r="AJ213" s="250" t="s">
        <v>824</v>
      </c>
      <c r="AK213" s="250" t="s">
        <v>824</v>
      </c>
      <c r="AL213" s="250" t="s">
        <v>1129</v>
      </c>
      <c r="AM213" s="490"/>
      <c r="AN213" s="281"/>
      <c r="AO213" s="281"/>
      <c r="AP213" s="281"/>
      <c r="AQ213" s="281"/>
      <c r="AR213" s="215"/>
      <c r="AS213" s="215"/>
    </row>
    <row r="214" spans="1:45" s="222" customFormat="1" ht="43.5" customHeight="1" x14ac:dyDescent="0.25">
      <c r="A214" s="232" t="s">
        <v>122</v>
      </c>
      <c r="B214" s="189" t="s">
        <v>45</v>
      </c>
      <c r="C214" s="189">
        <v>74</v>
      </c>
      <c r="D214" s="189" t="s">
        <v>636</v>
      </c>
      <c r="E214" s="189" t="s">
        <v>10</v>
      </c>
      <c r="F214" s="211"/>
      <c r="G214" s="211"/>
      <c r="H214" s="211"/>
      <c r="I214" s="211"/>
      <c r="J214" s="211"/>
      <c r="K214" s="211"/>
      <c r="L214" s="211"/>
      <c r="M214" s="211"/>
      <c r="N214" s="211"/>
      <c r="O214" s="211"/>
      <c r="P214" s="211"/>
      <c r="Q214" s="211"/>
      <c r="R214" s="211"/>
      <c r="S214" s="211"/>
      <c r="T214" s="211"/>
      <c r="U214" s="211"/>
      <c r="V214" s="211"/>
      <c r="W214" s="211"/>
      <c r="X214" s="211"/>
      <c r="Y214" s="189" t="s">
        <v>824</v>
      </c>
      <c r="Z214" s="127" t="s">
        <v>824</v>
      </c>
      <c r="AA214" s="127" t="s">
        <v>824</v>
      </c>
      <c r="AB214" s="481" t="s">
        <v>824</v>
      </c>
      <c r="AC214" s="491" t="s">
        <v>824</v>
      </c>
      <c r="AD214" s="396"/>
      <c r="AE214" s="491" t="s">
        <v>824</v>
      </c>
      <c r="AF214" s="130" t="s">
        <v>824</v>
      </c>
      <c r="AG214" s="117" t="s">
        <v>824</v>
      </c>
      <c r="AH214" s="117" t="s">
        <v>824</v>
      </c>
      <c r="AI214" s="491" t="s">
        <v>824</v>
      </c>
      <c r="AJ214" s="491" t="s">
        <v>824</v>
      </c>
      <c r="AK214" s="491" t="s">
        <v>824</v>
      </c>
      <c r="AL214" s="491" t="s">
        <v>1129</v>
      </c>
      <c r="AM214" s="492"/>
      <c r="AN214" s="281"/>
      <c r="AO214" s="281"/>
      <c r="AP214" s="281"/>
      <c r="AQ214" s="281"/>
      <c r="AR214" s="215"/>
      <c r="AS214" s="215"/>
    </row>
    <row r="215" spans="1:45" s="222" customFormat="1" ht="43.5" customHeight="1" x14ac:dyDescent="0.25">
      <c r="A215" s="232" t="s">
        <v>122</v>
      </c>
      <c r="B215" s="64" t="s">
        <v>12</v>
      </c>
      <c r="C215" s="64">
        <v>91</v>
      </c>
      <c r="D215" s="64" t="s">
        <v>685</v>
      </c>
      <c r="E215" s="64" t="s">
        <v>10</v>
      </c>
      <c r="F215" s="209">
        <v>3</v>
      </c>
      <c r="G215" s="209">
        <v>3</v>
      </c>
      <c r="H215" s="209">
        <v>3</v>
      </c>
      <c r="I215" s="209">
        <v>3</v>
      </c>
      <c r="J215" s="209"/>
      <c r="K215" s="209"/>
      <c r="L215" s="209"/>
      <c r="M215" s="209"/>
      <c r="N215" s="209"/>
      <c r="O215" s="209"/>
      <c r="P215" s="209"/>
      <c r="Q215" s="209"/>
      <c r="R215" s="209"/>
      <c r="S215" s="209"/>
      <c r="T215" s="209"/>
      <c r="U215" s="209"/>
      <c r="V215" s="209"/>
      <c r="W215" s="209"/>
      <c r="X215" s="209"/>
      <c r="Y215" s="64">
        <v>3</v>
      </c>
      <c r="Z215" s="127">
        <v>3</v>
      </c>
      <c r="AA215" s="127">
        <v>4</v>
      </c>
      <c r="AB215" s="481" t="s">
        <v>1167</v>
      </c>
      <c r="AC215" s="250" t="s">
        <v>144</v>
      </c>
      <c r="AD215" s="232" t="s">
        <v>372</v>
      </c>
      <c r="AE215" s="250" t="s">
        <v>477</v>
      </c>
      <c r="AF215" s="130" t="s">
        <v>1167</v>
      </c>
      <c r="AG215" s="117">
        <v>3</v>
      </c>
      <c r="AH215" s="117">
        <v>4</v>
      </c>
      <c r="AI215" s="250" t="s">
        <v>144</v>
      </c>
      <c r="AJ215" s="250" t="s">
        <v>372</v>
      </c>
      <c r="AK215" s="250" t="s">
        <v>477</v>
      </c>
      <c r="AL215" s="250" t="s">
        <v>1129</v>
      </c>
      <c r="AM215" s="490"/>
      <c r="AN215" s="281"/>
      <c r="AO215" s="281"/>
      <c r="AP215" s="281"/>
      <c r="AQ215" s="281"/>
      <c r="AR215" s="215"/>
      <c r="AS215" s="215"/>
    </row>
    <row r="216" spans="1:45" s="222" customFormat="1" ht="43.5" customHeight="1" x14ac:dyDescent="0.25">
      <c r="A216" s="232" t="s">
        <v>122</v>
      </c>
      <c r="B216" s="63" t="s">
        <v>26</v>
      </c>
      <c r="C216" s="63">
        <v>75</v>
      </c>
      <c r="D216" s="63" t="s">
        <v>681</v>
      </c>
      <c r="E216" s="63" t="s">
        <v>10</v>
      </c>
      <c r="F216" s="210"/>
      <c r="G216" s="210"/>
      <c r="H216" s="210">
        <v>3</v>
      </c>
      <c r="I216" s="210"/>
      <c r="J216" s="210"/>
      <c r="K216" s="210"/>
      <c r="L216" s="210"/>
      <c r="M216" s="210"/>
      <c r="N216" s="210"/>
      <c r="O216" s="210"/>
      <c r="P216" s="210"/>
      <c r="Q216" s="210"/>
      <c r="R216" s="210"/>
      <c r="S216" s="210"/>
      <c r="T216" s="210"/>
      <c r="U216" s="210"/>
      <c r="V216" s="210"/>
      <c r="W216" s="210"/>
      <c r="X216" s="210"/>
      <c r="Y216" s="63">
        <v>3</v>
      </c>
      <c r="Z216" s="127">
        <v>3</v>
      </c>
      <c r="AA216" s="127">
        <v>3</v>
      </c>
      <c r="AB216" s="126" t="s">
        <v>1132</v>
      </c>
      <c r="AC216" s="250" t="s">
        <v>144</v>
      </c>
      <c r="AD216" s="232" t="s">
        <v>371</v>
      </c>
      <c r="AE216" s="250" t="s">
        <v>476</v>
      </c>
      <c r="AF216" s="130" t="s">
        <v>1168</v>
      </c>
      <c r="AG216" s="117">
        <v>1</v>
      </c>
      <c r="AH216" s="117">
        <v>1</v>
      </c>
      <c r="AI216" s="250" t="s">
        <v>462</v>
      </c>
      <c r="AJ216" s="250" t="s">
        <v>463</v>
      </c>
      <c r="AK216" s="250" t="s">
        <v>475</v>
      </c>
      <c r="AL216" s="250" t="s">
        <v>377</v>
      </c>
      <c r="AM216" s="490"/>
      <c r="AN216" s="281"/>
      <c r="AO216" s="281"/>
      <c r="AP216" s="281"/>
      <c r="AQ216" s="281"/>
      <c r="AR216" s="215"/>
      <c r="AS216" s="215"/>
    </row>
    <row r="217" spans="1:45" s="222" customFormat="1" ht="43.5" customHeight="1" x14ac:dyDescent="0.25">
      <c r="A217" s="232" t="s">
        <v>122</v>
      </c>
      <c r="B217" s="64" t="s">
        <v>26</v>
      </c>
      <c r="C217" s="64">
        <v>78</v>
      </c>
      <c r="D217" s="64" t="s">
        <v>682</v>
      </c>
      <c r="E217" s="64" t="s">
        <v>10</v>
      </c>
      <c r="F217" s="209"/>
      <c r="G217" s="209"/>
      <c r="H217" s="209"/>
      <c r="I217" s="209"/>
      <c r="J217" s="209"/>
      <c r="K217" s="209"/>
      <c r="L217" s="209"/>
      <c r="M217" s="209"/>
      <c r="N217" s="209"/>
      <c r="O217" s="209"/>
      <c r="P217" s="209"/>
      <c r="Q217" s="209"/>
      <c r="R217" s="209"/>
      <c r="S217" s="209"/>
      <c r="T217" s="209"/>
      <c r="U217" s="209"/>
      <c r="V217" s="209"/>
      <c r="W217" s="209"/>
      <c r="X217" s="209"/>
      <c r="Y217" s="64" t="s">
        <v>824</v>
      </c>
      <c r="Z217" s="127" t="s">
        <v>824</v>
      </c>
      <c r="AA217" s="127" t="s">
        <v>824</v>
      </c>
      <c r="AB217" s="481" t="s">
        <v>824</v>
      </c>
      <c r="AC217" s="250" t="s">
        <v>824</v>
      </c>
      <c r="AD217" s="232"/>
      <c r="AE217" s="250" t="s">
        <v>824</v>
      </c>
      <c r="AF217" s="130" t="s">
        <v>824</v>
      </c>
      <c r="AG217" s="117" t="s">
        <v>824</v>
      </c>
      <c r="AH217" s="117" t="s">
        <v>824</v>
      </c>
      <c r="AI217" s="250" t="s">
        <v>824</v>
      </c>
      <c r="AJ217" s="250" t="s">
        <v>824</v>
      </c>
      <c r="AK217" s="250" t="s">
        <v>824</v>
      </c>
      <c r="AL217" s="250" t="s">
        <v>1129</v>
      </c>
      <c r="AM217" s="490"/>
      <c r="AN217" s="281"/>
      <c r="AO217" s="281"/>
      <c r="AP217" s="281"/>
      <c r="AQ217" s="281"/>
      <c r="AR217" s="215"/>
      <c r="AS217" s="215"/>
    </row>
    <row r="218" spans="1:45" s="222" customFormat="1" ht="43.5" customHeight="1" x14ac:dyDescent="0.25">
      <c r="A218" s="232" t="s">
        <v>122</v>
      </c>
      <c r="B218" s="62" t="s">
        <v>26</v>
      </c>
      <c r="C218" s="62">
        <v>88</v>
      </c>
      <c r="D218" s="62" t="s">
        <v>1148</v>
      </c>
      <c r="E218" s="62" t="s">
        <v>10</v>
      </c>
      <c r="F218" s="212"/>
      <c r="G218" s="212"/>
      <c r="H218" s="212"/>
      <c r="I218" s="212"/>
      <c r="J218" s="212"/>
      <c r="K218" s="212"/>
      <c r="L218" s="212"/>
      <c r="M218" s="212"/>
      <c r="N218" s="212"/>
      <c r="O218" s="212"/>
      <c r="P218" s="212"/>
      <c r="Q218" s="212"/>
      <c r="R218" s="212"/>
      <c r="S218" s="212"/>
      <c r="T218" s="212"/>
      <c r="U218" s="212"/>
      <c r="V218" s="212"/>
      <c r="W218" s="212"/>
      <c r="X218" s="212"/>
      <c r="Y218" s="62" t="s">
        <v>824</v>
      </c>
      <c r="Z218" s="126" t="s">
        <v>824</v>
      </c>
      <c r="AA218" s="126" t="s">
        <v>824</v>
      </c>
      <c r="AB218" s="126" t="s">
        <v>824</v>
      </c>
      <c r="AC218" s="250" t="s">
        <v>824</v>
      </c>
      <c r="AD218" s="493"/>
      <c r="AE218" s="475" t="s">
        <v>824</v>
      </c>
      <c r="AF218" s="234" t="s">
        <v>824</v>
      </c>
      <c r="AG218" s="494" t="s">
        <v>824</v>
      </c>
      <c r="AH218" s="494" t="s">
        <v>824</v>
      </c>
      <c r="AI218" s="475" t="s">
        <v>824</v>
      </c>
      <c r="AJ218" s="475" t="s">
        <v>824</v>
      </c>
      <c r="AK218" s="475" t="s">
        <v>824</v>
      </c>
      <c r="AL218" s="475" t="s">
        <v>1129</v>
      </c>
      <c r="AM218" s="495"/>
      <c r="AN218" s="281"/>
      <c r="AO218" s="281"/>
      <c r="AP218" s="281"/>
      <c r="AQ218" s="281"/>
      <c r="AR218" s="215"/>
      <c r="AS218" s="215"/>
    </row>
    <row r="219" spans="1:45" s="222" customFormat="1" ht="43.5" customHeight="1" x14ac:dyDescent="0.25">
      <c r="A219" s="232" t="s">
        <v>122</v>
      </c>
      <c r="B219" s="189" t="s">
        <v>26</v>
      </c>
      <c r="C219" s="190">
        <v>89</v>
      </c>
      <c r="D219" s="189" t="s">
        <v>1149</v>
      </c>
      <c r="E219" s="189" t="s">
        <v>10</v>
      </c>
      <c r="F219" s="211"/>
      <c r="G219" s="211"/>
      <c r="H219" s="211"/>
      <c r="I219" s="211"/>
      <c r="J219" s="211"/>
      <c r="K219" s="211"/>
      <c r="L219" s="211"/>
      <c r="M219" s="211"/>
      <c r="N219" s="211"/>
      <c r="O219" s="211"/>
      <c r="P219" s="211"/>
      <c r="Q219" s="211"/>
      <c r="R219" s="211"/>
      <c r="S219" s="211"/>
      <c r="T219" s="211"/>
      <c r="U219" s="211"/>
      <c r="V219" s="211"/>
      <c r="W219" s="211"/>
      <c r="X219" s="211"/>
      <c r="Y219" s="189" t="s">
        <v>824</v>
      </c>
      <c r="Z219" s="127" t="s">
        <v>824</v>
      </c>
      <c r="AA219" s="127" t="s">
        <v>824</v>
      </c>
      <c r="AB219" s="481" t="s">
        <v>824</v>
      </c>
      <c r="AC219" s="491" t="s">
        <v>824</v>
      </c>
      <c r="AD219" s="396"/>
      <c r="AE219" s="491" t="s">
        <v>824</v>
      </c>
      <c r="AF219" s="130" t="s">
        <v>824</v>
      </c>
      <c r="AG219" s="117" t="s">
        <v>824</v>
      </c>
      <c r="AH219" s="117" t="s">
        <v>824</v>
      </c>
      <c r="AI219" s="491" t="s">
        <v>824</v>
      </c>
      <c r="AJ219" s="491" t="s">
        <v>824</v>
      </c>
      <c r="AK219" s="491" t="s">
        <v>824</v>
      </c>
      <c r="AL219" s="491" t="s">
        <v>1129</v>
      </c>
      <c r="AM219" s="492"/>
      <c r="AN219" s="281"/>
      <c r="AO219" s="281"/>
      <c r="AP219" s="281"/>
      <c r="AQ219" s="281"/>
      <c r="AR219" s="215"/>
      <c r="AS219" s="215"/>
    </row>
    <row r="220" spans="1:45" s="222" customFormat="1" ht="43.5" customHeight="1" x14ac:dyDescent="0.25">
      <c r="A220" s="232" t="s">
        <v>122</v>
      </c>
      <c r="B220" s="64" t="s">
        <v>687</v>
      </c>
      <c r="C220" s="62">
        <v>101</v>
      </c>
      <c r="D220" s="64" t="s">
        <v>755</v>
      </c>
      <c r="E220" s="64" t="s">
        <v>10</v>
      </c>
      <c r="F220" s="209"/>
      <c r="G220" s="209"/>
      <c r="H220" s="209"/>
      <c r="I220" s="209"/>
      <c r="J220" s="209"/>
      <c r="K220" s="209"/>
      <c r="L220" s="209"/>
      <c r="M220" s="209"/>
      <c r="N220" s="209"/>
      <c r="O220" s="209"/>
      <c r="P220" s="209"/>
      <c r="Q220" s="209"/>
      <c r="R220" s="209"/>
      <c r="S220" s="209"/>
      <c r="T220" s="209"/>
      <c r="U220" s="209"/>
      <c r="V220" s="209"/>
      <c r="W220" s="209"/>
      <c r="X220" s="209"/>
      <c r="Y220" s="64" t="s">
        <v>824</v>
      </c>
      <c r="Z220" s="127" t="s">
        <v>824</v>
      </c>
      <c r="AA220" s="127" t="s">
        <v>824</v>
      </c>
      <c r="AB220" s="481" t="s">
        <v>824</v>
      </c>
      <c r="AC220" s="250" t="s">
        <v>824</v>
      </c>
      <c r="AD220" s="232"/>
      <c r="AE220" s="250" t="s">
        <v>824</v>
      </c>
      <c r="AF220" s="130" t="s">
        <v>824</v>
      </c>
      <c r="AG220" s="117" t="s">
        <v>824</v>
      </c>
      <c r="AH220" s="117" t="s">
        <v>824</v>
      </c>
      <c r="AI220" s="250" t="s">
        <v>824</v>
      </c>
      <c r="AJ220" s="250" t="s">
        <v>824</v>
      </c>
      <c r="AK220" s="250" t="s">
        <v>824</v>
      </c>
      <c r="AL220" s="250" t="s">
        <v>1129</v>
      </c>
      <c r="AM220" s="490"/>
      <c r="AN220" s="281"/>
      <c r="AO220" s="281"/>
      <c r="AP220" s="281"/>
      <c r="AQ220" s="281"/>
      <c r="AR220" s="215"/>
      <c r="AS220" s="215"/>
    </row>
    <row r="221" spans="1:45" s="222" customFormat="1" ht="43.5" customHeight="1" x14ac:dyDescent="0.25">
      <c r="A221" s="232" t="s">
        <v>122</v>
      </c>
      <c r="B221" s="64" t="s">
        <v>66</v>
      </c>
      <c r="C221" s="62">
        <v>124</v>
      </c>
      <c r="D221" s="64" t="s">
        <v>716</v>
      </c>
      <c r="E221" s="64" t="s">
        <v>10</v>
      </c>
      <c r="F221" s="209"/>
      <c r="G221" s="209"/>
      <c r="H221" s="209"/>
      <c r="I221" s="209"/>
      <c r="J221" s="209"/>
      <c r="K221" s="209"/>
      <c r="L221" s="209"/>
      <c r="M221" s="209"/>
      <c r="N221" s="209"/>
      <c r="O221" s="209"/>
      <c r="P221" s="209"/>
      <c r="Q221" s="209"/>
      <c r="R221" s="209"/>
      <c r="S221" s="209"/>
      <c r="T221" s="209"/>
      <c r="U221" s="209"/>
      <c r="V221" s="209"/>
      <c r="W221" s="209"/>
      <c r="X221" s="209"/>
      <c r="Y221" s="64" t="s">
        <v>824</v>
      </c>
      <c r="Z221" s="127" t="s">
        <v>824</v>
      </c>
      <c r="AA221" s="127" t="s">
        <v>824</v>
      </c>
      <c r="AB221" s="481" t="s">
        <v>824</v>
      </c>
      <c r="AC221" s="250" t="s">
        <v>824</v>
      </c>
      <c r="AD221" s="232"/>
      <c r="AE221" s="250" t="s">
        <v>824</v>
      </c>
      <c r="AF221" s="130" t="s">
        <v>824</v>
      </c>
      <c r="AG221" s="117" t="s">
        <v>824</v>
      </c>
      <c r="AH221" s="117" t="s">
        <v>824</v>
      </c>
      <c r="AI221" s="250" t="s">
        <v>824</v>
      </c>
      <c r="AJ221" s="250" t="s">
        <v>824</v>
      </c>
      <c r="AK221" s="250" t="s">
        <v>824</v>
      </c>
      <c r="AL221" s="250" t="s">
        <v>1129</v>
      </c>
      <c r="AM221" s="490"/>
      <c r="AN221" s="281"/>
      <c r="AO221" s="281"/>
      <c r="AP221" s="281"/>
      <c r="AQ221" s="281"/>
      <c r="AR221" s="215"/>
      <c r="AS221" s="215"/>
    </row>
    <row r="222" spans="1:45" s="222" customFormat="1" ht="43.5" customHeight="1" x14ac:dyDescent="0.25">
      <c r="A222" s="232" t="s">
        <v>1187</v>
      </c>
      <c r="B222" s="64" t="s">
        <v>12</v>
      </c>
      <c r="C222" s="74">
        <v>20</v>
      </c>
      <c r="D222" s="64" t="s">
        <v>24</v>
      </c>
      <c r="E222" s="64" t="s">
        <v>10</v>
      </c>
      <c r="F222" s="209">
        <v>3</v>
      </c>
      <c r="G222" s="209">
        <v>2</v>
      </c>
      <c r="H222" s="209">
        <v>5</v>
      </c>
      <c r="I222" s="209">
        <v>5</v>
      </c>
      <c r="J222" s="209">
        <v>5</v>
      </c>
      <c r="K222" s="209">
        <v>5</v>
      </c>
      <c r="L222" s="209">
        <v>4</v>
      </c>
      <c r="M222" s="209">
        <v>5</v>
      </c>
      <c r="N222" s="209">
        <v>4</v>
      </c>
      <c r="O222" s="209">
        <v>5</v>
      </c>
      <c r="P222" s="209"/>
      <c r="Q222" s="209"/>
      <c r="R222" s="209"/>
      <c r="S222" s="209"/>
      <c r="T222" s="209"/>
      <c r="U222" s="209"/>
      <c r="V222" s="209"/>
      <c r="W222" s="209"/>
      <c r="X222" s="209"/>
      <c r="Y222" s="64">
        <v>4</v>
      </c>
      <c r="Z222" s="127">
        <v>4</v>
      </c>
      <c r="AA222" s="127">
        <v>5</v>
      </c>
      <c r="AB222" s="481" t="s">
        <v>1185</v>
      </c>
      <c r="AC222" s="250" t="s">
        <v>146</v>
      </c>
      <c r="AD222" s="232" t="s">
        <v>464</v>
      </c>
      <c r="AE222" s="250" t="s">
        <v>477</v>
      </c>
      <c r="AF222" s="130" t="s">
        <v>1185</v>
      </c>
      <c r="AG222" s="117">
        <v>4</v>
      </c>
      <c r="AH222" s="117">
        <v>5</v>
      </c>
      <c r="AI222" s="250" t="s">
        <v>146</v>
      </c>
      <c r="AJ222" s="250" t="s">
        <v>464</v>
      </c>
      <c r="AK222" s="250" t="s">
        <v>477</v>
      </c>
      <c r="AL222" s="250" t="s">
        <v>1129</v>
      </c>
      <c r="AM222" s="490"/>
      <c r="AN222" s="281"/>
      <c r="AO222" s="281"/>
      <c r="AP222" s="281"/>
      <c r="AQ222" s="281"/>
      <c r="AR222" s="215"/>
      <c r="AS222" s="215"/>
    </row>
    <row r="223" spans="1:45" s="222" customFormat="1" ht="43.5" customHeight="1" x14ac:dyDescent="0.25">
      <c r="A223" s="232" t="s">
        <v>1187</v>
      </c>
      <c r="B223" s="189" t="s">
        <v>12</v>
      </c>
      <c r="C223" s="189">
        <v>27</v>
      </c>
      <c r="D223" s="189" t="s">
        <v>661</v>
      </c>
      <c r="E223" s="189" t="s">
        <v>10</v>
      </c>
      <c r="F223" s="211">
        <v>4</v>
      </c>
      <c r="G223" s="211">
        <v>5</v>
      </c>
      <c r="H223" s="211">
        <v>5</v>
      </c>
      <c r="I223" s="211">
        <v>4</v>
      </c>
      <c r="J223" s="211">
        <v>5</v>
      </c>
      <c r="K223" s="211">
        <v>5</v>
      </c>
      <c r="L223" s="211">
        <v>4</v>
      </c>
      <c r="M223" s="211">
        <v>5</v>
      </c>
      <c r="N223" s="211">
        <v>5</v>
      </c>
      <c r="O223" s="211">
        <v>5</v>
      </c>
      <c r="P223" s="211"/>
      <c r="Q223" s="211"/>
      <c r="R223" s="211"/>
      <c r="S223" s="211"/>
      <c r="T223" s="211"/>
      <c r="U223" s="211"/>
      <c r="V223" s="211"/>
      <c r="W223" s="211"/>
      <c r="X223" s="211"/>
      <c r="Y223" s="189">
        <v>5</v>
      </c>
      <c r="Z223" s="127">
        <v>5</v>
      </c>
      <c r="AA223" s="127">
        <v>5</v>
      </c>
      <c r="AB223" s="481" t="s">
        <v>1188</v>
      </c>
      <c r="AC223" s="491" t="s">
        <v>148</v>
      </c>
      <c r="AD223" s="396" t="s">
        <v>464</v>
      </c>
      <c r="AE223" s="491" t="s">
        <v>477</v>
      </c>
      <c r="AF223" s="130" t="s">
        <v>1188</v>
      </c>
      <c r="AG223" s="117">
        <v>5</v>
      </c>
      <c r="AH223" s="117">
        <v>5</v>
      </c>
      <c r="AI223" s="491" t="s">
        <v>148</v>
      </c>
      <c r="AJ223" s="491" t="s">
        <v>464</v>
      </c>
      <c r="AK223" s="491" t="s">
        <v>477</v>
      </c>
      <c r="AL223" s="491" t="s">
        <v>1129</v>
      </c>
      <c r="AM223" s="492"/>
      <c r="AN223" s="281"/>
      <c r="AO223" s="281"/>
      <c r="AP223" s="281"/>
      <c r="AQ223" s="281"/>
      <c r="AR223" s="215"/>
      <c r="AS223" s="215"/>
    </row>
    <row r="224" spans="1:45" s="222" customFormat="1" ht="43.5" customHeight="1" x14ac:dyDescent="0.25">
      <c r="A224" s="232" t="s">
        <v>1187</v>
      </c>
      <c r="B224" s="189" t="s">
        <v>57</v>
      </c>
      <c r="C224" s="189">
        <v>53</v>
      </c>
      <c r="D224" s="189" t="s">
        <v>58</v>
      </c>
      <c r="E224" s="189" t="s">
        <v>10</v>
      </c>
      <c r="F224" s="211">
        <v>5</v>
      </c>
      <c r="G224" s="211">
        <v>5</v>
      </c>
      <c r="H224" s="211">
        <v>5</v>
      </c>
      <c r="I224" s="211">
        <v>5</v>
      </c>
      <c r="J224" s="211">
        <v>5</v>
      </c>
      <c r="K224" s="211">
        <v>5</v>
      </c>
      <c r="L224" s="211">
        <v>5</v>
      </c>
      <c r="M224" s="211">
        <v>5</v>
      </c>
      <c r="N224" s="211">
        <v>5</v>
      </c>
      <c r="O224" s="211">
        <v>5</v>
      </c>
      <c r="P224" s="211"/>
      <c r="Q224" s="211"/>
      <c r="R224" s="211"/>
      <c r="S224" s="211"/>
      <c r="T224" s="211"/>
      <c r="U224" s="211"/>
      <c r="V224" s="211"/>
      <c r="W224" s="211"/>
      <c r="X224" s="211"/>
      <c r="Y224" s="189">
        <v>5</v>
      </c>
      <c r="Z224" s="127">
        <v>5</v>
      </c>
      <c r="AA224" s="127">
        <v>5</v>
      </c>
      <c r="AB224" s="481" t="s">
        <v>1188</v>
      </c>
      <c r="AC224" s="491" t="s">
        <v>148</v>
      </c>
      <c r="AD224" s="396" t="s">
        <v>464</v>
      </c>
      <c r="AE224" s="491" t="s">
        <v>477</v>
      </c>
      <c r="AF224" s="130" t="s">
        <v>1188</v>
      </c>
      <c r="AG224" s="117">
        <v>5</v>
      </c>
      <c r="AH224" s="117">
        <v>5</v>
      </c>
      <c r="AI224" s="491" t="s">
        <v>148</v>
      </c>
      <c r="AJ224" s="491" t="s">
        <v>464</v>
      </c>
      <c r="AK224" s="491" t="s">
        <v>477</v>
      </c>
      <c r="AL224" s="491" t="s">
        <v>1129</v>
      </c>
      <c r="AM224" s="492"/>
      <c r="AN224" s="281"/>
      <c r="AO224" s="281"/>
      <c r="AP224" s="281"/>
      <c r="AQ224" s="281"/>
      <c r="AR224" s="215"/>
      <c r="AS224" s="215"/>
    </row>
    <row r="225" spans="1:45" s="222" customFormat="1" ht="43.5" customHeight="1" x14ac:dyDescent="0.25">
      <c r="A225" s="232" t="s">
        <v>1187</v>
      </c>
      <c r="B225" s="64" t="s">
        <v>676</v>
      </c>
      <c r="C225" s="64">
        <v>67</v>
      </c>
      <c r="D225" s="64" t="s">
        <v>677</v>
      </c>
      <c r="E225" s="64" t="s">
        <v>10</v>
      </c>
      <c r="F225" s="209">
        <v>5</v>
      </c>
      <c r="G225" s="209">
        <v>5</v>
      </c>
      <c r="H225" s="209">
        <v>5</v>
      </c>
      <c r="I225" s="209">
        <v>5</v>
      </c>
      <c r="J225" s="209">
        <v>5</v>
      </c>
      <c r="K225" s="209">
        <v>5</v>
      </c>
      <c r="L225" s="209">
        <v>5</v>
      </c>
      <c r="M225" s="209">
        <v>5</v>
      </c>
      <c r="N225" s="209">
        <v>5</v>
      </c>
      <c r="O225" s="209">
        <v>5</v>
      </c>
      <c r="P225" s="209"/>
      <c r="Q225" s="209"/>
      <c r="R225" s="209"/>
      <c r="S225" s="209"/>
      <c r="T225" s="209"/>
      <c r="U225" s="209"/>
      <c r="V225" s="209"/>
      <c r="W225" s="209"/>
      <c r="X225" s="209"/>
      <c r="Y225" s="64">
        <v>5</v>
      </c>
      <c r="Z225" s="127">
        <v>5</v>
      </c>
      <c r="AA225" s="127">
        <v>5</v>
      </c>
      <c r="AB225" s="481" t="s">
        <v>1188</v>
      </c>
      <c r="AC225" s="250" t="s">
        <v>148</v>
      </c>
      <c r="AD225" s="232" t="s">
        <v>464</v>
      </c>
      <c r="AE225" s="250" t="s">
        <v>477</v>
      </c>
      <c r="AF225" s="130" t="s">
        <v>1188</v>
      </c>
      <c r="AG225" s="117">
        <v>5</v>
      </c>
      <c r="AH225" s="117">
        <v>5</v>
      </c>
      <c r="AI225" s="250" t="s">
        <v>148</v>
      </c>
      <c r="AJ225" s="250" t="s">
        <v>464</v>
      </c>
      <c r="AK225" s="250" t="s">
        <v>477</v>
      </c>
      <c r="AL225" s="250" t="s">
        <v>1129</v>
      </c>
      <c r="AM225" s="490"/>
      <c r="AN225" s="281"/>
      <c r="AO225" s="281"/>
      <c r="AP225" s="281"/>
      <c r="AQ225" s="281"/>
      <c r="AR225" s="215"/>
      <c r="AS225" s="215"/>
    </row>
    <row r="226" spans="1:45" s="222" customFormat="1" ht="43.5" customHeight="1" x14ac:dyDescent="0.25">
      <c r="A226" s="232" t="s">
        <v>1187</v>
      </c>
      <c r="B226" s="189" t="s">
        <v>102</v>
      </c>
      <c r="C226" s="189">
        <v>68</v>
      </c>
      <c r="D226" s="189" t="s">
        <v>81</v>
      </c>
      <c r="E226" s="189" t="s">
        <v>10</v>
      </c>
      <c r="F226" s="211"/>
      <c r="G226" s="211"/>
      <c r="H226" s="211"/>
      <c r="I226" s="211"/>
      <c r="J226" s="211"/>
      <c r="K226" s="211"/>
      <c r="L226" s="211"/>
      <c r="M226" s="211"/>
      <c r="N226" s="211"/>
      <c r="O226" s="211"/>
      <c r="P226" s="211"/>
      <c r="Q226" s="211"/>
      <c r="R226" s="211"/>
      <c r="S226" s="211"/>
      <c r="T226" s="211"/>
      <c r="U226" s="211"/>
      <c r="V226" s="211"/>
      <c r="W226" s="211"/>
      <c r="X226" s="211"/>
      <c r="Y226" s="189" t="s">
        <v>824</v>
      </c>
      <c r="Z226" s="127" t="s">
        <v>824</v>
      </c>
      <c r="AA226" s="127" t="s">
        <v>824</v>
      </c>
      <c r="AB226" s="481" t="s">
        <v>824</v>
      </c>
      <c r="AC226" s="491" t="s">
        <v>824</v>
      </c>
      <c r="AD226" s="396"/>
      <c r="AE226" s="491" t="s">
        <v>824</v>
      </c>
      <c r="AF226" s="130" t="s">
        <v>824</v>
      </c>
      <c r="AG226" s="117" t="s">
        <v>824</v>
      </c>
      <c r="AH226" s="117" t="s">
        <v>824</v>
      </c>
      <c r="AI226" s="491" t="s">
        <v>824</v>
      </c>
      <c r="AJ226" s="491" t="s">
        <v>824</v>
      </c>
      <c r="AK226" s="491" t="s">
        <v>824</v>
      </c>
      <c r="AL226" s="491" t="s">
        <v>1129</v>
      </c>
      <c r="AM226" s="492"/>
      <c r="AN226" s="281"/>
      <c r="AO226" s="281"/>
      <c r="AP226" s="281"/>
      <c r="AQ226" s="281"/>
      <c r="AR226" s="215"/>
      <c r="AS226" s="215"/>
    </row>
    <row r="227" spans="1:45" s="222" customFormat="1" ht="43.5" customHeight="1" x14ac:dyDescent="0.25">
      <c r="A227" s="232" t="s">
        <v>1187</v>
      </c>
      <c r="B227" s="64" t="s">
        <v>102</v>
      </c>
      <c r="C227" s="64">
        <v>70</v>
      </c>
      <c r="D227" s="64" t="s">
        <v>678</v>
      </c>
      <c r="E227" s="64" t="s">
        <v>10</v>
      </c>
      <c r="F227" s="209">
        <v>4</v>
      </c>
      <c r="G227" s="209">
        <v>4</v>
      </c>
      <c r="H227" s="209">
        <v>4</v>
      </c>
      <c r="I227" s="209">
        <v>4</v>
      </c>
      <c r="J227" s="209">
        <v>3</v>
      </c>
      <c r="K227" s="209">
        <v>4</v>
      </c>
      <c r="L227" s="209">
        <v>3</v>
      </c>
      <c r="M227" s="209">
        <v>4</v>
      </c>
      <c r="N227" s="209">
        <v>4</v>
      </c>
      <c r="O227" s="209">
        <v>4</v>
      </c>
      <c r="P227" s="209"/>
      <c r="Q227" s="209"/>
      <c r="R227" s="209"/>
      <c r="S227" s="209"/>
      <c r="T227" s="209"/>
      <c r="U227" s="209"/>
      <c r="V227" s="209"/>
      <c r="W227" s="209"/>
      <c r="X227" s="209"/>
      <c r="Y227" s="64">
        <v>4</v>
      </c>
      <c r="Z227" s="127">
        <v>4</v>
      </c>
      <c r="AA227" s="127">
        <v>4</v>
      </c>
      <c r="AB227" s="481" t="s">
        <v>1147</v>
      </c>
      <c r="AC227" s="250" t="s">
        <v>146</v>
      </c>
      <c r="AD227" s="496" t="s">
        <v>372</v>
      </c>
      <c r="AE227" s="250" t="s">
        <v>477</v>
      </c>
      <c r="AF227" s="130" t="s">
        <v>1147</v>
      </c>
      <c r="AG227" s="117">
        <v>4</v>
      </c>
      <c r="AH227" s="117">
        <v>4</v>
      </c>
      <c r="AI227" s="250" t="s">
        <v>146</v>
      </c>
      <c r="AJ227" s="250" t="s">
        <v>372</v>
      </c>
      <c r="AK227" s="250" t="s">
        <v>477</v>
      </c>
      <c r="AL227" s="250" t="s">
        <v>1129</v>
      </c>
      <c r="AM227" s="490"/>
      <c r="AN227" s="281"/>
      <c r="AO227" s="281"/>
      <c r="AP227" s="281"/>
      <c r="AQ227" s="281"/>
      <c r="AR227" s="215"/>
      <c r="AS227" s="215"/>
    </row>
    <row r="228" spans="1:45" s="222" customFormat="1" ht="43.5" customHeight="1" x14ac:dyDescent="0.25">
      <c r="A228" s="232" t="s">
        <v>1187</v>
      </c>
      <c r="B228" s="63" t="s">
        <v>102</v>
      </c>
      <c r="C228" s="63">
        <v>73</v>
      </c>
      <c r="D228" s="63" t="s">
        <v>86</v>
      </c>
      <c r="E228" s="63" t="s">
        <v>10</v>
      </c>
      <c r="F228" s="210">
        <v>4</v>
      </c>
      <c r="G228" s="210">
        <v>4</v>
      </c>
      <c r="H228" s="210">
        <v>4</v>
      </c>
      <c r="I228" s="210">
        <v>3</v>
      </c>
      <c r="J228" s="210">
        <v>4</v>
      </c>
      <c r="K228" s="210">
        <v>5</v>
      </c>
      <c r="L228" s="210">
        <v>4</v>
      </c>
      <c r="M228" s="210">
        <v>4</v>
      </c>
      <c r="N228" s="210">
        <v>4</v>
      </c>
      <c r="O228" s="210">
        <v>4</v>
      </c>
      <c r="P228" s="210"/>
      <c r="Q228" s="210"/>
      <c r="R228" s="210"/>
      <c r="S228" s="210"/>
      <c r="T228" s="210"/>
      <c r="U228" s="210"/>
      <c r="V228" s="210"/>
      <c r="W228" s="210"/>
      <c r="X228" s="210"/>
      <c r="Y228" s="63">
        <v>4</v>
      </c>
      <c r="Z228" s="127">
        <v>4</v>
      </c>
      <c r="AA228" s="127">
        <v>4</v>
      </c>
      <c r="AB228" s="126" t="s">
        <v>1147</v>
      </c>
      <c r="AC228" s="250" t="s">
        <v>146</v>
      </c>
      <c r="AD228" s="496" t="s">
        <v>372</v>
      </c>
      <c r="AE228" s="250" t="s">
        <v>477</v>
      </c>
      <c r="AF228" s="130" t="s">
        <v>1147</v>
      </c>
      <c r="AG228" s="117">
        <v>4</v>
      </c>
      <c r="AH228" s="117">
        <v>4</v>
      </c>
      <c r="AI228" s="250" t="s">
        <v>146</v>
      </c>
      <c r="AJ228" s="250" t="s">
        <v>372</v>
      </c>
      <c r="AK228" s="250" t="s">
        <v>477</v>
      </c>
      <c r="AL228" s="250" t="s">
        <v>1129</v>
      </c>
      <c r="AM228" s="490"/>
      <c r="AN228" s="281"/>
      <c r="AO228" s="281"/>
      <c r="AP228" s="281"/>
      <c r="AQ228" s="281"/>
      <c r="AR228" s="215"/>
      <c r="AS228" s="215"/>
    </row>
    <row r="229" spans="1:45" s="222" customFormat="1" ht="43.5" customHeight="1" x14ac:dyDescent="0.25">
      <c r="A229" s="232" t="s">
        <v>1187</v>
      </c>
      <c r="B229" s="64" t="s">
        <v>45</v>
      </c>
      <c r="C229" s="64">
        <v>74</v>
      </c>
      <c r="D229" s="64" t="s">
        <v>636</v>
      </c>
      <c r="E229" s="64" t="s">
        <v>10</v>
      </c>
      <c r="F229" s="209">
        <v>4</v>
      </c>
      <c r="G229" s="209">
        <v>4</v>
      </c>
      <c r="H229" s="209">
        <v>4</v>
      </c>
      <c r="I229" s="209">
        <v>4</v>
      </c>
      <c r="J229" s="209">
        <v>3</v>
      </c>
      <c r="K229" s="209">
        <v>3</v>
      </c>
      <c r="L229" s="209">
        <v>4</v>
      </c>
      <c r="M229" s="209">
        <v>4</v>
      </c>
      <c r="N229" s="209">
        <v>4</v>
      </c>
      <c r="O229" s="209">
        <v>4</v>
      </c>
      <c r="P229" s="209"/>
      <c r="Q229" s="209"/>
      <c r="R229" s="209"/>
      <c r="S229" s="209"/>
      <c r="T229" s="209"/>
      <c r="U229" s="209"/>
      <c r="V229" s="209"/>
      <c r="W229" s="209"/>
      <c r="X229" s="209"/>
      <c r="Y229" s="64">
        <v>4</v>
      </c>
      <c r="Z229" s="127">
        <v>4</v>
      </c>
      <c r="AA229" s="127">
        <v>4</v>
      </c>
      <c r="AB229" s="481" t="s">
        <v>1147</v>
      </c>
      <c r="AC229" s="250" t="s">
        <v>146</v>
      </c>
      <c r="AD229" s="496" t="s">
        <v>372</v>
      </c>
      <c r="AE229" s="250" t="s">
        <v>477</v>
      </c>
      <c r="AF229" s="130" t="s">
        <v>1147</v>
      </c>
      <c r="AG229" s="117">
        <v>4</v>
      </c>
      <c r="AH229" s="117">
        <v>4</v>
      </c>
      <c r="AI229" s="250" t="s">
        <v>146</v>
      </c>
      <c r="AJ229" s="250" t="s">
        <v>372</v>
      </c>
      <c r="AK229" s="250" t="s">
        <v>477</v>
      </c>
      <c r="AL229" s="250" t="s">
        <v>1129</v>
      </c>
      <c r="AM229" s="490"/>
      <c r="AN229" s="281"/>
      <c r="AO229" s="281"/>
      <c r="AP229" s="281"/>
      <c r="AQ229" s="281"/>
      <c r="AR229" s="215"/>
      <c r="AS229" s="215"/>
    </row>
    <row r="230" spans="1:45" s="222" customFormat="1" ht="43.5" customHeight="1" x14ac:dyDescent="0.25">
      <c r="A230" s="232" t="s">
        <v>1187</v>
      </c>
      <c r="B230" s="62" t="s">
        <v>12</v>
      </c>
      <c r="C230" s="62">
        <v>91</v>
      </c>
      <c r="D230" s="62" t="s">
        <v>685</v>
      </c>
      <c r="E230" s="62" t="s">
        <v>10</v>
      </c>
      <c r="F230" s="212">
        <v>5</v>
      </c>
      <c r="G230" s="212">
        <v>5</v>
      </c>
      <c r="H230" s="212">
        <v>5</v>
      </c>
      <c r="I230" s="212">
        <v>4</v>
      </c>
      <c r="J230" s="212">
        <v>5</v>
      </c>
      <c r="K230" s="212">
        <v>5</v>
      </c>
      <c r="L230" s="212">
        <v>4</v>
      </c>
      <c r="M230" s="212">
        <v>4</v>
      </c>
      <c r="N230" s="212">
        <v>5</v>
      </c>
      <c r="O230" s="212">
        <v>4</v>
      </c>
      <c r="P230" s="212"/>
      <c r="Q230" s="212"/>
      <c r="R230" s="212"/>
      <c r="S230" s="212"/>
      <c r="T230" s="212"/>
      <c r="U230" s="212"/>
      <c r="V230" s="212"/>
      <c r="W230" s="212"/>
      <c r="X230" s="212"/>
      <c r="Y230" s="62">
        <v>5</v>
      </c>
      <c r="Z230" s="126">
        <v>5</v>
      </c>
      <c r="AA230" s="126">
        <v>5</v>
      </c>
      <c r="AB230" s="126" t="s">
        <v>1188</v>
      </c>
      <c r="AC230" s="250" t="s">
        <v>148</v>
      </c>
      <c r="AD230" s="232" t="s">
        <v>372</v>
      </c>
      <c r="AE230" s="475" t="s">
        <v>477</v>
      </c>
      <c r="AF230" s="156" t="s">
        <v>1188</v>
      </c>
      <c r="AG230" s="494">
        <v>5</v>
      </c>
      <c r="AH230" s="494">
        <v>5</v>
      </c>
      <c r="AI230" s="475" t="s">
        <v>148</v>
      </c>
      <c r="AJ230" s="475" t="s">
        <v>464</v>
      </c>
      <c r="AK230" s="475" t="s">
        <v>477</v>
      </c>
      <c r="AL230" s="475" t="s">
        <v>1129</v>
      </c>
      <c r="AM230" s="495"/>
      <c r="AN230" s="281"/>
      <c r="AO230" s="281"/>
      <c r="AP230" s="281"/>
      <c r="AQ230" s="281"/>
      <c r="AR230" s="215"/>
      <c r="AS230" s="215"/>
    </row>
    <row r="231" spans="1:45" s="222" customFormat="1" ht="43.5" customHeight="1" x14ac:dyDescent="0.25">
      <c r="A231" s="232" t="s">
        <v>1187</v>
      </c>
      <c r="B231" s="189" t="s">
        <v>26</v>
      </c>
      <c r="C231" s="190">
        <v>75</v>
      </c>
      <c r="D231" s="189" t="s">
        <v>681</v>
      </c>
      <c r="E231" s="189" t="s">
        <v>10</v>
      </c>
      <c r="F231" s="211">
        <v>4</v>
      </c>
      <c r="G231" s="211">
        <v>5</v>
      </c>
      <c r="H231" s="211">
        <v>5</v>
      </c>
      <c r="I231" s="211">
        <v>3</v>
      </c>
      <c r="J231" s="211">
        <v>5</v>
      </c>
      <c r="K231" s="211">
        <v>5</v>
      </c>
      <c r="L231" s="211">
        <v>5</v>
      </c>
      <c r="M231" s="211">
        <v>5</v>
      </c>
      <c r="N231" s="211">
        <v>5</v>
      </c>
      <c r="O231" s="211">
        <v>5</v>
      </c>
      <c r="P231" s="211"/>
      <c r="Q231" s="211"/>
      <c r="R231" s="211"/>
      <c r="S231" s="211"/>
      <c r="T231" s="211"/>
      <c r="U231" s="211"/>
      <c r="V231" s="211"/>
      <c r="W231" s="211"/>
      <c r="X231" s="211"/>
      <c r="Y231" s="189">
        <v>5</v>
      </c>
      <c r="Z231" s="127">
        <v>5</v>
      </c>
      <c r="AA231" s="127">
        <v>5</v>
      </c>
      <c r="AB231" s="481" t="s">
        <v>1188</v>
      </c>
      <c r="AC231" s="491" t="s">
        <v>148</v>
      </c>
      <c r="AD231" s="396" t="s">
        <v>464</v>
      </c>
      <c r="AE231" s="491" t="s">
        <v>477</v>
      </c>
      <c r="AF231" s="130" t="s">
        <v>1188</v>
      </c>
      <c r="AG231" s="117">
        <v>5</v>
      </c>
      <c r="AH231" s="117">
        <v>5</v>
      </c>
      <c r="AI231" s="491" t="s">
        <v>148</v>
      </c>
      <c r="AJ231" s="491" t="s">
        <v>464</v>
      </c>
      <c r="AK231" s="491" t="s">
        <v>477</v>
      </c>
      <c r="AL231" s="491" t="s">
        <v>1129</v>
      </c>
      <c r="AM231" s="492"/>
      <c r="AN231" s="281"/>
      <c r="AO231" s="281"/>
      <c r="AP231" s="281"/>
      <c r="AQ231" s="281"/>
      <c r="AR231" s="215"/>
      <c r="AS231" s="215"/>
    </row>
    <row r="232" spans="1:45" s="222" customFormat="1" ht="43.5" customHeight="1" x14ac:dyDescent="0.25">
      <c r="A232" s="232" t="s">
        <v>1187</v>
      </c>
      <c r="B232" s="64" t="s">
        <v>26</v>
      </c>
      <c r="C232" s="62">
        <v>78</v>
      </c>
      <c r="D232" s="64" t="s">
        <v>682</v>
      </c>
      <c r="E232" s="64" t="s">
        <v>10</v>
      </c>
      <c r="F232" s="209">
        <v>4</v>
      </c>
      <c r="G232" s="209">
        <v>5</v>
      </c>
      <c r="H232" s="209">
        <v>5</v>
      </c>
      <c r="I232" s="209">
        <v>4</v>
      </c>
      <c r="J232" s="209">
        <v>4</v>
      </c>
      <c r="K232" s="209">
        <v>4</v>
      </c>
      <c r="L232" s="209">
        <v>4</v>
      </c>
      <c r="M232" s="209">
        <v>4</v>
      </c>
      <c r="N232" s="209">
        <v>5</v>
      </c>
      <c r="O232" s="209">
        <v>5</v>
      </c>
      <c r="P232" s="209"/>
      <c r="Q232" s="209"/>
      <c r="R232" s="209"/>
      <c r="S232" s="209"/>
      <c r="T232" s="209"/>
      <c r="U232" s="209"/>
      <c r="V232" s="209"/>
      <c r="W232" s="209"/>
      <c r="X232" s="209"/>
      <c r="Y232" s="64">
        <v>4</v>
      </c>
      <c r="Z232" s="127">
        <v>4</v>
      </c>
      <c r="AA232" s="127">
        <v>4</v>
      </c>
      <c r="AB232" s="481" t="s">
        <v>1147</v>
      </c>
      <c r="AC232" s="250" t="s">
        <v>146</v>
      </c>
      <c r="AD232" s="232" t="s">
        <v>372</v>
      </c>
      <c r="AE232" s="250" t="s">
        <v>477</v>
      </c>
      <c r="AF232" s="130" t="s">
        <v>1147</v>
      </c>
      <c r="AG232" s="117">
        <v>4</v>
      </c>
      <c r="AH232" s="117">
        <v>4</v>
      </c>
      <c r="AI232" s="250" t="s">
        <v>146</v>
      </c>
      <c r="AJ232" s="250" t="s">
        <v>372</v>
      </c>
      <c r="AK232" s="250" t="s">
        <v>477</v>
      </c>
      <c r="AL232" s="250" t="s">
        <v>1129</v>
      </c>
      <c r="AM232" s="490"/>
      <c r="AN232" s="281"/>
      <c r="AO232" s="281"/>
      <c r="AP232" s="281"/>
      <c r="AQ232" s="281"/>
      <c r="AR232" s="215"/>
      <c r="AS232" s="215"/>
    </row>
    <row r="233" spans="1:45" s="222" customFormat="1" ht="43.5" customHeight="1" x14ac:dyDescent="0.25">
      <c r="A233" s="232" t="s">
        <v>1187</v>
      </c>
      <c r="B233" s="189" t="s">
        <v>26</v>
      </c>
      <c r="C233" s="190">
        <v>88</v>
      </c>
      <c r="D233" s="189" t="s">
        <v>1148</v>
      </c>
      <c r="E233" s="189" t="s">
        <v>10</v>
      </c>
      <c r="F233" s="211">
        <v>5</v>
      </c>
      <c r="G233" s="211">
        <v>3</v>
      </c>
      <c r="H233" s="211">
        <v>5</v>
      </c>
      <c r="I233" s="211">
        <v>4</v>
      </c>
      <c r="J233" s="211">
        <v>3</v>
      </c>
      <c r="K233" s="211">
        <v>4</v>
      </c>
      <c r="L233" s="211">
        <v>4</v>
      </c>
      <c r="M233" s="211">
        <v>3</v>
      </c>
      <c r="N233" s="211">
        <v>4</v>
      </c>
      <c r="O233" s="211">
        <v>4</v>
      </c>
      <c r="P233" s="211"/>
      <c r="Q233" s="211"/>
      <c r="R233" s="211"/>
      <c r="S233" s="211"/>
      <c r="T233" s="211"/>
      <c r="U233" s="211"/>
      <c r="V233" s="211"/>
      <c r="W233" s="211"/>
      <c r="X233" s="211"/>
      <c r="Y233" s="189">
        <v>4</v>
      </c>
      <c r="Z233" s="127">
        <v>4</v>
      </c>
      <c r="AA233" s="127">
        <v>3</v>
      </c>
      <c r="AB233" s="481" t="s">
        <v>1189</v>
      </c>
      <c r="AC233" s="491" t="s">
        <v>146</v>
      </c>
      <c r="AD233" s="396" t="s">
        <v>371</v>
      </c>
      <c r="AE233" s="491" t="s">
        <v>476</v>
      </c>
      <c r="AF233" s="130" t="s">
        <v>1189</v>
      </c>
      <c r="AG233" s="117">
        <v>4</v>
      </c>
      <c r="AH233" s="117">
        <v>3</v>
      </c>
      <c r="AI233" s="491" t="s">
        <v>146</v>
      </c>
      <c r="AJ233" s="491" t="s">
        <v>371</v>
      </c>
      <c r="AK233" s="491" t="s">
        <v>476</v>
      </c>
      <c r="AL233" s="491" t="s">
        <v>1129</v>
      </c>
      <c r="AM233" s="492"/>
      <c r="AN233" s="281"/>
      <c r="AO233" s="281"/>
      <c r="AP233" s="281"/>
      <c r="AQ233" s="281"/>
      <c r="AR233" s="215"/>
      <c r="AS233" s="215"/>
    </row>
    <row r="234" spans="1:45" s="222" customFormat="1" ht="43.5" customHeight="1" x14ac:dyDescent="0.25">
      <c r="A234" s="232" t="s">
        <v>1187</v>
      </c>
      <c r="B234" s="64" t="s">
        <v>26</v>
      </c>
      <c r="C234" s="62">
        <v>89</v>
      </c>
      <c r="D234" s="64" t="s">
        <v>1149</v>
      </c>
      <c r="E234" s="64" t="s">
        <v>10</v>
      </c>
      <c r="F234" s="209"/>
      <c r="G234" s="209"/>
      <c r="H234" s="209"/>
      <c r="I234" s="209"/>
      <c r="J234" s="209"/>
      <c r="K234" s="209"/>
      <c r="L234" s="209"/>
      <c r="M234" s="209"/>
      <c r="N234" s="209"/>
      <c r="O234" s="209"/>
      <c r="P234" s="209"/>
      <c r="Q234" s="209"/>
      <c r="R234" s="209"/>
      <c r="S234" s="209"/>
      <c r="T234" s="209"/>
      <c r="U234" s="209"/>
      <c r="V234" s="209"/>
      <c r="W234" s="209"/>
      <c r="X234" s="209"/>
      <c r="Y234" s="64" t="s">
        <v>824</v>
      </c>
      <c r="Z234" s="127" t="s">
        <v>824</v>
      </c>
      <c r="AA234" s="127" t="s">
        <v>824</v>
      </c>
      <c r="AB234" s="481" t="s">
        <v>824</v>
      </c>
      <c r="AC234" s="250" t="s">
        <v>824</v>
      </c>
      <c r="AD234" s="232"/>
      <c r="AE234" s="250" t="s">
        <v>824</v>
      </c>
      <c r="AF234" s="130" t="s">
        <v>824</v>
      </c>
      <c r="AG234" s="117" t="s">
        <v>824</v>
      </c>
      <c r="AH234" s="117" t="s">
        <v>824</v>
      </c>
      <c r="AI234" s="250" t="s">
        <v>824</v>
      </c>
      <c r="AJ234" s="250" t="s">
        <v>824</v>
      </c>
      <c r="AK234" s="250" t="s">
        <v>824</v>
      </c>
      <c r="AL234" s="250" t="s">
        <v>1129</v>
      </c>
      <c r="AM234" s="490"/>
      <c r="AN234" s="281"/>
      <c r="AO234" s="281"/>
      <c r="AP234" s="281"/>
      <c r="AQ234" s="281"/>
      <c r="AR234" s="215"/>
      <c r="AS234" s="215"/>
    </row>
    <row r="235" spans="1:45" s="222" customFormat="1" ht="43.5" customHeight="1" x14ac:dyDescent="0.25">
      <c r="A235" s="232" t="s">
        <v>1187</v>
      </c>
      <c r="B235" s="64" t="s">
        <v>687</v>
      </c>
      <c r="C235" s="62">
        <v>101</v>
      </c>
      <c r="D235" s="64" t="s">
        <v>755</v>
      </c>
      <c r="E235" s="64" t="s">
        <v>10</v>
      </c>
      <c r="F235" s="209"/>
      <c r="G235" s="209"/>
      <c r="H235" s="209"/>
      <c r="I235" s="209"/>
      <c r="J235" s="209"/>
      <c r="K235" s="209"/>
      <c r="L235" s="209"/>
      <c r="M235" s="209"/>
      <c r="N235" s="209"/>
      <c r="O235" s="209"/>
      <c r="P235" s="209"/>
      <c r="Q235" s="209"/>
      <c r="R235" s="209"/>
      <c r="S235" s="209"/>
      <c r="T235" s="209"/>
      <c r="U235" s="209"/>
      <c r="V235" s="209"/>
      <c r="W235" s="209"/>
      <c r="X235" s="209"/>
      <c r="Y235" s="64" t="s">
        <v>824</v>
      </c>
      <c r="Z235" s="127" t="s">
        <v>824</v>
      </c>
      <c r="AA235" s="127" t="s">
        <v>824</v>
      </c>
      <c r="AB235" s="481" t="s">
        <v>824</v>
      </c>
      <c r="AC235" s="250" t="s">
        <v>824</v>
      </c>
      <c r="AD235" s="232"/>
      <c r="AE235" s="250" t="s">
        <v>824</v>
      </c>
      <c r="AF235" s="130" t="s">
        <v>824</v>
      </c>
      <c r="AG235" s="117" t="s">
        <v>824</v>
      </c>
      <c r="AH235" s="117" t="s">
        <v>824</v>
      </c>
      <c r="AI235" s="250" t="s">
        <v>824</v>
      </c>
      <c r="AJ235" s="250" t="s">
        <v>824</v>
      </c>
      <c r="AK235" s="250" t="s">
        <v>824</v>
      </c>
      <c r="AL235" s="250" t="s">
        <v>1129</v>
      </c>
      <c r="AM235" s="490"/>
      <c r="AN235" s="281"/>
      <c r="AO235" s="281"/>
      <c r="AP235" s="281"/>
      <c r="AQ235" s="281"/>
      <c r="AR235" s="215"/>
      <c r="AS235" s="215"/>
    </row>
    <row r="236" spans="1:45" s="222" customFormat="1" ht="43.5" customHeight="1" x14ac:dyDescent="0.25">
      <c r="A236" s="232" t="s">
        <v>1187</v>
      </c>
      <c r="B236" s="189" t="s">
        <v>66</v>
      </c>
      <c r="C236" s="190">
        <v>124</v>
      </c>
      <c r="D236" s="189" t="s">
        <v>716</v>
      </c>
      <c r="E236" s="189" t="s">
        <v>10</v>
      </c>
      <c r="F236" s="211"/>
      <c r="G236" s="211"/>
      <c r="H236" s="211"/>
      <c r="I236" s="211"/>
      <c r="J236" s="211"/>
      <c r="K236" s="211"/>
      <c r="L236" s="211"/>
      <c r="M236" s="211"/>
      <c r="N236" s="211"/>
      <c r="O236" s="211"/>
      <c r="P236" s="211"/>
      <c r="Q236" s="211"/>
      <c r="R236" s="211"/>
      <c r="S236" s="211"/>
      <c r="T236" s="211"/>
      <c r="U236" s="211"/>
      <c r="V236" s="211"/>
      <c r="W236" s="211"/>
      <c r="X236" s="211"/>
      <c r="Y236" s="189" t="s">
        <v>824</v>
      </c>
      <c r="Z236" s="127" t="s">
        <v>824</v>
      </c>
      <c r="AA236" s="127" t="s">
        <v>824</v>
      </c>
      <c r="AB236" s="481" t="s">
        <v>824</v>
      </c>
      <c r="AC236" s="491" t="s">
        <v>824</v>
      </c>
      <c r="AD236" s="396"/>
      <c r="AE236" s="491" t="s">
        <v>824</v>
      </c>
      <c r="AF236" s="130" t="s">
        <v>824</v>
      </c>
      <c r="AG236" s="117" t="s">
        <v>824</v>
      </c>
      <c r="AH236" s="117" t="s">
        <v>824</v>
      </c>
      <c r="AI236" s="491" t="s">
        <v>824</v>
      </c>
      <c r="AJ236" s="491" t="s">
        <v>824</v>
      </c>
      <c r="AK236" s="491" t="s">
        <v>824</v>
      </c>
      <c r="AL236" s="491" t="s">
        <v>1129</v>
      </c>
      <c r="AM236" s="492"/>
      <c r="AN236" s="281"/>
      <c r="AO236" s="281"/>
      <c r="AP236" s="281"/>
      <c r="AQ236" s="281"/>
      <c r="AR236" s="215"/>
      <c r="AS236" s="215"/>
    </row>
    <row r="237" spans="1:45" s="222" customFormat="1" ht="43.5" customHeight="1" x14ac:dyDescent="0.25">
      <c r="A237" s="232" t="s">
        <v>1194</v>
      </c>
      <c r="B237" s="189" t="s">
        <v>12</v>
      </c>
      <c r="C237" s="189">
        <v>20</v>
      </c>
      <c r="D237" s="189" t="s">
        <v>24</v>
      </c>
      <c r="E237" s="211" t="s">
        <v>10</v>
      </c>
      <c r="F237" s="211">
        <v>4</v>
      </c>
      <c r="G237" s="211">
        <v>3</v>
      </c>
      <c r="H237" s="211">
        <v>3</v>
      </c>
      <c r="I237" s="211">
        <v>4</v>
      </c>
      <c r="J237" s="211">
        <v>4</v>
      </c>
      <c r="K237" s="211">
        <v>4</v>
      </c>
      <c r="L237" s="211">
        <v>3</v>
      </c>
      <c r="M237" s="211">
        <v>4</v>
      </c>
      <c r="N237" s="211">
        <v>4</v>
      </c>
      <c r="O237" s="211">
        <v>3</v>
      </c>
      <c r="P237" s="211">
        <v>3</v>
      </c>
      <c r="Q237" s="211"/>
      <c r="R237" s="211"/>
      <c r="S237" s="211"/>
      <c r="T237" s="211"/>
      <c r="U237" s="211"/>
      <c r="V237" s="211"/>
      <c r="W237" s="211"/>
      <c r="X237" s="189"/>
      <c r="Y237" s="211">
        <v>4</v>
      </c>
      <c r="Z237" s="127">
        <v>4</v>
      </c>
      <c r="AA237" s="481">
        <v>4</v>
      </c>
      <c r="AB237" s="117" t="s">
        <v>1147</v>
      </c>
      <c r="AC237" s="396" t="s">
        <v>146</v>
      </c>
      <c r="AD237" s="491" t="s">
        <v>372</v>
      </c>
      <c r="AE237" s="505" t="s">
        <v>477</v>
      </c>
      <c r="AF237" s="117" t="s">
        <v>146</v>
      </c>
      <c r="AG237" s="117" t="s">
        <v>371</v>
      </c>
      <c r="AH237" s="130" t="s">
        <v>476</v>
      </c>
      <c r="AI237" s="491"/>
      <c r="AJ237" s="491"/>
      <c r="AK237" s="491"/>
      <c r="AL237" s="491"/>
      <c r="AM237" s="281"/>
      <c r="AN237" s="281"/>
      <c r="AO237" s="281"/>
      <c r="AP237" s="281"/>
      <c r="AQ237" s="281"/>
      <c r="AR237" s="215"/>
      <c r="AS237" s="240"/>
    </row>
    <row r="238" spans="1:45" s="222" customFormat="1" ht="43.5" customHeight="1" x14ac:dyDescent="0.25">
      <c r="A238" s="232" t="s">
        <v>1194</v>
      </c>
      <c r="B238" s="189" t="s">
        <v>12</v>
      </c>
      <c r="C238" s="189">
        <v>27</v>
      </c>
      <c r="D238" s="189" t="s">
        <v>661</v>
      </c>
      <c r="E238" s="211" t="s">
        <v>10</v>
      </c>
      <c r="F238" s="211">
        <v>5</v>
      </c>
      <c r="G238" s="211">
        <v>3</v>
      </c>
      <c r="H238" s="211">
        <v>5</v>
      </c>
      <c r="I238" s="211">
        <v>4</v>
      </c>
      <c r="J238" s="211">
        <v>3</v>
      </c>
      <c r="K238" s="211">
        <v>4</v>
      </c>
      <c r="L238" s="211">
        <v>5</v>
      </c>
      <c r="M238" s="211">
        <v>5</v>
      </c>
      <c r="N238" s="211">
        <v>4</v>
      </c>
      <c r="O238" s="211">
        <v>4</v>
      </c>
      <c r="P238" s="211">
        <v>5</v>
      </c>
      <c r="Q238" s="211"/>
      <c r="R238" s="211"/>
      <c r="S238" s="211"/>
      <c r="T238" s="211"/>
      <c r="U238" s="211"/>
      <c r="V238" s="211"/>
      <c r="W238" s="211"/>
      <c r="X238" s="189"/>
      <c r="Y238" s="211">
        <v>4</v>
      </c>
      <c r="Z238" s="127">
        <v>4</v>
      </c>
      <c r="AA238" s="481">
        <v>4</v>
      </c>
      <c r="AB238" s="117" t="s">
        <v>1147</v>
      </c>
      <c r="AC238" s="396" t="s">
        <v>146</v>
      </c>
      <c r="AD238" s="491" t="s">
        <v>372</v>
      </c>
      <c r="AE238" s="505" t="s">
        <v>477</v>
      </c>
      <c r="AF238" s="117" t="s">
        <v>146</v>
      </c>
      <c r="AG238" s="117" t="s">
        <v>372</v>
      </c>
      <c r="AH238" s="130" t="s">
        <v>477</v>
      </c>
      <c r="AI238" s="491"/>
      <c r="AJ238" s="491"/>
      <c r="AK238" s="491"/>
      <c r="AL238" s="491"/>
      <c r="AM238" s="281"/>
      <c r="AN238" s="281"/>
      <c r="AO238" s="281"/>
      <c r="AP238" s="281"/>
      <c r="AQ238" s="281"/>
      <c r="AR238" s="215"/>
      <c r="AS238" s="240"/>
    </row>
    <row r="239" spans="1:45" s="222" customFormat="1" ht="43.5" customHeight="1" x14ac:dyDescent="0.25">
      <c r="A239" s="232" t="s">
        <v>1194</v>
      </c>
      <c r="B239" s="64" t="s">
        <v>57</v>
      </c>
      <c r="C239" s="64">
        <v>53</v>
      </c>
      <c r="D239" s="64" t="s">
        <v>58</v>
      </c>
      <c r="E239" s="209" t="s">
        <v>10</v>
      </c>
      <c r="F239" s="209"/>
      <c r="G239" s="209"/>
      <c r="H239" s="209"/>
      <c r="I239" s="209"/>
      <c r="J239" s="209"/>
      <c r="K239" s="209"/>
      <c r="L239" s="209"/>
      <c r="M239" s="209"/>
      <c r="N239" s="209"/>
      <c r="O239" s="209"/>
      <c r="P239" s="209"/>
      <c r="Q239" s="209"/>
      <c r="R239" s="209"/>
      <c r="S239" s="209"/>
      <c r="T239" s="209"/>
      <c r="U239" s="209"/>
      <c r="V239" s="209"/>
      <c r="W239" s="209"/>
      <c r="X239" s="64"/>
      <c r="Y239" s="209" t="s">
        <v>824</v>
      </c>
      <c r="Z239" s="127" t="s">
        <v>824</v>
      </c>
      <c r="AA239" s="481" t="s">
        <v>824</v>
      </c>
      <c r="AB239" s="117" t="s">
        <v>824</v>
      </c>
      <c r="AC239" s="232" t="s">
        <v>824</v>
      </c>
      <c r="AD239" s="250"/>
      <c r="AE239" s="505" t="s">
        <v>824</v>
      </c>
      <c r="AF239" s="117" t="s">
        <v>824</v>
      </c>
      <c r="AG239" s="117" t="s">
        <v>824</v>
      </c>
      <c r="AH239" s="130" t="s">
        <v>824</v>
      </c>
      <c r="AI239" s="250"/>
      <c r="AJ239" s="250"/>
      <c r="AK239" s="250"/>
      <c r="AL239" s="250"/>
      <c r="AM239" s="281"/>
      <c r="AN239" s="281"/>
      <c r="AO239" s="281"/>
      <c r="AP239" s="281"/>
      <c r="AQ239" s="281"/>
      <c r="AR239" s="215"/>
      <c r="AS239" s="240"/>
    </row>
    <row r="240" spans="1:45" s="222" customFormat="1" ht="43.5" customHeight="1" x14ac:dyDescent="0.25">
      <c r="A240" s="232" t="s">
        <v>1194</v>
      </c>
      <c r="B240" s="189" t="s">
        <v>676</v>
      </c>
      <c r="C240" s="189">
        <v>67</v>
      </c>
      <c r="D240" s="189" t="s">
        <v>677</v>
      </c>
      <c r="E240" s="211" t="s">
        <v>10</v>
      </c>
      <c r="F240" s="211"/>
      <c r="G240" s="211"/>
      <c r="H240" s="211"/>
      <c r="I240" s="211"/>
      <c r="J240" s="211"/>
      <c r="K240" s="211"/>
      <c r="L240" s="211"/>
      <c r="M240" s="211"/>
      <c r="N240" s="211"/>
      <c r="O240" s="211"/>
      <c r="P240" s="211"/>
      <c r="Q240" s="211"/>
      <c r="R240" s="211"/>
      <c r="S240" s="211"/>
      <c r="T240" s="211"/>
      <c r="U240" s="211"/>
      <c r="V240" s="211"/>
      <c r="W240" s="211"/>
      <c r="X240" s="189"/>
      <c r="Y240" s="211" t="s">
        <v>824</v>
      </c>
      <c r="Z240" s="127" t="s">
        <v>824</v>
      </c>
      <c r="AA240" s="481" t="s">
        <v>824</v>
      </c>
      <c r="AB240" s="117" t="s">
        <v>824</v>
      </c>
      <c r="AC240" s="396" t="s">
        <v>824</v>
      </c>
      <c r="AD240" s="491"/>
      <c r="AE240" s="505" t="s">
        <v>824</v>
      </c>
      <c r="AF240" s="117" t="s">
        <v>824</v>
      </c>
      <c r="AG240" s="117" t="s">
        <v>824</v>
      </c>
      <c r="AH240" s="130" t="s">
        <v>824</v>
      </c>
      <c r="AI240" s="491"/>
      <c r="AJ240" s="491"/>
      <c r="AK240" s="491"/>
      <c r="AL240" s="491"/>
      <c r="AM240" s="281"/>
      <c r="AN240" s="281"/>
      <c r="AO240" s="281"/>
      <c r="AP240" s="281"/>
      <c r="AQ240" s="281"/>
      <c r="AR240" s="215"/>
      <c r="AS240" s="240"/>
    </row>
    <row r="241" spans="1:45" s="222" customFormat="1" ht="43.5" customHeight="1" x14ac:dyDescent="0.25">
      <c r="A241" s="232" t="s">
        <v>1194</v>
      </c>
      <c r="B241" s="64" t="s">
        <v>102</v>
      </c>
      <c r="C241" s="64">
        <v>68</v>
      </c>
      <c r="D241" s="64" t="s">
        <v>81</v>
      </c>
      <c r="E241" s="209" t="s">
        <v>10</v>
      </c>
      <c r="F241" s="209"/>
      <c r="G241" s="209"/>
      <c r="H241" s="209"/>
      <c r="I241" s="209"/>
      <c r="J241" s="209"/>
      <c r="K241" s="209"/>
      <c r="L241" s="209"/>
      <c r="M241" s="209"/>
      <c r="N241" s="209"/>
      <c r="O241" s="209"/>
      <c r="P241" s="209"/>
      <c r="Q241" s="209"/>
      <c r="R241" s="209"/>
      <c r="S241" s="209"/>
      <c r="T241" s="209"/>
      <c r="U241" s="209"/>
      <c r="V241" s="209"/>
      <c r="W241" s="209"/>
      <c r="X241" s="64"/>
      <c r="Y241" s="209" t="s">
        <v>824</v>
      </c>
      <c r="Z241" s="127" t="s">
        <v>824</v>
      </c>
      <c r="AA241" s="481" t="s">
        <v>824</v>
      </c>
      <c r="AB241" s="117" t="s">
        <v>824</v>
      </c>
      <c r="AC241" s="232" t="s">
        <v>824</v>
      </c>
      <c r="AD241" s="250"/>
      <c r="AE241" s="505" t="s">
        <v>824</v>
      </c>
      <c r="AF241" s="117" t="s">
        <v>824</v>
      </c>
      <c r="AG241" s="117" t="s">
        <v>824</v>
      </c>
      <c r="AH241" s="130" t="s">
        <v>824</v>
      </c>
      <c r="AI241" s="250"/>
      <c r="AJ241" s="250"/>
      <c r="AK241" s="250"/>
      <c r="AL241" s="250"/>
      <c r="AM241" s="281"/>
      <c r="AN241" s="281"/>
      <c r="AO241" s="281"/>
      <c r="AP241" s="281"/>
      <c r="AQ241" s="281"/>
      <c r="AR241" s="215"/>
      <c r="AS241" s="240"/>
    </row>
    <row r="242" spans="1:45" s="222" customFormat="1" ht="43.5" customHeight="1" x14ac:dyDescent="0.25">
      <c r="A242" s="232" t="s">
        <v>1194</v>
      </c>
      <c r="B242" s="63" t="s">
        <v>102</v>
      </c>
      <c r="C242" s="63">
        <v>70</v>
      </c>
      <c r="D242" s="63" t="s">
        <v>678</v>
      </c>
      <c r="E242" s="210" t="s">
        <v>10</v>
      </c>
      <c r="F242" s="210"/>
      <c r="G242" s="210"/>
      <c r="H242" s="210"/>
      <c r="I242" s="210"/>
      <c r="J242" s="210"/>
      <c r="K242" s="210"/>
      <c r="L242" s="210"/>
      <c r="M242" s="210"/>
      <c r="N242" s="210"/>
      <c r="O242" s="210"/>
      <c r="P242" s="210"/>
      <c r="Q242" s="210"/>
      <c r="R242" s="210"/>
      <c r="S242" s="210"/>
      <c r="T242" s="210"/>
      <c r="U242" s="210"/>
      <c r="V242" s="210"/>
      <c r="W242" s="210"/>
      <c r="X242" s="63"/>
      <c r="Y242" s="210" t="s">
        <v>824</v>
      </c>
      <c r="Z242" s="127" t="s">
        <v>824</v>
      </c>
      <c r="AA242" s="126" t="s">
        <v>824</v>
      </c>
      <c r="AB242" s="117" t="s">
        <v>824</v>
      </c>
      <c r="AC242" s="232" t="s">
        <v>824</v>
      </c>
      <c r="AD242" s="250"/>
      <c r="AE242" s="505" t="s">
        <v>824</v>
      </c>
      <c r="AF242" s="117" t="s">
        <v>824</v>
      </c>
      <c r="AG242" s="117" t="s">
        <v>824</v>
      </c>
      <c r="AH242" s="130" t="s">
        <v>824</v>
      </c>
      <c r="AI242" s="250"/>
      <c r="AJ242" s="250"/>
      <c r="AK242" s="250"/>
      <c r="AL242" s="250"/>
      <c r="AM242" s="281"/>
      <c r="AN242" s="281"/>
      <c r="AO242" s="281"/>
      <c r="AP242" s="281"/>
      <c r="AQ242" s="281"/>
      <c r="AR242" s="215"/>
      <c r="AS242" s="240"/>
    </row>
    <row r="243" spans="1:45" s="222" customFormat="1" ht="43.5" customHeight="1" x14ac:dyDescent="0.25">
      <c r="A243" s="232" t="s">
        <v>1194</v>
      </c>
      <c r="B243" s="64" t="s">
        <v>102</v>
      </c>
      <c r="C243" s="64">
        <v>73</v>
      </c>
      <c r="D243" s="64" t="s">
        <v>86</v>
      </c>
      <c r="E243" s="209" t="s">
        <v>10</v>
      </c>
      <c r="F243" s="209"/>
      <c r="G243" s="209"/>
      <c r="H243" s="209"/>
      <c r="I243" s="209"/>
      <c r="J243" s="209"/>
      <c r="K243" s="209"/>
      <c r="L243" s="209"/>
      <c r="M243" s="209"/>
      <c r="N243" s="209"/>
      <c r="O243" s="209"/>
      <c r="P243" s="209"/>
      <c r="Q243" s="209"/>
      <c r="R243" s="209"/>
      <c r="S243" s="209"/>
      <c r="T243" s="209"/>
      <c r="U243" s="209"/>
      <c r="V243" s="209"/>
      <c r="W243" s="209"/>
      <c r="X243" s="64"/>
      <c r="Y243" s="209" t="s">
        <v>824</v>
      </c>
      <c r="Z243" s="127" t="s">
        <v>824</v>
      </c>
      <c r="AA243" s="481" t="s">
        <v>824</v>
      </c>
      <c r="AB243" s="117" t="s">
        <v>824</v>
      </c>
      <c r="AC243" s="232" t="s">
        <v>824</v>
      </c>
      <c r="AD243" s="250"/>
      <c r="AE243" s="505" t="s">
        <v>824</v>
      </c>
      <c r="AF243" s="117" t="s">
        <v>824</v>
      </c>
      <c r="AG243" s="117" t="s">
        <v>824</v>
      </c>
      <c r="AH243" s="130" t="s">
        <v>824</v>
      </c>
      <c r="AI243" s="250"/>
      <c r="AJ243" s="250"/>
      <c r="AK243" s="250"/>
      <c r="AL243" s="250"/>
      <c r="AM243" s="281"/>
      <c r="AN243" s="281"/>
      <c r="AO243" s="281"/>
      <c r="AP243" s="281"/>
      <c r="AQ243" s="281"/>
      <c r="AR243" s="215"/>
      <c r="AS243" s="240"/>
    </row>
    <row r="244" spans="1:45" s="222" customFormat="1" ht="43.5" customHeight="1" x14ac:dyDescent="0.25">
      <c r="A244" s="232" t="s">
        <v>1194</v>
      </c>
      <c r="B244" s="62" t="s">
        <v>45</v>
      </c>
      <c r="C244" s="62">
        <v>74</v>
      </c>
      <c r="D244" s="62" t="s">
        <v>636</v>
      </c>
      <c r="E244" s="212" t="s">
        <v>10</v>
      </c>
      <c r="F244" s="212"/>
      <c r="G244" s="212"/>
      <c r="H244" s="212"/>
      <c r="I244" s="212"/>
      <c r="J244" s="212"/>
      <c r="K244" s="212"/>
      <c r="L244" s="212"/>
      <c r="M244" s="212"/>
      <c r="N244" s="212"/>
      <c r="O244" s="212"/>
      <c r="P244" s="212"/>
      <c r="Q244" s="212"/>
      <c r="R244" s="212"/>
      <c r="S244" s="212"/>
      <c r="T244" s="212"/>
      <c r="U244" s="212"/>
      <c r="V244" s="212"/>
      <c r="W244" s="212"/>
      <c r="X244" s="62"/>
      <c r="Y244" s="212" t="s">
        <v>824</v>
      </c>
      <c r="Z244" s="126" t="s">
        <v>824</v>
      </c>
      <c r="AA244" s="126" t="s">
        <v>824</v>
      </c>
      <c r="AB244" s="117" t="s">
        <v>824</v>
      </c>
      <c r="AC244" s="493" t="s">
        <v>824</v>
      </c>
      <c r="AD244" s="475"/>
      <c r="AE244" s="505" t="s">
        <v>824</v>
      </c>
      <c r="AF244" s="494" t="s">
        <v>824</v>
      </c>
      <c r="AG244" s="494" t="s">
        <v>824</v>
      </c>
      <c r="AH244" s="234" t="s">
        <v>824</v>
      </c>
      <c r="AI244" s="475"/>
      <c r="AJ244" s="475"/>
      <c r="AK244" s="475"/>
      <c r="AL244" s="475"/>
      <c r="AM244" s="281"/>
      <c r="AN244" s="281"/>
      <c r="AO244" s="281"/>
      <c r="AP244" s="281"/>
      <c r="AQ244" s="281"/>
      <c r="AR244" s="215"/>
      <c r="AS244" s="240"/>
    </row>
    <row r="245" spans="1:45" s="222" customFormat="1" ht="43.5" customHeight="1" x14ac:dyDescent="0.25">
      <c r="A245" s="232" t="s">
        <v>1194</v>
      </c>
      <c r="B245" s="190" t="s">
        <v>12</v>
      </c>
      <c r="C245" s="189">
        <v>91</v>
      </c>
      <c r="D245" s="189" t="s">
        <v>685</v>
      </c>
      <c r="E245" s="211" t="s">
        <v>10</v>
      </c>
      <c r="F245" s="211">
        <v>5</v>
      </c>
      <c r="G245" s="211">
        <v>5</v>
      </c>
      <c r="H245" s="211">
        <v>5</v>
      </c>
      <c r="I245" s="211">
        <v>5</v>
      </c>
      <c r="J245" s="211">
        <v>5</v>
      </c>
      <c r="K245" s="211">
        <v>4</v>
      </c>
      <c r="L245" s="211">
        <v>5</v>
      </c>
      <c r="M245" s="211">
        <v>5</v>
      </c>
      <c r="N245" s="211">
        <v>4</v>
      </c>
      <c r="O245" s="211">
        <v>5</v>
      </c>
      <c r="P245" s="211">
        <v>5</v>
      </c>
      <c r="Q245" s="211"/>
      <c r="R245" s="211"/>
      <c r="S245" s="211"/>
      <c r="T245" s="211"/>
      <c r="U245" s="211"/>
      <c r="V245" s="211"/>
      <c r="W245" s="211"/>
      <c r="X245" s="189"/>
      <c r="Y245" s="211">
        <v>5</v>
      </c>
      <c r="Z245" s="127">
        <v>5</v>
      </c>
      <c r="AA245" s="481">
        <v>4</v>
      </c>
      <c r="AB245" s="117" t="s">
        <v>1159</v>
      </c>
      <c r="AC245" s="396" t="s">
        <v>148</v>
      </c>
      <c r="AD245" s="491" t="s">
        <v>372</v>
      </c>
      <c r="AE245" s="505" t="s">
        <v>477</v>
      </c>
      <c r="AF245" s="117" t="s">
        <v>148</v>
      </c>
      <c r="AG245" s="117" t="s">
        <v>372</v>
      </c>
      <c r="AH245" s="234" t="s">
        <v>477</v>
      </c>
      <c r="AI245" s="491"/>
      <c r="AJ245" s="491"/>
      <c r="AK245" s="491"/>
      <c r="AL245" s="491"/>
      <c r="AM245" s="281"/>
      <c r="AN245" s="281"/>
      <c r="AO245" s="281"/>
      <c r="AP245" s="281"/>
      <c r="AQ245" s="281"/>
      <c r="AR245" s="215"/>
      <c r="AS245" s="240"/>
    </row>
    <row r="246" spans="1:45" s="222" customFormat="1" ht="43.5" customHeight="1" x14ac:dyDescent="0.25">
      <c r="A246" s="232" t="s">
        <v>1194</v>
      </c>
      <c r="B246" s="62" t="s">
        <v>26</v>
      </c>
      <c r="C246" s="64">
        <v>75</v>
      </c>
      <c r="D246" s="64" t="s">
        <v>681</v>
      </c>
      <c r="E246" s="209" t="s">
        <v>10</v>
      </c>
      <c r="F246" s="209"/>
      <c r="G246" s="209"/>
      <c r="H246" s="209"/>
      <c r="I246" s="209"/>
      <c r="J246" s="209"/>
      <c r="K246" s="209"/>
      <c r="L246" s="209"/>
      <c r="M246" s="209"/>
      <c r="N246" s="209"/>
      <c r="O246" s="209"/>
      <c r="P246" s="209"/>
      <c r="Q246" s="209"/>
      <c r="R246" s="209"/>
      <c r="S246" s="209"/>
      <c r="T246" s="209"/>
      <c r="U246" s="209"/>
      <c r="V246" s="209"/>
      <c r="W246" s="209"/>
      <c r="X246" s="64"/>
      <c r="Y246" s="209" t="s">
        <v>824</v>
      </c>
      <c r="Z246" s="127" t="s">
        <v>824</v>
      </c>
      <c r="AA246" s="481" t="s">
        <v>824</v>
      </c>
      <c r="AB246" s="117" t="s">
        <v>824</v>
      </c>
      <c r="AC246" s="232" t="s">
        <v>824</v>
      </c>
      <c r="AD246" s="250"/>
      <c r="AE246" s="505" t="s">
        <v>824</v>
      </c>
      <c r="AF246" s="117" t="s">
        <v>824</v>
      </c>
      <c r="AG246" s="117" t="s">
        <v>824</v>
      </c>
      <c r="AH246" s="234" t="s">
        <v>824</v>
      </c>
      <c r="AI246" s="250"/>
      <c r="AJ246" s="250"/>
      <c r="AK246" s="250"/>
      <c r="AL246" s="250"/>
      <c r="AM246" s="281"/>
      <c r="AN246" s="281"/>
      <c r="AO246" s="281"/>
      <c r="AP246" s="281"/>
      <c r="AQ246" s="281"/>
      <c r="AR246" s="215"/>
      <c r="AS246" s="240"/>
    </row>
    <row r="247" spans="1:45" s="222" customFormat="1" ht="43.5" customHeight="1" x14ac:dyDescent="0.25">
      <c r="A247" s="232" t="s">
        <v>1194</v>
      </c>
      <c r="B247" s="62" t="s">
        <v>26</v>
      </c>
      <c r="C247" s="64">
        <v>78</v>
      </c>
      <c r="D247" s="64" t="s">
        <v>682</v>
      </c>
      <c r="E247" s="209" t="s">
        <v>10</v>
      </c>
      <c r="F247" s="209"/>
      <c r="G247" s="209"/>
      <c r="H247" s="209"/>
      <c r="I247" s="209"/>
      <c r="J247" s="209"/>
      <c r="K247" s="209"/>
      <c r="L247" s="209"/>
      <c r="M247" s="209"/>
      <c r="N247" s="209"/>
      <c r="O247" s="209"/>
      <c r="P247" s="209"/>
      <c r="Q247" s="209"/>
      <c r="R247" s="209"/>
      <c r="S247" s="209"/>
      <c r="T247" s="209"/>
      <c r="U247" s="209"/>
      <c r="V247" s="209"/>
      <c r="W247" s="209"/>
      <c r="X247" s="64"/>
      <c r="Y247" s="209" t="s">
        <v>824</v>
      </c>
      <c r="Z247" s="127" t="s">
        <v>824</v>
      </c>
      <c r="AA247" s="481" t="s">
        <v>824</v>
      </c>
      <c r="AB247" s="117" t="s">
        <v>824</v>
      </c>
      <c r="AC247" s="232" t="s">
        <v>824</v>
      </c>
      <c r="AD247" s="250"/>
      <c r="AE247" s="505" t="s">
        <v>824</v>
      </c>
      <c r="AF247" s="117" t="s">
        <v>824</v>
      </c>
      <c r="AG247" s="117" t="s">
        <v>824</v>
      </c>
      <c r="AH247" s="130" t="s">
        <v>824</v>
      </c>
      <c r="AI247" s="250"/>
      <c r="AJ247" s="250"/>
      <c r="AK247" s="250"/>
      <c r="AL247" s="250"/>
      <c r="AM247" s="281"/>
      <c r="AN247" s="281"/>
      <c r="AO247" s="281"/>
      <c r="AP247" s="281"/>
      <c r="AQ247" s="281"/>
      <c r="AR247" s="215"/>
      <c r="AS247" s="240"/>
    </row>
    <row r="248" spans="1:45" s="222" customFormat="1" ht="43.5" customHeight="1" x14ac:dyDescent="0.25">
      <c r="A248" s="232" t="s">
        <v>1194</v>
      </c>
      <c r="B248" s="190" t="s">
        <v>26</v>
      </c>
      <c r="C248" s="189">
        <v>88</v>
      </c>
      <c r="D248" s="189" t="s">
        <v>1148</v>
      </c>
      <c r="E248" s="211" t="s">
        <v>10</v>
      </c>
      <c r="F248" s="211"/>
      <c r="G248" s="211"/>
      <c r="H248" s="211"/>
      <c r="I248" s="211"/>
      <c r="J248" s="211"/>
      <c r="K248" s="211"/>
      <c r="L248" s="211"/>
      <c r="M248" s="211"/>
      <c r="N248" s="211"/>
      <c r="O248" s="211"/>
      <c r="P248" s="211"/>
      <c r="Q248" s="211"/>
      <c r="R248" s="211"/>
      <c r="S248" s="211"/>
      <c r="T248" s="211"/>
      <c r="U248" s="211"/>
      <c r="V248" s="211"/>
      <c r="W248" s="211"/>
      <c r="X248" s="189"/>
      <c r="Y248" s="211" t="s">
        <v>824</v>
      </c>
      <c r="Z248" s="127" t="s">
        <v>824</v>
      </c>
      <c r="AA248" s="481" t="s">
        <v>824</v>
      </c>
      <c r="AB248" s="117" t="s">
        <v>824</v>
      </c>
      <c r="AC248" s="396" t="s">
        <v>824</v>
      </c>
      <c r="AD248" s="491"/>
      <c r="AE248" s="505" t="s">
        <v>824</v>
      </c>
      <c r="AF248" s="117" t="s">
        <v>824</v>
      </c>
      <c r="AG248" s="117" t="s">
        <v>824</v>
      </c>
      <c r="AH248" s="130" t="s">
        <v>824</v>
      </c>
      <c r="AI248" s="491"/>
      <c r="AJ248" s="491"/>
      <c r="AK248" s="491"/>
      <c r="AL248" s="491"/>
      <c r="AM248" s="281"/>
      <c r="AN248" s="281"/>
      <c r="AO248" s="281"/>
      <c r="AP248" s="281"/>
      <c r="AQ248" s="281"/>
      <c r="AR248" s="215"/>
      <c r="AS248" s="240"/>
    </row>
    <row r="249" spans="1:45" s="222" customFormat="1" ht="43.5" customHeight="1" x14ac:dyDescent="0.25">
      <c r="A249" s="232" t="s">
        <v>1194</v>
      </c>
      <c r="B249" s="64" t="s">
        <v>26</v>
      </c>
      <c r="C249" s="74">
        <v>89</v>
      </c>
      <c r="D249" s="64" t="s">
        <v>1149</v>
      </c>
      <c r="E249" s="64" t="s">
        <v>10</v>
      </c>
      <c r="F249" s="209"/>
      <c r="G249" s="209"/>
      <c r="H249" s="209"/>
      <c r="I249" s="209"/>
      <c r="J249" s="209"/>
      <c r="K249" s="209"/>
      <c r="L249" s="209"/>
      <c r="M249" s="209"/>
      <c r="N249" s="209"/>
      <c r="O249" s="209"/>
      <c r="P249" s="209"/>
      <c r="Q249" s="209"/>
      <c r="R249" s="209"/>
      <c r="S249" s="209"/>
      <c r="T249" s="209"/>
      <c r="U249" s="209"/>
      <c r="V249" s="209"/>
      <c r="W249" s="209"/>
      <c r="X249" s="209"/>
      <c r="Y249" s="209" t="s">
        <v>824</v>
      </c>
      <c r="Z249" s="127" t="s">
        <v>824</v>
      </c>
      <c r="AA249" s="127" t="s">
        <v>824</v>
      </c>
      <c r="AB249" s="481" t="s">
        <v>824</v>
      </c>
      <c r="AC249" s="250" t="s">
        <v>824</v>
      </c>
      <c r="AD249" s="232"/>
      <c r="AE249" s="250" t="s">
        <v>824</v>
      </c>
      <c r="AF249" s="130" t="s">
        <v>824</v>
      </c>
      <c r="AG249" s="117" t="s">
        <v>824</v>
      </c>
      <c r="AH249" s="117" t="s">
        <v>824</v>
      </c>
      <c r="AI249" s="250"/>
      <c r="AJ249" s="232"/>
      <c r="AK249" s="491"/>
      <c r="AL249" s="250"/>
      <c r="AM249" s="490"/>
      <c r="AN249" s="281"/>
      <c r="AO249" s="281"/>
      <c r="AP249" s="281"/>
      <c r="AQ249" s="281"/>
      <c r="AR249" s="215"/>
      <c r="AS249" s="215"/>
    </row>
    <row r="250" spans="1:45" s="222" customFormat="1" ht="43.5" customHeight="1" x14ac:dyDescent="0.25">
      <c r="A250" s="232" t="s">
        <v>1194</v>
      </c>
      <c r="B250" s="189" t="s">
        <v>687</v>
      </c>
      <c r="C250" s="189">
        <v>101</v>
      </c>
      <c r="D250" s="189" t="s">
        <v>755</v>
      </c>
      <c r="E250" s="189" t="s">
        <v>10</v>
      </c>
      <c r="F250" s="211"/>
      <c r="G250" s="211"/>
      <c r="H250" s="211"/>
      <c r="I250" s="211"/>
      <c r="J250" s="211"/>
      <c r="K250" s="211"/>
      <c r="L250" s="211"/>
      <c r="M250" s="211"/>
      <c r="N250" s="211"/>
      <c r="O250" s="211"/>
      <c r="P250" s="211"/>
      <c r="Q250" s="211"/>
      <c r="R250" s="211"/>
      <c r="S250" s="211"/>
      <c r="T250" s="211"/>
      <c r="U250" s="211"/>
      <c r="V250" s="211"/>
      <c r="W250" s="211"/>
      <c r="X250" s="211"/>
      <c r="Y250" s="189" t="s">
        <v>824</v>
      </c>
      <c r="Z250" s="127" t="s">
        <v>824</v>
      </c>
      <c r="AA250" s="127" t="s">
        <v>824</v>
      </c>
      <c r="AB250" s="481" t="s">
        <v>824</v>
      </c>
      <c r="AC250" s="491" t="s">
        <v>824</v>
      </c>
      <c r="AD250" s="396"/>
      <c r="AE250" s="491" t="s">
        <v>824</v>
      </c>
      <c r="AF250" s="130" t="s">
        <v>824</v>
      </c>
      <c r="AG250" s="117" t="s">
        <v>824</v>
      </c>
      <c r="AH250" s="117" t="s">
        <v>824</v>
      </c>
      <c r="AI250" s="491"/>
      <c r="AJ250" s="491"/>
      <c r="AK250" s="491"/>
      <c r="AL250" s="491"/>
      <c r="AM250" s="492"/>
      <c r="AN250" s="281"/>
      <c r="AO250" s="281"/>
      <c r="AP250" s="281"/>
      <c r="AQ250" s="281"/>
      <c r="AR250" s="215"/>
      <c r="AS250" s="215"/>
    </row>
    <row r="251" spans="1:45" s="222" customFormat="1" ht="43.5" customHeight="1" x14ac:dyDescent="0.25">
      <c r="A251" s="232" t="s">
        <v>1194</v>
      </c>
      <c r="B251" s="64" t="s">
        <v>66</v>
      </c>
      <c r="C251" s="64">
        <v>124</v>
      </c>
      <c r="D251" s="64" t="s">
        <v>716</v>
      </c>
      <c r="E251" s="64" t="s">
        <v>10</v>
      </c>
      <c r="F251" s="209">
        <v>4</v>
      </c>
      <c r="G251" s="209">
        <v>4</v>
      </c>
      <c r="H251" s="209">
        <v>5</v>
      </c>
      <c r="I251" s="209">
        <v>4</v>
      </c>
      <c r="J251" s="209">
        <v>3</v>
      </c>
      <c r="K251" s="209">
        <v>4</v>
      </c>
      <c r="L251" s="209">
        <v>3</v>
      </c>
      <c r="M251" s="209">
        <v>4</v>
      </c>
      <c r="N251" s="209">
        <v>4</v>
      </c>
      <c r="O251" s="209">
        <v>5</v>
      </c>
      <c r="P251" s="209">
        <v>4</v>
      </c>
      <c r="Q251" s="209"/>
      <c r="R251" s="209"/>
      <c r="S251" s="209"/>
      <c r="T251" s="209"/>
      <c r="U251" s="209"/>
      <c r="V251" s="209"/>
      <c r="W251" s="209"/>
      <c r="X251" s="209"/>
      <c r="Y251" s="189">
        <v>4</v>
      </c>
      <c r="Z251" s="127">
        <v>4</v>
      </c>
      <c r="AA251" s="127">
        <v>3</v>
      </c>
      <c r="AB251" s="481" t="s">
        <v>1189</v>
      </c>
      <c r="AC251" s="491" t="s">
        <v>146</v>
      </c>
      <c r="AD251" s="396" t="s">
        <v>371</v>
      </c>
      <c r="AE251" s="491" t="s">
        <v>476</v>
      </c>
      <c r="AF251" s="130" t="s">
        <v>146</v>
      </c>
      <c r="AG251" s="117" t="s">
        <v>371</v>
      </c>
      <c r="AH251" s="117" t="s">
        <v>476</v>
      </c>
      <c r="AI251" s="491"/>
      <c r="AJ251" s="491"/>
      <c r="AK251" s="491"/>
      <c r="AL251" s="491"/>
      <c r="AM251" s="492"/>
      <c r="AN251" s="281"/>
      <c r="AO251" s="281"/>
      <c r="AP251" s="281"/>
      <c r="AQ251" s="281"/>
      <c r="AR251" s="215"/>
      <c r="AS251" s="215"/>
    </row>
    <row r="252" spans="1:45" s="222" customFormat="1" ht="43.5" customHeight="1" x14ac:dyDescent="0.25">
      <c r="A252" s="232" t="s">
        <v>1200</v>
      </c>
      <c r="B252" s="189" t="s">
        <v>12</v>
      </c>
      <c r="C252" s="189">
        <v>20</v>
      </c>
      <c r="D252" s="189" t="s">
        <v>24</v>
      </c>
      <c r="E252" s="189" t="s">
        <v>10</v>
      </c>
      <c r="F252" s="211">
        <v>4</v>
      </c>
      <c r="G252" s="211">
        <v>1</v>
      </c>
      <c r="H252" s="211">
        <v>2</v>
      </c>
      <c r="I252" s="211">
        <v>3</v>
      </c>
      <c r="J252" s="211">
        <v>2</v>
      </c>
      <c r="K252" s="211">
        <v>2</v>
      </c>
      <c r="L252" s="211">
        <v>2</v>
      </c>
      <c r="M252" s="211">
        <v>2</v>
      </c>
      <c r="N252" s="211">
        <v>3</v>
      </c>
      <c r="O252" s="211">
        <v>2</v>
      </c>
      <c r="P252" s="211">
        <v>2</v>
      </c>
      <c r="Q252" s="211">
        <v>2</v>
      </c>
      <c r="R252" s="211">
        <v>3</v>
      </c>
      <c r="S252" s="211">
        <v>2</v>
      </c>
      <c r="T252" s="211"/>
      <c r="U252" s="211"/>
      <c r="V252" s="211"/>
      <c r="W252" s="211"/>
      <c r="X252" s="211"/>
      <c r="Y252" s="189">
        <v>2</v>
      </c>
      <c r="Z252" s="127">
        <v>2</v>
      </c>
      <c r="AA252" s="127">
        <v>2</v>
      </c>
      <c r="AB252" s="481" t="s">
        <v>1182</v>
      </c>
      <c r="AC252" s="491" t="s">
        <v>142</v>
      </c>
      <c r="AD252" s="396" t="s">
        <v>384</v>
      </c>
      <c r="AE252" s="491" t="s">
        <v>475</v>
      </c>
      <c r="AF252" s="130" t="s">
        <v>1182</v>
      </c>
      <c r="AG252" s="117">
        <v>2</v>
      </c>
      <c r="AH252" s="117">
        <v>2</v>
      </c>
      <c r="AI252" s="491" t="s">
        <v>142</v>
      </c>
      <c r="AJ252" s="491" t="s">
        <v>384</v>
      </c>
      <c r="AK252" s="491" t="s">
        <v>475</v>
      </c>
      <c r="AL252" s="491" t="s">
        <v>377</v>
      </c>
      <c r="AM252" s="492"/>
      <c r="AN252" s="281"/>
      <c r="AO252" s="281"/>
      <c r="AP252" s="281"/>
      <c r="AQ252" s="281"/>
      <c r="AR252" s="215"/>
      <c r="AS252" s="215"/>
    </row>
    <row r="253" spans="1:45" s="222" customFormat="1" ht="43.5" customHeight="1" x14ac:dyDescent="0.25">
      <c r="A253" s="232" t="s">
        <v>1200</v>
      </c>
      <c r="B253" s="64" t="s">
        <v>12</v>
      </c>
      <c r="C253" s="64">
        <v>27</v>
      </c>
      <c r="D253" s="64" t="s">
        <v>661</v>
      </c>
      <c r="E253" s="64" t="s">
        <v>10</v>
      </c>
      <c r="F253" s="209">
        <v>3</v>
      </c>
      <c r="G253" s="209">
        <v>3</v>
      </c>
      <c r="H253" s="209">
        <v>3</v>
      </c>
      <c r="I253" s="209">
        <v>4</v>
      </c>
      <c r="J253" s="209">
        <v>4</v>
      </c>
      <c r="K253" s="209">
        <v>3</v>
      </c>
      <c r="L253" s="209">
        <v>3</v>
      </c>
      <c r="M253" s="209">
        <v>2</v>
      </c>
      <c r="N253" s="209">
        <v>4</v>
      </c>
      <c r="O253" s="209">
        <v>3</v>
      </c>
      <c r="P253" s="209">
        <v>3</v>
      </c>
      <c r="Q253" s="209">
        <v>3</v>
      </c>
      <c r="R253" s="209">
        <v>3</v>
      </c>
      <c r="S253" s="209">
        <v>3</v>
      </c>
      <c r="T253" s="209"/>
      <c r="U253" s="209"/>
      <c r="V253" s="209"/>
      <c r="W253" s="209"/>
      <c r="X253" s="209"/>
      <c r="Y253" s="64">
        <v>3</v>
      </c>
      <c r="Z253" s="127">
        <v>3</v>
      </c>
      <c r="AA253" s="127">
        <v>3</v>
      </c>
      <c r="AB253" s="481" t="s">
        <v>1132</v>
      </c>
      <c r="AC253" s="250" t="s">
        <v>144</v>
      </c>
      <c r="AD253" s="232" t="s">
        <v>371</v>
      </c>
      <c r="AE253" s="250" t="s">
        <v>476</v>
      </c>
      <c r="AF253" s="130" t="s">
        <v>1132</v>
      </c>
      <c r="AG253" s="117">
        <v>3</v>
      </c>
      <c r="AH253" s="117">
        <v>3</v>
      </c>
      <c r="AI253" s="250" t="s">
        <v>144</v>
      </c>
      <c r="AJ253" s="250" t="s">
        <v>371</v>
      </c>
      <c r="AK253" s="250" t="s">
        <v>476</v>
      </c>
      <c r="AL253" s="250" t="s">
        <v>1129</v>
      </c>
      <c r="AM253" s="490"/>
      <c r="AN253" s="281"/>
      <c r="AO253" s="281"/>
      <c r="AP253" s="281"/>
      <c r="AQ253" s="281"/>
      <c r="AR253" s="215"/>
      <c r="AS253" s="215"/>
    </row>
    <row r="254" spans="1:45" s="222" customFormat="1" ht="43.5" customHeight="1" x14ac:dyDescent="0.25">
      <c r="A254" s="232" t="s">
        <v>1200</v>
      </c>
      <c r="B254" s="189" t="s">
        <v>57</v>
      </c>
      <c r="C254" s="189">
        <v>53</v>
      </c>
      <c r="D254" s="189" t="s">
        <v>58</v>
      </c>
      <c r="E254" s="189" t="s">
        <v>10</v>
      </c>
      <c r="F254" s="211">
        <v>2</v>
      </c>
      <c r="G254" s="211">
        <v>2</v>
      </c>
      <c r="H254" s="211">
        <v>2</v>
      </c>
      <c r="I254" s="211">
        <v>2</v>
      </c>
      <c r="J254" s="211">
        <v>2</v>
      </c>
      <c r="K254" s="211">
        <v>3</v>
      </c>
      <c r="L254" s="211">
        <v>3</v>
      </c>
      <c r="M254" s="211">
        <v>2</v>
      </c>
      <c r="N254" s="211">
        <v>3</v>
      </c>
      <c r="O254" s="211">
        <v>3</v>
      </c>
      <c r="P254" s="211">
        <v>3</v>
      </c>
      <c r="Q254" s="211">
        <v>2</v>
      </c>
      <c r="R254" s="211">
        <v>3</v>
      </c>
      <c r="S254" s="211">
        <v>2</v>
      </c>
      <c r="T254" s="211"/>
      <c r="U254" s="211"/>
      <c r="V254" s="211"/>
      <c r="W254" s="211"/>
      <c r="X254" s="211"/>
      <c r="Y254" s="189">
        <v>2</v>
      </c>
      <c r="Z254" s="127">
        <v>2</v>
      </c>
      <c r="AA254" s="127">
        <v>3</v>
      </c>
      <c r="AB254" s="481" t="s">
        <v>1181</v>
      </c>
      <c r="AC254" s="491" t="s">
        <v>142</v>
      </c>
      <c r="AD254" s="396" t="s">
        <v>371</v>
      </c>
      <c r="AE254" s="491" t="s">
        <v>371</v>
      </c>
      <c r="AF254" s="130" t="s">
        <v>1181</v>
      </c>
      <c r="AG254" s="117">
        <v>2</v>
      </c>
      <c r="AH254" s="117">
        <v>3</v>
      </c>
      <c r="AI254" s="491" t="s">
        <v>142</v>
      </c>
      <c r="AJ254" s="491" t="s">
        <v>371</v>
      </c>
      <c r="AK254" s="491" t="s">
        <v>371</v>
      </c>
      <c r="AL254" s="491" t="s">
        <v>1129</v>
      </c>
      <c r="AM254" s="492"/>
      <c r="AN254" s="281"/>
      <c r="AO254" s="281"/>
      <c r="AP254" s="281"/>
      <c r="AQ254" s="281"/>
      <c r="AR254" s="215"/>
      <c r="AS254" s="215"/>
    </row>
    <row r="255" spans="1:45" s="222" customFormat="1" ht="43.5" customHeight="1" x14ac:dyDescent="0.25">
      <c r="A255" s="232" t="s">
        <v>1200</v>
      </c>
      <c r="B255" s="64" t="s">
        <v>676</v>
      </c>
      <c r="C255" s="64">
        <v>67</v>
      </c>
      <c r="D255" s="64" t="s">
        <v>677</v>
      </c>
      <c r="E255" s="64" t="s">
        <v>10</v>
      </c>
      <c r="F255" s="209"/>
      <c r="G255" s="209"/>
      <c r="H255" s="209"/>
      <c r="I255" s="209"/>
      <c r="J255" s="209"/>
      <c r="K255" s="209"/>
      <c r="L255" s="209"/>
      <c r="M255" s="209"/>
      <c r="N255" s="209"/>
      <c r="O255" s="209"/>
      <c r="P255" s="209"/>
      <c r="Q255" s="209"/>
      <c r="R255" s="209"/>
      <c r="S255" s="209"/>
      <c r="T255" s="209"/>
      <c r="U255" s="209"/>
      <c r="V255" s="209"/>
      <c r="W255" s="209"/>
      <c r="X255" s="209"/>
      <c r="Y255" s="64" t="s">
        <v>824</v>
      </c>
      <c r="Z255" s="127" t="s">
        <v>824</v>
      </c>
      <c r="AA255" s="127" t="s">
        <v>824</v>
      </c>
      <c r="AB255" s="481" t="s">
        <v>824</v>
      </c>
      <c r="AC255" s="250" t="s">
        <v>824</v>
      </c>
      <c r="AD255" s="232"/>
      <c r="AE255" s="250" t="s">
        <v>824</v>
      </c>
      <c r="AF255" s="130" t="s">
        <v>824</v>
      </c>
      <c r="AG255" s="117" t="s">
        <v>824</v>
      </c>
      <c r="AH255" s="117" t="s">
        <v>824</v>
      </c>
      <c r="AI255" s="250" t="s">
        <v>824</v>
      </c>
      <c r="AJ255" s="250" t="s">
        <v>824</v>
      </c>
      <c r="AK255" s="250" t="s">
        <v>824</v>
      </c>
      <c r="AL255" s="250" t="s">
        <v>1129</v>
      </c>
      <c r="AM255" s="490"/>
      <c r="AN255" s="281"/>
      <c r="AO255" s="281"/>
      <c r="AP255" s="281"/>
      <c r="AQ255" s="281"/>
      <c r="AR255" s="215"/>
      <c r="AS255" s="215"/>
    </row>
    <row r="256" spans="1:45" s="222" customFormat="1" ht="43.5" customHeight="1" x14ac:dyDescent="0.25">
      <c r="A256" s="232" t="s">
        <v>1200</v>
      </c>
      <c r="B256" s="62" t="s">
        <v>102</v>
      </c>
      <c r="C256" s="62">
        <v>68</v>
      </c>
      <c r="D256" s="62" t="s">
        <v>81</v>
      </c>
      <c r="E256" s="62" t="s">
        <v>10</v>
      </c>
      <c r="F256" s="212"/>
      <c r="G256" s="212"/>
      <c r="H256" s="212"/>
      <c r="I256" s="212"/>
      <c r="J256" s="212"/>
      <c r="K256" s="212"/>
      <c r="L256" s="212"/>
      <c r="M256" s="212"/>
      <c r="N256" s="212"/>
      <c r="O256" s="212"/>
      <c r="P256" s="212"/>
      <c r="Q256" s="212"/>
      <c r="R256" s="212"/>
      <c r="S256" s="212"/>
      <c r="T256" s="212"/>
      <c r="U256" s="212"/>
      <c r="V256" s="212"/>
      <c r="W256" s="212"/>
      <c r="X256" s="212"/>
      <c r="Y256" s="62" t="s">
        <v>824</v>
      </c>
      <c r="Z256" s="126" t="s">
        <v>824</v>
      </c>
      <c r="AA256" s="126" t="s">
        <v>824</v>
      </c>
      <c r="AB256" s="126" t="s">
        <v>824</v>
      </c>
      <c r="AC256" s="250" t="s">
        <v>824</v>
      </c>
      <c r="AD256" s="493"/>
      <c r="AE256" s="475" t="s">
        <v>824</v>
      </c>
      <c r="AF256" s="156" t="s">
        <v>824</v>
      </c>
      <c r="AG256" s="494" t="s">
        <v>824</v>
      </c>
      <c r="AH256" s="494" t="s">
        <v>824</v>
      </c>
      <c r="AI256" s="475" t="s">
        <v>824</v>
      </c>
      <c r="AJ256" s="475" t="s">
        <v>824</v>
      </c>
      <c r="AK256" s="475" t="s">
        <v>824</v>
      </c>
      <c r="AL256" s="475" t="s">
        <v>1129</v>
      </c>
      <c r="AM256" s="495"/>
      <c r="AN256" s="281"/>
      <c r="AO256" s="281"/>
      <c r="AP256" s="281"/>
      <c r="AQ256" s="281"/>
      <c r="AR256" s="215"/>
      <c r="AS256" s="215"/>
    </row>
    <row r="257" spans="1:45" s="222" customFormat="1" ht="43.5" customHeight="1" x14ac:dyDescent="0.25">
      <c r="A257" s="232" t="s">
        <v>1200</v>
      </c>
      <c r="B257" s="189" t="s">
        <v>102</v>
      </c>
      <c r="C257" s="190">
        <v>70</v>
      </c>
      <c r="D257" s="189" t="s">
        <v>678</v>
      </c>
      <c r="E257" s="189" t="s">
        <v>10</v>
      </c>
      <c r="F257" s="211"/>
      <c r="G257" s="211"/>
      <c r="H257" s="211"/>
      <c r="I257" s="211"/>
      <c r="J257" s="211"/>
      <c r="K257" s="211"/>
      <c r="L257" s="211"/>
      <c r="M257" s="211"/>
      <c r="N257" s="211"/>
      <c r="O257" s="211"/>
      <c r="P257" s="211"/>
      <c r="Q257" s="211"/>
      <c r="R257" s="211"/>
      <c r="S257" s="211"/>
      <c r="T257" s="211"/>
      <c r="U257" s="211"/>
      <c r="V257" s="211"/>
      <c r="W257" s="211"/>
      <c r="X257" s="211"/>
      <c r="Y257" s="189" t="s">
        <v>824</v>
      </c>
      <c r="Z257" s="127" t="s">
        <v>824</v>
      </c>
      <c r="AA257" s="127" t="s">
        <v>824</v>
      </c>
      <c r="AB257" s="481" t="s">
        <v>824</v>
      </c>
      <c r="AC257" s="491" t="s">
        <v>824</v>
      </c>
      <c r="AD257" s="396"/>
      <c r="AE257" s="491" t="s">
        <v>824</v>
      </c>
      <c r="AF257" s="130" t="s">
        <v>824</v>
      </c>
      <c r="AG257" s="117" t="s">
        <v>824</v>
      </c>
      <c r="AH257" s="117" t="s">
        <v>824</v>
      </c>
      <c r="AI257" s="491" t="s">
        <v>824</v>
      </c>
      <c r="AJ257" s="491" t="s">
        <v>824</v>
      </c>
      <c r="AK257" s="491" t="s">
        <v>824</v>
      </c>
      <c r="AL257" s="491" t="s">
        <v>1129</v>
      </c>
      <c r="AM257" s="492"/>
      <c r="AN257" s="281"/>
      <c r="AO257" s="281"/>
      <c r="AP257" s="281"/>
      <c r="AQ257" s="281"/>
      <c r="AR257" s="215"/>
      <c r="AS257" s="215"/>
    </row>
    <row r="258" spans="1:45" s="222" customFormat="1" ht="43.5" customHeight="1" x14ac:dyDescent="0.25">
      <c r="A258" s="232" t="s">
        <v>1200</v>
      </c>
      <c r="B258" s="64" t="s">
        <v>102</v>
      </c>
      <c r="C258" s="62">
        <v>73</v>
      </c>
      <c r="D258" s="64" t="s">
        <v>86</v>
      </c>
      <c r="E258" s="64" t="s">
        <v>10</v>
      </c>
      <c r="F258" s="209"/>
      <c r="G258" s="209"/>
      <c r="H258" s="209"/>
      <c r="I258" s="209"/>
      <c r="J258" s="209"/>
      <c r="K258" s="209"/>
      <c r="L258" s="209"/>
      <c r="M258" s="209"/>
      <c r="N258" s="209"/>
      <c r="O258" s="209"/>
      <c r="P258" s="209"/>
      <c r="Q258" s="209"/>
      <c r="R258" s="209"/>
      <c r="S258" s="209"/>
      <c r="T258" s="209"/>
      <c r="U258" s="209"/>
      <c r="V258" s="209"/>
      <c r="W258" s="209"/>
      <c r="X258" s="209"/>
      <c r="Y258" s="64" t="s">
        <v>824</v>
      </c>
      <c r="Z258" s="127" t="s">
        <v>824</v>
      </c>
      <c r="AA258" s="127" t="s">
        <v>824</v>
      </c>
      <c r="AB258" s="481" t="s">
        <v>824</v>
      </c>
      <c r="AC258" s="250" t="s">
        <v>824</v>
      </c>
      <c r="AD258" s="232"/>
      <c r="AE258" s="250" t="s">
        <v>824</v>
      </c>
      <c r="AF258" s="130" t="s">
        <v>824</v>
      </c>
      <c r="AG258" s="117" t="s">
        <v>824</v>
      </c>
      <c r="AH258" s="117" t="s">
        <v>824</v>
      </c>
      <c r="AI258" s="250" t="s">
        <v>824</v>
      </c>
      <c r="AJ258" s="250" t="s">
        <v>824</v>
      </c>
      <c r="AK258" s="250" t="s">
        <v>824</v>
      </c>
      <c r="AL258" s="250" t="s">
        <v>1129</v>
      </c>
      <c r="AM258" s="490"/>
      <c r="AN258" s="281"/>
      <c r="AO258" s="281"/>
      <c r="AP258" s="281"/>
      <c r="AQ258" s="281"/>
      <c r="AR258" s="215"/>
      <c r="AS258" s="215"/>
    </row>
    <row r="259" spans="1:45" s="222" customFormat="1" ht="43.5" customHeight="1" x14ac:dyDescent="0.25">
      <c r="A259" s="232" t="s">
        <v>1200</v>
      </c>
      <c r="B259" s="64" t="s">
        <v>45</v>
      </c>
      <c r="C259" s="62">
        <v>74</v>
      </c>
      <c r="D259" s="64" t="s">
        <v>636</v>
      </c>
      <c r="E259" s="64" t="s">
        <v>10</v>
      </c>
      <c r="F259" s="209"/>
      <c r="G259" s="209"/>
      <c r="H259" s="209"/>
      <c r="I259" s="209"/>
      <c r="J259" s="209"/>
      <c r="K259" s="209"/>
      <c r="L259" s="209"/>
      <c r="M259" s="209"/>
      <c r="N259" s="209"/>
      <c r="O259" s="209"/>
      <c r="P259" s="209"/>
      <c r="Q259" s="209"/>
      <c r="R259" s="209"/>
      <c r="S259" s="209"/>
      <c r="T259" s="209"/>
      <c r="U259" s="209"/>
      <c r="V259" s="209"/>
      <c r="W259" s="209"/>
      <c r="X259" s="209"/>
      <c r="Y259" s="64" t="s">
        <v>824</v>
      </c>
      <c r="Z259" s="127" t="s">
        <v>824</v>
      </c>
      <c r="AA259" s="127" t="s">
        <v>824</v>
      </c>
      <c r="AB259" s="481" t="s">
        <v>824</v>
      </c>
      <c r="AC259" s="250" t="s">
        <v>824</v>
      </c>
      <c r="AD259" s="232"/>
      <c r="AE259" s="250" t="s">
        <v>824</v>
      </c>
      <c r="AF259" s="130" t="s">
        <v>824</v>
      </c>
      <c r="AG259" s="117" t="s">
        <v>824</v>
      </c>
      <c r="AH259" s="117" t="s">
        <v>824</v>
      </c>
      <c r="AI259" s="250" t="s">
        <v>824</v>
      </c>
      <c r="AJ259" s="250" t="s">
        <v>824</v>
      </c>
      <c r="AK259" s="250" t="s">
        <v>824</v>
      </c>
      <c r="AL259" s="250" t="s">
        <v>1129</v>
      </c>
      <c r="AM259" s="490"/>
      <c r="AN259" s="281"/>
      <c r="AO259" s="281"/>
      <c r="AP259" s="281"/>
      <c r="AQ259" s="281"/>
      <c r="AR259" s="215"/>
      <c r="AS259" s="215"/>
    </row>
    <row r="260" spans="1:45" s="222" customFormat="1" ht="43.5" customHeight="1" x14ac:dyDescent="0.25">
      <c r="A260" s="232" t="s">
        <v>1200</v>
      </c>
      <c r="B260" s="189" t="s">
        <v>12</v>
      </c>
      <c r="C260" s="190">
        <v>91</v>
      </c>
      <c r="D260" s="189" t="s">
        <v>685</v>
      </c>
      <c r="E260" s="189" t="s">
        <v>10</v>
      </c>
      <c r="F260" s="211">
        <v>3</v>
      </c>
      <c r="G260" s="211">
        <v>3</v>
      </c>
      <c r="H260" s="211">
        <v>3</v>
      </c>
      <c r="I260" s="211">
        <v>4</v>
      </c>
      <c r="J260" s="211">
        <v>4</v>
      </c>
      <c r="K260" s="211">
        <v>3</v>
      </c>
      <c r="L260" s="211">
        <v>3</v>
      </c>
      <c r="M260" s="211">
        <v>2</v>
      </c>
      <c r="N260" s="211">
        <v>4</v>
      </c>
      <c r="O260" s="211">
        <v>3</v>
      </c>
      <c r="P260" s="211">
        <v>3</v>
      </c>
      <c r="Q260" s="211">
        <v>3</v>
      </c>
      <c r="R260" s="211">
        <v>3</v>
      </c>
      <c r="S260" s="211">
        <v>3</v>
      </c>
      <c r="T260" s="211"/>
      <c r="U260" s="211"/>
      <c r="V260" s="211"/>
      <c r="W260" s="211"/>
      <c r="X260" s="211"/>
      <c r="Y260" s="189">
        <v>3</v>
      </c>
      <c r="Z260" s="127">
        <v>3</v>
      </c>
      <c r="AA260" s="127">
        <v>3</v>
      </c>
      <c r="AB260" s="481" t="s">
        <v>1132</v>
      </c>
      <c r="AC260" s="491" t="s">
        <v>144</v>
      </c>
      <c r="AD260" s="396" t="s">
        <v>371</v>
      </c>
      <c r="AE260" s="491" t="s">
        <v>476</v>
      </c>
      <c r="AF260" s="130" t="s">
        <v>1132</v>
      </c>
      <c r="AG260" s="117">
        <v>3</v>
      </c>
      <c r="AH260" s="117">
        <v>3</v>
      </c>
      <c r="AI260" s="491" t="s">
        <v>144</v>
      </c>
      <c r="AJ260" s="491" t="s">
        <v>371</v>
      </c>
      <c r="AK260" s="491" t="s">
        <v>476</v>
      </c>
      <c r="AL260" s="491" t="s">
        <v>1129</v>
      </c>
      <c r="AM260" s="492"/>
      <c r="AN260" s="281"/>
      <c r="AO260" s="281"/>
      <c r="AP260" s="281"/>
      <c r="AQ260" s="281"/>
      <c r="AR260" s="215"/>
      <c r="AS260" s="215"/>
    </row>
    <row r="261" spans="1:45" s="222" customFormat="1" ht="43.5" customHeight="1" x14ac:dyDescent="0.25">
      <c r="A261" s="232" t="s">
        <v>1200</v>
      </c>
      <c r="B261" s="64" t="s">
        <v>26</v>
      </c>
      <c r="C261" s="74">
        <v>75</v>
      </c>
      <c r="D261" s="64" t="s">
        <v>681</v>
      </c>
      <c r="E261" s="64" t="s">
        <v>10</v>
      </c>
      <c r="F261" s="209">
        <v>3</v>
      </c>
      <c r="G261" s="209">
        <v>4</v>
      </c>
      <c r="H261" s="209">
        <v>3</v>
      </c>
      <c r="I261" s="209">
        <v>3</v>
      </c>
      <c r="J261" s="209">
        <v>3</v>
      </c>
      <c r="K261" s="209">
        <v>2</v>
      </c>
      <c r="L261" s="209">
        <v>3</v>
      </c>
      <c r="M261" s="209">
        <v>3</v>
      </c>
      <c r="N261" s="209">
        <v>3</v>
      </c>
      <c r="O261" s="209">
        <v>2</v>
      </c>
      <c r="P261" s="209">
        <v>3</v>
      </c>
      <c r="Q261" s="209">
        <v>2</v>
      </c>
      <c r="R261" s="209">
        <v>2</v>
      </c>
      <c r="S261" s="209">
        <v>2</v>
      </c>
      <c r="T261" s="209"/>
      <c r="U261" s="209"/>
      <c r="V261" s="209"/>
      <c r="W261" s="209"/>
      <c r="X261" s="209"/>
      <c r="Y261" s="64">
        <v>3</v>
      </c>
      <c r="Z261" s="127">
        <v>3</v>
      </c>
      <c r="AA261" s="127">
        <v>3</v>
      </c>
      <c r="AB261" s="481" t="s">
        <v>1132</v>
      </c>
      <c r="AC261" s="250" t="s">
        <v>144</v>
      </c>
      <c r="AD261" s="232" t="s">
        <v>371</v>
      </c>
      <c r="AE261" s="250" t="s">
        <v>476</v>
      </c>
      <c r="AF261" s="130" t="s">
        <v>1168</v>
      </c>
      <c r="AG261" s="117">
        <v>1</v>
      </c>
      <c r="AH261" s="117">
        <v>1</v>
      </c>
      <c r="AI261" s="250" t="s">
        <v>462</v>
      </c>
      <c r="AJ261" s="250" t="s">
        <v>463</v>
      </c>
      <c r="AK261" s="250" t="s">
        <v>475</v>
      </c>
      <c r="AL261" s="250" t="s">
        <v>377</v>
      </c>
      <c r="AM261" s="490"/>
      <c r="AN261" s="281" t="s">
        <v>1201</v>
      </c>
      <c r="AO261" s="281" t="s">
        <v>1202</v>
      </c>
      <c r="AP261" s="281" t="s">
        <v>917</v>
      </c>
      <c r="AQ261" s="281" t="s">
        <v>1203</v>
      </c>
      <c r="AR261" s="215"/>
      <c r="AS261" s="215"/>
    </row>
    <row r="262" spans="1:45" s="222" customFormat="1" ht="43.5" customHeight="1" x14ac:dyDescent="0.25">
      <c r="A262" s="232" t="s">
        <v>1200</v>
      </c>
      <c r="B262" s="189" t="s">
        <v>26</v>
      </c>
      <c r="C262" s="189">
        <v>78</v>
      </c>
      <c r="D262" s="189" t="s">
        <v>682</v>
      </c>
      <c r="E262" s="189" t="s">
        <v>10</v>
      </c>
      <c r="F262" s="211"/>
      <c r="G262" s="211"/>
      <c r="H262" s="211"/>
      <c r="I262" s="211"/>
      <c r="J262" s="211"/>
      <c r="K262" s="211"/>
      <c r="L262" s="211"/>
      <c r="M262" s="211"/>
      <c r="N262" s="211"/>
      <c r="O262" s="211"/>
      <c r="P262" s="211"/>
      <c r="Q262" s="211"/>
      <c r="R262" s="211"/>
      <c r="S262" s="211"/>
      <c r="T262" s="211"/>
      <c r="U262" s="211"/>
      <c r="V262" s="211"/>
      <c r="W262" s="211"/>
      <c r="X262" s="211"/>
      <c r="Y262" s="189" t="s">
        <v>824</v>
      </c>
      <c r="Z262" s="127" t="s">
        <v>824</v>
      </c>
      <c r="AA262" s="127" t="s">
        <v>824</v>
      </c>
      <c r="AB262" s="481" t="s">
        <v>824</v>
      </c>
      <c r="AC262" s="491" t="s">
        <v>824</v>
      </c>
      <c r="AD262" s="396"/>
      <c r="AE262" s="491" t="s">
        <v>824</v>
      </c>
      <c r="AF262" s="130" t="s">
        <v>824</v>
      </c>
      <c r="AG262" s="117" t="s">
        <v>824</v>
      </c>
      <c r="AH262" s="117" t="s">
        <v>824</v>
      </c>
      <c r="AI262" s="491" t="s">
        <v>824</v>
      </c>
      <c r="AJ262" s="491" t="s">
        <v>824</v>
      </c>
      <c r="AK262" s="491" t="s">
        <v>824</v>
      </c>
      <c r="AL262" s="491" t="s">
        <v>1129</v>
      </c>
      <c r="AM262" s="492"/>
      <c r="AN262" s="281"/>
      <c r="AO262" s="281"/>
      <c r="AP262" s="281"/>
      <c r="AQ262" s="281"/>
      <c r="AR262" s="215"/>
      <c r="AS262" s="215"/>
    </row>
    <row r="263" spans="1:45" s="222" customFormat="1" ht="43.5" customHeight="1" x14ac:dyDescent="0.25">
      <c r="A263" s="232" t="s">
        <v>1200</v>
      </c>
      <c r="B263" s="64" t="s">
        <v>26</v>
      </c>
      <c r="C263" s="64">
        <v>88</v>
      </c>
      <c r="D263" s="64" t="s">
        <v>1148</v>
      </c>
      <c r="E263" s="64" t="s">
        <v>10</v>
      </c>
      <c r="F263" s="209"/>
      <c r="G263" s="209"/>
      <c r="H263" s="209"/>
      <c r="I263" s="209"/>
      <c r="J263" s="209"/>
      <c r="K263" s="209"/>
      <c r="L263" s="209"/>
      <c r="M263" s="209"/>
      <c r="N263" s="209"/>
      <c r="O263" s="209"/>
      <c r="P263" s="209"/>
      <c r="Q263" s="209"/>
      <c r="R263" s="209"/>
      <c r="S263" s="209"/>
      <c r="T263" s="209"/>
      <c r="U263" s="209"/>
      <c r="V263" s="209"/>
      <c r="W263" s="209"/>
      <c r="X263" s="209"/>
      <c r="Y263" s="189" t="s">
        <v>824</v>
      </c>
      <c r="Z263" s="127" t="s">
        <v>824</v>
      </c>
      <c r="AA263" s="127" t="s">
        <v>824</v>
      </c>
      <c r="AB263" s="481" t="s">
        <v>824</v>
      </c>
      <c r="AC263" s="506" t="s">
        <v>824</v>
      </c>
      <c r="AD263" s="396"/>
      <c r="AE263" s="250" t="s">
        <v>824</v>
      </c>
      <c r="AF263" s="130" t="s">
        <v>824</v>
      </c>
      <c r="AG263" s="117" t="s">
        <v>824</v>
      </c>
      <c r="AH263" s="117" t="s">
        <v>824</v>
      </c>
      <c r="AI263" s="491" t="s">
        <v>824</v>
      </c>
      <c r="AJ263" s="491" t="s">
        <v>824</v>
      </c>
      <c r="AK263" s="491" t="s">
        <v>824</v>
      </c>
      <c r="AL263" s="491" t="s">
        <v>1129</v>
      </c>
      <c r="AM263" s="492"/>
      <c r="AN263" s="281"/>
      <c r="AO263" s="281"/>
      <c r="AP263" s="281"/>
      <c r="AQ263" s="281"/>
      <c r="AR263" s="215"/>
      <c r="AS263" s="215"/>
    </row>
    <row r="264" spans="1:45" s="222" customFormat="1" ht="43.5" customHeight="1" x14ac:dyDescent="0.25">
      <c r="A264" s="232" t="s">
        <v>1200</v>
      </c>
      <c r="B264" s="189" t="s">
        <v>26</v>
      </c>
      <c r="C264" s="189">
        <v>89</v>
      </c>
      <c r="D264" s="189" t="s">
        <v>1149</v>
      </c>
      <c r="E264" s="189" t="s">
        <v>10</v>
      </c>
      <c r="F264" s="211"/>
      <c r="G264" s="211"/>
      <c r="H264" s="211"/>
      <c r="I264" s="211"/>
      <c r="J264" s="211"/>
      <c r="K264" s="211"/>
      <c r="L264" s="211"/>
      <c r="M264" s="211"/>
      <c r="N264" s="211"/>
      <c r="O264" s="211"/>
      <c r="P264" s="211"/>
      <c r="Q264" s="211"/>
      <c r="R264" s="211"/>
      <c r="S264" s="211"/>
      <c r="T264" s="211"/>
      <c r="U264" s="211"/>
      <c r="V264" s="211"/>
      <c r="W264" s="211"/>
      <c r="X264" s="211"/>
      <c r="Y264" s="189" t="s">
        <v>824</v>
      </c>
      <c r="Z264" s="127" t="s">
        <v>824</v>
      </c>
      <c r="AA264" s="127" t="s">
        <v>824</v>
      </c>
      <c r="AB264" s="481" t="s">
        <v>824</v>
      </c>
      <c r="AC264" s="491" t="s">
        <v>824</v>
      </c>
      <c r="AD264" s="396"/>
      <c r="AE264" s="491" t="s">
        <v>824</v>
      </c>
      <c r="AF264" s="130" t="s">
        <v>824</v>
      </c>
      <c r="AG264" s="117" t="s">
        <v>824</v>
      </c>
      <c r="AH264" s="117" t="s">
        <v>824</v>
      </c>
      <c r="AI264" s="491" t="s">
        <v>824</v>
      </c>
      <c r="AJ264" s="491" t="s">
        <v>824</v>
      </c>
      <c r="AK264" s="491" t="s">
        <v>824</v>
      </c>
      <c r="AL264" s="491" t="s">
        <v>1129</v>
      </c>
      <c r="AM264" s="492"/>
      <c r="AN264" s="281"/>
      <c r="AO264" s="281"/>
      <c r="AP264" s="281"/>
      <c r="AQ264" s="281"/>
      <c r="AR264" s="215"/>
      <c r="AS264" s="215"/>
    </row>
    <row r="265" spans="1:45" s="222" customFormat="1" ht="43.5" customHeight="1" x14ac:dyDescent="0.25">
      <c r="A265" s="232" t="s">
        <v>1200</v>
      </c>
      <c r="B265" s="64" t="s">
        <v>687</v>
      </c>
      <c r="C265" s="64">
        <v>101</v>
      </c>
      <c r="D265" s="64" t="s">
        <v>755</v>
      </c>
      <c r="E265" s="64" t="s">
        <v>10</v>
      </c>
      <c r="F265" s="209"/>
      <c r="G265" s="209"/>
      <c r="H265" s="209"/>
      <c r="I265" s="209"/>
      <c r="J265" s="209"/>
      <c r="K265" s="209"/>
      <c r="L265" s="209"/>
      <c r="M265" s="209"/>
      <c r="N265" s="209"/>
      <c r="O265" s="209"/>
      <c r="P265" s="209"/>
      <c r="Q265" s="209"/>
      <c r="R265" s="209"/>
      <c r="S265" s="209"/>
      <c r="T265" s="209"/>
      <c r="U265" s="209"/>
      <c r="V265" s="209"/>
      <c r="W265" s="209"/>
      <c r="X265" s="209"/>
      <c r="Y265" s="64" t="s">
        <v>824</v>
      </c>
      <c r="Z265" s="127" t="s">
        <v>824</v>
      </c>
      <c r="AA265" s="127" t="s">
        <v>824</v>
      </c>
      <c r="AB265" s="481" t="s">
        <v>824</v>
      </c>
      <c r="AC265" s="250" t="s">
        <v>824</v>
      </c>
      <c r="AD265" s="232"/>
      <c r="AE265" s="250" t="s">
        <v>824</v>
      </c>
      <c r="AF265" s="130" t="s">
        <v>824</v>
      </c>
      <c r="AG265" s="117" t="s">
        <v>824</v>
      </c>
      <c r="AH265" s="117" t="s">
        <v>824</v>
      </c>
      <c r="AI265" s="250" t="s">
        <v>824</v>
      </c>
      <c r="AJ265" s="250" t="s">
        <v>824</v>
      </c>
      <c r="AK265" s="250" t="s">
        <v>824</v>
      </c>
      <c r="AL265" s="250" t="s">
        <v>1129</v>
      </c>
      <c r="AM265" s="490"/>
      <c r="AN265" s="281"/>
      <c r="AO265" s="281"/>
      <c r="AP265" s="281"/>
      <c r="AQ265" s="281"/>
      <c r="AR265" s="215"/>
      <c r="AS265" s="215"/>
    </row>
    <row r="266" spans="1:45" s="222" customFormat="1" ht="43.5" customHeight="1" x14ac:dyDescent="0.25">
      <c r="A266" s="232" t="s">
        <v>1200</v>
      </c>
      <c r="B266" s="189" t="s">
        <v>66</v>
      </c>
      <c r="C266" s="189">
        <v>124</v>
      </c>
      <c r="D266" s="189" t="s">
        <v>716</v>
      </c>
      <c r="E266" s="189" t="s">
        <v>10</v>
      </c>
      <c r="F266" s="211"/>
      <c r="G266" s="211"/>
      <c r="H266" s="211"/>
      <c r="I266" s="211"/>
      <c r="J266" s="211"/>
      <c r="K266" s="211"/>
      <c r="L266" s="211"/>
      <c r="M266" s="211"/>
      <c r="N266" s="211"/>
      <c r="O266" s="211"/>
      <c r="P266" s="211"/>
      <c r="Q266" s="211"/>
      <c r="R266" s="211"/>
      <c r="S266" s="211"/>
      <c r="T266" s="211"/>
      <c r="U266" s="211"/>
      <c r="V266" s="211"/>
      <c r="W266" s="211"/>
      <c r="X266" s="211"/>
      <c r="Y266" s="189" t="s">
        <v>824</v>
      </c>
      <c r="Z266" s="127" t="s">
        <v>824</v>
      </c>
      <c r="AA266" s="127" t="s">
        <v>824</v>
      </c>
      <c r="AB266" s="481" t="s">
        <v>824</v>
      </c>
      <c r="AC266" s="491" t="s">
        <v>824</v>
      </c>
      <c r="AD266" s="396"/>
      <c r="AE266" s="491" t="s">
        <v>824</v>
      </c>
      <c r="AF266" s="130" t="s">
        <v>824</v>
      </c>
      <c r="AG266" s="117" t="s">
        <v>824</v>
      </c>
      <c r="AH266" s="117" t="s">
        <v>824</v>
      </c>
      <c r="AI266" s="491" t="s">
        <v>824</v>
      </c>
      <c r="AJ266" s="491" t="s">
        <v>824</v>
      </c>
      <c r="AK266" s="491" t="s">
        <v>824</v>
      </c>
      <c r="AL266" s="491" t="s">
        <v>1129</v>
      </c>
      <c r="AM266" s="492"/>
      <c r="AN266" s="281"/>
      <c r="AO266" s="281"/>
      <c r="AP266" s="281"/>
      <c r="AQ266" s="281"/>
      <c r="AR266" s="215"/>
      <c r="AS266" s="215"/>
    </row>
    <row r="267" spans="1:45" s="222" customFormat="1" ht="43.5" customHeight="1" x14ac:dyDescent="0.25">
      <c r="A267" s="232" t="s">
        <v>114</v>
      </c>
      <c r="B267" s="64" t="s">
        <v>12</v>
      </c>
      <c r="C267" s="64">
        <v>20</v>
      </c>
      <c r="D267" s="64" t="s">
        <v>24</v>
      </c>
      <c r="E267" s="64" t="s">
        <v>10</v>
      </c>
      <c r="F267" s="209">
        <v>5</v>
      </c>
      <c r="G267" s="209">
        <v>3</v>
      </c>
      <c r="H267" s="209">
        <v>3</v>
      </c>
      <c r="I267" s="209">
        <v>3</v>
      </c>
      <c r="J267" s="209">
        <v>3</v>
      </c>
      <c r="K267" s="209">
        <v>3</v>
      </c>
      <c r="L267" s="209">
        <v>5</v>
      </c>
      <c r="M267" s="209">
        <v>3</v>
      </c>
      <c r="N267" s="209">
        <v>5</v>
      </c>
      <c r="O267" s="209">
        <v>3</v>
      </c>
      <c r="P267" s="209">
        <v>5</v>
      </c>
      <c r="Q267" s="209">
        <v>3</v>
      </c>
      <c r="R267" s="209"/>
      <c r="S267" s="209"/>
      <c r="T267" s="209"/>
      <c r="U267" s="209"/>
      <c r="V267" s="209"/>
      <c r="W267" s="209"/>
      <c r="X267" s="209"/>
      <c r="Y267" s="64">
        <v>4</v>
      </c>
      <c r="Z267" s="127">
        <v>4</v>
      </c>
      <c r="AA267" s="127">
        <v>3</v>
      </c>
      <c r="AB267" s="481" t="s">
        <v>1189</v>
      </c>
      <c r="AC267" s="250" t="s">
        <v>146</v>
      </c>
      <c r="AD267" s="232" t="s">
        <v>371</v>
      </c>
      <c r="AE267" s="250" t="s">
        <v>476</v>
      </c>
      <c r="AF267" s="130" t="s">
        <v>1189</v>
      </c>
      <c r="AG267" s="117">
        <v>4</v>
      </c>
      <c r="AH267" s="117">
        <v>3</v>
      </c>
      <c r="AI267" s="250" t="s">
        <v>146</v>
      </c>
      <c r="AJ267" s="250" t="s">
        <v>371</v>
      </c>
      <c r="AK267" s="250" t="s">
        <v>476</v>
      </c>
      <c r="AL267" s="250" t="s">
        <v>1129</v>
      </c>
      <c r="AM267" s="490"/>
      <c r="AN267" s="281"/>
      <c r="AO267" s="281"/>
      <c r="AP267" s="281"/>
      <c r="AQ267" s="281"/>
      <c r="AR267" s="215"/>
      <c r="AS267" s="215"/>
    </row>
    <row r="268" spans="1:45" s="222" customFormat="1" ht="43.5" customHeight="1" x14ac:dyDescent="0.25">
      <c r="A268" s="232" t="s">
        <v>114</v>
      </c>
      <c r="B268" s="62" t="s">
        <v>12</v>
      </c>
      <c r="C268" s="62">
        <v>27</v>
      </c>
      <c r="D268" s="62" t="s">
        <v>661</v>
      </c>
      <c r="E268" s="62" t="s">
        <v>10</v>
      </c>
      <c r="F268" s="212">
        <v>3</v>
      </c>
      <c r="G268" s="212">
        <v>3</v>
      </c>
      <c r="H268" s="212">
        <v>3</v>
      </c>
      <c r="I268" s="212">
        <v>3</v>
      </c>
      <c r="J268" s="212">
        <v>3</v>
      </c>
      <c r="K268" s="212">
        <v>3</v>
      </c>
      <c r="L268" s="212">
        <v>5</v>
      </c>
      <c r="M268" s="212">
        <v>3</v>
      </c>
      <c r="N268" s="212">
        <v>3</v>
      </c>
      <c r="O268" s="212">
        <v>4</v>
      </c>
      <c r="P268" s="212">
        <v>5</v>
      </c>
      <c r="Q268" s="212">
        <v>3</v>
      </c>
      <c r="R268" s="212"/>
      <c r="S268" s="212"/>
      <c r="T268" s="212"/>
      <c r="U268" s="212"/>
      <c r="V268" s="212"/>
      <c r="W268" s="212"/>
      <c r="X268" s="212"/>
      <c r="Y268" s="62">
        <v>3</v>
      </c>
      <c r="Z268" s="126">
        <v>3</v>
      </c>
      <c r="AA268" s="126">
        <v>3</v>
      </c>
      <c r="AB268" s="126" t="s">
        <v>1132</v>
      </c>
      <c r="AC268" s="250" t="s">
        <v>144</v>
      </c>
      <c r="AD268" s="493" t="s">
        <v>371</v>
      </c>
      <c r="AE268" s="475" t="s">
        <v>476</v>
      </c>
      <c r="AF268" s="156" t="s">
        <v>1132</v>
      </c>
      <c r="AG268" s="494">
        <v>3</v>
      </c>
      <c r="AH268" s="494">
        <v>3</v>
      </c>
      <c r="AI268" s="475" t="s">
        <v>144</v>
      </c>
      <c r="AJ268" s="475" t="s">
        <v>371</v>
      </c>
      <c r="AK268" s="475" t="s">
        <v>476</v>
      </c>
      <c r="AL268" s="475" t="s">
        <v>1129</v>
      </c>
      <c r="AM268" s="495"/>
      <c r="AN268" s="281"/>
      <c r="AO268" s="281"/>
      <c r="AP268" s="281"/>
      <c r="AQ268" s="281"/>
      <c r="AR268" s="215"/>
      <c r="AS268" s="215"/>
    </row>
    <row r="269" spans="1:45" s="222" customFormat="1" ht="43.5" customHeight="1" x14ac:dyDescent="0.25">
      <c r="A269" s="232" t="s">
        <v>114</v>
      </c>
      <c r="B269" s="189" t="s">
        <v>57</v>
      </c>
      <c r="C269" s="190">
        <v>53</v>
      </c>
      <c r="D269" s="189" t="s">
        <v>58</v>
      </c>
      <c r="E269" s="189" t="s">
        <v>10</v>
      </c>
      <c r="F269" s="211"/>
      <c r="G269" s="211"/>
      <c r="H269" s="211"/>
      <c r="I269" s="211"/>
      <c r="J269" s="211"/>
      <c r="K269" s="211"/>
      <c r="L269" s="211"/>
      <c r="M269" s="211"/>
      <c r="N269" s="211"/>
      <c r="O269" s="211"/>
      <c r="P269" s="211"/>
      <c r="Q269" s="211"/>
      <c r="R269" s="211"/>
      <c r="S269" s="211"/>
      <c r="T269" s="211"/>
      <c r="U269" s="211"/>
      <c r="V269" s="211"/>
      <c r="W269" s="211"/>
      <c r="X269" s="211"/>
      <c r="Y269" s="189" t="s">
        <v>824</v>
      </c>
      <c r="Z269" s="127" t="s">
        <v>824</v>
      </c>
      <c r="AA269" s="127" t="s">
        <v>824</v>
      </c>
      <c r="AB269" s="481" t="s">
        <v>824</v>
      </c>
      <c r="AC269" s="491"/>
      <c r="AD269" s="396"/>
      <c r="AE269" s="491" t="s">
        <v>824</v>
      </c>
      <c r="AF269" s="130" t="s">
        <v>824</v>
      </c>
      <c r="AG269" s="117" t="s">
        <v>824</v>
      </c>
      <c r="AH269" s="117" t="s">
        <v>824</v>
      </c>
      <c r="AI269" s="491" t="s">
        <v>824</v>
      </c>
      <c r="AJ269" s="491" t="s">
        <v>824</v>
      </c>
      <c r="AK269" s="491" t="s">
        <v>824</v>
      </c>
      <c r="AL269" s="491" t="s">
        <v>1129</v>
      </c>
      <c r="AM269" s="492"/>
      <c r="AN269" s="281"/>
      <c r="AO269" s="281"/>
      <c r="AP269" s="281"/>
      <c r="AQ269" s="281"/>
      <c r="AR269" s="215"/>
      <c r="AS269" s="215"/>
    </row>
    <row r="270" spans="1:45" s="222" customFormat="1" ht="43.5" customHeight="1" x14ac:dyDescent="0.25">
      <c r="A270" s="232" t="s">
        <v>114</v>
      </c>
      <c r="B270" s="64" t="s">
        <v>676</v>
      </c>
      <c r="C270" s="62">
        <v>67</v>
      </c>
      <c r="D270" s="64" t="s">
        <v>677</v>
      </c>
      <c r="E270" s="64" t="s">
        <v>10</v>
      </c>
      <c r="F270" s="209"/>
      <c r="G270" s="209"/>
      <c r="H270" s="209"/>
      <c r="I270" s="209"/>
      <c r="J270" s="209"/>
      <c r="K270" s="209"/>
      <c r="L270" s="209"/>
      <c r="M270" s="209"/>
      <c r="N270" s="209"/>
      <c r="O270" s="209"/>
      <c r="P270" s="209"/>
      <c r="Q270" s="209"/>
      <c r="R270" s="209"/>
      <c r="S270" s="209"/>
      <c r="T270" s="209"/>
      <c r="U270" s="209"/>
      <c r="V270" s="209"/>
      <c r="W270" s="209"/>
      <c r="X270" s="209"/>
      <c r="Y270" s="64" t="s">
        <v>824</v>
      </c>
      <c r="Z270" s="127" t="s">
        <v>824</v>
      </c>
      <c r="AA270" s="127" t="s">
        <v>824</v>
      </c>
      <c r="AB270" s="481" t="s">
        <v>824</v>
      </c>
      <c r="AC270" s="250"/>
      <c r="AD270" s="232"/>
      <c r="AE270" s="250" t="s">
        <v>824</v>
      </c>
      <c r="AF270" s="130" t="s">
        <v>824</v>
      </c>
      <c r="AG270" s="117" t="s">
        <v>824</v>
      </c>
      <c r="AH270" s="117" t="s">
        <v>824</v>
      </c>
      <c r="AI270" s="250" t="s">
        <v>824</v>
      </c>
      <c r="AJ270" s="250" t="s">
        <v>824</v>
      </c>
      <c r="AK270" s="250" t="s">
        <v>824</v>
      </c>
      <c r="AL270" s="250" t="s">
        <v>1129</v>
      </c>
      <c r="AM270" s="490"/>
      <c r="AN270" s="281"/>
      <c r="AO270" s="281"/>
      <c r="AP270" s="281"/>
      <c r="AQ270" s="281"/>
      <c r="AR270" s="215"/>
      <c r="AS270" s="215"/>
    </row>
    <row r="271" spans="1:45" s="222" customFormat="1" ht="43.5" customHeight="1" x14ac:dyDescent="0.25">
      <c r="A271" s="232" t="s">
        <v>114</v>
      </c>
      <c r="B271" s="64" t="s">
        <v>102</v>
      </c>
      <c r="C271" s="62">
        <v>68</v>
      </c>
      <c r="D271" s="64" t="s">
        <v>81</v>
      </c>
      <c r="E271" s="64" t="s">
        <v>10</v>
      </c>
      <c r="F271" s="209"/>
      <c r="G271" s="209"/>
      <c r="H271" s="209"/>
      <c r="I271" s="209"/>
      <c r="J271" s="209"/>
      <c r="K271" s="209"/>
      <c r="L271" s="209"/>
      <c r="M271" s="209"/>
      <c r="N271" s="209"/>
      <c r="O271" s="209"/>
      <c r="P271" s="209"/>
      <c r="Q271" s="209"/>
      <c r="R271" s="209"/>
      <c r="S271" s="209"/>
      <c r="T271" s="209"/>
      <c r="U271" s="209"/>
      <c r="V271" s="209"/>
      <c r="W271" s="209"/>
      <c r="X271" s="209"/>
      <c r="Y271" s="64" t="s">
        <v>824</v>
      </c>
      <c r="Z271" s="127" t="s">
        <v>824</v>
      </c>
      <c r="AA271" s="127" t="s">
        <v>824</v>
      </c>
      <c r="AB271" s="481" t="s">
        <v>824</v>
      </c>
      <c r="AC271" s="250"/>
      <c r="AD271" s="232"/>
      <c r="AE271" s="250" t="s">
        <v>824</v>
      </c>
      <c r="AF271" s="130" t="s">
        <v>824</v>
      </c>
      <c r="AG271" s="117" t="s">
        <v>824</v>
      </c>
      <c r="AH271" s="117" t="s">
        <v>824</v>
      </c>
      <c r="AI271" s="250" t="s">
        <v>824</v>
      </c>
      <c r="AJ271" s="250" t="s">
        <v>824</v>
      </c>
      <c r="AK271" s="250" t="s">
        <v>824</v>
      </c>
      <c r="AL271" s="250" t="s">
        <v>1129</v>
      </c>
      <c r="AM271" s="490"/>
      <c r="AN271" s="281"/>
      <c r="AO271" s="281"/>
      <c r="AP271" s="281"/>
      <c r="AQ271" s="281"/>
      <c r="AR271" s="215"/>
      <c r="AS271" s="215"/>
    </row>
    <row r="272" spans="1:45" s="222" customFormat="1" ht="43.5" customHeight="1" x14ac:dyDescent="0.25">
      <c r="A272" s="232" t="s">
        <v>114</v>
      </c>
      <c r="B272" s="189" t="s">
        <v>102</v>
      </c>
      <c r="C272" s="190">
        <v>70</v>
      </c>
      <c r="D272" s="189" t="s">
        <v>678</v>
      </c>
      <c r="E272" s="189" t="s">
        <v>10</v>
      </c>
      <c r="F272" s="211"/>
      <c r="G272" s="211"/>
      <c r="H272" s="211"/>
      <c r="I272" s="211"/>
      <c r="J272" s="211"/>
      <c r="K272" s="211"/>
      <c r="L272" s="211"/>
      <c r="M272" s="211"/>
      <c r="N272" s="211"/>
      <c r="O272" s="211"/>
      <c r="P272" s="211"/>
      <c r="Q272" s="211"/>
      <c r="R272" s="211"/>
      <c r="S272" s="211"/>
      <c r="T272" s="211"/>
      <c r="U272" s="211"/>
      <c r="V272" s="211"/>
      <c r="W272" s="211"/>
      <c r="X272" s="211"/>
      <c r="Y272" s="189" t="s">
        <v>824</v>
      </c>
      <c r="Z272" s="127" t="s">
        <v>824</v>
      </c>
      <c r="AA272" s="127" t="s">
        <v>824</v>
      </c>
      <c r="AB272" s="481" t="s">
        <v>824</v>
      </c>
      <c r="AC272" s="491"/>
      <c r="AD272" s="396"/>
      <c r="AE272" s="491" t="s">
        <v>824</v>
      </c>
      <c r="AF272" s="130" t="s">
        <v>824</v>
      </c>
      <c r="AG272" s="117" t="s">
        <v>824</v>
      </c>
      <c r="AH272" s="117" t="s">
        <v>824</v>
      </c>
      <c r="AI272" s="491" t="s">
        <v>824</v>
      </c>
      <c r="AJ272" s="491" t="s">
        <v>824</v>
      </c>
      <c r="AK272" s="491" t="s">
        <v>824</v>
      </c>
      <c r="AL272" s="491" t="s">
        <v>1129</v>
      </c>
      <c r="AM272" s="492"/>
      <c r="AN272" s="281"/>
      <c r="AO272" s="281"/>
      <c r="AP272" s="281"/>
      <c r="AQ272" s="281"/>
      <c r="AR272" s="215"/>
      <c r="AS272" s="215"/>
    </row>
    <row r="273" spans="1:45" s="222" customFormat="1" ht="43.5" customHeight="1" x14ac:dyDescent="0.25">
      <c r="A273" s="232" t="s">
        <v>114</v>
      </c>
      <c r="B273" s="64" t="s">
        <v>102</v>
      </c>
      <c r="C273" s="74">
        <v>73</v>
      </c>
      <c r="D273" s="64" t="s">
        <v>86</v>
      </c>
      <c r="E273" s="64" t="s">
        <v>10</v>
      </c>
      <c r="F273" s="209"/>
      <c r="G273" s="209"/>
      <c r="H273" s="209"/>
      <c r="I273" s="209"/>
      <c r="J273" s="209"/>
      <c r="K273" s="209"/>
      <c r="L273" s="209"/>
      <c r="M273" s="209"/>
      <c r="N273" s="209"/>
      <c r="O273" s="209"/>
      <c r="P273" s="209"/>
      <c r="Q273" s="209"/>
      <c r="R273" s="209"/>
      <c r="S273" s="209"/>
      <c r="T273" s="209"/>
      <c r="U273" s="209"/>
      <c r="V273" s="209"/>
      <c r="W273" s="209"/>
      <c r="X273" s="209"/>
      <c r="Y273" s="64" t="s">
        <v>824</v>
      </c>
      <c r="Z273" s="127" t="s">
        <v>824</v>
      </c>
      <c r="AA273" s="127" t="s">
        <v>824</v>
      </c>
      <c r="AB273" s="481" t="s">
        <v>824</v>
      </c>
      <c r="AC273" s="250"/>
      <c r="AD273" s="232"/>
      <c r="AE273" s="250" t="s">
        <v>824</v>
      </c>
      <c r="AF273" s="130" t="s">
        <v>824</v>
      </c>
      <c r="AG273" s="117" t="s">
        <v>824</v>
      </c>
      <c r="AH273" s="117" t="s">
        <v>824</v>
      </c>
      <c r="AI273" s="250" t="s">
        <v>824</v>
      </c>
      <c r="AJ273" s="250" t="s">
        <v>824</v>
      </c>
      <c r="AK273" s="250" t="s">
        <v>824</v>
      </c>
      <c r="AL273" s="250" t="s">
        <v>1129</v>
      </c>
      <c r="AM273" s="250"/>
      <c r="AN273" s="239"/>
      <c r="AO273" s="239"/>
      <c r="AP273" s="239"/>
      <c r="AQ273" s="239"/>
      <c r="AR273" s="239"/>
      <c r="AS273" s="239"/>
    </row>
    <row r="274" spans="1:45" s="222" customFormat="1" ht="43.5" customHeight="1" x14ac:dyDescent="0.25">
      <c r="A274" s="232" t="s">
        <v>114</v>
      </c>
      <c r="B274" s="189" t="s">
        <v>45</v>
      </c>
      <c r="C274" s="189">
        <v>74</v>
      </c>
      <c r="D274" s="189" t="s">
        <v>636</v>
      </c>
      <c r="E274" s="189" t="s">
        <v>10</v>
      </c>
      <c r="F274" s="211"/>
      <c r="G274" s="211"/>
      <c r="H274" s="211"/>
      <c r="I274" s="211"/>
      <c r="J274" s="211"/>
      <c r="K274" s="211"/>
      <c r="L274" s="211"/>
      <c r="M274" s="211"/>
      <c r="N274" s="211"/>
      <c r="O274" s="211"/>
      <c r="P274" s="211"/>
      <c r="Q274" s="211"/>
      <c r="R274" s="211"/>
      <c r="S274" s="211"/>
      <c r="T274" s="211"/>
      <c r="U274" s="211"/>
      <c r="V274" s="211"/>
      <c r="W274" s="211"/>
      <c r="X274" s="211"/>
      <c r="Y274" s="189" t="s">
        <v>824</v>
      </c>
      <c r="Z274" s="127" t="s">
        <v>824</v>
      </c>
      <c r="AA274" s="127" t="s">
        <v>824</v>
      </c>
      <c r="AB274" s="481" t="s">
        <v>824</v>
      </c>
      <c r="AC274" s="491"/>
      <c r="AD274" s="396"/>
      <c r="AE274" s="491" t="s">
        <v>824</v>
      </c>
      <c r="AF274" s="130" t="s">
        <v>824</v>
      </c>
      <c r="AG274" s="117" t="s">
        <v>824</v>
      </c>
      <c r="AH274" s="117" t="s">
        <v>824</v>
      </c>
      <c r="AI274" s="250" t="s">
        <v>824</v>
      </c>
      <c r="AJ274" s="491" t="s">
        <v>824</v>
      </c>
      <c r="AK274" s="491" t="s">
        <v>824</v>
      </c>
      <c r="AL274" s="491" t="s">
        <v>1129</v>
      </c>
      <c r="AM274" s="491"/>
      <c r="AN274" s="239"/>
      <c r="AO274" s="239"/>
      <c r="AP274" s="239"/>
      <c r="AQ274" s="244"/>
      <c r="AR274" s="239"/>
      <c r="AS274" s="239"/>
    </row>
    <row r="275" spans="1:45" s="222" customFormat="1" ht="43.5" customHeight="1" x14ac:dyDescent="0.25">
      <c r="A275" s="232" t="s">
        <v>114</v>
      </c>
      <c r="B275" s="189" t="s">
        <v>12</v>
      </c>
      <c r="C275" s="189">
        <v>91</v>
      </c>
      <c r="D275" s="189" t="s">
        <v>685</v>
      </c>
      <c r="E275" s="189" t="s">
        <v>10</v>
      </c>
      <c r="F275" s="211">
        <v>3</v>
      </c>
      <c r="G275" s="211">
        <v>3</v>
      </c>
      <c r="H275" s="211">
        <v>3</v>
      </c>
      <c r="I275" s="211">
        <v>3</v>
      </c>
      <c r="J275" s="211">
        <v>3</v>
      </c>
      <c r="K275" s="211">
        <v>3</v>
      </c>
      <c r="L275" s="211">
        <v>5</v>
      </c>
      <c r="M275" s="211">
        <v>3</v>
      </c>
      <c r="N275" s="211">
        <v>3</v>
      </c>
      <c r="O275" s="211">
        <v>3</v>
      </c>
      <c r="P275" s="211">
        <v>5</v>
      </c>
      <c r="Q275" s="211">
        <v>3</v>
      </c>
      <c r="R275" s="211"/>
      <c r="S275" s="211"/>
      <c r="T275" s="211"/>
      <c r="U275" s="211"/>
      <c r="V275" s="211"/>
      <c r="W275" s="211"/>
      <c r="X275" s="211"/>
      <c r="Y275" s="189">
        <v>3</v>
      </c>
      <c r="Z275" s="127">
        <v>3</v>
      </c>
      <c r="AA275" s="127">
        <v>3</v>
      </c>
      <c r="AB275" s="481" t="s">
        <v>1132</v>
      </c>
      <c r="AC275" s="491" t="s">
        <v>144</v>
      </c>
      <c r="AD275" s="396" t="s">
        <v>371</v>
      </c>
      <c r="AE275" s="491" t="s">
        <v>476</v>
      </c>
      <c r="AF275" s="130" t="s">
        <v>1132</v>
      </c>
      <c r="AG275" s="117">
        <v>3</v>
      </c>
      <c r="AH275" s="117">
        <v>3</v>
      </c>
      <c r="AI275" s="491" t="s">
        <v>144</v>
      </c>
      <c r="AJ275" s="491" t="s">
        <v>371</v>
      </c>
      <c r="AK275" s="491" t="s">
        <v>476</v>
      </c>
      <c r="AL275" s="491" t="s">
        <v>1129</v>
      </c>
      <c r="AM275" s="491"/>
      <c r="AN275" s="239"/>
      <c r="AO275" s="239"/>
      <c r="AP275" s="239"/>
      <c r="AQ275" s="244"/>
      <c r="AR275" s="239"/>
      <c r="AS275" s="239"/>
    </row>
    <row r="276" spans="1:45" s="222" customFormat="1" ht="43.5" customHeight="1" x14ac:dyDescent="0.25">
      <c r="A276" s="232" t="s">
        <v>114</v>
      </c>
      <c r="B276" s="64" t="s">
        <v>26</v>
      </c>
      <c r="C276" s="64">
        <v>75</v>
      </c>
      <c r="D276" s="64" t="s">
        <v>681</v>
      </c>
      <c r="E276" s="64" t="s">
        <v>10</v>
      </c>
      <c r="F276" s="209">
        <v>5</v>
      </c>
      <c r="G276" s="209">
        <v>4</v>
      </c>
      <c r="H276" s="209">
        <v>4</v>
      </c>
      <c r="I276" s="209">
        <v>3</v>
      </c>
      <c r="J276" s="209">
        <v>3</v>
      </c>
      <c r="K276" s="209">
        <v>3</v>
      </c>
      <c r="L276" s="209">
        <v>5</v>
      </c>
      <c r="M276" s="209">
        <v>4</v>
      </c>
      <c r="N276" s="209">
        <v>5</v>
      </c>
      <c r="O276" s="209">
        <v>5</v>
      </c>
      <c r="P276" s="209">
        <v>5</v>
      </c>
      <c r="Q276" s="209">
        <v>4</v>
      </c>
      <c r="R276" s="209"/>
      <c r="S276" s="209"/>
      <c r="T276" s="209"/>
      <c r="U276" s="209"/>
      <c r="V276" s="209"/>
      <c r="W276" s="209"/>
      <c r="X276" s="209"/>
      <c r="Y276" s="64">
        <v>4</v>
      </c>
      <c r="Z276" s="127">
        <v>4</v>
      </c>
      <c r="AA276" s="127">
        <v>3</v>
      </c>
      <c r="AB276" s="481" t="s">
        <v>1189</v>
      </c>
      <c r="AC276" s="250" t="s">
        <v>146</v>
      </c>
      <c r="AD276" s="232" t="s">
        <v>371</v>
      </c>
      <c r="AE276" s="250" t="s">
        <v>476</v>
      </c>
      <c r="AF276" s="130" t="s">
        <v>1157</v>
      </c>
      <c r="AG276" s="117">
        <v>2</v>
      </c>
      <c r="AH276" s="117">
        <v>1</v>
      </c>
      <c r="AI276" s="250" t="s">
        <v>142</v>
      </c>
      <c r="AJ276" s="250" t="s">
        <v>463</v>
      </c>
      <c r="AK276" s="250" t="s">
        <v>475</v>
      </c>
      <c r="AL276" s="250" t="s">
        <v>377</v>
      </c>
      <c r="AM276" s="250"/>
      <c r="AN276" s="239" t="s">
        <v>1243</v>
      </c>
      <c r="AO276" s="239" t="s">
        <v>1244</v>
      </c>
      <c r="AP276" s="239" t="s">
        <v>1245</v>
      </c>
      <c r="AQ276" s="244" t="s">
        <v>1246</v>
      </c>
      <c r="AR276" s="239"/>
      <c r="AS276" s="239"/>
    </row>
    <row r="277" spans="1:45" s="222" customFormat="1" ht="43.5" customHeight="1" x14ac:dyDescent="0.25">
      <c r="A277" s="232" t="s">
        <v>114</v>
      </c>
      <c r="B277" s="189" t="s">
        <v>26</v>
      </c>
      <c r="C277" s="189">
        <v>78</v>
      </c>
      <c r="D277" s="189" t="s">
        <v>682</v>
      </c>
      <c r="E277" s="189" t="s">
        <v>10</v>
      </c>
      <c r="F277" s="211">
        <v>4</v>
      </c>
      <c r="G277" s="211">
        <v>4</v>
      </c>
      <c r="H277" s="211">
        <v>4</v>
      </c>
      <c r="I277" s="211">
        <v>3</v>
      </c>
      <c r="J277" s="211">
        <v>3</v>
      </c>
      <c r="K277" s="211">
        <v>3</v>
      </c>
      <c r="L277" s="211">
        <v>5</v>
      </c>
      <c r="M277" s="211">
        <v>4</v>
      </c>
      <c r="N277" s="211">
        <v>4</v>
      </c>
      <c r="O277" s="211">
        <v>3</v>
      </c>
      <c r="P277" s="211">
        <v>5</v>
      </c>
      <c r="Q277" s="211">
        <v>4</v>
      </c>
      <c r="R277" s="211"/>
      <c r="S277" s="211"/>
      <c r="T277" s="211"/>
      <c r="U277" s="211"/>
      <c r="V277" s="211"/>
      <c r="W277" s="211"/>
      <c r="X277" s="211"/>
      <c r="Y277" s="189">
        <v>4</v>
      </c>
      <c r="Z277" s="127">
        <v>4</v>
      </c>
      <c r="AA277" s="127">
        <v>3</v>
      </c>
      <c r="AB277" s="481" t="s">
        <v>1189</v>
      </c>
      <c r="AC277" s="491" t="s">
        <v>146</v>
      </c>
      <c r="AD277" s="396" t="s">
        <v>371</v>
      </c>
      <c r="AE277" s="491" t="s">
        <v>476</v>
      </c>
      <c r="AF277" s="130" t="s">
        <v>1157</v>
      </c>
      <c r="AG277" s="117">
        <v>2</v>
      </c>
      <c r="AH277" s="117">
        <v>1</v>
      </c>
      <c r="AI277" s="491" t="s">
        <v>142</v>
      </c>
      <c r="AJ277" s="491" t="s">
        <v>463</v>
      </c>
      <c r="AK277" s="491" t="s">
        <v>475</v>
      </c>
      <c r="AL277" s="491" t="s">
        <v>377</v>
      </c>
      <c r="AM277" s="491"/>
      <c r="AN277" s="239" t="s">
        <v>1243</v>
      </c>
      <c r="AO277" s="239" t="s">
        <v>1244</v>
      </c>
      <c r="AP277" s="239" t="s">
        <v>1245</v>
      </c>
      <c r="AQ277" s="244" t="s">
        <v>1246</v>
      </c>
      <c r="AR277" s="239"/>
      <c r="AS277" s="239"/>
    </row>
    <row r="278" spans="1:45" s="222" customFormat="1" ht="43.5" customHeight="1" x14ac:dyDescent="0.25">
      <c r="A278" s="232" t="s">
        <v>114</v>
      </c>
      <c r="B278" s="64" t="s">
        <v>26</v>
      </c>
      <c r="C278" s="64">
        <v>88</v>
      </c>
      <c r="D278" s="64" t="s">
        <v>1148</v>
      </c>
      <c r="E278" s="64" t="s">
        <v>10</v>
      </c>
      <c r="F278" s="209">
        <v>3</v>
      </c>
      <c r="G278" s="209">
        <v>3</v>
      </c>
      <c r="H278" s="209">
        <v>3</v>
      </c>
      <c r="I278" s="209">
        <v>3</v>
      </c>
      <c r="J278" s="209">
        <v>3</v>
      </c>
      <c r="K278" s="209">
        <v>3</v>
      </c>
      <c r="L278" s="209">
        <v>3</v>
      </c>
      <c r="M278" s="209">
        <v>3</v>
      </c>
      <c r="N278" s="209">
        <v>3</v>
      </c>
      <c r="O278" s="209">
        <v>3</v>
      </c>
      <c r="P278" s="209">
        <v>3</v>
      </c>
      <c r="Q278" s="209">
        <v>3</v>
      </c>
      <c r="R278" s="209"/>
      <c r="S278" s="209"/>
      <c r="T278" s="209"/>
      <c r="U278" s="209"/>
      <c r="V278" s="209"/>
      <c r="W278" s="209"/>
      <c r="X278" s="209"/>
      <c r="Y278" s="64">
        <v>3</v>
      </c>
      <c r="Z278" s="127">
        <v>3</v>
      </c>
      <c r="AA278" s="127">
        <v>2</v>
      </c>
      <c r="AB278" s="481" t="s">
        <v>1191</v>
      </c>
      <c r="AC278" s="250" t="s">
        <v>144</v>
      </c>
      <c r="AD278" s="232" t="s">
        <v>384</v>
      </c>
      <c r="AE278" s="250" t="s">
        <v>371</v>
      </c>
      <c r="AF278" s="130" t="s">
        <v>1191</v>
      </c>
      <c r="AG278" s="117">
        <v>3</v>
      </c>
      <c r="AH278" s="117">
        <v>2</v>
      </c>
      <c r="AI278" s="250" t="s">
        <v>144</v>
      </c>
      <c r="AJ278" s="250" t="s">
        <v>384</v>
      </c>
      <c r="AK278" s="250" t="s">
        <v>371</v>
      </c>
      <c r="AL278" s="250" t="s">
        <v>1129</v>
      </c>
      <c r="AM278" s="250"/>
      <c r="AN278" s="239"/>
      <c r="AO278" s="239"/>
      <c r="AP278" s="239"/>
      <c r="AQ278" s="244"/>
      <c r="AR278" s="239"/>
      <c r="AS278" s="239"/>
    </row>
    <row r="279" spans="1:45" s="222" customFormat="1" ht="43.5" customHeight="1" x14ac:dyDescent="0.25">
      <c r="A279" s="232" t="s">
        <v>114</v>
      </c>
      <c r="B279" s="63" t="s">
        <v>26</v>
      </c>
      <c r="C279" s="63">
        <v>89</v>
      </c>
      <c r="D279" s="63" t="s">
        <v>1149</v>
      </c>
      <c r="E279" s="63" t="s">
        <v>10</v>
      </c>
      <c r="F279" s="210">
        <v>4</v>
      </c>
      <c r="G279" s="210">
        <v>5</v>
      </c>
      <c r="H279" s="210">
        <v>4</v>
      </c>
      <c r="I279" s="210">
        <v>3</v>
      </c>
      <c r="J279" s="210">
        <v>3</v>
      </c>
      <c r="K279" s="210">
        <v>3</v>
      </c>
      <c r="L279" s="210">
        <v>5</v>
      </c>
      <c r="M279" s="210">
        <v>5</v>
      </c>
      <c r="N279" s="210">
        <v>4</v>
      </c>
      <c r="O279" s="210">
        <v>3</v>
      </c>
      <c r="P279" s="210">
        <v>5</v>
      </c>
      <c r="Q279" s="210">
        <v>5</v>
      </c>
      <c r="R279" s="210"/>
      <c r="S279" s="210"/>
      <c r="T279" s="210"/>
      <c r="U279" s="210"/>
      <c r="V279" s="210"/>
      <c r="W279" s="210"/>
      <c r="X279" s="210"/>
      <c r="Y279" s="63">
        <v>4</v>
      </c>
      <c r="Z279" s="127">
        <v>4</v>
      </c>
      <c r="AA279" s="127">
        <v>2</v>
      </c>
      <c r="AB279" s="126" t="s">
        <v>1190</v>
      </c>
      <c r="AC279" s="250" t="s">
        <v>146</v>
      </c>
      <c r="AD279" s="232" t="s">
        <v>384</v>
      </c>
      <c r="AE279" s="250" t="s">
        <v>476</v>
      </c>
      <c r="AF279" s="130" t="s">
        <v>142</v>
      </c>
      <c r="AG279" s="117">
        <v>2</v>
      </c>
      <c r="AH279" s="117">
        <v>0</v>
      </c>
      <c r="AI279" s="250" t="s">
        <v>142</v>
      </c>
      <c r="AJ279" s="250" t="s">
        <v>824</v>
      </c>
      <c r="AK279" s="250" t="s">
        <v>824</v>
      </c>
      <c r="AL279" s="250" t="s">
        <v>1129</v>
      </c>
      <c r="AM279" s="250"/>
      <c r="AN279" s="239"/>
      <c r="AO279" s="239"/>
      <c r="AP279" s="239"/>
      <c r="AQ279" s="244"/>
      <c r="AR279" s="239"/>
      <c r="AS279" s="239"/>
    </row>
    <row r="280" spans="1:45" s="222" customFormat="1" ht="43.5" customHeight="1" x14ac:dyDescent="0.25">
      <c r="A280" s="232" t="s">
        <v>114</v>
      </c>
      <c r="B280" s="64" t="s">
        <v>687</v>
      </c>
      <c r="C280" s="64">
        <v>101</v>
      </c>
      <c r="D280" s="64" t="s">
        <v>755</v>
      </c>
      <c r="E280" s="64" t="s">
        <v>10</v>
      </c>
      <c r="F280" s="209"/>
      <c r="G280" s="209"/>
      <c r="H280" s="209">
        <v>3</v>
      </c>
      <c r="I280" s="209"/>
      <c r="J280" s="209"/>
      <c r="K280" s="209"/>
      <c r="L280" s="209"/>
      <c r="M280" s="209"/>
      <c r="N280" s="209"/>
      <c r="O280" s="209"/>
      <c r="P280" s="209"/>
      <c r="Q280" s="209"/>
      <c r="R280" s="209"/>
      <c r="S280" s="209"/>
      <c r="T280" s="209"/>
      <c r="U280" s="209"/>
      <c r="V280" s="209"/>
      <c r="W280" s="209"/>
      <c r="X280" s="209"/>
      <c r="Y280" s="64">
        <v>3</v>
      </c>
      <c r="Z280" s="127" t="s">
        <v>824</v>
      </c>
      <c r="AA280" s="127" t="s">
        <v>824</v>
      </c>
      <c r="AB280" s="481" t="s">
        <v>824</v>
      </c>
      <c r="AC280" s="250"/>
      <c r="AD280" s="232"/>
      <c r="AE280" s="250" t="s">
        <v>824</v>
      </c>
      <c r="AF280" s="130" t="s">
        <v>824</v>
      </c>
      <c r="AG280" s="117" t="s">
        <v>824</v>
      </c>
      <c r="AH280" s="117" t="s">
        <v>824</v>
      </c>
      <c r="AI280" s="250" t="s">
        <v>824</v>
      </c>
      <c r="AJ280" s="250" t="s">
        <v>824</v>
      </c>
      <c r="AK280" s="250" t="s">
        <v>824</v>
      </c>
      <c r="AL280" s="250" t="s">
        <v>1129</v>
      </c>
      <c r="AM280" s="250"/>
      <c r="AN280" s="239"/>
      <c r="AO280" s="239"/>
      <c r="AP280" s="239"/>
      <c r="AQ280" s="244"/>
      <c r="AR280" s="239"/>
      <c r="AS280" s="239"/>
    </row>
    <row r="281" spans="1:45" s="222" customFormat="1" ht="43.5" customHeight="1" x14ac:dyDescent="0.25">
      <c r="A281" s="232" t="s">
        <v>114</v>
      </c>
      <c r="B281" s="62" t="s">
        <v>66</v>
      </c>
      <c r="C281" s="62">
        <v>124</v>
      </c>
      <c r="D281" s="62" t="s">
        <v>716</v>
      </c>
      <c r="E281" s="62" t="s">
        <v>10</v>
      </c>
      <c r="F281" s="212"/>
      <c r="G281" s="212"/>
      <c r="H281" s="212">
        <v>3</v>
      </c>
      <c r="I281" s="212"/>
      <c r="J281" s="212"/>
      <c r="K281" s="212"/>
      <c r="L281" s="212"/>
      <c r="M281" s="212"/>
      <c r="N281" s="212"/>
      <c r="O281" s="212"/>
      <c r="P281" s="212"/>
      <c r="Q281" s="212"/>
      <c r="R281" s="212"/>
      <c r="S281" s="212"/>
      <c r="T281" s="212"/>
      <c r="U281" s="212"/>
      <c r="V281" s="212"/>
      <c r="W281" s="212"/>
      <c r="X281" s="212"/>
      <c r="Y281" s="62">
        <v>3</v>
      </c>
      <c r="Z281" s="126" t="s">
        <v>824</v>
      </c>
      <c r="AA281" s="126" t="s">
        <v>824</v>
      </c>
      <c r="AB281" s="126" t="s">
        <v>824</v>
      </c>
      <c r="AC281" s="250"/>
      <c r="AD281" s="232"/>
      <c r="AE281" s="250" t="s">
        <v>824</v>
      </c>
      <c r="AF281" s="156" t="s">
        <v>824</v>
      </c>
      <c r="AG281" s="494" t="s">
        <v>824</v>
      </c>
      <c r="AH281" s="494" t="s">
        <v>824</v>
      </c>
      <c r="AI281" s="250" t="s">
        <v>824</v>
      </c>
      <c r="AJ281" s="491" t="s">
        <v>824</v>
      </c>
      <c r="AK281" s="491" t="s">
        <v>824</v>
      </c>
      <c r="AL281" s="475" t="s">
        <v>1129</v>
      </c>
      <c r="AM281" s="475"/>
      <c r="AN281" s="239"/>
      <c r="AO281" s="239"/>
      <c r="AP281" s="239"/>
      <c r="AQ281" s="239"/>
      <c r="AR281" s="239"/>
      <c r="AS281" s="239"/>
    </row>
    <row r="282" spans="1:45" s="222" customFormat="1" ht="43.5" customHeight="1" x14ac:dyDescent="0.25">
      <c r="A282" s="232" t="s">
        <v>112</v>
      </c>
      <c r="B282" s="189" t="s">
        <v>12</v>
      </c>
      <c r="C282" s="190">
        <v>20</v>
      </c>
      <c r="D282" s="189" t="s">
        <v>24</v>
      </c>
      <c r="E282" s="189" t="s">
        <v>10</v>
      </c>
      <c r="F282" s="211">
        <v>3</v>
      </c>
      <c r="G282" s="211">
        <v>4</v>
      </c>
      <c r="H282" s="211">
        <v>4</v>
      </c>
      <c r="I282" s="211">
        <v>4</v>
      </c>
      <c r="J282" s="211">
        <v>4</v>
      </c>
      <c r="K282" s="211">
        <v>5</v>
      </c>
      <c r="L282" s="211">
        <v>4</v>
      </c>
      <c r="M282" s="211"/>
      <c r="N282" s="211"/>
      <c r="O282" s="211"/>
      <c r="P282" s="211"/>
      <c r="Q282" s="211"/>
      <c r="R282" s="211"/>
      <c r="S282" s="211"/>
      <c r="T282" s="211"/>
      <c r="U282" s="211"/>
      <c r="V282" s="211"/>
      <c r="W282" s="211"/>
      <c r="X282" s="211"/>
      <c r="Y282" s="189">
        <v>4</v>
      </c>
      <c r="Z282" s="127">
        <v>4</v>
      </c>
      <c r="AA282" s="127">
        <v>4</v>
      </c>
      <c r="AB282" s="481" t="s">
        <v>1147</v>
      </c>
      <c r="AC282" s="491" t="s">
        <v>146</v>
      </c>
      <c r="AD282" s="396" t="s">
        <v>372</v>
      </c>
      <c r="AE282" s="491" t="s">
        <v>477</v>
      </c>
      <c r="AF282" s="130" t="s">
        <v>1147</v>
      </c>
      <c r="AG282" s="117">
        <v>4</v>
      </c>
      <c r="AH282" s="117">
        <v>4</v>
      </c>
      <c r="AI282" s="491" t="s">
        <v>146</v>
      </c>
      <c r="AJ282" s="491" t="s">
        <v>372</v>
      </c>
      <c r="AK282" s="491" t="s">
        <v>477</v>
      </c>
      <c r="AL282" s="491" t="s">
        <v>1129</v>
      </c>
      <c r="AM282" s="491"/>
      <c r="AN282" s="239"/>
      <c r="AO282" s="239"/>
      <c r="AP282" s="239"/>
      <c r="AQ282" s="239"/>
      <c r="AR282" s="239"/>
      <c r="AS282" s="239"/>
    </row>
    <row r="283" spans="1:45" s="222" customFormat="1" ht="43.5" customHeight="1" x14ac:dyDescent="0.25">
      <c r="A283" s="232" t="s">
        <v>112</v>
      </c>
      <c r="B283" s="64" t="s">
        <v>12</v>
      </c>
      <c r="C283" s="62">
        <v>27</v>
      </c>
      <c r="D283" s="64" t="s">
        <v>661</v>
      </c>
      <c r="E283" s="64" t="s">
        <v>10</v>
      </c>
      <c r="F283" s="209">
        <v>4</v>
      </c>
      <c r="G283" s="209">
        <v>4</v>
      </c>
      <c r="H283" s="209">
        <v>4</v>
      </c>
      <c r="I283" s="209">
        <v>4</v>
      </c>
      <c r="J283" s="209">
        <v>4</v>
      </c>
      <c r="K283" s="209">
        <v>5</v>
      </c>
      <c r="L283" s="209">
        <v>5</v>
      </c>
      <c r="M283" s="209"/>
      <c r="N283" s="209"/>
      <c r="O283" s="209"/>
      <c r="P283" s="209"/>
      <c r="Q283" s="209"/>
      <c r="R283" s="209"/>
      <c r="S283" s="209"/>
      <c r="T283" s="209"/>
      <c r="U283" s="209"/>
      <c r="V283" s="209"/>
      <c r="W283" s="209"/>
      <c r="X283" s="209"/>
      <c r="Y283" s="64">
        <v>4</v>
      </c>
      <c r="Z283" s="127">
        <v>4</v>
      </c>
      <c r="AA283" s="127">
        <v>4</v>
      </c>
      <c r="AB283" s="481" t="s">
        <v>1147</v>
      </c>
      <c r="AC283" s="250" t="s">
        <v>146</v>
      </c>
      <c r="AD283" s="232" t="s">
        <v>372</v>
      </c>
      <c r="AE283" s="250" t="s">
        <v>477</v>
      </c>
      <c r="AF283" s="130" t="s">
        <v>1147</v>
      </c>
      <c r="AG283" s="117">
        <v>4</v>
      </c>
      <c r="AH283" s="117">
        <v>4</v>
      </c>
      <c r="AI283" s="250" t="s">
        <v>146</v>
      </c>
      <c r="AJ283" s="250" t="s">
        <v>372</v>
      </c>
      <c r="AK283" s="250" t="s">
        <v>477</v>
      </c>
      <c r="AL283" s="250" t="s">
        <v>1129</v>
      </c>
      <c r="AM283" s="250"/>
      <c r="AN283" s="239"/>
      <c r="AO283" s="239"/>
      <c r="AP283" s="239"/>
      <c r="AQ283" s="239"/>
      <c r="AR283" s="239"/>
      <c r="AS283" s="239"/>
    </row>
    <row r="284" spans="1:45" s="222" customFormat="1" ht="43.5" customHeight="1" x14ac:dyDescent="0.25">
      <c r="A284" s="232" t="s">
        <v>112</v>
      </c>
      <c r="B284" s="189" t="s">
        <v>57</v>
      </c>
      <c r="C284" s="190">
        <v>53</v>
      </c>
      <c r="D284" s="189" t="s">
        <v>58</v>
      </c>
      <c r="E284" s="189" t="s">
        <v>10</v>
      </c>
      <c r="F284" s="211"/>
      <c r="G284" s="211"/>
      <c r="H284" s="211"/>
      <c r="I284" s="211"/>
      <c r="J284" s="211"/>
      <c r="K284" s="211"/>
      <c r="L284" s="211"/>
      <c r="M284" s="211"/>
      <c r="N284" s="211"/>
      <c r="O284" s="211"/>
      <c r="P284" s="211"/>
      <c r="Q284" s="211"/>
      <c r="R284" s="211"/>
      <c r="S284" s="211"/>
      <c r="T284" s="211"/>
      <c r="U284" s="211"/>
      <c r="V284" s="211"/>
      <c r="W284" s="211"/>
      <c r="X284" s="211"/>
      <c r="Y284" s="189" t="s">
        <v>824</v>
      </c>
      <c r="Z284" s="127" t="s">
        <v>824</v>
      </c>
      <c r="AA284" s="127" t="s">
        <v>824</v>
      </c>
      <c r="AB284" s="481" t="s">
        <v>824</v>
      </c>
      <c r="AC284" s="491" t="s">
        <v>824</v>
      </c>
      <c r="AD284" s="396"/>
      <c r="AE284" s="491" t="s">
        <v>824</v>
      </c>
      <c r="AF284" s="130" t="s">
        <v>824</v>
      </c>
      <c r="AG284" s="117" t="s">
        <v>824</v>
      </c>
      <c r="AH284" s="117" t="s">
        <v>824</v>
      </c>
      <c r="AI284" s="491" t="s">
        <v>824</v>
      </c>
      <c r="AJ284" s="491" t="s">
        <v>824</v>
      </c>
      <c r="AK284" s="491" t="s">
        <v>824</v>
      </c>
      <c r="AL284" s="491" t="s">
        <v>1129</v>
      </c>
      <c r="AM284" s="491"/>
      <c r="AN284" s="239"/>
      <c r="AO284" s="239"/>
      <c r="AP284" s="239"/>
      <c r="AQ284" s="239"/>
      <c r="AR284" s="239"/>
      <c r="AS284" s="239"/>
    </row>
    <row r="285" spans="1:45" s="222" customFormat="1" ht="43.5" customHeight="1" x14ac:dyDescent="0.25">
      <c r="A285" s="232" t="s">
        <v>112</v>
      </c>
      <c r="B285" s="64" t="s">
        <v>676</v>
      </c>
      <c r="C285" s="62">
        <v>67</v>
      </c>
      <c r="D285" s="64" t="s">
        <v>677</v>
      </c>
      <c r="E285" s="64" t="s">
        <v>10</v>
      </c>
      <c r="F285" s="209"/>
      <c r="G285" s="209"/>
      <c r="H285" s="209"/>
      <c r="I285" s="209"/>
      <c r="J285" s="209"/>
      <c r="K285" s="209"/>
      <c r="L285" s="209"/>
      <c r="M285" s="209"/>
      <c r="N285" s="209"/>
      <c r="O285" s="209"/>
      <c r="P285" s="209"/>
      <c r="Q285" s="209"/>
      <c r="R285" s="209"/>
      <c r="S285" s="209"/>
      <c r="T285" s="209"/>
      <c r="U285" s="209"/>
      <c r="V285" s="209"/>
      <c r="W285" s="209"/>
      <c r="X285" s="209"/>
      <c r="Y285" s="64" t="s">
        <v>824</v>
      </c>
      <c r="Z285" s="127" t="s">
        <v>824</v>
      </c>
      <c r="AA285" s="127" t="s">
        <v>824</v>
      </c>
      <c r="AB285" s="481" t="s">
        <v>824</v>
      </c>
      <c r="AC285" s="250" t="s">
        <v>824</v>
      </c>
      <c r="AD285" s="232"/>
      <c r="AE285" s="250" t="s">
        <v>824</v>
      </c>
      <c r="AF285" s="130" t="s">
        <v>824</v>
      </c>
      <c r="AG285" s="117" t="s">
        <v>824</v>
      </c>
      <c r="AH285" s="117" t="s">
        <v>824</v>
      </c>
      <c r="AI285" s="250" t="s">
        <v>824</v>
      </c>
      <c r="AJ285" s="250" t="s">
        <v>824</v>
      </c>
      <c r="AK285" s="250" t="s">
        <v>824</v>
      </c>
      <c r="AL285" s="250" t="s">
        <v>1129</v>
      </c>
      <c r="AM285" s="250"/>
      <c r="AN285" s="239"/>
      <c r="AO285" s="239"/>
      <c r="AP285" s="239"/>
      <c r="AQ285" s="239"/>
      <c r="AR285" s="239"/>
      <c r="AS285" s="239"/>
    </row>
    <row r="286" spans="1:45" s="222" customFormat="1" ht="43.5" customHeight="1" x14ac:dyDescent="0.25">
      <c r="A286" s="232" t="s">
        <v>112</v>
      </c>
      <c r="B286" s="64" t="s">
        <v>102</v>
      </c>
      <c r="C286" s="62">
        <v>68</v>
      </c>
      <c r="D286" s="64" t="s">
        <v>81</v>
      </c>
      <c r="E286" s="64" t="s">
        <v>10</v>
      </c>
      <c r="F286" s="209"/>
      <c r="G286" s="209"/>
      <c r="H286" s="209"/>
      <c r="I286" s="209"/>
      <c r="J286" s="209"/>
      <c r="K286" s="209"/>
      <c r="L286" s="209"/>
      <c r="M286" s="209"/>
      <c r="N286" s="209"/>
      <c r="O286" s="209"/>
      <c r="P286" s="209"/>
      <c r="Q286" s="209"/>
      <c r="R286" s="209"/>
      <c r="S286" s="209"/>
      <c r="T286" s="209"/>
      <c r="U286" s="209"/>
      <c r="V286" s="209"/>
      <c r="W286" s="209"/>
      <c r="X286" s="209"/>
      <c r="Y286" s="64" t="s">
        <v>824</v>
      </c>
      <c r="Z286" s="127" t="s">
        <v>824</v>
      </c>
      <c r="AA286" s="127" t="s">
        <v>824</v>
      </c>
      <c r="AB286" s="481" t="s">
        <v>824</v>
      </c>
      <c r="AC286" s="250" t="s">
        <v>824</v>
      </c>
      <c r="AD286" s="232"/>
      <c r="AE286" s="250" t="s">
        <v>824</v>
      </c>
      <c r="AF286" s="130" t="s">
        <v>824</v>
      </c>
      <c r="AG286" s="117" t="s">
        <v>824</v>
      </c>
      <c r="AH286" s="117" t="s">
        <v>824</v>
      </c>
      <c r="AI286" s="250" t="s">
        <v>824</v>
      </c>
      <c r="AJ286" s="250" t="s">
        <v>824</v>
      </c>
      <c r="AK286" s="250" t="s">
        <v>824</v>
      </c>
      <c r="AL286" s="250" t="s">
        <v>1129</v>
      </c>
      <c r="AM286" s="250"/>
      <c r="AN286" s="239"/>
      <c r="AO286" s="239"/>
      <c r="AP286" s="239"/>
      <c r="AQ286" s="239"/>
      <c r="AR286" s="239"/>
      <c r="AS286" s="239"/>
    </row>
    <row r="287" spans="1:45" s="222" customFormat="1" ht="43.5" customHeight="1" x14ac:dyDescent="0.25">
      <c r="A287" s="232" t="s">
        <v>112</v>
      </c>
      <c r="B287" s="152" t="s">
        <v>102</v>
      </c>
      <c r="C287" s="405">
        <v>70</v>
      </c>
      <c r="D287" s="152" t="s">
        <v>678</v>
      </c>
      <c r="E287" s="152" t="s">
        <v>10</v>
      </c>
      <c r="F287" s="216"/>
      <c r="G287" s="216"/>
      <c r="H287" s="216"/>
      <c r="I287" s="216"/>
      <c r="J287" s="216"/>
      <c r="K287" s="216"/>
      <c r="L287" s="216"/>
      <c r="M287" s="216"/>
      <c r="N287" s="216"/>
      <c r="O287" s="216"/>
      <c r="P287" s="216"/>
      <c r="Q287" s="216"/>
      <c r="R287" s="216"/>
      <c r="S287" s="216"/>
      <c r="T287" s="216"/>
      <c r="U287" s="216"/>
      <c r="V287" s="216"/>
      <c r="W287" s="216"/>
      <c r="X287" s="216"/>
      <c r="Y287" s="152" t="s">
        <v>824</v>
      </c>
      <c r="Z287" s="152" t="s">
        <v>824</v>
      </c>
      <c r="AA287" s="152" t="s">
        <v>824</v>
      </c>
      <c r="AB287" s="152" t="s">
        <v>824</v>
      </c>
      <c r="AC287" s="250" t="s">
        <v>824</v>
      </c>
      <c r="AD287" s="241"/>
      <c r="AE287" s="392" t="s">
        <v>824</v>
      </c>
      <c r="AF287" s="406" t="s">
        <v>824</v>
      </c>
      <c r="AG287" s="392" t="s">
        <v>824</v>
      </c>
      <c r="AH287" s="392" t="s">
        <v>824</v>
      </c>
      <c r="AI287" s="250" t="s">
        <v>824</v>
      </c>
      <c r="AJ287" s="250" t="s">
        <v>824</v>
      </c>
      <c r="AK287" s="250" t="s">
        <v>824</v>
      </c>
      <c r="AL287" s="392" t="s">
        <v>1129</v>
      </c>
      <c r="AM287" s="392"/>
      <c r="AN287" s="241"/>
      <c r="AO287" s="241"/>
      <c r="AP287" s="241"/>
      <c r="AQ287" s="241"/>
      <c r="AR287" s="241"/>
      <c r="AS287" s="241"/>
    </row>
    <row r="288" spans="1:45" s="222" customFormat="1" ht="43.5" customHeight="1" x14ac:dyDescent="0.25">
      <c r="A288" s="232" t="s">
        <v>112</v>
      </c>
      <c r="B288" s="152" t="s">
        <v>102</v>
      </c>
      <c r="C288" s="405">
        <v>73</v>
      </c>
      <c r="D288" s="152" t="s">
        <v>86</v>
      </c>
      <c r="E288" s="152" t="s">
        <v>10</v>
      </c>
      <c r="F288" s="216"/>
      <c r="G288" s="216"/>
      <c r="H288" s="216"/>
      <c r="I288" s="216"/>
      <c r="J288" s="216"/>
      <c r="K288" s="216"/>
      <c r="L288" s="216"/>
      <c r="M288" s="216"/>
      <c r="N288" s="216"/>
      <c r="O288" s="216"/>
      <c r="P288" s="216"/>
      <c r="Q288" s="216"/>
      <c r="R288" s="216"/>
      <c r="S288" s="216"/>
      <c r="T288" s="216"/>
      <c r="U288" s="216"/>
      <c r="V288" s="216"/>
      <c r="W288" s="216"/>
      <c r="X288" s="216"/>
      <c r="Y288" s="152" t="s">
        <v>824</v>
      </c>
      <c r="Z288" s="152" t="s">
        <v>824</v>
      </c>
      <c r="AA288" s="152" t="s">
        <v>824</v>
      </c>
      <c r="AB288" s="152" t="s">
        <v>824</v>
      </c>
      <c r="AC288" s="250" t="s">
        <v>824</v>
      </c>
      <c r="AD288" s="241"/>
      <c r="AE288" s="392" t="s">
        <v>824</v>
      </c>
      <c r="AF288" s="406" t="s">
        <v>824</v>
      </c>
      <c r="AG288" s="392" t="s">
        <v>824</v>
      </c>
      <c r="AH288" s="392" t="s">
        <v>824</v>
      </c>
      <c r="AI288" s="250" t="s">
        <v>824</v>
      </c>
      <c r="AJ288" s="250" t="s">
        <v>824</v>
      </c>
      <c r="AK288" s="250" t="s">
        <v>824</v>
      </c>
      <c r="AL288" s="392" t="s">
        <v>1129</v>
      </c>
      <c r="AM288" s="392"/>
      <c r="AN288" s="241"/>
      <c r="AO288" s="241"/>
      <c r="AP288" s="241"/>
      <c r="AQ288" s="241"/>
      <c r="AR288" s="241"/>
      <c r="AS288" s="241"/>
    </row>
    <row r="289" spans="1:45" s="222" customFormat="1" ht="43.5" customHeight="1" x14ac:dyDescent="0.25">
      <c r="A289" s="232" t="s">
        <v>112</v>
      </c>
      <c r="B289" s="189" t="s">
        <v>45</v>
      </c>
      <c r="C289" s="190">
        <v>74</v>
      </c>
      <c r="D289" s="189" t="s">
        <v>636</v>
      </c>
      <c r="E289" s="189" t="s">
        <v>10</v>
      </c>
      <c r="F289" s="211"/>
      <c r="G289" s="211"/>
      <c r="H289" s="211"/>
      <c r="I289" s="211"/>
      <c r="J289" s="211"/>
      <c r="K289" s="211"/>
      <c r="L289" s="211"/>
      <c r="M289" s="211"/>
      <c r="N289" s="211"/>
      <c r="O289" s="211"/>
      <c r="P289" s="211"/>
      <c r="Q289" s="211"/>
      <c r="R289" s="211"/>
      <c r="S289" s="211"/>
      <c r="T289" s="211"/>
      <c r="U289" s="211"/>
      <c r="V289" s="211"/>
      <c r="W289" s="211"/>
      <c r="X289" s="211"/>
      <c r="Y289" s="189" t="s">
        <v>824</v>
      </c>
      <c r="Z289" s="127" t="s">
        <v>824</v>
      </c>
      <c r="AA289" s="127" t="s">
        <v>824</v>
      </c>
      <c r="AB289" s="481" t="s">
        <v>824</v>
      </c>
      <c r="AC289" s="491" t="s">
        <v>824</v>
      </c>
      <c r="AD289" s="396"/>
      <c r="AE289" s="491" t="s">
        <v>824</v>
      </c>
      <c r="AF289" s="130" t="s">
        <v>824</v>
      </c>
      <c r="AG289" s="117" t="s">
        <v>824</v>
      </c>
      <c r="AH289" s="117" t="s">
        <v>824</v>
      </c>
      <c r="AI289" s="491" t="s">
        <v>824</v>
      </c>
      <c r="AJ289" s="491" t="s">
        <v>824</v>
      </c>
      <c r="AK289" s="491" t="s">
        <v>824</v>
      </c>
      <c r="AL289" s="491" t="s">
        <v>1129</v>
      </c>
      <c r="AM289" s="491"/>
      <c r="AN289" s="239"/>
      <c r="AO289" s="239"/>
      <c r="AP289" s="239"/>
      <c r="AQ289" s="239"/>
      <c r="AR289" s="239"/>
      <c r="AS289" s="239"/>
    </row>
    <row r="290" spans="1:45" s="222" customFormat="1" ht="43.5" customHeight="1" x14ac:dyDescent="0.25">
      <c r="A290" s="232" t="s">
        <v>112</v>
      </c>
      <c r="B290" s="64" t="s">
        <v>12</v>
      </c>
      <c r="C290" s="74">
        <v>91</v>
      </c>
      <c r="D290" s="64" t="s">
        <v>685</v>
      </c>
      <c r="E290" s="64" t="s">
        <v>10</v>
      </c>
      <c r="F290" s="209">
        <v>3</v>
      </c>
      <c r="G290" s="209">
        <v>3</v>
      </c>
      <c r="H290" s="209">
        <v>3</v>
      </c>
      <c r="I290" s="209">
        <v>3</v>
      </c>
      <c r="J290" s="209">
        <v>3</v>
      </c>
      <c r="K290" s="209">
        <v>4</v>
      </c>
      <c r="L290" s="209">
        <v>4</v>
      </c>
      <c r="M290" s="209"/>
      <c r="N290" s="209"/>
      <c r="O290" s="209"/>
      <c r="P290" s="209"/>
      <c r="Q290" s="209"/>
      <c r="R290" s="209"/>
      <c r="S290" s="209"/>
      <c r="T290" s="209"/>
      <c r="U290" s="209"/>
      <c r="V290" s="209"/>
      <c r="W290" s="209"/>
      <c r="X290" s="209"/>
      <c r="Y290" s="64">
        <v>3</v>
      </c>
      <c r="Z290" s="127">
        <v>3</v>
      </c>
      <c r="AA290" s="127">
        <v>3</v>
      </c>
      <c r="AB290" s="481" t="s">
        <v>1132</v>
      </c>
      <c r="AC290" s="250" t="s">
        <v>144</v>
      </c>
      <c r="AD290" s="232" t="s">
        <v>371</v>
      </c>
      <c r="AE290" s="250" t="s">
        <v>476</v>
      </c>
      <c r="AF290" s="130" t="s">
        <v>1132</v>
      </c>
      <c r="AG290" s="117">
        <v>3</v>
      </c>
      <c r="AH290" s="117">
        <v>3</v>
      </c>
      <c r="AI290" s="250" t="s">
        <v>144</v>
      </c>
      <c r="AJ290" s="250" t="s">
        <v>371</v>
      </c>
      <c r="AK290" s="250" t="s">
        <v>476</v>
      </c>
      <c r="AL290" s="250" t="s">
        <v>1129</v>
      </c>
      <c r="AM290" s="490"/>
      <c r="AN290" s="281"/>
      <c r="AO290" s="281"/>
      <c r="AP290" s="281"/>
      <c r="AQ290" s="281"/>
      <c r="AR290" s="215"/>
      <c r="AS290" s="215"/>
    </row>
    <row r="291" spans="1:45" s="222" customFormat="1" ht="43.5" customHeight="1" x14ac:dyDescent="0.25">
      <c r="A291" s="232" t="s">
        <v>112</v>
      </c>
      <c r="B291" s="189" t="s">
        <v>26</v>
      </c>
      <c r="C291" s="189">
        <v>75</v>
      </c>
      <c r="D291" s="189" t="s">
        <v>681</v>
      </c>
      <c r="E291" s="189" t="s">
        <v>10</v>
      </c>
      <c r="F291" s="211">
        <v>2</v>
      </c>
      <c r="G291" s="211">
        <v>2</v>
      </c>
      <c r="H291" s="211">
        <v>2</v>
      </c>
      <c r="I291" s="211">
        <v>2</v>
      </c>
      <c r="J291" s="211">
        <v>3</v>
      </c>
      <c r="K291" s="211">
        <v>3</v>
      </c>
      <c r="L291" s="211">
        <v>3</v>
      </c>
      <c r="M291" s="211"/>
      <c r="N291" s="211"/>
      <c r="O291" s="211"/>
      <c r="P291" s="211"/>
      <c r="Q291" s="211"/>
      <c r="R291" s="211"/>
      <c r="S291" s="211"/>
      <c r="T291" s="211"/>
      <c r="U291" s="211"/>
      <c r="V291" s="211"/>
      <c r="W291" s="211"/>
      <c r="X291" s="211"/>
      <c r="Y291" s="189">
        <v>2</v>
      </c>
      <c r="Z291" s="127">
        <v>2</v>
      </c>
      <c r="AA291" s="127">
        <v>3</v>
      </c>
      <c r="AB291" s="481" t="s">
        <v>1181</v>
      </c>
      <c r="AC291" s="491" t="s">
        <v>142</v>
      </c>
      <c r="AD291" s="396" t="s">
        <v>371</v>
      </c>
      <c r="AE291" s="491" t="s">
        <v>371</v>
      </c>
      <c r="AF291" s="130" t="s">
        <v>1143</v>
      </c>
      <c r="AG291" s="117">
        <v>1</v>
      </c>
      <c r="AH291" s="117">
        <v>2</v>
      </c>
      <c r="AI291" s="491" t="s">
        <v>462</v>
      </c>
      <c r="AJ291" s="491" t="s">
        <v>384</v>
      </c>
      <c r="AK291" s="491" t="s">
        <v>475</v>
      </c>
      <c r="AL291" s="491" t="s">
        <v>377</v>
      </c>
      <c r="AM291" s="492"/>
      <c r="AN291" s="281" t="s">
        <v>1284</v>
      </c>
      <c r="AO291" s="281" t="s">
        <v>1285</v>
      </c>
      <c r="AP291" s="281" t="s">
        <v>940</v>
      </c>
      <c r="AQ291" s="281" t="s">
        <v>887</v>
      </c>
      <c r="AR291" s="215"/>
      <c r="AS291" s="215"/>
    </row>
    <row r="292" spans="1:45" s="222" customFormat="1" ht="43.5" customHeight="1" x14ac:dyDescent="0.25">
      <c r="A292" s="232" t="s">
        <v>112</v>
      </c>
      <c r="B292" s="64" t="s">
        <v>26</v>
      </c>
      <c r="C292" s="64">
        <v>78</v>
      </c>
      <c r="D292" s="64" t="s">
        <v>682</v>
      </c>
      <c r="E292" s="64" t="s">
        <v>10</v>
      </c>
      <c r="F292" s="209">
        <v>1</v>
      </c>
      <c r="G292" s="209">
        <v>2</v>
      </c>
      <c r="H292" s="209">
        <v>1</v>
      </c>
      <c r="I292" s="209">
        <v>2</v>
      </c>
      <c r="J292" s="209">
        <v>2</v>
      </c>
      <c r="K292" s="209">
        <v>1</v>
      </c>
      <c r="L292" s="209">
        <v>2</v>
      </c>
      <c r="M292" s="209"/>
      <c r="N292" s="209"/>
      <c r="O292" s="209"/>
      <c r="P292" s="209"/>
      <c r="Q292" s="209"/>
      <c r="R292" s="209"/>
      <c r="S292" s="209"/>
      <c r="T292" s="209"/>
      <c r="U292" s="209"/>
      <c r="V292" s="209"/>
      <c r="W292" s="209"/>
      <c r="X292" s="209"/>
      <c r="Y292" s="189">
        <v>2</v>
      </c>
      <c r="Z292" s="127">
        <v>2</v>
      </c>
      <c r="AA292" s="127">
        <v>2</v>
      </c>
      <c r="AB292" s="481" t="s">
        <v>1182</v>
      </c>
      <c r="AC292" s="491" t="s">
        <v>142</v>
      </c>
      <c r="AD292" s="396" t="s">
        <v>384</v>
      </c>
      <c r="AE292" s="491" t="s">
        <v>475</v>
      </c>
      <c r="AF292" s="130" t="s">
        <v>1182</v>
      </c>
      <c r="AG292" s="117">
        <v>2</v>
      </c>
      <c r="AH292" s="117">
        <v>2</v>
      </c>
      <c r="AI292" s="491" t="s">
        <v>142</v>
      </c>
      <c r="AJ292" s="491" t="s">
        <v>384</v>
      </c>
      <c r="AK292" s="491" t="s">
        <v>475</v>
      </c>
      <c r="AL292" s="491" t="s">
        <v>377</v>
      </c>
      <c r="AM292" s="492"/>
      <c r="AN292" s="281"/>
      <c r="AO292" s="281"/>
      <c r="AP292" s="281"/>
      <c r="AQ292" s="281"/>
      <c r="AR292" s="215"/>
      <c r="AS292" s="215"/>
    </row>
    <row r="293" spans="1:45" s="222" customFormat="1" ht="43.5" customHeight="1" x14ac:dyDescent="0.25">
      <c r="A293" s="232" t="s">
        <v>112</v>
      </c>
      <c r="B293" s="189" t="s">
        <v>26</v>
      </c>
      <c r="C293" s="189">
        <v>88</v>
      </c>
      <c r="D293" s="189" t="s">
        <v>1148</v>
      </c>
      <c r="E293" s="189" t="s">
        <v>10</v>
      </c>
      <c r="F293" s="211">
        <v>1</v>
      </c>
      <c r="G293" s="211">
        <v>2</v>
      </c>
      <c r="H293" s="211">
        <v>2</v>
      </c>
      <c r="I293" s="211">
        <v>1</v>
      </c>
      <c r="J293" s="211">
        <v>2</v>
      </c>
      <c r="K293" s="211">
        <v>1</v>
      </c>
      <c r="L293" s="211">
        <v>2</v>
      </c>
      <c r="M293" s="211"/>
      <c r="N293" s="211"/>
      <c r="O293" s="211"/>
      <c r="P293" s="211"/>
      <c r="Q293" s="211"/>
      <c r="R293" s="211"/>
      <c r="S293" s="211"/>
      <c r="T293" s="211"/>
      <c r="U293" s="211"/>
      <c r="V293" s="211"/>
      <c r="W293" s="211"/>
      <c r="X293" s="211"/>
      <c r="Y293" s="189">
        <v>2</v>
      </c>
      <c r="Z293" s="127">
        <v>2</v>
      </c>
      <c r="AA293" s="127">
        <v>2</v>
      </c>
      <c r="AB293" s="481" t="s">
        <v>1182</v>
      </c>
      <c r="AC293" s="491" t="s">
        <v>142</v>
      </c>
      <c r="AD293" s="396" t="s">
        <v>384</v>
      </c>
      <c r="AE293" s="491" t="s">
        <v>475</v>
      </c>
      <c r="AF293" s="130" t="s">
        <v>1182</v>
      </c>
      <c r="AG293" s="117">
        <v>2</v>
      </c>
      <c r="AH293" s="117">
        <v>2</v>
      </c>
      <c r="AI293" s="491" t="s">
        <v>142</v>
      </c>
      <c r="AJ293" s="475" t="s">
        <v>384</v>
      </c>
      <c r="AK293" s="475" t="s">
        <v>475</v>
      </c>
      <c r="AL293" s="491" t="s">
        <v>377</v>
      </c>
      <c r="AM293" s="492"/>
      <c r="AN293" s="285"/>
      <c r="AO293" s="281"/>
      <c r="AP293" s="281"/>
      <c r="AQ293" s="281"/>
      <c r="AR293" s="215"/>
      <c r="AS293" s="215"/>
    </row>
    <row r="294" spans="1:45" s="222" customFormat="1" ht="43.5" customHeight="1" x14ac:dyDescent="0.25">
      <c r="A294" s="232" t="s">
        <v>112</v>
      </c>
      <c r="B294" s="64" t="s">
        <v>26</v>
      </c>
      <c r="C294" s="64">
        <v>89</v>
      </c>
      <c r="D294" s="64" t="s">
        <v>1286</v>
      </c>
      <c r="E294" s="64" t="s">
        <v>10</v>
      </c>
      <c r="F294" s="209">
        <v>2</v>
      </c>
      <c r="G294" s="209">
        <v>1</v>
      </c>
      <c r="H294" s="209">
        <v>1</v>
      </c>
      <c r="I294" s="209">
        <v>1</v>
      </c>
      <c r="J294" s="209">
        <v>1</v>
      </c>
      <c r="K294" s="209">
        <v>2</v>
      </c>
      <c r="L294" s="209">
        <v>2</v>
      </c>
      <c r="M294" s="209"/>
      <c r="N294" s="209"/>
      <c r="O294" s="209"/>
      <c r="P294" s="209"/>
      <c r="Q294" s="209"/>
      <c r="R294" s="209"/>
      <c r="S294" s="209"/>
      <c r="T294" s="209"/>
      <c r="U294" s="209"/>
      <c r="V294" s="209"/>
      <c r="W294" s="209"/>
      <c r="X294" s="209"/>
      <c r="Y294" s="64">
        <v>1</v>
      </c>
      <c r="Z294" s="127">
        <v>1</v>
      </c>
      <c r="AA294" s="127">
        <v>2</v>
      </c>
      <c r="AB294" s="481" t="s">
        <v>1143</v>
      </c>
      <c r="AC294" s="250" t="s">
        <v>462</v>
      </c>
      <c r="AD294" s="232" t="s">
        <v>384</v>
      </c>
      <c r="AE294" s="250" t="s">
        <v>475</v>
      </c>
      <c r="AF294" s="130" t="s">
        <v>1143</v>
      </c>
      <c r="AG294" s="117">
        <v>1</v>
      </c>
      <c r="AH294" s="117">
        <v>2</v>
      </c>
      <c r="AI294" s="250" t="s">
        <v>462</v>
      </c>
      <c r="AJ294" s="250" t="s">
        <v>384</v>
      </c>
      <c r="AK294" s="250" t="s">
        <v>475</v>
      </c>
      <c r="AL294" s="250" t="s">
        <v>377</v>
      </c>
      <c r="AM294" s="490"/>
      <c r="AN294" s="281"/>
      <c r="AO294" s="281"/>
      <c r="AP294" s="281"/>
      <c r="AQ294" s="281"/>
      <c r="AR294" s="215"/>
      <c r="AS294" s="215"/>
    </row>
    <row r="295" spans="1:45" s="222" customFormat="1" ht="43.5" customHeight="1" x14ac:dyDescent="0.25">
      <c r="A295" s="232" t="s">
        <v>112</v>
      </c>
      <c r="B295" s="189" t="s">
        <v>687</v>
      </c>
      <c r="C295" s="189">
        <v>101</v>
      </c>
      <c r="D295" s="189" t="s">
        <v>755</v>
      </c>
      <c r="E295" s="189" t="s">
        <v>10</v>
      </c>
      <c r="F295" s="211"/>
      <c r="G295" s="211"/>
      <c r="H295" s="211"/>
      <c r="I295" s="211"/>
      <c r="J295" s="211"/>
      <c r="K295" s="211"/>
      <c r="L295" s="211"/>
      <c r="M295" s="211"/>
      <c r="N295" s="211"/>
      <c r="O295" s="211"/>
      <c r="P295" s="211"/>
      <c r="Q295" s="211"/>
      <c r="R295" s="211"/>
      <c r="S295" s="211"/>
      <c r="T295" s="211"/>
      <c r="U295" s="211"/>
      <c r="V295" s="211"/>
      <c r="W295" s="211"/>
      <c r="X295" s="211"/>
      <c r="Y295" s="189" t="s">
        <v>824</v>
      </c>
      <c r="Z295" s="127" t="s">
        <v>824</v>
      </c>
      <c r="AA295" s="127" t="s">
        <v>824</v>
      </c>
      <c r="AB295" s="481" t="s">
        <v>824</v>
      </c>
      <c r="AC295" s="491" t="s">
        <v>824</v>
      </c>
      <c r="AD295" s="396"/>
      <c r="AE295" s="491" t="s">
        <v>824</v>
      </c>
      <c r="AF295" s="130" t="s">
        <v>824</v>
      </c>
      <c r="AG295" s="117" t="s">
        <v>824</v>
      </c>
      <c r="AH295" s="117" t="s">
        <v>824</v>
      </c>
      <c r="AI295" s="491" t="s">
        <v>824</v>
      </c>
      <c r="AJ295" s="491" t="s">
        <v>824</v>
      </c>
      <c r="AK295" s="491" t="s">
        <v>824</v>
      </c>
      <c r="AL295" s="491" t="s">
        <v>1129</v>
      </c>
      <c r="AM295" s="492"/>
      <c r="AN295" s="281"/>
      <c r="AO295" s="281"/>
      <c r="AP295" s="281"/>
      <c r="AQ295" s="281"/>
      <c r="AR295" s="215"/>
      <c r="AS295" s="215"/>
    </row>
    <row r="296" spans="1:45" s="222" customFormat="1" ht="43.5" customHeight="1" x14ac:dyDescent="0.25">
      <c r="A296" s="232" t="s">
        <v>112</v>
      </c>
      <c r="B296" s="64" t="s">
        <v>66</v>
      </c>
      <c r="C296" s="64">
        <v>124</v>
      </c>
      <c r="D296" s="64" t="s">
        <v>716</v>
      </c>
      <c r="E296" s="64" t="s">
        <v>10</v>
      </c>
      <c r="F296" s="209"/>
      <c r="G296" s="209"/>
      <c r="H296" s="209"/>
      <c r="I296" s="209"/>
      <c r="J296" s="209"/>
      <c r="K296" s="209"/>
      <c r="L296" s="209"/>
      <c r="M296" s="209"/>
      <c r="N296" s="209"/>
      <c r="O296" s="209"/>
      <c r="P296" s="209"/>
      <c r="Q296" s="209"/>
      <c r="R296" s="209"/>
      <c r="S296" s="209"/>
      <c r="T296" s="209"/>
      <c r="U296" s="209"/>
      <c r="V296" s="209"/>
      <c r="W296" s="209"/>
      <c r="X296" s="209"/>
      <c r="Y296" s="64" t="s">
        <v>824</v>
      </c>
      <c r="Z296" s="127" t="s">
        <v>824</v>
      </c>
      <c r="AA296" s="127" t="s">
        <v>824</v>
      </c>
      <c r="AB296" s="481" t="s">
        <v>824</v>
      </c>
      <c r="AC296" s="250" t="s">
        <v>824</v>
      </c>
      <c r="AD296" s="232"/>
      <c r="AE296" s="250" t="s">
        <v>824</v>
      </c>
      <c r="AF296" s="130" t="s">
        <v>824</v>
      </c>
      <c r="AG296" s="117" t="s">
        <v>824</v>
      </c>
      <c r="AH296" s="117" t="s">
        <v>824</v>
      </c>
      <c r="AI296" s="250" t="s">
        <v>824</v>
      </c>
      <c r="AJ296" s="250" t="s">
        <v>824</v>
      </c>
      <c r="AK296" s="250" t="s">
        <v>824</v>
      </c>
      <c r="AL296" s="250" t="s">
        <v>1129</v>
      </c>
      <c r="AM296" s="490"/>
      <c r="AN296" s="281"/>
      <c r="AO296" s="281"/>
      <c r="AP296" s="281"/>
      <c r="AQ296" s="281"/>
      <c r="AR296" s="215"/>
      <c r="AS296" s="215"/>
    </row>
    <row r="297" spans="1:45" s="222" customFormat="1" ht="43.5" customHeight="1" x14ac:dyDescent="0.25">
      <c r="A297" s="232" t="s">
        <v>1314</v>
      </c>
      <c r="B297" s="62" t="s">
        <v>12</v>
      </c>
      <c r="C297" s="62">
        <v>20</v>
      </c>
      <c r="D297" s="62" t="s">
        <v>24</v>
      </c>
      <c r="E297" s="62" t="s">
        <v>10</v>
      </c>
      <c r="F297" s="212">
        <v>1</v>
      </c>
      <c r="G297" s="212">
        <v>1</v>
      </c>
      <c r="H297" s="212">
        <v>1</v>
      </c>
      <c r="I297" s="212">
        <v>1</v>
      </c>
      <c r="J297" s="212">
        <v>1</v>
      </c>
      <c r="K297" s="212">
        <v>1</v>
      </c>
      <c r="L297" s="212"/>
      <c r="M297" s="212"/>
      <c r="N297" s="212"/>
      <c r="O297" s="212"/>
      <c r="P297" s="212"/>
      <c r="Q297" s="212"/>
      <c r="R297" s="212"/>
      <c r="S297" s="212"/>
      <c r="T297" s="212"/>
      <c r="U297" s="212"/>
      <c r="V297" s="212"/>
      <c r="W297" s="212"/>
      <c r="X297" s="212"/>
      <c r="Y297" s="62">
        <v>1</v>
      </c>
      <c r="Z297" s="126">
        <v>1</v>
      </c>
      <c r="AA297" s="126">
        <v>2</v>
      </c>
      <c r="AB297" s="126" t="s">
        <v>1143</v>
      </c>
      <c r="AC297" s="250" t="s">
        <v>462</v>
      </c>
      <c r="AD297" s="493" t="s">
        <v>384</v>
      </c>
      <c r="AE297" s="475" t="s">
        <v>475</v>
      </c>
      <c r="AF297" s="156" t="s">
        <v>462</v>
      </c>
      <c r="AG297" s="494" t="s">
        <v>384</v>
      </c>
      <c r="AH297" s="494" t="s">
        <v>475</v>
      </c>
      <c r="AI297" s="475"/>
      <c r="AJ297" s="475"/>
      <c r="AK297" s="475"/>
      <c r="AL297" s="475"/>
      <c r="AM297" s="495"/>
      <c r="AN297" s="281"/>
      <c r="AO297" s="281"/>
      <c r="AP297" s="281"/>
      <c r="AQ297" s="281"/>
      <c r="AR297" s="215"/>
      <c r="AS297" s="215"/>
    </row>
    <row r="298" spans="1:45" s="222" customFormat="1" ht="43.5" customHeight="1" x14ac:dyDescent="0.25">
      <c r="A298" s="232" t="s">
        <v>1314</v>
      </c>
      <c r="B298" s="189" t="s">
        <v>12</v>
      </c>
      <c r="C298" s="190">
        <v>27</v>
      </c>
      <c r="D298" s="189" t="s">
        <v>661</v>
      </c>
      <c r="E298" s="189" t="s">
        <v>10</v>
      </c>
      <c r="F298" s="211">
        <v>4</v>
      </c>
      <c r="G298" s="211">
        <v>4</v>
      </c>
      <c r="H298" s="211">
        <v>4</v>
      </c>
      <c r="I298" s="211">
        <v>4</v>
      </c>
      <c r="J298" s="211">
        <v>3</v>
      </c>
      <c r="K298" s="211">
        <v>4</v>
      </c>
      <c r="L298" s="211"/>
      <c r="M298" s="211"/>
      <c r="N298" s="211"/>
      <c r="O298" s="211"/>
      <c r="P298" s="211"/>
      <c r="Q298" s="211"/>
      <c r="R298" s="211"/>
      <c r="S298" s="211"/>
      <c r="T298" s="211"/>
      <c r="U298" s="211"/>
      <c r="V298" s="211"/>
      <c r="W298" s="211"/>
      <c r="X298" s="211"/>
      <c r="Y298" s="189">
        <v>4</v>
      </c>
      <c r="Z298" s="127">
        <v>4</v>
      </c>
      <c r="AA298" s="127">
        <v>3</v>
      </c>
      <c r="AB298" s="481" t="s">
        <v>1189</v>
      </c>
      <c r="AC298" s="491" t="s">
        <v>146</v>
      </c>
      <c r="AD298" s="396" t="s">
        <v>371</v>
      </c>
      <c r="AE298" s="491" t="s">
        <v>476</v>
      </c>
      <c r="AF298" s="130" t="s">
        <v>146</v>
      </c>
      <c r="AG298" s="117" t="s">
        <v>371</v>
      </c>
      <c r="AH298" s="117" t="s">
        <v>476</v>
      </c>
      <c r="AI298" s="491"/>
      <c r="AJ298" s="491"/>
      <c r="AK298" s="491"/>
      <c r="AL298" s="491"/>
      <c r="AM298" s="492"/>
      <c r="AN298" s="281"/>
      <c r="AO298" s="281"/>
      <c r="AP298" s="281"/>
      <c r="AQ298" s="281"/>
      <c r="AR298" s="215"/>
      <c r="AS298" s="215"/>
    </row>
    <row r="299" spans="1:45" s="222" customFormat="1" ht="43.5" customHeight="1" x14ac:dyDescent="0.25">
      <c r="A299" s="232" t="s">
        <v>1314</v>
      </c>
      <c r="B299" s="64" t="s">
        <v>57</v>
      </c>
      <c r="C299" s="62">
        <v>53</v>
      </c>
      <c r="D299" s="64" t="s">
        <v>58</v>
      </c>
      <c r="E299" s="64" t="s">
        <v>10</v>
      </c>
      <c r="F299" s="209">
        <v>2</v>
      </c>
      <c r="G299" s="209">
        <v>2</v>
      </c>
      <c r="H299" s="209">
        <v>2</v>
      </c>
      <c r="I299" s="209">
        <v>3</v>
      </c>
      <c r="J299" s="209">
        <v>2</v>
      </c>
      <c r="K299" s="209">
        <v>3</v>
      </c>
      <c r="L299" s="209"/>
      <c r="M299" s="209"/>
      <c r="N299" s="209"/>
      <c r="O299" s="209"/>
      <c r="P299" s="209"/>
      <c r="Q299" s="209"/>
      <c r="R299" s="209"/>
      <c r="S299" s="209"/>
      <c r="T299" s="209"/>
      <c r="U299" s="209"/>
      <c r="V299" s="209"/>
      <c r="W299" s="209"/>
      <c r="X299" s="209"/>
      <c r="Y299" s="64">
        <v>2</v>
      </c>
      <c r="Z299" s="127">
        <v>2</v>
      </c>
      <c r="AA299" s="127">
        <v>1</v>
      </c>
      <c r="AB299" s="481" t="s">
        <v>1157</v>
      </c>
      <c r="AC299" s="250" t="s">
        <v>142</v>
      </c>
      <c r="AD299" s="232" t="s">
        <v>463</v>
      </c>
      <c r="AE299" s="250" t="s">
        <v>475</v>
      </c>
      <c r="AF299" s="130" t="s">
        <v>142</v>
      </c>
      <c r="AG299" s="117" t="s">
        <v>463</v>
      </c>
      <c r="AH299" s="117" t="s">
        <v>475</v>
      </c>
      <c r="AI299" s="250"/>
      <c r="AJ299" s="250"/>
      <c r="AK299" s="250"/>
      <c r="AL299" s="250"/>
      <c r="AM299" s="490"/>
      <c r="AN299" s="281"/>
      <c r="AO299" s="281"/>
      <c r="AP299" s="281"/>
      <c r="AQ299" s="281"/>
      <c r="AR299" s="215"/>
      <c r="AS299" s="215"/>
    </row>
    <row r="300" spans="1:45" s="222" customFormat="1" ht="43.5" customHeight="1" x14ac:dyDescent="0.25">
      <c r="A300" s="232" t="s">
        <v>1314</v>
      </c>
      <c r="B300" s="64" t="s">
        <v>676</v>
      </c>
      <c r="C300" s="62">
        <v>67</v>
      </c>
      <c r="D300" s="64" t="s">
        <v>677</v>
      </c>
      <c r="E300" s="64" t="s">
        <v>10</v>
      </c>
      <c r="F300" s="209"/>
      <c r="G300" s="209"/>
      <c r="H300" s="209"/>
      <c r="I300" s="209"/>
      <c r="J300" s="209"/>
      <c r="K300" s="209"/>
      <c r="L300" s="209"/>
      <c r="M300" s="209"/>
      <c r="N300" s="209"/>
      <c r="O300" s="209"/>
      <c r="P300" s="209"/>
      <c r="Q300" s="209"/>
      <c r="R300" s="209"/>
      <c r="S300" s="209"/>
      <c r="T300" s="209"/>
      <c r="U300" s="209"/>
      <c r="V300" s="209"/>
      <c r="W300" s="209"/>
      <c r="X300" s="209"/>
      <c r="Y300" s="64" t="s">
        <v>824</v>
      </c>
      <c r="Z300" s="127" t="s">
        <v>824</v>
      </c>
      <c r="AA300" s="127" t="s">
        <v>824</v>
      </c>
      <c r="AB300" s="481" t="s">
        <v>824</v>
      </c>
      <c r="AC300" s="250" t="s">
        <v>824</v>
      </c>
      <c r="AD300" s="232"/>
      <c r="AE300" s="250" t="s">
        <v>824</v>
      </c>
      <c r="AF300" s="130" t="s">
        <v>824</v>
      </c>
      <c r="AG300" s="117" t="s">
        <v>824</v>
      </c>
      <c r="AH300" s="117" t="s">
        <v>824</v>
      </c>
      <c r="AI300" s="250"/>
      <c r="AJ300" s="250"/>
      <c r="AK300" s="250"/>
      <c r="AL300" s="250"/>
      <c r="AM300" s="490"/>
      <c r="AN300" s="281"/>
      <c r="AO300" s="281"/>
      <c r="AP300" s="281"/>
      <c r="AQ300" s="281"/>
      <c r="AR300" s="215"/>
      <c r="AS300" s="215"/>
    </row>
    <row r="301" spans="1:45" s="222" customFormat="1" ht="43.5" customHeight="1" x14ac:dyDescent="0.25">
      <c r="A301" s="232" t="s">
        <v>1314</v>
      </c>
      <c r="B301" s="189" t="s">
        <v>102</v>
      </c>
      <c r="C301" s="190">
        <v>68</v>
      </c>
      <c r="D301" s="189" t="s">
        <v>81</v>
      </c>
      <c r="E301" s="189" t="s">
        <v>10</v>
      </c>
      <c r="F301" s="211"/>
      <c r="G301" s="211"/>
      <c r="H301" s="211"/>
      <c r="I301" s="211"/>
      <c r="J301" s="211"/>
      <c r="K301" s="211"/>
      <c r="L301" s="211"/>
      <c r="M301" s="211"/>
      <c r="N301" s="211"/>
      <c r="O301" s="211"/>
      <c r="P301" s="211"/>
      <c r="Q301" s="211"/>
      <c r="R301" s="211"/>
      <c r="S301" s="211"/>
      <c r="T301" s="211"/>
      <c r="U301" s="211"/>
      <c r="V301" s="211"/>
      <c r="W301" s="211"/>
      <c r="X301" s="211"/>
      <c r="Y301" s="189" t="s">
        <v>824</v>
      </c>
      <c r="Z301" s="127" t="s">
        <v>824</v>
      </c>
      <c r="AA301" s="127" t="s">
        <v>824</v>
      </c>
      <c r="AB301" s="481" t="s">
        <v>824</v>
      </c>
      <c r="AC301" s="491" t="s">
        <v>824</v>
      </c>
      <c r="AD301" s="396"/>
      <c r="AE301" s="491" t="s">
        <v>824</v>
      </c>
      <c r="AF301" s="130" t="s">
        <v>824</v>
      </c>
      <c r="AG301" s="117" t="s">
        <v>824</v>
      </c>
      <c r="AH301" s="117" t="s">
        <v>824</v>
      </c>
      <c r="AI301" s="491"/>
      <c r="AJ301" s="491"/>
      <c r="AK301" s="491"/>
      <c r="AL301" s="491"/>
      <c r="AM301" s="492"/>
      <c r="AN301" s="281"/>
      <c r="AO301" s="281"/>
      <c r="AP301" s="281"/>
      <c r="AQ301" s="281"/>
      <c r="AR301" s="215"/>
      <c r="AS301" s="215"/>
    </row>
    <row r="302" spans="1:45" s="222" customFormat="1" ht="43.5" customHeight="1" x14ac:dyDescent="0.25">
      <c r="A302" s="232" t="s">
        <v>1314</v>
      </c>
      <c r="B302" s="64" t="s">
        <v>102</v>
      </c>
      <c r="C302" s="74">
        <v>70</v>
      </c>
      <c r="D302" s="64" t="s">
        <v>678</v>
      </c>
      <c r="E302" s="64" t="s">
        <v>10</v>
      </c>
      <c r="F302" s="209"/>
      <c r="G302" s="209"/>
      <c r="H302" s="209"/>
      <c r="I302" s="209"/>
      <c r="J302" s="209"/>
      <c r="K302" s="209"/>
      <c r="L302" s="209"/>
      <c r="M302" s="209"/>
      <c r="N302" s="209"/>
      <c r="O302" s="209"/>
      <c r="P302" s="209"/>
      <c r="Q302" s="209"/>
      <c r="R302" s="209"/>
      <c r="S302" s="209"/>
      <c r="T302" s="209"/>
      <c r="U302" s="209"/>
      <c r="V302" s="209"/>
      <c r="W302" s="209"/>
      <c r="X302" s="209"/>
      <c r="Y302" s="64" t="s">
        <v>824</v>
      </c>
      <c r="Z302" s="127" t="s">
        <v>824</v>
      </c>
      <c r="AA302" s="127" t="s">
        <v>824</v>
      </c>
      <c r="AB302" s="481" t="s">
        <v>824</v>
      </c>
      <c r="AC302" s="250" t="s">
        <v>824</v>
      </c>
      <c r="AD302" s="232"/>
      <c r="AE302" s="250" t="s">
        <v>824</v>
      </c>
      <c r="AF302" s="130" t="s">
        <v>824</v>
      </c>
      <c r="AG302" s="117" t="s">
        <v>824</v>
      </c>
      <c r="AH302" s="117" t="s">
        <v>824</v>
      </c>
      <c r="AI302" s="250"/>
      <c r="AJ302" s="250"/>
      <c r="AK302" s="250"/>
      <c r="AL302" s="250"/>
      <c r="AM302" s="490"/>
      <c r="AN302" s="281"/>
      <c r="AO302" s="281"/>
      <c r="AP302" s="281"/>
      <c r="AQ302" s="281"/>
      <c r="AR302" s="215"/>
      <c r="AS302" s="215"/>
    </row>
    <row r="303" spans="1:45" s="222" customFormat="1" ht="43.5" customHeight="1" x14ac:dyDescent="0.25">
      <c r="A303" s="232" t="s">
        <v>1314</v>
      </c>
      <c r="B303" s="189" t="s">
        <v>102</v>
      </c>
      <c r="C303" s="189">
        <v>73</v>
      </c>
      <c r="D303" s="189" t="s">
        <v>86</v>
      </c>
      <c r="E303" s="189" t="s">
        <v>10</v>
      </c>
      <c r="F303" s="211"/>
      <c r="G303" s="211"/>
      <c r="H303" s="211"/>
      <c r="I303" s="211"/>
      <c r="J303" s="211"/>
      <c r="K303" s="211"/>
      <c r="L303" s="211"/>
      <c r="M303" s="211"/>
      <c r="N303" s="211"/>
      <c r="O303" s="211"/>
      <c r="P303" s="211"/>
      <c r="Q303" s="211"/>
      <c r="R303" s="211"/>
      <c r="S303" s="211"/>
      <c r="T303" s="211"/>
      <c r="U303" s="211"/>
      <c r="V303" s="211"/>
      <c r="W303" s="211"/>
      <c r="X303" s="211"/>
      <c r="Y303" s="189" t="s">
        <v>824</v>
      </c>
      <c r="Z303" s="127" t="s">
        <v>824</v>
      </c>
      <c r="AA303" s="127" t="s">
        <v>824</v>
      </c>
      <c r="AB303" s="481" t="s">
        <v>824</v>
      </c>
      <c r="AC303" s="491" t="s">
        <v>824</v>
      </c>
      <c r="AD303" s="396"/>
      <c r="AE303" s="491" t="s">
        <v>824</v>
      </c>
      <c r="AF303" s="130" t="s">
        <v>824</v>
      </c>
      <c r="AG303" s="117" t="s">
        <v>824</v>
      </c>
      <c r="AH303" s="117" t="s">
        <v>824</v>
      </c>
      <c r="AI303" s="491"/>
      <c r="AJ303" s="491"/>
      <c r="AK303" s="491"/>
      <c r="AL303" s="491"/>
      <c r="AM303" s="492"/>
      <c r="AN303" s="281"/>
      <c r="AO303" s="281"/>
      <c r="AP303" s="281"/>
      <c r="AQ303" s="281"/>
      <c r="AR303" s="215"/>
      <c r="AS303" s="215"/>
    </row>
    <row r="304" spans="1:45" s="222" customFormat="1" ht="43.5" customHeight="1" x14ac:dyDescent="0.25">
      <c r="A304" s="232" t="s">
        <v>1314</v>
      </c>
      <c r="B304" s="64" t="s">
        <v>45</v>
      </c>
      <c r="C304" s="64">
        <v>74</v>
      </c>
      <c r="D304" s="64" t="s">
        <v>636</v>
      </c>
      <c r="E304" s="64" t="s">
        <v>10</v>
      </c>
      <c r="F304" s="209"/>
      <c r="G304" s="209"/>
      <c r="H304" s="209"/>
      <c r="I304" s="209"/>
      <c r="J304" s="209"/>
      <c r="K304" s="209"/>
      <c r="L304" s="209"/>
      <c r="M304" s="209"/>
      <c r="N304" s="209"/>
      <c r="O304" s="209"/>
      <c r="P304" s="209"/>
      <c r="Q304" s="209"/>
      <c r="R304" s="209"/>
      <c r="S304" s="209"/>
      <c r="T304" s="209"/>
      <c r="U304" s="209"/>
      <c r="V304" s="209"/>
      <c r="W304" s="209"/>
      <c r="X304" s="209"/>
      <c r="Y304" s="189" t="s">
        <v>824</v>
      </c>
      <c r="Z304" s="127" t="s">
        <v>824</v>
      </c>
      <c r="AA304" s="127" t="s">
        <v>824</v>
      </c>
      <c r="AB304" s="481" t="s">
        <v>824</v>
      </c>
      <c r="AC304" s="491" t="s">
        <v>824</v>
      </c>
      <c r="AD304" s="396"/>
      <c r="AE304" s="491" t="s">
        <v>824</v>
      </c>
      <c r="AF304" s="130" t="s">
        <v>824</v>
      </c>
      <c r="AG304" s="117" t="s">
        <v>824</v>
      </c>
      <c r="AH304" s="117" t="s">
        <v>824</v>
      </c>
      <c r="AI304" s="491"/>
      <c r="AJ304" s="491"/>
      <c r="AK304" s="491"/>
      <c r="AL304" s="491"/>
      <c r="AM304" s="492"/>
      <c r="AN304" s="281"/>
      <c r="AO304" s="281"/>
      <c r="AP304" s="281"/>
      <c r="AQ304" s="281"/>
      <c r="AR304" s="215"/>
      <c r="AS304" s="215"/>
    </row>
    <row r="305" spans="1:45" s="222" customFormat="1" ht="43.5" customHeight="1" x14ac:dyDescent="0.25">
      <c r="A305" s="232" t="s">
        <v>1314</v>
      </c>
      <c r="B305" s="189" t="s">
        <v>12</v>
      </c>
      <c r="C305" s="189">
        <v>91</v>
      </c>
      <c r="D305" s="189" t="s">
        <v>685</v>
      </c>
      <c r="E305" s="189" t="s">
        <v>10</v>
      </c>
      <c r="F305" s="211">
        <v>3</v>
      </c>
      <c r="G305" s="211">
        <v>4</v>
      </c>
      <c r="H305" s="211">
        <v>4</v>
      </c>
      <c r="I305" s="211">
        <v>3</v>
      </c>
      <c r="J305" s="211">
        <v>4</v>
      </c>
      <c r="K305" s="211">
        <v>3</v>
      </c>
      <c r="L305" s="211">
        <v>4</v>
      </c>
      <c r="M305" s="211"/>
      <c r="N305" s="211"/>
      <c r="O305" s="211"/>
      <c r="P305" s="211"/>
      <c r="Q305" s="211"/>
      <c r="R305" s="211"/>
      <c r="S305" s="211"/>
      <c r="T305" s="211"/>
      <c r="U305" s="211"/>
      <c r="V305" s="211"/>
      <c r="W305" s="211"/>
      <c r="X305" s="211"/>
      <c r="Y305" s="189">
        <v>4</v>
      </c>
      <c r="Z305" s="127">
        <v>4</v>
      </c>
      <c r="AA305" s="127">
        <v>3</v>
      </c>
      <c r="AB305" s="481" t="s">
        <v>1189</v>
      </c>
      <c r="AC305" s="491" t="s">
        <v>146</v>
      </c>
      <c r="AD305" s="396" t="s">
        <v>371</v>
      </c>
      <c r="AE305" s="491" t="s">
        <v>476</v>
      </c>
      <c r="AF305" s="130" t="s">
        <v>146</v>
      </c>
      <c r="AG305" s="117" t="s">
        <v>371</v>
      </c>
      <c r="AH305" s="117" t="s">
        <v>476</v>
      </c>
      <c r="AI305" s="491"/>
      <c r="AJ305" s="491"/>
      <c r="AK305" s="491"/>
      <c r="AL305" s="491"/>
      <c r="AM305" s="492"/>
      <c r="AN305" s="281"/>
      <c r="AO305" s="281"/>
      <c r="AP305" s="281"/>
      <c r="AQ305" s="281"/>
      <c r="AR305" s="215"/>
      <c r="AS305" s="215"/>
    </row>
    <row r="306" spans="1:45" s="222" customFormat="1" ht="43.5" customHeight="1" x14ac:dyDescent="0.25">
      <c r="A306" s="232" t="s">
        <v>1314</v>
      </c>
      <c r="B306" s="64" t="s">
        <v>26</v>
      </c>
      <c r="C306" s="64">
        <v>75</v>
      </c>
      <c r="D306" s="64" t="s">
        <v>681</v>
      </c>
      <c r="E306" s="64" t="s">
        <v>10</v>
      </c>
      <c r="F306" s="209">
        <v>2</v>
      </c>
      <c r="G306" s="209">
        <v>2</v>
      </c>
      <c r="H306" s="209">
        <v>2</v>
      </c>
      <c r="I306" s="209">
        <v>2</v>
      </c>
      <c r="J306" s="209">
        <v>2</v>
      </c>
      <c r="K306" s="209">
        <v>2</v>
      </c>
      <c r="L306" s="209">
        <v>2</v>
      </c>
      <c r="M306" s="209"/>
      <c r="N306" s="209"/>
      <c r="O306" s="209"/>
      <c r="P306" s="209"/>
      <c r="Q306" s="209"/>
      <c r="R306" s="209"/>
      <c r="S306" s="209"/>
      <c r="T306" s="209"/>
      <c r="U306" s="209"/>
      <c r="V306" s="209"/>
      <c r="W306" s="209"/>
      <c r="X306" s="209"/>
      <c r="Y306" s="64">
        <v>2</v>
      </c>
      <c r="Z306" s="127">
        <v>2</v>
      </c>
      <c r="AA306" s="127">
        <v>2</v>
      </c>
      <c r="AB306" s="481" t="s">
        <v>1182</v>
      </c>
      <c r="AC306" s="250" t="s">
        <v>142</v>
      </c>
      <c r="AD306" s="232" t="s">
        <v>384</v>
      </c>
      <c r="AE306" s="250" t="s">
        <v>475</v>
      </c>
      <c r="AF306" s="130" t="s">
        <v>142</v>
      </c>
      <c r="AG306" s="117" t="s">
        <v>384</v>
      </c>
      <c r="AH306" s="117" t="s">
        <v>475</v>
      </c>
      <c r="AI306" s="250"/>
      <c r="AJ306" s="250"/>
      <c r="AK306" s="250"/>
      <c r="AL306" s="250"/>
      <c r="AM306" s="490"/>
      <c r="AN306" s="281"/>
      <c r="AO306" s="281"/>
      <c r="AP306" s="281"/>
      <c r="AQ306" s="281"/>
      <c r="AR306" s="215"/>
      <c r="AS306" s="215"/>
    </row>
    <row r="307" spans="1:45" s="222" customFormat="1" ht="43.5" customHeight="1" x14ac:dyDescent="0.25">
      <c r="A307" s="232" t="s">
        <v>1314</v>
      </c>
      <c r="B307" s="189" t="s">
        <v>26</v>
      </c>
      <c r="C307" s="189">
        <v>78</v>
      </c>
      <c r="D307" s="189" t="s">
        <v>682</v>
      </c>
      <c r="E307" s="189" t="s">
        <v>10</v>
      </c>
      <c r="F307" s="211">
        <v>3</v>
      </c>
      <c r="G307" s="211">
        <v>4</v>
      </c>
      <c r="H307" s="211">
        <v>4</v>
      </c>
      <c r="I307" s="211">
        <v>3</v>
      </c>
      <c r="J307" s="211">
        <v>4</v>
      </c>
      <c r="K307" s="211">
        <v>4</v>
      </c>
      <c r="L307" s="211">
        <v>3</v>
      </c>
      <c r="M307" s="211">
        <v>4</v>
      </c>
      <c r="N307" s="211"/>
      <c r="O307" s="211"/>
      <c r="P307" s="211"/>
      <c r="Q307" s="211"/>
      <c r="R307" s="211"/>
      <c r="S307" s="211"/>
      <c r="T307" s="211"/>
      <c r="U307" s="211"/>
      <c r="V307" s="211"/>
      <c r="W307" s="211"/>
      <c r="X307" s="211"/>
      <c r="Y307" s="189">
        <v>4</v>
      </c>
      <c r="Z307" s="127">
        <v>4</v>
      </c>
      <c r="AA307" s="127">
        <v>1</v>
      </c>
      <c r="AB307" s="481" t="s">
        <v>1197</v>
      </c>
      <c r="AC307" s="491" t="s">
        <v>146</v>
      </c>
      <c r="AD307" s="396" t="s">
        <v>463</v>
      </c>
      <c r="AE307" s="491" t="s">
        <v>371</v>
      </c>
      <c r="AF307" s="130" t="s">
        <v>146</v>
      </c>
      <c r="AG307" s="117" t="s">
        <v>463</v>
      </c>
      <c r="AH307" s="117" t="s">
        <v>371</v>
      </c>
      <c r="AI307" s="491"/>
      <c r="AJ307" s="491"/>
      <c r="AK307" s="491"/>
      <c r="AL307" s="491"/>
      <c r="AM307" s="492"/>
      <c r="AN307" s="281"/>
      <c r="AO307" s="281"/>
      <c r="AP307" s="281"/>
      <c r="AQ307" s="281"/>
      <c r="AR307" s="215"/>
      <c r="AS307" s="215"/>
    </row>
    <row r="308" spans="1:45" s="222" customFormat="1" ht="43.5" customHeight="1" x14ac:dyDescent="0.25">
      <c r="A308" s="232" t="s">
        <v>1314</v>
      </c>
      <c r="B308" s="64" t="s">
        <v>26</v>
      </c>
      <c r="C308" s="64">
        <v>88</v>
      </c>
      <c r="D308" s="64" t="s">
        <v>1148</v>
      </c>
      <c r="E308" s="64" t="s">
        <v>10</v>
      </c>
      <c r="F308" s="209">
        <v>3</v>
      </c>
      <c r="G308" s="209">
        <v>3</v>
      </c>
      <c r="H308" s="209">
        <v>3</v>
      </c>
      <c r="I308" s="209">
        <v>3</v>
      </c>
      <c r="J308" s="209">
        <v>3</v>
      </c>
      <c r="K308" s="209">
        <v>3</v>
      </c>
      <c r="L308" s="209">
        <v>3</v>
      </c>
      <c r="M308" s="209">
        <v>3</v>
      </c>
      <c r="N308" s="209"/>
      <c r="O308" s="209"/>
      <c r="P308" s="209"/>
      <c r="Q308" s="209"/>
      <c r="R308" s="209"/>
      <c r="S308" s="209"/>
      <c r="T308" s="209"/>
      <c r="U308" s="209"/>
      <c r="V308" s="209"/>
      <c r="W308" s="209"/>
      <c r="X308" s="209"/>
      <c r="Y308" s="64">
        <v>3</v>
      </c>
      <c r="Z308" s="127">
        <v>3</v>
      </c>
      <c r="AA308" s="127">
        <v>1</v>
      </c>
      <c r="AB308" s="481" t="s">
        <v>1133</v>
      </c>
      <c r="AC308" s="250" t="s">
        <v>144</v>
      </c>
      <c r="AD308" s="496" t="s">
        <v>463</v>
      </c>
      <c r="AE308" s="250" t="s">
        <v>475</v>
      </c>
      <c r="AF308" s="130" t="s">
        <v>144</v>
      </c>
      <c r="AG308" s="117" t="s">
        <v>463</v>
      </c>
      <c r="AH308" s="117" t="s">
        <v>475</v>
      </c>
      <c r="AI308" s="250"/>
      <c r="AJ308" s="250"/>
      <c r="AK308" s="250"/>
      <c r="AL308" s="250"/>
      <c r="AM308" s="490"/>
      <c r="AN308" s="281"/>
      <c r="AO308" s="281"/>
      <c r="AP308" s="281"/>
      <c r="AQ308" s="281"/>
      <c r="AR308" s="215"/>
      <c r="AS308" s="215"/>
    </row>
    <row r="309" spans="1:45" s="222" customFormat="1" ht="43.5" customHeight="1" x14ac:dyDescent="0.25">
      <c r="A309" s="232" t="s">
        <v>1314</v>
      </c>
      <c r="B309" s="62" t="s">
        <v>26</v>
      </c>
      <c r="C309" s="62">
        <v>89</v>
      </c>
      <c r="D309" s="62" t="s">
        <v>1149</v>
      </c>
      <c r="E309" s="62" t="s">
        <v>10</v>
      </c>
      <c r="F309" s="212">
        <v>2</v>
      </c>
      <c r="G309" s="212">
        <v>1</v>
      </c>
      <c r="H309" s="212">
        <v>1</v>
      </c>
      <c r="I309" s="212">
        <v>2</v>
      </c>
      <c r="J309" s="212">
        <v>1</v>
      </c>
      <c r="K309" s="212">
        <v>1</v>
      </c>
      <c r="L309" s="212">
        <v>3</v>
      </c>
      <c r="M309" s="212">
        <v>2</v>
      </c>
      <c r="N309" s="212"/>
      <c r="O309" s="212"/>
      <c r="P309" s="212"/>
      <c r="Q309" s="212"/>
      <c r="R309" s="212"/>
      <c r="S309" s="212"/>
      <c r="T309" s="212"/>
      <c r="U309" s="212"/>
      <c r="V309" s="212"/>
      <c r="W309" s="212"/>
      <c r="X309" s="212"/>
      <c r="Y309" s="62">
        <v>2</v>
      </c>
      <c r="Z309" s="126">
        <v>2</v>
      </c>
      <c r="AA309" s="126">
        <v>2</v>
      </c>
      <c r="AB309" s="126" t="s">
        <v>1182</v>
      </c>
      <c r="AC309" s="250" t="s">
        <v>142</v>
      </c>
      <c r="AD309" s="396" t="s">
        <v>384</v>
      </c>
      <c r="AE309" s="475" t="s">
        <v>475</v>
      </c>
      <c r="AF309" s="156" t="s">
        <v>142</v>
      </c>
      <c r="AG309" s="494" t="s">
        <v>384</v>
      </c>
      <c r="AH309" s="494" t="s">
        <v>475</v>
      </c>
      <c r="AI309" s="475"/>
      <c r="AJ309" s="475"/>
      <c r="AK309" s="475"/>
      <c r="AL309" s="475"/>
      <c r="AM309" s="495"/>
      <c r="AN309" s="281"/>
      <c r="AO309" s="281"/>
      <c r="AP309" s="281"/>
      <c r="AQ309" s="281"/>
      <c r="AR309" s="215"/>
      <c r="AS309" s="215"/>
    </row>
    <row r="310" spans="1:45" s="222" customFormat="1" ht="43.5" customHeight="1" x14ac:dyDescent="0.25">
      <c r="A310" s="232" t="s">
        <v>1314</v>
      </c>
      <c r="B310" s="189" t="s">
        <v>687</v>
      </c>
      <c r="C310" s="190">
        <v>101</v>
      </c>
      <c r="D310" s="189" t="s">
        <v>755</v>
      </c>
      <c r="E310" s="189" t="s">
        <v>10</v>
      </c>
      <c r="F310" s="211"/>
      <c r="G310" s="211"/>
      <c r="H310" s="211"/>
      <c r="I310" s="211"/>
      <c r="J310" s="211"/>
      <c r="K310" s="211"/>
      <c r="L310" s="211"/>
      <c r="M310" s="211"/>
      <c r="N310" s="211"/>
      <c r="O310" s="211"/>
      <c r="P310" s="211"/>
      <c r="Q310" s="211"/>
      <c r="R310" s="211"/>
      <c r="S310" s="211"/>
      <c r="T310" s="211"/>
      <c r="U310" s="211"/>
      <c r="V310" s="211"/>
      <c r="W310" s="211"/>
      <c r="X310" s="211"/>
      <c r="Y310" s="189" t="s">
        <v>824</v>
      </c>
      <c r="Z310" s="127" t="s">
        <v>824</v>
      </c>
      <c r="AA310" s="127" t="s">
        <v>824</v>
      </c>
      <c r="AB310" s="481" t="s">
        <v>824</v>
      </c>
      <c r="AC310" s="491" t="s">
        <v>824</v>
      </c>
      <c r="AD310" s="396"/>
      <c r="AE310" s="491" t="s">
        <v>824</v>
      </c>
      <c r="AF310" s="130" t="s">
        <v>824</v>
      </c>
      <c r="AG310" s="117" t="s">
        <v>824</v>
      </c>
      <c r="AH310" s="117" t="s">
        <v>824</v>
      </c>
      <c r="AI310" s="491"/>
      <c r="AJ310" s="491"/>
      <c r="AK310" s="491"/>
      <c r="AL310" s="491"/>
      <c r="AM310" s="492"/>
      <c r="AN310" s="281"/>
      <c r="AO310" s="281"/>
      <c r="AP310" s="281"/>
      <c r="AQ310" s="281"/>
      <c r="AR310" s="215"/>
      <c r="AS310" s="215"/>
    </row>
    <row r="311" spans="1:45" s="222" customFormat="1" ht="43.5" customHeight="1" x14ac:dyDescent="0.25">
      <c r="A311" s="232" t="s">
        <v>1314</v>
      </c>
      <c r="B311" s="64" t="s">
        <v>66</v>
      </c>
      <c r="C311" s="62">
        <v>124</v>
      </c>
      <c r="D311" s="64" t="s">
        <v>716</v>
      </c>
      <c r="E311" s="64" t="s">
        <v>10</v>
      </c>
      <c r="F311" s="209"/>
      <c r="G311" s="209"/>
      <c r="H311" s="209"/>
      <c r="I311" s="209"/>
      <c r="J311" s="209"/>
      <c r="K311" s="209"/>
      <c r="L311" s="209"/>
      <c r="M311" s="209"/>
      <c r="N311" s="209"/>
      <c r="O311" s="209"/>
      <c r="P311" s="209"/>
      <c r="Q311" s="209"/>
      <c r="R311" s="209"/>
      <c r="S311" s="209"/>
      <c r="T311" s="209"/>
      <c r="U311" s="209"/>
      <c r="V311" s="209"/>
      <c r="W311" s="209"/>
      <c r="X311" s="209"/>
      <c r="Y311" s="64" t="s">
        <v>824</v>
      </c>
      <c r="Z311" s="127" t="s">
        <v>824</v>
      </c>
      <c r="AA311" s="127" t="s">
        <v>824</v>
      </c>
      <c r="AB311" s="481" t="s">
        <v>824</v>
      </c>
      <c r="AC311" s="250" t="s">
        <v>824</v>
      </c>
      <c r="AD311" s="232"/>
      <c r="AE311" s="250" t="s">
        <v>824</v>
      </c>
      <c r="AF311" s="130" t="s">
        <v>824</v>
      </c>
      <c r="AG311" s="117" t="s">
        <v>824</v>
      </c>
      <c r="AH311" s="117" t="s">
        <v>824</v>
      </c>
      <c r="AI311" s="250"/>
      <c r="AJ311" s="250"/>
      <c r="AK311" s="250"/>
      <c r="AL311" s="250"/>
      <c r="AM311" s="490"/>
      <c r="AN311" s="281"/>
      <c r="AO311" s="281"/>
      <c r="AP311" s="281"/>
      <c r="AQ311" s="281"/>
      <c r="AR311" s="215"/>
      <c r="AS311" s="215"/>
    </row>
    <row r="312" spans="1:45" s="222" customFormat="1" ht="43.5" customHeight="1" x14ac:dyDescent="0.25">
      <c r="A312" s="232" t="s">
        <v>109</v>
      </c>
      <c r="B312" s="64" t="s">
        <v>12</v>
      </c>
      <c r="C312" s="62">
        <v>20</v>
      </c>
      <c r="D312" s="64" t="s">
        <v>24</v>
      </c>
      <c r="E312" s="64" t="s">
        <v>10</v>
      </c>
      <c r="F312" s="209">
        <v>4</v>
      </c>
      <c r="G312" s="209">
        <v>4</v>
      </c>
      <c r="H312" s="209">
        <v>5</v>
      </c>
      <c r="I312" s="209">
        <v>5</v>
      </c>
      <c r="J312" s="209"/>
      <c r="K312" s="209"/>
      <c r="L312" s="209"/>
      <c r="M312" s="209"/>
      <c r="N312" s="209"/>
      <c r="O312" s="209"/>
      <c r="P312" s="209"/>
      <c r="Q312" s="209"/>
      <c r="R312" s="209"/>
      <c r="S312" s="209"/>
      <c r="T312" s="209"/>
      <c r="U312" s="209"/>
      <c r="V312" s="209"/>
      <c r="W312" s="209"/>
      <c r="X312" s="209"/>
      <c r="Y312" s="64">
        <v>5</v>
      </c>
      <c r="Z312" s="127">
        <v>5</v>
      </c>
      <c r="AA312" s="127">
        <v>3</v>
      </c>
      <c r="AB312" s="481" t="s">
        <v>1192</v>
      </c>
      <c r="AC312" s="250" t="s">
        <v>148</v>
      </c>
      <c r="AD312" s="232" t="s">
        <v>371</v>
      </c>
      <c r="AE312" s="250" t="s">
        <v>477</v>
      </c>
      <c r="AF312" s="130" t="s">
        <v>1192</v>
      </c>
      <c r="AG312" s="117">
        <v>5</v>
      </c>
      <c r="AH312" s="117">
        <v>3</v>
      </c>
      <c r="AI312" s="250" t="s">
        <v>148</v>
      </c>
      <c r="AJ312" s="250" t="s">
        <v>371</v>
      </c>
      <c r="AK312" s="250" t="s">
        <v>477</v>
      </c>
      <c r="AL312" s="250" t="s">
        <v>1129</v>
      </c>
      <c r="AM312" s="490"/>
      <c r="AN312" s="281"/>
      <c r="AO312" s="281"/>
      <c r="AP312" s="281"/>
      <c r="AQ312" s="281"/>
      <c r="AR312" s="215"/>
      <c r="AS312" s="215"/>
    </row>
    <row r="313" spans="1:45" s="222" customFormat="1" ht="43.5" customHeight="1" x14ac:dyDescent="0.25">
      <c r="A313" s="232" t="s">
        <v>109</v>
      </c>
      <c r="B313" s="64" t="s">
        <v>12</v>
      </c>
      <c r="C313" s="62">
        <v>27</v>
      </c>
      <c r="D313" s="64" t="s">
        <v>661</v>
      </c>
      <c r="E313" s="64" t="s">
        <v>10</v>
      </c>
      <c r="F313" s="209">
        <v>5</v>
      </c>
      <c r="G313" s="209">
        <v>5</v>
      </c>
      <c r="H313" s="209">
        <v>3</v>
      </c>
      <c r="I313" s="209">
        <v>4</v>
      </c>
      <c r="J313" s="209"/>
      <c r="K313" s="209"/>
      <c r="L313" s="209"/>
      <c r="M313" s="209"/>
      <c r="N313" s="209"/>
      <c r="O313" s="209"/>
      <c r="P313" s="209"/>
      <c r="Q313" s="209"/>
      <c r="R313" s="209"/>
      <c r="S313" s="209"/>
      <c r="T313" s="209"/>
      <c r="U313" s="209"/>
      <c r="V313" s="209"/>
      <c r="W313" s="209"/>
      <c r="X313" s="209"/>
      <c r="Y313" s="64">
        <v>4</v>
      </c>
      <c r="Z313" s="127">
        <v>4</v>
      </c>
      <c r="AA313" s="127">
        <v>2</v>
      </c>
      <c r="AB313" s="481" t="s">
        <v>1190</v>
      </c>
      <c r="AC313" s="250" t="s">
        <v>146</v>
      </c>
      <c r="AD313" s="232" t="s">
        <v>384</v>
      </c>
      <c r="AE313" s="250" t="s">
        <v>476</v>
      </c>
      <c r="AF313" s="130" t="s">
        <v>1190</v>
      </c>
      <c r="AG313" s="117">
        <v>4</v>
      </c>
      <c r="AH313" s="117">
        <v>2</v>
      </c>
      <c r="AI313" s="250" t="s">
        <v>146</v>
      </c>
      <c r="AJ313" s="250" t="s">
        <v>384</v>
      </c>
      <c r="AK313" s="250" t="s">
        <v>476</v>
      </c>
      <c r="AL313" s="250" t="s">
        <v>1129</v>
      </c>
      <c r="AM313" s="490"/>
      <c r="AN313" s="281"/>
      <c r="AO313" s="281"/>
      <c r="AP313" s="281"/>
      <c r="AQ313" s="281"/>
      <c r="AR313" s="215"/>
      <c r="AS313" s="215"/>
    </row>
    <row r="314" spans="1:45" s="222" customFormat="1" ht="43.5" customHeight="1" x14ac:dyDescent="0.25">
      <c r="A314" s="232" t="s">
        <v>109</v>
      </c>
      <c r="B314" s="64" t="s">
        <v>57</v>
      </c>
      <c r="C314" s="62">
        <v>53</v>
      </c>
      <c r="D314" s="64" t="s">
        <v>58</v>
      </c>
      <c r="E314" s="64" t="s">
        <v>10</v>
      </c>
      <c r="F314" s="209"/>
      <c r="G314" s="209"/>
      <c r="H314" s="209"/>
      <c r="I314" s="209"/>
      <c r="J314" s="209"/>
      <c r="K314" s="209"/>
      <c r="L314" s="209"/>
      <c r="M314" s="209"/>
      <c r="N314" s="209"/>
      <c r="O314" s="209"/>
      <c r="P314" s="209"/>
      <c r="Q314" s="209"/>
      <c r="R314" s="209"/>
      <c r="S314" s="209"/>
      <c r="T314" s="209"/>
      <c r="U314" s="209"/>
      <c r="V314" s="209"/>
      <c r="W314" s="209"/>
      <c r="X314" s="209"/>
      <c r="Y314" s="64" t="s">
        <v>824</v>
      </c>
      <c r="Z314" s="127" t="s">
        <v>824</v>
      </c>
      <c r="AA314" s="127" t="s">
        <v>824</v>
      </c>
      <c r="AB314" s="481" t="s">
        <v>824</v>
      </c>
      <c r="AC314" s="250" t="s">
        <v>824</v>
      </c>
      <c r="AD314" s="232"/>
      <c r="AE314" s="250" t="s">
        <v>824</v>
      </c>
      <c r="AF314" s="130" t="s">
        <v>824</v>
      </c>
      <c r="AG314" s="117" t="s">
        <v>824</v>
      </c>
      <c r="AH314" s="117" t="s">
        <v>824</v>
      </c>
      <c r="AI314" s="250" t="s">
        <v>824</v>
      </c>
      <c r="AJ314" s="250" t="s">
        <v>824</v>
      </c>
      <c r="AK314" s="250" t="s">
        <v>824</v>
      </c>
      <c r="AL314" s="250" t="s">
        <v>1129</v>
      </c>
      <c r="AM314" s="490"/>
      <c r="AN314" s="281"/>
      <c r="AO314" s="281"/>
      <c r="AP314" s="281"/>
      <c r="AQ314" s="281"/>
      <c r="AR314" s="215"/>
      <c r="AS314" s="215"/>
    </row>
    <row r="315" spans="1:45" s="222" customFormat="1" ht="43.5" customHeight="1" x14ac:dyDescent="0.25">
      <c r="A315" s="232" t="s">
        <v>109</v>
      </c>
      <c r="B315" s="64" t="s">
        <v>676</v>
      </c>
      <c r="C315" s="62">
        <v>67</v>
      </c>
      <c r="D315" s="64" t="s">
        <v>677</v>
      </c>
      <c r="E315" s="64" t="s">
        <v>10</v>
      </c>
      <c r="F315" s="209"/>
      <c r="G315" s="209"/>
      <c r="H315" s="209"/>
      <c r="I315" s="209"/>
      <c r="J315" s="209"/>
      <c r="K315" s="209"/>
      <c r="L315" s="209"/>
      <c r="M315" s="209"/>
      <c r="N315" s="209"/>
      <c r="O315" s="209"/>
      <c r="P315" s="209"/>
      <c r="Q315" s="209"/>
      <c r="R315" s="209"/>
      <c r="S315" s="209"/>
      <c r="T315" s="209"/>
      <c r="U315" s="209"/>
      <c r="V315" s="209"/>
      <c r="W315" s="209"/>
      <c r="X315" s="209"/>
      <c r="Y315" s="64" t="s">
        <v>824</v>
      </c>
      <c r="Z315" s="127" t="s">
        <v>824</v>
      </c>
      <c r="AA315" s="127" t="s">
        <v>824</v>
      </c>
      <c r="AB315" s="481" t="s">
        <v>824</v>
      </c>
      <c r="AC315" s="250" t="s">
        <v>824</v>
      </c>
      <c r="AD315" s="232"/>
      <c r="AE315" s="250" t="s">
        <v>824</v>
      </c>
      <c r="AF315" s="130" t="s">
        <v>824</v>
      </c>
      <c r="AG315" s="117" t="s">
        <v>824</v>
      </c>
      <c r="AH315" s="117" t="s">
        <v>824</v>
      </c>
      <c r="AI315" s="250" t="s">
        <v>824</v>
      </c>
      <c r="AJ315" s="250" t="s">
        <v>824</v>
      </c>
      <c r="AK315" s="250" t="s">
        <v>824</v>
      </c>
      <c r="AL315" s="250" t="s">
        <v>1129</v>
      </c>
      <c r="AM315" s="490"/>
      <c r="AN315" s="281"/>
      <c r="AO315" s="281"/>
      <c r="AP315" s="281"/>
      <c r="AQ315" s="281"/>
      <c r="AR315" s="215"/>
      <c r="AS315" s="215"/>
    </row>
    <row r="316" spans="1:45" s="222" customFormat="1" ht="43.5" customHeight="1" x14ac:dyDescent="0.25">
      <c r="A316" s="232" t="s">
        <v>109</v>
      </c>
      <c r="B316" s="64" t="s">
        <v>102</v>
      </c>
      <c r="C316" s="62">
        <v>68</v>
      </c>
      <c r="D316" s="64" t="s">
        <v>81</v>
      </c>
      <c r="E316" s="64" t="s">
        <v>10</v>
      </c>
      <c r="F316" s="209"/>
      <c r="G316" s="209"/>
      <c r="H316" s="209"/>
      <c r="I316" s="209"/>
      <c r="J316" s="209"/>
      <c r="K316" s="209"/>
      <c r="L316" s="209"/>
      <c r="M316" s="209"/>
      <c r="N316" s="209"/>
      <c r="O316" s="209"/>
      <c r="P316" s="209"/>
      <c r="Q316" s="209"/>
      <c r="R316" s="209"/>
      <c r="S316" s="209"/>
      <c r="T316" s="209"/>
      <c r="U316" s="209"/>
      <c r="V316" s="209"/>
      <c r="W316" s="209"/>
      <c r="X316" s="209"/>
      <c r="Y316" s="64" t="s">
        <v>824</v>
      </c>
      <c r="Z316" s="127" t="s">
        <v>824</v>
      </c>
      <c r="AA316" s="127" t="s">
        <v>824</v>
      </c>
      <c r="AB316" s="481" t="s">
        <v>824</v>
      </c>
      <c r="AC316" s="250" t="s">
        <v>824</v>
      </c>
      <c r="AD316" s="232"/>
      <c r="AE316" s="250" t="s">
        <v>824</v>
      </c>
      <c r="AF316" s="130" t="s">
        <v>824</v>
      </c>
      <c r="AG316" s="117" t="s">
        <v>824</v>
      </c>
      <c r="AH316" s="117" t="s">
        <v>824</v>
      </c>
      <c r="AI316" s="250" t="s">
        <v>824</v>
      </c>
      <c r="AJ316" s="250" t="s">
        <v>824</v>
      </c>
      <c r="AK316" s="250" t="s">
        <v>824</v>
      </c>
      <c r="AL316" s="250" t="s">
        <v>1129</v>
      </c>
      <c r="AM316" s="490"/>
      <c r="AN316" s="281"/>
      <c r="AO316" s="281"/>
      <c r="AP316" s="281"/>
      <c r="AQ316" s="281"/>
      <c r="AR316" s="215"/>
      <c r="AS316" s="215"/>
    </row>
    <row r="317" spans="1:45" s="222" customFormat="1" ht="43.5" customHeight="1" x14ac:dyDescent="0.25">
      <c r="A317" s="232" t="s">
        <v>109</v>
      </c>
      <c r="B317" s="64" t="s">
        <v>102</v>
      </c>
      <c r="C317" s="62">
        <v>70</v>
      </c>
      <c r="D317" s="64" t="s">
        <v>678</v>
      </c>
      <c r="E317" s="64" t="s">
        <v>10</v>
      </c>
      <c r="F317" s="209"/>
      <c r="G317" s="209"/>
      <c r="H317" s="209"/>
      <c r="I317" s="209"/>
      <c r="J317" s="209"/>
      <c r="K317" s="209"/>
      <c r="L317" s="209"/>
      <c r="M317" s="209"/>
      <c r="N317" s="209"/>
      <c r="O317" s="209"/>
      <c r="P317" s="209"/>
      <c r="Q317" s="209"/>
      <c r="R317" s="209"/>
      <c r="S317" s="209"/>
      <c r="T317" s="209"/>
      <c r="U317" s="209"/>
      <c r="V317" s="209"/>
      <c r="W317" s="209"/>
      <c r="X317" s="209"/>
      <c r="Y317" s="64" t="s">
        <v>824</v>
      </c>
      <c r="Z317" s="127" t="s">
        <v>824</v>
      </c>
      <c r="AA317" s="127" t="s">
        <v>824</v>
      </c>
      <c r="AB317" s="481" t="s">
        <v>824</v>
      </c>
      <c r="AC317" s="250" t="s">
        <v>824</v>
      </c>
      <c r="AD317" s="232"/>
      <c r="AE317" s="250" t="s">
        <v>824</v>
      </c>
      <c r="AF317" s="130" t="s">
        <v>824</v>
      </c>
      <c r="AG317" s="117" t="s">
        <v>824</v>
      </c>
      <c r="AH317" s="117" t="s">
        <v>824</v>
      </c>
      <c r="AI317" s="250" t="s">
        <v>824</v>
      </c>
      <c r="AJ317" s="250" t="s">
        <v>824</v>
      </c>
      <c r="AK317" s="250" t="s">
        <v>824</v>
      </c>
      <c r="AL317" s="250" t="s">
        <v>1129</v>
      </c>
      <c r="AM317" s="490"/>
      <c r="AN317" s="281"/>
      <c r="AO317" s="281"/>
      <c r="AP317" s="281"/>
      <c r="AQ317" s="281"/>
      <c r="AR317" s="215"/>
      <c r="AS317" s="215"/>
    </row>
    <row r="318" spans="1:45" s="222" customFormat="1" ht="43.5" customHeight="1" x14ac:dyDescent="0.25">
      <c r="A318" s="232" t="s">
        <v>109</v>
      </c>
      <c r="B318" s="64" t="s">
        <v>102</v>
      </c>
      <c r="C318" s="62">
        <v>73</v>
      </c>
      <c r="D318" s="64" t="s">
        <v>86</v>
      </c>
      <c r="E318" s="64" t="s">
        <v>10</v>
      </c>
      <c r="F318" s="209"/>
      <c r="G318" s="209"/>
      <c r="H318" s="209"/>
      <c r="I318" s="209"/>
      <c r="J318" s="209"/>
      <c r="K318" s="209"/>
      <c r="L318" s="209"/>
      <c r="M318" s="209"/>
      <c r="N318" s="209"/>
      <c r="O318" s="209"/>
      <c r="P318" s="209"/>
      <c r="Q318" s="209"/>
      <c r="R318" s="209"/>
      <c r="S318" s="209"/>
      <c r="T318" s="209"/>
      <c r="U318" s="209"/>
      <c r="V318" s="209"/>
      <c r="W318" s="209"/>
      <c r="X318" s="209"/>
      <c r="Y318" s="64" t="s">
        <v>824</v>
      </c>
      <c r="Z318" s="127" t="s">
        <v>824</v>
      </c>
      <c r="AA318" s="127" t="s">
        <v>824</v>
      </c>
      <c r="AB318" s="481" t="s">
        <v>824</v>
      </c>
      <c r="AC318" s="250" t="s">
        <v>824</v>
      </c>
      <c r="AD318" s="232"/>
      <c r="AE318" s="250" t="s">
        <v>824</v>
      </c>
      <c r="AF318" s="130" t="s">
        <v>824</v>
      </c>
      <c r="AG318" s="117" t="s">
        <v>824</v>
      </c>
      <c r="AH318" s="117" t="s">
        <v>824</v>
      </c>
      <c r="AI318" s="250" t="s">
        <v>824</v>
      </c>
      <c r="AJ318" s="250" t="s">
        <v>824</v>
      </c>
      <c r="AK318" s="250" t="s">
        <v>824</v>
      </c>
      <c r="AL318" s="250" t="s">
        <v>1129</v>
      </c>
      <c r="AM318" s="490"/>
      <c r="AN318" s="281"/>
      <c r="AO318" s="281"/>
      <c r="AP318" s="281"/>
      <c r="AQ318" s="281"/>
      <c r="AR318" s="215"/>
      <c r="AS318" s="215"/>
    </row>
    <row r="319" spans="1:45" s="222" customFormat="1" ht="43.5" customHeight="1" x14ac:dyDescent="0.25">
      <c r="A319" s="232" t="s">
        <v>109</v>
      </c>
      <c r="B319" s="64" t="s">
        <v>45</v>
      </c>
      <c r="C319" s="62">
        <v>74</v>
      </c>
      <c r="D319" s="64" t="s">
        <v>636</v>
      </c>
      <c r="E319" s="64" t="s">
        <v>10</v>
      </c>
      <c r="F319" s="209"/>
      <c r="G319" s="209"/>
      <c r="H319" s="209"/>
      <c r="I319" s="209"/>
      <c r="J319" s="209"/>
      <c r="K319" s="209"/>
      <c r="L319" s="209"/>
      <c r="M319" s="209"/>
      <c r="N319" s="209"/>
      <c r="O319" s="209"/>
      <c r="P319" s="209"/>
      <c r="Q319" s="209"/>
      <c r="R319" s="209"/>
      <c r="S319" s="209"/>
      <c r="T319" s="209"/>
      <c r="U319" s="209"/>
      <c r="V319" s="209"/>
      <c r="W319" s="209"/>
      <c r="X319" s="209"/>
      <c r="Y319" s="64" t="s">
        <v>824</v>
      </c>
      <c r="Z319" s="127" t="s">
        <v>824</v>
      </c>
      <c r="AA319" s="127" t="s">
        <v>824</v>
      </c>
      <c r="AB319" s="481" t="s">
        <v>824</v>
      </c>
      <c r="AC319" s="250" t="s">
        <v>824</v>
      </c>
      <c r="AD319" s="232"/>
      <c r="AE319" s="250" t="s">
        <v>824</v>
      </c>
      <c r="AF319" s="130" t="s">
        <v>824</v>
      </c>
      <c r="AG319" s="117" t="s">
        <v>824</v>
      </c>
      <c r="AH319" s="117" t="s">
        <v>824</v>
      </c>
      <c r="AI319" s="250" t="s">
        <v>824</v>
      </c>
      <c r="AJ319" s="250" t="s">
        <v>824</v>
      </c>
      <c r="AK319" s="250" t="s">
        <v>824</v>
      </c>
      <c r="AL319" s="250" t="s">
        <v>1129</v>
      </c>
      <c r="AM319" s="490"/>
      <c r="AN319" s="281"/>
      <c r="AO319" s="281"/>
      <c r="AP319" s="281"/>
      <c r="AQ319" s="281"/>
      <c r="AR319" s="215"/>
      <c r="AS319" s="215"/>
    </row>
    <row r="320" spans="1:45" s="222" customFormat="1" ht="43.5" customHeight="1" x14ac:dyDescent="0.25">
      <c r="A320" s="232" t="s">
        <v>109</v>
      </c>
      <c r="B320" s="64" t="s">
        <v>12</v>
      </c>
      <c r="C320" s="62">
        <v>91</v>
      </c>
      <c r="D320" s="64" t="s">
        <v>685</v>
      </c>
      <c r="E320" s="64" t="s">
        <v>10</v>
      </c>
      <c r="F320" s="209">
        <v>4</v>
      </c>
      <c r="G320" s="209">
        <v>3</v>
      </c>
      <c r="H320" s="209">
        <v>1</v>
      </c>
      <c r="I320" s="209">
        <v>1</v>
      </c>
      <c r="J320" s="209"/>
      <c r="K320" s="209"/>
      <c r="L320" s="209"/>
      <c r="M320" s="209"/>
      <c r="N320" s="209"/>
      <c r="O320" s="209"/>
      <c r="P320" s="209"/>
      <c r="Q320" s="209"/>
      <c r="R320" s="209"/>
      <c r="S320" s="209"/>
      <c r="T320" s="209"/>
      <c r="U320" s="209"/>
      <c r="V320" s="209"/>
      <c r="W320" s="209"/>
      <c r="X320" s="209"/>
      <c r="Y320" s="64">
        <v>2</v>
      </c>
      <c r="Z320" s="127">
        <v>2</v>
      </c>
      <c r="AA320" s="127">
        <v>2</v>
      </c>
      <c r="AB320" s="481" t="s">
        <v>1182</v>
      </c>
      <c r="AC320" s="250" t="s">
        <v>142</v>
      </c>
      <c r="AD320" s="232" t="s">
        <v>384</v>
      </c>
      <c r="AE320" s="250" t="s">
        <v>475</v>
      </c>
      <c r="AF320" s="130" t="s">
        <v>1182</v>
      </c>
      <c r="AG320" s="117">
        <v>2</v>
      </c>
      <c r="AH320" s="117">
        <v>2</v>
      </c>
      <c r="AI320" s="250" t="s">
        <v>142</v>
      </c>
      <c r="AJ320" s="250" t="s">
        <v>384</v>
      </c>
      <c r="AK320" s="250" t="s">
        <v>475</v>
      </c>
      <c r="AL320" s="250" t="s">
        <v>377</v>
      </c>
      <c r="AM320" s="490"/>
      <c r="AN320" s="281"/>
      <c r="AO320" s="281"/>
      <c r="AP320" s="281"/>
      <c r="AQ320" s="281"/>
      <c r="AR320" s="215"/>
      <c r="AS320" s="215"/>
    </row>
    <row r="321" spans="1:45" s="222" customFormat="1" ht="43.5" customHeight="1" x14ac:dyDescent="0.25">
      <c r="A321" s="232" t="s">
        <v>109</v>
      </c>
      <c r="B321" s="64" t="s">
        <v>26</v>
      </c>
      <c r="C321" s="62">
        <v>75</v>
      </c>
      <c r="D321" s="64" t="s">
        <v>681</v>
      </c>
      <c r="E321" s="64" t="s">
        <v>10</v>
      </c>
      <c r="F321" s="209"/>
      <c r="G321" s="209"/>
      <c r="H321" s="209"/>
      <c r="I321" s="209"/>
      <c r="J321" s="209"/>
      <c r="K321" s="209"/>
      <c r="L321" s="209"/>
      <c r="M321" s="209"/>
      <c r="N321" s="209"/>
      <c r="O321" s="209"/>
      <c r="P321" s="209"/>
      <c r="Q321" s="209"/>
      <c r="R321" s="209"/>
      <c r="S321" s="209"/>
      <c r="T321" s="209"/>
      <c r="U321" s="209"/>
      <c r="V321" s="209"/>
      <c r="W321" s="209"/>
      <c r="X321" s="209"/>
      <c r="Y321" s="64" t="s">
        <v>824</v>
      </c>
      <c r="Z321" s="127" t="s">
        <v>824</v>
      </c>
      <c r="AA321" s="127" t="s">
        <v>824</v>
      </c>
      <c r="AB321" s="481" t="s">
        <v>824</v>
      </c>
      <c r="AC321" s="250" t="s">
        <v>824</v>
      </c>
      <c r="AD321" s="232"/>
      <c r="AE321" s="250" t="s">
        <v>824</v>
      </c>
      <c r="AF321" s="130" t="s">
        <v>824</v>
      </c>
      <c r="AG321" s="117" t="s">
        <v>824</v>
      </c>
      <c r="AH321" s="117" t="s">
        <v>824</v>
      </c>
      <c r="AI321" s="250" t="s">
        <v>824</v>
      </c>
      <c r="AJ321" s="250" t="s">
        <v>824</v>
      </c>
      <c r="AK321" s="250" t="s">
        <v>824</v>
      </c>
      <c r="AL321" s="250" t="s">
        <v>1129</v>
      </c>
      <c r="AM321" s="490"/>
      <c r="AN321" s="281"/>
      <c r="AO321" s="281"/>
      <c r="AP321" s="281"/>
      <c r="AQ321" s="281"/>
      <c r="AR321" s="215"/>
      <c r="AS321" s="215"/>
    </row>
    <row r="322" spans="1:45" s="222" customFormat="1" ht="43.5" customHeight="1" x14ac:dyDescent="0.25">
      <c r="A322" s="232" t="s">
        <v>109</v>
      </c>
      <c r="B322" s="64" t="s">
        <v>26</v>
      </c>
      <c r="C322" s="62">
        <v>78</v>
      </c>
      <c r="D322" s="64" t="s">
        <v>682</v>
      </c>
      <c r="E322" s="64" t="s">
        <v>10</v>
      </c>
      <c r="F322" s="209"/>
      <c r="G322" s="209"/>
      <c r="H322" s="209"/>
      <c r="I322" s="209"/>
      <c r="J322" s="209"/>
      <c r="K322" s="209"/>
      <c r="L322" s="209"/>
      <c r="M322" s="209"/>
      <c r="N322" s="209"/>
      <c r="O322" s="209"/>
      <c r="P322" s="209"/>
      <c r="Q322" s="209"/>
      <c r="R322" s="209"/>
      <c r="S322" s="209"/>
      <c r="T322" s="209"/>
      <c r="U322" s="209"/>
      <c r="V322" s="209"/>
      <c r="W322" s="209"/>
      <c r="X322" s="209"/>
      <c r="Y322" s="64" t="s">
        <v>824</v>
      </c>
      <c r="Z322" s="127" t="s">
        <v>824</v>
      </c>
      <c r="AA322" s="127" t="s">
        <v>824</v>
      </c>
      <c r="AB322" s="481" t="s">
        <v>824</v>
      </c>
      <c r="AC322" s="250" t="s">
        <v>824</v>
      </c>
      <c r="AD322" s="232"/>
      <c r="AE322" s="250" t="s">
        <v>824</v>
      </c>
      <c r="AF322" s="130" t="s">
        <v>824</v>
      </c>
      <c r="AG322" s="117" t="s">
        <v>824</v>
      </c>
      <c r="AH322" s="117" t="s">
        <v>824</v>
      </c>
      <c r="AI322" s="250" t="s">
        <v>824</v>
      </c>
      <c r="AJ322" s="250" t="s">
        <v>824</v>
      </c>
      <c r="AK322" s="250" t="s">
        <v>824</v>
      </c>
      <c r="AL322" s="250" t="s">
        <v>1129</v>
      </c>
      <c r="AM322" s="490"/>
      <c r="AN322" s="281"/>
      <c r="AO322" s="281"/>
      <c r="AP322" s="281"/>
      <c r="AQ322" s="281"/>
      <c r="AR322" s="215"/>
      <c r="AS322" s="215"/>
    </row>
    <row r="323" spans="1:45" s="222" customFormat="1" ht="43.5" customHeight="1" x14ac:dyDescent="0.25">
      <c r="A323" s="232" t="s">
        <v>109</v>
      </c>
      <c r="B323" s="64" t="s">
        <v>26</v>
      </c>
      <c r="C323" s="62">
        <v>88</v>
      </c>
      <c r="D323" s="64" t="s">
        <v>1148</v>
      </c>
      <c r="E323" s="64" t="s">
        <v>10</v>
      </c>
      <c r="F323" s="209"/>
      <c r="G323" s="209"/>
      <c r="H323" s="209"/>
      <c r="I323" s="209"/>
      <c r="J323" s="209"/>
      <c r="K323" s="209"/>
      <c r="L323" s="209"/>
      <c r="M323" s="209"/>
      <c r="N323" s="209"/>
      <c r="O323" s="209"/>
      <c r="P323" s="209"/>
      <c r="Q323" s="209"/>
      <c r="R323" s="209"/>
      <c r="S323" s="209"/>
      <c r="T323" s="209"/>
      <c r="U323" s="209"/>
      <c r="V323" s="209"/>
      <c r="W323" s="209"/>
      <c r="X323" s="209"/>
      <c r="Y323" s="64" t="s">
        <v>824</v>
      </c>
      <c r="Z323" s="127" t="s">
        <v>824</v>
      </c>
      <c r="AA323" s="127" t="s">
        <v>824</v>
      </c>
      <c r="AB323" s="481" t="s">
        <v>824</v>
      </c>
      <c r="AC323" s="250" t="s">
        <v>824</v>
      </c>
      <c r="AD323" s="232"/>
      <c r="AE323" s="250" t="s">
        <v>824</v>
      </c>
      <c r="AF323" s="130" t="s">
        <v>824</v>
      </c>
      <c r="AG323" s="117" t="s">
        <v>824</v>
      </c>
      <c r="AH323" s="117" t="s">
        <v>824</v>
      </c>
      <c r="AI323" s="250" t="s">
        <v>824</v>
      </c>
      <c r="AJ323" s="250" t="s">
        <v>824</v>
      </c>
      <c r="AK323" s="250" t="s">
        <v>824</v>
      </c>
      <c r="AL323" s="250" t="s">
        <v>1129</v>
      </c>
      <c r="AM323" s="490"/>
      <c r="AN323" s="281"/>
      <c r="AO323" s="281"/>
      <c r="AP323" s="281"/>
      <c r="AQ323" s="281"/>
      <c r="AR323" s="215"/>
      <c r="AS323" s="215"/>
    </row>
    <row r="324" spans="1:45" s="222" customFormat="1" ht="43.5" customHeight="1" x14ac:dyDescent="0.25">
      <c r="A324" s="232" t="s">
        <v>109</v>
      </c>
      <c r="B324" s="64" t="s">
        <v>26</v>
      </c>
      <c r="C324" s="62">
        <v>89</v>
      </c>
      <c r="D324" s="64" t="s">
        <v>1149</v>
      </c>
      <c r="E324" s="64" t="s">
        <v>10</v>
      </c>
      <c r="F324" s="209"/>
      <c r="G324" s="209"/>
      <c r="H324" s="209"/>
      <c r="I324" s="209"/>
      <c r="J324" s="209"/>
      <c r="K324" s="209"/>
      <c r="L324" s="209"/>
      <c r="M324" s="209"/>
      <c r="N324" s="209"/>
      <c r="O324" s="209"/>
      <c r="P324" s="209"/>
      <c r="Q324" s="209"/>
      <c r="R324" s="209"/>
      <c r="S324" s="209"/>
      <c r="T324" s="209"/>
      <c r="U324" s="209"/>
      <c r="V324" s="209"/>
      <c r="W324" s="209"/>
      <c r="X324" s="209"/>
      <c r="Y324" s="64" t="s">
        <v>824</v>
      </c>
      <c r="Z324" s="127" t="s">
        <v>824</v>
      </c>
      <c r="AA324" s="127" t="s">
        <v>824</v>
      </c>
      <c r="AB324" s="481" t="s">
        <v>824</v>
      </c>
      <c r="AC324" s="250" t="s">
        <v>824</v>
      </c>
      <c r="AD324" s="232"/>
      <c r="AE324" s="250" t="s">
        <v>824</v>
      </c>
      <c r="AF324" s="130" t="s">
        <v>824</v>
      </c>
      <c r="AG324" s="117" t="s">
        <v>824</v>
      </c>
      <c r="AH324" s="117" t="s">
        <v>824</v>
      </c>
      <c r="AI324" s="250" t="s">
        <v>824</v>
      </c>
      <c r="AJ324" s="250" t="s">
        <v>824</v>
      </c>
      <c r="AK324" s="250" t="s">
        <v>824</v>
      </c>
      <c r="AL324" s="250" t="s">
        <v>1129</v>
      </c>
      <c r="AM324" s="490"/>
      <c r="AN324" s="281"/>
      <c r="AO324" s="281"/>
      <c r="AP324" s="281"/>
      <c r="AQ324" s="281"/>
      <c r="AR324" s="215"/>
      <c r="AS324" s="215"/>
    </row>
    <row r="325" spans="1:45" s="222" customFormat="1" ht="43.5" customHeight="1" x14ac:dyDescent="0.25">
      <c r="A325" s="232" t="s">
        <v>109</v>
      </c>
      <c r="B325" s="64" t="s">
        <v>687</v>
      </c>
      <c r="C325" s="62">
        <v>101</v>
      </c>
      <c r="D325" s="64" t="s">
        <v>755</v>
      </c>
      <c r="E325" s="64" t="s">
        <v>10</v>
      </c>
      <c r="F325" s="209"/>
      <c r="G325" s="209"/>
      <c r="H325" s="209"/>
      <c r="I325" s="209"/>
      <c r="J325" s="209"/>
      <c r="K325" s="209"/>
      <c r="L325" s="209"/>
      <c r="M325" s="209"/>
      <c r="N325" s="209"/>
      <c r="O325" s="209"/>
      <c r="P325" s="209"/>
      <c r="Q325" s="209"/>
      <c r="R325" s="209"/>
      <c r="S325" s="209"/>
      <c r="T325" s="209"/>
      <c r="U325" s="209"/>
      <c r="V325" s="209"/>
      <c r="W325" s="209"/>
      <c r="X325" s="209"/>
      <c r="Y325" s="64" t="s">
        <v>824</v>
      </c>
      <c r="Z325" s="127" t="s">
        <v>824</v>
      </c>
      <c r="AA325" s="127" t="s">
        <v>824</v>
      </c>
      <c r="AB325" s="481" t="s">
        <v>824</v>
      </c>
      <c r="AC325" s="250" t="s">
        <v>824</v>
      </c>
      <c r="AD325" s="232"/>
      <c r="AE325" s="250" t="s">
        <v>824</v>
      </c>
      <c r="AF325" s="130" t="s">
        <v>824</v>
      </c>
      <c r="AG325" s="117" t="s">
        <v>824</v>
      </c>
      <c r="AH325" s="117" t="s">
        <v>824</v>
      </c>
      <c r="AI325" s="250" t="s">
        <v>824</v>
      </c>
      <c r="AJ325" s="250" t="s">
        <v>824</v>
      </c>
      <c r="AK325" s="250" t="s">
        <v>824</v>
      </c>
      <c r="AL325" s="250" t="s">
        <v>1129</v>
      </c>
      <c r="AM325" s="490"/>
      <c r="AN325" s="281"/>
      <c r="AO325" s="281"/>
      <c r="AP325" s="281"/>
      <c r="AQ325" s="281"/>
      <c r="AR325" s="215"/>
      <c r="AS325" s="215"/>
    </row>
    <row r="326" spans="1:45" s="222" customFormat="1" ht="43.5" customHeight="1" x14ac:dyDescent="0.25">
      <c r="A326" s="232" t="s">
        <v>109</v>
      </c>
      <c r="B326" s="64" t="s">
        <v>66</v>
      </c>
      <c r="C326" s="62">
        <v>124</v>
      </c>
      <c r="D326" s="64" t="s">
        <v>716</v>
      </c>
      <c r="E326" s="64" t="s">
        <v>10</v>
      </c>
      <c r="F326" s="209"/>
      <c r="G326" s="209"/>
      <c r="H326" s="209"/>
      <c r="I326" s="209"/>
      <c r="J326" s="209"/>
      <c r="K326" s="209"/>
      <c r="L326" s="209"/>
      <c r="M326" s="209"/>
      <c r="N326" s="209"/>
      <c r="O326" s="209"/>
      <c r="P326" s="209"/>
      <c r="Q326" s="209"/>
      <c r="R326" s="209"/>
      <c r="S326" s="209"/>
      <c r="T326" s="209"/>
      <c r="U326" s="209"/>
      <c r="V326" s="209"/>
      <c r="W326" s="209"/>
      <c r="X326" s="209"/>
      <c r="Y326" s="64" t="s">
        <v>824</v>
      </c>
      <c r="Z326" s="127" t="s">
        <v>824</v>
      </c>
      <c r="AA326" s="127" t="s">
        <v>824</v>
      </c>
      <c r="AB326" s="481" t="s">
        <v>824</v>
      </c>
      <c r="AC326" s="250" t="s">
        <v>824</v>
      </c>
      <c r="AD326" s="232"/>
      <c r="AE326" s="250" t="s">
        <v>824</v>
      </c>
      <c r="AF326" s="130" t="s">
        <v>824</v>
      </c>
      <c r="AG326" s="117" t="s">
        <v>824</v>
      </c>
      <c r="AH326" s="117" t="s">
        <v>824</v>
      </c>
      <c r="AI326" s="250" t="s">
        <v>824</v>
      </c>
      <c r="AJ326" s="250" t="s">
        <v>824</v>
      </c>
      <c r="AK326" s="250" t="s">
        <v>824</v>
      </c>
      <c r="AL326" s="250" t="s">
        <v>1129</v>
      </c>
      <c r="AM326" s="490"/>
      <c r="AN326" s="281"/>
      <c r="AO326" s="281"/>
      <c r="AP326" s="281"/>
      <c r="AQ326" s="281"/>
      <c r="AR326" s="215"/>
      <c r="AS326" s="215"/>
    </row>
    <row r="327" spans="1:45" s="222" customFormat="1" ht="43.5" customHeight="1" x14ac:dyDescent="0.25">
      <c r="A327" s="232" t="s">
        <v>1380</v>
      </c>
      <c r="B327" s="64" t="s">
        <v>12</v>
      </c>
      <c r="C327" s="62">
        <v>20</v>
      </c>
      <c r="D327" s="64" t="s">
        <v>24</v>
      </c>
      <c r="E327" s="64" t="s">
        <v>10</v>
      </c>
      <c r="F327" s="209">
        <v>1</v>
      </c>
      <c r="G327" s="209">
        <v>1</v>
      </c>
      <c r="H327" s="209">
        <v>1</v>
      </c>
      <c r="I327" s="209">
        <v>1</v>
      </c>
      <c r="J327" s="209">
        <v>1</v>
      </c>
      <c r="K327" s="209"/>
      <c r="L327" s="209"/>
      <c r="M327" s="209"/>
      <c r="N327" s="209"/>
      <c r="O327" s="209"/>
      <c r="P327" s="209"/>
      <c r="Q327" s="209"/>
      <c r="R327" s="209"/>
      <c r="S327" s="209"/>
      <c r="T327" s="209"/>
      <c r="U327" s="209"/>
      <c r="V327" s="209"/>
      <c r="W327" s="209"/>
      <c r="X327" s="209"/>
      <c r="Y327" s="64">
        <v>1</v>
      </c>
      <c r="Z327" s="127">
        <v>1</v>
      </c>
      <c r="AA327" s="127">
        <v>3</v>
      </c>
      <c r="AB327" s="481" t="s">
        <v>1131</v>
      </c>
      <c r="AC327" s="250" t="s">
        <v>462</v>
      </c>
      <c r="AD327" s="232" t="s">
        <v>371</v>
      </c>
      <c r="AE327" s="250" t="s">
        <v>371</v>
      </c>
      <c r="AF327" s="130" t="s">
        <v>1168</v>
      </c>
      <c r="AG327" s="117">
        <v>1</v>
      </c>
      <c r="AH327" s="117">
        <v>1</v>
      </c>
      <c r="AI327" s="250" t="s">
        <v>462</v>
      </c>
      <c r="AJ327" s="250" t="s">
        <v>463</v>
      </c>
      <c r="AK327" s="250" t="s">
        <v>475</v>
      </c>
      <c r="AL327" s="250" t="s">
        <v>377</v>
      </c>
      <c r="AM327" s="490"/>
      <c r="AN327" s="281"/>
      <c r="AO327" s="281"/>
      <c r="AP327" s="281"/>
      <c r="AQ327" s="281"/>
      <c r="AR327" s="215"/>
      <c r="AS327" s="215"/>
    </row>
    <row r="328" spans="1:45" s="222" customFormat="1" ht="43.5" customHeight="1" x14ac:dyDescent="0.25">
      <c r="A328" s="232" t="s">
        <v>1380</v>
      </c>
      <c r="B328" s="64" t="s">
        <v>12</v>
      </c>
      <c r="C328" s="62">
        <v>27</v>
      </c>
      <c r="D328" s="64" t="s">
        <v>661</v>
      </c>
      <c r="E328" s="64" t="s">
        <v>10</v>
      </c>
      <c r="F328" s="209">
        <v>1</v>
      </c>
      <c r="G328" s="209">
        <v>1</v>
      </c>
      <c r="H328" s="209">
        <v>1</v>
      </c>
      <c r="I328" s="209">
        <v>1</v>
      </c>
      <c r="J328" s="209">
        <v>1</v>
      </c>
      <c r="K328" s="209"/>
      <c r="L328" s="209"/>
      <c r="M328" s="209"/>
      <c r="N328" s="209"/>
      <c r="O328" s="209"/>
      <c r="P328" s="209"/>
      <c r="Q328" s="209"/>
      <c r="R328" s="209"/>
      <c r="S328" s="209"/>
      <c r="T328" s="209"/>
      <c r="U328" s="209"/>
      <c r="V328" s="209"/>
      <c r="W328" s="209"/>
      <c r="X328" s="209"/>
      <c r="Y328" s="64">
        <v>1</v>
      </c>
      <c r="Z328" s="127">
        <v>1</v>
      </c>
      <c r="AA328" s="127">
        <v>3</v>
      </c>
      <c r="AB328" s="481" t="s">
        <v>1131</v>
      </c>
      <c r="AC328" s="250" t="s">
        <v>462</v>
      </c>
      <c r="AD328" s="232" t="s">
        <v>371</v>
      </c>
      <c r="AE328" s="250" t="s">
        <v>371</v>
      </c>
      <c r="AF328" s="130" t="s">
        <v>1168</v>
      </c>
      <c r="AG328" s="117">
        <v>1</v>
      </c>
      <c r="AH328" s="117">
        <v>1</v>
      </c>
      <c r="AI328" s="250" t="s">
        <v>462</v>
      </c>
      <c r="AJ328" s="250" t="s">
        <v>463</v>
      </c>
      <c r="AK328" s="250" t="s">
        <v>475</v>
      </c>
      <c r="AL328" s="250" t="s">
        <v>377</v>
      </c>
      <c r="AM328" s="490"/>
      <c r="AN328" s="281"/>
      <c r="AO328" s="281"/>
      <c r="AP328" s="281"/>
      <c r="AQ328" s="281"/>
      <c r="AR328" s="215"/>
      <c r="AS328" s="215"/>
    </row>
    <row r="329" spans="1:45" s="222" customFormat="1" ht="43.5" customHeight="1" x14ac:dyDescent="0.25">
      <c r="A329" s="232" t="s">
        <v>1380</v>
      </c>
      <c r="B329" s="64" t="s">
        <v>57</v>
      </c>
      <c r="C329" s="62">
        <v>53</v>
      </c>
      <c r="D329" s="64" t="s">
        <v>58</v>
      </c>
      <c r="E329" s="64" t="s">
        <v>10</v>
      </c>
      <c r="F329" s="209">
        <v>3</v>
      </c>
      <c r="G329" s="209">
        <v>3</v>
      </c>
      <c r="H329" s="209">
        <v>3</v>
      </c>
      <c r="I329" s="209">
        <v>2</v>
      </c>
      <c r="J329" s="209">
        <v>1</v>
      </c>
      <c r="K329" s="209"/>
      <c r="L329" s="209"/>
      <c r="M329" s="209"/>
      <c r="N329" s="209"/>
      <c r="O329" s="209"/>
      <c r="P329" s="209"/>
      <c r="Q329" s="209"/>
      <c r="R329" s="209"/>
      <c r="S329" s="209"/>
      <c r="T329" s="209"/>
      <c r="U329" s="209"/>
      <c r="V329" s="209"/>
      <c r="W329" s="209"/>
      <c r="X329" s="209"/>
      <c r="Y329" s="64">
        <v>2</v>
      </c>
      <c r="Z329" s="127">
        <v>2</v>
      </c>
      <c r="AA329" s="127">
        <v>3</v>
      </c>
      <c r="AB329" s="481" t="s">
        <v>1181</v>
      </c>
      <c r="AC329" s="250" t="s">
        <v>142</v>
      </c>
      <c r="AD329" s="232" t="s">
        <v>371</v>
      </c>
      <c r="AE329" s="250" t="s">
        <v>371</v>
      </c>
      <c r="AF329" s="130" t="s">
        <v>1181</v>
      </c>
      <c r="AG329" s="117">
        <v>2</v>
      </c>
      <c r="AH329" s="117">
        <v>3</v>
      </c>
      <c r="AI329" s="250" t="s">
        <v>142</v>
      </c>
      <c r="AJ329" s="250" t="s">
        <v>371</v>
      </c>
      <c r="AK329" s="250" t="s">
        <v>371</v>
      </c>
      <c r="AL329" s="250" t="s">
        <v>1129</v>
      </c>
      <c r="AM329" s="490"/>
      <c r="AN329" s="281" t="s">
        <v>1381</v>
      </c>
      <c r="AO329" s="281" t="s">
        <v>1382</v>
      </c>
      <c r="AP329" s="281"/>
      <c r="AQ329" s="281"/>
      <c r="AR329" s="215"/>
      <c r="AS329" s="215"/>
    </row>
    <row r="330" spans="1:45" s="222" customFormat="1" ht="43.5" customHeight="1" x14ac:dyDescent="0.25">
      <c r="A330" s="232" t="s">
        <v>1380</v>
      </c>
      <c r="B330" s="64" t="s">
        <v>676</v>
      </c>
      <c r="C330" s="62">
        <v>67</v>
      </c>
      <c r="D330" s="64" t="s">
        <v>677</v>
      </c>
      <c r="E330" s="64" t="s">
        <v>10</v>
      </c>
      <c r="F330" s="209"/>
      <c r="G330" s="209"/>
      <c r="H330" s="209"/>
      <c r="I330" s="209"/>
      <c r="J330" s="209"/>
      <c r="K330" s="209"/>
      <c r="L330" s="209"/>
      <c r="M330" s="209"/>
      <c r="N330" s="209"/>
      <c r="O330" s="209"/>
      <c r="P330" s="209"/>
      <c r="Q330" s="209"/>
      <c r="R330" s="209"/>
      <c r="S330" s="209"/>
      <c r="T330" s="209"/>
      <c r="U330" s="209"/>
      <c r="V330" s="209"/>
      <c r="W330" s="209"/>
      <c r="X330" s="209"/>
      <c r="Y330" s="64" t="s">
        <v>824</v>
      </c>
      <c r="Z330" s="127" t="s">
        <v>824</v>
      </c>
      <c r="AA330" s="127" t="s">
        <v>824</v>
      </c>
      <c r="AB330" s="481" t="s">
        <v>824</v>
      </c>
      <c r="AC330" s="250" t="s">
        <v>824</v>
      </c>
      <c r="AD330" s="232"/>
      <c r="AE330" s="250" t="s">
        <v>824</v>
      </c>
      <c r="AF330" s="130" t="s">
        <v>824</v>
      </c>
      <c r="AG330" s="117" t="s">
        <v>824</v>
      </c>
      <c r="AH330" s="117" t="s">
        <v>824</v>
      </c>
      <c r="AI330" s="250" t="s">
        <v>824</v>
      </c>
      <c r="AJ330" s="250" t="s">
        <v>824</v>
      </c>
      <c r="AK330" s="250" t="s">
        <v>824</v>
      </c>
      <c r="AL330" s="250" t="s">
        <v>1129</v>
      </c>
      <c r="AM330" s="490"/>
      <c r="AN330" s="281"/>
      <c r="AO330" s="281"/>
      <c r="AP330" s="281"/>
      <c r="AQ330" s="281"/>
      <c r="AR330" s="215"/>
      <c r="AS330" s="215"/>
    </row>
    <row r="331" spans="1:45" s="222" customFormat="1" ht="43.5" customHeight="1" x14ac:dyDescent="0.25">
      <c r="A331" s="232" t="s">
        <v>1380</v>
      </c>
      <c r="B331" s="64" t="s">
        <v>102</v>
      </c>
      <c r="C331" s="62">
        <v>68</v>
      </c>
      <c r="D331" s="64" t="s">
        <v>81</v>
      </c>
      <c r="E331" s="64" t="s">
        <v>10</v>
      </c>
      <c r="F331" s="209"/>
      <c r="G331" s="209"/>
      <c r="H331" s="209"/>
      <c r="I331" s="209"/>
      <c r="J331" s="209"/>
      <c r="K331" s="209"/>
      <c r="L331" s="209"/>
      <c r="M331" s="209"/>
      <c r="N331" s="209"/>
      <c r="O331" s="209"/>
      <c r="P331" s="209"/>
      <c r="Q331" s="209"/>
      <c r="R331" s="209"/>
      <c r="S331" s="209"/>
      <c r="T331" s="209"/>
      <c r="U331" s="209"/>
      <c r="V331" s="209"/>
      <c r="W331" s="209"/>
      <c r="X331" s="209"/>
      <c r="Y331" s="64" t="s">
        <v>824</v>
      </c>
      <c r="Z331" s="127" t="s">
        <v>824</v>
      </c>
      <c r="AA331" s="127" t="s">
        <v>824</v>
      </c>
      <c r="AB331" s="481" t="s">
        <v>824</v>
      </c>
      <c r="AC331" s="250" t="s">
        <v>824</v>
      </c>
      <c r="AD331" s="232"/>
      <c r="AE331" s="250" t="s">
        <v>824</v>
      </c>
      <c r="AF331" s="130" t="s">
        <v>824</v>
      </c>
      <c r="AG331" s="117" t="s">
        <v>824</v>
      </c>
      <c r="AH331" s="117" t="s">
        <v>824</v>
      </c>
      <c r="AI331" s="250" t="s">
        <v>824</v>
      </c>
      <c r="AJ331" s="250" t="s">
        <v>824</v>
      </c>
      <c r="AK331" s="250" t="s">
        <v>824</v>
      </c>
      <c r="AL331" s="250" t="s">
        <v>1129</v>
      </c>
      <c r="AM331" s="490"/>
      <c r="AN331" s="281"/>
      <c r="AO331" s="281"/>
      <c r="AP331" s="281"/>
      <c r="AQ331" s="281"/>
      <c r="AR331" s="215"/>
      <c r="AS331" s="215"/>
    </row>
    <row r="332" spans="1:45" s="222" customFormat="1" ht="43.5" customHeight="1" x14ac:dyDescent="0.25">
      <c r="A332" s="232" t="s">
        <v>1380</v>
      </c>
      <c r="B332" s="64" t="s">
        <v>102</v>
      </c>
      <c r="C332" s="62">
        <v>70</v>
      </c>
      <c r="D332" s="64" t="s">
        <v>678</v>
      </c>
      <c r="E332" s="64" t="s">
        <v>10</v>
      </c>
      <c r="F332" s="209"/>
      <c r="G332" s="209"/>
      <c r="H332" s="209"/>
      <c r="I332" s="209"/>
      <c r="J332" s="209"/>
      <c r="K332" s="209"/>
      <c r="L332" s="209"/>
      <c r="M332" s="209"/>
      <c r="N332" s="209"/>
      <c r="O332" s="209"/>
      <c r="P332" s="209"/>
      <c r="Q332" s="209"/>
      <c r="R332" s="209"/>
      <c r="S332" s="209"/>
      <c r="T332" s="209"/>
      <c r="U332" s="209"/>
      <c r="V332" s="209"/>
      <c r="W332" s="209"/>
      <c r="X332" s="209"/>
      <c r="Y332" s="64" t="s">
        <v>824</v>
      </c>
      <c r="Z332" s="127" t="s">
        <v>824</v>
      </c>
      <c r="AA332" s="127" t="s">
        <v>824</v>
      </c>
      <c r="AB332" s="481" t="s">
        <v>824</v>
      </c>
      <c r="AC332" s="250" t="s">
        <v>824</v>
      </c>
      <c r="AD332" s="232"/>
      <c r="AE332" s="250" t="s">
        <v>824</v>
      </c>
      <c r="AF332" s="130" t="s">
        <v>824</v>
      </c>
      <c r="AG332" s="117" t="s">
        <v>824</v>
      </c>
      <c r="AH332" s="117" t="s">
        <v>824</v>
      </c>
      <c r="AI332" s="250" t="s">
        <v>824</v>
      </c>
      <c r="AJ332" s="250" t="s">
        <v>824</v>
      </c>
      <c r="AK332" s="250" t="s">
        <v>824</v>
      </c>
      <c r="AL332" s="250" t="s">
        <v>1129</v>
      </c>
      <c r="AM332" s="490"/>
      <c r="AN332" s="281"/>
      <c r="AO332" s="281"/>
      <c r="AP332" s="281"/>
      <c r="AQ332" s="281"/>
      <c r="AR332" s="215"/>
      <c r="AS332" s="215"/>
    </row>
    <row r="333" spans="1:45" s="222" customFormat="1" ht="43.5" customHeight="1" x14ac:dyDescent="0.25">
      <c r="A333" s="232" t="s">
        <v>1380</v>
      </c>
      <c r="B333" s="64" t="s">
        <v>102</v>
      </c>
      <c r="C333" s="62">
        <v>73</v>
      </c>
      <c r="D333" s="64" t="s">
        <v>86</v>
      </c>
      <c r="E333" s="64" t="s">
        <v>10</v>
      </c>
      <c r="F333" s="209"/>
      <c r="G333" s="209"/>
      <c r="H333" s="209"/>
      <c r="I333" s="209"/>
      <c r="J333" s="209"/>
      <c r="K333" s="209"/>
      <c r="L333" s="209"/>
      <c r="M333" s="209"/>
      <c r="N333" s="209"/>
      <c r="O333" s="209"/>
      <c r="P333" s="209"/>
      <c r="Q333" s="209"/>
      <c r="R333" s="209"/>
      <c r="S333" s="209"/>
      <c r="T333" s="209"/>
      <c r="U333" s="209"/>
      <c r="V333" s="209"/>
      <c r="W333" s="209"/>
      <c r="X333" s="209"/>
      <c r="Y333" s="64" t="s">
        <v>824</v>
      </c>
      <c r="Z333" s="127" t="s">
        <v>824</v>
      </c>
      <c r="AA333" s="127" t="s">
        <v>824</v>
      </c>
      <c r="AB333" s="481" t="s">
        <v>824</v>
      </c>
      <c r="AC333" s="250" t="s">
        <v>824</v>
      </c>
      <c r="AD333" s="232"/>
      <c r="AE333" s="250" t="s">
        <v>824</v>
      </c>
      <c r="AF333" s="130" t="s">
        <v>824</v>
      </c>
      <c r="AG333" s="117" t="s">
        <v>824</v>
      </c>
      <c r="AH333" s="117" t="s">
        <v>824</v>
      </c>
      <c r="AI333" s="250" t="s">
        <v>824</v>
      </c>
      <c r="AJ333" s="250" t="s">
        <v>824</v>
      </c>
      <c r="AK333" s="250" t="s">
        <v>824</v>
      </c>
      <c r="AL333" s="250" t="s">
        <v>1129</v>
      </c>
      <c r="AM333" s="490"/>
      <c r="AN333" s="281"/>
      <c r="AO333" s="281"/>
      <c r="AP333" s="281"/>
      <c r="AQ333" s="281"/>
      <c r="AR333" s="215"/>
      <c r="AS333" s="215"/>
    </row>
    <row r="334" spans="1:45" s="222" customFormat="1" ht="43.5" customHeight="1" x14ac:dyDescent="0.25">
      <c r="A334" s="232" t="s">
        <v>1380</v>
      </c>
      <c r="B334" s="64" t="s">
        <v>45</v>
      </c>
      <c r="C334" s="62">
        <v>74</v>
      </c>
      <c r="D334" s="64" t="s">
        <v>636</v>
      </c>
      <c r="E334" s="64" t="s">
        <v>10</v>
      </c>
      <c r="F334" s="209"/>
      <c r="G334" s="209"/>
      <c r="H334" s="209"/>
      <c r="I334" s="209"/>
      <c r="J334" s="209"/>
      <c r="K334" s="209"/>
      <c r="L334" s="209"/>
      <c r="M334" s="209"/>
      <c r="N334" s="209"/>
      <c r="O334" s="209"/>
      <c r="P334" s="209"/>
      <c r="Q334" s="209"/>
      <c r="R334" s="209"/>
      <c r="S334" s="209"/>
      <c r="T334" s="209"/>
      <c r="U334" s="209"/>
      <c r="V334" s="209"/>
      <c r="W334" s="209"/>
      <c r="X334" s="209"/>
      <c r="Y334" s="64" t="s">
        <v>824</v>
      </c>
      <c r="Z334" s="127" t="s">
        <v>824</v>
      </c>
      <c r="AA334" s="127" t="s">
        <v>824</v>
      </c>
      <c r="AB334" s="481" t="s">
        <v>824</v>
      </c>
      <c r="AC334" s="250" t="s">
        <v>824</v>
      </c>
      <c r="AD334" s="232"/>
      <c r="AE334" s="250" t="s">
        <v>824</v>
      </c>
      <c r="AF334" s="130" t="s">
        <v>824</v>
      </c>
      <c r="AG334" s="117" t="s">
        <v>824</v>
      </c>
      <c r="AH334" s="117" t="s">
        <v>824</v>
      </c>
      <c r="AI334" s="250" t="s">
        <v>824</v>
      </c>
      <c r="AJ334" s="250" t="s">
        <v>824</v>
      </c>
      <c r="AK334" s="250" t="s">
        <v>824</v>
      </c>
      <c r="AL334" s="250" t="s">
        <v>1129</v>
      </c>
      <c r="AM334" s="490"/>
      <c r="AN334" s="281"/>
      <c r="AO334" s="281"/>
      <c r="AP334" s="281"/>
      <c r="AQ334" s="281"/>
      <c r="AR334" s="215"/>
      <c r="AS334" s="215"/>
    </row>
    <row r="335" spans="1:45" s="222" customFormat="1" ht="43.5" customHeight="1" x14ac:dyDescent="0.25">
      <c r="A335" s="232" t="s">
        <v>1380</v>
      </c>
      <c r="B335" s="64" t="s">
        <v>12</v>
      </c>
      <c r="C335" s="62">
        <v>91</v>
      </c>
      <c r="D335" s="64" t="s">
        <v>685</v>
      </c>
      <c r="E335" s="64" t="s">
        <v>10</v>
      </c>
      <c r="F335" s="209">
        <v>1</v>
      </c>
      <c r="G335" s="209">
        <v>1</v>
      </c>
      <c r="H335" s="209">
        <v>1</v>
      </c>
      <c r="I335" s="209">
        <v>1</v>
      </c>
      <c r="J335" s="209">
        <v>1</v>
      </c>
      <c r="K335" s="209"/>
      <c r="L335" s="209"/>
      <c r="M335" s="209"/>
      <c r="N335" s="209"/>
      <c r="O335" s="209"/>
      <c r="P335" s="209"/>
      <c r="Q335" s="209"/>
      <c r="R335" s="209"/>
      <c r="S335" s="209"/>
      <c r="T335" s="209"/>
      <c r="U335" s="209"/>
      <c r="V335" s="209"/>
      <c r="W335" s="209"/>
      <c r="X335" s="209"/>
      <c r="Y335" s="64">
        <v>1</v>
      </c>
      <c r="Z335" s="127">
        <v>1</v>
      </c>
      <c r="AA335" s="127">
        <v>3</v>
      </c>
      <c r="AB335" s="481" t="s">
        <v>1131</v>
      </c>
      <c r="AC335" s="250" t="s">
        <v>462</v>
      </c>
      <c r="AD335" s="232" t="s">
        <v>371</v>
      </c>
      <c r="AE335" s="250" t="s">
        <v>371</v>
      </c>
      <c r="AF335" s="130" t="s">
        <v>1131</v>
      </c>
      <c r="AG335" s="117">
        <v>1</v>
      </c>
      <c r="AH335" s="117">
        <v>3</v>
      </c>
      <c r="AI335" s="250" t="s">
        <v>462</v>
      </c>
      <c r="AJ335" s="250" t="s">
        <v>371</v>
      </c>
      <c r="AK335" s="250" t="s">
        <v>371</v>
      </c>
      <c r="AL335" s="250" t="s">
        <v>1129</v>
      </c>
      <c r="AM335" s="490"/>
      <c r="AN335" s="281"/>
      <c r="AO335" s="281"/>
      <c r="AP335" s="281"/>
      <c r="AQ335" s="281"/>
      <c r="AR335" s="215"/>
      <c r="AS335" s="215"/>
    </row>
    <row r="336" spans="1:45" s="222" customFormat="1" ht="43.5" customHeight="1" x14ac:dyDescent="0.25">
      <c r="A336" s="232" t="s">
        <v>1380</v>
      </c>
      <c r="B336" s="64" t="s">
        <v>26</v>
      </c>
      <c r="C336" s="62">
        <v>75</v>
      </c>
      <c r="D336" s="64" t="s">
        <v>681</v>
      </c>
      <c r="E336" s="64" t="s">
        <v>10</v>
      </c>
      <c r="F336" s="209"/>
      <c r="G336" s="209"/>
      <c r="H336" s="209"/>
      <c r="I336" s="209"/>
      <c r="J336" s="209"/>
      <c r="K336" s="209"/>
      <c r="L336" s="209"/>
      <c r="M336" s="209"/>
      <c r="N336" s="209"/>
      <c r="O336" s="209"/>
      <c r="P336" s="209"/>
      <c r="Q336" s="209"/>
      <c r="R336" s="209"/>
      <c r="S336" s="209"/>
      <c r="T336" s="209"/>
      <c r="U336" s="209"/>
      <c r="V336" s="209"/>
      <c r="W336" s="209"/>
      <c r="X336" s="209"/>
      <c r="Y336" s="64" t="s">
        <v>824</v>
      </c>
      <c r="Z336" s="127" t="s">
        <v>824</v>
      </c>
      <c r="AA336" s="127" t="s">
        <v>824</v>
      </c>
      <c r="AB336" s="481" t="s">
        <v>824</v>
      </c>
      <c r="AC336" s="250" t="s">
        <v>824</v>
      </c>
      <c r="AD336" s="232"/>
      <c r="AE336" s="250" t="s">
        <v>824</v>
      </c>
      <c r="AF336" s="130" t="s">
        <v>824</v>
      </c>
      <c r="AG336" s="117" t="s">
        <v>824</v>
      </c>
      <c r="AH336" s="117" t="s">
        <v>824</v>
      </c>
      <c r="AI336" s="250" t="s">
        <v>824</v>
      </c>
      <c r="AJ336" s="250" t="s">
        <v>824</v>
      </c>
      <c r="AK336" s="250" t="s">
        <v>824</v>
      </c>
      <c r="AL336" s="250" t="s">
        <v>1129</v>
      </c>
      <c r="AM336" s="490"/>
      <c r="AN336" s="281"/>
      <c r="AO336" s="281"/>
      <c r="AP336" s="281"/>
      <c r="AQ336" s="281"/>
      <c r="AR336" s="215"/>
      <c r="AS336" s="215"/>
    </row>
    <row r="337" spans="1:45" s="222" customFormat="1" ht="43.5" customHeight="1" x14ac:dyDescent="0.25">
      <c r="A337" s="232" t="s">
        <v>1380</v>
      </c>
      <c r="B337" s="64" t="s">
        <v>26</v>
      </c>
      <c r="C337" s="62">
        <v>78</v>
      </c>
      <c r="D337" s="64" t="s">
        <v>682</v>
      </c>
      <c r="E337" s="64" t="s">
        <v>10</v>
      </c>
      <c r="F337" s="209"/>
      <c r="G337" s="209"/>
      <c r="H337" s="209"/>
      <c r="I337" s="209"/>
      <c r="J337" s="209"/>
      <c r="K337" s="209"/>
      <c r="L337" s="209"/>
      <c r="M337" s="209"/>
      <c r="N337" s="209"/>
      <c r="O337" s="209"/>
      <c r="P337" s="209"/>
      <c r="Q337" s="209"/>
      <c r="R337" s="209"/>
      <c r="S337" s="209"/>
      <c r="T337" s="209"/>
      <c r="U337" s="209"/>
      <c r="V337" s="209"/>
      <c r="W337" s="209"/>
      <c r="X337" s="209"/>
      <c r="Y337" s="64" t="s">
        <v>824</v>
      </c>
      <c r="Z337" s="127" t="s">
        <v>824</v>
      </c>
      <c r="AA337" s="127" t="s">
        <v>824</v>
      </c>
      <c r="AB337" s="481" t="s">
        <v>824</v>
      </c>
      <c r="AC337" s="250" t="s">
        <v>824</v>
      </c>
      <c r="AD337" s="232"/>
      <c r="AE337" s="250" t="s">
        <v>824</v>
      </c>
      <c r="AF337" s="130" t="s">
        <v>824</v>
      </c>
      <c r="AG337" s="117" t="s">
        <v>824</v>
      </c>
      <c r="AH337" s="117" t="s">
        <v>824</v>
      </c>
      <c r="AI337" s="250" t="s">
        <v>824</v>
      </c>
      <c r="AJ337" s="250" t="s">
        <v>824</v>
      </c>
      <c r="AK337" s="250" t="s">
        <v>824</v>
      </c>
      <c r="AL337" s="250" t="s">
        <v>1129</v>
      </c>
      <c r="AM337" s="490"/>
      <c r="AN337" s="281"/>
      <c r="AO337" s="281"/>
      <c r="AP337" s="281"/>
      <c r="AQ337" s="281"/>
      <c r="AR337" s="215"/>
      <c r="AS337" s="215"/>
    </row>
    <row r="338" spans="1:45" s="222" customFormat="1" ht="43.5" customHeight="1" x14ac:dyDescent="0.25">
      <c r="A338" s="232" t="s">
        <v>1380</v>
      </c>
      <c r="B338" s="64" t="s">
        <v>26</v>
      </c>
      <c r="C338" s="62">
        <v>88</v>
      </c>
      <c r="D338" s="64" t="s">
        <v>1148</v>
      </c>
      <c r="E338" s="64" t="s">
        <v>10</v>
      </c>
      <c r="F338" s="209"/>
      <c r="G338" s="209"/>
      <c r="H338" s="209"/>
      <c r="I338" s="209"/>
      <c r="J338" s="209"/>
      <c r="K338" s="209"/>
      <c r="L338" s="209"/>
      <c r="M338" s="209"/>
      <c r="N338" s="209"/>
      <c r="O338" s="209"/>
      <c r="P338" s="209"/>
      <c r="Q338" s="209"/>
      <c r="R338" s="209"/>
      <c r="S338" s="209"/>
      <c r="T338" s="209"/>
      <c r="U338" s="209"/>
      <c r="V338" s="209"/>
      <c r="W338" s="209"/>
      <c r="X338" s="209"/>
      <c r="Y338" s="64" t="s">
        <v>824</v>
      </c>
      <c r="Z338" s="127" t="s">
        <v>824</v>
      </c>
      <c r="AA338" s="127" t="s">
        <v>824</v>
      </c>
      <c r="AB338" s="481" t="s">
        <v>824</v>
      </c>
      <c r="AC338" s="250" t="s">
        <v>824</v>
      </c>
      <c r="AD338" s="232"/>
      <c r="AE338" s="250" t="s">
        <v>824</v>
      </c>
      <c r="AF338" s="130" t="s">
        <v>824</v>
      </c>
      <c r="AG338" s="117" t="s">
        <v>824</v>
      </c>
      <c r="AH338" s="117" t="s">
        <v>824</v>
      </c>
      <c r="AI338" s="250" t="s">
        <v>824</v>
      </c>
      <c r="AJ338" s="250" t="s">
        <v>824</v>
      </c>
      <c r="AK338" s="250" t="s">
        <v>824</v>
      </c>
      <c r="AL338" s="250" t="s">
        <v>1129</v>
      </c>
      <c r="AM338" s="490"/>
      <c r="AN338" s="281"/>
      <c r="AO338" s="281"/>
      <c r="AP338" s="281"/>
      <c r="AQ338" s="281"/>
      <c r="AR338" s="215"/>
      <c r="AS338" s="215"/>
    </row>
    <row r="339" spans="1:45" s="222" customFormat="1" ht="43.5" customHeight="1" x14ac:dyDescent="0.25">
      <c r="A339" s="232" t="s">
        <v>1380</v>
      </c>
      <c r="B339" s="64" t="s">
        <v>26</v>
      </c>
      <c r="C339" s="62">
        <v>89</v>
      </c>
      <c r="D339" s="64" t="s">
        <v>1149</v>
      </c>
      <c r="E339" s="64" t="s">
        <v>10</v>
      </c>
      <c r="F339" s="209"/>
      <c r="G339" s="209"/>
      <c r="H339" s="209"/>
      <c r="I339" s="209"/>
      <c r="J339" s="209"/>
      <c r="K339" s="209"/>
      <c r="L339" s="209"/>
      <c r="M339" s="209"/>
      <c r="N339" s="209"/>
      <c r="O339" s="209"/>
      <c r="P339" s="209"/>
      <c r="Q339" s="209"/>
      <c r="R339" s="209"/>
      <c r="S339" s="209"/>
      <c r="T339" s="209"/>
      <c r="U339" s="209"/>
      <c r="V339" s="209"/>
      <c r="W339" s="209"/>
      <c r="X339" s="209"/>
      <c r="Y339" s="64" t="s">
        <v>824</v>
      </c>
      <c r="Z339" s="127" t="s">
        <v>824</v>
      </c>
      <c r="AA339" s="127" t="s">
        <v>824</v>
      </c>
      <c r="AB339" s="481" t="s">
        <v>824</v>
      </c>
      <c r="AC339" s="250" t="s">
        <v>824</v>
      </c>
      <c r="AD339" s="232"/>
      <c r="AE339" s="250" t="s">
        <v>824</v>
      </c>
      <c r="AF339" s="130" t="s">
        <v>824</v>
      </c>
      <c r="AG339" s="117" t="s">
        <v>824</v>
      </c>
      <c r="AH339" s="117" t="s">
        <v>824</v>
      </c>
      <c r="AI339" s="250" t="s">
        <v>824</v>
      </c>
      <c r="AJ339" s="250" t="s">
        <v>824</v>
      </c>
      <c r="AK339" s="250" t="s">
        <v>824</v>
      </c>
      <c r="AL339" s="250" t="s">
        <v>1129</v>
      </c>
      <c r="AM339" s="490"/>
      <c r="AN339" s="281"/>
      <c r="AO339" s="281"/>
      <c r="AP339" s="281"/>
      <c r="AQ339" s="281"/>
      <c r="AR339" s="215"/>
      <c r="AS339" s="215"/>
    </row>
    <row r="340" spans="1:45" s="222" customFormat="1" ht="43.5" customHeight="1" x14ac:dyDescent="0.25">
      <c r="A340" s="232" t="s">
        <v>1380</v>
      </c>
      <c r="B340" s="64" t="s">
        <v>687</v>
      </c>
      <c r="C340" s="62">
        <v>101</v>
      </c>
      <c r="D340" s="64" t="s">
        <v>755</v>
      </c>
      <c r="E340" s="64" t="s">
        <v>10</v>
      </c>
      <c r="F340" s="209"/>
      <c r="G340" s="209"/>
      <c r="H340" s="209"/>
      <c r="I340" s="209"/>
      <c r="J340" s="209"/>
      <c r="K340" s="209"/>
      <c r="L340" s="209"/>
      <c r="M340" s="209"/>
      <c r="N340" s="209"/>
      <c r="O340" s="209"/>
      <c r="P340" s="209"/>
      <c r="Q340" s="209"/>
      <c r="R340" s="209"/>
      <c r="S340" s="209"/>
      <c r="T340" s="209"/>
      <c r="U340" s="209"/>
      <c r="V340" s="209"/>
      <c r="W340" s="209"/>
      <c r="X340" s="209"/>
      <c r="Y340" s="64" t="s">
        <v>824</v>
      </c>
      <c r="Z340" s="127" t="s">
        <v>824</v>
      </c>
      <c r="AA340" s="127" t="s">
        <v>824</v>
      </c>
      <c r="AB340" s="481" t="s">
        <v>824</v>
      </c>
      <c r="AC340" s="250" t="s">
        <v>824</v>
      </c>
      <c r="AD340" s="232"/>
      <c r="AE340" s="250" t="s">
        <v>824</v>
      </c>
      <c r="AF340" s="130" t="s">
        <v>824</v>
      </c>
      <c r="AG340" s="117" t="s">
        <v>824</v>
      </c>
      <c r="AH340" s="117" t="s">
        <v>824</v>
      </c>
      <c r="AI340" s="250" t="s">
        <v>824</v>
      </c>
      <c r="AJ340" s="250" t="s">
        <v>824</v>
      </c>
      <c r="AK340" s="250" t="s">
        <v>824</v>
      </c>
      <c r="AL340" s="250" t="s">
        <v>1129</v>
      </c>
      <c r="AM340" s="490"/>
      <c r="AN340" s="281"/>
      <c r="AO340" s="281"/>
      <c r="AP340" s="281"/>
      <c r="AQ340" s="281"/>
      <c r="AR340" s="215"/>
      <c r="AS340" s="215"/>
    </row>
    <row r="341" spans="1:45" s="222" customFormat="1" ht="43.5" customHeight="1" x14ac:dyDescent="0.25">
      <c r="A341" s="232" t="s">
        <v>1380</v>
      </c>
      <c r="B341" s="64" t="s">
        <v>66</v>
      </c>
      <c r="C341" s="62">
        <v>124</v>
      </c>
      <c r="D341" s="64" t="s">
        <v>716</v>
      </c>
      <c r="E341" s="64" t="s">
        <v>10</v>
      </c>
      <c r="F341" s="209"/>
      <c r="G341" s="209"/>
      <c r="H341" s="209"/>
      <c r="I341" s="209"/>
      <c r="J341" s="209"/>
      <c r="K341" s="209"/>
      <c r="L341" s="209"/>
      <c r="M341" s="209"/>
      <c r="N341" s="209"/>
      <c r="O341" s="209"/>
      <c r="P341" s="209"/>
      <c r="Q341" s="209"/>
      <c r="R341" s="209"/>
      <c r="S341" s="209"/>
      <c r="T341" s="209"/>
      <c r="U341" s="209"/>
      <c r="V341" s="209"/>
      <c r="W341" s="209"/>
      <c r="X341" s="209"/>
      <c r="Y341" s="64" t="s">
        <v>824</v>
      </c>
      <c r="Z341" s="127" t="s">
        <v>824</v>
      </c>
      <c r="AA341" s="127" t="s">
        <v>824</v>
      </c>
      <c r="AB341" s="481" t="s">
        <v>824</v>
      </c>
      <c r="AC341" s="250" t="s">
        <v>824</v>
      </c>
      <c r="AD341" s="232"/>
      <c r="AE341" s="250" t="s">
        <v>824</v>
      </c>
      <c r="AF341" s="130" t="s">
        <v>824</v>
      </c>
      <c r="AG341" s="117" t="s">
        <v>824</v>
      </c>
      <c r="AH341" s="117" t="s">
        <v>824</v>
      </c>
      <c r="AI341" s="250" t="s">
        <v>824</v>
      </c>
      <c r="AJ341" s="250" t="s">
        <v>824</v>
      </c>
      <c r="AK341" s="250" t="s">
        <v>824</v>
      </c>
      <c r="AL341" s="250" t="s">
        <v>1129</v>
      </c>
      <c r="AM341" s="490"/>
      <c r="AN341" s="281"/>
      <c r="AO341" s="281"/>
      <c r="AP341" s="281"/>
      <c r="AQ341" s="281"/>
      <c r="AR341" s="215"/>
      <c r="AS341" s="215"/>
    </row>
    <row r="342" spans="1:45" s="222" customFormat="1" ht="43.5" customHeight="1" x14ac:dyDescent="0.25">
      <c r="A342" s="232" t="s">
        <v>1395</v>
      </c>
      <c r="B342" s="64" t="s">
        <v>12</v>
      </c>
      <c r="C342" s="62">
        <v>20</v>
      </c>
      <c r="D342" s="64" t="s">
        <v>24</v>
      </c>
      <c r="E342" s="64" t="s">
        <v>10</v>
      </c>
      <c r="F342" s="209">
        <v>1</v>
      </c>
      <c r="G342" s="209">
        <v>1</v>
      </c>
      <c r="H342" s="209">
        <v>1</v>
      </c>
      <c r="I342" s="209">
        <v>1</v>
      </c>
      <c r="J342" s="209">
        <v>1</v>
      </c>
      <c r="K342" s="209">
        <v>1</v>
      </c>
      <c r="L342" s="209">
        <v>1</v>
      </c>
      <c r="M342" s="209">
        <v>1</v>
      </c>
      <c r="N342" s="209"/>
      <c r="O342" s="209"/>
      <c r="P342" s="209"/>
      <c r="Q342" s="209"/>
      <c r="R342" s="209"/>
      <c r="S342" s="209"/>
      <c r="T342" s="209"/>
      <c r="U342" s="209"/>
      <c r="V342" s="209"/>
      <c r="W342" s="209"/>
      <c r="X342" s="209"/>
      <c r="Y342" s="64">
        <v>1</v>
      </c>
      <c r="Z342" s="127">
        <v>1</v>
      </c>
      <c r="AA342" s="127">
        <v>1</v>
      </c>
      <c r="AB342" s="481" t="s">
        <v>1168</v>
      </c>
      <c r="AC342" s="250" t="s">
        <v>462</v>
      </c>
      <c r="AD342" s="232" t="s">
        <v>463</v>
      </c>
      <c r="AE342" s="250" t="s">
        <v>475</v>
      </c>
      <c r="AF342" s="130" t="s">
        <v>1168</v>
      </c>
      <c r="AG342" s="117">
        <v>1</v>
      </c>
      <c r="AH342" s="117">
        <v>1</v>
      </c>
      <c r="AI342" s="250" t="s">
        <v>462</v>
      </c>
      <c r="AJ342" s="250" t="s">
        <v>463</v>
      </c>
      <c r="AK342" s="250" t="s">
        <v>475</v>
      </c>
      <c r="AL342" s="250" t="s">
        <v>377</v>
      </c>
      <c r="AM342" s="490"/>
      <c r="AN342" s="281"/>
      <c r="AO342" s="281"/>
      <c r="AP342" s="281"/>
      <c r="AQ342" s="281"/>
      <c r="AR342" s="215"/>
      <c r="AS342" s="215"/>
    </row>
    <row r="343" spans="1:45" s="222" customFormat="1" ht="43.5" customHeight="1" x14ac:dyDescent="0.25">
      <c r="A343" s="232" t="s">
        <v>1395</v>
      </c>
      <c r="B343" s="64" t="s">
        <v>12</v>
      </c>
      <c r="C343" s="62">
        <v>27</v>
      </c>
      <c r="D343" s="64" t="s">
        <v>661</v>
      </c>
      <c r="E343" s="64" t="s">
        <v>10</v>
      </c>
      <c r="F343" s="209">
        <v>1</v>
      </c>
      <c r="G343" s="209">
        <v>1</v>
      </c>
      <c r="H343" s="209">
        <v>1</v>
      </c>
      <c r="I343" s="209">
        <v>1</v>
      </c>
      <c r="J343" s="209">
        <v>1</v>
      </c>
      <c r="K343" s="209">
        <v>1</v>
      </c>
      <c r="L343" s="209">
        <v>1</v>
      </c>
      <c r="M343" s="209">
        <v>1</v>
      </c>
      <c r="N343" s="209"/>
      <c r="O343" s="209"/>
      <c r="P343" s="209"/>
      <c r="Q343" s="209"/>
      <c r="R343" s="209"/>
      <c r="S343" s="209"/>
      <c r="T343" s="209"/>
      <c r="U343" s="209"/>
      <c r="V343" s="209"/>
      <c r="W343" s="209"/>
      <c r="X343" s="209"/>
      <c r="Y343" s="64">
        <v>1</v>
      </c>
      <c r="Z343" s="127">
        <v>1</v>
      </c>
      <c r="AA343" s="127">
        <v>1</v>
      </c>
      <c r="AB343" s="481" t="s">
        <v>1168</v>
      </c>
      <c r="AC343" s="250" t="s">
        <v>462</v>
      </c>
      <c r="AD343" s="232" t="s">
        <v>463</v>
      </c>
      <c r="AE343" s="250" t="s">
        <v>475</v>
      </c>
      <c r="AF343" s="130" t="s">
        <v>1168</v>
      </c>
      <c r="AG343" s="117">
        <v>1</v>
      </c>
      <c r="AH343" s="117">
        <v>1</v>
      </c>
      <c r="AI343" s="250" t="s">
        <v>462</v>
      </c>
      <c r="AJ343" s="250" t="s">
        <v>463</v>
      </c>
      <c r="AK343" s="250" t="s">
        <v>475</v>
      </c>
      <c r="AL343" s="250" t="s">
        <v>377</v>
      </c>
      <c r="AM343" s="490"/>
      <c r="AN343" s="281"/>
      <c r="AO343" s="281"/>
      <c r="AP343" s="281"/>
      <c r="AQ343" s="281"/>
      <c r="AR343" s="215"/>
      <c r="AS343" s="215"/>
    </row>
    <row r="344" spans="1:45" s="222" customFormat="1" ht="43.5" customHeight="1" x14ac:dyDescent="0.25">
      <c r="A344" s="232" t="s">
        <v>1395</v>
      </c>
      <c r="B344" s="64" t="s">
        <v>57</v>
      </c>
      <c r="C344" s="62">
        <v>53</v>
      </c>
      <c r="D344" s="64" t="s">
        <v>58</v>
      </c>
      <c r="E344" s="64" t="s">
        <v>10</v>
      </c>
      <c r="F344" s="209">
        <v>1</v>
      </c>
      <c r="G344" s="209">
        <v>1</v>
      </c>
      <c r="H344" s="209">
        <v>1</v>
      </c>
      <c r="I344" s="209">
        <v>1</v>
      </c>
      <c r="J344" s="209">
        <v>1</v>
      </c>
      <c r="K344" s="209">
        <v>1</v>
      </c>
      <c r="L344" s="209">
        <v>1</v>
      </c>
      <c r="M344" s="209">
        <v>1</v>
      </c>
      <c r="N344" s="209"/>
      <c r="O344" s="209"/>
      <c r="P344" s="209"/>
      <c r="Q344" s="209"/>
      <c r="R344" s="209"/>
      <c r="S344" s="209"/>
      <c r="T344" s="209"/>
      <c r="U344" s="209"/>
      <c r="V344" s="209"/>
      <c r="W344" s="209"/>
      <c r="X344" s="209"/>
      <c r="Y344" s="64">
        <v>1</v>
      </c>
      <c r="Z344" s="127">
        <v>1</v>
      </c>
      <c r="AA344" s="127">
        <v>1</v>
      </c>
      <c r="AB344" s="481" t="s">
        <v>1168</v>
      </c>
      <c r="AC344" s="250" t="s">
        <v>462</v>
      </c>
      <c r="AD344" s="232" t="s">
        <v>463</v>
      </c>
      <c r="AE344" s="250" t="s">
        <v>475</v>
      </c>
      <c r="AF344" s="130" t="s">
        <v>1168</v>
      </c>
      <c r="AG344" s="117">
        <v>1</v>
      </c>
      <c r="AH344" s="117">
        <v>1</v>
      </c>
      <c r="AI344" s="250" t="s">
        <v>462</v>
      </c>
      <c r="AJ344" s="250" t="s">
        <v>463</v>
      </c>
      <c r="AK344" s="250" t="s">
        <v>475</v>
      </c>
      <c r="AL344" s="250" t="s">
        <v>377</v>
      </c>
      <c r="AM344" s="490"/>
      <c r="AN344" s="281"/>
      <c r="AO344" s="281"/>
      <c r="AP344" s="281"/>
      <c r="AQ344" s="281"/>
      <c r="AR344" s="215"/>
      <c r="AS344" s="215"/>
    </row>
    <row r="345" spans="1:45" s="222" customFormat="1" ht="43.5" customHeight="1" x14ac:dyDescent="0.25">
      <c r="A345" s="232" t="s">
        <v>1395</v>
      </c>
      <c r="B345" s="64" t="s">
        <v>676</v>
      </c>
      <c r="C345" s="62">
        <v>67</v>
      </c>
      <c r="D345" s="64" t="s">
        <v>677</v>
      </c>
      <c r="E345" s="64" t="s">
        <v>10</v>
      </c>
      <c r="F345" s="209"/>
      <c r="G345" s="209"/>
      <c r="H345" s="209"/>
      <c r="I345" s="209"/>
      <c r="J345" s="209"/>
      <c r="K345" s="209"/>
      <c r="L345" s="209"/>
      <c r="M345" s="209"/>
      <c r="N345" s="209"/>
      <c r="O345" s="209"/>
      <c r="P345" s="209"/>
      <c r="Q345" s="209"/>
      <c r="R345" s="209"/>
      <c r="S345" s="209"/>
      <c r="T345" s="209"/>
      <c r="U345" s="209"/>
      <c r="V345" s="209"/>
      <c r="W345" s="209"/>
      <c r="X345" s="209"/>
      <c r="Y345" s="64" t="s">
        <v>824</v>
      </c>
      <c r="Z345" s="127" t="s">
        <v>824</v>
      </c>
      <c r="AA345" s="127" t="s">
        <v>824</v>
      </c>
      <c r="AB345" s="481" t="s">
        <v>824</v>
      </c>
      <c r="AC345" s="250" t="s">
        <v>824</v>
      </c>
      <c r="AD345" s="232"/>
      <c r="AE345" s="250" t="s">
        <v>824</v>
      </c>
      <c r="AF345" s="130" t="s">
        <v>824</v>
      </c>
      <c r="AG345" s="117" t="s">
        <v>824</v>
      </c>
      <c r="AH345" s="117" t="s">
        <v>824</v>
      </c>
      <c r="AI345" s="250" t="s">
        <v>824</v>
      </c>
      <c r="AJ345" s="250" t="s">
        <v>824</v>
      </c>
      <c r="AK345" s="250" t="s">
        <v>824</v>
      </c>
      <c r="AL345" s="250" t="s">
        <v>1129</v>
      </c>
      <c r="AM345" s="490"/>
      <c r="AN345" s="281"/>
      <c r="AO345" s="281"/>
      <c r="AP345" s="281"/>
      <c r="AQ345" s="281"/>
      <c r="AR345" s="215"/>
      <c r="AS345" s="215"/>
    </row>
    <row r="346" spans="1:45" s="222" customFormat="1" ht="43.5" customHeight="1" x14ac:dyDescent="0.25">
      <c r="A346" s="232" t="s">
        <v>1395</v>
      </c>
      <c r="B346" s="64" t="s">
        <v>102</v>
      </c>
      <c r="C346" s="62">
        <v>68</v>
      </c>
      <c r="D346" s="64" t="s">
        <v>81</v>
      </c>
      <c r="E346" s="64" t="s">
        <v>10</v>
      </c>
      <c r="F346" s="209"/>
      <c r="G346" s="209"/>
      <c r="H346" s="209"/>
      <c r="I346" s="209"/>
      <c r="J346" s="209"/>
      <c r="K346" s="209"/>
      <c r="L346" s="209"/>
      <c r="M346" s="209"/>
      <c r="N346" s="209"/>
      <c r="O346" s="209"/>
      <c r="P346" s="209"/>
      <c r="Q346" s="209"/>
      <c r="R346" s="209"/>
      <c r="S346" s="209"/>
      <c r="T346" s="209"/>
      <c r="U346" s="209"/>
      <c r="V346" s="209"/>
      <c r="W346" s="209"/>
      <c r="X346" s="209"/>
      <c r="Y346" s="64" t="s">
        <v>824</v>
      </c>
      <c r="Z346" s="127" t="s">
        <v>824</v>
      </c>
      <c r="AA346" s="127" t="s">
        <v>824</v>
      </c>
      <c r="AB346" s="481" t="s">
        <v>824</v>
      </c>
      <c r="AC346" s="250" t="s">
        <v>824</v>
      </c>
      <c r="AD346" s="232"/>
      <c r="AE346" s="250" t="s">
        <v>824</v>
      </c>
      <c r="AF346" s="130" t="s">
        <v>824</v>
      </c>
      <c r="AG346" s="117" t="s">
        <v>824</v>
      </c>
      <c r="AH346" s="117" t="s">
        <v>824</v>
      </c>
      <c r="AI346" s="250" t="s">
        <v>824</v>
      </c>
      <c r="AJ346" s="250" t="s">
        <v>824</v>
      </c>
      <c r="AK346" s="250" t="s">
        <v>824</v>
      </c>
      <c r="AL346" s="250" t="s">
        <v>1129</v>
      </c>
      <c r="AM346" s="490"/>
      <c r="AN346" s="281"/>
      <c r="AO346" s="281"/>
      <c r="AP346" s="281"/>
      <c r="AQ346" s="281"/>
      <c r="AR346" s="215"/>
      <c r="AS346" s="215"/>
    </row>
    <row r="347" spans="1:45" s="222" customFormat="1" ht="43.5" customHeight="1" x14ac:dyDescent="0.25">
      <c r="A347" s="232" t="s">
        <v>1395</v>
      </c>
      <c r="B347" s="64" t="s">
        <v>102</v>
      </c>
      <c r="C347" s="62">
        <v>70</v>
      </c>
      <c r="D347" s="64" t="s">
        <v>678</v>
      </c>
      <c r="E347" s="64" t="s">
        <v>10</v>
      </c>
      <c r="F347" s="209"/>
      <c r="G347" s="209"/>
      <c r="H347" s="209"/>
      <c r="I347" s="209"/>
      <c r="J347" s="209"/>
      <c r="K347" s="209"/>
      <c r="L347" s="209"/>
      <c r="M347" s="209"/>
      <c r="N347" s="209"/>
      <c r="O347" s="209"/>
      <c r="P347" s="209"/>
      <c r="Q347" s="209"/>
      <c r="R347" s="209"/>
      <c r="S347" s="209"/>
      <c r="T347" s="209"/>
      <c r="U347" s="209"/>
      <c r="V347" s="209"/>
      <c r="W347" s="209"/>
      <c r="X347" s="209"/>
      <c r="Y347" s="64" t="s">
        <v>824</v>
      </c>
      <c r="Z347" s="127" t="s">
        <v>824</v>
      </c>
      <c r="AA347" s="127" t="s">
        <v>824</v>
      </c>
      <c r="AB347" s="481" t="s">
        <v>824</v>
      </c>
      <c r="AC347" s="250" t="s">
        <v>824</v>
      </c>
      <c r="AD347" s="232"/>
      <c r="AE347" s="250" t="s">
        <v>824</v>
      </c>
      <c r="AF347" s="130" t="s">
        <v>824</v>
      </c>
      <c r="AG347" s="117" t="s">
        <v>824</v>
      </c>
      <c r="AH347" s="117" t="s">
        <v>824</v>
      </c>
      <c r="AI347" s="250" t="s">
        <v>824</v>
      </c>
      <c r="AJ347" s="250" t="s">
        <v>824</v>
      </c>
      <c r="AK347" s="250" t="s">
        <v>824</v>
      </c>
      <c r="AL347" s="250" t="s">
        <v>1129</v>
      </c>
      <c r="AM347" s="490"/>
      <c r="AN347" s="281"/>
      <c r="AO347" s="281"/>
      <c r="AP347" s="281"/>
      <c r="AQ347" s="281"/>
      <c r="AR347" s="215"/>
      <c r="AS347" s="215"/>
    </row>
    <row r="348" spans="1:45" s="222" customFormat="1" ht="43.5" customHeight="1" x14ac:dyDescent="0.25">
      <c r="A348" s="232" t="s">
        <v>1395</v>
      </c>
      <c r="B348" s="64" t="s">
        <v>102</v>
      </c>
      <c r="C348" s="62">
        <v>73</v>
      </c>
      <c r="D348" s="64" t="s">
        <v>86</v>
      </c>
      <c r="E348" s="64" t="s">
        <v>10</v>
      </c>
      <c r="F348" s="209"/>
      <c r="G348" s="209"/>
      <c r="H348" s="209"/>
      <c r="I348" s="209"/>
      <c r="J348" s="209"/>
      <c r="K348" s="209"/>
      <c r="L348" s="209"/>
      <c r="M348" s="209"/>
      <c r="N348" s="209"/>
      <c r="O348" s="209"/>
      <c r="P348" s="209"/>
      <c r="Q348" s="209"/>
      <c r="R348" s="209"/>
      <c r="S348" s="209"/>
      <c r="T348" s="209"/>
      <c r="U348" s="209"/>
      <c r="V348" s="209"/>
      <c r="W348" s="209"/>
      <c r="X348" s="209"/>
      <c r="Y348" s="64" t="s">
        <v>824</v>
      </c>
      <c r="Z348" s="127" t="s">
        <v>824</v>
      </c>
      <c r="AA348" s="127" t="s">
        <v>824</v>
      </c>
      <c r="AB348" s="481" t="s">
        <v>824</v>
      </c>
      <c r="AC348" s="250" t="s">
        <v>824</v>
      </c>
      <c r="AD348" s="232"/>
      <c r="AE348" s="250" t="s">
        <v>824</v>
      </c>
      <c r="AF348" s="130" t="s">
        <v>824</v>
      </c>
      <c r="AG348" s="117" t="s">
        <v>824</v>
      </c>
      <c r="AH348" s="117" t="s">
        <v>824</v>
      </c>
      <c r="AI348" s="250" t="s">
        <v>824</v>
      </c>
      <c r="AJ348" s="250" t="s">
        <v>824</v>
      </c>
      <c r="AK348" s="250" t="s">
        <v>824</v>
      </c>
      <c r="AL348" s="250" t="s">
        <v>1129</v>
      </c>
      <c r="AM348" s="490"/>
      <c r="AN348" s="281"/>
      <c r="AO348" s="281"/>
      <c r="AP348" s="281"/>
      <c r="AQ348" s="281"/>
      <c r="AR348" s="215"/>
      <c r="AS348" s="215"/>
    </row>
    <row r="349" spans="1:45" s="222" customFormat="1" ht="43.5" customHeight="1" x14ac:dyDescent="0.25">
      <c r="A349" s="232" t="s">
        <v>1395</v>
      </c>
      <c r="B349" s="64" t="s">
        <v>45</v>
      </c>
      <c r="C349" s="62">
        <v>74</v>
      </c>
      <c r="D349" s="64" t="s">
        <v>636</v>
      </c>
      <c r="E349" s="64" t="s">
        <v>10</v>
      </c>
      <c r="F349" s="209"/>
      <c r="G349" s="209"/>
      <c r="H349" s="209"/>
      <c r="I349" s="209"/>
      <c r="J349" s="209"/>
      <c r="K349" s="209"/>
      <c r="L349" s="209"/>
      <c r="M349" s="209"/>
      <c r="N349" s="209"/>
      <c r="O349" s="209"/>
      <c r="P349" s="209"/>
      <c r="Q349" s="209"/>
      <c r="R349" s="209"/>
      <c r="S349" s="209"/>
      <c r="T349" s="209"/>
      <c r="U349" s="209"/>
      <c r="V349" s="209"/>
      <c r="W349" s="209"/>
      <c r="X349" s="209"/>
      <c r="Y349" s="64" t="s">
        <v>824</v>
      </c>
      <c r="Z349" s="127" t="s">
        <v>824</v>
      </c>
      <c r="AA349" s="127" t="s">
        <v>824</v>
      </c>
      <c r="AB349" s="481" t="s">
        <v>824</v>
      </c>
      <c r="AC349" s="250" t="s">
        <v>824</v>
      </c>
      <c r="AD349" s="232"/>
      <c r="AE349" s="250" t="s">
        <v>824</v>
      </c>
      <c r="AF349" s="130" t="s">
        <v>824</v>
      </c>
      <c r="AG349" s="117" t="s">
        <v>824</v>
      </c>
      <c r="AH349" s="117" t="s">
        <v>824</v>
      </c>
      <c r="AI349" s="250" t="s">
        <v>824</v>
      </c>
      <c r="AJ349" s="250" t="s">
        <v>824</v>
      </c>
      <c r="AK349" s="250" t="s">
        <v>824</v>
      </c>
      <c r="AL349" s="250" t="s">
        <v>1129</v>
      </c>
      <c r="AM349" s="490"/>
      <c r="AN349" s="281"/>
      <c r="AO349" s="281"/>
      <c r="AP349" s="281"/>
      <c r="AQ349" s="281"/>
      <c r="AR349" s="215"/>
      <c r="AS349" s="215"/>
    </row>
    <row r="350" spans="1:45" s="222" customFormat="1" ht="43.5" customHeight="1" x14ac:dyDescent="0.25">
      <c r="A350" s="232" t="s">
        <v>1395</v>
      </c>
      <c r="B350" s="64" t="s">
        <v>12</v>
      </c>
      <c r="C350" s="62">
        <v>91</v>
      </c>
      <c r="D350" s="64" t="s">
        <v>685</v>
      </c>
      <c r="E350" s="64" t="s">
        <v>10</v>
      </c>
      <c r="F350" s="209">
        <v>1</v>
      </c>
      <c r="G350" s="209">
        <v>1</v>
      </c>
      <c r="H350" s="209">
        <v>1</v>
      </c>
      <c r="I350" s="209">
        <v>1</v>
      </c>
      <c r="J350" s="209">
        <v>1</v>
      </c>
      <c r="K350" s="209">
        <v>1</v>
      </c>
      <c r="L350" s="209">
        <v>1</v>
      </c>
      <c r="M350" s="209">
        <v>1</v>
      </c>
      <c r="N350" s="209"/>
      <c r="O350" s="209"/>
      <c r="P350" s="209"/>
      <c r="Q350" s="209"/>
      <c r="R350" s="209"/>
      <c r="S350" s="209"/>
      <c r="T350" s="209"/>
      <c r="U350" s="209"/>
      <c r="V350" s="209"/>
      <c r="W350" s="209"/>
      <c r="X350" s="209"/>
      <c r="Y350" s="64">
        <v>1</v>
      </c>
      <c r="Z350" s="127">
        <v>1</v>
      </c>
      <c r="AA350" s="127">
        <v>1</v>
      </c>
      <c r="AB350" s="481" t="s">
        <v>1168</v>
      </c>
      <c r="AC350" s="250" t="s">
        <v>462</v>
      </c>
      <c r="AD350" s="232" t="s">
        <v>463</v>
      </c>
      <c r="AE350" s="250" t="s">
        <v>475</v>
      </c>
      <c r="AF350" s="130" t="s">
        <v>1168</v>
      </c>
      <c r="AG350" s="117">
        <v>1</v>
      </c>
      <c r="AH350" s="117">
        <v>1</v>
      </c>
      <c r="AI350" s="250" t="s">
        <v>462</v>
      </c>
      <c r="AJ350" s="250" t="s">
        <v>463</v>
      </c>
      <c r="AK350" s="250" t="s">
        <v>475</v>
      </c>
      <c r="AL350" s="250" t="s">
        <v>377</v>
      </c>
      <c r="AM350" s="490"/>
      <c r="AN350" s="281"/>
      <c r="AO350" s="281"/>
      <c r="AP350" s="281"/>
      <c r="AQ350" s="281"/>
      <c r="AR350" s="215"/>
      <c r="AS350" s="215"/>
    </row>
    <row r="351" spans="1:45" s="222" customFormat="1" ht="43.5" customHeight="1" x14ac:dyDescent="0.25">
      <c r="A351" s="232" t="s">
        <v>1395</v>
      </c>
      <c r="B351" s="64" t="s">
        <v>26</v>
      </c>
      <c r="C351" s="62">
        <v>75</v>
      </c>
      <c r="D351" s="64" t="s">
        <v>681</v>
      </c>
      <c r="E351" s="64" t="s">
        <v>10</v>
      </c>
      <c r="F351" s="209"/>
      <c r="G351" s="209"/>
      <c r="H351" s="209"/>
      <c r="I351" s="209"/>
      <c r="J351" s="209"/>
      <c r="K351" s="209"/>
      <c r="L351" s="209"/>
      <c r="M351" s="209"/>
      <c r="N351" s="209"/>
      <c r="O351" s="209"/>
      <c r="P351" s="209"/>
      <c r="Q351" s="209"/>
      <c r="R351" s="209"/>
      <c r="S351" s="209"/>
      <c r="T351" s="209"/>
      <c r="U351" s="209"/>
      <c r="V351" s="209"/>
      <c r="W351" s="209"/>
      <c r="X351" s="209"/>
      <c r="Y351" s="64" t="s">
        <v>824</v>
      </c>
      <c r="Z351" s="127" t="s">
        <v>824</v>
      </c>
      <c r="AA351" s="127" t="s">
        <v>824</v>
      </c>
      <c r="AB351" s="481" t="s">
        <v>824</v>
      </c>
      <c r="AC351" s="250" t="s">
        <v>824</v>
      </c>
      <c r="AD351" s="232"/>
      <c r="AE351" s="250" t="s">
        <v>824</v>
      </c>
      <c r="AF351" s="130" t="s">
        <v>824</v>
      </c>
      <c r="AG351" s="117" t="s">
        <v>824</v>
      </c>
      <c r="AH351" s="117" t="s">
        <v>824</v>
      </c>
      <c r="AI351" s="250" t="s">
        <v>824</v>
      </c>
      <c r="AJ351" s="250" t="s">
        <v>824</v>
      </c>
      <c r="AK351" s="250" t="s">
        <v>824</v>
      </c>
      <c r="AL351" s="250" t="s">
        <v>1129</v>
      </c>
      <c r="AM351" s="490"/>
      <c r="AN351" s="281"/>
      <c r="AO351" s="281"/>
      <c r="AP351" s="281"/>
      <c r="AQ351" s="281"/>
      <c r="AR351" s="215"/>
      <c r="AS351" s="215"/>
    </row>
    <row r="352" spans="1:45" s="222" customFormat="1" ht="43.5" customHeight="1" x14ac:dyDescent="0.25">
      <c r="A352" s="232" t="s">
        <v>1395</v>
      </c>
      <c r="B352" s="64" t="s">
        <v>26</v>
      </c>
      <c r="C352" s="62">
        <v>78</v>
      </c>
      <c r="D352" s="64" t="s">
        <v>682</v>
      </c>
      <c r="E352" s="64" t="s">
        <v>10</v>
      </c>
      <c r="F352" s="209"/>
      <c r="G352" s="209"/>
      <c r="H352" s="209"/>
      <c r="I352" s="209"/>
      <c r="J352" s="209"/>
      <c r="K352" s="209"/>
      <c r="L352" s="209"/>
      <c r="M352" s="209"/>
      <c r="N352" s="209"/>
      <c r="O352" s="209"/>
      <c r="P352" s="209"/>
      <c r="Q352" s="209"/>
      <c r="R352" s="209"/>
      <c r="S352" s="209"/>
      <c r="T352" s="209"/>
      <c r="U352" s="209"/>
      <c r="V352" s="209"/>
      <c r="W352" s="209"/>
      <c r="X352" s="209"/>
      <c r="Y352" s="64" t="s">
        <v>824</v>
      </c>
      <c r="Z352" s="127" t="s">
        <v>824</v>
      </c>
      <c r="AA352" s="127" t="s">
        <v>824</v>
      </c>
      <c r="AB352" s="481" t="s">
        <v>824</v>
      </c>
      <c r="AC352" s="250" t="s">
        <v>824</v>
      </c>
      <c r="AD352" s="232"/>
      <c r="AE352" s="250" t="s">
        <v>824</v>
      </c>
      <c r="AF352" s="130" t="s">
        <v>824</v>
      </c>
      <c r="AG352" s="117" t="s">
        <v>824</v>
      </c>
      <c r="AH352" s="117" t="s">
        <v>824</v>
      </c>
      <c r="AI352" s="250" t="s">
        <v>824</v>
      </c>
      <c r="AJ352" s="250" t="s">
        <v>824</v>
      </c>
      <c r="AK352" s="250" t="s">
        <v>824</v>
      </c>
      <c r="AL352" s="250" t="s">
        <v>1129</v>
      </c>
      <c r="AM352" s="490"/>
      <c r="AN352" s="281"/>
      <c r="AO352" s="281"/>
      <c r="AP352" s="281"/>
      <c r="AQ352" s="281"/>
      <c r="AR352" s="215"/>
      <c r="AS352" s="215"/>
    </row>
    <row r="353" spans="1:45" s="222" customFormat="1" ht="43.5" customHeight="1" x14ac:dyDescent="0.25">
      <c r="A353" s="232" t="s">
        <v>1395</v>
      </c>
      <c r="B353" s="64" t="s">
        <v>26</v>
      </c>
      <c r="C353" s="62">
        <v>88</v>
      </c>
      <c r="D353" s="64" t="s">
        <v>1148</v>
      </c>
      <c r="E353" s="64" t="s">
        <v>10</v>
      </c>
      <c r="F353" s="209"/>
      <c r="G353" s="209"/>
      <c r="H353" s="209"/>
      <c r="I353" s="209"/>
      <c r="J353" s="209"/>
      <c r="K353" s="209"/>
      <c r="L353" s="209"/>
      <c r="M353" s="209"/>
      <c r="N353" s="209"/>
      <c r="O353" s="209"/>
      <c r="P353" s="209"/>
      <c r="Q353" s="209"/>
      <c r="R353" s="209"/>
      <c r="S353" s="209"/>
      <c r="T353" s="209"/>
      <c r="U353" s="209"/>
      <c r="V353" s="209"/>
      <c r="W353" s="209"/>
      <c r="X353" s="209"/>
      <c r="Y353" s="64" t="s">
        <v>824</v>
      </c>
      <c r="Z353" s="127" t="s">
        <v>824</v>
      </c>
      <c r="AA353" s="127" t="s">
        <v>824</v>
      </c>
      <c r="AB353" s="481" t="s">
        <v>824</v>
      </c>
      <c r="AC353" s="250" t="s">
        <v>824</v>
      </c>
      <c r="AD353" s="232"/>
      <c r="AE353" s="250" t="s">
        <v>824</v>
      </c>
      <c r="AF353" s="130" t="s">
        <v>824</v>
      </c>
      <c r="AG353" s="117" t="s">
        <v>824</v>
      </c>
      <c r="AH353" s="117" t="s">
        <v>824</v>
      </c>
      <c r="AI353" s="250" t="s">
        <v>824</v>
      </c>
      <c r="AJ353" s="250" t="s">
        <v>824</v>
      </c>
      <c r="AK353" s="250" t="s">
        <v>824</v>
      </c>
      <c r="AL353" s="250" t="s">
        <v>1129</v>
      </c>
      <c r="AM353" s="490"/>
      <c r="AN353" s="281"/>
      <c r="AO353" s="281"/>
      <c r="AP353" s="281"/>
      <c r="AQ353" s="281"/>
      <c r="AR353" s="215"/>
      <c r="AS353" s="215"/>
    </row>
    <row r="354" spans="1:45" s="222" customFormat="1" ht="43.5" customHeight="1" x14ac:dyDescent="0.25">
      <c r="A354" s="232" t="s">
        <v>1395</v>
      </c>
      <c r="B354" s="64" t="s">
        <v>26</v>
      </c>
      <c r="C354" s="62">
        <v>89</v>
      </c>
      <c r="D354" s="64" t="s">
        <v>1149</v>
      </c>
      <c r="E354" s="64" t="s">
        <v>10</v>
      </c>
      <c r="F354" s="209"/>
      <c r="G354" s="209"/>
      <c r="H354" s="209"/>
      <c r="I354" s="209"/>
      <c r="J354" s="209"/>
      <c r="K354" s="209"/>
      <c r="L354" s="209"/>
      <c r="M354" s="209"/>
      <c r="N354" s="209"/>
      <c r="O354" s="209"/>
      <c r="P354" s="209"/>
      <c r="Q354" s="209"/>
      <c r="R354" s="209"/>
      <c r="S354" s="209"/>
      <c r="T354" s="209"/>
      <c r="U354" s="209"/>
      <c r="V354" s="209"/>
      <c r="W354" s="209"/>
      <c r="X354" s="209"/>
      <c r="Y354" s="64" t="s">
        <v>824</v>
      </c>
      <c r="Z354" s="127" t="s">
        <v>824</v>
      </c>
      <c r="AA354" s="127" t="s">
        <v>824</v>
      </c>
      <c r="AB354" s="481" t="s">
        <v>824</v>
      </c>
      <c r="AC354" s="250" t="s">
        <v>824</v>
      </c>
      <c r="AD354" s="232"/>
      <c r="AE354" s="250" t="s">
        <v>824</v>
      </c>
      <c r="AF354" s="130" t="s">
        <v>824</v>
      </c>
      <c r="AG354" s="117" t="s">
        <v>824</v>
      </c>
      <c r="AH354" s="117" t="s">
        <v>824</v>
      </c>
      <c r="AI354" s="250" t="s">
        <v>824</v>
      </c>
      <c r="AJ354" s="250" t="s">
        <v>824</v>
      </c>
      <c r="AK354" s="250" t="s">
        <v>824</v>
      </c>
      <c r="AL354" s="250" t="s">
        <v>1129</v>
      </c>
      <c r="AM354" s="490"/>
      <c r="AN354" s="281"/>
      <c r="AO354" s="281"/>
      <c r="AP354" s="281"/>
      <c r="AQ354" s="281"/>
      <c r="AR354" s="215"/>
      <c r="AS354" s="215"/>
    </row>
    <row r="355" spans="1:45" s="222" customFormat="1" ht="43.5" customHeight="1" x14ac:dyDescent="0.25">
      <c r="A355" s="232" t="s">
        <v>1395</v>
      </c>
      <c r="B355" s="64" t="s">
        <v>687</v>
      </c>
      <c r="C355" s="62">
        <v>101</v>
      </c>
      <c r="D355" s="64" t="s">
        <v>755</v>
      </c>
      <c r="E355" s="64" t="s">
        <v>10</v>
      </c>
      <c r="F355" s="209"/>
      <c r="G355" s="209"/>
      <c r="H355" s="209"/>
      <c r="I355" s="209"/>
      <c r="J355" s="209"/>
      <c r="K355" s="209"/>
      <c r="L355" s="209"/>
      <c r="M355" s="209"/>
      <c r="N355" s="209"/>
      <c r="O355" s="209"/>
      <c r="P355" s="209"/>
      <c r="Q355" s="209"/>
      <c r="R355" s="209"/>
      <c r="S355" s="209"/>
      <c r="T355" s="209"/>
      <c r="U355" s="209"/>
      <c r="V355" s="209"/>
      <c r="W355" s="209"/>
      <c r="X355" s="209"/>
      <c r="Y355" s="64" t="s">
        <v>824</v>
      </c>
      <c r="Z355" s="127" t="s">
        <v>824</v>
      </c>
      <c r="AA355" s="127" t="s">
        <v>824</v>
      </c>
      <c r="AB355" s="481" t="s">
        <v>824</v>
      </c>
      <c r="AC355" s="250" t="s">
        <v>824</v>
      </c>
      <c r="AD355" s="232"/>
      <c r="AE355" s="250" t="s">
        <v>824</v>
      </c>
      <c r="AF355" s="130" t="s">
        <v>824</v>
      </c>
      <c r="AG355" s="117" t="s">
        <v>824</v>
      </c>
      <c r="AH355" s="117" t="s">
        <v>824</v>
      </c>
      <c r="AI355" s="250" t="s">
        <v>824</v>
      </c>
      <c r="AJ355" s="250" t="s">
        <v>824</v>
      </c>
      <c r="AK355" s="250" t="s">
        <v>824</v>
      </c>
      <c r="AL355" s="250" t="s">
        <v>1129</v>
      </c>
      <c r="AM355" s="490"/>
      <c r="AN355" s="281"/>
      <c r="AO355" s="281"/>
      <c r="AP355" s="281"/>
      <c r="AQ355" s="281"/>
      <c r="AR355" s="215"/>
      <c r="AS355" s="215"/>
    </row>
    <row r="356" spans="1:45" s="222" customFormat="1" ht="43.5" customHeight="1" x14ac:dyDescent="0.25">
      <c r="A356" s="232" t="s">
        <v>1395</v>
      </c>
      <c r="B356" s="64" t="s">
        <v>66</v>
      </c>
      <c r="C356" s="62">
        <v>124</v>
      </c>
      <c r="D356" s="64" t="s">
        <v>716</v>
      </c>
      <c r="E356" s="64" t="s">
        <v>10</v>
      </c>
      <c r="F356" s="209"/>
      <c r="G356" s="209"/>
      <c r="H356" s="209"/>
      <c r="I356" s="209"/>
      <c r="J356" s="209"/>
      <c r="K356" s="209"/>
      <c r="L356" s="209"/>
      <c r="M356" s="209"/>
      <c r="N356" s="209"/>
      <c r="O356" s="209"/>
      <c r="P356" s="209"/>
      <c r="Q356" s="209"/>
      <c r="R356" s="209"/>
      <c r="S356" s="209"/>
      <c r="T356" s="209"/>
      <c r="U356" s="209"/>
      <c r="V356" s="209"/>
      <c r="W356" s="209"/>
      <c r="X356" s="209"/>
      <c r="Y356" s="64" t="s">
        <v>824</v>
      </c>
      <c r="Z356" s="127" t="s">
        <v>824</v>
      </c>
      <c r="AA356" s="127" t="s">
        <v>824</v>
      </c>
      <c r="AB356" s="481" t="s">
        <v>824</v>
      </c>
      <c r="AC356" s="250" t="s">
        <v>824</v>
      </c>
      <c r="AD356" s="232"/>
      <c r="AE356" s="250" t="s">
        <v>824</v>
      </c>
      <c r="AF356" s="130" t="s">
        <v>824</v>
      </c>
      <c r="AG356" s="117" t="s">
        <v>824</v>
      </c>
      <c r="AH356" s="117" t="s">
        <v>824</v>
      </c>
      <c r="AI356" s="250" t="s">
        <v>824</v>
      </c>
      <c r="AJ356" s="250" t="s">
        <v>824</v>
      </c>
      <c r="AK356" s="250" t="s">
        <v>824</v>
      </c>
      <c r="AL356" s="250" t="s">
        <v>1129</v>
      </c>
      <c r="AM356" s="490"/>
      <c r="AN356" s="281"/>
      <c r="AO356" s="281"/>
      <c r="AP356" s="281"/>
      <c r="AQ356" s="281"/>
      <c r="AR356" s="215"/>
      <c r="AS356" s="215"/>
    </row>
    <row r="357" spans="1:45" s="222" customFormat="1" ht="43.5" customHeight="1" x14ac:dyDescent="0.25">
      <c r="A357" s="232" t="s">
        <v>947</v>
      </c>
      <c r="B357" s="64" t="s">
        <v>12</v>
      </c>
      <c r="C357" s="62">
        <v>20</v>
      </c>
      <c r="D357" s="64" t="s">
        <v>24</v>
      </c>
      <c r="E357" s="64" t="s">
        <v>10</v>
      </c>
      <c r="F357" s="209">
        <v>3</v>
      </c>
      <c r="G357" s="209">
        <v>3</v>
      </c>
      <c r="H357" s="209">
        <v>3</v>
      </c>
      <c r="I357" s="209">
        <v>3</v>
      </c>
      <c r="J357" s="209">
        <v>1</v>
      </c>
      <c r="K357" s="209">
        <v>1</v>
      </c>
      <c r="L357" s="209">
        <v>3</v>
      </c>
      <c r="M357" s="209">
        <v>2</v>
      </c>
      <c r="N357" s="209">
        <v>2</v>
      </c>
      <c r="O357" s="209">
        <v>2</v>
      </c>
      <c r="P357" s="209">
        <v>3</v>
      </c>
      <c r="Q357" s="209">
        <v>5</v>
      </c>
      <c r="R357" s="209">
        <v>1</v>
      </c>
      <c r="S357" s="209">
        <v>1</v>
      </c>
      <c r="T357" s="209">
        <v>5</v>
      </c>
      <c r="U357" s="209">
        <v>2</v>
      </c>
      <c r="V357" s="209">
        <v>2</v>
      </c>
      <c r="W357" s="209">
        <v>3</v>
      </c>
      <c r="X357" s="209">
        <v>3</v>
      </c>
      <c r="Y357" s="64">
        <v>3</v>
      </c>
      <c r="Z357" s="127">
        <v>3</v>
      </c>
      <c r="AA357" s="127">
        <v>4</v>
      </c>
      <c r="AB357" s="481" t="s">
        <v>1167</v>
      </c>
      <c r="AC357" s="250" t="s">
        <v>144</v>
      </c>
      <c r="AD357" s="232" t="s">
        <v>372</v>
      </c>
      <c r="AE357" s="250" t="s">
        <v>477</v>
      </c>
      <c r="AF357" s="130" t="s">
        <v>1143</v>
      </c>
      <c r="AG357" s="117">
        <v>1</v>
      </c>
      <c r="AH357" s="117">
        <v>2</v>
      </c>
      <c r="AI357" s="250" t="s">
        <v>462</v>
      </c>
      <c r="AJ357" s="250" t="s">
        <v>384</v>
      </c>
      <c r="AK357" s="250" t="s">
        <v>475</v>
      </c>
      <c r="AL357" s="250" t="s">
        <v>377</v>
      </c>
      <c r="AM357" s="490"/>
      <c r="AN357" s="281" t="s">
        <v>1397</v>
      </c>
      <c r="AO357" s="281" t="s">
        <v>1398</v>
      </c>
      <c r="AP357" s="281" t="s">
        <v>1399</v>
      </c>
      <c r="AQ357" s="281" t="s">
        <v>1400</v>
      </c>
      <c r="AR357" s="215" t="s">
        <v>1097</v>
      </c>
      <c r="AS357" s="215" t="s">
        <v>1098</v>
      </c>
    </row>
    <row r="358" spans="1:45" s="222" customFormat="1" ht="43.5" customHeight="1" x14ac:dyDescent="0.25">
      <c r="A358" s="232" t="s">
        <v>947</v>
      </c>
      <c r="B358" s="64" t="s">
        <v>12</v>
      </c>
      <c r="C358" s="62">
        <v>27</v>
      </c>
      <c r="D358" s="64" t="s">
        <v>661</v>
      </c>
      <c r="E358" s="64" t="s">
        <v>10</v>
      </c>
      <c r="F358" s="209">
        <v>4</v>
      </c>
      <c r="G358" s="209">
        <v>2</v>
      </c>
      <c r="H358" s="209">
        <v>1</v>
      </c>
      <c r="I358" s="209">
        <v>1</v>
      </c>
      <c r="J358" s="209">
        <v>2</v>
      </c>
      <c r="K358" s="209">
        <v>2</v>
      </c>
      <c r="L358" s="209">
        <v>3</v>
      </c>
      <c r="M358" s="209">
        <v>3</v>
      </c>
      <c r="N358" s="209">
        <v>4</v>
      </c>
      <c r="O358" s="209">
        <v>3</v>
      </c>
      <c r="P358" s="209">
        <v>1</v>
      </c>
      <c r="Q358" s="209">
        <v>3</v>
      </c>
      <c r="R358" s="209">
        <v>2</v>
      </c>
      <c r="S358" s="209">
        <v>2</v>
      </c>
      <c r="T358" s="209">
        <v>4</v>
      </c>
      <c r="U358" s="209">
        <v>4</v>
      </c>
      <c r="V358" s="209">
        <v>3</v>
      </c>
      <c r="W358" s="209">
        <v>1</v>
      </c>
      <c r="X358" s="209">
        <v>3</v>
      </c>
      <c r="Y358" s="64">
        <v>3</v>
      </c>
      <c r="Z358" s="127">
        <v>3</v>
      </c>
      <c r="AA358" s="127">
        <v>4</v>
      </c>
      <c r="AB358" s="481" t="s">
        <v>1167</v>
      </c>
      <c r="AC358" s="250" t="s">
        <v>144</v>
      </c>
      <c r="AD358" s="232" t="s">
        <v>372</v>
      </c>
      <c r="AE358" s="250" t="s">
        <v>477</v>
      </c>
      <c r="AF358" s="130" t="s">
        <v>1143</v>
      </c>
      <c r="AG358" s="117">
        <v>1</v>
      </c>
      <c r="AH358" s="117">
        <v>2</v>
      </c>
      <c r="AI358" s="250" t="s">
        <v>462</v>
      </c>
      <c r="AJ358" s="250" t="s">
        <v>384</v>
      </c>
      <c r="AK358" s="250" t="s">
        <v>475</v>
      </c>
      <c r="AL358" s="250" t="s">
        <v>377</v>
      </c>
      <c r="AM358" s="490"/>
      <c r="AN358" s="281" t="s">
        <v>1401</v>
      </c>
      <c r="AO358" s="281" t="s">
        <v>1402</v>
      </c>
      <c r="AP358" s="281" t="s">
        <v>1403</v>
      </c>
      <c r="AQ358" s="281" t="s">
        <v>1404</v>
      </c>
      <c r="AR358" s="215" t="s">
        <v>1097</v>
      </c>
      <c r="AS358" s="215" t="s">
        <v>1098</v>
      </c>
    </row>
    <row r="359" spans="1:45" s="222" customFormat="1" ht="43.5" customHeight="1" x14ac:dyDescent="0.25">
      <c r="A359" s="232" t="s">
        <v>947</v>
      </c>
      <c r="B359" s="64" t="s">
        <v>57</v>
      </c>
      <c r="C359" s="62">
        <v>53</v>
      </c>
      <c r="D359" s="64" t="s">
        <v>1396</v>
      </c>
      <c r="E359" s="64" t="s">
        <v>10</v>
      </c>
      <c r="F359" s="209">
        <v>2</v>
      </c>
      <c r="G359" s="209">
        <v>2</v>
      </c>
      <c r="H359" s="209">
        <v>2</v>
      </c>
      <c r="I359" s="209">
        <v>1</v>
      </c>
      <c r="J359" s="209">
        <v>2</v>
      </c>
      <c r="K359" s="209">
        <v>4</v>
      </c>
      <c r="L359" s="209">
        <v>3</v>
      </c>
      <c r="M359" s="209">
        <v>4</v>
      </c>
      <c r="N359" s="209">
        <v>2</v>
      </c>
      <c r="O359" s="209">
        <v>2</v>
      </c>
      <c r="P359" s="209">
        <v>2</v>
      </c>
      <c r="Q359" s="209">
        <v>3</v>
      </c>
      <c r="R359" s="209">
        <v>2</v>
      </c>
      <c r="S359" s="209">
        <v>3</v>
      </c>
      <c r="T359" s="209">
        <v>3</v>
      </c>
      <c r="U359" s="209">
        <v>2</v>
      </c>
      <c r="V359" s="209">
        <v>2</v>
      </c>
      <c r="W359" s="209">
        <v>2</v>
      </c>
      <c r="X359" s="209">
        <v>1</v>
      </c>
      <c r="Y359" s="64">
        <v>2</v>
      </c>
      <c r="Z359" s="127">
        <v>2</v>
      </c>
      <c r="AA359" s="127" t="s">
        <v>824</v>
      </c>
      <c r="AB359" s="481" t="s">
        <v>142</v>
      </c>
      <c r="AC359" s="250" t="s">
        <v>142</v>
      </c>
      <c r="AD359" s="232"/>
      <c r="AE359" s="250" t="s">
        <v>824</v>
      </c>
      <c r="AF359" s="130" t="s">
        <v>142</v>
      </c>
      <c r="AG359" s="117">
        <v>2</v>
      </c>
      <c r="AH359" s="117" t="s">
        <v>824</v>
      </c>
      <c r="AI359" s="250" t="s">
        <v>142</v>
      </c>
      <c r="AJ359" s="250" t="s">
        <v>824</v>
      </c>
      <c r="AK359" s="250" t="s">
        <v>824</v>
      </c>
      <c r="AL359" s="250" t="s">
        <v>1129</v>
      </c>
      <c r="AM359" s="490"/>
      <c r="AN359" s="281"/>
      <c r="AO359" s="281"/>
      <c r="AP359" s="281"/>
      <c r="AQ359" s="281"/>
      <c r="AR359" s="215"/>
      <c r="AS359" s="215"/>
    </row>
    <row r="360" spans="1:45" s="222" customFormat="1" ht="43.5" customHeight="1" x14ac:dyDescent="0.25">
      <c r="A360" s="232" t="s">
        <v>947</v>
      </c>
      <c r="B360" s="64" t="s">
        <v>676</v>
      </c>
      <c r="C360" s="62">
        <v>67</v>
      </c>
      <c r="D360" s="64" t="s">
        <v>677</v>
      </c>
      <c r="E360" s="64" t="s">
        <v>10</v>
      </c>
      <c r="F360" s="209">
        <v>3</v>
      </c>
      <c r="G360" s="209">
        <v>3</v>
      </c>
      <c r="H360" s="209">
        <v>3</v>
      </c>
      <c r="I360" s="209">
        <v>4</v>
      </c>
      <c r="J360" s="209">
        <v>3</v>
      </c>
      <c r="K360" s="209">
        <v>2</v>
      </c>
      <c r="L360" s="209">
        <v>4</v>
      </c>
      <c r="M360" s="209">
        <v>5</v>
      </c>
      <c r="N360" s="209">
        <v>2</v>
      </c>
      <c r="O360" s="209">
        <v>2</v>
      </c>
      <c r="P360" s="209">
        <v>2</v>
      </c>
      <c r="Q360" s="209">
        <v>5</v>
      </c>
      <c r="R360" s="209">
        <v>3</v>
      </c>
      <c r="S360" s="209">
        <v>2</v>
      </c>
      <c r="T360" s="209">
        <v>5</v>
      </c>
      <c r="U360" s="209">
        <v>5</v>
      </c>
      <c r="V360" s="209">
        <v>2</v>
      </c>
      <c r="W360" s="209">
        <v>2</v>
      </c>
      <c r="X360" s="209">
        <v>3</v>
      </c>
      <c r="Y360" s="64">
        <v>3</v>
      </c>
      <c r="Z360" s="127">
        <v>3</v>
      </c>
      <c r="AA360" s="127">
        <v>4</v>
      </c>
      <c r="AB360" s="481" t="s">
        <v>1167</v>
      </c>
      <c r="AC360" s="250" t="s">
        <v>144</v>
      </c>
      <c r="AD360" s="232" t="s">
        <v>372</v>
      </c>
      <c r="AE360" s="250" t="s">
        <v>477</v>
      </c>
      <c r="AF360" s="130" t="s">
        <v>1181</v>
      </c>
      <c r="AG360" s="117">
        <v>2</v>
      </c>
      <c r="AH360" s="117">
        <v>3</v>
      </c>
      <c r="AI360" s="250" t="s">
        <v>142</v>
      </c>
      <c r="AJ360" s="250" t="s">
        <v>371</v>
      </c>
      <c r="AK360" s="250" t="s">
        <v>371</v>
      </c>
      <c r="AL360" s="250" t="s">
        <v>1129</v>
      </c>
      <c r="AM360" s="490"/>
      <c r="AN360" s="281" t="s">
        <v>1405</v>
      </c>
      <c r="AO360" s="281" t="s">
        <v>1099</v>
      </c>
      <c r="AP360" s="281" t="s">
        <v>1100</v>
      </c>
      <c r="AQ360" s="281" t="s">
        <v>1406</v>
      </c>
      <c r="AR360" s="215" t="s">
        <v>1097</v>
      </c>
      <c r="AS360" s="215" t="s">
        <v>1098</v>
      </c>
    </row>
    <row r="361" spans="1:45" s="222" customFormat="1" ht="43.5" customHeight="1" x14ac:dyDescent="0.25">
      <c r="A361" s="232" t="s">
        <v>947</v>
      </c>
      <c r="B361" s="64" t="s">
        <v>102</v>
      </c>
      <c r="C361" s="62">
        <v>68</v>
      </c>
      <c r="D361" s="64" t="s">
        <v>81</v>
      </c>
      <c r="E361" s="64" t="s">
        <v>10</v>
      </c>
      <c r="F361" s="209">
        <v>3</v>
      </c>
      <c r="G361" s="209">
        <v>2</v>
      </c>
      <c r="H361" s="209">
        <v>2</v>
      </c>
      <c r="I361" s="209">
        <v>2</v>
      </c>
      <c r="J361" s="209">
        <v>2</v>
      </c>
      <c r="K361" s="209">
        <v>1</v>
      </c>
      <c r="L361" s="209">
        <v>2</v>
      </c>
      <c r="M361" s="209">
        <v>3</v>
      </c>
      <c r="N361" s="209">
        <v>3</v>
      </c>
      <c r="O361" s="209">
        <v>2</v>
      </c>
      <c r="P361" s="209">
        <v>1</v>
      </c>
      <c r="Q361" s="209">
        <v>2</v>
      </c>
      <c r="R361" s="209">
        <v>2</v>
      </c>
      <c r="S361" s="209">
        <v>2</v>
      </c>
      <c r="T361" s="209">
        <v>1</v>
      </c>
      <c r="U361" s="209">
        <v>2</v>
      </c>
      <c r="V361" s="209">
        <v>1</v>
      </c>
      <c r="W361" s="209">
        <v>1</v>
      </c>
      <c r="X361" s="209">
        <v>2</v>
      </c>
      <c r="Y361" s="64">
        <v>2</v>
      </c>
      <c r="Z361" s="127">
        <v>2</v>
      </c>
      <c r="AA361" s="127">
        <v>5</v>
      </c>
      <c r="AB361" s="481" t="s">
        <v>1184</v>
      </c>
      <c r="AC361" s="250" t="s">
        <v>142</v>
      </c>
      <c r="AD361" s="232" t="s">
        <v>464</v>
      </c>
      <c r="AE361" s="250" t="s">
        <v>477</v>
      </c>
      <c r="AF361" s="130" t="s">
        <v>371</v>
      </c>
      <c r="AG361" s="117">
        <v>0</v>
      </c>
      <c r="AH361" s="117">
        <v>3</v>
      </c>
      <c r="AI361" s="250" t="s">
        <v>824</v>
      </c>
      <c r="AJ361" s="250" t="s">
        <v>371</v>
      </c>
      <c r="AK361" s="250" t="s">
        <v>824</v>
      </c>
      <c r="AL361" s="250" t="s">
        <v>1129</v>
      </c>
      <c r="AM361" s="490"/>
      <c r="AN361" s="281" t="s">
        <v>1407</v>
      </c>
      <c r="AO361" s="281" t="s">
        <v>1408</v>
      </c>
      <c r="AP361" s="281" t="s">
        <v>1409</v>
      </c>
      <c r="AQ361" s="281" t="s">
        <v>1410</v>
      </c>
      <c r="AR361" s="215" t="s">
        <v>1097</v>
      </c>
      <c r="AS361" s="215" t="s">
        <v>1098</v>
      </c>
    </row>
    <row r="362" spans="1:45" s="222" customFormat="1" ht="43.5" customHeight="1" x14ac:dyDescent="0.25">
      <c r="A362" s="232" t="s">
        <v>947</v>
      </c>
      <c r="B362" s="64" t="s">
        <v>102</v>
      </c>
      <c r="C362" s="62">
        <v>70</v>
      </c>
      <c r="D362" s="64" t="s">
        <v>678</v>
      </c>
      <c r="E362" s="64" t="s">
        <v>10</v>
      </c>
      <c r="F362" s="209">
        <v>4</v>
      </c>
      <c r="G362" s="209">
        <v>3</v>
      </c>
      <c r="H362" s="209">
        <v>2</v>
      </c>
      <c r="I362" s="209">
        <v>2</v>
      </c>
      <c r="J362" s="209">
        <v>2</v>
      </c>
      <c r="K362" s="209">
        <v>1</v>
      </c>
      <c r="L362" s="209">
        <v>2</v>
      </c>
      <c r="M362" s="209">
        <v>3</v>
      </c>
      <c r="N362" s="209">
        <v>2</v>
      </c>
      <c r="O362" s="209">
        <v>3</v>
      </c>
      <c r="P362" s="209">
        <v>1</v>
      </c>
      <c r="Q362" s="209">
        <v>4</v>
      </c>
      <c r="R362" s="209">
        <v>2</v>
      </c>
      <c r="S362" s="209">
        <v>1</v>
      </c>
      <c r="T362" s="209">
        <v>5</v>
      </c>
      <c r="U362" s="209">
        <v>3</v>
      </c>
      <c r="V362" s="209">
        <v>2</v>
      </c>
      <c r="W362" s="209">
        <v>2</v>
      </c>
      <c r="X362" s="209">
        <v>2</v>
      </c>
      <c r="Y362" s="64">
        <v>2</v>
      </c>
      <c r="Z362" s="127">
        <v>2</v>
      </c>
      <c r="AA362" s="127">
        <v>3</v>
      </c>
      <c r="AB362" s="481" t="s">
        <v>1181</v>
      </c>
      <c r="AC362" s="250" t="s">
        <v>142</v>
      </c>
      <c r="AD362" s="232" t="s">
        <v>371</v>
      </c>
      <c r="AE362" s="250" t="s">
        <v>371</v>
      </c>
      <c r="AF362" s="130" t="s">
        <v>463</v>
      </c>
      <c r="AG362" s="117">
        <v>0</v>
      </c>
      <c r="AH362" s="117">
        <v>1</v>
      </c>
      <c r="AI362" s="250" t="s">
        <v>824</v>
      </c>
      <c r="AJ362" s="250" t="s">
        <v>463</v>
      </c>
      <c r="AK362" s="250" t="s">
        <v>824</v>
      </c>
      <c r="AL362" s="250" t="s">
        <v>1129</v>
      </c>
      <c r="AM362" s="490"/>
      <c r="AN362" s="281" t="s">
        <v>1411</v>
      </c>
      <c r="AO362" s="281" t="s">
        <v>1412</v>
      </c>
      <c r="AP362" s="281" t="s">
        <v>1100</v>
      </c>
      <c r="AQ362" s="281" t="s">
        <v>1413</v>
      </c>
      <c r="AR362" s="215" t="s">
        <v>1097</v>
      </c>
      <c r="AS362" s="215" t="s">
        <v>1098</v>
      </c>
    </row>
    <row r="363" spans="1:45" s="222" customFormat="1" ht="43.5" customHeight="1" x14ac:dyDescent="0.25">
      <c r="A363" s="232" t="s">
        <v>947</v>
      </c>
      <c r="B363" s="64" t="s">
        <v>102</v>
      </c>
      <c r="C363" s="62">
        <v>73</v>
      </c>
      <c r="D363" s="64" t="s">
        <v>86</v>
      </c>
      <c r="E363" s="64" t="s">
        <v>10</v>
      </c>
      <c r="F363" s="209">
        <v>1</v>
      </c>
      <c r="G363" s="209">
        <v>1</v>
      </c>
      <c r="H363" s="209">
        <v>2</v>
      </c>
      <c r="I363" s="209">
        <v>3</v>
      </c>
      <c r="J363" s="209">
        <v>3</v>
      </c>
      <c r="K363" s="209">
        <v>1</v>
      </c>
      <c r="L363" s="209">
        <v>3</v>
      </c>
      <c r="M363" s="209">
        <v>2</v>
      </c>
      <c r="N363" s="209">
        <v>2</v>
      </c>
      <c r="O363" s="209">
        <v>3</v>
      </c>
      <c r="P363" s="209">
        <v>1</v>
      </c>
      <c r="Q363" s="209">
        <v>4</v>
      </c>
      <c r="R363" s="209">
        <v>3</v>
      </c>
      <c r="S363" s="209">
        <v>3</v>
      </c>
      <c r="T363" s="209">
        <v>3</v>
      </c>
      <c r="U363" s="209">
        <v>2</v>
      </c>
      <c r="V363" s="209">
        <v>1</v>
      </c>
      <c r="W363" s="209">
        <v>3</v>
      </c>
      <c r="X363" s="209">
        <v>2</v>
      </c>
      <c r="Y363" s="64">
        <v>2</v>
      </c>
      <c r="Z363" s="127">
        <v>2</v>
      </c>
      <c r="AA363" s="127">
        <v>3</v>
      </c>
      <c r="AB363" s="481" t="s">
        <v>1181</v>
      </c>
      <c r="AC363" s="250" t="s">
        <v>142</v>
      </c>
      <c r="AD363" s="232" t="s">
        <v>371</v>
      </c>
      <c r="AE363" s="250" t="s">
        <v>371</v>
      </c>
      <c r="AF363" s="130" t="s">
        <v>463</v>
      </c>
      <c r="AG363" s="117">
        <v>0</v>
      </c>
      <c r="AH363" s="117">
        <v>1</v>
      </c>
      <c r="AI363" s="250" t="s">
        <v>824</v>
      </c>
      <c r="AJ363" s="250" t="s">
        <v>463</v>
      </c>
      <c r="AK363" s="250" t="s">
        <v>824</v>
      </c>
      <c r="AL363" s="250" t="s">
        <v>1129</v>
      </c>
      <c r="AM363" s="490"/>
      <c r="AN363" s="281" t="s">
        <v>1101</v>
      </c>
      <c r="AO363" s="281" t="s">
        <v>1102</v>
      </c>
      <c r="AP363" s="281" t="s">
        <v>1414</v>
      </c>
      <c r="AQ363" s="281" t="s">
        <v>1415</v>
      </c>
      <c r="AR363" s="215" t="s">
        <v>1097</v>
      </c>
      <c r="AS363" s="215" t="s">
        <v>1098</v>
      </c>
    </row>
    <row r="364" spans="1:45" s="222" customFormat="1" ht="43.5" customHeight="1" x14ac:dyDescent="0.25">
      <c r="A364" s="232" t="s">
        <v>947</v>
      </c>
      <c r="B364" s="64" t="s">
        <v>45</v>
      </c>
      <c r="C364" s="62">
        <v>74</v>
      </c>
      <c r="D364" s="64" t="s">
        <v>636</v>
      </c>
      <c r="E364" s="64" t="s">
        <v>10</v>
      </c>
      <c r="F364" s="209">
        <v>1</v>
      </c>
      <c r="G364" s="209">
        <v>1</v>
      </c>
      <c r="H364" s="209">
        <v>2</v>
      </c>
      <c r="I364" s="209">
        <v>3</v>
      </c>
      <c r="J364" s="209">
        <v>3</v>
      </c>
      <c r="K364" s="209">
        <v>2</v>
      </c>
      <c r="L364" s="209">
        <v>2</v>
      </c>
      <c r="M364" s="209">
        <v>1</v>
      </c>
      <c r="N364" s="209">
        <v>1</v>
      </c>
      <c r="O364" s="209">
        <v>2</v>
      </c>
      <c r="P364" s="209">
        <v>1</v>
      </c>
      <c r="Q364" s="209">
        <v>3</v>
      </c>
      <c r="R364" s="209">
        <v>3</v>
      </c>
      <c r="S364" s="209">
        <v>2</v>
      </c>
      <c r="T364" s="209">
        <v>1</v>
      </c>
      <c r="U364" s="209">
        <v>1</v>
      </c>
      <c r="V364" s="209">
        <v>1</v>
      </c>
      <c r="W364" s="209">
        <v>2</v>
      </c>
      <c r="X364" s="209">
        <v>2</v>
      </c>
      <c r="Y364" s="64">
        <v>2</v>
      </c>
      <c r="Z364" s="127">
        <v>2</v>
      </c>
      <c r="AA364" s="127">
        <v>3</v>
      </c>
      <c r="AB364" s="481" t="s">
        <v>142</v>
      </c>
      <c r="AC364" s="250" t="s">
        <v>142</v>
      </c>
      <c r="AD364" s="232" t="s">
        <v>371</v>
      </c>
      <c r="AE364" s="250" t="s">
        <v>824</v>
      </c>
      <c r="AF364" s="130" t="s">
        <v>462</v>
      </c>
      <c r="AG364" s="117">
        <v>1</v>
      </c>
      <c r="AH364" s="117" t="s">
        <v>824</v>
      </c>
      <c r="AI364" s="250" t="s">
        <v>462</v>
      </c>
      <c r="AJ364" s="250" t="s">
        <v>824</v>
      </c>
      <c r="AK364" s="250" t="s">
        <v>824</v>
      </c>
      <c r="AL364" s="250" t="s">
        <v>1129</v>
      </c>
      <c r="AM364" s="490"/>
      <c r="AN364" s="281"/>
      <c r="AO364" s="281"/>
      <c r="AP364" s="281"/>
      <c r="AQ364" s="281"/>
      <c r="AR364" s="215"/>
      <c r="AS364" s="215"/>
    </row>
    <row r="365" spans="1:45" s="222" customFormat="1" ht="43.5" customHeight="1" x14ac:dyDescent="0.25">
      <c r="A365" s="232" t="s">
        <v>947</v>
      </c>
      <c r="B365" s="64" t="s">
        <v>12</v>
      </c>
      <c r="C365" s="62">
        <v>91</v>
      </c>
      <c r="D365" s="64" t="s">
        <v>685</v>
      </c>
      <c r="E365" s="64" t="s">
        <v>10</v>
      </c>
      <c r="F365" s="209">
        <v>3</v>
      </c>
      <c r="G365" s="209">
        <v>2</v>
      </c>
      <c r="H365" s="209">
        <v>2</v>
      </c>
      <c r="I365" s="209">
        <v>3</v>
      </c>
      <c r="J365" s="209">
        <v>2</v>
      </c>
      <c r="K365" s="209">
        <v>2</v>
      </c>
      <c r="L365" s="209">
        <v>3</v>
      </c>
      <c r="M365" s="209">
        <v>2</v>
      </c>
      <c r="N365" s="209">
        <v>2</v>
      </c>
      <c r="O365" s="209">
        <v>2</v>
      </c>
      <c r="P365" s="209">
        <v>1</v>
      </c>
      <c r="Q365" s="209">
        <v>3</v>
      </c>
      <c r="R365" s="209">
        <v>2</v>
      </c>
      <c r="S365" s="209">
        <v>2</v>
      </c>
      <c r="T365" s="209">
        <v>4</v>
      </c>
      <c r="U365" s="209">
        <v>3</v>
      </c>
      <c r="V365" s="209">
        <v>2</v>
      </c>
      <c r="W365" s="209">
        <v>2</v>
      </c>
      <c r="X365" s="209">
        <v>3</v>
      </c>
      <c r="Y365" s="64">
        <v>2</v>
      </c>
      <c r="Z365" s="127">
        <v>2</v>
      </c>
      <c r="AA365" s="127">
        <v>3</v>
      </c>
      <c r="AB365" s="481" t="s">
        <v>1181</v>
      </c>
      <c r="AC365" s="250" t="s">
        <v>142</v>
      </c>
      <c r="AD365" s="232" t="s">
        <v>371</v>
      </c>
      <c r="AE365" s="250" t="s">
        <v>371</v>
      </c>
      <c r="AF365" s="130" t="s">
        <v>1181</v>
      </c>
      <c r="AG365" s="117">
        <v>2</v>
      </c>
      <c r="AH365" s="117">
        <v>3</v>
      </c>
      <c r="AI365" s="250" t="s">
        <v>142</v>
      </c>
      <c r="AJ365" s="250" t="s">
        <v>371</v>
      </c>
      <c r="AK365" s="250" t="s">
        <v>371</v>
      </c>
      <c r="AL365" s="250" t="s">
        <v>1129</v>
      </c>
      <c r="AM365" s="490"/>
      <c r="AN365" s="281" t="s">
        <v>1416</v>
      </c>
      <c r="AO365" s="281" t="s">
        <v>1408</v>
      </c>
      <c r="AP365" s="281" t="s">
        <v>1100</v>
      </c>
      <c r="AQ365" s="281" t="s">
        <v>1417</v>
      </c>
      <c r="AR365" s="215" t="s">
        <v>1097</v>
      </c>
      <c r="AS365" s="215" t="s">
        <v>1098</v>
      </c>
    </row>
    <row r="366" spans="1:45" s="222" customFormat="1" ht="43.5" customHeight="1" x14ac:dyDescent="0.25">
      <c r="A366" s="232" t="s">
        <v>947</v>
      </c>
      <c r="B366" s="64" t="s">
        <v>26</v>
      </c>
      <c r="C366" s="62">
        <v>75</v>
      </c>
      <c r="D366" s="64" t="s">
        <v>681</v>
      </c>
      <c r="E366" s="64" t="s">
        <v>10</v>
      </c>
      <c r="F366" s="209">
        <v>2</v>
      </c>
      <c r="G366" s="209">
        <v>2</v>
      </c>
      <c r="H366" s="209">
        <v>3</v>
      </c>
      <c r="I366" s="209">
        <v>2</v>
      </c>
      <c r="J366" s="209">
        <v>2</v>
      </c>
      <c r="K366" s="209">
        <v>2</v>
      </c>
      <c r="L366" s="209">
        <v>2</v>
      </c>
      <c r="M366" s="209">
        <v>3</v>
      </c>
      <c r="N366" s="209">
        <v>2</v>
      </c>
      <c r="O366" s="209">
        <v>2</v>
      </c>
      <c r="P366" s="209">
        <v>2</v>
      </c>
      <c r="Q366" s="209">
        <v>3</v>
      </c>
      <c r="R366" s="209">
        <v>1</v>
      </c>
      <c r="S366" s="209">
        <v>1</v>
      </c>
      <c r="T366" s="209">
        <v>3</v>
      </c>
      <c r="U366" s="209">
        <v>2</v>
      </c>
      <c r="V366" s="209">
        <v>1</v>
      </c>
      <c r="W366" s="209">
        <v>1</v>
      </c>
      <c r="X366" s="209">
        <v>2</v>
      </c>
      <c r="Y366" s="64">
        <v>2</v>
      </c>
      <c r="Z366" s="127">
        <v>2</v>
      </c>
      <c r="AA366" s="127" t="s">
        <v>824</v>
      </c>
      <c r="AB366" s="481" t="s">
        <v>142</v>
      </c>
      <c r="AC366" s="250" t="s">
        <v>142</v>
      </c>
      <c r="AD366" s="232"/>
      <c r="AE366" s="250" t="s">
        <v>824</v>
      </c>
      <c r="AF366" s="130" t="s">
        <v>142</v>
      </c>
      <c r="AG366" s="117">
        <v>2</v>
      </c>
      <c r="AH366" s="117" t="s">
        <v>824</v>
      </c>
      <c r="AI366" s="250" t="s">
        <v>142</v>
      </c>
      <c r="AJ366" s="250" t="s">
        <v>824</v>
      </c>
      <c r="AK366" s="250" t="s">
        <v>824</v>
      </c>
      <c r="AL366" s="250" t="s">
        <v>1129</v>
      </c>
      <c r="AM366" s="490"/>
      <c r="AN366" s="281"/>
      <c r="AO366" s="281"/>
      <c r="AP366" s="281"/>
      <c r="AQ366" s="281"/>
      <c r="AR366" s="215"/>
      <c r="AS366" s="215"/>
    </row>
    <row r="367" spans="1:45" s="222" customFormat="1" ht="43.5" customHeight="1" x14ac:dyDescent="0.25">
      <c r="A367" s="232" t="s">
        <v>947</v>
      </c>
      <c r="B367" s="64" t="s">
        <v>26</v>
      </c>
      <c r="C367" s="62">
        <v>78</v>
      </c>
      <c r="D367" s="64" t="s">
        <v>682</v>
      </c>
      <c r="E367" s="64" t="s">
        <v>10</v>
      </c>
      <c r="F367" s="209">
        <v>3</v>
      </c>
      <c r="G367" s="209">
        <v>3</v>
      </c>
      <c r="H367" s="209">
        <v>4</v>
      </c>
      <c r="I367" s="209">
        <v>3</v>
      </c>
      <c r="J367" s="209">
        <v>3</v>
      </c>
      <c r="K367" s="209">
        <v>3</v>
      </c>
      <c r="L367" s="209">
        <v>3</v>
      </c>
      <c r="M367" s="209">
        <v>2</v>
      </c>
      <c r="N367" s="209">
        <v>2</v>
      </c>
      <c r="O367" s="209">
        <v>2</v>
      </c>
      <c r="P367" s="209">
        <v>1</v>
      </c>
      <c r="Q367" s="209">
        <v>3</v>
      </c>
      <c r="R367" s="209">
        <v>2</v>
      </c>
      <c r="S367" s="209">
        <v>3</v>
      </c>
      <c r="T367" s="209">
        <v>4</v>
      </c>
      <c r="U367" s="209">
        <v>2</v>
      </c>
      <c r="V367" s="209">
        <v>3</v>
      </c>
      <c r="W367" s="209">
        <v>3</v>
      </c>
      <c r="X367" s="209">
        <v>3</v>
      </c>
      <c r="Y367" s="64">
        <v>3</v>
      </c>
      <c r="Z367" s="127">
        <v>3</v>
      </c>
      <c r="AA367" s="127" t="s">
        <v>824</v>
      </c>
      <c r="AB367" s="481" t="s">
        <v>144</v>
      </c>
      <c r="AC367" s="250" t="s">
        <v>144</v>
      </c>
      <c r="AD367" s="232"/>
      <c r="AE367" s="250" t="s">
        <v>824</v>
      </c>
      <c r="AF367" s="130" t="s">
        <v>144</v>
      </c>
      <c r="AG367" s="117">
        <v>3</v>
      </c>
      <c r="AH367" s="117" t="s">
        <v>824</v>
      </c>
      <c r="AI367" s="250" t="s">
        <v>144</v>
      </c>
      <c r="AJ367" s="250" t="s">
        <v>824</v>
      </c>
      <c r="AK367" s="250" t="s">
        <v>824</v>
      </c>
      <c r="AL367" s="250" t="s">
        <v>1129</v>
      </c>
      <c r="AM367" s="490"/>
      <c r="AN367" s="281"/>
      <c r="AO367" s="281"/>
      <c r="AP367" s="281"/>
      <c r="AQ367" s="281"/>
      <c r="AR367" s="215"/>
      <c r="AS367" s="215"/>
    </row>
    <row r="368" spans="1:45" s="222" customFormat="1" ht="43.5" customHeight="1" x14ac:dyDescent="0.25">
      <c r="A368" s="232" t="s">
        <v>947</v>
      </c>
      <c r="B368" s="64" t="s">
        <v>26</v>
      </c>
      <c r="C368" s="62">
        <v>88</v>
      </c>
      <c r="D368" s="64" t="s">
        <v>1148</v>
      </c>
      <c r="E368" s="64" t="s">
        <v>10</v>
      </c>
      <c r="F368" s="209">
        <v>3</v>
      </c>
      <c r="G368" s="209">
        <v>2</v>
      </c>
      <c r="H368" s="209">
        <v>2</v>
      </c>
      <c r="I368" s="209">
        <v>4</v>
      </c>
      <c r="J368" s="209">
        <v>1</v>
      </c>
      <c r="K368" s="209">
        <v>2</v>
      </c>
      <c r="L368" s="209">
        <v>1</v>
      </c>
      <c r="M368" s="209">
        <v>1</v>
      </c>
      <c r="N368" s="209">
        <v>2</v>
      </c>
      <c r="O368" s="209">
        <v>1</v>
      </c>
      <c r="P368" s="209">
        <v>1</v>
      </c>
      <c r="Q368" s="209">
        <v>3</v>
      </c>
      <c r="R368" s="209">
        <v>1</v>
      </c>
      <c r="S368" s="209">
        <v>1</v>
      </c>
      <c r="T368" s="209">
        <v>4</v>
      </c>
      <c r="U368" s="209">
        <v>2</v>
      </c>
      <c r="V368" s="209">
        <v>1</v>
      </c>
      <c r="W368" s="209">
        <v>2</v>
      </c>
      <c r="X368" s="209">
        <v>2</v>
      </c>
      <c r="Y368" s="64">
        <v>2</v>
      </c>
      <c r="Z368" s="127">
        <v>2</v>
      </c>
      <c r="AA368" s="127" t="s">
        <v>824</v>
      </c>
      <c r="AB368" s="481" t="s">
        <v>142</v>
      </c>
      <c r="AC368" s="250" t="s">
        <v>142</v>
      </c>
      <c r="AD368" s="232"/>
      <c r="AE368" s="250" t="s">
        <v>824</v>
      </c>
      <c r="AF368" s="130" t="s">
        <v>142</v>
      </c>
      <c r="AG368" s="117">
        <v>2</v>
      </c>
      <c r="AH368" s="117" t="s">
        <v>824</v>
      </c>
      <c r="AI368" s="250" t="s">
        <v>142</v>
      </c>
      <c r="AJ368" s="250" t="s">
        <v>824</v>
      </c>
      <c r="AK368" s="250" t="s">
        <v>824</v>
      </c>
      <c r="AL368" s="250" t="s">
        <v>1129</v>
      </c>
      <c r="AM368" s="490"/>
      <c r="AN368" s="281"/>
      <c r="AO368" s="281"/>
      <c r="AP368" s="281"/>
      <c r="AQ368" s="281"/>
      <c r="AR368" s="215"/>
      <c r="AS368" s="215"/>
    </row>
    <row r="369" spans="1:45" s="222" customFormat="1" ht="43.5" customHeight="1" x14ac:dyDescent="0.25">
      <c r="A369" s="232" t="s">
        <v>947</v>
      </c>
      <c r="B369" s="64" t="s">
        <v>26</v>
      </c>
      <c r="C369" s="62">
        <v>89</v>
      </c>
      <c r="D369" s="64" t="s">
        <v>1149</v>
      </c>
      <c r="E369" s="64" t="s">
        <v>10</v>
      </c>
      <c r="F369" s="209">
        <v>3</v>
      </c>
      <c r="G369" s="209">
        <v>3</v>
      </c>
      <c r="H369" s="209">
        <v>2</v>
      </c>
      <c r="I369" s="209">
        <v>2</v>
      </c>
      <c r="J369" s="209">
        <v>3</v>
      </c>
      <c r="K369" s="209">
        <v>2</v>
      </c>
      <c r="L369" s="209">
        <v>3</v>
      </c>
      <c r="M369" s="209">
        <v>2</v>
      </c>
      <c r="N369" s="209">
        <v>3</v>
      </c>
      <c r="O369" s="209">
        <v>2</v>
      </c>
      <c r="P369" s="209">
        <v>2</v>
      </c>
      <c r="Q369" s="209">
        <v>3</v>
      </c>
      <c r="R369" s="209">
        <v>3</v>
      </c>
      <c r="S369" s="209">
        <v>3</v>
      </c>
      <c r="T369" s="209">
        <v>3</v>
      </c>
      <c r="U369" s="209">
        <v>3</v>
      </c>
      <c r="V369" s="209">
        <v>2</v>
      </c>
      <c r="W369" s="209">
        <v>3</v>
      </c>
      <c r="X369" s="209">
        <v>3</v>
      </c>
      <c r="Y369" s="64">
        <v>3</v>
      </c>
      <c r="Z369" s="127">
        <v>3</v>
      </c>
      <c r="AA369" s="127" t="s">
        <v>824</v>
      </c>
      <c r="AB369" s="481" t="s">
        <v>144</v>
      </c>
      <c r="AC369" s="250" t="s">
        <v>144</v>
      </c>
      <c r="AD369" s="232"/>
      <c r="AE369" s="250" t="s">
        <v>824</v>
      </c>
      <c r="AF369" s="130" t="s">
        <v>144</v>
      </c>
      <c r="AG369" s="117">
        <v>3</v>
      </c>
      <c r="AH369" s="117" t="s">
        <v>824</v>
      </c>
      <c r="AI369" s="250" t="s">
        <v>144</v>
      </c>
      <c r="AJ369" s="250" t="s">
        <v>824</v>
      </c>
      <c r="AK369" s="250" t="s">
        <v>824</v>
      </c>
      <c r="AL369" s="250" t="s">
        <v>1129</v>
      </c>
      <c r="AM369" s="490"/>
      <c r="AN369" s="281"/>
      <c r="AO369" s="281"/>
      <c r="AP369" s="281"/>
      <c r="AQ369" s="281"/>
      <c r="AR369" s="215"/>
      <c r="AS369" s="215"/>
    </row>
    <row r="370" spans="1:45" s="222" customFormat="1" ht="43.5" customHeight="1" x14ac:dyDescent="0.25">
      <c r="A370" s="232" t="s">
        <v>947</v>
      </c>
      <c r="B370" s="64" t="s">
        <v>687</v>
      </c>
      <c r="C370" s="62">
        <v>101</v>
      </c>
      <c r="D370" s="64" t="s">
        <v>755</v>
      </c>
      <c r="E370" s="64" t="s">
        <v>10</v>
      </c>
      <c r="F370" s="209">
        <v>2</v>
      </c>
      <c r="G370" s="209">
        <v>2</v>
      </c>
      <c r="H370" s="209">
        <v>1</v>
      </c>
      <c r="I370" s="209">
        <v>1</v>
      </c>
      <c r="J370" s="209">
        <v>2</v>
      </c>
      <c r="K370" s="209">
        <v>1</v>
      </c>
      <c r="L370" s="209">
        <v>2</v>
      </c>
      <c r="M370" s="209">
        <v>2</v>
      </c>
      <c r="N370" s="209">
        <v>2</v>
      </c>
      <c r="O370" s="209">
        <v>2</v>
      </c>
      <c r="P370" s="209">
        <v>1</v>
      </c>
      <c r="Q370" s="209">
        <v>2</v>
      </c>
      <c r="R370" s="209">
        <v>2</v>
      </c>
      <c r="S370" s="209">
        <v>3</v>
      </c>
      <c r="T370" s="209">
        <v>3</v>
      </c>
      <c r="U370" s="209">
        <v>3</v>
      </c>
      <c r="V370" s="209">
        <v>2</v>
      </c>
      <c r="W370" s="209">
        <v>1</v>
      </c>
      <c r="X370" s="209">
        <v>2</v>
      </c>
      <c r="Y370" s="64">
        <v>2</v>
      </c>
      <c r="Z370" s="127">
        <v>2</v>
      </c>
      <c r="AA370" s="127">
        <v>5</v>
      </c>
      <c r="AB370" s="481" t="s">
        <v>1184</v>
      </c>
      <c r="AC370" s="250" t="s">
        <v>142</v>
      </c>
      <c r="AD370" s="232" t="s">
        <v>464</v>
      </c>
      <c r="AE370" s="250" t="s">
        <v>477</v>
      </c>
      <c r="AF370" s="130" t="s">
        <v>1184</v>
      </c>
      <c r="AG370" s="117">
        <v>2</v>
      </c>
      <c r="AH370" s="117">
        <v>5</v>
      </c>
      <c r="AI370" s="250" t="s">
        <v>142</v>
      </c>
      <c r="AJ370" s="250" t="s">
        <v>464</v>
      </c>
      <c r="AK370" s="250" t="s">
        <v>477</v>
      </c>
      <c r="AL370" s="250" t="s">
        <v>1129</v>
      </c>
      <c r="AM370" s="490"/>
      <c r="AN370" s="281" t="s">
        <v>1418</v>
      </c>
      <c r="AO370" s="281" t="s">
        <v>1419</v>
      </c>
      <c r="AP370" s="281" t="s">
        <v>1420</v>
      </c>
      <c r="AQ370" s="281" t="s">
        <v>1417</v>
      </c>
      <c r="AR370" s="215" t="s">
        <v>1097</v>
      </c>
      <c r="AS370" s="215" t="s">
        <v>1098</v>
      </c>
    </row>
    <row r="371" spans="1:45" s="222" customFormat="1" ht="43.5" customHeight="1" x14ac:dyDescent="0.25">
      <c r="A371" s="232" t="s">
        <v>947</v>
      </c>
      <c r="B371" s="64" t="s">
        <v>66</v>
      </c>
      <c r="C371" s="62">
        <v>124</v>
      </c>
      <c r="D371" s="64" t="s">
        <v>716</v>
      </c>
      <c r="E371" s="64" t="s">
        <v>10</v>
      </c>
      <c r="F371" s="209">
        <v>3</v>
      </c>
      <c r="G371" s="209">
        <v>3</v>
      </c>
      <c r="H371" s="209">
        <v>2</v>
      </c>
      <c r="I371" s="209">
        <v>3</v>
      </c>
      <c r="J371" s="209">
        <v>2</v>
      </c>
      <c r="K371" s="209">
        <v>3</v>
      </c>
      <c r="L371" s="209">
        <v>1</v>
      </c>
      <c r="M371" s="209">
        <v>3</v>
      </c>
      <c r="N371" s="209">
        <v>3</v>
      </c>
      <c r="O371" s="209">
        <v>2</v>
      </c>
      <c r="P371" s="209">
        <v>3</v>
      </c>
      <c r="Q371" s="209">
        <v>1</v>
      </c>
      <c r="R371" s="209">
        <v>2</v>
      </c>
      <c r="S371" s="209">
        <v>2</v>
      </c>
      <c r="T371" s="209">
        <v>5</v>
      </c>
      <c r="U371" s="209">
        <v>2</v>
      </c>
      <c r="V371" s="209">
        <v>1</v>
      </c>
      <c r="W371" s="209">
        <v>2</v>
      </c>
      <c r="X371" s="209">
        <v>2</v>
      </c>
      <c r="Y371" s="64">
        <v>2</v>
      </c>
      <c r="Z371" s="127">
        <v>2</v>
      </c>
      <c r="AA371" s="127">
        <v>2</v>
      </c>
      <c r="AB371" s="481" t="s">
        <v>142</v>
      </c>
      <c r="AC371" s="250" t="s">
        <v>142</v>
      </c>
      <c r="AD371" s="207" t="s">
        <v>384</v>
      </c>
      <c r="AE371" s="250" t="s">
        <v>475</v>
      </c>
      <c r="AF371" s="130" t="s">
        <v>142</v>
      </c>
      <c r="AG371" s="117">
        <v>2</v>
      </c>
      <c r="AH371" s="117">
        <v>2</v>
      </c>
      <c r="AI371" s="250" t="s">
        <v>142</v>
      </c>
      <c r="AJ371" s="207" t="s">
        <v>384</v>
      </c>
      <c r="AK371" s="250" t="s">
        <v>475</v>
      </c>
      <c r="AL371" s="250" t="s">
        <v>1129</v>
      </c>
      <c r="AM371" s="490"/>
      <c r="AN371" s="281"/>
      <c r="AO371" s="281"/>
      <c r="AP371" s="281"/>
      <c r="AQ371" s="281"/>
      <c r="AR371" s="215"/>
      <c r="AS371" s="215"/>
    </row>
    <row r="372" spans="1:45" s="222" customFormat="1" ht="43.5" customHeight="1" x14ac:dyDescent="0.25">
      <c r="A372" s="244"/>
      <c r="B372" s="64"/>
      <c r="C372" s="62"/>
      <c r="D372" s="64"/>
      <c r="E372" s="64"/>
      <c r="F372" s="209"/>
      <c r="G372" s="209"/>
      <c r="H372" s="209"/>
      <c r="I372" s="209"/>
      <c r="J372" s="209"/>
      <c r="K372" s="209"/>
      <c r="L372" s="209"/>
      <c r="M372" s="209"/>
      <c r="N372" s="209"/>
      <c r="O372" s="209"/>
      <c r="P372" s="209"/>
      <c r="Q372" s="209"/>
      <c r="R372" s="209"/>
      <c r="S372" s="209"/>
      <c r="T372" s="209"/>
      <c r="U372" s="209"/>
      <c r="V372" s="209"/>
      <c r="W372" s="209"/>
      <c r="X372" s="209"/>
      <c r="Y372" s="64"/>
      <c r="Z372" s="127"/>
      <c r="AA372" s="127"/>
      <c r="AB372" s="481"/>
      <c r="AC372" s="250"/>
      <c r="AD372" s="232"/>
      <c r="AE372" s="250"/>
      <c r="AF372" s="130"/>
      <c r="AG372" s="117"/>
      <c r="AH372" s="117"/>
      <c r="AI372" s="250"/>
      <c r="AJ372" s="250"/>
      <c r="AK372" s="250"/>
      <c r="AL372" s="250"/>
      <c r="AM372" s="490"/>
      <c r="AN372" s="281"/>
      <c r="AO372" s="281"/>
      <c r="AP372" s="281"/>
      <c r="AQ372" s="281"/>
      <c r="AR372" s="215"/>
      <c r="AS372" s="215"/>
    </row>
    <row r="373" spans="1:45" s="222" customFormat="1" ht="43.5" customHeight="1" x14ac:dyDescent="0.25">
      <c r="A373" s="244"/>
      <c r="B373" s="189"/>
      <c r="C373" s="190"/>
      <c r="D373" s="189"/>
      <c r="E373" s="189"/>
      <c r="F373" s="211"/>
      <c r="G373" s="211"/>
      <c r="H373" s="211"/>
      <c r="I373" s="211"/>
      <c r="J373" s="211"/>
      <c r="K373" s="211"/>
      <c r="L373" s="211"/>
      <c r="M373" s="211"/>
      <c r="N373" s="211"/>
      <c r="O373" s="211"/>
      <c r="P373" s="211"/>
      <c r="Q373" s="211"/>
      <c r="R373" s="211"/>
      <c r="S373" s="211"/>
      <c r="T373" s="211"/>
      <c r="U373" s="211"/>
      <c r="V373" s="211"/>
      <c r="W373" s="211"/>
      <c r="X373" s="211"/>
      <c r="Y373" s="189"/>
      <c r="Z373" s="127"/>
      <c r="AA373" s="127"/>
      <c r="AB373" s="481"/>
      <c r="AC373" s="491"/>
      <c r="AD373" s="396"/>
      <c r="AE373" s="491"/>
      <c r="AF373" s="130"/>
      <c r="AG373" s="117"/>
      <c r="AH373" s="117"/>
      <c r="AI373" s="491"/>
      <c r="AJ373" s="491"/>
      <c r="AK373" s="491"/>
      <c r="AL373" s="491"/>
      <c r="AM373" s="492"/>
      <c r="AN373" s="281"/>
      <c r="AO373" s="281"/>
      <c r="AP373" s="281"/>
      <c r="AQ373" s="281"/>
      <c r="AR373" s="215"/>
      <c r="AS373" s="215"/>
    </row>
    <row r="374" spans="1:45" x14ac:dyDescent="0.25">
      <c r="A374" s="231"/>
      <c r="B374" s="666" t="s">
        <v>473</v>
      </c>
      <c r="C374" s="666"/>
      <c r="D374" s="666"/>
      <c r="E374" s="666"/>
      <c r="F374" s="666"/>
      <c r="G374" s="666"/>
      <c r="H374" s="666"/>
      <c r="I374" s="666"/>
      <c r="J374" s="666"/>
      <c r="K374" s="666"/>
      <c r="L374" s="666"/>
      <c r="M374" s="666"/>
      <c r="N374" s="666"/>
      <c r="O374" s="666"/>
      <c r="P374" s="666"/>
      <c r="Q374" s="666"/>
      <c r="R374" s="666"/>
      <c r="S374" s="666"/>
      <c r="T374" s="666"/>
      <c r="U374" s="666"/>
      <c r="V374" s="666"/>
      <c r="W374" s="666"/>
      <c r="X374" s="666"/>
      <c r="Y374" s="666"/>
      <c r="Z374" s="666"/>
      <c r="AA374" s="666"/>
      <c r="AB374" s="666"/>
      <c r="AC374" s="666"/>
      <c r="AD374" s="666"/>
      <c r="AE374" s="666"/>
      <c r="AF374" s="666"/>
      <c r="AG374" s="666"/>
      <c r="AH374" s="666"/>
      <c r="AI374" s="666"/>
      <c r="AJ374" s="666"/>
      <c r="AK374" s="666"/>
      <c r="AL374" s="666"/>
      <c r="AM374" s="666"/>
      <c r="AN374" s="666"/>
      <c r="AO374" s="666"/>
      <c r="AP374" s="666"/>
      <c r="AQ374" s="666"/>
    </row>
    <row r="375" spans="1:45" ht="34.5" customHeight="1" x14ac:dyDescent="0.25">
      <c r="A375" s="230"/>
      <c r="B375" s="644" t="s">
        <v>466</v>
      </c>
      <c r="C375" s="645"/>
      <c r="D375" s="645"/>
      <c r="E375" s="646"/>
      <c r="F375" s="644" t="s">
        <v>469</v>
      </c>
      <c r="G375" s="645"/>
      <c r="H375" s="645"/>
      <c r="I375" s="645"/>
      <c r="J375" s="645"/>
      <c r="K375" s="645"/>
      <c r="L375" s="645"/>
      <c r="M375" s="645"/>
      <c r="N375" s="645"/>
      <c r="O375" s="645"/>
      <c r="P375" s="645"/>
      <c r="Q375" s="645"/>
      <c r="R375" s="645"/>
      <c r="S375" s="645"/>
      <c r="T375" s="645"/>
      <c r="U375" s="645"/>
      <c r="V375" s="645"/>
      <c r="W375" s="645"/>
      <c r="X375" s="645"/>
      <c r="Y375" s="645"/>
      <c r="Z375" s="654" t="s">
        <v>582</v>
      </c>
      <c r="AA375" s="655"/>
      <c r="AB375" s="656"/>
      <c r="AC375" s="647" t="s">
        <v>583</v>
      </c>
      <c r="AD375" s="648"/>
      <c r="AE375" s="649"/>
      <c r="AF375" s="131"/>
      <c r="AG375" s="650"/>
      <c r="AH375" s="651"/>
      <c r="AI375" s="651"/>
      <c r="AJ375" s="651"/>
      <c r="AK375" s="651"/>
      <c r="AL375" s="652" t="s">
        <v>373</v>
      </c>
      <c r="AM375" s="653"/>
      <c r="AN375" s="657" t="s">
        <v>627</v>
      </c>
      <c r="AO375" s="657"/>
      <c r="AP375" s="657" t="s">
        <v>628</v>
      </c>
      <c r="AQ375" s="657"/>
    </row>
    <row r="376" spans="1:45" ht="53.25" customHeight="1" x14ac:dyDescent="0.25">
      <c r="A376" s="214"/>
      <c r="B376" s="84" t="s">
        <v>1</v>
      </c>
      <c r="C376" s="84" t="s">
        <v>132</v>
      </c>
      <c r="D376" s="63" t="s">
        <v>133</v>
      </c>
      <c r="E376" s="75" t="s">
        <v>465</v>
      </c>
      <c r="F376" s="75" t="s">
        <v>151</v>
      </c>
      <c r="G376" s="75" t="s">
        <v>152</v>
      </c>
      <c r="H376" s="75" t="s">
        <v>153</v>
      </c>
      <c r="I376" s="75" t="s">
        <v>154</v>
      </c>
      <c r="J376" s="75" t="s">
        <v>155</v>
      </c>
      <c r="K376" s="75" t="s">
        <v>156</v>
      </c>
      <c r="L376" s="75" t="s">
        <v>157</v>
      </c>
      <c r="M376" s="75" t="s">
        <v>158</v>
      </c>
      <c r="N376" s="75" t="s">
        <v>159</v>
      </c>
      <c r="O376" s="75" t="s">
        <v>160</v>
      </c>
      <c r="P376" s="75" t="s">
        <v>161</v>
      </c>
      <c r="Q376" s="75" t="s">
        <v>162</v>
      </c>
      <c r="R376" s="75" t="s">
        <v>163</v>
      </c>
      <c r="S376" s="75" t="s">
        <v>164</v>
      </c>
      <c r="T376" s="75" t="s">
        <v>165</v>
      </c>
      <c r="U376" s="75" t="s">
        <v>166</v>
      </c>
      <c r="V376" s="75" t="s">
        <v>167</v>
      </c>
      <c r="W376" s="75" t="s">
        <v>168</v>
      </c>
      <c r="X376" s="75" t="s">
        <v>470</v>
      </c>
      <c r="Y376" s="75" t="s">
        <v>403</v>
      </c>
      <c r="Z376" s="126" t="s">
        <v>580</v>
      </c>
      <c r="AA376" s="126" t="s">
        <v>581</v>
      </c>
      <c r="AB376" s="126" t="s">
        <v>479</v>
      </c>
      <c r="AC376" s="78"/>
      <c r="AD376" s="78"/>
      <c r="AE376" s="78" t="s">
        <v>467</v>
      </c>
      <c r="AF376" s="129" t="s">
        <v>479</v>
      </c>
      <c r="AG376" s="129" t="s">
        <v>375</v>
      </c>
      <c r="AH376" s="129" t="s">
        <v>376</v>
      </c>
      <c r="AI376" s="79" t="s">
        <v>135</v>
      </c>
      <c r="AJ376" s="79" t="s">
        <v>376</v>
      </c>
      <c r="AK376" s="79" t="s">
        <v>367</v>
      </c>
      <c r="AL376" s="72" t="s">
        <v>374</v>
      </c>
      <c r="AM376" s="73" t="s">
        <v>373</v>
      </c>
      <c r="AN376" s="157" t="s">
        <v>629</v>
      </c>
      <c r="AO376" s="157" t="s">
        <v>630</v>
      </c>
      <c r="AP376" s="157" t="s">
        <v>631</v>
      </c>
      <c r="AQ376" s="157" t="s">
        <v>632</v>
      </c>
    </row>
    <row r="377" spans="1:45" ht="48.75" customHeight="1" x14ac:dyDescent="0.25">
      <c r="A377" s="232" t="s">
        <v>108</v>
      </c>
      <c r="B377" s="74" t="str">
        <f>VLOOKUP('Valoración 2.0'!C377,Tabla_Riesgos[#All],2,FALSE)</f>
        <v>TODOS LOS PROCESOS</v>
      </c>
      <c r="C377" s="74">
        <v>5</v>
      </c>
      <c r="D377" s="74" t="str">
        <f>VLOOKUP('Valoración 2.0'!C377,Tabla_Riesgos[#All],3,FALSE)</f>
        <v>Puede ocurrir falta de apoyo en los procesos de control social realizados por los ciudadanos.</v>
      </c>
      <c r="E377" s="74" t="str">
        <f>VLOOKUP('Valoración 2.0'!C377,Tabla_Riesgos[#All],6,FALSE)</f>
        <v>Operativo</v>
      </c>
      <c r="F377" s="209">
        <v>4</v>
      </c>
      <c r="G377" s="209">
        <v>5</v>
      </c>
      <c r="H377" s="209">
        <v>4</v>
      </c>
      <c r="I377" s="209">
        <v>4</v>
      </c>
      <c r="J377" s="209">
        <v>2</v>
      </c>
      <c r="K377" s="209"/>
      <c r="L377" s="209"/>
      <c r="M377" s="209"/>
      <c r="N377" s="209"/>
      <c r="O377" s="209"/>
      <c r="P377" s="209"/>
      <c r="Q377" s="209"/>
      <c r="R377" s="209"/>
      <c r="S377" s="209"/>
      <c r="T377" s="209"/>
      <c r="U377" s="209"/>
      <c r="V377" s="209"/>
      <c r="W377" s="209"/>
      <c r="X377" s="209"/>
      <c r="Y377" s="64">
        <f>IFERROR(ROUND(AVERAGE(F377:X377),0),"")</f>
        <v>4</v>
      </c>
      <c r="Z377" s="127">
        <f>IFERROR(VLOOKUP(AC377,'Tablas de calculos'!$AA$25:$AC$29,3,FALSE),"")</f>
        <v>4</v>
      </c>
      <c r="AA377" s="127">
        <f>IFERROR(VLOOKUP(AD377,'Tablas de calculos'!$AB$25:$AC$29,2,FALSE),"")</f>
        <v>2</v>
      </c>
      <c r="AB377" s="128" t="str">
        <f>CONCATENATE(AC377,AD377)</f>
        <v>ProbableMenor</v>
      </c>
      <c r="AC377" s="61" t="str">
        <f>IFERROR(VLOOKUP(Y377,'Tablas de calculos'!$V$22:$W$26,2,FALSE),"")</f>
        <v>Probable</v>
      </c>
      <c r="AD377" s="207" t="s">
        <v>384</v>
      </c>
      <c r="AE377" s="61" t="str">
        <f>IFERROR(VLOOKUP(AB377,'Tablas de calculos'!$AF$4:$AI$28,4,FALSE),"")</f>
        <v>Alto</v>
      </c>
      <c r="AF377" s="130" t="str">
        <f t="shared" ref="AF377" ca="1" si="28">CONCATENATE(AI377,AJ377)</f>
        <v>ProbableMenor</v>
      </c>
      <c r="AG377" s="123">
        <f ca="1">IFERROR(Z377-ROUND(AVERAGEIF('Control 2.0'!$B$3:$Z$220,'Valoración 2.0'!C377,'Control 2.0'!$Y$3:$Y$220),0),Z377)</f>
        <v>4</v>
      </c>
      <c r="AH377" s="123">
        <f ca="1">IFERROR(AA377-ROUND(AVERAGEIF('Control 2.0'!$B$3:$Z$220,'Valoración 2.0'!C377,'Control 2.0'!$Z$3:$Z$220),0),AA377)</f>
        <v>2</v>
      </c>
      <c r="AI377" s="61" t="str">
        <f ca="1">IFERROR(VLOOKUP(AG377,'Tablas de calculos'!$V$22:$W$26,2,FALSE),"")</f>
        <v>Probable</v>
      </c>
      <c r="AJ377" s="61" t="str">
        <f ca="1">IFERROR(VLOOKUP(AH377,'Tablas de calculos'!$V$22:$X$26,3,FALSE),"")</f>
        <v>Menor</v>
      </c>
      <c r="AK377" s="61" t="str">
        <f ca="1">IFERROR(VLOOKUP(AF377,'Tablas de calculos'!$AF$4:$AI$28,4,FALSE),"")</f>
        <v>Alto</v>
      </c>
      <c r="AL377" s="61" t="str">
        <f t="shared" ref="AL377" ca="1" si="29">IF(AK377="Bajo","No","Si")</f>
        <v>Si</v>
      </c>
      <c r="AM377" s="76"/>
      <c r="AN377" s="215"/>
      <c r="AO377" s="215"/>
      <c r="AP377" s="215"/>
      <c r="AQ377" s="215"/>
    </row>
    <row r="378" spans="1:45" s="220" customFormat="1" ht="48.75" customHeight="1" x14ac:dyDescent="0.25">
      <c r="A378" s="232" t="s">
        <v>108</v>
      </c>
      <c r="B378" s="191" t="str">
        <f>VLOOKUP('Valoración 2.0'!C378,Tabla_Riesgos[#All],2,FALSE)</f>
        <v>TODOS LOS PROCESOS</v>
      </c>
      <c r="C378" s="191">
        <v>12</v>
      </c>
      <c r="D378" s="191" t="str">
        <f>VLOOKUP('Valoración 2.0'!C378,Tabla_Riesgos[#All],3,FALSE)</f>
        <v xml:space="preserve">Puede generarse menoscabo, disminución, detrimento, pérdida, uso indebido, o deterioro de los bienes o recursos públicos, o intereses patrimoniales del Estado. </v>
      </c>
      <c r="E378" s="191" t="str">
        <f>VLOOKUP('Valoración 2.0'!C378,Tabla_Riesgos[#All],6,FALSE)</f>
        <v>Estratégico</v>
      </c>
      <c r="F378" s="210">
        <v>3</v>
      </c>
      <c r="G378" s="210">
        <v>3</v>
      </c>
      <c r="H378" s="210">
        <v>3</v>
      </c>
      <c r="I378" s="210">
        <v>2</v>
      </c>
      <c r="J378" s="216"/>
      <c r="K378" s="216"/>
      <c r="L378" s="216"/>
      <c r="M378" s="216"/>
      <c r="N378" s="216"/>
      <c r="O378" s="216"/>
      <c r="P378" s="216"/>
      <c r="Q378" s="216"/>
      <c r="R378" s="216"/>
      <c r="S378" s="216"/>
      <c r="T378" s="216"/>
      <c r="U378" s="216"/>
      <c r="V378" s="216"/>
      <c r="W378" s="216"/>
      <c r="X378" s="216"/>
      <c r="Y378" s="152">
        <f t="shared" ref="Y378:Y446" si="30">IFERROR(ROUND(AVERAGE(F378:X378),0),"")</f>
        <v>3</v>
      </c>
      <c r="Z378" s="127">
        <f>IFERROR(VLOOKUP(AC378,'Tablas de calculos'!$AA$25:$AC$29,3,FALSE),"")</f>
        <v>3</v>
      </c>
      <c r="AA378" s="127">
        <f>IFERROR(VLOOKUP(AD378,'Tablas de calculos'!$AB$25:$AC$29,2,FALSE),"")</f>
        <v>3</v>
      </c>
      <c r="AB378" s="127" t="str">
        <f t="shared" ref="AB378:AB446" si="31">CONCATENATE(AC378,AD378)</f>
        <v>PosibleModerado</v>
      </c>
      <c r="AC378" s="35" t="str">
        <f>IFERROR(VLOOKUP(Y378,'Tablas de calculos'!$V$22:$W$26,2,FALSE),"")</f>
        <v>Posible</v>
      </c>
      <c r="AD378" s="237" t="s">
        <v>371</v>
      </c>
      <c r="AE378" s="35" t="str">
        <f>IFERROR(VLOOKUP(AB378,'Tablas de calculos'!$AF$4:$AI$28,4,FALSE),"")</f>
        <v>Alto</v>
      </c>
      <c r="AF378" s="193" t="str">
        <f t="shared" ref="AF378:AF446" ca="1" si="32">CONCATENATE(AI378,AJ378)</f>
        <v>ImprobableInsignificante</v>
      </c>
      <c r="AG378" s="123">
        <f ca="1">IFERROR(Z378-ROUND(AVERAGEIF('Control 2.0'!$B$3:$Z$220,'Valoración 2.0'!C378,'Control 2.0'!$Y$3:$Y$220),0),Z378)</f>
        <v>2</v>
      </c>
      <c r="AH378" s="123">
        <f ca="1">IFERROR(AA378-ROUND(AVERAGEIF('Control 2.0'!$B$3:$Z$220,'Valoración 2.0'!C378,'Control 2.0'!$Z$3:$Z$220),0),AA378)</f>
        <v>1</v>
      </c>
      <c r="AI378" s="35" t="str">
        <f ca="1">IFERROR(VLOOKUP(AG378,'Tablas de calculos'!$V$22:$W$26,2,FALSE),"")</f>
        <v>Improbable</v>
      </c>
      <c r="AJ378" s="35" t="str">
        <f ca="1">IFERROR(VLOOKUP(AH378,'Tablas de calculos'!$V$22:$X$26,3,FALSE),"")</f>
        <v>Insignificante</v>
      </c>
      <c r="AK378" s="35" t="str">
        <f ca="1">IFERROR(VLOOKUP(AF378,'Tablas de calculos'!$AF$4:$AI$28,4,FALSE),"")</f>
        <v>Bajo</v>
      </c>
      <c r="AL378" s="35" t="str">
        <f t="shared" ref="AL378:AL446" ca="1" si="33">IF(AK378="Bajo","No","Si")</f>
        <v>No</v>
      </c>
      <c r="AM378" s="192"/>
      <c r="AN378" s="215"/>
      <c r="AO378" s="215"/>
      <c r="AP378" s="215"/>
      <c r="AQ378" s="215"/>
    </row>
    <row r="379" spans="1:45" ht="48.75" customHeight="1" x14ac:dyDescent="0.25">
      <c r="A379" s="232" t="s">
        <v>108</v>
      </c>
      <c r="B379" s="74" t="str">
        <f>VLOOKUP('Valoración 2.0'!C379,Tabla_Riesgos[#All],2,FALSE)</f>
        <v>DISPOSICIÓN TEMPORAL DE ACTIVOS</v>
      </c>
      <c r="C379" s="74">
        <v>14</v>
      </c>
      <c r="D379" s="74" t="str">
        <f>VLOOKUP('Valoración 2.0'!C379,Tabla_Riesgos[#All],3,FALSE)</f>
        <v>Puede ocurrir que no se cuente con el respaldo legal para gestionar la recuperación de la cartera</v>
      </c>
      <c r="E379" s="74" t="str">
        <f>VLOOKUP('Valoración 2.0'!C379,Tabla_Riesgos[#All],6,FALSE)</f>
        <v>Operativo</v>
      </c>
      <c r="F379" s="209"/>
      <c r="G379" s="209"/>
      <c r="H379" s="209"/>
      <c r="I379" s="209"/>
      <c r="J379" s="209"/>
      <c r="K379" s="209"/>
      <c r="L379" s="209"/>
      <c r="M379" s="209"/>
      <c r="N379" s="209"/>
      <c r="O379" s="209"/>
      <c r="P379" s="209"/>
      <c r="Q379" s="209"/>
      <c r="R379" s="209"/>
      <c r="S379" s="209"/>
      <c r="T379" s="209"/>
      <c r="U379" s="209"/>
      <c r="V379" s="209"/>
      <c r="W379" s="209"/>
      <c r="X379" s="209"/>
      <c r="Y379" s="64" t="str">
        <f t="shared" si="30"/>
        <v/>
      </c>
      <c r="Z379" s="127" t="str">
        <f>IFERROR(VLOOKUP(AC379,'Tablas de calculos'!$AA$25:$AC$29,3,FALSE),"")</f>
        <v/>
      </c>
      <c r="AA379" s="127" t="str">
        <f>IFERROR(VLOOKUP(AD379,'Tablas de calculos'!$AB$25:$AC$29,2,FALSE),"")</f>
        <v/>
      </c>
      <c r="AB379" s="128" t="str">
        <f t="shared" si="31"/>
        <v/>
      </c>
      <c r="AC379" s="61" t="str">
        <f>IFERROR(VLOOKUP(Y379,'Tablas de calculos'!$V$22:$W$26,2,FALSE),"")</f>
        <v/>
      </c>
      <c r="AD379" s="207"/>
      <c r="AE379" s="61" t="str">
        <f>IFERROR(VLOOKUP(AB379,'Tablas de calculos'!$AF$4:$AI$28,4,FALSE),"")</f>
        <v/>
      </c>
      <c r="AF379" s="130" t="str">
        <f t="shared" ca="1" si="32"/>
        <v/>
      </c>
      <c r="AG379" s="123" t="str">
        <f ca="1">IFERROR(Z379-ROUND(AVERAGEIF('Control 2.0'!$B$3:$Z$220,'Valoración 2.0'!C379,'Control 2.0'!$Y$3:$Y$220),0),Z379)</f>
        <v/>
      </c>
      <c r="AH379" s="123" t="str">
        <f ca="1">IFERROR(AA379-ROUND(AVERAGEIF('Control 2.0'!$B$3:$Z$220,'Valoración 2.0'!C379,'Control 2.0'!$Z$3:$Z$220),0),AA379)</f>
        <v/>
      </c>
      <c r="AI379" s="61" t="str">
        <f ca="1">IFERROR(VLOOKUP(AG379,'Tablas de calculos'!$V$22:$W$26,2,FALSE),"")</f>
        <v/>
      </c>
      <c r="AJ379" s="61" t="str">
        <f ca="1">IFERROR(VLOOKUP(AH379,'Tablas de calculos'!$V$22:$X$26,3,FALSE),"")</f>
        <v/>
      </c>
      <c r="AK379" s="61" t="str">
        <f ca="1">IFERROR(VLOOKUP(AF379,'Tablas de calculos'!$AF$4:$AI$28,4,FALSE),"")</f>
        <v/>
      </c>
      <c r="AL379" s="61" t="str">
        <f t="shared" ca="1" si="33"/>
        <v>Si</v>
      </c>
      <c r="AM379" s="76"/>
      <c r="AN379" s="215"/>
      <c r="AO379" s="215"/>
      <c r="AP379" s="215"/>
      <c r="AQ379" s="215"/>
    </row>
    <row r="380" spans="1:45" s="220" customFormat="1" ht="48.75" customHeight="1" x14ac:dyDescent="0.25">
      <c r="A380" s="232" t="s">
        <v>108</v>
      </c>
      <c r="B380" s="191" t="str">
        <f>VLOOKUP('Valoración 2.0'!C380,Tabla_Riesgos[#All],2,FALSE)</f>
        <v>DISPOSICIÓN FINAL DE ACTIVOS</v>
      </c>
      <c r="C380" s="191">
        <v>15</v>
      </c>
      <c r="D380" s="191" t="str">
        <f>VLOOKUP('Valoración 2.0'!C380,Tabla_Riesgos[#All],3,FALSE)</f>
        <v>Se puede gestionar de manera tardía la comercialización o destrucción de activos.</v>
      </c>
      <c r="E380" s="191" t="str">
        <f>VLOOKUP('Valoración 2.0'!C380,Tabla_Riesgos[#All],6,FALSE)</f>
        <v>Operativo</v>
      </c>
      <c r="F380" s="216"/>
      <c r="G380" s="216"/>
      <c r="H380" s="216"/>
      <c r="I380" s="216"/>
      <c r="J380" s="216"/>
      <c r="K380" s="216"/>
      <c r="L380" s="216"/>
      <c r="M380" s="216"/>
      <c r="N380" s="216"/>
      <c r="O380" s="216"/>
      <c r="P380" s="216"/>
      <c r="Q380" s="216"/>
      <c r="R380" s="216"/>
      <c r="S380" s="216"/>
      <c r="T380" s="216"/>
      <c r="U380" s="216"/>
      <c r="V380" s="216"/>
      <c r="W380" s="216"/>
      <c r="X380" s="216"/>
      <c r="Y380" s="152" t="str">
        <f t="shared" si="30"/>
        <v/>
      </c>
      <c r="Z380" s="127" t="str">
        <f>IFERROR(VLOOKUP(AC380,'Tablas de calculos'!$AA$25:$AC$29,3,FALSE),"")</f>
        <v/>
      </c>
      <c r="AA380" s="127" t="str">
        <f>IFERROR(VLOOKUP(AD380,'Tablas de calculos'!$AB$25:$AC$29,2,FALSE),"")</f>
        <v/>
      </c>
      <c r="AB380" s="127" t="str">
        <f t="shared" si="31"/>
        <v/>
      </c>
      <c r="AC380" s="35" t="str">
        <f>IFERROR(VLOOKUP(Y380,'Tablas de calculos'!$V$22:$W$26,2,FALSE),"")</f>
        <v/>
      </c>
      <c r="AD380" s="237"/>
      <c r="AE380" s="35" t="str">
        <f>IFERROR(VLOOKUP(AB380,'Tablas de calculos'!$AF$4:$AI$28,4,FALSE),"")</f>
        <v/>
      </c>
      <c r="AF380" s="193" t="str">
        <f t="shared" ca="1" si="32"/>
        <v/>
      </c>
      <c r="AG380" s="123" t="str">
        <f ca="1">IFERROR(Z380-ROUND(AVERAGEIF('Control 2.0'!$B$3:$Z$220,'Valoración 2.0'!C380,'Control 2.0'!$Y$3:$Y$220),0),Z380)</f>
        <v/>
      </c>
      <c r="AH380" s="123" t="str">
        <f ca="1">IFERROR(AA380-ROUND(AVERAGEIF('Control 2.0'!$B$3:$Z$220,'Valoración 2.0'!C380,'Control 2.0'!$Z$3:$Z$220),0),AA380)</f>
        <v/>
      </c>
      <c r="AI380" s="35" t="str">
        <f ca="1">IFERROR(VLOOKUP(AG380,'Tablas de calculos'!$V$22:$W$26,2,FALSE),"")</f>
        <v/>
      </c>
      <c r="AJ380" s="35" t="str">
        <f ca="1">IFERROR(VLOOKUP(AH380,'Tablas de calculos'!$V$22:$X$26,3,FALSE),"")</f>
        <v/>
      </c>
      <c r="AK380" s="35" t="str">
        <f ca="1">IFERROR(VLOOKUP(AF380,'Tablas de calculos'!$AF$4:$AI$28,4,FALSE),"")</f>
        <v/>
      </c>
      <c r="AL380" s="35" t="str">
        <f t="shared" ca="1" si="33"/>
        <v>Si</v>
      </c>
      <c r="AM380" s="192"/>
      <c r="AN380" s="215"/>
      <c r="AO380" s="215"/>
      <c r="AP380" s="215"/>
      <c r="AQ380" s="215"/>
    </row>
    <row r="381" spans="1:45" ht="48.75" customHeight="1" x14ac:dyDescent="0.25">
      <c r="A381" s="232" t="s">
        <v>108</v>
      </c>
      <c r="B381" s="74" t="str">
        <f>VLOOKUP('Valoración 2.0'!C381,Tabla_Riesgos[#All],2,FALSE)</f>
        <v>DIAGNOSTICO Y ALISTAMIENTO DE ACTIVOS</v>
      </c>
      <c r="C381" s="74">
        <v>16</v>
      </c>
      <c r="D381" s="74" t="str">
        <f>VLOOKUP('Valoración 2.0'!C381,Tabla_Riesgos[#All],3,FALSE)</f>
        <v>Fallas en la identificación de activos potenciales de productividad.</v>
      </c>
      <c r="E381" s="74" t="str">
        <f>VLOOKUP('Valoración 2.0'!C381,Tabla_Riesgos[#All],6,FALSE)</f>
        <v>Estratégico</v>
      </c>
      <c r="F381" s="209"/>
      <c r="G381" s="209"/>
      <c r="H381" s="209"/>
      <c r="I381" s="209"/>
      <c r="J381" s="209"/>
      <c r="K381" s="209"/>
      <c r="L381" s="209"/>
      <c r="M381" s="209"/>
      <c r="N381" s="209"/>
      <c r="O381" s="209"/>
      <c r="P381" s="209"/>
      <c r="Q381" s="209"/>
      <c r="R381" s="209"/>
      <c r="S381" s="209"/>
      <c r="T381" s="209"/>
      <c r="U381" s="209"/>
      <c r="V381" s="209"/>
      <c r="W381" s="209"/>
      <c r="X381" s="209"/>
      <c r="Y381" s="64" t="str">
        <f t="shared" si="30"/>
        <v/>
      </c>
      <c r="Z381" s="127" t="str">
        <f>IFERROR(VLOOKUP(AC381,'Tablas de calculos'!$AA$25:$AC$29,3,FALSE),"")</f>
        <v/>
      </c>
      <c r="AA381" s="127" t="str">
        <f>IFERROR(VLOOKUP(AD381,'Tablas de calculos'!$AB$25:$AC$29,2,FALSE),"")</f>
        <v/>
      </c>
      <c r="AB381" s="128" t="str">
        <f t="shared" si="31"/>
        <v/>
      </c>
      <c r="AC381" s="61" t="str">
        <f>IFERROR(VLOOKUP(Y381,'Tablas de calculos'!$V$22:$W$26,2,FALSE),"")</f>
        <v/>
      </c>
      <c r="AD381" s="207"/>
      <c r="AE381" s="61" t="str">
        <f>IFERROR(VLOOKUP(AB381,'Tablas de calculos'!$AF$4:$AI$28,4,FALSE),"")</f>
        <v/>
      </c>
      <c r="AF381" s="130" t="str">
        <f t="shared" ca="1" si="32"/>
        <v/>
      </c>
      <c r="AG381" s="123" t="str">
        <f ca="1">IFERROR(Z381-ROUND(AVERAGEIF('Control 2.0'!$B$3:$Z$220,'Valoración 2.0'!C381,'Control 2.0'!$Y$3:$Y$220),0),Z381)</f>
        <v/>
      </c>
      <c r="AH381" s="123" t="str">
        <f ca="1">IFERROR(AA381-ROUND(AVERAGEIF('Control 2.0'!$B$3:$Z$220,'Valoración 2.0'!C381,'Control 2.0'!$Z$3:$Z$220),0),AA381)</f>
        <v/>
      </c>
      <c r="AI381" s="61" t="str">
        <f ca="1">IFERROR(VLOOKUP(AG381,'Tablas de calculos'!$V$22:$W$26,2,FALSE),"")</f>
        <v/>
      </c>
      <c r="AJ381" s="61" t="str">
        <f ca="1">IFERROR(VLOOKUP(AH381,'Tablas de calculos'!$V$22:$X$26,3,FALSE),"")</f>
        <v/>
      </c>
      <c r="AK381" s="61" t="str">
        <f ca="1">IFERROR(VLOOKUP(AF381,'Tablas de calculos'!$AF$4:$AI$28,4,FALSE),"")</f>
        <v/>
      </c>
      <c r="AL381" s="61" t="str">
        <f t="shared" ca="1" si="33"/>
        <v>Si</v>
      </c>
      <c r="AM381" s="76"/>
      <c r="AN381" s="215"/>
      <c r="AO381" s="215"/>
      <c r="AP381" s="215"/>
      <c r="AQ381" s="215"/>
    </row>
    <row r="382" spans="1:45" s="220" customFormat="1" ht="48.75" customHeight="1" x14ac:dyDescent="0.25">
      <c r="A382" s="232" t="s">
        <v>108</v>
      </c>
      <c r="B382" s="191" t="str">
        <f>VLOOKUP('Valoración 2.0'!C382,Tabla_Riesgos[#All],2,FALSE)</f>
        <v>GESTIÓN FINANCIERA</v>
      </c>
      <c r="C382" s="191">
        <v>17</v>
      </c>
      <c r="D382" s="191" t="str">
        <f>VLOOKUP('Valoración 2.0'!C382,Tabla_Riesgos[#All],3,FALSE)</f>
        <v>Se pueden realizar inversiones sin la información necesaria</v>
      </c>
      <c r="E382" s="191" t="str">
        <f>VLOOKUP('Valoración 2.0'!C382,Tabla_Riesgos[#All],6,FALSE)</f>
        <v>Operativo</v>
      </c>
      <c r="F382" s="216"/>
      <c r="G382" s="216"/>
      <c r="H382" s="216"/>
      <c r="I382" s="216"/>
      <c r="J382" s="216"/>
      <c r="K382" s="216"/>
      <c r="L382" s="216"/>
      <c r="M382" s="216"/>
      <c r="N382" s="216"/>
      <c r="O382" s="216"/>
      <c r="P382" s="216"/>
      <c r="Q382" s="216"/>
      <c r="R382" s="216"/>
      <c r="S382" s="216"/>
      <c r="T382" s="216"/>
      <c r="U382" s="216"/>
      <c r="V382" s="216"/>
      <c r="W382" s="216"/>
      <c r="X382" s="216"/>
      <c r="Y382" s="152" t="str">
        <f t="shared" si="30"/>
        <v/>
      </c>
      <c r="Z382" s="127" t="str">
        <f>IFERROR(VLOOKUP(AC382,'Tablas de calculos'!$AA$25:$AC$29,3,FALSE),"")</f>
        <v/>
      </c>
      <c r="AA382" s="127" t="str">
        <f>IFERROR(VLOOKUP(AD382,'Tablas de calculos'!$AB$25:$AC$29,2,FALSE),"")</f>
        <v/>
      </c>
      <c r="AB382" s="127" t="str">
        <f t="shared" si="31"/>
        <v/>
      </c>
      <c r="AC382" s="35" t="str">
        <f>IFERROR(VLOOKUP(Y382,'Tablas de calculos'!$V$22:$W$26,2,FALSE),"")</f>
        <v/>
      </c>
      <c r="AD382" s="237"/>
      <c r="AE382" s="35" t="str">
        <f>IFERROR(VLOOKUP(AB382,'Tablas de calculos'!$AF$4:$AI$28,4,FALSE),"")</f>
        <v/>
      </c>
      <c r="AF382" s="193" t="str">
        <f t="shared" ca="1" si="32"/>
        <v/>
      </c>
      <c r="AG382" s="123" t="str">
        <f ca="1">IFERROR(Z382-ROUND(AVERAGEIF('Control 2.0'!$B$3:$Z$220,'Valoración 2.0'!C382,'Control 2.0'!$Y$3:$Y$220),0),Z382)</f>
        <v/>
      </c>
      <c r="AH382" s="123" t="str">
        <f ca="1">IFERROR(AA382-ROUND(AVERAGEIF('Control 2.0'!$B$3:$Z$220,'Valoración 2.0'!C382,'Control 2.0'!$Z$3:$Z$220),0),AA382)</f>
        <v/>
      </c>
      <c r="AI382" s="35" t="str">
        <f ca="1">IFERROR(VLOOKUP(AG382,'Tablas de calculos'!$V$22:$W$26,2,FALSE),"")</f>
        <v/>
      </c>
      <c r="AJ382" s="35" t="str">
        <f ca="1">IFERROR(VLOOKUP(AH382,'Tablas de calculos'!$V$22:$X$26,3,FALSE),"")</f>
        <v/>
      </c>
      <c r="AK382" s="35" t="str">
        <f ca="1">IFERROR(VLOOKUP(AF382,'Tablas de calculos'!$AF$4:$AI$28,4,FALSE),"")</f>
        <v/>
      </c>
      <c r="AL382" s="35" t="str">
        <f t="shared" ca="1" si="33"/>
        <v>Si</v>
      </c>
      <c r="AM382" s="192"/>
      <c r="AN382" s="215"/>
      <c r="AO382" s="215"/>
      <c r="AP382" s="215"/>
      <c r="AQ382" s="215"/>
    </row>
    <row r="383" spans="1:45" ht="48.75" customHeight="1" x14ac:dyDescent="0.25">
      <c r="A383" s="232" t="s">
        <v>108</v>
      </c>
      <c r="B383" s="74" t="str">
        <f>VLOOKUP('Valoración 2.0'!C383,Tabla_Riesgos[#All],2,FALSE)</f>
        <v>TODOS LOS PROCESOS</v>
      </c>
      <c r="C383" s="74">
        <v>18</v>
      </c>
      <c r="D383" s="74" t="str">
        <f>VLOOKUP('Valoración 2.0'!C383,Tabla_Riesgos[#All],3,FALSE)</f>
        <v>No disponibilidad de recursos para gestionar la distribución a las entidades del Estado</v>
      </c>
      <c r="E383" s="74" t="str">
        <f>VLOOKUP('Valoración 2.0'!C383,Tabla_Riesgos[#All],6,FALSE)</f>
        <v>Estratégico</v>
      </c>
      <c r="F383" s="209">
        <v>3</v>
      </c>
      <c r="G383" s="209">
        <v>3</v>
      </c>
      <c r="H383" s="209">
        <v>3</v>
      </c>
      <c r="I383" s="209">
        <v>2</v>
      </c>
      <c r="J383" s="209"/>
      <c r="K383" s="209"/>
      <c r="L383" s="209"/>
      <c r="M383" s="209"/>
      <c r="N383" s="209"/>
      <c r="O383" s="209"/>
      <c r="P383" s="209"/>
      <c r="Q383" s="209"/>
      <c r="R383" s="209"/>
      <c r="S383" s="209"/>
      <c r="T383" s="209"/>
      <c r="U383" s="209"/>
      <c r="V383" s="209"/>
      <c r="W383" s="209"/>
      <c r="X383" s="209"/>
      <c r="Y383" s="64">
        <f t="shared" si="30"/>
        <v>3</v>
      </c>
      <c r="Z383" s="127">
        <f>IFERROR(VLOOKUP(AC383,'Tablas de calculos'!$AA$25:$AC$29,3,FALSE),"")</f>
        <v>3</v>
      </c>
      <c r="AA383" s="127">
        <f>IFERROR(VLOOKUP(AD383,'Tablas de calculos'!$AB$25:$AC$29,2,FALSE),"")</f>
        <v>4</v>
      </c>
      <c r="AB383" s="128" t="str">
        <f t="shared" si="31"/>
        <v>PosibleMayor</v>
      </c>
      <c r="AC383" s="61" t="str">
        <f>IFERROR(VLOOKUP(Y383,'Tablas de calculos'!$V$22:$W$26,2,FALSE),"")</f>
        <v>Posible</v>
      </c>
      <c r="AD383" s="207" t="s">
        <v>372</v>
      </c>
      <c r="AE383" s="61" t="str">
        <f>IFERROR(VLOOKUP(AB383,'Tablas de calculos'!$AF$4:$AI$28,4,FALSE),"")</f>
        <v>Extremo</v>
      </c>
      <c r="AF383" s="130" t="str">
        <f t="shared" ca="1" si="32"/>
        <v>Rara VezModerado</v>
      </c>
      <c r="AG383" s="123">
        <f ca="1">IFERROR(Z383-ROUND(AVERAGEIF('Control 2.0'!$B$3:$Z$220,'Valoración 2.0'!C383,'Control 2.0'!$Y$3:$Y$220),0),Z383)</f>
        <v>1</v>
      </c>
      <c r="AH383" s="123">
        <f ca="1">IFERROR(AA383-ROUND(AVERAGEIF('Control 2.0'!$B$3:$Z$220,'Valoración 2.0'!C383,'Control 2.0'!$Z$3:$Z$220),0),AA383)</f>
        <v>3</v>
      </c>
      <c r="AI383" s="61" t="str">
        <f ca="1">IFERROR(VLOOKUP(AG383,'Tablas de calculos'!$V$22:$W$26,2,FALSE),"")</f>
        <v>Rara Vez</v>
      </c>
      <c r="AJ383" s="61" t="str">
        <f ca="1">IFERROR(VLOOKUP(AH383,'Tablas de calculos'!$V$22:$X$26,3,FALSE),"")</f>
        <v>Moderado</v>
      </c>
      <c r="AK383" s="61" t="str">
        <f ca="1">IFERROR(VLOOKUP(AF383,'Tablas de calculos'!$AF$4:$AI$28,4,FALSE),"")</f>
        <v>Moderado</v>
      </c>
      <c r="AL383" s="61" t="str">
        <f t="shared" ca="1" si="33"/>
        <v>Si</v>
      </c>
      <c r="AM383" s="76"/>
      <c r="AN383" s="215"/>
      <c r="AO383" s="215"/>
      <c r="AP383" s="215"/>
      <c r="AQ383" s="215"/>
    </row>
    <row r="384" spans="1:45" s="220" customFormat="1" ht="48.75" customHeight="1" x14ac:dyDescent="0.25">
      <c r="A384" s="232" t="s">
        <v>108</v>
      </c>
      <c r="B384" s="191" t="str">
        <f>VLOOKUP('Valoración 2.0'!C384,Tabla_Riesgos[#All],2,FALSE)</f>
        <v>TODOS LOS PROCESOS</v>
      </c>
      <c r="C384" s="191">
        <v>19</v>
      </c>
      <c r="D384" s="191" t="str">
        <f>VLOOKUP('Valoración 2.0'!C384,Tabla_Riesgos[#All],3,FALSE)</f>
        <v>Se pueden establecer procesos con controles obsoletos o desbordados en términos de la operación</v>
      </c>
      <c r="E384" s="191" t="str">
        <f>VLOOKUP('Valoración 2.0'!C384,Tabla_Riesgos[#All],6,FALSE)</f>
        <v>Operativo</v>
      </c>
      <c r="F384" s="216">
        <v>4</v>
      </c>
      <c r="G384" s="216">
        <v>3</v>
      </c>
      <c r="H384" s="216">
        <v>3</v>
      </c>
      <c r="I384" s="216">
        <v>2</v>
      </c>
      <c r="J384" s="216"/>
      <c r="K384" s="216"/>
      <c r="L384" s="216"/>
      <c r="M384" s="216"/>
      <c r="N384" s="216"/>
      <c r="O384" s="216"/>
      <c r="P384" s="216"/>
      <c r="Q384" s="216"/>
      <c r="R384" s="216"/>
      <c r="S384" s="216"/>
      <c r="T384" s="216"/>
      <c r="U384" s="216"/>
      <c r="V384" s="216"/>
      <c r="W384" s="216"/>
      <c r="X384" s="216"/>
      <c r="Y384" s="152">
        <f t="shared" si="30"/>
        <v>3</v>
      </c>
      <c r="Z384" s="127">
        <f>IFERROR(VLOOKUP(AC384,'Tablas de calculos'!$AA$25:$AC$29,3,FALSE),"")</f>
        <v>3</v>
      </c>
      <c r="AA384" s="127">
        <f>IFERROR(VLOOKUP(AD384,'Tablas de calculos'!$AB$25:$AC$29,2,FALSE),"")</f>
        <v>3</v>
      </c>
      <c r="AB384" s="127" t="str">
        <f t="shared" si="31"/>
        <v>PosibleModerado</v>
      </c>
      <c r="AC384" s="35" t="str">
        <f>IFERROR(VLOOKUP(Y384,'Tablas de calculos'!$V$22:$W$26,2,FALSE),"")</f>
        <v>Posible</v>
      </c>
      <c r="AD384" s="237" t="s">
        <v>371</v>
      </c>
      <c r="AE384" s="35" t="str">
        <f>IFERROR(VLOOKUP(AB384,'Tablas de calculos'!$AF$4:$AI$28,4,FALSE),"")</f>
        <v>Alto</v>
      </c>
      <c r="AF384" s="193" t="str">
        <f t="shared" ca="1" si="32"/>
        <v>Rara VezInsignificante</v>
      </c>
      <c r="AG384" s="123">
        <f ca="1">IFERROR(Z384-ROUND(AVERAGEIF('Control 2.0'!$B$3:$Z$220,'Valoración 2.0'!C384,'Control 2.0'!$Y$3:$Y$220),0),Z384)</f>
        <v>1</v>
      </c>
      <c r="AH384" s="123">
        <f ca="1">IFERROR(AA384-ROUND(AVERAGEIF('Control 2.0'!$B$3:$Z$220,'Valoración 2.0'!C384,'Control 2.0'!$Z$3:$Z$220),0),AA384)</f>
        <v>1</v>
      </c>
      <c r="AI384" s="35" t="str">
        <f ca="1">IFERROR(VLOOKUP(AG384,'Tablas de calculos'!$V$22:$W$26,2,FALSE),"")</f>
        <v>Rara Vez</v>
      </c>
      <c r="AJ384" s="35" t="str">
        <f ca="1">IFERROR(VLOOKUP(AH384,'Tablas de calculos'!$V$22:$X$26,3,FALSE),"")</f>
        <v>Insignificante</v>
      </c>
      <c r="AK384" s="35" t="str">
        <f ca="1">IFERROR(VLOOKUP(AF384,'Tablas de calculos'!$AF$4:$AI$28,4,FALSE),"")</f>
        <v>Bajo</v>
      </c>
      <c r="AL384" s="35" t="str">
        <f t="shared" ca="1" si="33"/>
        <v>No</v>
      </c>
      <c r="AM384" s="192"/>
      <c r="AN384" s="215"/>
      <c r="AO384" s="215"/>
      <c r="AP384" s="215"/>
      <c r="AQ384" s="215"/>
    </row>
    <row r="385" spans="1:43" ht="48.75" customHeight="1" x14ac:dyDescent="0.25">
      <c r="A385" s="232" t="s">
        <v>108</v>
      </c>
      <c r="B385" s="74" t="str">
        <f>VLOOKUP('Valoración 2.0'!C385,Tabla_Riesgos[#All],2,FALSE)</f>
        <v>TODOS LOS PROCESOS</v>
      </c>
      <c r="C385" s="74">
        <v>21</v>
      </c>
      <c r="D385" s="74" t="str">
        <f>VLOOKUP('Valoración 2.0'!C385,Tabla_Riesgos[#All],3,FALSE)</f>
        <v>No se cuente con los recursos suficientes para lograr el objetivo institucional</v>
      </c>
      <c r="E385" s="74" t="str">
        <f>VLOOKUP('Valoración 2.0'!C385,Tabla_Riesgos[#All],6,FALSE)</f>
        <v>Estratégico</v>
      </c>
      <c r="F385" s="209">
        <v>3</v>
      </c>
      <c r="G385" s="209">
        <v>2</v>
      </c>
      <c r="H385" s="209">
        <v>2</v>
      </c>
      <c r="I385" s="209">
        <v>2</v>
      </c>
      <c r="J385" s="209"/>
      <c r="K385" s="209"/>
      <c r="L385" s="209"/>
      <c r="M385" s="209"/>
      <c r="N385" s="209"/>
      <c r="O385" s="209"/>
      <c r="P385" s="209"/>
      <c r="Q385" s="209"/>
      <c r="R385" s="209"/>
      <c r="S385" s="209"/>
      <c r="T385" s="209"/>
      <c r="U385" s="209"/>
      <c r="V385" s="209"/>
      <c r="W385" s="209"/>
      <c r="X385" s="209"/>
      <c r="Y385" s="64">
        <f t="shared" si="30"/>
        <v>2</v>
      </c>
      <c r="Z385" s="127">
        <f>IFERROR(VLOOKUP(AC385,'Tablas de calculos'!$AA$25:$AC$29,3,FALSE),"")</f>
        <v>2</v>
      </c>
      <c r="AA385" s="127">
        <f>IFERROR(VLOOKUP(AD385,'Tablas de calculos'!$AB$25:$AC$29,2,FALSE),"")</f>
        <v>4</v>
      </c>
      <c r="AB385" s="128" t="str">
        <f t="shared" si="31"/>
        <v>ImprobableMayor</v>
      </c>
      <c r="AC385" s="61" t="str">
        <f>IFERROR(VLOOKUP(Y385,'Tablas de calculos'!$V$22:$W$26,2,FALSE),"")</f>
        <v>Improbable</v>
      </c>
      <c r="AD385" s="207" t="s">
        <v>372</v>
      </c>
      <c r="AE385" s="61" t="str">
        <f>IFERROR(VLOOKUP(AB385,'Tablas de calculos'!$AF$4:$AI$28,4,FALSE),"")</f>
        <v>Alto</v>
      </c>
      <c r="AF385" s="130" t="str">
        <f t="shared" ca="1" si="32"/>
        <v>Rara VezModerado</v>
      </c>
      <c r="AG385" s="123">
        <v>1</v>
      </c>
      <c r="AH385" s="123">
        <f ca="1">IFERROR(AA385-ROUND(AVERAGEIF('Control 2.0'!$B$3:$Z$220,'Valoración 2.0'!C385,'Control 2.0'!$Z$3:$Z$220),0),AA385)</f>
        <v>3</v>
      </c>
      <c r="AI385" s="61" t="str">
        <f>IFERROR(VLOOKUP(AG385,'Tablas de calculos'!$V$22:$W$26,2,FALSE),"")</f>
        <v>Rara Vez</v>
      </c>
      <c r="AJ385" s="61" t="str">
        <f ca="1">IFERROR(VLOOKUP(AH385,'Tablas de calculos'!$V$22:$X$26,3,FALSE),"")</f>
        <v>Moderado</v>
      </c>
      <c r="AK385" s="61" t="str">
        <f ca="1">IFERROR(VLOOKUP(AF385,'Tablas de calculos'!$AF$4:$AI$28,4,FALSE),"")</f>
        <v>Moderado</v>
      </c>
      <c r="AL385" s="61" t="str">
        <f t="shared" ca="1" si="33"/>
        <v>Si</v>
      </c>
      <c r="AM385" s="76"/>
      <c r="AN385" s="215"/>
      <c r="AO385" s="215"/>
      <c r="AP385" s="215"/>
      <c r="AQ385" s="215"/>
    </row>
    <row r="386" spans="1:43" s="220" customFormat="1" ht="48.75" customHeight="1" x14ac:dyDescent="0.25">
      <c r="A386" s="232" t="s">
        <v>108</v>
      </c>
      <c r="B386" s="191" t="str">
        <f>VLOOKUP('Valoración 2.0'!C386,Tabla_Riesgos[#All],2,FALSE)</f>
        <v>RECEPCIÓN Y REGISTRO</v>
      </c>
      <c r="C386" s="191">
        <v>22</v>
      </c>
      <c r="D386" s="191" t="str">
        <f>VLOOKUP('Valoración 2.0'!C386,Tabla_Riesgos[#All],3,FALSE)</f>
        <v>Asignar activos a Depositarios Provisionales y Liquidadores con características erróneas (tales como actividad económica, cobertura en departamento o municipio,  clasificación de experiencia o categoría de inscripción)</v>
      </c>
      <c r="E386" s="191" t="str">
        <f>VLOOKUP('Valoración 2.0'!C386,Tabla_Riesgos[#All],6,FALSE)</f>
        <v>Estratégico</v>
      </c>
      <c r="F386" s="216"/>
      <c r="G386" s="216"/>
      <c r="H386" s="216"/>
      <c r="I386" s="216"/>
      <c r="J386" s="216"/>
      <c r="K386" s="216"/>
      <c r="L386" s="216"/>
      <c r="M386" s="216"/>
      <c r="N386" s="216"/>
      <c r="O386" s="216"/>
      <c r="P386" s="216"/>
      <c r="Q386" s="216"/>
      <c r="R386" s="216"/>
      <c r="S386" s="216"/>
      <c r="T386" s="216"/>
      <c r="U386" s="216"/>
      <c r="V386" s="216"/>
      <c r="W386" s="216"/>
      <c r="X386" s="216"/>
      <c r="Y386" s="152" t="str">
        <f t="shared" si="30"/>
        <v/>
      </c>
      <c r="Z386" s="127" t="str">
        <f>IFERROR(VLOOKUP(AC386,'Tablas de calculos'!$AA$25:$AC$29,3,FALSE),"")</f>
        <v/>
      </c>
      <c r="AA386" s="127" t="str">
        <f>IFERROR(VLOOKUP(AD386,'Tablas de calculos'!$AB$25:$AC$29,2,FALSE),"")</f>
        <v/>
      </c>
      <c r="AB386" s="127" t="str">
        <f t="shared" si="31"/>
        <v/>
      </c>
      <c r="AC386" s="35" t="str">
        <f>IFERROR(VLOOKUP(Y386,'Tablas de calculos'!$V$22:$W$26,2,FALSE),"")</f>
        <v/>
      </c>
      <c r="AD386" s="237"/>
      <c r="AE386" s="35" t="str">
        <f>IFERROR(VLOOKUP(AB386,'Tablas de calculos'!$AF$4:$AI$28,4,FALSE),"")</f>
        <v/>
      </c>
      <c r="AF386" s="193" t="str">
        <f t="shared" ca="1" si="32"/>
        <v/>
      </c>
      <c r="AG386" s="123" t="str">
        <f ca="1">IFERROR(Z386-ROUND(AVERAGEIF('Control 2.0'!$B$3:$Z$220,'Valoración 2.0'!C386,'Control 2.0'!$Y$3:$Y$220),0),Z386)</f>
        <v/>
      </c>
      <c r="AH386" s="123" t="str">
        <f ca="1">IFERROR(AA386-ROUND(AVERAGEIF('Control 2.0'!$B$3:$Z$220,'Valoración 2.0'!C386,'Control 2.0'!$Z$3:$Z$220),0),AA386)</f>
        <v/>
      </c>
      <c r="AI386" s="35" t="str">
        <f ca="1">IFERROR(VLOOKUP(AG386,'Tablas de calculos'!$V$22:$W$26,2,FALSE),"")</f>
        <v/>
      </c>
      <c r="AJ386" s="35" t="str">
        <f ca="1">IFERROR(VLOOKUP(AH386,'Tablas de calculos'!$V$22:$X$26,3,FALSE),"")</f>
        <v/>
      </c>
      <c r="AK386" s="35" t="str">
        <f ca="1">IFERROR(VLOOKUP(AF386,'Tablas de calculos'!$AF$4:$AI$28,4,FALSE),"")</f>
        <v/>
      </c>
      <c r="AL386" s="35" t="str">
        <f t="shared" ca="1" si="33"/>
        <v>Si</v>
      </c>
      <c r="AM386" s="192"/>
      <c r="AN386" s="215"/>
      <c r="AO386" s="215"/>
      <c r="AP386" s="215"/>
      <c r="AQ386" s="215"/>
    </row>
    <row r="387" spans="1:43" ht="48.75" customHeight="1" x14ac:dyDescent="0.25">
      <c r="A387" s="232" t="s">
        <v>108</v>
      </c>
      <c r="B387" s="74" t="str">
        <f>VLOOKUP('Valoración 2.0'!C387,Tabla_Riesgos[#All],2,FALSE)</f>
        <v>RECEPCIÓN Y REGISTRO</v>
      </c>
      <c r="C387" s="74">
        <v>23</v>
      </c>
      <c r="D387" s="74" t="str">
        <f>VLOOKUP('Valoración 2.0'!C387,Tabla_Riesgos[#All],3,FALSE)</f>
        <v>Puede que no haya recursos disponibles idóneos para la recepción de los Activos (Delegados, Bodegas, Especialistas, depositarios)</v>
      </c>
      <c r="E387" s="74" t="str">
        <f>VLOOKUP('Valoración 2.0'!C387,Tabla_Riesgos[#All],6,FALSE)</f>
        <v>Estratégico</v>
      </c>
      <c r="F387" s="209"/>
      <c r="G387" s="209"/>
      <c r="H387" s="209"/>
      <c r="I387" s="209"/>
      <c r="J387" s="209"/>
      <c r="K387" s="209"/>
      <c r="L387" s="209"/>
      <c r="M387" s="209"/>
      <c r="N387" s="209"/>
      <c r="O387" s="209"/>
      <c r="P387" s="209"/>
      <c r="Q387" s="209"/>
      <c r="R387" s="209"/>
      <c r="S387" s="209"/>
      <c r="T387" s="209"/>
      <c r="U387" s="209"/>
      <c r="V387" s="209"/>
      <c r="W387" s="209"/>
      <c r="X387" s="209"/>
      <c r="Y387" s="64" t="str">
        <f t="shared" si="30"/>
        <v/>
      </c>
      <c r="Z387" s="127" t="str">
        <f>IFERROR(VLOOKUP(AC387,'Tablas de calculos'!$AA$25:$AC$29,3,FALSE),"")</f>
        <v/>
      </c>
      <c r="AA387" s="127" t="str">
        <f>IFERROR(VLOOKUP(AD387,'Tablas de calculos'!$AB$25:$AC$29,2,FALSE),"")</f>
        <v/>
      </c>
      <c r="AB387" s="128" t="str">
        <f t="shared" si="31"/>
        <v/>
      </c>
      <c r="AC387" s="61" t="str">
        <f>IFERROR(VLOOKUP(Y387,'Tablas de calculos'!$V$22:$W$26,2,FALSE),"")</f>
        <v/>
      </c>
      <c r="AD387" s="207"/>
      <c r="AE387" s="61" t="str">
        <f>IFERROR(VLOOKUP(AB387,'Tablas de calculos'!$AF$4:$AI$28,4,FALSE),"")</f>
        <v/>
      </c>
      <c r="AF387" s="130" t="str">
        <f t="shared" ca="1" si="32"/>
        <v/>
      </c>
      <c r="AG387" s="123" t="str">
        <f ca="1">IFERROR(Z387-ROUND(AVERAGEIF('Control 2.0'!$B$3:$Z$220,'Valoración 2.0'!C387,'Control 2.0'!$Y$3:$Y$220),0),Z387)</f>
        <v/>
      </c>
      <c r="AH387" s="123" t="str">
        <f ca="1">IFERROR(AA387-ROUND(AVERAGEIF('Control 2.0'!$B$3:$Z$220,'Valoración 2.0'!C387,'Control 2.0'!$Z$3:$Z$220),0),AA387)</f>
        <v/>
      </c>
      <c r="AI387" s="61" t="str">
        <f ca="1">IFERROR(VLOOKUP(AG387,'Tablas de calculos'!$V$22:$W$26,2,FALSE),"")</f>
        <v/>
      </c>
      <c r="AJ387" s="61" t="str">
        <f ca="1">IFERROR(VLOOKUP(AH387,'Tablas de calculos'!$V$22:$X$26,3,FALSE),"")</f>
        <v/>
      </c>
      <c r="AK387" s="61" t="str">
        <f ca="1">IFERROR(VLOOKUP(AF387,'Tablas de calculos'!$AF$4:$AI$28,4,FALSE),"")</f>
        <v/>
      </c>
      <c r="AL387" s="61" t="str">
        <f t="shared" ca="1" si="33"/>
        <v>Si</v>
      </c>
      <c r="AM387" s="76"/>
      <c r="AN387" s="215"/>
      <c r="AO387" s="215"/>
      <c r="AP387" s="215"/>
      <c r="AQ387" s="215"/>
    </row>
    <row r="388" spans="1:43" s="220" customFormat="1" ht="48.75" customHeight="1" x14ac:dyDescent="0.25">
      <c r="A388" s="232" t="s">
        <v>108</v>
      </c>
      <c r="B388" s="191" t="str">
        <f>VLOOKUP('Valoración 2.0'!C388,Tabla_Riesgos[#All],2,FALSE)</f>
        <v>RECEPCIÓN Y REGISTRO y DIAGNOSTICO Y ALISTAMIENTO DE ACTIVOS</v>
      </c>
      <c r="C388" s="191">
        <v>24</v>
      </c>
      <c r="D388" s="191" t="str">
        <f>VLOOKUP('Valoración 2.0'!C388,Tabla_Riesgos[#All],3,FALSE)</f>
        <v xml:space="preserve">Puede ocurrir que no se caracterice  adecuadamente el activo </v>
      </c>
      <c r="E388" s="191" t="str">
        <f>VLOOKUP('Valoración 2.0'!C388,Tabla_Riesgos[#All],6,FALSE)</f>
        <v>Operativo</v>
      </c>
      <c r="F388" s="216"/>
      <c r="G388" s="216"/>
      <c r="H388" s="216"/>
      <c r="I388" s="216"/>
      <c r="J388" s="216"/>
      <c r="K388" s="216"/>
      <c r="L388" s="216"/>
      <c r="M388" s="216"/>
      <c r="N388" s="216"/>
      <c r="O388" s="216"/>
      <c r="P388" s="216"/>
      <c r="Q388" s="216"/>
      <c r="R388" s="216"/>
      <c r="S388" s="216"/>
      <c r="T388" s="216"/>
      <c r="U388" s="216"/>
      <c r="V388" s="216"/>
      <c r="W388" s="216"/>
      <c r="X388" s="216"/>
      <c r="Y388" s="152" t="str">
        <f t="shared" si="30"/>
        <v/>
      </c>
      <c r="Z388" s="127" t="str">
        <f>IFERROR(VLOOKUP(AC388,'Tablas de calculos'!$AA$25:$AC$29,3,FALSE),"")</f>
        <v/>
      </c>
      <c r="AA388" s="127" t="str">
        <f>IFERROR(VLOOKUP(AD388,'Tablas de calculos'!$AB$25:$AC$29,2,FALSE),"")</f>
        <v/>
      </c>
      <c r="AB388" s="127" t="str">
        <f t="shared" si="31"/>
        <v/>
      </c>
      <c r="AC388" s="35" t="str">
        <f>IFERROR(VLOOKUP(Y388,'Tablas de calculos'!$V$22:$W$26,2,FALSE),"")</f>
        <v/>
      </c>
      <c r="AD388" s="237"/>
      <c r="AE388" s="35" t="str">
        <f>IFERROR(VLOOKUP(AB388,'Tablas de calculos'!$AF$4:$AI$28,4,FALSE),"")</f>
        <v/>
      </c>
      <c r="AF388" s="193" t="str">
        <f t="shared" ca="1" si="32"/>
        <v/>
      </c>
      <c r="AG388" s="123" t="str">
        <f ca="1">IFERROR(Z388-ROUND(AVERAGEIF('Control 2.0'!$B$3:$Z$220,'Valoración 2.0'!C388,'Control 2.0'!$Y$3:$Y$220),0),Z388)</f>
        <v/>
      </c>
      <c r="AH388" s="123" t="str">
        <f ca="1">IFERROR(AA388-ROUND(AVERAGEIF('Control 2.0'!$B$3:$Z$220,'Valoración 2.0'!C388,'Control 2.0'!$Z$3:$Z$220),0),AA388)</f>
        <v/>
      </c>
      <c r="AI388" s="35" t="str">
        <f ca="1">IFERROR(VLOOKUP(AG388,'Tablas de calculos'!$V$22:$W$26,2,FALSE),"")</f>
        <v/>
      </c>
      <c r="AJ388" s="35" t="str">
        <f ca="1">IFERROR(VLOOKUP(AH388,'Tablas de calculos'!$V$22:$X$26,3,FALSE),"")</f>
        <v/>
      </c>
      <c r="AK388" s="35" t="str">
        <f ca="1">IFERROR(VLOOKUP(AF388,'Tablas de calculos'!$AF$4:$AI$28,4,FALSE),"")</f>
        <v/>
      </c>
      <c r="AL388" s="35" t="str">
        <f t="shared" ca="1" si="33"/>
        <v>Si</v>
      </c>
      <c r="AM388" s="192"/>
      <c r="AN388" s="215"/>
      <c r="AO388" s="215"/>
      <c r="AP388" s="215"/>
      <c r="AQ388" s="215"/>
    </row>
    <row r="389" spans="1:43" ht="48.75" customHeight="1" x14ac:dyDescent="0.25">
      <c r="A389" s="232" t="s">
        <v>108</v>
      </c>
      <c r="B389" s="74" t="str">
        <f>VLOOKUP('Valoración 2.0'!C389,Tabla_Riesgos[#All],2,FALSE)</f>
        <v>TODOS LOS PROCESOS</v>
      </c>
      <c r="C389" s="74">
        <v>25</v>
      </c>
      <c r="D389" s="74" t="str">
        <f>VLOOKUP('Valoración 2.0'!C389,Tabla_Riesgos[#All],3,FALSE)</f>
        <v>Puede ocurrir que no tenga proveedores idóneos disponibles</v>
      </c>
      <c r="E389" s="74" t="str">
        <f>VLOOKUP('Valoración 2.0'!C389,Tabla_Riesgos[#All],6,FALSE)</f>
        <v>Operativo</v>
      </c>
      <c r="F389" s="209">
        <v>3</v>
      </c>
      <c r="G389" s="209">
        <v>2</v>
      </c>
      <c r="H389" s="209">
        <v>2</v>
      </c>
      <c r="I389" s="209">
        <v>3</v>
      </c>
      <c r="J389" s="209"/>
      <c r="K389" s="209"/>
      <c r="L389" s="209"/>
      <c r="M389" s="209"/>
      <c r="N389" s="209"/>
      <c r="O389" s="209"/>
      <c r="P389" s="209"/>
      <c r="Q389" s="209"/>
      <c r="R389" s="209"/>
      <c r="S389" s="209"/>
      <c r="T389" s="209"/>
      <c r="U389" s="209"/>
      <c r="V389" s="209"/>
      <c r="W389" s="209"/>
      <c r="X389" s="209"/>
      <c r="Y389" s="64">
        <f t="shared" si="30"/>
        <v>3</v>
      </c>
      <c r="Z389" s="127">
        <f>IFERROR(VLOOKUP(AC389,'Tablas de calculos'!$AA$25:$AC$29,3,FALSE),"")</f>
        <v>3</v>
      </c>
      <c r="AA389" s="127">
        <f>IFERROR(VLOOKUP(AD389,'Tablas de calculos'!$AB$25:$AC$29,2,FALSE),"")</f>
        <v>3</v>
      </c>
      <c r="AB389" s="128" t="str">
        <f t="shared" si="31"/>
        <v>PosibleModerado</v>
      </c>
      <c r="AC389" s="61" t="str">
        <f>IFERROR(VLOOKUP(Y389,'Tablas de calculos'!$V$22:$W$26,2,FALSE),"")</f>
        <v>Posible</v>
      </c>
      <c r="AD389" s="207" t="s">
        <v>371</v>
      </c>
      <c r="AE389" s="61" t="str">
        <f>IFERROR(VLOOKUP(AB389,'Tablas de calculos'!$AF$4:$AI$28,4,FALSE),"")</f>
        <v>Alto</v>
      </c>
      <c r="AF389" s="130" t="str">
        <f t="shared" ca="1" si="32"/>
        <v>Rara VezInsignificante</v>
      </c>
      <c r="AG389" s="123">
        <f ca="1">IFERROR(Z389-ROUND(AVERAGEIF('Control 2.0'!$B$3:$Z$220,'Valoración 2.0'!C389,'Control 2.0'!$Y$3:$Y$220),0),Z389)</f>
        <v>1</v>
      </c>
      <c r="AH389" s="123">
        <f ca="1">IFERROR(AA389-ROUND(AVERAGEIF('Control 2.0'!$B$3:$Z$220,'Valoración 2.0'!C389,'Control 2.0'!$Z$3:$Z$220),0),AA389)</f>
        <v>1</v>
      </c>
      <c r="AI389" s="61" t="str">
        <f ca="1">IFERROR(VLOOKUP(AG389,'Tablas de calculos'!$V$22:$W$26,2,FALSE),"")</f>
        <v>Rara Vez</v>
      </c>
      <c r="AJ389" s="61" t="str">
        <f ca="1">IFERROR(VLOOKUP(AH389,'Tablas de calculos'!$V$22:$X$26,3,FALSE),"")</f>
        <v>Insignificante</v>
      </c>
      <c r="AK389" s="61" t="str">
        <f ca="1">IFERROR(VLOOKUP(AF389,'Tablas de calculos'!$AF$4:$AI$28,4,FALSE),"")</f>
        <v>Bajo</v>
      </c>
      <c r="AL389" s="61" t="str">
        <f t="shared" ca="1" si="33"/>
        <v>No</v>
      </c>
      <c r="AM389" s="76"/>
      <c r="AN389" s="215"/>
      <c r="AO389" s="215"/>
      <c r="AP389" s="215"/>
      <c r="AQ389" s="215"/>
    </row>
    <row r="390" spans="1:43" s="220" customFormat="1" ht="48.75" customHeight="1" x14ac:dyDescent="0.25">
      <c r="A390" s="232" t="s">
        <v>108</v>
      </c>
      <c r="B390" s="191" t="str">
        <f>VLOOKUP('Valoración 2.0'!C390,Tabla_Riesgos[#All],2,FALSE)</f>
        <v>TODOS LOS PROCESOS</v>
      </c>
      <c r="C390" s="191">
        <v>26</v>
      </c>
      <c r="D390" s="191" t="str">
        <f>VLOOKUP('Valoración 2.0'!C390,Tabla_Riesgos[#All],3,FALSE)</f>
        <v>Se podría contratar un servicio innecesario</v>
      </c>
      <c r="E390" s="191" t="str">
        <f>VLOOKUP('Valoración 2.0'!C390,Tabla_Riesgos[#All],6,FALSE)</f>
        <v>Operativo</v>
      </c>
      <c r="F390" s="216">
        <v>3</v>
      </c>
      <c r="G390" s="216">
        <v>3</v>
      </c>
      <c r="H390" s="216">
        <v>4</v>
      </c>
      <c r="I390" s="216">
        <v>2</v>
      </c>
      <c r="J390" s="216"/>
      <c r="K390" s="216"/>
      <c r="L390" s="216"/>
      <c r="M390" s="216"/>
      <c r="N390" s="216"/>
      <c r="O390" s="216"/>
      <c r="P390" s="216"/>
      <c r="Q390" s="216"/>
      <c r="R390" s="216"/>
      <c r="S390" s="216"/>
      <c r="T390" s="216"/>
      <c r="U390" s="216"/>
      <c r="V390" s="216"/>
      <c r="W390" s="216"/>
      <c r="X390" s="216"/>
      <c r="Y390" s="152">
        <f t="shared" si="30"/>
        <v>3</v>
      </c>
      <c r="Z390" s="127">
        <f>IFERROR(VLOOKUP(AC390,'Tablas de calculos'!$AA$25:$AC$29,3,FALSE),"")</f>
        <v>3</v>
      </c>
      <c r="AA390" s="127">
        <f>IFERROR(VLOOKUP(AD390,'Tablas de calculos'!$AB$25:$AC$29,2,FALSE),"")</f>
        <v>3</v>
      </c>
      <c r="AB390" s="127" t="str">
        <f t="shared" si="31"/>
        <v>PosibleModerado</v>
      </c>
      <c r="AC390" s="35" t="str">
        <f>IFERROR(VLOOKUP(Y390,'Tablas de calculos'!$V$22:$W$26,2,FALSE),"")</f>
        <v>Posible</v>
      </c>
      <c r="AD390" s="237" t="s">
        <v>371</v>
      </c>
      <c r="AE390" s="35" t="str">
        <f>IFERROR(VLOOKUP(AB390,'Tablas de calculos'!$AF$4:$AI$28,4,FALSE),"")</f>
        <v>Alto</v>
      </c>
      <c r="AF390" s="193" t="str">
        <f t="shared" ca="1" si="32"/>
        <v>PosibleInsignificante</v>
      </c>
      <c r="AG390" s="123">
        <f ca="1">IFERROR(Z390-ROUND(AVERAGEIF('Control 2.0'!$B$3:$Z$220,'Valoración 2.0'!C390,'Control 2.0'!$Y$3:$Y$220),0),Z390)</f>
        <v>3</v>
      </c>
      <c r="AH390" s="123">
        <f ca="1">IFERROR(AA390-ROUND(AVERAGEIF('Control 2.0'!$B$3:$Z$220,'Valoración 2.0'!C390,'Control 2.0'!$Z$3:$Z$220),0),AA390)</f>
        <v>1</v>
      </c>
      <c r="AI390" s="35" t="str">
        <f ca="1">IFERROR(VLOOKUP(AG390,'Tablas de calculos'!$V$22:$W$26,2,FALSE),"")</f>
        <v>Posible</v>
      </c>
      <c r="AJ390" s="35" t="str">
        <f ca="1">IFERROR(VLOOKUP(AH390,'Tablas de calculos'!$V$22:$X$26,3,FALSE),"")</f>
        <v>Insignificante</v>
      </c>
      <c r="AK390" s="35" t="str">
        <f ca="1">IFERROR(VLOOKUP(AF390,'Tablas de calculos'!$AF$4:$AI$28,4,FALSE),"")</f>
        <v>Bajo</v>
      </c>
      <c r="AL390" s="35" t="str">
        <f t="shared" ca="1" si="33"/>
        <v>No</v>
      </c>
      <c r="AM390" s="192"/>
      <c r="AN390" s="215"/>
      <c r="AO390" s="215"/>
      <c r="AP390" s="215"/>
      <c r="AQ390" s="215"/>
    </row>
    <row r="391" spans="1:43" ht="48.75" customHeight="1" x14ac:dyDescent="0.25">
      <c r="A391" s="232" t="s">
        <v>108</v>
      </c>
      <c r="B391" s="74" t="str">
        <f>VLOOKUP('Valoración 2.0'!C391,Tabla_Riesgos[#All],2,FALSE)</f>
        <v>RECEPCIÓN Y REGISTRO</v>
      </c>
      <c r="C391" s="74">
        <v>28</v>
      </c>
      <c r="D391" s="74" t="str">
        <f>VLOOKUP('Valoración 2.0'!C391,Tabla_Riesgos[#All],3,FALSE)</f>
        <v>Puede ocurrir que exista dentro del banco de depositarios, algunos que no cumplan con las características necesarias para el Registro y/o Asignación de activos.</v>
      </c>
      <c r="E391" s="74" t="str">
        <f>VLOOKUP('Valoración 2.0'!C391,Tabla_Riesgos[#All],6,FALSE)</f>
        <v>Estratégico</v>
      </c>
      <c r="F391" s="209"/>
      <c r="G391" s="209"/>
      <c r="H391" s="209"/>
      <c r="I391" s="209"/>
      <c r="J391" s="209"/>
      <c r="K391" s="209"/>
      <c r="L391" s="209"/>
      <c r="M391" s="209"/>
      <c r="N391" s="209"/>
      <c r="O391" s="209"/>
      <c r="P391" s="209"/>
      <c r="Q391" s="209"/>
      <c r="R391" s="209"/>
      <c r="S391" s="209"/>
      <c r="T391" s="209"/>
      <c r="U391" s="209"/>
      <c r="V391" s="209"/>
      <c r="W391" s="209"/>
      <c r="X391" s="209"/>
      <c r="Y391" s="64" t="str">
        <f t="shared" si="30"/>
        <v/>
      </c>
      <c r="Z391" s="127" t="str">
        <f>IFERROR(VLOOKUP(AC391,'Tablas de calculos'!$AA$25:$AC$29,3,FALSE),"")</f>
        <v/>
      </c>
      <c r="AA391" s="127" t="str">
        <f>IFERROR(VLOOKUP(AD391,'Tablas de calculos'!$AB$25:$AC$29,2,FALSE),"")</f>
        <v/>
      </c>
      <c r="AB391" s="128" t="str">
        <f t="shared" si="31"/>
        <v/>
      </c>
      <c r="AC391" s="61" t="str">
        <f>IFERROR(VLOOKUP(Y391,'Tablas de calculos'!$V$22:$W$26,2,FALSE),"")</f>
        <v/>
      </c>
      <c r="AD391" s="207"/>
      <c r="AE391" s="61" t="str">
        <f>IFERROR(VLOOKUP(AB391,'Tablas de calculos'!$AF$4:$AI$28,4,FALSE),"")</f>
        <v/>
      </c>
      <c r="AF391" s="130" t="str">
        <f t="shared" ca="1" si="32"/>
        <v/>
      </c>
      <c r="AG391" s="123" t="str">
        <f ca="1">IFERROR(Z391-ROUND(AVERAGEIF('Control 2.0'!$B$3:$Z$220,'Valoración 2.0'!C391,'Control 2.0'!$Y$3:$Y$220),0),Z391)</f>
        <v/>
      </c>
      <c r="AH391" s="123" t="str">
        <f ca="1">IFERROR(AA391-ROUND(AVERAGEIF('Control 2.0'!$B$3:$Z$220,'Valoración 2.0'!C391,'Control 2.0'!$Z$3:$Z$220),0),AA391)</f>
        <v/>
      </c>
      <c r="AI391" s="61" t="str">
        <f ca="1">IFERROR(VLOOKUP(AG391,'Tablas de calculos'!$V$22:$W$26,2,FALSE),"")</f>
        <v/>
      </c>
      <c r="AJ391" s="61" t="str">
        <f ca="1">IFERROR(VLOOKUP(AH391,'Tablas de calculos'!$V$22:$X$26,3,FALSE),"")</f>
        <v/>
      </c>
      <c r="AK391" s="61" t="str">
        <f ca="1">IFERROR(VLOOKUP(AF391,'Tablas de calculos'!$AF$4:$AI$28,4,FALSE),"")</f>
        <v/>
      </c>
      <c r="AL391" s="61" t="str">
        <f t="shared" ca="1" si="33"/>
        <v>Si</v>
      </c>
      <c r="AM391" s="76"/>
      <c r="AN391" s="215"/>
      <c r="AO391" s="215"/>
      <c r="AP391" s="215"/>
      <c r="AQ391" s="215"/>
    </row>
    <row r="392" spans="1:43" s="220" customFormat="1" ht="48.75" customHeight="1" x14ac:dyDescent="0.25">
      <c r="A392" s="232" t="s">
        <v>108</v>
      </c>
      <c r="B392" s="191" t="str">
        <f>VLOOKUP('Valoración 2.0'!C392,Tabla_Riesgos[#All],2,FALSE)</f>
        <v>DISPOSICIÓN TEMPORAL DE ACTIVOS</v>
      </c>
      <c r="C392" s="191">
        <v>31</v>
      </c>
      <c r="D392" s="191" t="str">
        <f>VLOOKUP('Valoración 2.0'!C392,Tabla_Riesgos[#All],3,FALSE)</f>
        <v>Puede ocurrir que se cuenten con depositarios provisionales y/o liquidadores, destinatarios provisionales y arrendatarios que incumplen con sus obligaciones</v>
      </c>
      <c r="E392" s="191" t="str">
        <f>VLOOKUP('Valoración 2.0'!C392,Tabla_Riesgos[#All],6,FALSE)</f>
        <v>Estratégico</v>
      </c>
      <c r="F392" s="216"/>
      <c r="G392" s="216"/>
      <c r="H392" s="216"/>
      <c r="I392" s="216"/>
      <c r="J392" s="216"/>
      <c r="K392" s="216"/>
      <c r="L392" s="216"/>
      <c r="M392" s="216"/>
      <c r="N392" s="216"/>
      <c r="O392" s="216"/>
      <c r="P392" s="216"/>
      <c r="Q392" s="216"/>
      <c r="R392" s="216"/>
      <c r="S392" s="216"/>
      <c r="T392" s="216"/>
      <c r="U392" s="216"/>
      <c r="V392" s="216"/>
      <c r="W392" s="216"/>
      <c r="X392" s="216"/>
      <c r="Y392" s="152" t="str">
        <f t="shared" si="30"/>
        <v/>
      </c>
      <c r="Z392" s="127" t="str">
        <f>IFERROR(VLOOKUP(AC392,'Tablas de calculos'!$AA$25:$AC$29,3,FALSE),"")</f>
        <v/>
      </c>
      <c r="AA392" s="127" t="str">
        <f>IFERROR(VLOOKUP(AD392,'Tablas de calculos'!$AB$25:$AC$29,2,FALSE),"")</f>
        <v/>
      </c>
      <c r="AB392" s="127" t="str">
        <f t="shared" si="31"/>
        <v/>
      </c>
      <c r="AC392" s="35" t="str">
        <f>IFERROR(VLOOKUP(Y392,'Tablas de calculos'!$V$22:$W$26,2,FALSE),"")</f>
        <v/>
      </c>
      <c r="AD392" s="237"/>
      <c r="AE392" s="35" t="str">
        <f>IFERROR(VLOOKUP(AB392,'Tablas de calculos'!$AF$4:$AI$28,4,FALSE),"")</f>
        <v/>
      </c>
      <c r="AF392" s="193" t="str">
        <f t="shared" ca="1" si="32"/>
        <v/>
      </c>
      <c r="AG392" s="123" t="str">
        <f ca="1">IFERROR(Z392-ROUND(AVERAGEIF('Control 2.0'!$B$3:$Z$220,'Valoración 2.0'!C392,'Control 2.0'!$Y$3:$Y$220),0),Z392)</f>
        <v/>
      </c>
      <c r="AH392" s="123" t="str">
        <f ca="1">IFERROR(AA392-ROUND(AVERAGEIF('Control 2.0'!$B$3:$Z$220,'Valoración 2.0'!C392,'Control 2.0'!$Z$3:$Z$220),0),AA392)</f>
        <v/>
      </c>
      <c r="AI392" s="35" t="str">
        <f ca="1">IFERROR(VLOOKUP(AG392,'Tablas de calculos'!$V$22:$W$26,2,FALSE),"")</f>
        <v/>
      </c>
      <c r="AJ392" s="35" t="str">
        <f ca="1">IFERROR(VLOOKUP(AH392,'Tablas de calculos'!$V$22:$X$26,3,FALSE),"")</f>
        <v/>
      </c>
      <c r="AK392" s="35" t="str">
        <f ca="1">IFERROR(VLOOKUP(AF392,'Tablas de calculos'!$AF$4:$AI$28,4,FALSE),"")</f>
        <v/>
      </c>
      <c r="AL392" s="35" t="str">
        <f t="shared" ca="1" si="33"/>
        <v>Si</v>
      </c>
      <c r="AM392" s="192"/>
      <c r="AN392" s="215"/>
      <c r="AO392" s="215"/>
      <c r="AP392" s="215"/>
      <c r="AQ392" s="215"/>
    </row>
    <row r="393" spans="1:43" ht="48.75" customHeight="1" x14ac:dyDescent="0.25">
      <c r="A393" s="232" t="s">
        <v>108</v>
      </c>
      <c r="B393" s="74" t="str">
        <f>VLOOKUP('Valoración 2.0'!C393,Tabla_Riesgos[#All],2,FALSE)</f>
        <v>DISPOSICIÓN FINAL DE ACTIVOS</v>
      </c>
      <c r="C393" s="74">
        <v>34</v>
      </c>
      <c r="D393" s="74" t="str">
        <f>VLOOKUP('Valoración 2.0'!C393,Tabla_Riesgos[#All],3,FALSE)</f>
        <v>Podría ocurrir que no se entregue el activo en administración o disposición final correspondiente</v>
      </c>
      <c r="E393" s="74" t="str">
        <f>VLOOKUP('Valoración 2.0'!C393,Tabla_Riesgos[#All],6,FALSE)</f>
        <v>Operativo</v>
      </c>
      <c r="F393" s="209"/>
      <c r="G393" s="209"/>
      <c r="H393" s="209"/>
      <c r="I393" s="209"/>
      <c r="J393" s="209"/>
      <c r="K393" s="209"/>
      <c r="L393" s="209"/>
      <c r="M393" s="209"/>
      <c r="N393" s="209"/>
      <c r="O393" s="209"/>
      <c r="P393" s="209"/>
      <c r="Q393" s="209"/>
      <c r="R393" s="209"/>
      <c r="S393" s="209"/>
      <c r="T393" s="209"/>
      <c r="U393" s="209"/>
      <c r="V393" s="209"/>
      <c r="W393" s="209"/>
      <c r="X393" s="209"/>
      <c r="Y393" s="64" t="str">
        <f t="shared" si="30"/>
        <v/>
      </c>
      <c r="Z393" s="127" t="str">
        <f>IFERROR(VLOOKUP(AC393,'Tablas de calculos'!$AA$25:$AC$29,3,FALSE),"")</f>
        <v/>
      </c>
      <c r="AA393" s="127" t="str">
        <f>IFERROR(VLOOKUP(AD393,'Tablas de calculos'!$AB$25:$AC$29,2,FALSE),"")</f>
        <v/>
      </c>
      <c r="AB393" s="128" t="str">
        <f t="shared" si="31"/>
        <v/>
      </c>
      <c r="AC393" s="61" t="str">
        <f>IFERROR(VLOOKUP(Y393,'Tablas de calculos'!$V$22:$W$26,2,FALSE),"")</f>
        <v/>
      </c>
      <c r="AD393" s="207"/>
      <c r="AE393" s="61" t="str">
        <f>IFERROR(VLOOKUP(AB393,'Tablas de calculos'!$AF$4:$AI$28,4,FALSE),"")</f>
        <v/>
      </c>
      <c r="AF393" s="130" t="str">
        <f t="shared" ca="1" si="32"/>
        <v/>
      </c>
      <c r="AG393" s="123" t="str">
        <f ca="1">IFERROR(Z393-ROUND(AVERAGEIF('Control 2.0'!$B$3:$Z$220,'Valoración 2.0'!C393,'Control 2.0'!$Y$3:$Y$220),0),Z393)</f>
        <v/>
      </c>
      <c r="AH393" s="123" t="str">
        <f ca="1">IFERROR(AA393-ROUND(AVERAGEIF('Control 2.0'!$B$3:$Z$220,'Valoración 2.0'!C393,'Control 2.0'!$Z$3:$Z$220),0),AA393)</f>
        <v/>
      </c>
      <c r="AI393" s="61" t="str">
        <f ca="1">IFERROR(VLOOKUP(AG393,'Tablas de calculos'!$V$22:$W$26,2,FALSE),"")</f>
        <v/>
      </c>
      <c r="AJ393" s="61" t="str">
        <f ca="1">IFERROR(VLOOKUP(AH393,'Tablas de calculos'!$V$22:$X$26,3,FALSE),"")</f>
        <v/>
      </c>
      <c r="AK393" s="61" t="str">
        <f ca="1">IFERROR(VLOOKUP(AF393,'Tablas de calculos'!$AF$4:$AI$28,4,FALSE),"")</f>
        <v/>
      </c>
      <c r="AL393" s="61" t="str">
        <f t="shared" ca="1" si="33"/>
        <v>Si</v>
      </c>
      <c r="AM393" s="76"/>
      <c r="AN393" s="215"/>
      <c r="AO393" s="215"/>
      <c r="AP393" s="215"/>
      <c r="AQ393" s="215"/>
    </row>
    <row r="394" spans="1:43" s="220" customFormat="1" ht="48.75" customHeight="1" x14ac:dyDescent="0.25">
      <c r="A394" s="232" t="s">
        <v>108</v>
      </c>
      <c r="B394" s="191" t="str">
        <f>VLOOKUP('Valoración 2.0'!C394,Tabla_Riesgos[#All],2,FALSE)</f>
        <v>DISPOSICIÓN FINAL DE ACTIVOS</v>
      </c>
      <c r="C394" s="191">
        <v>37</v>
      </c>
      <c r="D394" s="191" t="str">
        <f>VLOOKUP('Valoración 2.0'!C394,Tabla_Riesgos[#All],3,FALSE)</f>
        <v>Se podría  enajenar un activo por un valor inferior al estimado</v>
      </c>
      <c r="E394" s="191" t="str">
        <f>VLOOKUP('Valoración 2.0'!C394,Tabla_Riesgos[#All],6,FALSE)</f>
        <v>Estratégico</v>
      </c>
      <c r="F394" s="216"/>
      <c r="G394" s="216"/>
      <c r="H394" s="216"/>
      <c r="I394" s="216"/>
      <c r="J394" s="216"/>
      <c r="K394" s="216"/>
      <c r="L394" s="216"/>
      <c r="M394" s="216"/>
      <c r="N394" s="216"/>
      <c r="O394" s="216"/>
      <c r="P394" s="216"/>
      <c r="Q394" s="216"/>
      <c r="R394" s="216"/>
      <c r="S394" s="216"/>
      <c r="T394" s="216"/>
      <c r="U394" s="216"/>
      <c r="V394" s="216"/>
      <c r="W394" s="216"/>
      <c r="X394" s="216"/>
      <c r="Y394" s="152" t="str">
        <f t="shared" si="30"/>
        <v/>
      </c>
      <c r="Z394" s="127" t="str">
        <f>IFERROR(VLOOKUP(AC394,'Tablas de calculos'!$AA$25:$AC$29,3,FALSE),"")</f>
        <v/>
      </c>
      <c r="AA394" s="127" t="str">
        <f>IFERROR(VLOOKUP(AD394,'Tablas de calculos'!$AB$25:$AC$29,2,FALSE),"")</f>
        <v/>
      </c>
      <c r="AB394" s="127" t="str">
        <f t="shared" si="31"/>
        <v/>
      </c>
      <c r="AC394" s="35" t="str">
        <f>IFERROR(VLOOKUP(Y394,'Tablas de calculos'!$V$22:$W$26,2,FALSE),"")</f>
        <v/>
      </c>
      <c r="AD394" s="237"/>
      <c r="AE394" s="35" t="str">
        <f>IFERROR(VLOOKUP(AB394,'Tablas de calculos'!$AF$4:$AI$28,4,FALSE),"")</f>
        <v/>
      </c>
      <c r="AF394" s="193" t="str">
        <f t="shared" ca="1" si="32"/>
        <v/>
      </c>
      <c r="AG394" s="123" t="str">
        <f ca="1">IFERROR(Z394-ROUND(AVERAGEIF('Control 2.0'!$B$3:$Z$220,'Valoración 2.0'!C394,'Control 2.0'!$Y$3:$Y$220),0),Z394)</f>
        <v/>
      </c>
      <c r="AH394" s="123" t="str">
        <f ca="1">IFERROR(AA394-ROUND(AVERAGEIF('Control 2.0'!$B$3:$Z$220,'Valoración 2.0'!C394,'Control 2.0'!$Z$3:$Z$220),0),AA394)</f>
        <v/>
      </c>
      <c r="AI394" s="35" t="str">
        <f ca="1">IFERROR(VLOOKUP(AG394,'Tablas de calculos'!$V$22:$W$26,2,FALSE),"")</f>
        <v/>
      </c>
      <c r="AJ394" s="35" t="str">
        <f ca="1">IFERROR(VLOOKUP(AH394,'Tablas de calculos'!$V$22:$X$26,3,FALSE),"")</f>
        <v/>
      </c>
      <c r="AK394" s="35" t="str">
        <f ca="1">IFERROR(VLOOKUP(AF394,'Tablas de calculos'!$AF$4:$AI$28,4,FALSE),"")</f>
        <v/>
      </c>
      <c r="AL394" s="35" t="str">
        <f t="shared" ca="1" si="33"/>
        <v>Si</v>
      </c>
      <c r="AM394" s="192"/>
      <c r="AN394" s="215"/>
      <c r="AO394" s="215"/>
      <c r="AP394" s="215"/>
      <c r="AQ394" s="215"/>
    </row>
    <row r="395" spans="1:43" ht="48.75" customHeight="1" x14ac:dyDescent="0.25">
      <c r="A395" s="232" t="s">
        <v>108</v>
      </c>
      <c r="B395" s="74" t="str">
        <f>VLOOKUP('Valoración 2.0'!C395,Tabla_Riesgos[#All],2,FALSE)</f>
        <v>GESTIÓN FINANCIERA</v>
      </c>
      <c r="C395" s="74">
        <v>38</v>
      </c>
      <c r="D395" s="74" t="str">
        <f>VLOOKUP('Valoración 2.0'!C395,Tabla_Riesgos[#All],3,FALSE)</f>
        <v>Se podría presentar fallas en la identificación de las características de los recaudos y pagos</v>
      </c>
      <c r="E395" s="74" t="str">
        <f>VLOOKUP('Valoración 2.0'!C395,Tabla_Riesgos[#All],6,FALSE)</f>
        <v>Operativo</v>
      </c>
      <c r="F395" s="209"/>
      <c r="G395" s="209"/>
      <c r="H395" s="209"/>
      <c r="I395" s="209"/>
      <c r="J395" s="209"/>
      <c r="K395" s="209"/>
      <c r="L395" s="209"/>
      <c r="M395" s="209"/>
      <c r="N395" s="209"/>
      <c r="O395" s="209"/>
      <c r="P395" s="209"/>
      <c r="Q395" s="209"/>
      <c r="R395" s="209"/>
      <c r="S395" s="209"/>
      <c r="T395" s="209"/>
      <c r="U395" s="209"/>
      <c r="V395" s="209"/>
      <c r="W395" s="209"/>
      <c r="X395" s="209"/>
      <c r="Y395" s="64" t="str">
        <f t="shared" si="30"/>
        <v/>
      </c>
      <c r="Z395" s="127" t="str">
        <f>IFERROR(VLOOKUP(AC395,'Tablas de calculos'!$AA$25:$AC$29,3,FALSE),"")</f>
        <v/>
      </c>
      <c r="AA395" s="127" t="str">
        <f>IFERROR(VLOOKUP(AD395,'Tablas de calculos'!$AB$25:$AC$29,2,FALSE),"")</f>
        <v/>
      </c>
      <c r="AB395" s="128" t="str">
        <f t="shared" si="31"/>
        <v/>
      </c>
      <c r="AC395" s="61" t="str">
        <f>IFERROR(VLOOKUP(Y395,'Tablas de calculos'!$V$22:$W$26,2,FALSE),"")</f>
        <v/>
      </c>
      <c r="AD395" s="207"/>
      <c r="AE395" s="61" t="str">
        <f>IFERROR(VLOOKUP(AB395,'Tablas de calculos'!$AF$4:$AI$28,4,FALSE),"")</f>
        <v/>
      </c>
      <c r="AF395" s="130" t="str">
        <f t="shared" ca="1" si="32"/>
        <v/>
      </c>
      <c r="AG395" s="123" t="str">
        <f ca="1">IFERROR(Z395-ROUND(AVERAGEIF('Control 2.0'!$B$3:$Z$220,'Valoración 2.0'!C395,'Control 2.0'!$Y$3:$Y$220),0),Z395)</f>
        <v/>
      </c>
      <c r="AH395" s="123" t="str">
        <f ca="1">IFERROR(AA395-ROUND(AVERAGEIF('Control 2.0'!$B$3:$Z$220,'Valoración 2.0'!C395,'Control 2.0'!$Z$3:$Z$220),0),AA395)</f>
        <v/>
      </c>
      <c r="AI395" s="61" t="str">
        <f ca="1">IFERROR(VLOOKUP(AG395,'Tablas de calculos'!$V$22:$W$26,2,FALSE),"")</f>
        <v/>
      </c>
      <c r="AJ395" s="61" t="str">
        <f ca="1">IFERROR(VLOOKUP(AH395,'Tablas de calculos'!$V$22:$X$26,3,FALSE),"")</f>
        <v/>
      </c>
      <c r="AK395" s="61" t="str">
        <f ca="1">IFERROR(VLOOKUP(AF395,'Tablas de calculos'!$AF$4:$AI$28,4,FALSE),"")</f>
        <v/>
      </c>
      <c r="AL395" s="61" t="str">
        <f t="shared" ca="1" si="33"/>
        <v>Si</v>
      </c>
      <c r="AM395" s="76"/>
      <c r="AN395" s="215"/>
      <c r="AO395" s="215"/>
      <c r="AP395" s="215"/>
      <c r="AQ395" s="215"/>
    </row>
    <row r="396" spans="1:43" s="220" customFormat="1" ht="48.75" customHeight="1" x14ac:dyDescent="0.25">
      <c r="A396" s="232" t="s">
        <v>108</v>
      </c>
      <c r="B396" s="191" t="str">
        <f>VLOOKUP('Valoración 2.0'!C396,Tabla_Riesgos[#All],2,FALSE)</f>
        <v>GESTIÓN FINANCIERA</v>
      </c>
      <c r="C396" s="191">
        <v>39</v>
      </c>
      <c r="D396" s="191" t="str">
        <f>VLOOKUP('Valoración 2.0'!C396,Tabla_Riesgos[#All],3,FALSE)</f>
        <v>Se podría presentar que no exista disponibilidad de recursos</v>
      </c>
      <c r="E396" s="191" t="str">
        <f>VLOOKUP('Valoración 2.0'!C396,Tabla_Riesgos[#All],6,FALSE)</f>
        <v>Estratégico</v>
      </c>
      <c r="F396" s="216"/>
      <c r="G396" s="216"/>
      <c r="H396" s="216"/>
      <c r="I396" s="216"/>
      <c r="J396" s="216"/>
      <c r="K396" s="216"/>
      <c r="L396" s="216"/>
      <c r="M396" s="216"/>
      <c r="N396" s="216"/>
      <c r="O396" s="216"/>
      <c r="P396" s="216"/>
      <c r="Q396" s="216"/>
      <c r="R396" s="216"/>
      <c r="S396" s="216"/>
      <c r="T396" s="216"/>
      <c r="U396" s="216"/>
      <c r="V396" s="216"/>
      <c r="W396" s="216"/>
      <c r="X396" s="216"/>
      <c r="Y396" s="152" t="str">
        <f t="shared" si="30"/>
        <v/>
      </c>
      <c r="Z396" s="127" t="str">
        <f>IFERROR(VLOOKUP(AC396,'Tablas de calculos'!$AA$25:$AC$29,3,FALSE),"")</f>
        <v/>
      </c>
      <c r="AA396" s="127" t="str">
        <f>IFERROR(VLOOKUP(AD396,'Tablas de calculos'!$AB$25:$AC$29,2,FALSE),"")</f>
        <v/>
      </c>
      <c r="AB396" s="127" t="str">
        <f t="shared" si="31"/>
        <v/>
      </c>
      <c r="AC396" s="35" t="str">
        <f>IFERROR(VLOOKUP(Y396,'Tablas de calculos'!$V$22:$W$26,2,FALSE),"")</f>
        <v/>
      </c>
      <c r="AD396" s="237"/>
      <c r="AE396" s="35" t="str">
        <f>IFERROR(VLOOKUP(AB396,'Tablas de calculos'!$AF$4:$AI$28,4,FALSE),"")</f>
        <v/>
      </c>
      <c r="AF396" s="193" t="str">
        <f t="shared" ca="1" si="32"/>
        <v/>
      </c>
      <c r="AG396" s="123" t="str">
        <f ca="1">IFERROR(Z396-ROUND(AVERAGEIF('Control 2.0'!$B$3:$Z$220,'Valoración 2.0'!C396,'Control 2.0'!$Y$3:$Y$220),0),Z396)</f>
        <v/>
      </c>
      <c r="AH396" s="123" t="str">
        <f ca="1">IFERROR(AA396-ROUND(AVERAGEIF('Control 2.0'!$B$3:$Z$220,'Valoración 2.0'!C396,'Control 2.0'!$Z$3:$Z$220),0),AA396)</f>
        <v/>
      </c>
      <c r="AI396" s="35" t="str">
        <f ca="1">IFERROR(VLOOKUP(AG396,'Tablas de calculos'!$V$22:$W$26,2,FALSE),"")</f>
        <v/>
      </c>
      <c r="AJ396" s="35" t="str">
        <f ca="1">IFERROR(VLOOKUP(AH396,'Tablas de calculos'!$V$22:$X$26,3,FALSE),"")</f>
        <v/>
      </c>
      <c r="AK396" s="35" t="str">
        <f ca="1">IFERROR(VLOOKUP(AF396,'Tablas de calculos'!$AF$4:$AI$28,4,FALSE),"")</f>
        <v/>
      </c>
      <c r="AL396" s="35" t="str">
        <f t="shared" ca="1" si="33"/>
        <v>Si</v>
      </c>
      <c r="AM396" s="192"/>
      <c r="AN396" s="215"/>
      <c r="AO396" s="215"/>
      <c r="AP396" s="215"/>
      <c r="AQ396" s="215"/>
    </row>
    <row r="397" spans="1:43" ht="48.75" customHeight="1" x14ac:dyDescent="0.25">
      <c r="A397" s="232" t="s">
        <v>108</v>
      </c>
      <c r="B397" s="74" t="str">
        <f>VLOOKUP('Valoración 2.0'!C397,Tabla_Riesgos[#All],2,FALSE)</f>
        <v>GESTIÓN FINANCIERA</v>
      </c>
      <c r="C397" s="74">
        <v>40</v>
      </c>
      <c r="D397" s="74" t="str">
        <f>VLOOKUP('Valoración 2.0'!C397,Tabla_Riesgos[#All],3,FALSE)</f>
        <v>Puede ocurrir que no se cuente con información del estado de cuenta por activo</v>
      </c>
      <c r="E397" s="74" t="str">
        <f>VLOOKUP('Valoración 2.0'!C397,Tabla_Riesgos[#All],6,FALSE)</f>
        <v>Operativo</v>
      </c>
      <c r="F397" s="209"/>
      <c r="G397" s="209"/>
      <c r="H397" s="209"/>
      <c r="I397" s="209"/>
      <c r="J397" s="209"/>
      <c r="K397" s="209"/>
      <c r="L397" s="209"/>
      <c r="M397" s="209"/>
      <c r="N397" s="209"/>
      <c r="O397" s="209"/>
      <c r="P397" s="209"/>
      <c r="Q397" s="209"/>
      <c r="R397" s="209"/>
      <c r="S397" s="209"/>
      <c r="T397" s="209"/>
      <c r="U397" s="209"/>
      <c r="V397" s="209"/>
      <c r="W397" s="209"/>
      <c r="X397" s="209"/>
      <c r="Y397" s="64" t="str">
        <f t="shared" si="30"/>
        <v/>
      </c>
      <c r="Z397" s="127" t="str">
        <f>IFERROR(VLOOKUP(AC397,'Tablas de calculos'!$AA$25:$AC$29,3,FALSE),"")</f>
        <v/>
      </c>
      <c r="AA397" s="127" t="str">
        <f>IFERROR(VLOOKUP(AD397,'Tablas de calculos'!$AB$25:$AC$29,2,FALSE),"")</f>
        <v/>
      </c>
      <c r="AB397" s="128" t="str">
        <f t="shared" si="31"/>
        <v/>
      </c>
      <c r="AC397" s="61" t="str">
        <f>IFERROR(VLOOKUP(Y397,'Tablas de calculos'!$V$22:$W$26,2,FALSE),"")</f>
        <v/>
      </c>
      <c r="AD397" s="207"/>
      <c r="AE397" s="61" t="str">
        <f>IFERROR(VLOOKUP(AB397,'Tablas de calculos'!$AF$4:$AI$28,4,FALSE),"")</f>
        <v/>
      </c>
      <c r="AF397" s="130" t="str">
        <f t="shared" ca="1" si="32"/>
        <v/>
      </c>
      <c r="AG397" s="123" t="str">
        <f ca="1">IFERROR(Z397-ROUND(AVERAGEIF('Control 2.0'!$B$3:$Z$220,'Valoración 2.0'!C397,'Control 2.0'!$Y$3:$Y$220),0),Z397)</f>
        <v/>
      </c>
      <c r="AH397" s="123" t="str">
        <f ca="1">IFERROR(AA397-ROUND(AVERAGEIF('Control 2.0'!$B$3:$Z$220,'Valoración 2.0'!C397,'Control 2.0'!$Z$3:$Z$220),0),AA397)</f>
        <v/>
      </c>
      <c r="AI397" s="61" t="str">
        <f ca="1">IFERROR(VLOOKUP(AG397,'Tablas de calculos'!$V$22:$W$26,2,FALSE),"")</f>
        <v/>
      </c>
      <c r="AJ397" s="61" t="str">
        <f ca="1">IFERROR(VLOOKUP(AH397,'Tablas de calculos'!$V$22:$X$26,3,FALSE),"")</f>
        <v/>
      </c>
      <c r="AK397" s="61" t="str">
        <f ca="1">IFERROR(VLOOKUP(AF397,'Tablas de calculos'!$AF$4:$AI$28,4,FALSE),"")</f>
        <v/>
      </c>
      <c r="AL397" s="61" t="str">
        <f t="shared" ca="1" si="33"/>
        <v>Si</v>
      </c>
      <c r="AM397" s="76"/>
      <c r="AN397" s="215"/>
      <c r="AO397" s="215"/>
      <c r="AP397" s="215"/>
      <c r="AQ397" s="215"/>
    </row>
    <row r="398" spans="1:43" s="220" customFormat="1" ht="48.75" customHeight="1" x14ac:dyDescent="0.25">
      <c r="A398" s="232" t="s">
        <v>108</v>
      </c>
      <c r="B398" s="191" t="str">
        <f>VLOOKUP('Valoración 2.0'!C398,Tabla_Riesgos[#All],2,FALSE)</f>
        <v>GESTIÓN FINANCIERA</v>
      </c>
      <c r="C398" s="191">
        <v>41</v>
      </c>
      <c r="D398" s="191" t="str">
        <f>VLOOKUP('Valoración 2.0'!C398,Tabla_Riesgos[#All],3,FALSE)</f>
        <v xml:space="preserve">Puede ocurrir que SAE disponga de los recursos de los activos del FRISCO desconociendo la condición de estos. </v>
      </c>
      <c r="E398" s="191" t="str">
        <f>VLOOKUP('Valoración 2.0'!C398,Tabla_Riesgos[#All],6,FALSE)</f>
        <v>Estratégico</v>
      </c>
      <c r="F398" s="216"/>
      <c r="G398" s="216"/>
      <c r="H398" s="216"/>
      <c r="I398" s="216"/>
      <c r="J398" s="216"/>
      <c r="K398" s="216"/>
      <c r="L398" s="216"/>
      <c r="M398" s="216"/>
      <c r="N398" s="216"/>
      <c r="O398" s="216"/>
      <c r="P398" s="216"/>
      <c r="Q398" s="216"/>
      <c r="R398" s="216"/>
      <c r="S398" s="216"/>
      <c r="T398" s="216"/>
      <c r="U398" s="216"/>
      <c r="V398" s="216"/>
      <c r="W398" s="216"/>
      <c r="X398" s="216"/>
      <c r="Y398" s="152" t="str">
        <f t="shared" si="30"/>
        <v/>
      </c>
      <c r="Z398" s="127" t="str">
        <f>IFERROR(VLOOKUP(AC398,'Tablas de calculos'!$AA$25:$AC$29,3,FALSE),"")</f>
        <v/>
      </c>
      <c r="AA398" s="127" t="str">
        <f>IFERROR(VLOOKUP(AD398,'Tablas de calculos'!$AB$25:$AC$29,2,FALSE),"")</f>
        <v/>
      </c>
      <c r="AB398" s="127" t="str">
        <f t="shared" si="31"/>
        <v/>
      </c>
      <c r="AC398" s="35" t="str">
        <f>IFERROR(VLOOKUP(Y398,'Tablas de calculos'!$V$22:$W$26,2,FALSE),"")</f>
        <v/>
      </c>
      <c r="AD398" s="237"/>
      <c r="AE398" s="35" t="str">
        <f>IFERROR(VLOOKUP(AB398,'Tablas de calculos'!$AF$4:$AI$28,4,FALSE),"")</f>
        <v/>
      </c>
      <c r="AF398" s="193" t="str">
        <f t="shared" ca="1" si="32"/>
        <v/>
      </c>
      <c r="AG398" s="123" t="str">
        <f ca="1">IFERROR(Z398-ROUND(AVERAGEIF('Control 2.0'!$B$3:$Z$220,'Valoración 2.0'!C398,'Control 2.0'!$Y$3:$Y$220),0),Z398)</f>
        <v/>
      </c>
      <c r="AH398" s="123" t="str">
        <f ca="1">IFERROR(AA398-ROUND(AVERAGEIF('Control 2.0'!$B$3:$Z$220,'Valoración 2.0'!C398,'Control 2.0'!$Z$3:$Z$220),0),AA398)</f>
        <v/>
      </c>
      <c r="AI398" s="35" t="str">
        <f ca="1">IFERROR(VLOOKUP(AG398,'Tablas de calculos'!$V$22:$W$26,2,FALSE),"")</f>
        <v/>
      </c>
      <c r="AJ398" s="35" t="str">
        <f ca="1">IFERROR(VLOOKUP(AH398,'Tablas de calculos'!$V$22:$X$26,3,FALSE),"")</f>
        <v/>
      </c>
      <c r="AK398" s="35" t="str">
        <f ca="1">IFERROR(VLOOKUP(AF398,'Tablas de calculos'!$AF$4:$AI$28,4,FALSE),"")</f>
        <v/>
      </c>
      <c r="AL398" s="35" t="str">
        <f t="shared" ca="1" si="33"/>
        <v>Si</v>
      </c>
      <c r="AM398" s="192"/>
      <c r="AN398" s="215"/>
      <c r="AO398" s="215"/>
      <c r="AP398" s="215"/>
      <c r="AQ398" s="215"/>
    </row>
    <row r="399" spans="1:43" ht="48.75" customHeight="1" x14ac:dyDescent="0.25">
      <c r="A399" s="232" t="s">
        <v>108</v>
      </c>
      <c r="B399" s="74" t="str">
        <f>VLOOKUP('Valoración 2.0'!C399,Tabla_Riesgos[#All],2,FALSE)</f>
        <v>GESTIÓN FINANCIERA</v>
      </c>
      <c r="C399" s="74">
        <v>42</v>
      </c>
      <c r="D399" s="74" t="str">
        <f>VLOOKUP('Valoración 2.0'!C399,Tabla_Riesgos[#All],3,FALSE)</f>
        <v>Se podría reportar información financiera inexacta tanto de SAE como del FRISCO.</v>
      </c>
      <c r="E399" s="74" t="str">
        <f>VLOOKUP('Valoración 2.0'!C399,Tabla_Riesgos[#All],6,FALSE)</f>
        <v>Operativo</v>
      </c>
      <c r="F399" s="209"/>
      <c r="G399" s="209"/>
      <c r="H399" s="209"/>
      <c r="I399" s="209"/>
      <c r="J399" s="209"/>
      <c r="K399" s="209"/>
      <c r="L399" s="209"/>
      <c r="M399" s="209"/>
      <c r="N399" s="209"/>
      <c r="O399" s="209"/>
      <c r="P399" s="209"/>
      <c r="Q399" s="209"/>
      <c r="R399" s="209"/>
      <c r="S399" s="209"/>
      <c r="T399" s="209"/>
      <c r="U399" s="209"/>
      <c r="V399" s="209"/>
      <c r="W399" s="209"/>
      <c r="X399" s="209"/>
      <c r="Y399" s="64" t="str">
        <f t="shared" si="30"/>
        <v/>
      </c>
      <c r="Z399" s="127" t="str">
        <f>IFERROR(VLOOKUP(AC399,'Tablas de calculos'!$AA$25:$AC$29,3,FALSE),"")</f>
        <v/>
      </c>
      <c r="AA399" s="127" t="str">
        <f>IFERROR(VLOOKUP(AD399,'Tablas de calculos'!$AB$25:$AC$29,2,FALSE),"")</f>
        <v/>
      </c>
      <c r="AB399" s="128" t="str">
        <f t="shared" si="31"/>
        <v/>
      </c>
      <c r="AC399" s="61" t="str">
        <f>IFERROR(VLOOKUP(Y399,'Tablas de calculos'!$V$22:$W$26,2,FALSE),"")</f>
        <v/>
      </c>
      <c r="AD399" s="207"/>
      <c r="AE399" s="61" t="str">
        <f>IFERROR(VLOOKUP(AB399,'Tablas de calculos'!$AF$4:$AI$28,4,FALSE),"")</f>
        <v/>
      </c>
      <c r="AF399" s="130" t="str">
        <f t="shared" ca="1" si="32"/>
        <v/>
      </c>
      <c r="AG399" s="123" t="str">
        <f ca="1">IFERROR(Z399-ROUND(AVERAGEIF('Control 2.0'!$B$3:$Z$220,'Valoración 2.0'!C399,'Control 2.0'!$Y$3:$Y$220),0),Z399)</f>
        <v/>
      </c>
      <c r="AH399" s="123" t="str">
        <f ca="1">IFERROR(AA399-ROUND(AVERAGEIF('Control 2.0'!$B$3:$Z$220,'Valoración 2.0'!C399,'Control 2.0'!$Z$3:$Z$220),0),AA399)</f>
        <v/>
      </c>
      <c r="AI399" s="61" t="str">
        <f ca="1">IFERROR(VLOOKUP(AG399,'Tablas de calculos'!$V$22:$W$26,2,FALSE),"")</f>
        <v/>
      </c>
      <c r="AJ399" s="61" t="str">
        <f ca="1">IFERROR(VLOOKUP(AH399,'Tablas de calculos'!$V$22:$X$26,3,FALSE),"")</f>
        <v/>
      </c>
      <c r="AK399" s="61" t="str">
        <f ca="1">IFERROR(VLOOKUP(AF399,'Tablas de calculos'!$AF$4:$AI$28,4,FALSE),"")</f>
        <v/>
      </c>
      <c r="AL399" s="61" t="str">
        <f t="shared" ca="1" si="33"/>
        <v>Si</v>
      </c>
      <c r="AM399" s="76"/>
      <c r="AN399" s="215"/>
      <c r="AO399" s="215"/>
      <c r="AP399" s="215"/>
      <c r="AQ399" s="215"/>
    </row>
    <row r="400" spans="1:43" s="220" customFormat="1" ht="48.75" customHeight="1" x14ac:dyDescent="0.25">
      <c r="A400" s="232" t="s">
        <v>108</v>
      </c>
      <c r="B400" s="191" t="str">
        <f>VLOOKUP('Valoración 2.0'!C400,Tabla_Riesgos[#All],2,FALSE)</f>
        <v>GESTIÓN DOCUMENTAL</v>
      </c>
      <c r="C400" s="191">
        <v>43</v>
      </c>
      <c r="D400" s="191" t="str">
        <f>VLOOKUP('Valoración 2.0'!C400,Tabla_Riesgos[#All],3,FALSE)</f>
        <v xml:space="preserve">Se podría generar una inadecuada identificación al área que corresponde el trámite  </v>
      </c>
      <c r="E400" s="191" t="str">
        <f>VLOOKUP('Valoración 2.0'!C400,Tabla_Riesgos[#All],6,FALSE)</f>
        <v>Operativo</v>
      </c>
      <c r="F400" s="216"/>
      <c r="G400" s="216"/>
      <c r="H400" s="216"/>
      <c r="I400" s="216"/>
      <c r="J400" s="216"/>
      <c r="K400" s="216"/>
      <c r="L400" s="216"/>
      <c r="M400" s="216"/>
      <c r="N400" s="216"/>
      <c r="O400" s="216"/>
      <c r="P400" s="216"/>
      <c r="Q400" s="216"/>
      <c r="R400" s="216"/>
      <c r="S400" s="216"/>
      <c r="T400" s="216"/>
      <c r="U400" s="216"/>
      <c r="V400" s="216"/>
      <c r="W400" s="216"/>
      <c r="X400" s="216"/>
      <c r="Y400" s="152" t="str">
        <f t="shared" si="30"/>
        <v/>
      </c>
      <c r="Z400" s="127" t="str">
        <f>IFERROR(VLOOKUP(AC400,'Tablas de calculos'!$AA$25:$AC$29,3,FALSE),"")</f>
        <v/>
      </c>
      <c r="AA400" s="127" t="str">
        <f>IFERROR(VLOOKUP(AD400,'Tablas de calculos'!$AB$25:$AC$29,2,FALSE),"")</f>
        <v/>
      </c>
      <c r="AB400" s="127" t="str">
        <f t="shared" si="31"/>
        <v/>
      </c>
      <c r="AC400" s="35" t="str">
        <f>IFERROR(VLOOKUP(Y400,'Tablas de calculos'!$V$22:$W$26,2,FALSE),"")</f>
        <v/>
      </c>
      <c r="AD400" s="237"/>
      <c r="AE400" s="35" t="str">
        <f>IFERROR(VLOOKUP(AB400,'Tablas de calculos'!$AF$4:$AI$28,4,FALSE),"")</f>
        <v/>
      </c>
      <c r="AF400" s="193" t="str">
        <f t="shared" ca="1" si="32"/>
        <v/>
      </c>
      <c r="AG400" s="123" t="str">
        <f ca="1">IFERROR(Z400-ROUND(AVERAGEIF('Control 2.0'!$B$3:$Z$220,'Valoración 2.0'!C400,'Control 2.0'!$Y$3:$Y$220),0),Z400)</f>
        <v/>
      </c>
      <c r="AH400" s="123" t="str">
        <f ca="1">IFERROR(AA400-ROUND(AVERAGEIF('Control 2.0'!$B$3:$Z$220,'Valoración 2.0'!C400,'Control 2.0'!$Z$3:$Z$220),0),AA400)</f>
        <v/>
      </c>
      <c r="AI400" s="35" t="str">
        <f ca="1">IFERROR(VLOOKUP(AG400,'Tablas de calculos'!$V$22:$W$26,2,FALSE),"")</f>
        <v/>
      </c>
      <c r="AJ400" s="35" t="str">
        <f ca="1">IFERROR(VLOOKUP(AH400,'Tablas de calculos'!$V$22:$X$26,3,FALSE),"")</f>
        <v/>
      </c>
      <c r="AK400" s="35" t="str">
        <f ca="1">IFERROR(VLOOKUP(AF400,'Tablas de calculos'!$AF$4:$AI$28,4,FALSE),"")</f>
        <v/>
      </c>
      <c r="AL400" s="35" t="str">
        <f t="shared" ca="1" si="33"/>
        <v>Si</v>
      </c>
      <c r="AM400" s="192"/>
      <c r="AN400" s="215"/>
      <c r="AO400" s="215"/>
      <c r="AP400" s="215"/>
      <c r="AQ400" s="215"/>
    </row>
    <row r="401" spans="1:43" ht="48.75" customHeight="1" x14ac:dyDescent="0.25">
      <c r="A401" s="232" t="s">
        <v>108</v>
      </c>
      <c r="B401" s="74" t="str">
        <f>VLOOKUP('Valoración 2.0'!C401,Tabla_Riesgos[#All],2,FALSE)</f>
        <v>GESTIÓN DOCUMENTAL</v>
      </c>
      <c r="C401" s="74">
        <v>44</v>
      </c>
      <c r="D401" s="74" t="str">
        <f>VLOOKUP('Valoración 2.0'!C401,Tabla_Riesgos[#All],3,FALSE)</f>
        <v xml:space="preserve">Puede ocurrir que no se inserten las piezas documentales en el expediente correspondiente </v>
      </c>
      <c r="E401" s="74" t="str">
        <f>VLOOKUP('Valoración 2.0'!C401,Tabla_Riesgos[#All],6,FALSE)</f>
        <v>Operativo</v>
      </c>
      <c r="F401" s="209"/>
      <c r="G401" s="209"/>
      <c r="H401" s="209"/>
      <c r="I401" s="209"/>
      <c r="J401" s="209"/>
      <c r="K401" s="209"/>
      <c r="L401" s="209"/>
      <c r="M401" s="209"/>
      <c r="N401" s="209"/>
      <c r="O401" s="209"/>
      <c r="P401" s="209"/>
      <c r="Q401" s="209"/>
      <c r="R401" s="209"/>
      <c r="S401" s="209"/>
      <c r="T401" s="209"/>
      <c r="U401" s="209"/>
      <c r="V401" s="209"/>
      <c r="W401" s="209"/>
      <c r="X401" s="209"/>
      <c r="Y401" s="64" t="str">
        <f t="shared" si="30"/>
        <v/>
      </c>
      <c r="Z401" s="127" t="str">
        <f>IFERROR(VLOOKUP(AC401,'Tablas de calculos'!$AA$25:$AC$29,3,FALSE),"")</f>
        <v/>
      </c>
      <c r="AA401" s="127" t="str">
        <f>IFERROR(VLOOKUP(AD401,'Tablas de calculos'!$AB$25:$AC$29,2,FALSE),"")</f>
        <v/>
      </c>
      <c r="AB401" s="128" t="str">
        <f t="shared" si="31"/>
        <v/>
      </c>
      <c r="AC401" s="61" t="str">
        <f>IFERROR(VLOOKUP(Y401,'Tablas de calculos'!$V$22:$W$26,2,FALSE),"")</f>
        <v/>
      </c>
      <c r="AD401" s="207"/>
      <c r="AE401" s="61" t="str">
        <f>IFERROR(VLOOKUP(AB401,'Tablas de calculos'!$AF$4:$AI$28,4,FALSE),"")</f>
        <v/>
      </c>
      <c r="AF401" s="130" t="str">
        <f t="shared" ca="1" si="32"/>
        <v/>
      </c>
      <c r="AG401" s="123" t="str">
        <f ca="1">IFERROR(Z401-ROUND(AVERAGEIF('Control 2.0'!$B$3:$Z$220,'Valoración 2.0'!C401,'Control 2.0'!$Y$3:$Y$220),0),Z401)</f>
        <v/>
      </c>
      <c r="AH401" s="123" t="str">
        <f ca="1">IFERROR(AA401-ROUND(AVERAGEIF('Control 2.0'!$B$3:$Z$220,'Valoración 2.0'!C401,'Control 2.0'!$Z$3:$Z$220),0),AA401)</f>
        <v/>
      </c>
      <c r="AI401" s="61" t="str">
        <f ca="1">IFERROR(VLOOKUP(AG401,'Tablas de calculos'!$V$22:$W$26,2,FALSE),"")</f>
        <v/>
      </c>
      <c r="AJ401" s="61" t="str">
        <f ca="1">IFERROR(VLOOKUP(AH401,'Tablas de calculos'!$V$22:$X$26,3,FALSE),"")</f>
        <v/>
      </c>
      <c r="AK401" s="61" t="str">
        <f ca="1">IFERROR(VLOOKUP(AF401,'Tablas de calculos'!$AF$4:$AI$28,4,FALSE),"")</f>
        <v/>
      </c>
      <c r="AL401" s="61" t="str">
        <f t="shared" ca="1" si="33"/>
        <v>Si</v>
      </c>
      <c r="AM401" s="76"/>
      <c r="AN401" s="215"/>
      <c r="AO401" s="215"/>
      <c r="AP401" s="215"/>
      <c r="AQ401" s="215"/>
    </row>
    <row r="402" spans="1:43" s="220" customFormat="1" ht="48.75" customHeight="1" x14ac:dyDescent="0.25">
      <c r="A402" s="232" t="s">
        <v>108</v>
      </c>
      <c r="B402" s="191" t="str">
        <f>VLOOKUP('Valoración 2.0'!C402,Tabla_Riesgos[#All],2,FALSE)</f>
        <v>GESTIÓN JURÍDICA</v>
      </c>
      <c r="C402" s="191">
        <v>49</v>
      </c>
      <c r="D402" s="191" t="str">
        <f>VLOOKUP('Valoración 2.0'!C402,Tabla_Riesgos[#All],3,FALSE)</f>
        <v>Se puede presentar Indebido planteamiento de las estrategias para la defensa jurídica</v>
      </c>
      <c r="E402" s="191" t="str">
        <f>VLOOKUP('Valoración 2.0'!C402,Tabla_Riesgos[#All],6,FALSE)</f>
        <v>Operativo</v>
      </c>
      <c r="F402" s="216"/>
      <c r="G402" s="216"/>
      <c r="H402" s="216"/>
      <c r="I402" s="216"/>
      <c r="J402" s="216"/>
      <c r="K402" s="216"/>
      <c r="L402" s="216"/>
      <c r="M402" s="216"/>
      <c r="N402" s="216"/>
      <c r="O402" s="216"/>
      <c r="P402" s="216"/>
      <c r="Q402" s="216"/>
      <c r="R402" s="216"/>
      <c r="S402" s="216"/>
      <c r="T402" s="216"/>
      <c r="U402" s="216"/>
      <c r="V402" s="216"/>
      <c r="W402" s="216"/>
      <c r="X402" s="216"/>
      <c r="Y402" s="152" t="str">
        <f t="shared" si="30"/>
        <v/>
      </c>
      <c r="Z402" s="127" t="str">
        <f>IFERROR(VLOOKUP(AC402,'Tablas de calculos'!$AA$25:$AC$29,3,FALSE),"")</f>
        <v/>
      </c>
      <c r="AA402" s="127" t="str">
        <f>IFERROR(VLOOKUP(AD402,'Tablas de calculos'!$AB$25:$AC$29,2,FALSE),"")</f>
        <v/>
      </c>
      <c r="AB402" s="127" t="str">
        <f t="shared" si="31"/>
        <v/>
      </c>
      <c r="AC402" s="35" t="str">
        <f>IFERROR(VLOOKUP(Y402,'Tablas de calculos'!$V$22:$W$26,2,FALSE),"")</f>
        <v/>
      </c>
      <c r="AD402" s="237"/>
      <c r="AE402" s="35" t="str">
        <f>IFERROR(VLOOKUP(AB402,'Tablas de calculos'!$AF$4:$AI$28,4,FALSE),"")</f>
        <v/>
      </c>
      <c r="AF402" s="193" t="str">
        <f t="shared" ca="1" si="32"/>
        <v/>
      </c>
      <c r="AG402" s="123" t="str">
        <f ca="1">IFERROR(Z402-ROUND(AVERAGEIF('Control 2.0'!$B$3:$Z$220,'Valoración 2.0'!C402,'Control 2.0'!$Y$3:$Y$220),0),Z402)</f>
        <v/>
      </c>
      <c r="AH402" s="123" t="str">
        <f ca="1">IFERROR(AA402-ROUND(AVERAGEIF('Control 2.0'!$B$3:$Z$220,'Valoración 2.0'!C402,'Control 2.0'!$Z$3:$Z$220),0),AA402)</f>
        <v/>
      </c>
      <c r="AI402" s="35" t="str">
        <f ca="1">IFERROR(VLOOKUP(AG402,'Tablas de calculos'!$V$22:$W$26,2,FALSE),"")</f>
        <v/>
      </c>
      <c r="AJ402" s="35" t="str">
        <f ca="1">IFERROR(VLOOKUP(AH402,'Tablas de calculos'!$V$22:$X$26,3,FALSE),"")</f>
        <v/>
      </c>
      <c r="AK402" s="35" t="str">
        <f ca="1">IFERROR(VLOOKUP(AF402,'Tablas de calculos'!$AF$4:$AI$28,4,FALSE),"")</f>
        <v/>
      </c>
      <c r="AL402" s="35" t="str">
        <f t="shared" ca="1" si="33"/>
        <v>Si</v>
      </c>
      <c r="AM402" s="192"/>
      <c r="AN402" s="215"/>
      <c r="AO402" s="215"/>
      <c r="AP402" s="215"/>
      <c r="AQ402" s="215"/>
    </row>
    <row r="403" spans="1:43" ht="48.75" customHeight="1" x14ac:dyDescent="0.25">
      <c r="A403" s="232" t="s">
        <v>108</v>
      </c>
      <c r="B403" s="74" t="str">
        <f>VLOOKUP('Valoración 2.0'!C403,Tabla_Riesgos[#All],2,FALSE)</f>
        <v>ADQUISICIONES</v>
      </c>
      <c r="C403" s="74">
        <v>50</v>
      </c>
      <c r="D403" s="74" t="str">
        <f>VLOOKUP('Valoración 2.0'!C403,Tabla_Riesgos[#All],3,FALSE)</f>
        <v>Se podría presentar una  inadecuada identificación  de las necesidades a contratar.</v>
      </c>
      <c r="E403" s="74" t="str">
        <f>VLOOKUP('Valoración 2.0'!C403,Tabla_Riesgos[#All],6,FALSE)</f>
        <v>Operativo</v>
      </c>
      <c r="F403" s="209"/>
      <c r="G403" s="209"/>
      <c r="H403" s="209"/>
      <c r="I403" s="209"/>
      <c r="J403" s="209"/>
      <c r="K403" s="209"/>
      <c r="L403" s="209"/>
      <c r="M403" s="209"/>
      <c r="N403" s="209"/>
      <c r="O403" s="209"/>
      <c r="P403" s="209"/>
      <c r="Q403" s="209"/>
      <c r="R403" s="209"/>
      <c r="S403" s="209"/>
      <c r="T403" s="209"/>
      <c r="U403" s="209"/>
      <c r="V403" s="209"/>
      <c r="W403" s="209"/>
      <c r="X403" s="209"/>
      <c r="Y403" s="64" t="str">
        <f t="shared" si="30"/>
        <v/>
      </c>
      <c r="Z403" s="127" t="str">
        <f>IFERROR(VLOOKUP(AC403,'Tablas de calculos'!$AA$25:$AC$29,3,FALSE),"")</f>
        <v/>
      </c>
      <c r="AA403" s="127" t="str">
        <f>IFERROR(VLOOKUP(AD403,'Tablas de calculos'!$AB$25:$AC$29,2,FALSE),"")</f>
        <v/>
      </c>
      <c r="AB403" s="128" t="str">
        <f t="shared" si="31"/>
        <v/>
      </c>
      <c r="AC403" s="61" t="str">
        <f>IFERROR(VLOOKUP(Y403,'Tablas de calculos'!$V$22:$W$26,2,FALSE),"")</f>
        <v/>
      </c>
      <c r="AD403" s="207"/>
      <c r="AE403" s="61" t="str">
        <f>IFERROR(VLOOKUP(AB403,'Tablas de calculos'!$AF$4:$AI$28,4,FALSE),"")</f>
        <v/>
      </c>
      <c r="AF403" s="130" t="str">
        <f t="shared" ca="1" si="32"/>
        <v/>
      </c>
      <c r="AG403" s="123" t="str">
        <f ca="1">IFERROR(Z403-ROUND(AVERAGEIF('Control 2.0'!$B$3:$Z$220,'Valoración 2.0'!C403,'Control 2.0'!$Y$3:$Y$220),0),Z403)</f>
        <v/>
      </c>
      <c r="AH403" s="123" t="str">
        <f ca="1">IFERROR(AA403-ROUND(AVERAGEIF('Control 2.0'!$B$3:$Z$220,'Valoración 2.0'!C403,'Control 2.0'!$Z$3:$Z$220),0),AA403)</f>
        <v/>
      </c>
      <c r="AI403" s="61" t="str">
        <f ca="1">IFERROR(VLOOKUP(AG403,'Tablas de calculos'!$V$22:$W$26,2,FALSE),"")</f>
        <v/>
      </c>
      <c r="AJ403" s="61" t="str">
        <f ca="1">IFERROR(VLOOKUP(AH403,'Tablas de calculos'!$V$22:$X$26,3,FALSE),"")</f>
        <v/>
      </c>
      <c r="AK403" s="61" t="str">
        <f ca="1">IFERROR(VLOOKUP(AF403,'Tablas de calculos'!$AF$4:$AI$28,4,FALSE),"")</f>
        <v/>
      </c>
      <c r="AL403" s="61" t="str">
        <f t="shared" ca="1" si="33"/>
        <v>Si</v>
      </c>
      <c r="AM403" s="76"/>
      <c r="AN403" s="215"/>
      <c r="AO403" s="215"/>
      <c r="AP403" s="215"/>
      <c r="AQ403" s="215"/>
    </row>
    <row r="404" spans="1:43" s="220" customFormat="1" ht="48.75" customHeight="1" x14ac:dyDescent="0.25">
      <c r="A404" s="232" t="s">
        <v>108</v>
      </c>
      <c r="B404" s="191" t="str">
        <f>VLOOKUP('Valoración 2.0'!C404,Tabla_Riesgos[#All],2,FALSE)</f>
        <v>ADQUISICIONES</v>
      </c>
      <c r="C404" s="191">
        <v>51</v>
      </c>
      <c r="D404" s="191" t="str">
        <f>VLOOKUP('Valoración 2.0'!C404,Tabla_Riesgos[#All],3,FALSE)</f>
        <v>Puede ocurrir que existan debilidades para realizar la supervisión o interventoría del contrato.</v>
      </c>
      <c r="E404" s="191" t="str">
        <f>VLOOKUP('Valoración 2.0'!C404,Tabla_Riesgos[#All],6,FALSE)</f>
        <v>Operativo</v>
      </c>
      <c r="F404" s="216"/>
      <c r="G404" s="216"/>
      <c r="H404" s="216"/>
      <c r="I404" s="216"/>
      <c r="J404" s="216"/>
      <c r="K404" s="216"/>
      <c r="L404" s="216"/>
      <c r="M404" s="216"/>
      <c r="N404" s="216"/>
      <c r="O404" s="216"/>
      <c r="P404" s="216"/>
      <c r="Q404" s="216"/>
      <c r="R404" s="216"/>
      <c r="S404" s="216"/>
      <c r="T404" s="216"/>
      <c r="U404" s="216"/>
      <c r="V404" s="216"/>
      <c r="W404" s="216"/>
      <c r="X404" s="216"/>
      <c r="Y404" s="152" t="str">
        <f t="shared" si="30"/>
        <v/>
      </c>
      <c r="Z404" s="127" t="str">
        <f>IFERROR(VLOOKUP(AC404,'Tablas de calculos'!$AA$25:$AC$29,3,FALSE),"")</f>
        <v/>
      </c>
      <c r="AA404" s="127" t="str">
        <f>IFERROR(VLOOKUP(AD404,'Tablas de calculos'!$AB$25:$AC$29,2,FALSE),"")</f>
        <v/>
      </c>
      <c r="AB404" s="127" t="str">
        <f t="shared" si="31"/>
        <v/>
      </c>
      <c r="AC404" s="35" t="str">
        <f>IFERROR(VLOOKUP(Y404,'Tablas de calculos'!$V$22:$W$26,2,FALSE),"")</f>
        <v/>
      </c>
      <c r="AD404" s="237"/>
      <c r="AE404" s="35" t="str">
        <f>IFERROR(VLOOKUP(AB404,'Tablas de calculos'!$AF$4:$AI$28,4,FALSE),"")</f>
        <v/>
      </c>
      <c r="AF404" s="193" t="str">
        <f t="shared" ca="1" si="32"/>
        <v/>
      </c>
      <c r="AG404" s="123" t="str">
        <f ca="1">IFERROR(Z404-ROUND(AVERAGEIF('Control 2.0'!$B$3:$Z$220,'Valoración 2.0'!C404,'Control 2.0'!$Y$3:$Y$220),0),Z404)</f>
        <v/>
      </c>
      <c r="AH404" s="123" t="str">
        <f ca="1">IFERROR(AA404-ROUND(AVERAGEIF('Control 2.0'!$B$3:$Z$220,'Valoración 2.0'!C404,'Control 2.0'!$Z$3:$Z$220),0),AA404)</f>
        <v/>
      </c>
      <c r="AI404" s="35" t="str">
        <f ca="1">IFERROR(VLOOKUP(AG404,'Tablas de calculos'!$V$22:$W$26,2,FALSE),"")</f>
        <v/>
      </c>
      <c r="AJ404" s="35" t="str">
        <f ca="1">IFERROR(VLOOKUP(AH404,'Tablas de calculos'!$V$22:$X$26,3,FALSE),"")</f>
        <v/>
      </c>
      <c r="AK404" s="35" t="str">
        <f ca="1">IFERROR(VLOOKUP(AF404,'Tablas de calculos'!$AF$4:$AI$28,4,FALSE),"")</f>
        <v/>
      </c>
      <c r="AL404" s="35" t="str">
        <f t="shared" ca="1" si="33"/>
        <v>Si</v>
      </c>
      <c r="AM404" s="192"/>
      <c r="AN404" s="215"/>
      <c r="AO404" s="215"/>
      <c r="AP404" s="215"/>
      <c r="AQ404" s="215"/>
    </row>
    <row r="405" spans="1:43" ht="48.75" customHeight="1" x14ac:dyDescent="0.25">
      <c r="A405" s="232" t="s">
        <v>108</v>
      </c>
      <c r="B405" s="74" t="str">
        <f>VLOOKUP('Valoración 2.0'!C405,Tabla_Riesgos[#All],2,FALSE)</f>
        <v>ADQUISICIONES</v>
      </c>
      <c r="C405" s="74">
        <v>52</v>
      </c>
      <c r="D405" s="74" t="str">
        <f>VLOOKUP('Valoración 2.0'!C405,Tabla_Riesgos[#All],3,FALSE)</f>
        <v>Se podría presentar fallas en la definición y cumplimiento de las condiciones y garantías del contrato.</v>
      </c>
      <c r="E405" s="74" t="str">
        <f>VLOOKUP('Valoración 2.0'!C405,Tabla_Riesgos[#All],6,FALSE)</f>
        <v>Operativo</v>
      </c>
      <c r="F405" s="209"/>
      <c r="G405" s="209"/>
      <c r="H405" s="209"/>
      <c r="I405" s="209"/>
      <c r="J405" s="209"/>
      <c r="K405" s="209"/>
      <c r="L405" s="209"/>
      <c r="M405" s="209"/>
      <c r="N405" s="209"/>
      <c r="O405" s="209"/>
      <c r="P405" s="209"/>
      <c r="Q405" s="209"/>
      <c r="R405" s="209"/>
      <c r="S405" s="209"/>
      <c r="T405" s="209"/>
      <c r="U405" s="209"/>
      <c r="V405" s="209"/>
      <c r="W405" s="209"/>
      <c r="X405" s="209"/>
      <c r="Y405" s="64" t="str">
        <f t="shared" si="30"/>
        <v/>
      </c>
      <c r="Z405" s="127" t="str">
        <f>IFERROR(VLOOKUP(AC405,'Tablas de calculos'!$AA$25:$AC$29,3,FALSE),"")</f>
        <v/>
      </c>
      <c r="AA405" s="127" t="str">
        <f>IFERROR(VLOOKUP(AD405,'Tablas de calculos'!$AB$25:$AC$29,2,FALSE),"")</f>
        <v/>
      </c>
      <c r="AB405" s="128" t="str">
        <f t="shared" si="31"/>
        <v/>
      </c>
      <c r="AC405" s="61" t="str">
        <f>IFERROR(VLOOKUP(Y405,'Tablas de calculos'!$V$22:$W$26,2,FALSE),"")</f>
        <v/>
      </c>
      <c r="AD405" s="207"/>
      <c r="AE405" s="61" t="str">
        <f>IFERROR(VLOOKUP(AB405,'Tablas de calculos'!$AF$4:$AI$28,4,FALSE),"")</f>
        <v/>
      </c>
      <c r="AF405" s="130" t="str">
        <f t="shared" ca="1" si="32"/>
        <v/>
      </c>
      <c r="AG405" s="123" t="str">
        <f ca="1">IFERROR(Z405-ROUND(AVERAGEIF('Control 2.0'!$B$3:$Z$220,'Valoración 2.0'!C405,'Control 2.0'!$Y$3:$Y$220),0),Z405)</f>
        <v/>
      </c>
      <c r="AH405" s="123" t="str">
        <f ca="1">IFERROR(AA405-ROUND(AVERAGEIF('Control 2.0'!$B$3:$Z$220,'Valoración 2.0'!C405,'Control 2.0'!$Z$3:$Z$220),0),AA405)</f>
        <v/>
      </c>
      <c r="AI405" s="61" t="str">
        <f ca="1">IFERROR(VLOOKUP(AG405,'Tablas de calculos'!$V$22:$W$26,2,FALSE),"")</f>
        <v/>
      </c>
      <c r="AJ405" s="61" t="str">
        <f ca="1">IFERROR(VLOOKUP(AH405,'Tablas de calculos'!$V$22:$X$26,3,FALSE),"")</f>
        <v/>
      </c>
      <c r="AK405" s="61" t="str">
        <f ca="1">IFERROR(VLOOKUP(AF405,'Tablas de calculos'!$AF$4:$AI$28,4,FALSE),"")</f>
        <v/>
      </c>
      <c r="AL405" s="61" t="str">
        <f t="shared" ca="1" si="33"/>
        <v>Si</v>
      </c>
      <c r="AM405" s="76"/>
      <c r="AN405" s="215"/>
      <c r="AO405" s="215"/>
      <c r="AP405" s="215"/>
      <c r="AQ405" s="215"/>
    </row>
    <row r="406" spans="1:43" s="220" customFormat="1" ht="48.75" customHeight="1" x14ac:dyDescent="0.25">
      <c r="A406" s="232" t="s">
        <v>108</v>
      </c>
      <c r="B406" s="191" t="str">
        <f>VLOOKUP('Valoración 2.0'!C406,Tabla_Riesgos[#All],2,FALSE)</f>
        <v>COMUNICACIÓN Y ATENCIÓN DE REQUERIMIENTOS</v>
      </c>
      <c r="C406" s="191">
        <v>54</v>
      </c>
      <c r="D406" s="191" t="str">
        <f>VLOOKUP('Valoración 2.0'!C406,Tabla_Riesgos[#All],3,FALSE)</f>
        <v>Se podrían presentar retrasos en las respuestas a las necesidades y requerimientos de los usuarios</v>
      </c>
      <c r="E406" s="191" t="str">
        <f>VLOOKUP('Valoración 2.0'!C406,Tabla_Riesgos[#All],6,FALSE)</f>
        <v>Operativo</v>
      </c>
      <c r="F406" s="216"/>
      <c r="G406" s="216"/>
      <c r="H406" s="216"/>
      <c r="I406" s="216"/>
      <c r="J406" s="216"/>
      <c r="K406" s="216"/>
      <c r="L406" s="216"/>
      <c r="M406" s="216"/>
      <c r="N406" s="216"/>
      <c r="O406" s="216"/>
      <c r="P406" s="216"/>
      <c r="Q406" s="216"/>
      <c r="R406" s="216"/>
      <c r="S406" s="216"/>
      <c r="T406" s="216"/>
      <c r="U406" s="216"/>
      <c r="V406" s="216"/>
      <c r="W406" s="216"/>
      <c r="X406" s="216"/>
      <c r="Y406" s="152" t="str">
        <f t="shared" si="30"/>
        <v/>
      </c>
      <c r="Z406" s="127" t="str">
        <f>IFERROR(VLOOKUP(AC406,'Tablas de calculos'!$AA$25:$AC$29,3,FALSE),"")</f>
        <v/>
      </c>
      <c r="AA406" s="127" t="str">
        <f>IFERROR(VLOOKUP(AD406,'Tablas de calculos'!$AB$25:$AC$29,2,FALSE),"")</f>
        <v/>
      </c>
      <c r="AB406" s="127" t="str">
        <f t="shared" si="31"/>
        <v/>
      </c>
      <c r="AC406" s="35" t="str">
        <f>IFERROR(VLOOKUP(Y406,'Tablas de calculos'!$V$22:$W$26,2,FALSE),"")</f>
        <v/>
      </c>
      <c r="AD406" s="237"/>
      <c r="AE406" s="35" t="str">
        <f>IFERROR(VLOOKUP(AB406,'Tablas de calculos'!$AF$4:$AI$28,4,FALSE),"")</f>
        <v/>
      </c>
      <c r="AF406" s="193" t="str">
        <f t="shared" ca="1" si="32"/>
        <v/>
      </c>
      <c r="AG406" s="123" t="str">
        <f ca="1">IFERROR(Z406-ROUND(AVERAGEIF('Control 2.0'!$B$3:$Z$220,'Valoración 2.0'!C406,'Control 2.0'!$Y$3:$Y$220),0),Z406)</f>
        <v/>
      </c>
      <c r="AH406" s="123" t="str">
        <f ca="1">IFERROR(AA406-ROUND(AVERAGEIF('Control 2.0'!$B$3:$Z$220,'Valoración 2.0'!C406,'Control 2.0'!$Z$3:$Z$220),0),AA406)</f>
        <v/>
      </c>
      <c r="AI406" s="35" t="str">
        <f ca="1">IFERROR(VLOOKUP(AG406,'Tablas de calculos'!$V$22:$W$26,2,FALSE),"")</f>
        <v/>
      </c>
      <c r="AJ406" s="35" t="str">
        <f ca="1">IFERROR(VLOOKUP(AH406,'Tablas de calculos'!$V$22:$X$26,3,FALSE),"")</f>
        <v/>
      </c>
      <c r="AK406" s="35" t="str">
        <f ca="1">IFERROR(VLOOKUP(AF406,'Tablas de calculos'!$AF$4:$AI$28,4,FALSE),"")</f>
        <v/>
      </c>
      <c r="AL406" s="35" t="str">
        <f t="shared" ca="1" si="33"/>
        <v>Si</v>
      </c>
      <c r="AM406" s="192"/>
      <c r="AN406" s="215"/>
      <c r="AO406" s="215"/>
      <c r="AP406" s="215"/>
      <c r="AQ406" s="215"/>
    </row>
    <row r="407" spans="1:43" ht="48.75" customHeight="1" x14ac:dyDescent="0.25">
      <c r="A407" s="232" t="s">
        <v>108</v>
      </c>
      <c r="B407" s="74" t="str">
        <f>VLOOKUP('Valoración 2.0'!C407,Tabla_Riesgos[#All],2,FALSE)</f>
        <v>DIRECCIONAMIENTO ESTRATEGICO</v>
      </c>
      <c r="C407" s="74">
        <v>55</v>
      </c>
      <c r="D407" s="74" t="str">
        <f>VLOOKUP('Valoración 2.0'!C407,Tabla_Riesgos[#All],3,FALSE)</f>
        <v>Se podrían presentar fallas dentro  de la medición de la estrategia</v>
      </c>
      <c r="E407" s="74" t="str">
        <f>VLOOKUP('Valoración 2.0'!C407,Tabla_Riesgos[#All],6,FALSE)</f>
        <v>Operativo</v>
      </c>
      <c r="F407" s="209">
        <v>3</v>
      </c>
      <c r="G407" s="209">
        <v>3</v>
      </c>
      <c r="H407" s="209">
        <v>3</v>
      </c>
      <c r="I407" s="209">
        <v>3</v>
      </c>
      <c r="J407" s="209">
        <v>2</v>
      </c>
      <c r="K407" s="209"/>
      <c r="L407" s="209"/>
      <c r="M407" s="209"/>
      <c r="N407" s="209"/>
      <c r="O407" s="209"/>
      <c r="P407" s="209"/>
      <c r="Q407" s="209"/>
      <c r="R407" s="209"/>
      <c r="S407" s="209"/>
      <c r="T407" s="209"/>
      <c r="U407" s="209"/>
      <c r="V407" s="209"/>
      <c r="W407" s="209"/>
      <c r="X407" s="209"/>
      <c r="Y407" s="64">
        <f t="shared" si="30"/>
        <v>3</v>
      </c>
      <c r="Z407" s="127">
        <f>IFERROR(VLOOKUP(AC407,'Tablas de calculos'!$AA$25:$AC$29,3,FALSE),"")</f>
        <v>3</v>
      </c>
      <c r="AA407" s="127">
        <f>IFERROR(VLOOKUP(AD407,'Tablas de calculos'!$AB$25:$AC$29,2,FALSE),"")</f>
        <v>3</v>
      </c>
      <c r="AB407" s="128" t="str">
        <f t="shared" si="31"/>
        <v>PosibleModerado</v>
      </c>
      <c r="AC407" s="61" t="str">
        <f>IFERROR(VLOOKUP(Y407,'Tablas de calculos'!$V$22:$W$26,2,FALSE),"")</f>
        <v>Posible</v>
      </c>
      <c r="AD407" s="207" t="s">
        <v>371</v>
      </c>
      <c r="AE407" s="61" t="str">
        <f>IFERROR(VLOOKUP(AB407,'Tablas de calculos'!$AF$4:$AI$28,4,FALSE),"")</f>
        <v>Alto</v>
      </c>
      <c r="AF407" s="130" t="str">
        <f t="shared" ca="1" si="32"/>
        <v>ImprobableMenor</v>
      </c>
      <c r="AG407" s="123">
        <f ca="1">IFERROR(Z407-ROUND(AVERAGEIF('Control 2.0'!$B$3:$Z$220,'Valoración 2.0'!C407,'Control 2.0'!$Y$3:$Y$220),0),Z407)</f>
        <v>2</v>
      </c>
      <c r="AH407" s="123">
        <f ca="1">IFERROR(AA407-ROUND(AVERAGEIF('Control 2.0'!$B$3:$Z$220,'Valoración 2.0'!C407,'Control 2.0'!$Z$3:$Z$220),0),AA407)</f>
        <v>2</v>
      </c>
      <c r="AI407" s="61" t="str">
        <f ca="1">IFERROR(VLOOKUP(AG407,'Tablas de calculos'!$V$22:$W$26,2,FALSE),"")</f>
        <v>Improbable</v>
      </c>
      <c r="AJ407" s="61" t="str">
        <f ca="1">IFERROR(VLOOKUP(AH407,'Tablas de calculos'!$V$22:$X$26,3,FALSE),"")</f>
        <v>Menor</v>
      </c>
      <c r="AK407" s="61" t="str">
        <f ca="1">IFERROR(VLOOKUP(AF407,'Tablas de calculos'!$AF$4:$AI$28,4,FALSE),"")</f>
        <v>Bajo</v>
      </c>
      <c r="AL407" s="61" t="str">
        <f t="shared" ca="1" si="33"/>
        <v>No</v>
      </c>
      <c r="AM407" s="76"/>
      <c r="AN407" s="215"/>
      <c r="AO407" s="215"/>
      <c r="AP407" s="215"/>
      <c r="AQ407" s="215"/>
    </row>
    <row r="408" spans="1:43" s="220" customFormat="1" ht="48.75" customHeight="1" x14ac:dyDescent="0.25">
      <c r="A408" s="232" t="s">
        <v>108</v>
      </c>
      <c r="B408" s="191" t="str">
        <f>VLOOKUP('Valoración 2.0'!C408,Tabla_Riesgos[#All],2,FALSE)</f>
        <v>DIRECCIONAMIENTO ESTRATEGICO</v>
      </c>
      <c r="C408" s="191">
        <v>56</v>
      </c>
      <c r="D408" s="191" t="str">
        <f>VLOOKUP('Valoración 2.0'!C408,Tabla_Riesgos[#All],3,FALSE)</f>
        <v>Puede ocurrir que los procesos no estén debidamente documentados, o que los documentos se encuentren desactualizados.</v>
      </c>
      <c r="E408" s="191" t="str">
        <f>VLOOKUP('Valoración 2.0'!C408,Tabla_Riesgos[#All],6,FALSE)</f>
        <v>Operativo</v>
      </c>
      <c r="F408" s="216">
        <v>4</v>
      </c>
      <c r="G408" s="216">
        <v>3</v>
      </c>
      <c r="H408" s="216">
        <v>4</v>
      </c>
      <c r="I408" s="216">
        <v>4</v>
      </c>
      <c r="J408" s="216">
        <v>3</v>
      </c>
      <c r="K408" s="216"/>
      <c r="L408" s="216"/>
      <c r="M408" s="216"/>
      <c r="N408" s="216"/>
      <c r="O408" s="216"/>
      <c r="P408" s="216"/>
      <c r="Q408" s="216"/>
      <c r="R408" s="216"/>
      <c r="S408" s="216"/>
      <c r="T408" s="216"/>
      <c r="U408" s="216"/>
      <c r="V408" s="216"/>
      <c r="W408" s="216"/>
      <c r="X408" s="216"/>
      <c r="Y408" s="152">
        <f t="shared" si="30"/>
        <v>4</v>
      </c>
      <c r="Z408" s="127">
        <f>IFERROR(VLOOKUP(AC408,'Tablas de calculos'!$AA$25:$AC$29,3,FALSE),"")</f>
        <v>4</v>
      </c>
      <c r="AA408" s="127">
        <f>IFERROR(VLOOKUP(AD408,'Tablas de calculos'!$AB$25:$AC$29,2,FALSE),"")</f>
        <v>3</v>
      </c>
      <c r="AB408" s="127" t="str">
        <f t="shared" si="31"/>
        <v>ProbableModerado</v>
      </c>
      <c r="AC408" s="35" t="str">
        <f>IFERROR(VLOOKUP(Y408,'Tablas de calculos'!$V$22:$W$26,2,FALSE),"")</f>
        <v>Probable</v>
      </c>
      <c r="AD408" s="237" t="s">
        <v>371</v>
      </c>
      <c r="AE408" s="35" t="str">
        <f>IFERROR(VLOOKUP(AB408,'Tablas de calculos'!$AF$4:$AI$28,4,FALSE),"")</f>
        <v>Alto</v>
      </c>
      <c r="AF408" s="193" t="str">
        <f t="shared" ca="1" si="32"/>
        <v>ImprobableInsignificante</v>
      </c>
      <c r="AG408" s="123">
        <f ca="1">IFERROR(Z408-ROUND(AVERAGEIF('Control 2.0'!$B$3:$Z$220,'Valoración 2.0'!C408,'Control 2.0'!$Y$3:$Y$220),0),Z408)</f>
        <v>2</v>
      </c>
      <c r="AH408" s="123">
        <f ca="1">IFERROR(AA408-ROUND(AVERAGEIF('Control 2.0'!$B$3:$Z$220,'Valoración 2.0'!C408,'Control 2.0'!$Z$3:$Z$220),0),AA408)</f>
        <v>1</v>
      </c>
      <c r="AI408" s="35" t="str">
        <f ca="1">IFERROR(VLOOKUP(AG408,'Tablas de calculos'!$V$22:$W$26,2,FALSE),"")</f>
        <v>Improbable</v>
      </c>
      <c r="AJ408" s="35" t="str">
        <f ca="1">IFERROR(VLOOKUP(AH408,'Tablas de calculos'!$V$22:$X$26,3,FALSE),"")</f>
        <v>Insignificante</v>
      </c>
      <c r="AK408" s="35" t="str">
        <f ca="1">IFERROR(VLOOKUP(AF408,'Tablas de calculos'!$AF$4:$AI$28,4,FALSE),"")</f>
        <v>Bajo</v>
      </c>
      <c r="AL408" s="35" t="str">
        <f t="shared" ca="1" si="33"/>
        <v>No</v>
      </c>
      <c r="AM408" s="192"/>
      <c r="AN408" s="215"/>
      <c r="AO408" s="215"/>
      <c r="AP408" s="215"/>
      <c r="AQ408" s="215"/>
    </row>
    <row r="409" spans="1:43" ht="48.75" customHeight="1" x14ac:dyDescent="0.25">
      <c r="A409" s="232" t="s">
        <v>108</v>
      </c>
      <c r="B409" s="74" t="str">
        <f>VLOOKUP('Valoración 2.0'!C409,Tabla_Riesgos[#All],2,FALSE)</f>
        <v>GESTIÓN DEL TALENTO HUMANO</v>
      </c>
      <c r="C409" s="74">
        <v>57</v>
      </c>
      <c r="D409" s="74" t="str">
        <f>VLOOKUP('Valoración 2.0'!C409,Tabla_Riesgos[#All],3,FALSE)</f>
        <v>Se podrían presentar fallas en la identificación de las necesidades de personal en la entidad.</v>
      </c>
      <c r="E409" s="74" t="str">
        <f>VLOOKUP('Valoración 2.0'!C409,Tabla_Riesgos[#All],6,FALSE)</f>
        <v>Operativo</v>
      </c>
      <c r="F409" s="209"/>
      <c r="G409" s="209"/>
      <c r="H409" s="209"/>
      <c r="I409" s="209"/>
      <c r="J409" s="209"/>
      <c r="K409" s="209"/>
      <c r="L409" s="209"/>
      <c r="M409" s="209"/>
      <c r="N409" s="209"/>
      <c r="O409" s="209"/>
      <c r="P409" s="209"/>
      <c r="Q409" s="209"/>
      <c r="R409" s="209"/>
      <c r="S409" s="209"/>
      <c r="T409" s="209"/>
      <c r="U409" s="209"/>
      <c r="V409" s="209"/>
      <c r="W409" s="209"/>
      <c r="X409" s="209"/>
      <c r="Y409" s="64" t="str">
        <f t="shared" si="30"/>
        <v/>
      </c>
      <c r="Z409" s="127" t="str">
        <f>IFERROR(VLOOKUP(AC409,'Tablas de calculos'!$AA$25:$AC$29,3,FALSE),"")</f>
        <v/>
      </c>
      <c r="AA409" s="127" t="str">
        <f>IFERROR(VLOOKUP(AD409,'Tablas de calculos'!$AB$25:$AC$29,2,FALSE),"")</f>
        <v/>
      </c>
      <c r="AB409" s="128" t="str">
        <f t="shared" si="31"/>
        <v/>
      </c>
      <c r="AC409" s="61" t="str">
        <f>IFERROR(VLOOKUP(Y409,'Tablas de calculos'!$V$22:$W$26,2,FALSE),"")</f>
        <v/>
      </c>
      <c r="AD409" s="207"/>
      <c r="AE409" s="61" t="str">
        <f>IFERROR(VLOOKUP(AB409,'Tablas de calculos'!$AF$4:$AI$28,4,FALSE),"")</f>
        <v/>
      </c>
      <c r="AF409" s="130" t="str">
        <f t="shared" ca="1" si="32"/>
        <v/>
      </c>
      <c r="AG409" s="123" t="str">
        <f ca="1">IFERROR(Z409-ROUND(AVERAGEIF('Control 2.0'!$B$3:$Z$220,'Valoración 2.0'!C409,'Control 2.0'!$Y$3:$Y$220),0),Z409)</f>
        <v/>
      </c>
      <c r="AH409" s="123" t="str">
        <f ca="1">IFERROR(AA409-ROUND(AVERAGEIF('Control 2.0'!$B$3:$Z$220,'Valoración 2.0'!C409,'Control 2.0'!$Z$3:$Z$220),0),AA409)</f>
        <v/>
      </c>
      <c r="AI409" s="61" t="str">
        <f ca="1">IFERROR(VLOOKUP(AG409,'Tablas de calculos'!$V$22:$W$26,2,FALSE),"")</f>
        <v/>
      </c>
      <c r="AJ409" s="61" t="str">
        <f ca="1">IFERROR(VLOOKUP(AH409,'Tablas de calculos'!$V$22:$X$26,3,FALSE),"")</f>
        <v/>
      </c>
      <c r="AK409" s="61" t="str">
        <f ca="1">IFERROR(VLOOKUP(AF409,'Tablas de calculos'!$AF$4:$AI$28,4,FALSE),"")</f>
        <v/>
      </c>
      <c r="AL409" s="61" t="str">
        <f t="shared" ca="1" si="33"/>
        <v>Si</v>
      </c>
      <c r="AM409" s="76"/>
      <c r="AN409" s="215"/>
      <c r="AO409" s="215"/>
      <c r="AP409" s="215"/>
      <c r="AQ409" s="215"/>
    </row>
    <row r="410" spans="1:43" s="220" customFormat="1" ht="48.75" customHeight="1" x14ac:dyDescent="0.25">
      <c r="A410" s="232" t="s">
        <v>108</v>
      </c>
      <c r="B410" s="191" t="str">
        <f>VLOOKUP('Valoración 2.0'!C410,Tabla_Riesgos[#All],2,FALSE)</f>
        <v>GESTIÓN DEL TALENTO HUMANO</v>
      </c>
      <c r="C410" s="191">
        <v>59</v>
      </c>
      <c r="D410" s="191" t="str">
        <f>VLOOKUP('Valoración 2.0'!C410,Tabla_Riesgos[#All],3,FALSE)</f>
        <v>Se podría presentar fallas en la transferencia del conocimiento</v>
      </c>
      <c r="E410" s="191" t="str">
        <f>VLOOKUP('Valoración 2.0'!C410,Tabla_Riesgos[#All],6,FALSE)</f>
        <v>Operativo</v>
      </c>
      <c r="F410" s="216"/>
      <c r="G410" s="216"/>
      <c r="H410" s="216"/>
      <c r="I410" s="216"/>
      <c r="J410" s="216"/>
      <c r="K410" s="216"/>
      <c r="L410" s="216"/>
      <c r="M410" s="216"/>
      <c r="N410" s="216"/>
      <c r="O410" s="216"/>
      <c r="P410" s="216"/>
      <c r="Q410" s="216"/>
      <c r="R410" s="216"/>
      <c r="S410" s="216"/>
      <c r="T410" s="216"/>
      <c r="U410" s="216"/>
      <c r="V410" s="216"/>
      <c r="W410" s="216"/>
      <c r="X410" s="216"/>
      <c r="Y410" s="152" t="str">
        <f t="shared" si="30"/>
        <v/>
      </c>
      <c r="Z410" s="127" t="str">
        <f>IFERROR(VLOOKUP(AC410,'Tablas de calculos'!$AA$25:$AC$29,3,FALSE),"")</f>
        <v/>
      </c>
      <c r="AA410" s="127" t="str">
        <f>IFERROR(VLOOKUP(AD410,'Tablas de calculos'!$AB$25:$AC$29,2,FALSE),"")</f>
        <v/>
      </c>
      <c r="AB410" s="127" t="str">
        <f t="shared" si="31"/>
        <v/>
      </c>
      <c r="AC410" s="35" t="str">
        <f>IFERROR(VLOOKUP(Y410,'Tablas de calculos'!$V$22:$W$26,2,FALSE),"")</f>
        <v/>
      </c>
      <c r="AD410" s="237"/>
      <c r="AE410" s="35" t="str">
        <f>IFERROR(VLOOKUP(AB410,'Tablas de calculos'!$AF$4:$AI$28,4,FALSE),"")</f>
        <v/>
      </c>
      <c r="AF410" s="193" t="str">
        <f t="shared" ca="1" si="32"/>
        <v/>
      </c>
      <c r="AG410" s="123" t="str">
        <f ca="1">IFERROR(Z410-ROUND(AVERAGEIF('Control 2.0'!$B$3:$Z$220,'Valoración 2.0'!C410,'Control 2.0'!$Y$3:$Y$220),0),Z410)</f>
        <v/>
      </c>
      <c r="AH410" s="123" t="str">
        <f ca="1">IFERROR(AA410-ROUND(AVERAGEIF('Control 2.0'!$B$3:$Z$220,'Valoración 2.0'!C410,'Control 2.0'!$Z$3:$Z$220),0),AA410)</f>
        <v/>
      </c>
      <c r="AI410" s="35" t="str">
        <f ca="1">IFERROR(VLOOKUP(AG410,'Tablas de calculos'!$V$22:$W$26,2,FALSE),"")</f>
        <v/>
      </c>
      <c r="AJ410" s="35" t="str">
        <f ca="1">IFERROR(VLOOKUP(AH410,'Tablas de calculos'!$V$22:$X$26,3,FALSE),"")</f>
        <v/>
      </c>
      <c r="AK410" s="35" t="str">
        <f ca="1">IFERROR(VLOOKUP(AF410,'Tablas de calculos'!$AF$4:$AI$28,4,FALSE),"")</f>
        <v/>
      </c>
      <c r="AL410" s="35" t="str">
        <f t="shared" ca="1" si="33"/>
        <v>Si</v>
      </c>
      <c r="AM410" s="192"/>
      <c r="AN410" s="215"/>
      <c r="AO410" s="215"/>
      <c r="AP410" s="215"/>
      <c r="AQ410" s="215"/>
    </row>
    <row r="411" spans="1:43" ht="48.75" customHeight="1" x14ac:dyDescent="0.25">
      <c r="A411" s="232" t="s">
        <v>108</v>
      </c>
      <c r="B411" s="74" t="str">
        <f>VLOOKUP('Valoración 2.0'!C411,Tabla_Riesgos[#All],2,FALSE)</f>
        <v>GESTIÓN DEL TALENTO HUMANO</v>
      </c>
      <c r="C411" s="74">
        <v>60</v>
      </c>
      <c r="D411" s="74" t="str">
        <f>VLOOKUP('Valoración 2.0'!C411,Tabla_Riesgos[#All],3,FALSE)</f>
        <v>Se podrían presentar que no se desarrollen las competencias del  Talento humano de la SAE</v>
      </c>
      <c r="E411" s="74" t="str">
        <f>VLOOKUP('Valoración 2.0'!C411,Tabla_Riesgos[#All],6,FALSE)</f>
        <v>Operativo</v>
      </c>
      <c r="F411" s="209"/>
      <c r="G411" s="209"/>
      <c r="H411" s="209"/>
      <c r="I411" s="209"/>
      <c r="J411" s="209"/>
      <c r="K411" s="209"/>
      <c r="L411" s="209"/>
      <c r="M411" s="209"/>
      <c r="N411" s="209"/>
      <c r="O411" s="209"/>
      <c r="P411" s="209"/>
      <c r="Q411" s="209"/>
      <c r="R411" s="209"/>
      <c r="S411" s="209"/>
      <c r="T411" s="209"/>
      <c r="U411" s="209"/>
      <c r="V411" s="209"/>
      <c r="W411" s="209"/>
      <c r="X411" s="209"/>
      <c r="Y411" s="64" t="str">
        <f t="shared" si="30"/>
        <v/>
      </c>
      <c r="Z411" s="127" t="str">
        <f>IFERROR(VLOOKUP(AC411,'Tablas de calculos'!$AA$25:$AC$29,3,FALSE),"")</f>
        <v/>
      </c>
      <c r="AA411" s="127" t="str">
        <f>IFERROR(VLOOKUP(AD411,'Tablas de calculos'!$AB$25:$AC$29,2,FALSE),"")</f>
        <v/>
      </c>
      <c r="AB411" s="128" t="str">
        <f t="shared" si="31"/>
        <v/>
      </c>
      <c r="AC411" s="61" t="str">
        <f>IFERROR(VLOOKUP(Y411,'Tablas de calculos'!$V$22:$W$26,2,FALSE),"")</f>
        <v/>
      </c>
      <c r="AD411" s="207"/>
      <c r="AE411" s="61" t="str">
        <f>IFERROR(VLOOKUP(AB411,'Tablas de calculos'!$AF$4:$AI$28,4,FALSE),"")</f>
        <v/>
      </c>
      <c r="AF411" s="130" t="str">
        <f t="shared" ca="1" si="32"/>
        <v/>
      </c>
      <c r="AG411" s="123" t="str">
        <f ca="1">IFERROR(Z411-ROUND(AVERAGEIF('Control 2.0'!$B$3:$Z$220,'Valoración 2.0'!C411,'Control 2.0'!$Y$3:$Y$220),0),Z411)</f>
        <v/>
      </c>
      <c r="AH411" s="123" t="str">
        <f ca="1">IFERROR(AA411-ROUND(AVERAGEIF('Control 2.0'!$B$3:$Z$220,'Valoración 2.0'!C411,'Control 2.0'!$Z$3:$Z$220),0),AA411)</f>
        <v/>
      </c>
      <c r="AI411" s="61" t="str">
        <f ca="1">IFERROR(VLOOKUP(AG411,'Tablas de calculos'!$V$22:$W$26,2,FALSE),"")</f>
        <v/>
      </c>
      <c r="AJ411" s="61" t="str">
        <f ca="1">IFERROR(VLOOKUP(AH411,'Tablas de calculos'!$V$22:$X$26,3,FALSE),"")</f>
        <v/>
      </c>
      <c r="AK411" s="61" t="str">
        <f ca="1">IFERROR(VLOOKUP(AF411,'Tablas de calculos'!$AF$4:$AI$28,4,FALSE),"")</f>
        <v/>
      </c>
      <c r="AL411" s="61" t="str">
        <f t="shared" ca="1" si="33"/>
        <v>Si</v>
      </c>
      <c r="AM411" s="76"/>
      <c r="AN411" s="215"/>
      <c r="AO411" s="215"/>
      <c r="AP411" s="215"/>
      <c r="AQ411" s="215"/>
    </row>
    <row r="412" spans="1:43" s="220" customFormat="1" ht="48.75" customHeight="1" x14ac:dyDescent="0.25">
      <c r="A412" s="232" t="s">
        <v>108</v>
      </c>
      <c r="B412" s="191" t="str">
        <f>VLOOKUP('Valoración 2.0'!C412,Tabla_Riesgos[#All],2,FALSE)</f>
        <v>ADMINISTRACIÓN DE BIENES DE FUNICIONAMIENTO</v>
      </c>
      <c r="C412" s="191">
        <v>61</v>
      </c>
      <c r="D412" s="191" t="str">
        <f>VLOOKUP('Valoración 2.0'!C412,Tabla_Riesgos[#All],3,FALSE)</f>
        <v xml:space="preserve">Podría ocurrir que no se identifiquen activos fijos </v>
      </c>
      <c r="E412" s="191" t="str">
        <f>VLOOKUP('Valoración 2.0'!C412,Tabla_Riesgos[#All],6,FALSE)</f>
        <v>Operativo</v>
      </c>
      <c r="F412" s="216"/>
      <c r="G412" s="216"/>
      <c r="H412" s="216"/>
      <c r="I412" s="216"/>
      <c r="J412" s="216"/>
      <c r="K412" s="216"/>
      <c r="L412" s="216"/>
      <c r="M412" s="216"/>
      <c r="N412" s="216"/>
      <c r="O412" s="216"/>
      <c r="P412" s="216"/>
      <c r="Q412" s="216"/>
      <c r="R412" s="216"/>
      <c r="S412" s="216"/>
      <c r="T412" s="216"/>
      <c r="U412" s="216"/>
      <c r="V412" s="216"/>
      <c r="W412" s="216"/>
      <c r="X412" s="216"/>
      <c r="Y412" s="152" t="str">
        <f t="shared" si="30"/>
        <v/>
      </c>
      <c r="Z412" s="127" t="str">
        <f>IFERROR(VLOOKUP(AC412,'Tablas de calculos'!$AA$25:$AC$29,3,FALSE),"")</f>
        <v/>
      </c>
      <c r="AA412" s="127" t="str">
        <f>IFERROR(VLOOKUP(AD412,'Tablas de calculos'!$AB$25:$AC$29,2,FALSE),"")</f>
        <v/>
      </c>
      <c r="AB412" s="127" t="str">
        <f t="shared" si="31"/>
        <v/>
      </c>
      <c r="AC412" s="35" t="str">
        <f>IFERROR(VLOOKUP(Y412,'Tablas de calculos'!$V$22:$W$26,2,FALSE),"")</f>
        <v/>
      </c>
      <c r="AD412" s="237"/>
      <c r="AE412" s="35" t="str">
        <f>IFERROR(VLOOKUP(AB412,'Tablas de calculos'!$AF$4:$AI$28,4,FALSE),"")</f>
        <v/>
      </c>
      <c r="AF412" s="193" t="str">
        <f t="shared" ca="1" si="32"/>
        <v/>
      </c>
      <c r="AG412" s="123" t="str">
        <f ca="1">IFERROR(Z412-ROUND(AVERAGEIF('Control 2.0'!$B$3:$Z$220,'Valoración 2.0'!C412,'Control 2.0'!$Y$3:$Y$220),0),Z412)</f>
        <v/>
      </c>
      <c r="AH412" s="123" t="str">
        <f ca="1">IFERROR(AA412-ROUND(AVERAGEIF('Control 2.0'!$B$3:$Z$220,'Valoración 2.0'!C412,'Control 2.0'!$Z$3:$Z$220),0),AA412)</f>
        <v/>
      </c>
      <c r="AI412" s="35" t="str">
        <f ca="1">IFERROR(VLOOKUP(AG412,'Tablas de calculos'!$V$22:$W$26,2,FALSE),"")</f>
        <v/>
      </c>
      <c r="AJ412" s="35" t="str">
        <f ca="1">IFERROR(VLOOKUP(AH412,'Tablas de calculos'!$V$22:$X$26,3,FALSE),"")</f>
        <v/>
      </c>
      <c r="AK412" s="35" t="str">
        <f ca="1">IFERROR(VLOOKUP(AF412,'Tablas de calculos'!$AF$4:$AI$28,4,FALSE),"")</f>
        <v/>
      </c>
      <c r="AL412" s="35" t="str">
        <f t="shared" ca="1" si="33"/>
        <v>Si</v>
      </c>
      <c r="AM412" s="192"/>
      <c r="AN412" s="215"/>
      <c r="AO412" s="215"/>
      <c r="AP412" s="215"/>
      <c r="AQ412" s="215"/>
    </row>
    <row r="413" spans="1:43" ht="48.75" customHeight="1" x14ac:dyDescent="0.25">
      <c r="A413" s="232" t="s">
        <v>108</v>
      </c>
      <c r="B413" s="74" t="str">
        <f>VLOOKUP('Valoración 2.0'!C413,Tabla_Riesgos[#All],2,FALSE)</f>
        <v>ADMINISTRACIÓN DE BIENES DE FUNICIONAMIENTO</v>
      </c>
      <c r="C413" s="74">
        <v>62</v>
      </c>
      <c r="D413" s="74" t="str">
        <f>VLOOKUP('Valoración 2.0'!C413,Tabla_Riesgos[#All],3,FALSE)</f>
        <v>Podría ocurrir que no se identifiquen las necesidades de mantenimiento</v>
      </c>
      <c r="E413" s="74" t="str">
        <f>VLOOKUP('Valoración 2.0'!C413,Tabla_Riesgos[#All],6,FALSE)</f>
        <v>Operativo</v>
      </c>
      <c r="F413" s="209"/>
      <c r="G413" s="209"/>
      <c r="H413" s="209"/>
      <c r="I413" s="209"/>
      <c r="J413" s="209"/>
      <c r="K413" s="209"/>
      <c r="L413" s="209"/>
      <c r="M413" s="209"/>
      <c r="N413" s="209"/>
      <c r="O413" s="209"/>
      <c r="P413" s="209"/>
      <c r="Q413" s="209"/>
      <c r="R413" s="209"/>
      <c r="S413" s="209"/>
      <c r="T413" s="209"/>
      <c r="U413" s="209"/>
      <c r="V413" s="209"/>
      <c r="W413" s="209"/>
      <c r="X413" s="209"/>
      <c r="Y413" s="64" t="str">
        <f t="shared" si="30"/>
        <v/>
      </c>
      <c r="Z413" s="127" t="str">
        <f>IFERROR(VLOOKUP(AC413,'Tablas de calculos'!$AA$25:$AC$29,3,FALSE),"")</f>
        <v/>
      </c>
      <c r="AA413" s="127" t="str">
        <f>IFERROR(VLOOKUP(AD413,'Tablas de calculos'!$AB$25:$AC$29,2,FALSE),"")</f>
        <v/>
      </c>
      <c r="AB413" s="128" t="str">
        <f t="shared" si="31"/>
        <v/>
      </c>
      <c r="AC413" s="61" t="str">
        <f>IFERROR(VLOOKUP(Y413,'Tablas de calculos'!$V$22:$W$26,2,FALSE),"")</f>
        <v/>
      </c>
      <c r="AD413" s="207"/>
      <c r="AE413" s="61" t="str">
        <f>IFERROR(VLOOKUP(AB413,'Tablas de calculos'!$AF$4:$AI$28,4,FALSE),"")</f>
        <v/>
      </c>
      <c r="AF413" s="130" t="str">
        <f t="shared" ca="1" si="32"/>
        <v/>
      </c>
      <c r="AG413" s="123" t="str">
        <f ca="1">IFERROR(Z413-ROUND(AVERAGEIF('Control 2.0'!$B$3:$Z$220,'Valoración 2.0'!C413,'Control 2.0'!$Y$3:$Y$220),0),Z413)</f>
        <v/>
      </c>
      <c r="AH413" s="123" t="str">
        <f ca="1">IFERROR(AA413-ROUND(AVERAGEIF('Control 2.0'!$B$3:$Z$220,'Valoración 2.0'!C413,'Control 2.0'!$Z$3:$Z$220),0),AA413)</f>
        <v/>
      </c>
      <c r="AI413" s="61" t="str">
        <f ca="1">IFERROR(VLOOKUP(AG413,'Tablas de calculos'!$V$22:$W$26,2,FALSE),"")</f>
        <v/>
      </c>
      <c r="AJ413" s="61" t="str">
        <f ca="1">IFERROR(VLOOKUP(AH413,'Tablas de calculos'!$V$22:$X$26,3,FALSE),"")</f>
        <v/>
      </c>
      <c r="AK413" s="61" t="str">
        <f ca="1">IFERROR(VLOOKUP(AF413,'Tablas de calculos'!$AF$4:$AI$28,4,FALSE),"")</f>
        <v/>
      </c>
      <c r="AL413" s="61" t="str">
        <f t="shared" ca="1" si="33"/>
        <v>Si</v>
      </c>
      <c r="AM413" s="76"/>
      <c r="AN413" s="215"/>
      <c r="AO413" s="215"/>
      <c r="AP413" s="215"/>
      <c r="AQ413" s="215"/>
    </row>
    <row r="414" spans="1:43" s="220" customFormat="1" ht="48.75" customHeight="1" x14ac:dyDescent="0.25">
      <c r="A414" s="232" t="s">
        <v>108</v>
      </c>
      <c r="B414" s="191" t="str">
        <f>VLOOKUP('Valoración 2.0'!C414,Tabla_Riesgos[#All],2,FALSE)</f>
        <v>EVALUACIÒN Y CONTROL</v>
      </c>
      <c r="C414" s="191">
        <v>64</v>
      </c>
      <c r="D414" s="191" t="str">
        <f>VLOOKUP('Valoración 2.0'!C414,Tabla_Riesgos[#All],3,FALSE)</f>
        <v>Podría ocurrir que se incumpla con las auditorías y seguimientos programados en el Plan Anual de auditoría</v>
      </c>
      <c r="E414" s="191" t="str">
        <f>VLOOKUP('Valoración 2.0'!C414,Tabla_Riesgos[#All],6,FALSE)</f>
        <v>Operativo</v>
      </c>
      <c r="F414" s="216"/>
      <c r="G414" s="216"/>
      <c r="H414" s="216"/>
      <c r="I414" s="216"/>
      <c r="J414" s="216"/>
      <c r="K414" s="216"/>
      <c r="L414" s="216"/>
      <c r="M414" s="216"/>
      <c r="N414" s="216"/>
      <c r="O414" s="216"/>
      <c r="P414" s="216"/>
      <c r="Q414" s="216"/>
      <c r="R414" s="216"/>
      <c r="S414" s="216"/>
      <c r="T414" s="216"/>
      <c r="U414" s="216"/>
      <c r="V414" s="216"/>
      <c r="W414" s="216"/>
      <c r="X414" s="216"/>
      <c r="Y414" s="152" t="str">
        <f t="shared" si="30"/>
        <v/>
      </c>
      <c r="Z414" s="127" t="str">
        <f>IFERROR(VLOOKUP(AC414,'Tablas de calculos'!$AA$25:$AC$29,3,FALSE),"")</f>
        <v/>
      </c>
      <c r="AA414" s="127" t="str">
        <f>IFERROR(VLOOKUP(AD414,'Tablas de calculos'!$AB$25:$AC$29,2,FALSE),"")</f>
        <v/>
      </c>
      <c r="AB414" s="127" t="str">
        <f t="shared" si="31"/>
        <v/>
      </c>
      <c r="AC414" s="35" t="str">
        <f>IFERROR(VLOOKUP(Y414,'Tablas de calculos'!$V$22:$W$26,2,FALSE),"")</f>
        <v/>
      </c>
      <c r="AD414" s="237"/>
      <c r="AE414" s="35" t="str">
        <f>IFERROR(VLOOKUP(AB414,'Tablas de calculos'!$AF$4:$AI$28,4,FALSE),"")</f>
        <v/>
      </c>
      <c r="AF414" s="193" t="str">
        <f t="shared" ca="1" si="32"/>
        <v/>
      </c>
      <c r="AG414" s="123" t="str">
        <f ca="1">IFERROR(Z414-ROUND(AVERAGEIF('Control 2.0'!$B$3:$Z$220,'Valoración 2.0'!C414,'Control 2.0'!$Y$3:$Y$220),0),Z414)</f>
        <v/>
      </c>
      <c r="AH414" s="123" t="str">
        <f ca="1">IFERROR(AA414-ROUND(AVERAGEIF('Control 2.0'!$B$3:$Z$220,'Valoración 2.0'!C414,'Control 2.0'!$Z$3:$Z$220),0),AA414)</f>
        <v/>
      </c>
      <c r="AI414" s="35" t="str">
        <f ca="1">IFERROR(VLOOKUP(AG414,'Tablas de calculos'!$V$22:$W$26,2,FALSE),"")</f>
        <v/>
      </c>
      <c r="AJ414" s="35" t="str">
        <f ca="1">IFERROR(VLOOKUP(AH414,'Tablas de calculos'!$V$22:$X$26,3,FALSE),"")</f>
        <v/>
      </c>
      <c r="AK414" s="35" t="str">
        <f ca="1">IFERROR(VLOOKUP(AF414,'Tablas de calculos'!$AF$4:$AI$28,4,FALSE),"")</f>
        <v/>
      </c>
      <c r="AL414" s="35" t="str">
        <f t="shared" ca="1" si="33"/>
        <v>Si</v>
      </c>
      <c r="AM414" s="192"/>
      <c r="AN414" s="215"/>
      <c r="AO414" s="215"/>
      <c r="AP414" s="215"/>
      <c r="AQ414" s="215"/>
    </row>
    <row r="415" spans="1:43" ht="48.75" customHeight="1" x14ac:dyDescent="0.25">
      <c r="A415" s="232" t="s">
        <v>108</v>
      </c>
      <c r="B415" s="74" t="str">
        <f>VLOOKUP('Valoración 2.0'!C415,Tabla_Riesgos[#All],2,FALSE)</f>
        <v>TODOS LOS PROCESOS</v>
      </c>
      <c r="C415" s="74">
        <v>65</v>
      </c>
      <c r="D415" s="74" t="str">
        <f>VLOOKUP('Valoración 2.0'!C415,Tabla_Riesgos[#All],3,FALSE)</f>
        <v>Podría ocurrir que se ejecuten planes de mejoramiento que no sean efectivos.</v>
      </c>
      <c r="E415" s="74" t="str">
        <f>VLOOKUP('Valoración 2.0'!C415,Tabla_Riesgos[#All],6,FALSE)</f>
        <v>Operativo</v>
      </c>
      <c r="F415" s="209"/>
      <c r="G415" s="209"/>
      <c r="H415" s="209"/>
      <c r="I415" s="209"/>
      <c r="J415" s="209"/>
      <c r="K415" s="209"/>
      <c r="L415" s="209"/>
      <c r="M415" s="209"/>
      <c r="N415" s="209"/>
      <c r="O415" s="209"/>
      <c r="P415" s="209"/>
      <c r="Q415" s="209"/>
      <c r="R415" s="209"/>
      <c r="S415" s="209"/>
      <c r="T415" s="209"/>
      <c r="U415" s="209"/>
      <c r="V415" s="209"/>
      <c r="W415" s="209"/>
      <c r="X415" s="209"/>
      <c r="Y415" s="64" t="str">
        <f t="shared" si="30"/>
        <v/>
      </c>
      <c r="Z415" s="127" t="str">
        <f>IFERROR(VLOOKUP(AC415,'Tablas de calculos'!$AA$25:$AC$29,3,FALSE),"")</f>
        <v/>
      </c>
      <c r="AA415" s="127" t="str">
        <f>IFERROR(VLOOKUP(AD415,'Tablas de calculos'!$AB$25:$AC$29,2,FALSE),"")</f>
        <v/>
      </c>
      <c r="AB415" s="128" t="str">
        <f t="shared" si="31"/>
        <v/>
      </c>
      <c r="AC415" s="61" t="str">
        <f>IFERROR(VLOOKUP(Y415,'Tablas de calculos'!$V$22:$W$26,2,FALSE),"")</f>
        <v/>
      </c>
      <c r="AD415" s="207"/>
      <c r="AE415" s="61" t="str">
        <f>IFERROR(VLOOKUP(AB415,'Tablas de calculos'!$AF$4:$AI$28,4,FALSE),"")</f>
        <v/>
      </c>
      <c r="AF415" s="130" t="str">
        <f t="shared" ca="1" si="32"/>
        <v/>
      </c>
      <c r="AG415" s="123" t="str">
        <f ca="1">IFERROR(Z415-ROUND(AVERAGEIF('Control 2.0'!$B$3:$Z$220,'Valoración 2.0'!C415,'Control 2.0'!$Y$3:$Y$220),0),Z415)</f>
        <v/>
      </c>
      <c r="AH415" s="123" t="str">
        <f ca="1">IFERROR(AA415-ROUND(AVERAGEIF('Control 2.0'!$B$3:$Z$220,'Valoración 2.0'!C415,'Control 2.0'!$Z$3:$Z$220),0),AA415)</f>
        <v/>
      </c>
      <c r="AI415" s="61" t="str">
        <f ca="1">IFERROR(VLOOKUP(AG415,'Tablas de calculos'!$V$22:$W$26,2,FALSE),"")</f>
        <v/>
      </c>
      <c r="AJ415" s="61" t="str">
        <f ca="1">IFERROR(VLOOKUP(AH415,'Tablas de calculos'!$V$22:$X$26,3,FALSE),"")</f>
        <v/>
      </c>
      <c r="AK415" s="61" t="str">
        <f ca="1">IFERROR(VLOOKUP(AF415,'Tablas de calculos'!$AF$4:$AI$28,4,FALSE),"")</f>
        <v/>
      </c>
      <c r="AL415" s="61" t="str">
        <f t="shared" ca="1" si="33"/>
        <v>Si</v>
      </c>
      <c r="AM415" s="76"/>
      <c r="AN415" s="215"/>
      <c r="AO415" s="215"/>
      <c r="AP415" s="215"/>
      <c r="AQ415" s="215"/>
    </row>
    <row r="416" spans="1:43" ht="48.75" customHeight="1" x14ac:dyDescent="0.25">
      <c r="A416" s="232" t="s">
        <v>108</v>
      </c>
      <c r="B416" s="191" t="str">
        <f>VLOOKUP('Valoración 2.0'!C416,Tabla_Riesgos[#All],2,FALSE)</f>
        <v>MANTENIMIENTO Y SOPORTE DE APLICACIONES</v>
      </c>
      <c r="C416" s="191">
        <v>72</v>
      </c>
      <c r="D416" s="191" t="str">
        <f>VLOOKUP('Valoración 2.0'!C416,Tabla_Riesgos[#All],3,FALSE)</f>
        <v>Puede ocurrir que se genere un soporte inadecuado o inoportuno a los usuarios</v>
      </c>
      <c r="E416" s="191" t="str">
        <f>VLOOKUP('Valoración 2.0'!C416,Tabla_Riesgos[#All],6,FALSE)</f>
        <v>Operativo</v>
      </c>
      <c r="F416" s="216"/>
      <c r="G416" s="216"/>
      <c r="H416" s="216"/>
      <c r="I416" s="216"/>
      <c r="J416" s="216"/>
      <c r="K416" s="216"/>
      <c r="L416" s="216"/>
      <c r="M416" s="216"/>
      <c r="N416" s="216"/>
      <c r="O416" s="216"/>
      <c r="P416" s="216"/>
      <c r="Q416" s="216"/>
      <c r="R416" s="216"/>
      <c r="S416" s="216"/>
      <c r="T416" s="216"/>
      <c r="U416" s="216"/>
      <c r="V416" s="216"/>
      <c r="W416" s="216"/>
      <c r="X416" s="216"/>
      <c r="Y416" s="64" t="str">
        <f t="shared" si="30"/>
        <v/>
      </c>
      <c r="Z416" s="127" t="str">
        <f>IFERROR(VLOOKUP(AC416,'Tablas de calculos'!$AA$25:$AC$29,3,FALSE),"")</f>
        <v/>
      </c>
      <c r="AA416" s="127" t="str">
        <f>IFERROR(VLOOKUP(AD416,'Tablas de calculos'!$AB$25:$AC$29,2,FALSE),"")</f>
        <v/>
      </c>
      <c r="AB416" s="128" t="str">
        <f t="shared" si="31"/>
        <v/>
      </c>
      <c r="AC416" s="61" t="str">
        <f>IFERROR(VLOOKUP(Y416,'Tablas de calculos'!$V$22:$W$26,2,FALSE),"")</f>
        <v/>
      </c>
      <c r="AD416" s="207"/>
      <c r="AE416" s="61" t="str">
        <f>IFERROR(VLOOKUP(AB416,'Tablas de calculos'!$AF$4:$AI$28,4,FALSE),"")</f>
        <v/>
      </c>
      <c r="AF416" s="130" t="str">
        <f t="shared" ca="1" si="32"/>
        <v/>
      </c>
      <c r="AG416" s="123" t="str">
        <f ca="1">IFERROR(Z416-ROUND(AVERAGEIF('Control 2.0'!$B$3:$Z$220,'Valoración 2.0'!C416,'Control 2.0'!$Y$3:$Y$220),0),Z416)</f>
        <v/>
      </c>
      <c r="AH416" s="123" t="str">
        <f ca="1">IFERROR(AA416-ROUND(AVERAGEIF('Control 2.0'!$B$3:$Z$220,'Valoración 2.0'!C416,'Control 2.0'!$Z$3:$Z$220),0),AA416)</f>
        <v/>
      </c>
      <c r="AI416" s="61" t="str">
        <f ca="1">IFERROR(VLOOKUP(AG416,'Tablas de calculos'!$V$22:$W$26,2,FALSE),"")</f>
        <v/>
      </c>
      <c r="AJ416" s="61" t="str">
        <f ca="1">IFERROR(VLOOKUP(AH416,'Tablas de calculos'!$V$22:$X$26,3,FALSE),"")</f>
        <v/>
      </c>
      <c r="AK416" s="61" t="str">
        <f ca="1">IFERROR(VLOOKUP(AF416,'Tablas de calculos'!$AF$4:$AI$28,4,FALSE),"")</f>
        <v/>
      </c>
      <c r="AL416" s="61" t="str">
        <f t="shared" ca="1" si="33"/>
        <v>Si</v>
      </c>
      <c r="AM416" s="76"/>
      <c r="AN416" s="215"/>
      <c r="AO416" s="215"/>
      <c r="AP416" s="215"/>
      <c r="AQ416" s="215"/>
    </row>
    <row r="417" spans="1:45" s="220" customFormat="1" ht="48.75" customHeight="1" x14ac:dyDescent="0.25">
      <c r="A417" s="232" t="s">
        <v>108</v>
      </c>
      <c r="B417" s="74" t="str">
        <f>VLOOKUP('Valoración 2.0'!C417,Tabla_Riesgos[#All],2,FALSE)</f>
        <v>RECEPCIÓN Y REGISTRO</v>
      </c>
      <c r="C417" s="74">
        <v>76</v>
      </c>
      <c r="D417" s="74" t="str">
        <f>VLOOKUP('Valoración 2.0'!C417,Tabla_Riesgos[#All],3,FALSE)</f>
        <v>Puede ocurrir que no se efectué la entrega física del activo una vez posesionado el depositario provisional</v>
      </c>
      <c r="E417" s="74" t="str">
        <f>VLOOKUP('Valoración 2.0'!C417,Tabla_Riesgos[#All],6,FALSE)</f>
        <v>Operativo</v>
      </c>
      <c r="F417" s="209"/>
      <c r="G417" s="209"/>
      <c r="H417" s="209"/>
      <c r="I417" s="209"/>
      <c r="J417" s="209"/>
      <c r="K417" s="209"/>
      <c r="L417" s="209"/>
      <c r="M417" s="209"/>
      <c r="N417" s="209"/>
      <c r="O417" s="209"/>
      <c r="P417" s="209"/>
      <c r="Q417" s="209"/>
      <c r="R417" s="209"/>
      <c r="S417" s="209"/>
      <c r="T417" s="209"/>
      <c r="U417" s="209"/>
      <c r="V417" s="209"/>
      <c r="W417" s="209"/>
      <c r="X417" s="209"/>
      <c r="Y417" s="152" t="str">
        <f t="shared" si="30"/>
        <v/>
      </c>
      <c r="Z417" s="127" t="str">
        <f>IFERROR(VLOOKUP(AC417,'Tablas de calculos'!$AA$25:$AC$29,3,FALSE),"")</f>
        <v/>
      </c>
      <c r="AA417" s="127" t="str">
        <f>IFERROR(VLOOKUP(AD417,'Tablas de calculos'!$AB$25:$AC$29,2,FALSE),"")</f>
        <v/>
      </c>
      <c r="AB417" s="127" t="str">
        <f t="shared" si="31"/>
        <v/>
      </c>
      <c r="AC417" s="35" t="str">
        <f>IFERROR(VLOOKUP(Y417,'Tablas de calculos'!$V$22:$W$26,2,FALSE),"")</f>
        <v/>
      </c>
      <c r="AD417" s="237"/>
      <c r="AE417" s="35" t="str">
        <f>IFERROR(VLOOKUP(AB417,'Tablas de calculos'!$AF$4:$AI$28,4,FALSE),"")</f>
        <v/>
      </c>
      <c r="AF417" s="193" t="str">
        <f t="shared" ca="1" si="32"/>
        <v/>
      </c>
      <c r="AG417" s="123" t="str">
        <f ca="1">IFERROR(Z417-ROUND(AVERAGEIF('Control 2.0'!$B$3:$Z$220,'Valoración 2.0'!C417,'Control 2.0'!$Y$3:$Y$220),0),Z417)</f>
        <v/>
      </c>
      <c r="AH417" s="123" t="str">
        <f ca="1">IFERROR(AA417-ROUND(AVERAGEIF('Control 2.0'!$B$3:$Z$220,'Valoración 2.0'!C417,'Control 2.0'!$Z$3:$Z$220),0),AA417)</f>
        <v/>
      </c>
      <c r="AI417" s="35" t="str">
        <f ca="1">IFERROR(VLOOKUP(AG417,'Tablas de calculos'!$V$22:$W$26,2,FALSE),"")</f>
        <v/>
      </c>
      <c r="AJ417" s="35" t="str">
        <f ca="1">IFERROR(VLOOKUP(AH417,'Tablas de calculos'!$V$22:$X$26,3,FALSE),"")</f>
        <v/>
      </c>
      <c r="AK417" s="35" t="str">
        <f ca="1">IFERROR(VLOOKUP(AF417,'Tablas de calculos'!$AF$4:$AI$28,4,FALSE),"")</f>
        <v/>
      </c>
      <c r="AL417" s="35" t="str">
        <f t="shared" ca="1" si="33"/>
        <v>Si</v>
      </c>
      <c r="AM417" s="192"/>
      <c r="AN417" s="215"/>
      <c r="AO417" s="215"/>
      <c r="AP417" s="215"/>
      <c r="AQ417" s="215"/>
    </row>
    <row r="418" spans="1:45" ht="48.75" customHeight="1" x14ac:dyDescent="0.25">
      <c r="A418" s="232" t="s">
        <v>108</v>
      </c>
      <c r="B418" s="191" t="str">
        <f>VLOOKUP('Valoración 2.0'!C418,Tabla_Riesgos[#All],2,FALSE)</f>
        <v>RECEPCIÓN Y REGISTRO</v>
      </c>
      <c r="C418" s="191">
        <v>81</v>
      </c>
      <c r="D418" s="191" t="str">
        <f>VLOOKUP('Valoración 2.0'!C418,Tabla_Riesgos[#All],3,FALSE)</f>
        <v>Contar con Depositarios Provisionales y/o Liquidadores incorporados en el Registro con características erróneas</v>
      </c>
      <c r="E418" s="191" t="str">
        <f>VLOOKUP('Valoración 2.0'!C418,Tabla_Riesgos[#All],6,FALSE)</f>
        <v>Operativo</v>
      </c>
      <c r="F418" s="216"/>
      <c r="G418" s="216"/>
      <c r="H418" s="216"/>
      <c r="I418" s="216"/>
      <c r="J418" s="216"/>
      <c r="K418" s="216"/>
      <c r="L418" s="216"/>
      <c r="M418" s="216"/>
      <c r="N418" s="216"/>
      <c r="O418" s="216"/>
      <c r="P418" s="216"/>
      <c r="Q418" s="216"/>
      <c r="R418" s="216"/>
      <c r="S418" s="216"/>
      <c r="T418" s="216"/>
      <c r="U418" s="216"/>
      <c r="V418" s="216"/>
      <c r="W418" s="216"/>
      <c r="X418" s="216"/>
      <c r="Y418" s="64" t="str">
        <f t="shared" si="30"/>
        <v/>
      </c>
      <c r="Z418" s="127" t="str">
        <f>IFERROR(VLOOKUP(AC418,'Tablas de calculos'!$AA$25:$AC$29,3,FALSE),"")</f>
        <v/>
      </c>
      <c r="AA418" s="127" t="str">
        <f>IFERROR(VLOOKUP(AD418,'Tablas de calculos'!$AB$25:$AC$29,2,FALSE),"")</f>
        <v/>
      </c>
      <c r="AB418" s="128" t="str">
        <f t="shared" si="31"/>
        <v/>
      </c>
      <c r="AC418" s="61" t="str">
        <f>IFERROR(VLOOKUP(Y418,'Tablas de calculos'!$V$22:$W$26,2,FALSE),"")</f>
        <v/>
      </c>
      <c r="AD418" s="207"/>
      <c r="AE418" s="61" t="str">
        <f>IFERROR(VLOOKUP(AB418,'Tablas de calculos'!$AF$4:$AI$28,4,FALSE),"")</f>
        <v/>
      </c>
      <c r="AF418" s="130" t="str">
        <f t="shared" ca="1" si="32"/>
        <v/>
      </c>
      <c r="AG418" s="123" t="str">
        <f ca="1">IFERROR(Z418-ROUND(AVERAGEIF('Control 2.0'!$B$3:$Z$220,'Valoración 2.0'!C418,'Control 2.0'!$Y$3:$Y$220),0),Z418)</f>
        <v/>
      </c>
      <c r="AH418" s="123" t="str">
        <f ca="1">IFERROR(AA418-ROUND(AVERAGEIF('Control 2.0'!$B$3:$Z$220,'Valoración 2.0'!C418,'Control 2.0'!$Z$3:$Z$220),0),AA418)</f>
        <v/>
      </c>
      <c r="AI418" s="61" t="str">
        <f ca="1">IFERROR(VLOOKUP(AG418,'Tablas de calculos'!$V$22:$W$26,2,FALSE),"")</f>
        <v/>
      </c>
      <c r="AJ418" s="61" t="str">
        <f ca="1">IFERROR(VLOOKUP(AH418,'Tablas de calculos'!$V$22:$X$26,3,FALSE),"")</f>
        <v/>
      </c>
      <c r="AK418" s="61" t="str">
        <f ca="1">IFERROR(VLOOKUP(AF418,'Tablas de calculos'!$AF$4:$AI$28,4,FALSE),"")</f>
        <v/>
      </c>
      <c r="AL418" s="61" t="str">
        <f t="shared" ca="1" si="33"/>
        <v>Si</v>
      </c>
      <c r="AM418" s="76"/>
      <c r="AN418" s="215"/>
      <c r="AO418" s="215"/>
      <c r="AP418" s="215"/>
      <c r="AQ418" s="215"/>
    </row>
    <row r="419" spans="1:45" s="220" customFormat="1" ht="48.75" customHeight="1" x14ac:dyDescent="0.25">
      <c r="A419" s="232" t="s">
        <v>108</v>
      </c>
      <c r="B419" s="74" t="str">
        <f>VLOOKUP('Valoración 2.0'!C419,Tabla_Riesgos[#All],2,FALSE)</f>
        <v>RECEPCIÓN Y REGISTRO</v>
      </c>
      <c r="C419" s="74">
        <v>82</v>
      </c>
      <c r="D419" s="74" t="str">
        <f>VLOOKUP('Valoración 2.0'!C419,Tabla_Riesgos[#All],3,FALSE)</f>
        <v>Puede ocurrir que no se asignen Depositarios Provisionales y/o Liquidadores de acuerdo a las necesidades.</v>
      </c>
      <c r="E419" s="74" t="str">
        <f>VLOOKUP('Valoración 2.0'!C419,Tabla_Riesgos[#All],6,FALSE)</f>
        <v>Operativo</v>
      </c>
      <c r="F419" s="209"/>
      <c r="G419" s="209"/>
      <c r="H419" s="209"/>
      <c r="I419" s="209"/>
      <c r="J419" s="209"/>
      <c r="K419" s="209"/>
      <c r="L419" s="209"/>
      <c r="M419" s="209"/>
      <c r="N419" s="209"/>
      <c r="O419" s="209"/>
      <c r="P419" s="209"/>
      <c r="Q419" s="209"/>
      <c r="R419" s="209"/>
      <c r="S419" s="209"/>
      <c r="T419" s="209"/>
      <c r="U419" s="209"/>
      <c r="V419" s="209"/>
      <c r="W419" s="209"/>
      <c r="X419" s="209"/>
      <c r="Y419" s="152" t="str">
        <f t="shared" si="30"/>
        <v/>
      </c>
      <c r="Z419" s="127" t="str">
        <f>IFERROR(VLOOKUP(AC419,'Tablas de calculos'!$AA$25:$AC$29,3,FALSE),"")</f>
        <v/>
      </c>
      <c r="AA419" s="127" t="str">
        <f>IFERROR(VLOOKUP(AD419,'Tablas de calculos'!$AB$25:$AC$29,2,FALSE),"")</f>
        <v/>
      </c>
      <c r="AB419" s="127" t="str">
        <f t="shared" si="31"/>
        <v/>
      </c>
      <c r="AC419" s="35" t="str">
        <f>IFERROR(VLOOKUP(Y419,'Tablas de calculos'!$V$22:$W$26,2,FALSE),"")</f>
        <v/>
      </c>
      <c r="AD419" s="237"/>
      <c r="AE419" s="35" t="str">
        <f>IFERROR(VLOOKUP(AB419,'Tablas de calculos'!$AF$4:$AI$28,4,FALSE),"")</f>
        <v/>
      </c>
      <c r="AF419" s="193" t="str">
        <f t="shared" ca="1" si="32"/>
        <v/>
      </c>
      <c r="AG419" s="123" t="str">
        <f ca="1">IFERROR(Z419-ROUND(AVERAGEIF('Control 2.0'!$B$3:$Z$220,'Valoración 2.0'!C419,'Control 2.0'!$Y$3:$Y$220),0),Z419)</f>
        <v/>
      </c>
      <c r="AH419" s="123" t="str">
        <f ca="1">IFERROR(AA419-ROUND(AVERAGEIF('Control 2.0'!$B$3:$Z$220,'Valoración 2.0'!C419,'Control 2.0'!$Z$3:$Z$220),0),AA419)</f>
        <v/>
      </c>
      <c r="AI419" s="35" t="str">
        <f ca="1">IFERROR(VLOOKUP(AG419,'Tablas de calculos'!$V$22:$W$26,2,FALSE),"")</f>
        <v/>
      </c>
      <c r="AJ419" s="35" t="str">
        <f ca="1">IFERROR(VLOOKUP(AH419,'Tablas de calculos'!$V$22:$X$26,3,FALSE),"")</f>
        <v/>
      </c>
      <c r="AK419" s="35" t="str">
        <f ca="1">IFERROR(VLOOKUP(AF419,'Tablas de calculos'!$AF$4:$AI$28,4,FALSE),"")</f>
        <v/>
      </c>
      <c r="AL419" s="35" t="str">
        <f t="shared" ca="1" si="33"/>
        <v>Si</v>
      </c>
      <c r="AM419" s="192"/>
      <c r="AN419" s="215"/>
      <c r="AO419" s="215"/>
      <c r="AP419" s="215"/>
      <c r="AQ419" s="215"/>
    </row>
    <row r="420" spans="1:45" s="220" customFormat="1" ht="48.75" customHeight="1" x14ac:dyDescent="0.25">
      <c r="A420" s="232" t="s">
        <v>108</v>
      </c>
      <c r="B420" s="191" t="str">
        <f>VLOOKUP('Valoración 2.0'!C420,Tabla_Riesgos[#All],2,FALSE)</f>
        <v>RECEPCIÓN Y REGISTRO</v>
      </c>
      <c r="C420" s="191">
        <v>83</v>
      </c>
      <c r="D420" s="191" t="str">
        <f>VLOOKUP('Valoración 2.0'!C420,Tabla_Riesgos[#All],3,FALSE)</f>
        <v>Puede ocurrir que no se acepte la renuncia y/o remoción como Depositarios Provisionales y/o Liquidadores</v>
      </c>
      <c r="E420" s="191" t="str">
        <f>VLOOKUP('Valoración 2.0'!C420,Tabla_Riesgos[#All],6,FALSE)</f>
        <v>Operativo</v>
      </c>
      <c r="F420" s="216"/>
      <c r="G420" s="216"/>
      <c r="H420" s="216"/>
      <c r="I420" s="216"/>
      <c r="J420" s="216"/>
      <c r="K420" s="216"/>
      <c r="L420" s="216"/>
      <c r="M420" s="216"/>
      <c r="N420" s="216"/>
      <c r="O420" s="216"/>
      <c r="P420" s="216"/>
      <c r="Q420" s="216"/>
      <c r="R420" s="216"/>
      <c r="S420" s="216"/>
      <c r="T420" s="216"/>
      <c r="U420" s="216"/>
      <c r="V420" s="216"/>
      <c r="W420" s="216"/>
      <c r="X420" s="216"/>
      <c r="Y420" s="152" t="str">
        <f t="shared" ref="Y420:Y422" si="34">IFERROR(ROUND(AVERAGE(F420:X420),0),"")</f>
        <v/>
      </c>
      <c r="Z420" s="127" t="str">
        <f>IFERROR(VLOOKUP(AC420,'Tablas de calculos'!$AA$25:$AC$29,3,FALSE),"")</f>
        <v/>
      </c>
      <c r="AA420" s="127" t="str">
        <f>IFERROR(VLOOKUP(AD420,'Tablas de calculos'!$AB$25:$AC$29,2,FALSE),"")</f>
        <v/>
      </c>
      <c r="AB420" s="127" t="str">
        <f t="shared" ref="AB420:AB422" si="35">CONCATENATE(AC420,AD420)</f>
        <v/>
      </c>
      <c r="AC420" s="35" t="str">
        <f>IFERROR(VLOOKUP(Y420,'Tablas de calculos'!$V$22:$W$26,2,FALSE),"")</f>
        <v/>
      </c>
      <c r="AD420" s="237"/>
      <c r="AE420" s="35" t="str">
        <f>IFERROR(VLOOKUP(AB420,'Tablas de calculos'!$AF$4:$AI$28,4,FALSE),"")</f>
        <v/>
      </c>
      <c r="AF420" s="193" t="str">
        <f t="shared" ref="AF420:AF422" ca="1" si="36">CONCATENATE(AI420,AJ420)</f>
        <v/>
      </c>
      <c r="AG420" s="123" t="str">
        <f ca="1">IFERROR(Z420-ROUND(AVERAGEIF('Control 2.0'!$B$3:$Z$220,'Valoración 2.0'!C420,'Control 2.0'!$Y$3:$Y$220),0),Z420)</f>
        <v/>
      </c>
      <c r="AH420" s="123" t="str">
        <f ca="1">IFERROR(AA420-ROUND(AVERAGEIF('Control 2.0'!$B$3:$Z$220,'Valoración 2.0'!C420,'Control 2.0'!$Z$3:$Z$220),0),AA420)</f>
        <v/>
      </c>
      <c r="AI420" s="35" t="str">
        <f ca="1">IFERROR(VLOOKUP(AG420,'Tablas de calculos'!$V$22:$W$26,2,FALSE),"")</f>
        <v/>
      </c>
      <c r="AJ420" s="35" t="str">
        <f ca="1">IFERROR(VLOOKUP(AH420,'Tablas de calculos'!$V$22:$X$26,3,FALSE),"")</f>
        <v/>
      </c>
      <c r="AK420" s="35" t="str">
        <f ca="1">IFERROR(VLOOKUP(AF420,'Tablas de calculos'!$AF$4:$AI$28,4,FALSE),"")</f>
        <v/>
      </c>
      <c r="AL420" s="35" t="str">
        <f t="shared" ref="AL420:AL422" ca="1" si="37">IF(AK420="Bajo","No","Si")</f>
        <v>Si</v>
      </c>
      <c r="AM420" s="192"/>
      <c r="AN420" s="215"/>
      <c r="AO420" s="215"/>
      <c r="AP420" s="215"/>
      <c r="AQ420" s="215"/>
    </row>
    <row r="421" spans="1:45" s="220" customFormat="1" ht="48.75" customHeight="1" x14ac:dyDescent="0.25">
      <c r="A421" s="232" t="s">
        <v>108</v>
      </c>
      <c r="B421" s="74" t="str">
        <f>VLOOKUP('Valoración 2.0'!C421,Tabla_Riesgos[#All],2,FALSE)</f>
        <v>RECEPCIÓN Y REGISTRO</v>
      </c>
      <c r="C421" s="74">
        <v>84</v>
      </c>
      <c r="D421" s="74" t="str">
        <f>VLOOKUP('Valoración 2.0'!C421,Tabla_Riesgos[#All],3,FALSE)</f>
        <v>Puede ocurrir que la designación sea errónea o no generada</v>
      </c>
      <c r="E421" s="74" t="str">
        <f>VLOOKUP('Valoración 2.0'!C421,Tabla_Riesgos[#All],6,FALSE)</f>
        <v>Operativo</v>
      </c>
      <c r="F421" s="74"/>
      <c r="G421" s="74"/>
      <c r="H421" s="209"/>
      <c r="I421" s="209"/>
      <c r="J421" s="209"/>
      <c r="K421" s="209"/>
      <c r="L421" s="209"/>
      <c r="M421" s="209"/>
      <c r="N421" s="209"/>
      <c r="O421" s="209"/>
      <c r="P421" s="209"/>
      <c r="Q421" s="209"/>
      <c r="R421" s="209"/>
      <c r="S421" s="209"/>
      <c r="T421" s="209"/>
      <c r="U421" s="209"/>
      <c r="V421" s="209"/>
      <c r="W421" s="209"/>
      <c r="X421" s="209"/>
      <c r="Y421" s="209" t="str">
        <f t="shared" si="34"/>
        <v/>
      </c>
      <c r="Z421" s="209" t="str">
        <f>IFERROR(VLOOKUP(AC421,'Tablas de calculos'!$AA$25:$AC$29,3,FALSE),"")</f>
        <v/>
      </c>
      <c r="AA421" s="127" t="str">
        <f>IFERROR(VLOOKUP(AD421,'Tablas de calculos'!$AB$25:$AC$29,2,FALSE),"")</f>
        <v/>
      </c>
      <c r="AB421" s="127" t="str">
        <f t="shared" si="35"/>
        <v/>
      </c>
      <c r="AC421" s="35" t="str">
        <f>IFERROR(VLOOKUP(Y421,'Tablas de calculos'!$V$22:$W$26,2,FALSE),"")</f>
        <v/>
      </c>
      <c r="AD421" s="237"/>
      <c r="AE421" s="35" t="str">
        <f>IFERROR(VLOOKUP(AB421,'Tablas de calculos'!$AF$4:$AI$28,4,FALSE),"")</f>
        <v/>
      </c>
      <c r="AF421" s="193" t="str">
        <f t="shared" ca="1" si="36"/>
        <v/>
      </c>
      <c r="AG421" s="123" t="str">
        <f ca="1">IFERROR(Z421-ROUND(AVERAGEIF('Control 2.0'!$B$3:$Z$220,'Valoración 2.0'!C421,'Control 2.0'!$Y$3:$Y$220),0),Z421)</f>
        <v/>
      </c>
      <c r="AH421" s="123" t="str">
        <f ca="1">IFERROR(AA421-ROUND(AVERAGEIF('Control 2.0'!$B$3:$Z$220,'Valoración 2.0'!C421,'Control 2.0'!$Z$3:$Z$220),0),AA421)</f>
        <v/>
      </c>
      <c r="AI421" s="35" t="str">
        <f ca="1">IFERROR(VLOOKUP(AG421,'Tablas de calculos'!$V$22:$W$26,2,FALSE),"")</f>
        <v/>
      </c>
      <c r="AJ421" s="35" t="str">
        <f ca="1">IFERROR(VLOOKUP(AH421,'Tablas de calculos'!$V$22:$X$26,3,FALSE),"")</f>
        <v/>
      </c>
      <c r="AK421" s="35" t="str">
        <f ca="1">IFERROR(VLOOKUP(AF421,'Tablas de calculos'!$AF$4:$AI$28,4,FALSE),"")</f>
        <v/>
      </c>
      <c r="AL421" s="35" t="str">
        <f t="shared" ca="1" si="37"/>
        <v>Si</v>
      </c>
      <c r="AM421" s="192"/>
      <c r="AN421" s="215"/>
      <c r="AO421" s="215"/>
      <c r="AP421" s="215"/>
      <c r="AQ421" s="215"/>
    </row>
    <row r="422" spans="1:45" s="220" customFormat="1" ht="48.75" customHeight="1" x14ac:dyDescent="0.25">
      <c r="A422" s="232" t="s">
        <v>108</v>
      </c>
      <c r="B422" s="191" t="str">
        <f>VLOOKUP('Valoración 2.0'!C422,Tabla_Riesgos[#All],2,FALSE)</f>
        <v>RECEPCIÓN Y REGISTRO</v>
      </c>
      <c r="C422" s="191">
        <v>85</v>
      </c>
      <c r="D422" s="191" t="str">
        <f>VLOOKUP('Valoración 2.0'!C422,Tabla_Riesgos[#All],3,FALSE)</f>
        <v>Puede ocurrí que no se presente la garantía (póliza de disposiciones legales) por parte de los Depositarios Provisionales y/o Liquidadores</v>
      </c>
      <c r="E422" s="191" t="str">
        <f>VLOOKUP('Valoración 2.0'!C422,Tabla_Riesgos[#All],6,FALSE)</f>
        <v>Operativo</v>
      </c>
      <c r="F422" s="216"/>
      <c r="G422" s="216"/>
      <c r="H422" s="216"/>
      <c r="I422" s="216"/>
      <c r="J422" s="216"/>
      <c r="K422" s="216"/>
      <c r="L422" s="216"/>
      <c r="M422" s="216"/>
      <c r="N422" s="216"/>
      <c r="O422" s="216"/>
      <c r="P422" s="216"/>
      <c r="Q422" s="216"/>
      <c r="R422" s="216"/>
      <c r="S422" s="216"/>
      <c r="T422" s="216"/>
      <c r="U422" s="216"/>
      <c r="V422" s="216"/>
      <c r="W422" s="216"/>
      <c r="X422" s="216"/>
      <c r="Y422" s="152" t="str">
        <f t="shared" si="34"/>
        <v/>
      </c>
      <c r="Z422" s="127" t="str">
        <f>IFERROR(VLOOKUP(AC422,'Tablas de calculos'!$AA$25:$AC$29,3,FALSE),"")</f>
        <v/>
      </c>
      <c r="AA422" s="127" t="str">
        <f>IFERROR(VLOOKUP(AD422,'Tablas de calculos'!$AB$25:$AC$29,2,FALSE),"")</f>
        <v/>
      </c>
      <c r="AB422" s="127" t="str">
        <f t="shared" si="35"/>
        <v/>
      </c>
      <c r="AC422" s="35" t="str">
        <f>IFERROR(VLOOKUP(Y422,'Tablas de calculos'!$V$22:$W$26,2,FALSE),"")</f>
        <v/>
      </c>
      <c r="AD422" s="237"/>
      <c r="AE422" s="35" t="str">
        <f>IFERROR(VLOOKUP(AB422,'Tablas de calculos'!$AF$4:$AI$28,4,FALSE),"")</f>
        <v/>
      </c>
      <c r="AF422" s="193" t="str">
        <f t="shared" ca="1" si="36"/>
        <v/>
      </c>
      <c r="AG422" s="123" t="str">
        <f ca="1">IFERROR(Z422-ROUND(AVERAGEIF('Control 2.0'!$B$3:$Z$220,'Valoración 2.0'!C422,'Control 2.0'!$Y$3:$Y$220),0),Z422)</f>
        <v/>
      </c>
      <c r="AH422" s="123" t="str">
        <f ca="1">IFERROR(AA422-ROUND(AVERAGEIF('Control 2.0'!$B$3:$Z$220,'Valoración 2.0'!C422,'Control 2.0'!$Z$3:$Z$220),0),AA422)</f>
        <v/>
      </c>
      <c r="AI422" s="35" t="str">
        <f ca="1">IFERROR(VLOOKUP(AG422,'Tablas de calculos'!$V$22:$W$26,2,FALSE),"")</f>
        <v/>
      </c>
      <c r="AJ422" s="35" t="str">
        <f ca="1">IFERROR(VLOOKUP(AH422,'Tablas de calculos'!$V$22:$X$26,3,FALSE),"")</f>
        <v/>
      </c>
      <c r="AK422" s="35" t="str">
        <f ca="1">IFERROR(VLOOKUP(AF422,'Tablas de calculos'!$AF$4:$AI$28,4,FALSE),"")</f>
        <v/>
      </c>
      <c r="AL422" s="35" t="str">
        <f t="shared" ca="1" si="37"/>
        <v>Si</v>
      </c>
      <c r="AM422" s="192"/>
      <c r="AN422" s="215"/>
      <c r="AO422" s="215"/>
      <c r="AP422" s="215"/>
      <c r="AQ422" s="215"/>
    </row>
    <row r="423" spans="1:45" ht="48.75" customHeight="1" x14ac:dyDescent="0.25">
      <c r="A423" s="232" t="s">
        <v>108</v>
      </c>
      <c r="B423" s="74" t="str">
        <f>VLOOKUP('Valoración 2.0'!C423,Tabla_Riesgos[#All],2,FALSE)</f>
        <v>Aprobación incorrecta o falta de aprobación de la garantía (póliza de cumplimiento) presentada por parte de los Depositarios Provisionales y/o Liquidadores</v>
      </c>
      <c r="C423" s="74">
        <v>86</v>
      </c>
      <c r="D423" s="74" t="str">
        <f>VLOOKUP('Valoración 2.0'!C423,Tabla_Riesgos[#All],3,FALSE)</f>
        <v>Puede ocurrir que se administren activos por parte de los Depositarios Provisionales y/o Liquidadores sin tener la cobertura total para el cumplimiento de sus obligaciones</v>
      </c>
      <c r="E423" s="74" t="str">
        <f>VLOOKUP('Valoración 2.0'!C423,Tabla_Riesgos[#All],6,FALSE)</f>
        <v>Operativo</v>
      </c>
      <c r="F423" s="209"/>
      <c r="G423" s="209"/>
      <c r="H423" s="209"/>
      <c r="I423" s="209"/>
      <c r="J423" s="209"/>
      <c r="K423" s="209"/>
      <c r="L423" s="209"/>
      <c r="M423" s="209"/>
      <c r="N423" s="209"/>
      <c r="O423" s="209"/>
      <c r="P423" s="209"/>
      <c r="Q423" s="209"/>
      <c r="R423" s="209"/>
      <c r="S423" s="209"/>
      <c r="T423" s="209"/>
      <c r="U423" s="209"/>
      <c r="V423" s="209"/>
      <c r="W423" s="209"/>
      <c r="X423" s="209"/>
      <c r="Y423" s="64" t="str">
        <f t="shared" si="30"/>
        <v/>
      </c>
      <c r="Z423" s="127" t="str">
        <f>IFERROR(VLOOKUP(AC423,'Tablas de calculos'!$AA$25:$AC$29,3,FALSE),"")</f>
        <v/>
      </c>
      <c r="AA423" s="127" t="str">
        <f>IFERROR(VLOOKUP(AD423,'Tablas de calculos'!$AB$25:$AC$29,2,FALSE),"")</f>
        <v/>
      </c>
      <c r="AB423" s="128" t="str">
        <f t="shared" si="31"/>
        <v/>
      </c>
      <c r="AC423" s="61" t="str">
        <f>IFERROR(VLOOKUP(Y423,'Tablas de calculos'!$V$22:$W$26,2,FALSE),"")</f>
        <v/>
      </c>
      <c r="AD423" s="207"/>
      <c r="AE423" s="61" t="str">
        <f>IFERROR(VLOOKUP(AB423,'Tablas de calculos'!$AF$4:$AI$28,4,FALSE),"")</f>
        <v/>
      </c>
      <c r="AF423" s="130" t="str">
        <f t="shared" ca="1" si="32"/>
        <v/>
      </c>
      <c r="AG423" s="123" t="str">
        <f ca="1">IFERROR(Z423-ROUND(AVERAGEIF('Control 2.0'!$B$3:$Z$220,'Valoración 2.0'!C423,'Control 2.0'!$Y$3:$Y$220),0),Z423)</f>
        <v/>
      </c>
      <c r="AH423" s="123" t="str">
        <f ca="1">IFERROR(AA423-ROUND(AVERAGEIF('Control 2.0'!$B$3:$Z$220,'Valoración 2.0'!C423,'Control 2.0'!$Z$3:$Z$220),0),AA423)</f>
        <v/>
      </c>
      <c r="AI423" s="61" t="str">
        <f ca="1">IFERROR(VLOOKUP(AG423,'Tablas de calculos'!$V$22:$W$26,2,FALSE),"")</f>
        <v/>
      </c>
      <c r="AJ423" s="61" t="str">
        <f ca="1">IFERROR(VLOOKUP(AH423,'Tablas de calculos'!$V$22:$X$26,3,FALSE),"")</f>
        <v/>
      </c>
      <c r="AK423" s="61" t="str">
        <f ca="1">IFERROR(VLOOKUP(AF423,'Tablas de calculos'!$AF$4:$AI$28,4,FALSE),"")</f>
        <v/>
      </c>
      <c r="AL423" s="61" t="str">
        <f t="shared" ca="1" si="33"/>
        <v>Si</v>
      </c>
      <c r="AM423" s="76"/>
      <c r="AN423" s="215"/>
      <c r="AO423" s="215"/>
      <c r="AP423" s="215"/>
      <c r="AQ423" s="215"/>
    </row>
    <row r="424" spans="1:45" ht="48.75" customHeight="1" x14ac:dyDescent="0.25">
      <c r="A424" s="232" t="s">
        <v>108</v>
      </c>
      <c r="B424" s="191" t="str">
        <f>VLOOKUP('Valoración 2.0'!C424,Tabla_Riesgos[#All],2,FALSE)</f>
        <v>RECEPCIÓN Y REGISTRO</v>
      </c>
      <c r="C424" s="191">
        <v>87</v>
      </c>
      <c r="D424" s="191" t="str">
        <f>VLOOKUP('Valoración 2.0'!C424,Tabla_Riesgos[#All],3,FALSE)</f>
        <v>Puede ocurrir que se generen y suscriban del Acta de posesión con datos incorrectos o incompletos</v>
      </c>
      <c r="E424" s="191" t="str">
        <f>VLOOKUP('Valoración 2.0'!C424,Tabla_Riesgos[#All],6,FALSE)</f>
        <v>Operativo</v>
      </c>
      <c r="F424" s="216"/>
      <c r="G424" s="216"/>
      <c r="H424" s="216"/>
      <c r="I424" s="216"/>
      <c r="J424" s="216"/>
      <c r="K424" s="216"/>
      <c r="L424" s="216"/>
      <c r="M424" s="216"/>
      <c r="N424" s="216"/>
      <c r="O424" s="216"/>
      <c r="P424" s="216"/>
      <c r="Q424" s="216"/>
      <c r="R424" s="216"/>
      <c r="S424" s="216"/>
      <c r="T424" s="216"/>
      <c r="U424" s="216"/>
      <c r="V424" s="216"/>
      <c r="W424" s="216"/>
      <c r="X424" s="216"/>
      <c r="Y424" s="64" t="str">
        <f t="shared" ref="Y424:Y427" si="38">IFERROR(ROUND(AVERAGE(F424:X424),0),"")</f>
        <v/>
      </c>
      <c r="Z424" s="127" t="str">
        <f>IFERROR(VLOOKUP(AC424,'Tablas de calculos'!$AA$25:$AC$29,3,FALSE),"")</f>
        <v/>
      </c>
      <c r="AA424" s="127" t="str">
        <f>IFERROR(VLOOKUP(AD424,'Tablas de calculos'!$AB$25:$AC$29,2,FALSE),"")</f>
        <v/>
      </c>
      <c r="AB424" s="128" t="str">
        <f t="shared" ref="AB424:AB427" si="39">CONCATENATE(AC424,AD424)</f>
        <v/>
      </c>
      <c r="AC424" s="61" t="str">
        <f>IFERROR(VLOOKUP(Y424,'Tablas de calculos'!$V$22:$W$26,2,FALSE),"")</f>
        <v/>
      </c>
      <c r="AD424" s="207"/>
      <c r="AE424" s="61" t="str">
        <f>IFERROR(VLOOKUP(AB424,'Tablas de calculos'!$AF$4:$AI$28,4,FALSE),"")</f>
        <v/>
      </c>
      <c r="AF424" s="130" t="str">
        <f t="shared" ref="AF424:AF427" ca="1" si="40">CONCATENATE(AI424,AJ424)</f>
        <v/>
      </c>
      <c r="AG424" s="123" t="str">
        <f ca="1">IFERROR(Z424-ROUND(AVERAGEIF('Control 2.0'!$B$3:$Z$220,'Valoración 2.0'!C424,'Control 2.0'!$Y$3:$Y$220),0),Z424)</f>
        <v/>
      </c>
      <c r="AH424" s="123" t="str">
        <f ca="1">IFERROR(AA424-ROUND(AVERAGEIF('Control 2.0'!$B$3:$Z$220,'Valoración 2.0'!C424,'Control 2.0'!$Z$3:$Z$220),0),AA424)</f>
        <v/>
      </c>
      <c r="AI424" s="61" t="str">
        <f ca="1">IFERROR(VLOOKUP(AG424,'Tablas de calculos'!$V$22:$W$26,2,FALSE),"")</f>
        <v/>
      </c>
      <c r="AJ424" s="61" t="str">
        <f ca="1">IFERROR(VLOOKUP(AH424,'Tablas de calculos'!$V$22:$X$26,3,FALSE),"")</f>
        <v/>
      </c>
      <c r="AK424" s="61" t="str">
        <f ca="1">IFERROR(VLOOKUP(AF424,'Tablas de calculos'!$AF$4:$AI$28,4,FALSE),"")</f>
        <v/>
      </c>
      <c r="AL424" s="61" t="str">
        <f t="shared" ref="AL424:AL427" ca="1" si="41">IF(AK424="Bajo","No","Si")</f>
        <v>Si</v>
      </c>
      <c r="AM424" s="76"/>
      <c r="AN424" s="215"/>
      <c r="AO424" s="215"/>
      <c r="AP424" s="215"/>
      <c r="AQ424" s="215"/>
    </row>
    <row r="425" spans="1:45" s="222" customFormat="1" ht="43.5" customHeight="1" x14ac:dyDescent="0.25">
      <c r="A425" s="232" t="s">
        <v>108</v>
      </c>
      <c r="B425" s="74" t="str">
        <f>VLOOKUP('Valoración 2.0'!C425,Tabla_Riesgos[#All],2,FALSE)</f>
        <v>RECEPCIÓN Y REGISTRO</v>
      </c>
      <c r="C425" s="74">
        <v>88</v>
      </c>
      <c r="D425" s="74" t="str">
        <f>VLOOKUP('Valoración 2.0'!C425,Tabla_Riesgos[#All],3,FALSE)</f>
        <v>Puede ocurrir que  los Depositarios Provisionales y Liquidadores no estén registrados en las entidades de registro.</v>
      </c>
      <c r="E425" s="74" t="str">
        <f>VLOOKUP('Valoración 2.0'!C425,Tabla_Riesgos[#All],6,FALSE)</f>
        <v>Seguridad de la Información</v>
      </c>
      <c r="F425" s="209"/>
      <c r="G425" s="209"/>
      <c r="H425" s="209"/>
      <c r="I425" s="209"/>
      <c r="J425" s="209"/>
      <c r="K425" s="209"/>
      <c r="L425" s="209"/>
      <c r="M425" s="209"/>
      <c r="N425" s="209"/>
      <c r="O425" s="209"/>
      <c r="P425" s="209"/>
      <c r="Q425" s="209"/>
      <c r="R425" s="209"/>
      <c r="S425" s="209"/>
      <c r="T425" s="209"/>
      <c r="U425" s="209"/>
      <c r="V425" s="209"/>
      <c r="W425" s="209"/>
      <c r="X425" s="209"/>
      <c r="Y425" s="64" t="str">
        <f t="shared" si="38"/>
        <v/>
      </c>
      <c r="Z425" s="127" t="str">
        <f>IFERROR(VLOOKUP(AC425,'Tablas de calculos'!$AA$25:$AC$29,3,FALSE),"")</f>
        <v/>
      </c>
      <c r="AA425" s="127" t="str">
        <f>IFERROR(VLOOKUP(AD425,'Tablas de calculos'!$AB$25:$AC$29,2,FALSE),"")</f>
        <v/>
      </c>
      <c r="AB425" s="128" t="str">
        <f t="shared" si="39"/>
        <v/>
      </c>
      <c r="AC425" s="61" t="str">
        <f>IFERROR(VLOOKUP(Y425,'Tablas de calculos'!$V$22:$W$26,2,FALSE),"")</f>
        <v/>
      </c>
      <c r="AD425" s="207"/>
      <c r="AE425" s="61" t="str">
        <f>IFERROR(VLOOKUP(AB425,'Tablas de calculos'!$AF$4:$AI$28,4,FALSE),"")</f>
        <v/>
      </c>
      <c r="AF425" s="130" t="str">
        <f t="shared" ca="1" si="40"/>
        <v/>
      </c>
      <c r="AG425" s="123" t="str">
        <f ca="1">IFERROR(Z425-ROUND(AVERAGEIF('Control 2.0'!$B$3:$Z$220,'Valoración 2.0'!C425,'Control 2.0'!$Y$3:$Y$220),0),Z425)</f>
        <v/>
      </c>
      <c r="AH425" s="123" t="str">
        <f ca="1">IFERROR(AA425-ROUND(AVERAGEIF('Control 2.0'!$B$3:$Z$220,'Valoración 2.0'!C425,'Control 2.0'!$Z$3:$Z$220),0),AA425)</f>
        <v/>
      </c>
      <c r="AI425" s="61" t="str">
        <f ca="1">IFERROR(VLOOKUP(AG425,'Tablas de calculos'!$V$22:$W$26,2,FALSE),"")</f>
        <v/>
      </c>
      <c r="AJ425" s="61" t="str">
        <f ca="1">IFERROR(VLOOKUP(AH425,'Tablas de calculos'!$V$22:$X$26,3,FALSE),"")</f>
        <v/>
      </c>
      <c r="AK425" s="61" t="str">
        <f ca="1">IFERROR(VLOOKUP(AF425,'Tablas de calculos'!$AF$4:$AI$28,4,FALSE),"")</f>
        <v/>
      </c>
      <c r="AL425" s="61" t="str">
        <f t="shared" ca="1" si="41"/>
        <v>Si</v>
      </c>
      <c r="AM425" s="76"/>
      <c r="AN425" s="215"/>
      <c r="AO425" s="215"/>
      <c r="AP425" s="215"/>
      <c r="AQ425" s="215"/>
      <c r="AR425" s="217"/>
      <c r="AS425" s="217"/>
    </row>
    <row r="426" spans="1:45" ht="43.5" customHeight="1" x14ac:dyDescent="0.25">
      <c r="A426" s="232" t="s">
        <v>108</v>
      </c>
      <c r="B426" s="191" t="str">
        <f>VLOOKUP('Valoración 2.0'!C426,Tabla_Riesgos[#All],2,FALSE)</f>
        <v>RECEPCIÓN Y REGISTRO</v>
      </c>
      <c r="C426" s="191">
        <v>89</v>
      </c>
      <c r="D426" s="191" t="str">
        <f>VLOOKUP('Valoración 2.0'!C426,Tabla_Riesgos[#All],3,FALSE)</f>
        <v>Puede ocurrir que se ingrese erróneamente información de los activos y actos administrativos en el sistema de Asignación de activos a Depositarios Provisionales y/o Liquidadores o Registro.</v>
      </c>
      <c r="E426" s="191" t="str">
        <f>VLOOKUP('Valoración 2.0'!C426,Tabla_Riesgos[#All],6,FALSE)</f>
        <v>Operativo</v>
      </c>
      <c r="F426" s="216"/>
      <c r="G426" s="216"/>
      <c r="H426" s="216"/>
      <c r="I426" s="216"/>
      <c r="J426" s="216"/>
      <c r="K426" s="216"/>
      <c r="L426" s="216"/>
      <c r="M426" s="216"/>
      <c r="N426" s="216"/>
      <c r="O426" s="216"/>
      <c r="P426" s="216"/>
      <c r="Q426" s="216"/>
      <c r="R426" s="216"/>
      <c r="S426" s="216"/>
      <c r="T426" s="216"/>
      <c r="U426" s="216"/>
      <c r="V426" s="216"/>
      <c r="W426" s="216"/>
      <c r="X426" s="216"/>
      <c r="Y426" s="64" t="str">
        <f t="shared" si="38"/>
        <v/>
      </c>
      <c r="Z426" s="127" t="str">
        <f>IFERROR(VLOOKUP(AC426,'Tablas de calculos'!$AA$25:$AC$29,3,FALSE),"")</f>
        <v/>
      </c>
      <c r="AA426" s="127" t="str">
        <f>IFERROR(VLOOKUP(AD426,'Tablas de calculos'!$AB$25:$AC$29,2,FALSE),"")</f>
        <v/>
      </c>
      <c r="AB426" s="128" t="str">
        <f t="shared" si="39"/>
        <v/>
      </c>
      <c r="AC426" s="61" t="str">
        <f>IFERROR(VLOOKUP(Y426,'Tablas de calculos'!$V$22:$W$26,2,FALSE),"")</f>
        <v/>
      </c>
      <c r="AD426" s="207"/>
      <c r="AE426" s="61" t="str">
        <f>IFERROR(VLOOKUP(AB426,'Tablas de calculos'!$AF$4:$AI$28,4,FALSE),"")</f>
        <v/>
      </c>
      <c r="AF426" s="130" t="str">
        <f t="shared" ca="1" si="40"/>
        <v/>
      </c>
      <c r="AG426" s="123" t="str">
        <f ca="1">IFERROR(Z426-ROUND(AVERAGEIF('Control 2.0'!$B$3:$Z$220,'Valoración 2.0'!C426,'Control 2.0'!$Y$3:$Y$220),0),Z426)</f>
        <v/>
      </c>
      <c r="AH426" s="123" t="str">
        <f ca="1">IFERROR(AA426-ROUND(AVERAGEIF('Control 2.0'!$B$3:$Z$220,'Valoración 2.0'!C426,'Control 2.0'!$Z$3:$Z$220),0),AA426)</f>
        <v/>
      </c>
      <c r="AI426" s="61" t="str">
        <f ca="1">IFERROR(VLOOKUP(AG426,'Tablas de calculos'!$V$22:$W$26,2,FALSE),"")</f>
        <v/>
      </c>
      <c r="AJ426" s="61" t="str">
        <f ca="1">IFERROR(VLOOKUP(AH426,'Tablas de calculos'!$V$22:$X$26,3,FALSE),"")</f>
        <v/>
      </c>
      <c r="AK426" s="61" t="str">
        <f ca="1">IFERROR(VLOOKUP(AF426,'Tablas de calculos'!$AF$4:$AI$28,4,FALSE),"")</f>
        <v/>
      </c>
      <c r="AL426" s="61" t="str">
        <f t="shared" ca="1" si="41"/>
        <v>Si</v>
      </c>
      <c r="AM426" s="76"/>
      <c r="AN426" s="215"/>
      <c r="AO426" s="215"/>
      <c r="AP426" s="215"/>
      <c r="AQ426" s="215"/>
    </row>
    <row r="427" spans="1:45" ht="48.75" customHeight="1" x14ac:dyDescent="0.25">
      <c r="A427" s="232" t="s">
        <v>108</v>
      </c>
      <c r="B427" s="74" t="str">
        <f>VLOOKUP('Valoración 2.0'!C427,Tabla_Riesgos[#All],2,FALSE)</f>
        <v>TODOS LOS PROCESOS</v>
      </c>
      <c r="C427" s="74">
        <v>90</v>
      </c>
      <c r="D427" s="74" t="str">
        <f>VLOOKUP('Valoración 2.0'!C427,Tabla_Riesgos[#All],3,FALSE)</f>
        <v>Pueden ocurrir fallas e inconsistencias funcionales y técnicas en los sistemas de información relacionados con el proceso de Registro de Depositarios Provisionales y Liquidadores, así como del proceso de Asignación de activos.</v>
      </c>
      <c r="E427" s="74" t="str">
        <f>VLOOKUP('Valoración 2.0'!C427,Tabla_Riesgos[#All],6,FALSE)</f>
        <v>Operativo</v>
      </c>
      <c r="F427" s="209">
        <v>5</v>
      </c>
      <c r="G427" s="209">
        <v>3</v>
      </c>
      <c r="H427" s="209">
        <v>5</v>
      </c>
      <c r="I427" s="209">
        <v>2</v>
      </c>
      <c r="J427" s="209"/>
      <c r="K427" s="209"/>
      <c r="L427" s="209"/>
      <c r="M427" s="209"/>
      <c r="N427" s="209"/>
      <c r="O427" s="209"/>
      <c r="P427" s="209"/>
      <c r="Q427" s="209"/>
      <c r="R427" s="209"/>
      <c r="S427" s="209"/>
      <c r="T427" s="209"/>
      <c r="U427" s="209"/>
      <c r="V427" s="209"/>
      <c r="W427" s="209"/>
      <c r="X427" s="209"/>
      <c r="Y427" s="64">
        <f t="shared" si="38"/>
        <v>4</v>
      </c>
      <c r="Z427" s="127">
        <f>IFERROR(VLOOKUP(AC427,'Tablas de calculos'!$AA$25:$AC$29,3,FALSE),"")</f>
        <v>4</v>
      </c>
      <c r="AA427" s="127">
        <f>IFERROR(VLOOKUP(AD427,'Tablas de calculos'!$AB$25:$AC$29,2,FALSE),"")</f>
        <v>4</v>
      </c>
      <c r="AB427" s="128" t="str">
        <f t="shared" si="39"/>
        <v>ProbableMayor</v>
      </c>
      <c r="AC427" s="61" t="str">
        <f>IFERROR(VLOOKUP(Y427,'Tablas de calculos'!$V$22:$W$26,2,FALSE),"")</f>
        <v>Probable</v>
      </c>
      <c r="AD427" s="207" t="s">
        <v>372</v>
      </c>
      <c r="AE427" s="61" t="str">
        <f>IFERROR(VLOOKUP(AB427,'Tablas de calculos'!$AF$4:$AI$28,4,FALSE),"")</f>
        <v>Extremo</v>
      </c>
      <c r="AF427" s="130" t="str">
        <f t="shared" ca="1" si="40"/>
        <v>ProbableMayor</v>
      </c>
      <c r="AG427" s="123">
        <f ca="1">IFERROR(Z427-ROUND(AVERAGEIF('Control 2.0'!$B$3:$Z$220,'Valoración 2.0'!C427,'Control 2.0'!$Y$3:$Y$220),0),Z427)</f>
        <v>4</v>
      </c>
      <c r="AH427" s="123">
        <f ca="1">IFERROR(AA427-ROUND(AVERAGEIF('Control 2.0'!$B$3:$Z$220,'Valoración 2.0'!C427,'Control 2.0'!$Z$3:$Z$220),0),AA427)</f>
        <v>4</v>
      </c>
      <c r="AI427" s="61" t="str">
        <f ca="1">IFERROR(VLOOKUP(AG427,'Tablas de calculos'!$V$22:$W$26,2,FALSE),"")</f>
        <v>Probable</v>
      </c>
      <c r="AJ427" s="61" t="str">
        <f ca="1">IFERROR(VLOOKUP(AH427,'Tablas de calculos'!$V$22:$X$26,3,FALSE),"")</f>
        <v>Mayor</v>
      </c>
      <c r="AK427" s="61" t="str">
        <f ca="1">IFERROR(VLOOKUP(AF427,'Tablas de calculos'!$AF$4:$AI$28,4,FALSE),"")</f>
        <v>Extremo</v>
      </c>
      <c r="AL427" s="61" t="str">
        <f t="shared" ca="1" si="41"/>
        <v>Si</v>
      </c>
      <c r="AM427" s="76"/>
      <c r="AN427" s="215"/>
      <c r="AO427" s="215"/>
      <c r="AP427" s="215"/>
      <c r="AQ427" s="215"/>
    </row>
    <row r="428" spans="1:45" s="220" customFormat="1" ht="48.75" customHeight="1" x14ac:dyDescent="0.25">
      <c r="A428" s="232" t="s">
        <v>108</v>
      </c>
      <c r="B428" s="191" t="str">
        <f>VLOOKUP('Valoración 2.0'!C428,Tabla_Riesgos[#All],2,FALSE)</f>
        <v>INTELIGENCIA DE NEGOCIOS</v>
      </c>
      <c r="C428" s="191">
        <v>102</v>
      </c>
      <c r="D428" s="191" t="str">
        <f>VLOOKUP('Valoración 2.0'!C428,Tabla_Riesgos[#All],3,FALSE)</f>
        <v>Podría ocurrir que no se ejecuten las etapas del análisis de la información que se requieren para la inteligencia de negocio</v>
      </c>
      <c r="E428" s="191" t="str">
        <f>VLOOKUP('Valoración 2.0'!C428,Tabla_Riesgos[#All],6,FALSE)</f>
        <v>Operativo</v>
      </c>
      <c r="F428" s="216">
        <v>2</v>
      </c>
      <c r="G428" s="216">
        <v>2</v>
      </c>
      <c r="H428" s="216">
        <v>3</v>
      </c>
      <c r="I428" s="216">
        <v>2</v>
      </c>
      <c r="J428" s="216">
        <v>2</v>
      </c>
      <c r="K428" s="216"/>
      <c r="L428" s="216"/>
      <c r="M428" s="216"/>
      <c r="N428" s="216"/>
      <c r="O428" s="216"/>
      <c r="P428" s="216"/>
      <c r="Q428" s="216"/>
      <c r="R428" s="216"/>
      <c r="S428" s="216"/>
      <c r="T428" s="216"/>
      <c r="U428" s="216"/>
      <c r="V428" s="216"/>
      <c r="W428" s="216"/>
      <c r="X428" s="216"/>
      <c r="Y428" s="152">
        <f t="shared" si="30"/>
        <v>2</v>
      </c>
      <c r="Z428" s="127">
        <f>IFERROR(VLOOKUP(AC428,'Tablas de calculos'!$AA$25:$AC$29,3,FALSE),"")</f>
        <v>2</v>
      </c>
      <c r="AA428" s="127" t="str">
        <f>IFERROR(VLOOKUP(AD428,'Tablas de calculos'!$AB$25:$AC$29,2,FALSE),"")</f>
        <v/>
      </c>
      <c r="AB428" s="127" t="str">
        <f t="shared" si="31"/>
        <v>Improbable</v>
      </c>
      <c r="AC428" s="35" t="str">
        <f>IFERROR(VLOOKUP(Y428,'Tablas de calculos'!$V$22:$W$26,2,FALSE),"")</f>
        <v>Improbable</v>
      </c>
      <c r="AD428" s="237"/>
      <c r="AE428" s="35" t="str">
        <f>IFERROR(VLOOKUP(AB428,'Tablas de calculos'!$AF$4:$AI$28,4,FALSE),"")</f>
        <v/>
      </c>
      <c r="AF428" s="193" t="str">
        <f t="shared" ca="1" si="32"/>
        <v>Improbable</v>
      </c>
      <c r="AG428" s="123">
        <f ca="1">IFERROR(Z428-ROUND(AVERAGEIF('Control 2.0'!$B$3:$Z$220,'Valoración 2.0'!C428,'Control 2.0'!$Y$3:$Y$220),0),Z428)</f>
        <v>2</v>
      </c>
      <c r="AH428" s="123" t="str">
        <f ca="1">IFERROR(AA428-ROUND(AVERAGEIF('Control 2.0'!$B$3:$Z$220,'Valoración 2.0'!C428,'Control 2.0'!$Z$3:$Z$220),0),AA428)</f>
        <v/>
      </c>
      <c r="AI428" s="35" t="str">
        <f ca="1">IFERROR(VLOOKUP(AG428,'Tablas de calculos'!$V$22:$W$26,2,FALSE),"")</f>
        <v>Improbable</v>
      </c>
      <c r="AJ428" s="35" t="str">
        <f ca="1">IFERROR(VLOOKUP(AH428,'Tablas de calculos'!$V$22:$X$26,3,FALSE),"")</f>
        <v/>
      </c>
      <c r="AK428" s="35" t="str">
        <f ca="1">IFERROR(VLOOKUP(AF428,'Tablas de calculos'!$AF$4:$AI$28,4,FALSE),"")</f>
        <v/>
      </c>
      <c r="AL428" s="35" t="str">
        <f t="shared" ca="1" si="33"/>
        <v>Si</v>
      </c>
      <c r="AM428" s="192"/>
      <c r="AN428" s="215"/>
      <c r="AO428" s="215"/>
      <c r="AP428" s="215"/>
      <c r="AQ428" s="215"/>
    </row>
    <row r="429" spans="1:45" ht="48.75" customHeight="1" x14ac:dyDescent="0.25">
      <c r="A429" s="232" t="s">
        <v>108</v>
      </c>
      <c r="B429" s="74" t="str">
        <f>VLOOKUP('Valoración 2.0'!C429,Tabla_Riesgos[#All],2,FALSE)</f>
        <v>TODOS LOS PROCESOS</v>
      </c>
      <c r="C429" s="74">
        <v>104</v>
      </c>
      <c r="D429" s="74" t="str">
        <f>VLOOKUP('Valoración 2.0'!C429,Tabla_Riesgos[#All],3,FALSE)</f>
        <v>Puede ocurrir que se presenten incumplimientos a la normatividad vigente relacionada con derechos de autor.</v>
      </c>
      <c r="E429" s="74" t="str">
        <f>VLOOKUP('Valoración 2.0'!C429,Tabla_Riesgos[#All],6,FALSE)</f>
        <v>Cumplimiento</v>
      </c>
      <c r="F429" s="209"/>
      <c r="G429" s="209"/>
      <c r="H429" s="209"/>
      <c r="I429" s="209"/>
      <c r="J429" s="209"/>
      <c r="K429" s="209"/>
      <c r="L429" s="209"/>
      <c r="M429" s="209"/>
      <c r="N429" s="209"/>
      <c r="O429" s="209"/>
      <c r="P429" s="209"/>
      <c r="Q429" s="209"/>
      <c r="R429" s="209"/>
      <c r="S429" s="209"/>
      <c r="T429" s="209"/>
      <c r="U429" s="209"/>
      <c r="V429" s="209"/>
      <c r="W429" s="209"/>
      <c r="X429" s="209"/>
      <c r="Y429" s="64" t="str">
        <f t="shared" si="30"/>
        <v/>
      </c>
      <c r="Z429" s="127" t="str">
        <f>IFERROR(VLOOKUP(AC429,'Tablas de calculos'!$AA$25:$AC$29,3,FALSE),"")</f>
        <v/>
      </c>
      <c r="AA429" s="127" t="str">
        <f>IFERROR(VLOOKUP(AD429,'Tablas de calculos'!$AB$25:$AC$29,2,FALSE),"")</f>
        <v/>
      </c>
      <c r="AB429" s="128" t="str">
        <f t="shared" si="31"/>
        <v/>
      </c>
      <c r="AC429" s="61" t="str">
        <f>IFERROR(VLOOKUP(Y429,'Tablas de calculos'!$V$22:$W$26,2,FALSE),"")</f>
        <v/>
      </c>
      <c r="AD429" s="207"/>
      <c r="AE429" s="61" t="str">
        <f>IFERROR(VLOOKUP(AB429,'Tablas de calculos'!$AF$4:$AI$28,4,FALSE),"")</f>
        <v/>
      </c>
      <c r="AF429" s="130" t="str">
        <f t="shared" ca="1" si="32"/>
        <v/>
      </c>
      <c r="AG429" s="123" t="str">
        <f ca="1">IFERROR(Z429-ROUND(AVERAGEIF('Control 2.0'!$B$3:$Z$220,'Valoración 2.0'!C429,'Control 2.0'!$Y$3:$Y$220),0),Z429)</f>
        <v/>
      </c>
      <c r="AH429" s="123" t="str">
        <f ca="1">IFERROR(AA429-ROUND(AVERAGEIF('Control 2.0'!$B$3:$Z$220,'Valoración 2.0'!C429,'Control 2.0'!$Z$3:$Z$220),0),AA429)</f>
        <v/>
      </c>
      <c r="AI429" s="61" t="str">
        <f ca="1">IFERROR(VLOOKUP(AG429,'Tablas de calculos'!$V$22:$W$26,2,FALSE),"")</f>
        <v/>
      </c>
      <c r="AJ429" s="61" t="str">
        <f ca="1">IFERROR(VLOOKUP(AH429,'Tablas de calculos'!$V$22:$X$26,3,FALSE),"")</f>
        <v/>
      </c>
      <c r="AK429" s="61" t="str">
        <f ca="1">IFERROR(VLOOKUP(AF429,'Tablas de calculos'!$AF$4:$AI$28,4,FALSE),"")</f>
        <v/>
      </c>
      <c r="AL429" s="61" t="str">
        <f t="shared" ca="1" si="33"/>
        <v>Si</v>
      </c>
      <c r="AM429" s="76"/>
      <c r="AN429" s="215"/>
      <c r="AO429" s="215"/>
      <c r="AP429" s="215"/>
      <c r="AQ429" s="215"/>
    </row>
    <row r="430" spans="1:45" s="220" customFormat="1" ht="48.75" customHeight="1" x14ac:dyDescent="0.25">
      <c r="A430" s="232" t="s">
        <v>108</v>
      </c>
      <c r="B430" s="191" t="str">
        <f>VLOOKUP('Valoración 2.0'!C430,Tabla_Riesgos[#All],2,FALSE)</f>
        <v>DIAGNOSTICO Y ALISTAMIENTO DE ACTIVOS</v>
      </c>
      <c r="C430" s="191">
        <v>105</v>
      </c>
      <c r="D430" s="191" t="str">
        <f>VLOOKUP('Valoración 2.0'!C430,Tabla_Riesgos[#All],3,FALSE)</f>
        <v>Puede ocurrir que se presenten errores en la identificación del estado de los activos</v>
      </c>
      <c r="E430" s="191" t="str">
        <f>VLOOKUP('Valoración 2.0'!C430,Tabla_Riesgos[#All],6,FALSE)</f>
        <v>Operativo</v>
      </c>
      <c r="F430" s="216"/>
      <c r="G430" s="216"/>
      <c r="H430" s="216"/>
      <c r="I430" s="216"/>
      <c r="J430" s="216"/>
      <c r="K430" s="216"/>
      <c r="L430" s="216"/>
      <c r="M430" s="216"/>
      <c r="N430" s="216"/>
      <c r="O430" s="216"/>
      <c r="P430" s="216"/>
      <c r="Q430" s="216"/>
      <c r="R430" s="216"/>
      <c r="S430" s="216"/>
      <c r="T430" s="216"/>
      <c r="U430" s="216"/>
      <c r="V430" s="216"/>
      <c r="W430" s="216"/>
      <c r="X430" s="216"/>
      <c r="Y430" s="152" t="str">
        <f t="shared" si="30"/>
        <v/>
      </c>
      <c r="Z430" s="127" t="str">
        <f>IFERROR(VLOOKUP(AC430,'Tablas de calculos'!$AA$25:$AC$29,3,FALSE),"")</f>
        <v/>
      </c>
      <c r="AA430" s="127" t="str">
        <f>IFERROR(VLOOKUP(AD430,'Tablas de calculos'!$AB$25:$AC$29,2,FALSE),"")</f>
        <v/>
      </c>
      <c r="AB430" s="127" t="str">
        <f t="shared" si="31"/>
        <v/>
      </c>
      <c r="AC430" s="35" t="str">
        <f>IFERROR(VLOOKUP(Y430,'Tablas de calculos'!$V$22:$W$26,2,FALSE),"")</f>
        <v/>
      </c>
      <c r="AD430" s="237"/>
      <c r="AE430" s="35" t="str">
        <f>IFERROR(VLOOKUP(AB430,'Tablas de calculos'!$AF$4:$AI$28,4,FALSE),"")</f>
        <v/>
      </c>
      <c r="AF430" s="193" t="str">
        <f t="shared" ca="1" si="32"/>
        <v/>
      </c>
      <c r="AG430" s="123" t="str">
        <f ca="1">IFERROR(Z430-ROUND(AVERAGEIF('Control 2.0'!$B$3:$Z$220,'Valoración 2.0'!C430,'Control 2.0'!$Y$3:$Y$220),0),Z430)</f>
        <v/>
      </c>
      <c r="AH430" s="123" t="str">
        <f ca="1">IFERROR(AA430-ROUND(AVERAGEIF('Control 2.0'!$B$3:$Z$220,'Valoración 2.0'!C430,'Control 2.0'!$Z$3:$Z$220),0),AA430)</f>
        <v/>
      </c>
      <c r="AI430" s="35" t="str">
        <f ca="1">IFERROR(VLOOKUP(AG430,'Tablas de calculos'!$V$22:$W$26,2,FALSE),"")</f>
        <v/>
      </c>
      <c r="AJ430" s="35" t="str">
        <f ca="1">IFERROR(VLOOKUP(AH430,'Tablas de calculos'!$V$22:$X$26,3,FALSE),"")</f>
        <v/>
      </c>
      <c r="AK430" s="35" t="str">
        <f ca="1">IFERROR(VLOOKUP(AF430,'Tablas de calculos'!$AF$4:$AI$28,4,FALSE),"")</f>
        <v/>
      </c>
      <c r="AL430" s="35" t="str">
        <f t="shared" ca="1" si="33"/>
        <v>Si</v>
      </c>
      <c r="AM430" s="192"/>
      <c r="AN430" s="215"/>
      <c r="AO430" s="215"/>
      <c r="AP430" s="215"/>
      <c r="AQ430" s="215"/>
    </row>
    <row r="431" spans="1:45" ht="48.75" customHeight="1" x14ac:dyDescent="0.25">
      <c r="A431" s="232" t="s">
        <v>108</v>
      </c>
      <c r="B431" s="74" t="str">
        <f>VLOOKUP('Valoración 2.0'!C431,Tabla_Riesgos[#All],2,FALSE)</f>
        <v>DIAGNOSTICO Y ALISTAMIENTO DE ACTIVOS</v>
      </c>
      <c r="C431" s="74">
        <v>106</v>
      </c>
      <c r="D431" s="74" t="str">
        <f>VLOOKUP('Valoración 2.0'!C431,Tabla_Riesgos[#All],3,FALSE)</f>
        <v>Puede ocurrir que el alistamiento sin previo cumplimiento de los requisitos, no permita disponer del activo</v>
      </c>
      <c r="E431" s="74" t="str">
        <f>VLOOKUP('Valoración 2.0'!C431,Tabla_Riesgos[#All],6,FALSE)</f>
        <v>Operativo</v>
      </c>
      <c r="F431" s="209"/>
      <c r="G431" s="209"/>
      <c r="H431" s="209"/>
      <c r="I431" s="209"/>
      <c r="J431" s="209"/>
      <c r="K431" s="209"/>
      <c r="L431" s="209"/>
      <c r="M431" s="209"/>
      <c r="N431" s="209"/>
      <c r="O431" s="209"/>
      <c r="P431" s="209"/>
      <c r="Q431" s="209"/>
      <c r="R431" s="209"/>
      <c r="S431" s="209"/>
      <c r="T431" s="209"/>
      <c r="U431" s="209"/>
      <c r="V431" s="209"/>
      <c r="W431" s="209"/>
      <c r="X431" s="209"/>
      <c r="Y431" s="64" t="str">
        <f t="shared" si="30"/>
        <v/>
      </c>
      <c r="Z431" s="127" t="str">
        <f>IFERROR(VLOOKUP(AC431,'Tablas de calculos'!$AA$25:$AC$29,3,FALSE),"")</f>
        <v/>
      </c>
      <c r="AA431" s="127" t="str">
        <f>IFERROR(VLOOKUP(AD431,'Tablas de calculos'!$AB$25:$AC$29,2,FALSE),"")</f>
        <v/>
      </c>
      <c r="AB431" s="128" t="str">
        <f t="shared" si="31"/>
        <v/>
      </c>
      <c r="AC431" s="61" t="str">
        <f>IFERROR(VLOOKUP(Y431,'Tablas de calculos'!$V$22:$W$26,2,FALSE),"")</f>
        <v/>
      </c>
      <c r="AD431" s="207"/>
      <c r="AE431" s="61" t="str">
        <f>IFERROR(VLOOKUP(AB431,'Tablas de calculos'!$AF$4:$AI$28,4,FALSE),"")</f>
        <v/>
      </c>
      <c r="AF431" s="130" t="str">
        <f t="shared" ca="1" si="32"/>
        <v/>
      </c>
      <c r="AG431" s="123" t="str">
        <f ca="1">IFERROR(Z431-ROUND(AVERAGEIF('Control 2.0'!$B$3:$Z$220,'Valoración 2.0'!C431,'Control 2.0'!$Y$3:$Y$220),0),Z431)</f>
        <v/>
      </c>
      <c r="AH431" s="123" t="str">
        <f ca="1">IFERROR(AA431-ROUND(AVERAGEIF('Control 2.0'!$B$3:$Z$220,'Valoración 2.0'!C431,'Control 2.0'!$Z$3:$Z$220),0),AA431)</f>
        <v/>
      </c>
      <c r="AI431" s="61" t="str">
        <f ca="1">IFERROR(VLOOKUP(AG431,'Tablas de calculos'!$V$22:$W$26,2,FALSE),"")</f>
        <v/>
      </c>
      <c r="AJ431" s="61" t="str">
        <f ca="1">IFERROR(VLOOKUP(AH431,'Tablas de calculos'!$V$22:$X$26,3,FALSE),"")</f>
        <v/>
      </c>
      <c r="AK431" s="61" t="str">
        <f ca="1">IFERROR(VLOOKUP(AF431,'Tablas de calculos'!$AF$4:$AI$28,4,FALSE),"")</f>
        <v/>
      </c>
      <c r="AL431" s="61" t="str">
        <f t="shared" ca="1" si="33"/>
        <v>Si</v>
      </c>
      <c r="AM431" s="76"/>
      <c r="AN431" s="215"/>
      <c r="AO431" s="215"/>
      <c r="AP431" s="215"/>
      <c r="AQ431" s="215"/>
    </row>
    <row r="432" spans="1:45" s="220" customFormat="1" ht="48.75" customHeight="1" x14ac:dyDescent="0.25">
      <c r="A432" s="232" t="s">
        <v>108</v>
      </c>
      <c r="B432" s="191" t="str">
        <f>VLOOKUP('Valoración 2.0'!C432,Tabla_Riesgos[#All],2,FALSE)</f>
        <v>DIAGNOSTICO Y ALISTAMIENTO DE ACTIVOS</v>
      </c>
      <c r="C432" s="191">
        <v>107</v>
      </c>
      <c r="D432" s="191" t="str">
        <f>VLOOKUP('Valoración 2.0'!C432,Tabla_Riesgos[#All],3,FALSE)</f>
        <v>Puede ocurrir que no se gestione oportunamente el alistamiento de los activos</v>
      </c>
      <c r="E432" s="191" t="str">
        <f>VLOOKUP('Valoración 2.0'!C432,Tabla_Riesgos[#All],6,FALSE)</f>
        <v>Operativo</v>
      </c>
      <c r="F432" s="216"/>
      <c r="G432" s="216"/>
      <c r="H432" s="216"/>
      <c r="I432" s="216"/>
      <c r="J432" s="216"/>
      <c r="K432" s="216"/>
      <c r="L432" s="216"/>
      <c r="M432" s="216"/>
      <c r="N432" s="216"/>
      <c r="O432" s="216"/>
      <c r="P432" s="216"/>
      <c r="Q432" s="216"/>
      <c r="R432" s="216"/>
      <c r="S432" s="216"/>
      <c r="T432" s="216"/>
      <c r="U432" s="216"/>
      <c r="V432" s="216"/>
      <c r="W432" s="216"/>
      <c r="X432" s="216"/>
      <c r="Y432" s="152" t="str">
        <f t="shared" si="30"/>
        <v/>
      </c>
      <c r="Z432" s="127" t="str">
        <f>IFERROR(VLOOKUP(AC432,'Tablas de calculos'!$AA$25:$AC$29,3,FALSE),"")</f>
        <v/>
      </c>
      <c r="AA432" s="127" t="str">
        <f>IFERROR(VLOOKUP(AD432,'Tablas de calculos'!$AB$25:$AC$29,2,FALSE),"")</f>
        <v/>
      </c>
      <c r="AB432" s="127" t="str">
        <f t="shared" si="31"/>
        <v/>
      </c>
      <c r="AC432" s="35" t="str">
        <f>IFERROR(VLOOKUP(Y432,'Tablas de calculos'!$V$22:$W$26,2,FALSE),"")</f>
        <v/>
      </c>
      <c r="AD432" s="237"/>
      <c r="AE432" s="35" t="str">
        <f>IFERROR(VLOOKUP(AB432,'Tablas de calculos'!$AF$4:$AI$28,4,FALSE),"")</f>
        <v/>
      </c>
      <c r="AF432" s="193" t="str">
        <f t="shared" ca="1" si="32"/>
        <v/>
      </c>
      <c r="AG432" s="123" t="str">
        <f ca="1">IFERROR(Z432-ROUND(AVERAGEIF('Control 2.0'!$B$3:$Z$220,'Valoración 2.0'!C432,'Control 2.0'!$Y$3:$Y$220),0),Z432)</f>
        <v/>
      </c>
      <c r="AH432" s="123" t="str">
        <f ca="1">IFERROR(AA432-ROUND(AVERAGEIF('Control 2.0'!$B$3:$Z$220,'Valoración 2.0'!C432,'Control 2.0'!$Z$3:$Z$220),0),AA432)</f>
        <v/>
      </c>
      <c r="AI432" s="35" t="str">
        <f ca="1">IFERROR(VLOOKUP(AG432,'Tablas de calculos'!$V$22:$W$26,2,FALSE),"")</f>
        <v/>
      </c>
      <c r="AJ432" s="35" t="str">
        <f ca="1">IFERROR(VLOOKUP(AH432,'Tablas de calculos'!$V$22:$X$26,3,FALSE),"")</f>
        <v/>
      </c>
      <c r="AK432" s="35" t="str">
        <f ca="1">IFERROR(VLOOKUP(AF432,'Tablas de calculos'!$AF$4:$AI$28,4,FALSE),"")</f>
        <v/>
      </c>
      <c r="AL432" s="35" t="str">
        <f t="shared" ca="1" si="33"/>
        <v>Si</v>
      </c>
      <c r="AM432" s="192"/>
      <c r="AN432" s="215"/>
      <c r="AO432" s="215"/>
      <c r="AP432" s="215"/>
      <c r="AQ432" s="215"/>
    </row>
    <row r="433" spans="1:43" ht="48.75" customHeight="1" x14ac:dyDescent="0.25">
      <c r="A433" s="232" t="s">
        <v>108</v>
      </c>
      <c r="B433" s="74" t="str">
        <f>VLOOKUP('Valoración 2.0'!C433,Tabla_Riesgos[#All],2,FALSE)</f>
        <v>DISPOSICIÓN TEMPORAL DE ACTIVOS</v>
      </c>
      <c r="C433" s="74">
        <v>108</v>
      </c>
      <c r="D433" s="74" t="str">
        <f>VLOOKUP('Valoración 2.0'!C433,Tabla_Riesgos[#All],3,FALSE)</f>
        <v>Puede ocurrir que no se cuente con la información de las obligaciones vencidas por el arrendatario.</v>
      </c>
      <c r="E433" s="74" t="str">
        <f>VLOOKUP('Valoración 2.0'!C433,Tabla_Riesgos[#All],6,FALSE)</f>
        <v>Operativo</v>
      </c>
      <c r="F433" s="209"/>
      <c r="G433" s="209"/>
      <c r="H433" s="209"/>
      <c r="I433" s="209"/>
      <c r="J433" s="209"/>
      <c r="K433" s="209"/>
      <c r="L433" s="209"/>
      <c r="M433" s="209"/>
      <c r="N433" s="209"/>
      <c r="O433" s="209"/>
      <c r="P433" s="209"/>
      <c r="Q433" s="209"/>
      <c r="R433" s="209"/>
      <c r="S433" s="209"/>
      <c r="T433" s="209"/>
      <c r="U433" s="209"/>
      <c r="V433" s="209"/>
      <c r="W433" s="209"/>
      <c r="X433" s="209"/>
      <c r="Y433" s="64" t="str">
        <f t="shared" si="30"/>
        <v/>
      </c>
      <c r="Z433" s="127" t="str">
        <f>IFERROR(VLOOKUP(AC433,'Tablas de calculos'!$AA$25:$AC$29,3,FALSE),"")</f>
        <v/>
      </c>
      <c r="AA433" s="127" t="str">
        <f>IFERROR(VLOOKUP(AD433,'Tablas de calculos'!$AB$25:$AC$29,2,FALSE),"")</f>
        <v/>
      </c>
      <c r="AB433" s="128" t="str">
        <f t="shared" si="31"/>
        <v/>
      </c>
      <c r="AC433" s="61" t="str">
        <f>IFERROR(VLOOKUP(Y433,'Tablas de calculos'!$V$22:$W$26,2,FALSE),"")</f>
        <v/>
      </c>
      <c r="AD433" s="207"/>
      <c r="AE433" s="61" t="str">
        <f>IFERROR(VLOOKUP(AB433,'Tablas de calculos'!$AF$4:$AI$28,4,FALSE),"")</f>
        <v/>
      </c>
      <c r="AF433" s="130" t="str">
        <f t="shared" ca="1" si="32"/>
        <v/>
      </c>
      <c r="AG433" s="123" t="str">
        <f ca="1">IFERROR(Z433-ROUND(AVERAGEIF('Control 2.0'!$B$3:$Z$220,'Valoración 2.0'!C433,'Control 2.0'!$Y$3:$Y$220),0),Z433)</f>
        <v/>
      </c>
      <c r="AH433" s="123" t="str">
        <f ca="1">IFERROR(AA433-ROUND(AVERAGEIF('Control 2.0'!$B$3:$Z$220,'Valoración 2.0'!C433,'Control 2.0'!$Z$3:$Z$220),0),AA433)</f>
        <v/>
      </c>
      <c r="AI433" s="61" t="str">
        <f ca="1">IFERROR(VLOOKUP(AG433,'Tablas de calculos'!$V$22:$W$26,2,FALSE),"")</f>
        <v/>
      </c>
      <c r="AJ433" s="61" t="str">
        <f ca="1">IFERROR(VLOOKUP(AH433,'Tablas de calculos'!$V$22:$X$26,3,FALSE),"")</f>
        <v/>
      </c>
      <c r="AK433" s="61" t="str">
        <f ca="1">IFERROR(VLOOKUP(AF433,'Tablas de calculos'!$AF$4:$AI$28,4,FALSE),"")</f>
        <v/>
      </c>
      <c r="AL433" s="61" t="str">
        <f t="shared" ca="1" si="33"/>
        <v>Si</v>
      </c>
      <c r="AM433" s="76"/>
      <c r="AN433" s="215"/>
      <c r="AO433" s="215"/>
      <c r="AP433" s="215"/>
      <c r="AQ433" s="215"/>
    </row>
    <row r="434" spans="1:43" s="220" customFormat="1" ht="48.75" customHeight="1" x14ac:dyDescent="0.25">
      <c r="A434" s="232" t="s">
        <v>108</v>
      </c>
      <c r="B434" s="191" t="str">
        <f>VLOOKUP('Valoración 2.0'!C434,Tabla_Riesgos[#All],2,FALSE)</f>
        <v>DISPOSICIÓN TEMPORAL DE ACTIVOS</v>
      </c>
      <c r="C434" s="191">
        <v>109</v>
      </c>
      <c r="D434" s="191" t="str">
        <f>VLOOKUP('Valoración 2.0'!C434,Tabla_Riesgos[#All],3,FALSE)</f>
        <v>Puede ocurrir que no se cuente con la información del traslado de productividad bajo la administración de deposito provisional</v>
      </c>
      <c r="E434" s="191" t="str">
        <f>VLOOKUP('Valoración 2.0'!C434,Tabla_Riesgos[#All],6,FALSE)</f>
        <v>Operativo</v>
      </c>
      <c r="F434" s="216"/>
      <c r="G434" s="216"/>
      <c r="H434" s="216"/>
      <c r="I434" s="216"/>
      <c r="J434" s="216"/>
      <c r="K434" s="216"/>
      <c r="L434" s="216"/>
      <c r="M434" s="216"/>
      <c r="N434" s="216"/>
      <c r="O434" s="216"/>
      <c r="P434" s="216"/>
      <c r="Q434" s="216"/>
      <c r="R434" s="216"/>
      <c r="S434" s="216"/>
      <c r="T434" s="216"/>
      <c r="U434" s="216"/>
      <c r="V434" s="216"/>
      <c r="W434" s="216"/>
      <c r="X434" s="216"/>
      <c r="Y434" s="152" t="str">
        <f t="shared" si="30"/>
        <v/>
      </c>
      <c r="Z434" s="127" t="str">
        <f>IFERROR(VLOOKUP(AC434,'Tablas de calculos'!$AA$25:$AC$29,3,FALSE),"")</f>
        <v/>
      </c>
      <c r="AA434" s="127" t="str">
        <f>IFERROR(VLOOKUP(AD434,'Tablas de calculos'!$AB$25:$AC$29,2,FALSE),"")</f>
        <v/>
      </c>
      <c r="AB434" s="127" t="str">
        <f t="shared" si="31"/>
        <v/>
      </c>
      <c r="AC434" s="35" t="str">
        <f>IFERROR(VLOOKUP(Y434,'Tablas de calculos'!$V$22:$W$26,2,FALSE),"")</f>
        <v/>
      </c>
      <c r="AD434" s="237"/>
      <c r="AE434" s="35" t="str">
        <f>IFERROR(VLOOKUP(AB434,'Tablas de calculos'!$AF$4:$AI$28,4,FALSE),"")</f>
        <v/>
      </c>
      <c r="AF434" s="193" t="str">
        <f t="shared" ca="1" si="32"/>
        <v/>
      </c>
      <c r="AG434" s="123" t="str">
        <f ca="1">IFERROR(Z434-ROUND(AVERAGEIF('Control 2.0'!$B$3:$Z$220,'Valoración 2.0'!C434,'Control 2.0'!$Y$3:$Y$220),0),Z434)</f>
        <v/>
      </c>
      <c r="AH434" s="123" t="str">
        <f ca="1">IFERROR(AA434-ROUND(AVERAGEIF('Control 2.0'!$B$3:$Z$220,'Valoración 2.0'!C434,'Control 2.0'!$Z$3:$Z$220),0),AA434)</f>
        <v/>
      </c>
      <c r="AI434" s="35" t="str">
        <f ca="1">IFERROR(VLOOKUP(AG434,'Tablas de calculos'!$V$22:$W$26,2,FALSE),"")</f>
        <v/>
      </c>
      <c r="AJ434" s="35" t="str">
        <f ca="1">IFERROR(VLOOKUP(AH434,'Tablas de calculos'!$V$22:$X$26,3,FALSE),"")</f>
        <v/>
      </c>
      <c r="AK434" s="35" t="str">
        <f ca="1">IFERROR(VLOOKUP(AF434,'Tablas de calculos'!$AF$4:$AI$28,4,FALSE),"")</f>
        <v/>
      </c>
      <c r="AL434" s="35" t="str">
        <f t="shared" ca="1" si="33"/>
        <v>Si</v>
      </c>
      <c r="AM434" s="192"/>
      <c r="AN434" s="215"/>
      <c r="AO434" s="215"/>
      <c r="AP434" s="215"/>
      <c r="AQ434" s="215"/>
    </row>
    <row r="435" spans="1:43" ht="48.75" customHeight="1" x14ac:dyDescent="0.25">
      <c r="A435" s="232" t="s">
        <v>108</v>
      </c>
      <c r="B435" s="74" t="str">
        <f>VLOOKUP('Valoración 2.0'!C435,Tabla_Riesgos[#All],2,FALSE)</f>
        <v>DISPOSICIÓN TEMPORAL DE ACTIVOS</v>
      </c>
      <c r="C435" s="74">
        <v>110</v>
      </c>
      <c r="D435" s="74" t="str">
        <f>VLOOKUP('Valoración 2.0'!C435,Tabla_Riesgos[#All],3,FALSE)</f>
        <v>Puede ocurrir que no se conserven las condiciones físicas ni se mantengan las obligaciones al día de los activos bajo la administración en destinación provisional</v>
      </c>
      <c r="E435" s="74" t="str">
        <f>VLOOKUP('Valoración 2.0'!C435,Tabla_Riesgos[#All],6,FALSE)</f>
        <v>Operativo</v>
      </c>
      <c r="F435" s="209"/>
      <c r="G435" s="209"/>
      <c r="H435" s="209"/>
      <c r="I435" s="209"/>
      <c r="J435" s="209"/>
      <c r="K435" s="209"/>
      <c r="L435" s="209"/>
      <c r="M435" s="209"/>
      <c r="N435" s="209"/>
      <c r="O435" s="209"/>
      <c r="P435" s="209"/>
      <c r="Q435" s="209"/>
      <c r="R435" s="209"/>
      <c r="S435" s="209"/>
      <c r="T435" s="209"/>
      <c r="U435" s="209"/>
      <c r="V435" s="209"/>
      <c r="W435" s="209"/>
      <c r="X435" s="209"/>
      <c r="Y435" s="64" t="str">
        <f t="shared" si="30"/>
        <v/>
      </c>
      <c r="Z435" s="127" t="str">
        <f>IFERROR(VLOOKUP(AC435,'Tablas de calculos'!$AA$25:$AC$29,3,FALSE),"")</f>
        <v/>
      </c>
      <c r="AA435" s="127" t="str">
        <f>IFERROR(VLOOKUP(AD435,'Tablas de calculos'!$AB$25:$AC$29,2,FALSE),"")</f>
        <v/>
      </c>
      <c r="AB435" s="128" t="str">
        <f t="shared" si="31"/>
        <v/>
      </c>
      <c r="AC435" s="61" t="str">
        <f>IFERROR(VLOOKUP(Y435,'Tablas de calculos'!$V$22:$W$26,2,FALSE),"")</f>
        <v/>
      </c>
      <c r="AD435" s="207"/>
      <c r="AE435" s="61" t="str">
        <f>IFERROR(VLOOKUP(AB435,'Tablas de calculos'!$AF$4:$AI$28,4,FALSE),"")</f>
        <v/>
      </c>
      <c r="AF435" s="130" t="str">
        <f t="shared" ca="1" si="32"/>
        <v/>
      </c>
      <c r="AG435" s="123" t="str">
        <f ca="1">IFERROR(Z435-ROUND(AVERAGEIF('Control 2.0'!$B$3:$Z$220,'Valoración 2.0'!C435,'Control 2.0'!$Y$3:$Y$220),0),Z435)</f>
        <v/>
      </c>
      <c r="AH435" s="123" t="str">
        <f ca="1">IFERROR(AA435-ROUND(AVERAGEIF('Control 2.0'!$B$3:$Z$220,'Valoración 2.0'!C435,'Control 2.0'!$Z$3:$Z$220),0),AA435)</f>
        <v/>
      </c>
      <c r="AI435" s="61" t="str">
        <f ca="1">IFERROR(VLOOKUP(AG435,'Tablas de calculos'!$V$22:$W$26,2,FALSE),"")</f>
        <v/>
      </c>
      <c r="AJ435" s="61" t="str">
        <f ca="1">IFERROR(VLOOKUP(AH435,'Tablas de calculos'!$V$22:$X$26,3,FALSE),"")</f>
        <v/>
      </c>
      <c r="AK435" s="61" t="str">
        <f ca="1">IFERROR(VLOOKUP(AF435,'Tablas de calculos'!$AF$4:$AI$28,4,FALSE),"")</f>
        <v/>
      </c>
      <c r="AL435" s="61" t="str">
        <f t="shared" ca="1" si="33"/>
        <v>Si</v>
      </c>
      <c r="AM435" s="76"/>
      <c r="AN435" s="215"/>
      <c r="AO435" s="215"/>
      <c r="AP435" s="215"/>
      <c r="AQ435" s="215"/>
    </row>
    <row r="436" spans="1:43" s="220" customFormat="1" ht="48.75" customHeight="1" x14ac:dyDescent="0.25">
      <c r="A436" s="232" t="s">
        <v>108</v>
      </c>
      <c r="B436" s="191" t="str">
        <f>VLOOKUP('Valoración 2.0'!C436,Tabla_Riesgos[#All],2,FALSE)</f>
        <v>DISPOSICIÓN TEMPORAL DE ACTIVOS</v>
      </c>
      <c r="C436" s="191">
        <v>111</v>
      </c>
      <c r="D436" s="191" t="str">
        <f>VLOOKUP('Valoración 2.0'!C436,Tabla_Riesgos[#All],3,FALSE)</f>
        <v>Puede ocurrir que no se tenga identificado los activos productivos dentro del sistema de información</v>
      </c>
      <c r="E436" s="191" t="str">
        <f>VLOOKUP('Valoración 2.0'!C436,Tabla_Riesgos[#All],6,FALSE)</f>
        <v>Operativo</v>
      </c>
      <c r="F436" s="216"/>
      <c r="G436" s="216"/>
      <c r="H436" s="216"/>
      <c r="I436" s="216"/>
      <c r="J436" s="216"/>
      <c r="K436" s="216"/>
      <c r="L436" s="216"/>
      <c r="M436" s="216"/>
      <c r="N436" s="216"/>
      <c r="O436" s="216"/>
      <c r="P436" s="216"/>
      <c r="Q436" s="216"/>
      <c r="R436" s="216"/>
      <c r="S436" s="216"/>
      <c r="T436" s="216"/>
      <c r="U436" s="216"/>
      <c r="V436" s="216"/>
      <c r="W436" s="216"/>
      <c r="X436" s="216"/>
      <c r="Y436" s="152" t="str">
        <f t="shared" si="30"/>
        <v/>
      </c>
      <c r="Z436" s="127" t="str">
        <f>IFERROR(VLOOKUP(AC436,'Tablas de calculos'!$AA$25:$AC$29,3,FALSE),"")</f>
        <v/>
      </c>
      <c r="AA436" s="127" t="str">
        <f>IFERROR(VLOOKUP(AD436,'Tablas de calculos'!$AB$25:$AC$29,2,FALSE),"")</f>
        <v/>
      </c>
      <c r="AB436" s="127" t="str">
        <f t="shared" si="31"/>
        <v/>
      </c>
      <c r="AC436" s="35" t="str">
        <f>IFERROR(VLOOKUP(Y436,'Tablas de calculos'!$V$22:$W$26,2,FALSE),"")</f>
        <v/>
      </c>
      <c r="AD436" s="237"/>
      <c r="AE436" s="35" t="str">
        <f>IFERROR(VLOOKUP(AB436,'Tablas de calculos'!$AF$4:$AI$28,4,FALSE),"")</f>
        <v/>
      </c>
      <c r="AF436" s="193" t="str">
        <f t="shared" ca="1" si="32"/>
        <v/>
      </c>
      <c r="AG436" s="123" t="str">
        <f ca="1">IFERROR(Z436-ROUND(AVERAGEIF('Control 2.0'!$B$3:$Z$220,'Valoración 2.0'!C436,'Control 2.0'!$Y$3:$Y$220),0),Z436)</f>
        <v/>
      </c>
      <c r="AH436" s="123" t="str">
        <f ca="1">IFERROR(AA436-ROUND(AVERAGEIF('Control 2.0'!$B$3:$Z$220,'Valoración 2.0'!C436,'Control 2.0'!$Z$3:$Z$220),0),AA436)</f>
        <v/>
      </c>
      <c r="AI436" s="35" t="str">
        <f ca="1">IFERROR(VLOOKUP(AG436,'Tablas de calculos'!$V$22:$W$26,2,FALSE),"")</f>
        <v/>
      </c>
      <c r="AJ436" s="35" t="str">
        <f ca="1">IFERROR(VLOOKUP(AH436,'Tablas de calculos'!$V$22:$X$26,3,FALSE),"")</f>
        <v/>
      </c>
      <c r="AK436" s="35" t="str">
        <f ca="1">IFERROR(VLOOKUP(AF436,'Tablas de calculos'!$AF$4:$AI$28,4,FALSE),"")</f>
        <v/>
      </c>
      <c r="AL436" s="35" t="str">
        <f t="shared" ca="1" si="33"/>
        <v>Si</v>
      </c>
      <c r="AM436" s="192"/>
      <c r="AN436" s="215"/>
      <c r="AO436" s="215"/>
      <c r="AP436" s="215"/>
      <c r="AQ436" s="215"/>
    </row>
    <row r="437" spans="1:43" ht="48.75" customHeight="1" x14ac:dyDescent="0.25">
      <c r="A437" s="232" t="s">
        <v>108</v>
      </c>
      <c r="B437" s="74" t="str">
        <f>VLOOKUP('Valoración 2.0'!C437,Tabla_Riesgos[#All],2,FALSE)</f>
        <v>DISPOSICIÓN TEMPORAL DE ACTIVOS</v>
      </c>
      <c r="C437" s="74">
        <v>112</v>
      </c>
      <c r="D437" s="74" t="str">
        <f>VLOOKUP('Valoración 2.0'!C437,Tabla_Riesgos[#All],3,FALSE)</f>
        <v>Puede ocurrir que las entidades de registro  cuenten con información desactualizada de los  mecanismos de administración.</v>
      </c>
      <c r="E437" s="74" t="str">
        <f>VLOOKUP('Valoración 2.0'!C437,Tabla_Riesgos[#All],6,FALSE)</f>
        <v>Operativo</v>
      </c>
      <c r="F437" s="209"/>
      <c r="G437" s="209"/>
      <c r="H437" s="209"/>
      <c r="I437" s="209"/>
      <c r="J437" s="209"/>
      <c r="K437" s="209"/>
      <c r="L437" s="209"/>
      <c r="M437" s="209"/>
      <c r="N437" s="209"/>
      <c r="O437" s="209"/>
      <c r="P437" s="209"/>
      <c r="Q437" s="209"/>
      <c r="R437" s="209"/>
      <c r="S437" s="209"/>
      <c r="T437" s="209"/>
      <c r="U437" s="209"/>
      <c r="V437" s="209"/>
      <c r="W437" s="209"/>
      <c r="X437" s="209"/>
      <c r="Y437" s="64" t="str">
        <f t="shared" si="30"/>
        <v/>
      </c>
      <c r="Z437" s="127" t="str">
        <f>IFERROR(VLOOKUP(AC437,'Tablas de calculos'!$AA$25:$AC$29,3,FALSE),"")</f>
        <v/>
      </c>
      <c r="AA437" s="127" t="str">
        <f>IFERROR(VLOOKUP(AD437,'Tablas de calculos'!$AB$25:$AC$29,2,FALSE),"")</f>
        <v/>
      </c>
      <c r="AB437" s="128" t="str">
        <f t="shared" si="31"/>
        <v/>
      </c>
      <c r="AC437" s="61" t="str">
        <f>IFERROR(VLOOKUP(Y437,'Tablas de calculos'!$V$22:$W$26,2,FALSE),"")</f>
        <v/>
      </c>
      <c r="AD437" s="207"/>
      <c r="AE437" s="61" t="str">
        <f>IFERROR(VLOOKUP(AB437,'Tablas de calculos'!$AF$4:$AI$28,4,FALSE),"")</f>
        <v/>
      </c>
      <c r="AF437" s="130" t="str">
        <f t="shared" ca="1" si="32"/>
        <v/>
      </c>
      <c r="AG437" s="123" t="str">
        <f ca="1">IFERROR(Z437-ROUND(AVERAGEIF('Control 2.0'!$B$3:$Z$220,'Valoración 2.0'!C437,'Control 2.0'!$Y$3:$Y$220),0),Z437)</f>
        <v/>
      </c>
      <c r="AH437" s="123" t="str">
        <f ca="1">IFERROR(AA437-ROUND(AVERAGEIF('Control 2.0'!$B$3:$Z$220,'Valoración 2.0'!C437,'Control 2.0'!$Z$3:$Z$220),0),AA437)</f>
        <v/>
      </c>
      <c r="AI437" s="61" t="str">
        <f ca="1">IFERROR(VLOOKUP(AG437,'Tablas de calculos'!$V$22:$W$26,2,FALSE),"")</f>
        <v/>
      </c>
      <c r="AJ437" s="61" t="str">
        <f ca="1">IFERROR(VLOOKUP(AH437,'Tablas de calculos'!$V$22:$X$26,3,FALSE),"")</f>
        <v/>
      </c>
      <c r="AK437" s="61" t="str">
        <f ca="1">IFERROR(VLOOKUP(AF437,'Tablas de calculos'!$AF$4:$AI$28,4,FALSE),"")</f>
        <v/>
      </c>
      <c r="AL437" s="61" t="str">
        <f t="shared" ca="1" si="33"/>
        <v>Si</v>
      </c>
      <c r="AM437" s="76"/>
      <c r="AN437" s="215"/>
      <c r="AO437" s="215"/>
      <c r="AP437" s="215"/>
      <c r="AQ437" s="215"/>
    </row>
    <row r="438" spans="1:43" s="220" customFormat="1" ht="48.75" customHeight="1" x14ac:dyDescent="0.25">
      <c r="A438" s="232" t="s">
        <v>108</v>
      </c>
      <c r="B438" s="191" t="str">
        <f>VLOOKUP('Valoración 2.0'!C438,Tabla_Riesgos[#All],2,FALSE)</f>
        <v>DISPOSICIÓN FINAL DE ACTIVOS</v>
      </c>
      <c r="C438" s="191">
        <v>113</v>
      </c>
      <c r="D438" s="191" t="str">
        <f>VLOOKUP('Valoración 2.0'!C438,Tabla_Riesgos[#All],3,FALSE)</f>
        <v>Puede ocurrir que no se pueda realizar un estado de cuenta completo de los activos</v>
      </c>
      <c r="E438" s="191" t="str">
        <f>VLOOKUP('Valoración 2.0'!C438,Tabla_Riesgos[#All],6,FALSE)</f>
        <v>Estratégico</v>
      </c>
      <c r="F438" s="216"/>
      <c r="G438" s="216"/>
      <c r="H438" s="216"/>
      <c r="I438" s="216"/>
      <c r="J438" s="216"/>
      <c r="K438" s="216"/>
      <c r="L438" s="216"/>
      <c r="M438" s="216"/>
      <c r="N438" s="216"/>
      <c r="O438" s="216"/>
      <c r="P438" s="216"/>
      <c r="Q438" s="216"/>
      <c r="R438" s="216"/>
      <c r="S438" s="216"/>
      <c r="T438" s="216"/>
      <c r="U438" s="216"/>
      <c r="V438" s="216"/>
      <c r="W438" s="216"/>
      <c r="X438" s="216"/>
      <c r="Y438" s="152" t="str">
        <f t="shared" si="30"/>
        <v/>
      </c>
      <c r="Z438" s="127" t="str">
        <f>IFERROR(VLOOKUP(AC438,'Tablas de calculos'!$AA$25:$AC$29,3,FALSE),"")</f>
        <v/>
      </c>
      <c r="AA438" s="127" t="str">
        <f>IFERROR(VLOOKUP(AD438,'Tablas de calculos'!$AB$25:$AC$29,2,FALSE),"")</f>
        <v/>
      </c>
      <c r="AB438" s="127" t="str">
        <f t="shared" si="31"/>
        <v/>
      </c>
      <c r="AC438" s="35" t="str">
        <f>IFERROR(VLOOKUP(Y438,'Tablas de calculos'!$V$22:$W$26,2,FALSE),"")</f>
        <v/>
      </c>
      <c r="AD438" s="237"/>
      <c r="AE438" s="35" t="str">
        <f>IFERROR(VLOOKUP(AB438,'Tablas de calculos'!$AF$4:$AI$28,4,FALSE),"")</f>
        <v/>
      </c>
      <c r="AF438" s="193" t="str">
        <f t="shared" ca="1" si="32"/>
        <v/>
      </c>
      <c r="AG438" s="123" t="str">
        <f ca="1">IFERROR(Z438-ROUND(AVERAGEIF('Control 2.0'!$B$3:$Z$220,'Valoración 2.0'!C438,'Control 2.0'!$Y$3:$Y$220),0),Z438)</f>
        <v/>
      </c>
      <c r="AH438" s="123" t="str">
        <f ca="1">IFERROR(AA438-ROUND(AVERAGEIF('Control 2.0'!$B$3:$Z$220,'Valoración 2.0'!C438,'Control 2.0'!$Z$3:$Z$220),0),AA438)</f>
        <v/>
      </c>
      <c r="AI438" s="35" t="str">
        <f ca="1">IFERROR(VLOOKUP(AG438,'Tablas de calculos'!$V$22:$W$26,2,FALSE),"")</f>
        <v/>
      </c>
      <c r="AJ438" s="35" t="str">
        <f ca="1">IFERROR(VLOOKUP(AH438,'Tablas de calculos'!$V$22:$X$26,3,FALSE),"")</f>
        <v/>
      </c>
      <c r="AK438" s="35" t="str">
        <f ca="1">IFERROR(VLOOKUP(AF438,'Tablas de calculos'!$AF$4:$AI$28,4,FALSE),"")</f>
        <v/>
      </c>
      <c r="AL438" s="35" t="str">
        <f t="shared" ca="1" si="33"/>
        <v>Si</v>
      </c>
      <c r="AM438" s="192"/>
      <c r="AN438" s="215"/>
      <c r="AO438" s="215"/>
      <c r="AP438" s="215"/>
      <c r="AQ438" s="215"/>
    </row>
    <row r="439" spans="1:43" ht="48.75" customHeight="1" x14ac:dyDescent="0.25">
      <c r="A439" s="232" t="s">
        <v>108</v>
      </c>
      <c r="B439" s="74" t="str">
        <f>VLOOKUP('Valoración 2.0'!C439,Tabla_Riesgos[#All],2,FALSE)</f>
        <v>DISPOSICIÓN FINAL DE ACTIVOS</v>
      </c>
      <c r="C439" s="74">
        <v>114</v>
      </c>
      <c r="D439" s="74" t="str">
        <f>VLOOKUP('Valoración 2.0'!C439,Tabla_Riesgos[#All],3,FALSE)</f>
        <v>Podría ocurrir que se done un activo con potencial de venta</v>
      </c>
      <c r="E439" s="74" t="str">
        <f>VLOOKUP('Valoración 2.0'!C439,Tabla_Riesgos[#All],6,FALSE)</f>
        <v>Operativo</v>
      </c>
      <c r="F439" s="209"/>
      <c r="G439" s="209"/>
      <c r="H439" s="209"/>
      <c r="I439" s="209"/>
      <c r="J439" s="209"/>
      <c r="K439" s="209"/>
      <c r="L439" s="209"/>
      <c r="M439" s="209"/>
      <c r="N439" s="209"/>
      <c r="O439" s="209"/>
      <c r="P439" s="209"/>
      <c r="Q439" s="209"/>
      <c r="R439" s="209"/>
      <c r="S439" s="209"/>
      <c r="T439" s="209"/>
      <c r="U439" s="209"/>
      <c r="V439" s="209"/>
      <c r="W439" s="209"/>
      <c r="X439" s="209"/>
      <c r="Y439" s="64" t="str">
        <f t="shared" si="30"/>
        <v/>
      </c>
      <c r="Z439" s="127" t="str">
        <f>IFERROR(VLOOKUP(AC439,'Tablas de calculos'!$AA$25:$AC$29,3,FALSE),"")</f>
        <v/>
      </c>
      <c r="AA439" s="127" t="str">
        <f>IFERROR(VLOOKUP(AD439,'Tablas de calculos'!$AB$25:$AC$29,2,FALSE),"")</f>
        <v/>
      </c>
      <c r="AB439" s="128" t="str">
        <f t="shared" si="31"/>
        <v/>
      </c>
      <c r="AC439" s="61" t="str">
        <f>IFERROR(VLOOKUP(Y439,'Tablas de calculos'!$V$22:$W$26,2,FALSE),"")</f>
        <v/>
      </c>
      <c r="AD439" s="207"/>
      <c r="AE439" s="61" t="str">
        <f>IFERROR(VLOOKUP(AB439,'Tablas de calculos'!$AF$4:$AI$28,4,FALSE),"")</f>
        <v/>
      </c>
      <c r="AF439" s="130" t="str">
        <f t="shared" ca="1" si="32"/>
        <v/>
      </c>
      <c r="AG439" s="123" t="str">
        <f ca="1">IFERROR(Z439-ROUND(AVERAGEIF('Control 2.0'!$B$3:$Z$220,'Valoración 2.0'!C439,'Control 2.0'!$Y$3:$Y$220),0),Z439)</f>
        <v/>
      </c>
      <c r="AH439" s="123" t="str">
        <f ca="1">IFERROR(AA439-ROUND(AVERAGEIF('Control 2.0'!$B$3:$Z$220,'Valoración 2.0'!C439,'Control 2.0'!$Z$3:$Z$220),0),AA439)</f>
        <v/>
      </c>
      <c r="AI439" s="61" t="str">
        <f ca="1">IFERROR(VLOOKUP(AG439,'Tablas de calculos'!$V$22:$W$26,2,FALSE),"")</f>
        <v/>
      </c>
      <c r="AJ439" s="61" t="str">
        <f ca="1">IFERROR(VLOOKUP(AH439,'Tablas de calculos'!$V$22:$X$26,3,FALSE),"")</f>
        <v/>
      </c>
      <c r="AK439" s="61" t="str">
        <f ca="1">IFERROR(VLOOKUP(AF439,'Tablas de calculos'!$AF$4:$AI$28,4,FALSE),"")</f>
        <v/>
      </c>
      <c r="AL439" s="61" t="str">
        <f t="shared" ca="1" si="33"/>
        <v>Si</v>
      </c>
      <c r="AM439" s="76"/>
      <c r="AN439" s="215"/>
      <c r="AO439" s="215"/>
      <c r="AP439" s="215"/>
      <c r="AQ439" s="215"/>
    </row>
    <row r="440" spans="1:43" s="220" customFormat="1" ht="48.75" customHeight="1" x14ac:dyDescent="0.25">
      <c r="A440" s="232" t="s">
        <v>108</v>
      </c>
      <c r="B440" s="191" t="str">
        <f>VLOOKUP('Valoración 2.0'!C440,Tabla_Riesgos[#All],2,FALSE)</f>
        <v>DISPOSICIÓN FINAL DE ACTIVOS</v>
      </c>
      <c r="C440" s="191">
        <v>115</v>
      </c>
      <c r="D440" s="191" t="str">
        <f>VLOOKUP('Valoración 2.0'!C440,Tabla_Riesgos[#All],3,FALSE)</f>
        <v>Puede ocurrir que no se pueda realizar un estado de cuenta completo de los activos</v>
      </c>
      <c r="E440" s="191" t="str">
        <f>VLOOKUP('Valoración 2.0'!C440,Tabla_Riesgos[#All],6,FALSE)</f>
        <v>Estratégico</v>
      </c>
      <c r="F440" s="216"/>
      <c r="G440" s="216"/>
      <c r="H440" s="216"/>
      <c r="I440" s="216"/>
      <c r="J440" s="216"/>
      <c r="K440" s="216"/>
      <c r="L440" s="216"/>
      <c r="M440" s="216"/>
      <c r="N440" s="216"/>
      <c r="O440" s="216"/>
      <c r="P440" s="216"/>
      <c r="Q440" s="216"/>
      <c r="R440" s="216"/>
      <c r="S440" s="216"/>
      <c r="T440" s="216"/>
      <c r="U440" s="216"/>
      <c r="V440" s="216"/>
      <c r="W440" s="216"/>
      <c r="X440" s="216"/>
      <c r="Y440" s="152" t="str">
        <f t="shared" si="30"/>
        <v/>
      </c>
      <c r="Z440" s="127" t="str">
        <f>IFERROR(VLOOKUP(AC440,'Tablas de calculos'!$AA$25:$AC$29,3,FALSE),"")</f>
        <v/>
      </c>
      <c r="AA440" s="127" t="str">
        <f>IFERROR(VLOOKUP(AD440,'Tablas de calculos'!$AB$25:$AC$29,2,FALSE),"")</f>
        <v/>
      </c>
      <c r="AB440" s="127" t="str">
        <f t="shared" si="31"/>
        <v/>
      </c>
      <c r="AC440" s="35" t="str">
        <f>IFERROR(VLOOKUP(Y440,'Tablas de calculos'!$V$22:$W$26,2,FALSE),"")</f>
        <v/>
      </c>
      <c r="AD440" s="237"/>
      <c r="AE440" s="35" t="str">
        <f>IFERROR(VLOOKUP(AB440,'Tablas de calculos'!$AF$4:$AI$28,4,FALSE),"")</f>
        <v/>
      </c>
      <c r="AF440" s="193" t="str">
        <f t="shared" ca="1" si="32"/>
        <v/>
      </c>
      <c r="AG440" s="123" t="str">
        <f ca="1">IFERROR(Z440-ROUND(AVERAGEIF('Control 2.0'!$B$3:$Z$220,'Valoración 2.0'!C440,'Control 2.0'!$Y$3:$Y$220),0),Z440)</f>
        <v/>
      </c>
      <c r="AH440" s="123" t="str">
        <f ca="1">IFERROR(AA440-ROUND(AVERAGEIF('Control 2.0'!$B$3:$Z$220,'Valoración 2.0'!C440,'Control 2.0'!$Z$3:$Z$220),0),AA440)</f>
        <v/>
      </c>
      <c r="AI440" s="35" t="str">
        <f ca="1">IFERROR(VLOOKUP(AG440,'Tablas de calculos'!$V$22:$W$26,2,FALSE),"")</f>
        <v/>
      </c>
      <c r="AJ440" s="35" t="str">
        <f ca="1">IFERROR(VLOOKUP(AH440,'Tablas de calculos'!$V$22:$X$26,3,FALSE),"")</f>
        <v/>
      </c>
      <c r="AK440" s="35" t="str">
        <f ca="1">IFERROR(VLOOKUP(AF440,'Tablas de calculos'!$AF$4:$AI$28,4,FALSE),"")</f>
        <v/>
      </c>
      <c r="AL440" s="35" t="str">
        <f t="shared" ca="1" si="33"/>
        <v>Si</v>
      </c>
      <c r="AM440" s="192"/>
      <c r="AN440" s="215"/>
      <c r="AO440" s="215"/>
      <c r="AP440" s="215"/>
      <c r="AQ440" s="215"/>
    </row>
    <row r="441" spans="1:43" ht="48.75" customHeight="1" x14ac:dyDescent="0.25">
      <c r="A441" s="232" t="s">
        <v>108</v>
      </c>
      <c r="B441" s="74" t="str">
        <f>VLOOKUP('Valoración 2.0'!C441,Tabla_Riesgos[#All],2,FALSE)</f>
        <v>DISPOSICIÓN FINAL DE ACTIVOS</v>
      </c>
      <c r="C441" s="74">
        <v>116</v>
      </c>
      <c r="D441" s="74" t="str">
        <f>VLOOKUP('Valoración 2.0'!C441,Tabla_Riesgos[#All],3,FALSE)</f>
        <v>Podría ocurrir que se done un activo con potencial de venta</v>
      </c>
      <c r="E441" s="74" t="str">
        <f>VLOOKUP('Valoración 2.0'!C441,Tabla_Riesgos[#All],6,FALSE)</f>
        <v>Operativo</v>
      </c>
      <c r="F441" s="209"/>
      <c r="G441" s="209"/>
      <c r="H441" s="209"/>
      <c r="I441" s="209"/>
      <c r="J441" s="209"/>
      <c r="K441" s="209"/>
      <c r="L441" s="209"/>
      <c r="M441" s="209"/>
      <c r="N441" s="209"/>
      <c r="O441" s="209"/>
      <c r="P441" s="209"/>
      <c r="Q441" s="209"/>
      <c r="R441" s="209"/>
      <c r="S441" s="209"/>
      <c r="T441" s="209"/>
      <c r="U441" s="209"/>
      <c r="V441" s="209"/>
      <c r="W441" s="209"/>
      <c r="X441" s="209"/>
      <c r="Y441" s="64" t="str">
        <f t="shared" si="30"/>
        <v/>
      </c>
      <c r="Z441" s="127" t="str">
        <f>IFERROR(VLOOKUP(AC441,'Tablas de calculos'!$AA$25:$AC$29,3,FALSE),"")</f>
        <v/>
      </c>
      <c r="AA441" s="127" t="str">
        <f>IFERROR(VLOOKUP(AD441,'Tablas de calculos'!$AB$25:$AC$29,2,FALSE),"")</f>
        <v/>
      </c>
      <c r="AB441" s="128" t="str">
        <f t="shared" si="31"/>
        <v/>
      </c>
      <c r="AC441" s="61" t="str">
        <f>IFERROR(VLOOKUP(Y441,'Tablas de calculos'!$V$22:$W$26,2,FALSE),"")</f>
        <v/>
      </c>
      <c r="AD441" s="207"/>
      <c r="AE441" s="61" t="str">
        <f>IFERROR(VLOOKUP(AB441,'Tablas de calculos'!$AF$4:$AI$28,4,FALSE),"")</f>
        <v/>
      </c>
      <c r="AF441" s="130" t="str">
        <f t="shared" ca="1" si="32"/>
        <v/>
      </c>
      <c r="AG441" s="123" t="str">
        <f ca="1">IFERROR(Z441-ROUND(AVERAGEIF('Control 2.0'!$B$3:$Z$220,'Valoración 2.0'!C441,'Control 2.0'!$Y$3:$Y$220),0),Z441)</f>
        <v/>
      </c>
      <c r="AH441" s="123" t="str">
        <f ca="1">IFERROR(AA441-ROUND(AVERAGEIF('Control 2.0'!$B$3:$Z$220,'Valoración 2.0'!C441,'Control 2.0'!$Z$3:$Z$220),0),AA441)</f>
        <v/>
      </c>
      <c r="AI441" s="61" t="str">
        <f ca="1">IFERROR(VLOOKUP(AG441,'Tablas de calculos'!$V$22:$W$26,2,FALSE),"")</f>
        <v/>
      </c>
      <c r="AJ441" s="61" t="str">
        <f ca="1">IFERROR(VLOOKUP(AH441,'Tablas de calculos'!$V$22:$X$26,3,FALSE),"")</f>
        <v/>
      </c>
      <c r="AK441" s="61" t="str">
        <f ca="1">IFERROR(VLOOKUP(AF441,'Tablas de calculos'!$AF$4:$AI$28,4,FALSE),"")</f>
        <v/>
      </c>
      <c r="AL441" s="61" t="str">
        <f t="shared" ca="1" si="33"/>
        <v>Si</v>
      </c>
      <c r="AM441" s="76"/>
      <c r="AN441" s="215"/>
      <c r="AO441" s="215"/>
      <c r="AP441" s="215"/>
      <c r="AQ441" s="215"/>
    </row>
    <row r="442" spans="1:43" s="220" customFormat="1" ht="48.75" customHeight="1" x14ac:dyDescent="0.25">
      <c r="A442" s="232" t="s">
        <v>108</v>
      </c>
      <c r="B442" s="191" t="str">
        <f>VLOOKUP('Valoración 2.0'!C442,Tabla_Riesgos[#All],2,FALSE)</f>
        <v>GESTIÓN DEL TALENTO HUMANO</v>
      </c>
      <c r="C442" s="191">
        <v>117</v>
      </c>
      <c r="D442" s="191" t="str">
        <f>VLOOKUP('Valoración 2.0'!C442,Tabla_Riesgos[#All],3,FALSE)</f>
        <v xml:space="preserve">Se podría presentar contratación de personal sin el cumplimiento de requisitos mínimos.     </v>
      </c>
      <c r="E442" s="191" t="str">
        <f>VLOOKUP('Valoración 2.0'!C442,Tabla_Riesgos[#All],6,FALSE)</f>
        <v>Operativo</v>
      </c>
      <c r="F442" s="216"/>
      <c r="G442" s="216"/>
      <c r="H442" s="216"/>
      <c r="I442" s="216"/>
      <c r="J442" s="216"/>
      <c r="K442" s="216"/>
      <c r="L442" s="216"/>
      <c r="M442" s="216"/>
      <c r="N442" s="216"/>
      <c r="O442" s="216"/>
      <c r="P442" s="216"/>
      <c r="Q442" s="216"/>
      <c r="R442" s="216"/>
      <c r="S442" s="216"/>
      <c r="T442" s="216"/>
      <c r="U442" s="216"/>
      <c r="V442" s="216"/>
      <c r="W442" s="216"/>
      <c r="X442" s="216"/>
      <c r="Y442" s="152" t="str">
        <f t="shared" si="30"/>
        <v/>
      </c>
      <c r="Z442" s="127" t="str">
        <f>IFERROR(VLOOKUP(AC442,'Tablas de calculos'!$AA$25:$AC$29,3,FALSE),"")</f>
        <v/>
      </c>
      <c r="AA442" s="127" t="str">
        <f>IFERROR(VLOOKUP(AD442,'Tablas de calculos'!$AB$25:$AC$29,2,FALSE),"")</f>
        <v/>
      </c>
      <c r="AB442" s="127" t="str">
        <f t="shared" si="31"/>
        <v/>
      </c>
      <c r="AC442" s="35" t="str">
        <f>IFERROR(VLOOKUP(Y442,'Tablas de calculos'!$V$22:$W$26,2,FALSE),"")</f>
        <v/>
      </c>
      <c r="AD442" s="237"/>
      <c r="AE442" s="35" t="str">
        <f>IFERROR(VLOOKUP(AB442,'Tablas de calculos'!$AF$4:$AI$28,4,FALSE),"")</f>
        <v/>
      </c>
      <c r="AF442" s="193" t="str">
        <f t="shared" ca="1" si="32"/>
        <v/>
      </c>
      <c r="AG442" s="123" t="str">
        <f ca="1">IFERROR(Z442-ROUND(AVERAGEIF('Control 2.0'!$B$3:$Z$220,'Valoración 2.0'!C442,'Control 2.0'!$Y$3:$Y$220),0),Z442)</f>
        <v/>
      </c>
      <c r="AH442" s="123" t="str">
        <f ca="1">IFERROR(AA442-ROUND(AVERAGEIF('Control 2.0'!$B$3:$Z$220,'Valoración 2.0'!C442,'Control 2.0'!$Z$3:$Z$220),0),AA442)</f>
        <v/>
      </c>
      <c r="AI442" s="35" t="str">
        <f ca="1">IFERROR(VLOOKUP(AG442,'Tablas de calculos'!$V$22:$W$26,2,FALSE),"")</f>
        <v/>
      </c>
      <c r="AJ442" s="35" t="str">
        <f ca="1">IFERROR(VLOOKUP(AH442,'Tablas de calculos'!$V$22:$X$26,3,FALSE),"")</f>
        <v/>
      </c>
      <c r="AK442" s="35" t="str">
        <f ca="1">IFERROR(VLOOKUP(AF442,'Tablas de calculos'!$AF$4:$AI$28,4,FALSE),"")</f>
        <v/>
      </c>
      <c r="AL442" s="35" t="str">
        <f t="shared" ca="1" si="33"/>
        <v>Si</v>
      </c>
      <c r="AM442" s="192"/>
      <c r="AN442" s="215"/>
      <c r="AO442" s="215"/>
      <c r="AP442" s="215"/>
      <c r="AQ442" s="215"/>
    </row>
    <row r="443" spans="1:43" ht="48.75" customHeight="1" x14ac:dyDescent="0.25">
      <c r="A443" s="232" t="s">
        <v>108</v>
      </c>
      <c r="B443" s="74" t="str">
        <f>VLOOKUP('Valoración 2.0'!C443,Tabla_Riesgos[#All],2,FALSE)</f>
        <v>GESTIÓN DEL TALENTO HUMANO</v>
      </c>
      <c r="C443" s="74">
        <v>118</v>
      </c>
      <c r="D443" s="74" t="str">
        <f>VLOOKUP('Valoración 2.0'!C443,Tabla_Riesgos[#All],3,FALSE)</f>
        <v>Se podría presentar que agotado el procedimiento de selección y escogido el candidato, este desista de la vinculación</v>
      </c>
      <c r="E443" s="74" t="str">
        <f>VLOOKUP('Valoración 2.0'!C443,Tabla_Riesgos[#All],6,FALSE)</f>
        <v>Operativo</v>
      </c>
      <c r="F443" s="209"/>
      <c r="G443" s="209"/>
      <c r="H443" s="209"/>
      <c r="I443" s="209"/>
      <c r="J443" s="209"/>
      <c r="K443" s="209"/>
      <c r="L443" s="209"/>
      <c r="M443" s="209"/>
      <c r="N443" s="209"/>
      <c r="O443" s="209"/>
      <c r="P443" s="209"/>
      <c r="Q443" s="209"/>
      <c r="R443" s="209"/>
      <c r="S443" s="209"/>
      <c r="T443" s="209"/>
      <c r="U443" s="209"/>
      <c r="V443" s="209"/>
      <c r="W443" s="209"/>
      <c r="X443" s="209"/>
      <c r="Y443" s="64" t="str">
        <f t="shared" si="30"/>
        <v/>
      </c>
      <c r="Z443" s="127" t="str">
        <f>IFERROR(VLOOKUP(AC443,'Tablas de calculos'!$AA$25:$AC$29,3,FALSE),"")</f>
        <v/>
      </c>
      <c r="AA443" s="127" t="str">
        <f>IFERROR(VLOOKUP(AD443,'Tablas de calculos'!$AB$25:$AC$29,2,FALSE),"")</f>
        <v/>
      </c>
      <c r="AB443" s="128" t="str">
        <f t="shared" si="31"/>
        <v/>
      </c>
      <c r="AC443" s="61" t="str">
        <f>IFERROR(VLOOKUP(Y443,'Tablas de calculos'!$V$22:$W$26,2,FALSE),"")</f>
        <v/>
      </c>
      <c r="AD443" s="207"/>
      <c r="AE443" s="61" t="str">
        <f>IFERROR(VLOOKUP(AB443,'Tablas de calculos'!$AF$4:$AI$28,4,FALSE),"")</f>
        <v/>
      </c>
      <c r="AF443" s="130" t="str">
        <f t="shared" ca="1" si="32"/>
        <v/>
      </c>
      <c r="AG443" s="123" t="str">
        <f ca="1">IFERROR(Z443-ROUND(AVERAGEIF('Control 2.0'!$B$3:$Z$220,'Valoración 2.0'!C443,'Control 2.0'!$Y$3:$Y$220),0),Z443)</f>
        <v/>
      </c>
      <c r="AH443" s="123" t="str">
        <f ca="1">IFERROR(AA443-ROUND(AVERAGEIF('Control 2.0'!$B$3:$Z$220,'Valoración 2.0'!C443,'Control 2.0'!$Z$3:$Z$220),0),AA443)</f>
        <v/>
      </c>
      <c r="AI443" s="61" t="str">
        <f ca="1">IFERROR(VLOOKUP(AG443,'Tablas de calculos'!$V$22:$W$26,2,FALSE),"")</f>
        <v/>
      </c>
      <c r="AJ443" s="61" t="str">
        <f ca="1">IFERROR(VLOOKUP(AH443,'Tablas de calculos'!$V$22:$X$26,3,FALSE),"")</f>
        <v/>
      </c>
      <c r="AK443" s="61" t="str">
        <f ca="1">IFERROR(VLOOKUP(AF443,'Tablas de calculos'!$AF$4:$AI$28,4,FALSE),"")</f>
        <v/>
      </c>
      <c r="AL443" s="61" t="str">
        <f t="shared" ca="1" si="33"/>
        <v>Si</v>
      </c>
      <c r="AM443" s="76"/>
      <c r="AN443" s="215"/>
      <c r="AO443" s="215"/>
      <c r="AP443" s="215"/>
      <c r="AQ443" s="215"/>
    </row>
    <row r="444" spans="1:43" s="220" customFormat="1" ht="48.75" customHeight="1" x14ac:dyDescent="0.25">
      <c r="A444" s="232" t="s">
        <v>108</v>
      </c>
      <c r="B444" s="191" t="str">
        <f>VLOOKUP('Valoración 2.0'!C444,Tabla_Riesgos[#All],2,FALSE)</f>
        <v>GESTIÓN DEL TALENTO HUMANO</v>
      </c>
      <c r="C444" s="191">
        <v>119</v>
      </c>
      <c r="D444" s="191" t="str">
        <f>VLOOKUP('Valoración 2.0'!C444,Tabla_Riesgos[#All],3,FALSE)</f>
        <v>Se podría presentar que no se realicen las afiliaciones al sistema de seguridad social, arl y caja de compensación o que se hagan extemporáneas.</v>
      </c>
      <c r="E444" s="191" t="str">
        <f>VLOOKUP('Valoración 2.0'!C444,Tabla_Riesgos[#All],6,FALSE)</f>
        <v>Operativo</v>
      </c>
      <c r="F444" s="216"/>
      <c r="G444" s="216"/>
      <c r="H444" s="216"/>
      <c r="I444" s="216"/>
      <c r="J444" s="216"/>
      <c r="K444" s="216"/>
      <c r="L444" s="216"/>
      <c r="M444" s="216"/>
      <c r="N444" s="216"/>
      <c r="O444" s="216"/>
      <c r="P444" s="216"/>
      <c r="Q444" s="216"/>
      <c r="R444" s="216"/>
      <c r="S444" s="216"/>
      <c r="T444" s="216"/>
      <c r="U444" s="216"/>
      <c r="V444" s="216"/>
      <c r="W444" s="216"/>
      <c r="X444" s="216"/>
      <c r="Y444" s="152" t="str">
        <f t="shared" si="30"/>
        <v/>
      </c>
      <c r="Z444" s="127" t="str">
        <f>IFERROR(VLOOKUP(AC444,'Tablas de calculos'!$AA$25:$AC$29,3,FALSE),"")</f>
        <v/>
      </c>
      <c r="AA444" s="127" t="str">
        <f>IFERROR(VLOOKUP(AD444,'Tablas de calculos'!$AB$25:$AC$29,2,FALSE),"")</f>
        <v/>
      </c>
      <c r="AB444" s="127" t="str">
        <f t="shared" si="31"/>
        <v/>
      </c>
      <c r="AC444" s="35" t="str">
        <f>IFERROR(VLOOKUP(Y444,'Tablas de calculos'!$V$22:$W$26,2,FALSE),"")</f>
        <v/>
      </c>
      <c r="AD444" s="237"/>
      <c r="AE444" s="35" t="str">
        <f>IFERROR(VLOOKUP(AB444,'Tablas de calculos'!$AF$4:$AI$28,4,FALSE),"")</f>
        <v/>
      </c>
      <c r="AF444" s="193" t="str">
        <f t="shared" ca="1" si="32"/>
        <v/>
      </c>
      <c r="AG444" s="123" t="str">
        <f ca="1">IFERROR(Z444-ROUND(AVERAGEIF('Control 2.0'!$B$3:$Z$220,'Valoración 2.0'!C444,'Control 2.0'!$Y$3:$Y$220),0),Z444)</f>
        <v/>
      </c>
      <c r="AH444" s="123" t="str">
        <f ca="1">IFERROR(AA444-ROUND(AVERAGEIF('Control 2.0'!$B$3:$Z$220,'Valoración 2.0'!C444,'Control 2.0'!$Z$3:$Z$220),0),AA444)</f>
        <v/>
      </c>
      <c r="AI444" s="35" t="str">
        <f ca="1">IFERROR(VLOOKUP(AG444,'Tablas de calculos'!$V$22:$W$26,2,FALSE),"")</f>
        <v/>
      </c>
      <c r="AJ444" s="35" t="str">
        <f ca="1">IFERROR(VLOOKUP(AH444,'Tablas de calculos'!$V$22:$X$26,3,FALSE),"")</f>
        <v/>
      </c>
      <c r="AK444" s="35" t="str">
        <f ca="1">IFERROR(VLOOKUP(AF444,'Tablas de calculos'!$AF$4:$AI$28,4,FALSE),"")</f>
        <v/>
      </c>
      <c r="AL444" s="35" t="str">
        <f t="shared" ca="1" si="33"/>
        <v>Si</v>
      </c>
      <c r="AM444" s="192"/>
      <c r="AN444" s="215"/>
      <c r="AO444" s="215"/>
      <c r="AP444" s="215"/>
      <c r="AQ444" s="215"/>
    </row>
    <row r="445" spans="1:43" ht="48.75" customHeight="1" x14ac:dyDescent="0.25">
      <c r="A445" s="232" t="s">
        <v>108</v>
      </c>
      <c r="B445" s="74" t="str">
        <f>VLOOKUP('Valoración 2.0'!C445,Tabla_Riesgos[#All],2,FALSE)</f>
        <v>GESTIÓN DOCUMENTAL</v>
      </c>
      <c r="C445" s="74">
        <v>120</v>
      </c>
      <c r="D445" s="74" t="str">
        <f>VLOOKUP('Valoración 2.0'!C445,Tabla_Riesgos[#All],3,FALSE)</f>
        <v>Se podría presentar perdida de los documentos de la historia laboral</v>
      </c>
      <c r="E445" s="74" t="str">
        <f>VLOOKUP('Valoración 2.0'!C445,Tabla_Riesgos[#All],6,FALSE)</f>
        <v>Operativo</v>
      </c>
      <c r="F445" s="209"/>
      <c r="G445" s="209"/>
      <c r="H445" s="209"/>
      <c r="I445" s="209"/>
      <c r="J445" s="209"/>
      <c r="K445" s="209"/>
      <c r="L445" s="209"/>
      <c r="M445" s="209"/>
      <c r="N445" s="209"/>
      <c r="O445" s="209"/>
      <c r="P445" s="209"/>
      <c r="Q445" s="209"/>
      <c r="R445" s="209"/>
      <c r="S445" s="209"/>
      <c r="T445" s="209"/>
      <c r="U445" s="209"/>
      <c r="V445" s="209"/>
      <c r="W445" s="209"/>
      <c r="X445" s="209"/>
      <c r="Y445" s="64" t="str">
        <f t="shared" si="30"/>
        <v/>
      </c>
      <c r="Z445" s="127" t="str">
        <f>IFERROR(VLOOKUP(AC445,'Tablas de calculos'!$AA$25:$AC$29,3,FALSE),"")</f>
        <v/>
      </c>
      <c r="AA445" s="127" t="str">
        <f>IFERROR(VLOOKUP(AD445,'Tablas de calculos'!$AB$25:$AC$29,2,FALSE),"")</f>
        <v/>
      </c>
      <c r="AB445" s="128" t="str">
        <f t="shared" si="31"/>
        <v/>
      </c>
      <c r="AC445" s="61" t="str">
        <f>IFERROR(VLOOKUP(Y445,'Tablas de calculos'!$V$22:$W$26,2,FALSE),"")</f>
        <v/>
      </c>
      <c r="AD445" s="207"/>
      <c r="AE445" s="61" t="str">
        <f>IFERROR(VLOOKUP(AB445,'Tablas de calculos'!$AF$4:$AI$28,4,FALSE),"")</f>
        <v/>
      </c>
      <c r="AF445" s="130" t="str">
        <f t="shared" ca="1" si="32"/>
        <v/>
      </c>
      <c r="AG445" s="123" t="str">
        <f ca="1">IFERROR(Z445-ROUND(AVERAGEIF('Control 2.0'!$B$3:$Z$220,'Valoración 2.0'!C445,'Control 2.0'!$Y$3:$Y$220),0),Z445)</f>
        <v/>
      </c>
      <c r="AH445" s="123" t="str">
        <f ca="1">IFERROR(AA445-ROUND(AVERAGEIF('Control 2.0'!$B$3:$Z$220,'Valoración 2.0'!C445,'Control 2.0'!$Z$3:$Z$220),0),AA445)</f>
        <v/>
      </c>
      <c r="AI445" s="61" t="str">
        <f ca="1">IFERROR(VLOOKUP(AG445,'Tablas de calculos'!$V$22:$W$26,2,FALSE),"")</f>
        <v/>
      </c>
      <c r="AJ445" s="61" t="str">
        <f ca="1">IFERROR(VLOOKUP(AH445,'Tablas de calculos'!$V$22:$X$26,3,FALSE),"")</f>
        <v/>
      </c>
      <c r="AK445" s="61" t="str">
        <f ca="1">IFERROR(VLOOKUP(AF445,'Tablas de calculos'!$AF$4:$AI$28,4,FALSE),"")</f>
        <v/>
      </c>
      <c r="AL445" s="61" t="str">
        <f t="shared" ca="1" si="33"/>
        <v>Si</v>
      </c>
      <c r="AM445" s="76"/>
      <c r="AN445" s="215"/>
      <c r="AO445" s="215"/>
      <c r="AP445" s="215"/>
      <c r="AQ445" s="215"/>
    </row>
    <row r="446" spans="1:43" s="220" customFormat="1" ht="48.75" customHeight="1" x14ac:dyDescent="0.25">
      <c r="A446" s="232" t="s">
        <v>108</v>
      </c>
      <c r="B446" s="191" t="str">
        <f>VLOOKUP('Valoración 2.0'!C446,Tabla_Riesgos[#All],2,FALSE)</f>
        <v>GESTIÓN DEL TALENTO HUMANO</v>
      </c>
      <c r="C446" s="191">
        <v>121</v>
      </c>
      <c r="D446" s="191" t="str">
        <f>VLOOKUP('Valoración 2.0'!C446,Tabla_Riesgos[#All],3,FALSE)</f>
        <v>Se podría presentar que la persona en el momento del retiro no haga la debida entrega del puesto de trabajo</v>
      </c>
      <c r="E446" s="191" t="str">
        <f>VLOOKUP('Valoración 2.0'!C446,Tabla_Riesgos[#All],6,FALSE)</f>
        <v>Operativo</v>
      </c>
      <c r="F446" s="216"/>
      <c r="G446" s="216"/>
      <c r="H446" s="216"/>
      <c r="I446" s="216"/>
      <c r="J446" s="216"/>
      <c r="K446" s="216"/>
      <c r="L446" s="216"/>
      <c r="M446" s="216"/>
      <c r="N446" s="216"/>
      <c r="O446" s="216"/>
      <c r="P446" s="216"/>
      <c r="Q446" s="216"/>
      <c r="R446" s="216"/>
      <c r="S446" s="216"/>
      <c r="T446" s="216"/>
      <c r="U446" s="216"/>
      <c r="V446" s="216"/>
      <c r="W446" s="216"/>
      <c r="X446" s="216"/>
      <c r="Y446" s="152" t="str">
        <f t="shared" si="30"/>
        <v/>
      </c>
      <c r="Z446" s="127" t="str">
        <f>IFERROR(VLOOKUP(AC446,'Tablas de calculos'!$AA$25:$AC$29,3,FALSE),"")</f>
        <v/>
      </c>
      <c r="AA446" s="127" t="str">
        <f>IFERROR(VLOOKUP(AD446,'Tablas de calculos'!$AB$25:$AC$29,2,FALSE),"")</f>
        <v/>
      </c>
      <c r="AB446" s="127" t="str">
        <f t="shared" si="31"/>
        <v/>
      </c>
      <c r="AC446" s="35" t="str">
        <f>IFERROR(VLOOKUP(Y446,'Tablas de calculos'!$V$22:$W$26,2,FALSE),"")</f>
        <v/>
      </c>
      <c r="AD446" s="237"/>
      <c r="AE446" s="35" t="str">
        <f>IFERROR(VLOOKUP(AB446,'Tablas de calculos'!$AF$4:$AI$28,4,FALSE),"")</f>
        <v/>
      </c>
      <c r="AF446" s="193" t="str">
        <f t="shared" ca="1" si="32"/>
        <v/>
      </c>
      <c r="AG446" s="123" t="str">
        <f ca="1">IFERROR(Z446-ROUND(AVERAGEIF('Control 2.0'!$B$3:$Z$220,'Valoración 2.0'!C446,'Control 2.0'!$Y$3:$Y$220),0),Z446)</f>
        <v/>
      </c>
      <c r="AH446" s="123" t="str">
        <f ca="1">IFERROR(AA446-ROUND(AVERAGEIF('Control 2.0'!$B$3:$Z$220,'Valoración 2.0'!C446,'Control 2.0'!$Z$3:$Z$220),0),AA446)</f>
        <v/>
      </c>
      <c r="AI446" s="35" t="str">
        <f ca="1">IFERROR(VLOOKUP(AG446,'Tablas de calculos'!$V$22:$W$26,2,FALSE),"")</f>
        <v/>
      </c>
      <c r="AJ446" s="35" t="str">
        <f ca="1">IFERROR(VLOOKUP(AH446,'Tablas de calculos'!$V$22:$X$26,3,FALSE),"")</f>
        <v/>
      </c>
      <c r="AK446" s="35" t="str">
        <f ca="1">IFERROR(VLOOKUP(AF446,'Tablas de calculos'!$AF$4:$AI$28,4,FALSE),"")</f>
        <v/>
      </c>
      <c r="AL446" s="35" t="str">
        <f t="shared" ca="1" si="33"/>
        <v>Si</v>
      </c>
      <c r="AM446" s="192"/>
      <c r="AN446" s="215"/>
      <c r="AO446" s="215"/>
      <c r="AP446" s="215"/>
      <c r="AQ446" s="215"/>
    </row>
    <row r="447" spans="1:43" s="220" customFormat="1" ht="48.75" customHeight="1" x14ac:dyDescent="0.25">
      <c r="A447" s="232" t="s">
        <v>108</v>
      </c>
      <c r="B447" s="191" t="str">
        <f>VLOOKUP('Valoración 2.0'!C447,Tabla_Riesgos[#All],2,FALSE)</f>
        <v>GESTIÓN DEL TALENTO HUMANO</v>
      </c>
      <c r="C447" s="191">
        <v>122</v>
      </c>
      <c r="D447" s="191" t="str">
        <f>VLOOKUP('Valoración 2.0'!C447,Tabla_Riesgos[#All],3,FALSE)</f>
        <v xml:space="preserve">Se podrían presentar falencias en la identificación de necesidades de capacitación y bienestar. </v>
      </c>
      <c r="E447" s="191" t="str">
        <f>VLOOKUP('Valoración 2.0'!C447,Tabla_Riesgos[#All],6,FALSE)</f>
        <v>Operativo</v>
      </c>
      <c r="F447" s="216"/>
      <c r="G447" s="216"/>
      <c r="H447" s="216"/>
      <c r="I447" s="216"/>
      <c r="J447" s="216"/>
      <c r="K447" s="216"/>
      <c r="L447" s="216"/>
      <c r="M447" s="216"/>
      <c r="N447" s="216"/>
      <c r="O447" s="216"/>
      <c r="P447" s="216"/>
      <c r="Q447" s="216"/>
      <c r="R447" s="216"/>
      <c r="S447" s="216"/>
      <c r="T447" s="216"/>
      <c r="U447" s="216"/>
      <c r="V447" s="216"/>
      <c r="W447" s="216"/>
      <c r="X447" s="216"/>
      <c r="Y447" s="152" t="str">
        <f t="shared" ref="Y447:Y453" si="42">IFERROR(ROUND(AVERAGE(F447:X447),0),"")</f>
        <v/>
      </c>
      <c r="Z447" s="127" t="str">
        <f>IFERROR(VLOOKUP(AC447,'Tablas de calculos'!$AA$25:$AC$29,3,FALSE),"")</f>
        <v/>
      </c>
      <c r="AA447" s="127" t="str">
        <f>IFERROR(VLOOKUP(AD447,'Tablas de calculos'!$AB$25:$AC$29,2,FALSE),"")</f>
        <v/>
      </c>
      <c r="AB447" s="127" t="str">
        <f t="shared" ref="AB447:AB453" si="43">CONCATENATE(AC447,AD447)</f>
        <v/>
      </c>
      <c r="AC447" s="35" t="str">
        <f>IFERROR(VLOOKUP(Y447,'Tablas de calculos'!$V$22:$W$26,2,FALSE),"")</f>
        <v/>
      </c>
      <c r="AD447" s="237"/>
      <c r="AE447" s="35" t="str">
        <f>IFERROR(VLOOKUP(AB447,'Tablas de calculos'!$AF$4:$AI$28,4,FALSE),"")</f>
        <v/>
      </c>
      <c r="AF447" s="193" t="str">
        <f t="shared" ref="AF447:AF453" ca="1" si="44">CONCATENATE(AI447,AJ447)</f>
        <v/>
      </c>
      <c r="AG447" s="123" t="str">
        <f ca="1">IFERROR(Z447-ROUND(AVERAGEIF('Control 2.0'!$B$3:$Z$220,'Valoración 2.0'!C447,'Control 2.0'!$Y$3:$Y$220),0),Z447)</f>
        <v/>
      </c>
      <c r="AH447" s="123" t="str">
        <f ca="1">IFERROR(AA447-ROUND(AVERAGEIF('Control 2.0'!$B$3:$Z$220,'Valoración 2.0'!C447,'Control 2.0'!$Z$3:$Z$220),0),AA447)</f>
        <v/>
      </c>
      <c r="AI447" s="35" t="str">
        <f ca="1">IFERROR(VLOOKUP(AG447,'Tablas de calculos'!$V$22:$W$26,2,FALSE),"")</f>
        <v/>
      </c>
      <c r="AJ447" s="35" t="str">
        <f ca="1">IFERROR(VLOOKUP(AH447,'Tablas de calculos'!$V$22:$X$26,3,FALSE),"")</f>
        <v/>
      </c>
      <c r="AK447" s="35" t="str">
        <f ca="1">IFERROR(VLOOKUP(AF447,'Tablas de calculos'!$AF$4:$AI$28,4,FALSE),"")</f>
        <v/>
      </c>
      <c r="AL447" s="35" t="str">
        <f t="shared" ref="AL447:AL453" ca="1" si="45">IF(AK447="Bajo","No","Si")</f>
        <v>Si</v>
      </c>
      <c r="AM447" s="192"/>
      <c r="AN447" s="215"/>
      <c r="AO447" s="215"/>
      <c r="AP447" s="215"/>
      <c r="AQ447" s="215"/>
    </row>
    <row r="448" spans="1:43" ht="48.75" customHeight="1" x14ac:dyDescent="0.25">
      <c r="A448" s="232" t="s">
        <v>108</v>
      </c>
      <c r="B448" s="74" t="str">
        <f>VLOOKUP('Valoración 2.0'!C448,Tabla_Riesgos[#All],2,FALSE)</f>
        <v>GESTIÓN DEL TALENTO HUMANO</v>
      </c>
      <c r="C448" s="74">
        <v>123</v>
      </c>
      <c r="D448" s="74" t="str">
        <f>VLOOKUP('Valoración 2.0'!C448,Tabla_Riesgos[#All],3,FALSE)</f>
        <v>Se podrían presentar ineficiencias en la administración de la nómina</v>
      </c>
      <c r="E448" s="74" t="str">
        <f>VLOOKUP('Valoración 2.0'!C448,Tabla_Riesgos[#All],6,FALSE)</f>
        <v>Financiero</v>
      </c>
      <c r="F448" s="209"/>
      <c r="G448" s="209"/>
      <c r="H448" s="209"/>
      <c r="I448" s="209"/>
      <c r="J448" s="209"/>
      <c r="K448" s="209"/>
      <c r="L448" s="209"/>
      <c r="M448" s="209"/>
      <c r="N448" s="209"/>
      <c r="O448" s="209"/>
      <c r="P448" s="209"/>
      <c r="Q448" s="209"/>
      <c r="R448" s="209"/>
      <c r="S448" s="209"/>
      <c r="T448" s="209"/>
      <c r="U448" s="209"/>
      <c r="V448" s="209"/>
      <c r="W448" s="209"/>
      <c r="X448" s="209"/>
      <c r="Y448" s="64" t="str">
        <f t="shared" si="42"/>
        <v/>
      </c>
      <c r="Z448" s="127" t="str">
        <f>IFERROR(VLOOKUP(AC448,'Tablas de calculos'!$AA$25:$AC$29,3,FALSE),"")</f>
        <v/>
      </c>
      <c r="AA448" s="127" t="str">
        <f>IFERROR(VLOOKUP(AD448,'Tablas de calculos'!$AB$25:$AC$29,2,FALSE),"")</f>
        <v/>
      </c>
      <c r="AB448" s="128" t="str">
        <f t="shared" si="43"/>
        <v/>
      </c>
      <c r="AC448" s="61" t="str">
        <f>IFERROR(VLOOKUP(Y448,'Tablas de calculos'!$V$22:$W$26,2,FALSE),"")</f>
        <v/>
      </c>
      <c r="AD448" s="207"/>
      <c r="AE448" s="61" t="str">
        <f>IFERROR(VLOOKUP(AB448,'Tablas de calculos'!$AF$4:$AI$28,4,FALSE),"")</f>
        <v/>
      </c>
      <c r="AF448" s="130" t="str">
        <f t="shared" ca="1" si="44"/>
        <v/>
      </c>
      <c r="AG448" s="123" t="str">
        <f ca="1">IFERROR(Z448-ROUND(AVERAGEIF('Control 2.0'!$B$3:$Z$220,'Valoración 2.0'!C448,'Control 2.0'!$Y$3:$Y$220),0),Z448)</f>
        <v/>
      </c>
      <c r="AH448" s="123" t="str">
        <f ca="1">IFERROR(AA448-ROUND(AVERAGEIF('Control 2.0'!$B$3:$Z$220,'Valoración 2.0'!C448,'Control 2.0'!$Z$3:$Z$220),0),AA448)</f>
        <v/>
      </c>
      <c r="AI448" s="61" t="str">
        <f ca="1">IFERROR(VLOOKUP(AG448,'Tablas de calculos'!$V$22:$W$26,2,FALSE),"")</f>
        <v/>
      </c>
      <c r="AJ448" s="61" t="str">
        <f ca="1">IFERROR(VLOOKUP(AH448,'Tablas de calculos'!$V$22:$X$26,3,FALSE),"")</f>
        <v/>
      </c>
      <c r="AK448" s="61" t="str">
        <f ca="1">IFERROR(VLOOKUP(AF448,'Tablas de calculos'!$AF$4:$AI$28,4,FALSE),"")</f>
        <v/>
      </c>
      <c r="AL448" s="61" t="str">
        <f t="shared" ca="1" si="45"/>
        <v>Si</v>
      </c>
      <c r="AM448" s="76"/>
      <c r="AN448" s="215"/>
      <c r="AO448" s="215"/>
      <c r="AP448" s="215"/>
      <c r="AQ448" s="215"/>
    </row>
    <row r="449" spans="1:43" s="220" customFormat="1" ht="48.75" customHeight="1" x14ac:dyDescent="0.25">
      <c r="A449" s="232" t="s">
        <v>108</v>
      </c>
      <c r="B449" s="191" t="str">
        <f>VLOOKUP('Valoración 2.0'!C449,Tabla_Riesgos[#All],2,FALSE)</f>
        <v>GESTIÓN DEL TALENTO HUMANO</v>
      </c>
      <c r="C449" s="191">
        <v>125</v>
      </c>
      <c r="D449" s="191" t="str">
        <f>VLOOKUP('Valoración 2.0'!C449,Tabla_Riesgos[#All],3,FALSE)</f>
        <v>Podría presentarse que el personal capacitado no adquiera el conocimiento y/o las competencias de acuerdo al objetivo establecido</v>
      </c>
      <c r="E449" s="191" t="str">
        <f>VLOOKUP('Valoración 2.0'!C449,Tabla_Riesgos[#All],6,FALSE)</f>
        <v>Operativo</v>
      </c>
      <c r="F449" s="216"/>
      <c r="G449" s="216"/>
      <c r="H449" s="216"/>
      <c r="I449" s="216"/>
      <c r="J449" s="216"/>
      <c r="K449" s="216"/>
      <c r="L449" s="216"/>
      <c r="M449" s="216"/>
      <c r="N449" s="216"/>
      <c r="O449" s="216"/>
      <c r="P449" s="216"/>
      <c r="Q449" s="216"/>
      <c r="R449" s="216"/>
      <c r="S449" s="216"/>
      <c r="T449" s="216"/>
      <c r="U449" s="216"/>
      <c r="V449" s="216"/>
      <c r="W449" s="216"/>
      <c r="X449" s="216"/>
      <c r="Y449" s="152" t="str">
        <f t="shared" si="42"/>
        <v/>
      </c>
      <c r="Z449" s="127" t="str">
        <f>IFERROR(VLOOKUP(AC449,'Tablas de calculos'!$AA$25:$AC$29,3,FALSE),"")</f>
        <v/>
      </c>
      <c r="AA449" s="127" t="str">
        <f>IFERROR(VLOOKUP(AD449,'Tablas de calculos'!$AB$25:$AC$29,2,FALSE),"")</f>
        <v/>
      </c>
      <c r="AB449" s="127" t="str">
        <f t="shared" si="43"/>
        <v/>
      </c>
      <c r="AC449" s="35" t="str">
        <f>IFERROR(VLOOKUP(Y449,'Tablas de calculos'!$V$22:$W$26,2,FALSE),"")</f>
        <v/>
      </c>
      <c r="AD449" s="237"/>
      <c r="AE449" s="35" t="str">
        <f>IFERROR(VLOOKUP(AB449,'Tablas de calculos'!$AF$4:$AI$28,4,FALSE),"")</f>
        <v/>
      </c>
      <c r="AF449" s="193" t="str">
        <f t="shared" ca="1" si="44"/>
        <v/>
      </c>
      <c r="AG449" s="123" t="str">
        <f ca="1">IFERROR(Z449-ROUND(AVERAGEIF('Control 2.0'!$B$3:$Z$220,'Valoración 2.0'!C449,'Control 2.0'!$Y$3:$Y$220),0),Z449)</f>
        <v/>
      </c>
      <c r="AH449" s="123" t="str">
        <f ca="1">IFERROR(AA449-ROUND(AVERAGEIF('Control 2.0'!$B$3:$Z$220,'Valoración 2.0'!C449,'Control 2.0'!$Z$3:$Z$220),0),AA449)</f>
        <v/>
      </c>
      <c r="AI449" s="35" t="str">
        <f ca="1">IFERROR(VLOOKUP(AG449,'Tablas de calculos'!$V$22:$W$26,2,FALSE),"")</f>
        <v/>
      </c>
      <c r="AJ449" s="35" t="str">
        <f ca="1">IFERROR(VLOOKUP(AH449,'Tablas de calculos'!$V$22:$X$26,3,FALSE),"")</f>
        <v/>
      </c>
      <c r="AK449" s="35" t="str">
        <f ca="1">IFERROR(VLOOKUP(AF449,'Tablas de calculos'!$AF$4:$AI$28,4,FALSE),"")</f>
        <v/>
      </c>
      <c r="AL449" s="35" t="str">
        <f t="shared" ca="1" si="45"/>
        <v>Si</v>
      </c>
      <c r="AM449" s="192"/>
      <c r="AN449" s="215"/>
      <c r="AO449" s="215"/>
      <c r="AP449" s="215"/>
      <c r="AQ449" s="215"/>
    </row>
    <row r="450" spans="1:43" ht="48.75" customHeight="1" x14ac:dyDescent="0.25">
      <c r="A450" s="232" t="s">
        <v>108</v>
      </c>
      <c r="B450" s="74" t="str">
        <f>VLOOKUP('Valoración 2.0'!C450,Tabla_Riesgos[#All],2,FALSE)</f>
        <v>GESTIÓN DEL TALENTO HUMANO</v>
      </c>
      <c r="C450" s="74">
        <v>126</v>
      </c>
      <c r="D450" s="74" t="str">
        <f>VLOOKUP('Valoración 2.0'!C450,Tabla_Riesgos[#All],3,FALSE)</f>
        <v>Podría presentarse incumplimiento en la cuota reguladora de aprendizaje establecida por el SENA</v>
      </c>
      <c r="E450" s="74" t="str">
        <f>VLOOKUP('Valoración 2.0'!C450,Tabla_Riesgos[#All],6,FALSE)</f>
        <v>Operativo</v>
      </c>
      <c r="F450" s="209"/>
      <c r="G450" s="209"/>
      <c r="H450" s="209"/>
      <c r="I450" s="209"/>
      <c r="J450" s="209"/>
      <c r="K450" s="209"/>
      <c r="L450" s="209"/>
      <c r="M450" s="209"/>
      <c r="N450" s="209"/>
      <c r="O450" s="209"/>
      <c r="P450" s="209"/>
      <c r="Q450" s="209"/>
      <c r="R450" s="209"/>
      <c r="S450" s="209"/>
      <c r="T450" s="209"/>
      <c r="U450" s="209"/>
      <c r="V450" s="209"/>
      <c r="W450" s="209"/>
      <c r="X450" s="209"/>
      <c r="Y450" s="64" t="str">
        <f t="shared" si="42"/>
        <v/>
      </c>
      <c r="Z450" s="127" t="str">
        <f>IFERROR(VLOOKUP(AC450,'Tablas de calculos'!$AA$25:$AC$29,3,FALSE),"")</f>
        <v/>
      </c>
      <c r="AA450" s="127" t="str">
        <f>IFERROR(VLOOKUP(AD450,'Tablas de calculos'!$AB$25:$AC$29,2,FALSE),"")</f>
        <v/>
      </c>
      <c r="AB450" s="128" t="str">
        <f t="shared" si="43"/>
        <v/>
      </c>
      <c r="AC450" s="61" t="str">
        <f>IFERROR(VLOOKUP(Y450,'Tablas de calculos'!$V$22:$W$26,2,FALSE),"")</f>
        <v/>
      </c>
      <c r="AD450" s="207"/>
      <c r="AE450" s="61" t="str">
        <f>IFERROR(VLOOKUP(AB450,'Tablas de calculos'!$AF$4:$AI$28,4,FALSE),"")</f>
        <v/>
      </c>
      <c r="AF450" s="130" t="str">
        <f t="shared" ca="1" si="44"/>
        <v/>
      </c>
      <c r="AG450" s="123" t="str">
        <f ca="1">IFERROR(Z450-ROUND(AVERAGEIF('Control 2.0'!$B$3:$Z$220,'Valoración 2.0'!C450,'Control 2.0'!$Y$3:$Y$220),0),Z450)</f>
        <v/>
      </c>
      <c r="AH450" s="123" t="str">
        <f ca="1">IFERROR(AA450-ROUND(AVERAGEIF('Control 2.0'!$B$3:$Z$220,'Valoración 2.0'!C450,'Control 2.0'!$Z$3:$Z$220),0),AA450)</f>
        <v/>
      </c>
      <c r="AI450" s="61" t="str">
        <f ca="1">IFERROR(VLOOKUP(AG450,'Tablas de calculos'!$V$22:$W$26,2,FALSE),"")</f>
        <v/>
      </c>
      <c r="AJ450" s="61" t="str">
        <f ca="1">IFERROR(VLOOKUP(AH450,'Tablas de calculos'!$V$22:$X$26,3,FALSE),"")</f>
        <v/>
      </c>
      <c r="AK450" s="61" t="str">
        <f ca="1">IFERROR(VLOOKUP(AF450,'Tablas de calculos'!$AF$4:$AI$28,4,FALSE),"")</f>
        <v/>
      </c>
      <c r="AL450" s="61" t="str">
        <f t="shared" ca="1" si="45"/>
        <v>Si</v>
      </c>
      <c r="AM450" s="76"/>
      <c r="AN450" s="215"/>
      <c r="AO450" s="215"/>
      <c r="AP450" s="215"/>
      <c r="AQ450" s="215"/>
    </row>
    <row r="451" spans="1:43" s="220" customFormat="1" ht="48.75" customHeight="1" x14ac:dyDescent="0.25">
      <c r="A451" s="232" t="s">
        <v>108</v>
      </c>
      <c r="B451" s="191" t="str">
        <f>VLOOKUP('Valoración 2.0'!C451,Tabla_Riesgos[#All],2,FALSE)</f>
        <v>GESTIÓN DEL TALENTO HUMANO</v>
      </c>
      <c r="C451" s="191">
        <v>127</v>
      </c>
      <c r="D451" s="191" t="str">
        <f>VLOOKUP('Valoración 2.0'!C451,Tabla_Riesgos[#All],3,FALSE)</f>
        <v>No contar con los recursos necesarios para ejecutar la actividad objeto de las comisión</v>
      </c>
      <c r="E451" s="191" t="str">
        <f>VLOOKUP('Valoración 2.0'!C451,Tabla_Riesgos[#All],6,FALSE)</f>
        <v>Operativo</v>
      </c>
      <c r="F451" s="216"/>
      <c r="G451" s="216"/>
      <c r="H451" s="216"/>
      <c r="I451" s="216"/>
      <c r="J451" s="216"/>
      <c r="K451" s="216"/>
      <c r="L451" s="216"/>
      <c r="M451" s="216"/>
      <c r="N451" s="216"/>
      <c r="O451" s="216"/>
      <c r="P451" s="216"/>
      <c r="Q451" s="216"/>
      <c r="R451" s="216"/>
      <c r="S451" s="216"/>
      <c r="T451" s="216"/>
      <c r="U451" s="216"/>
      <c r="V451" s="216"/>
      <c r="W451" s="216"/>
      <c r="X451" s="216"/>
      <c r="Y451" s="152" t="str">
        <f t="shared" si="42"/>
        <v/>
      </c>
      <c r="Z451" s="127" t="str">
        <f>IFERROR(VLOOKUP(AC451,'Tablas de calculos'!$AA$25:$AC$29,3,FALSE),"")</f>
        <v/>
      </c>
      <c r="AA451" s="127" t="str">
        <f>IFERROR(VLOOKUP(AD451,'Tablas de calculos'!$AB$25:$AC$29,2,FALSE),"")</f>
        <v/>
      </c>
      <c r="AB451" s="127" t="str">
        <f t="shared" si="43"/>
        <v/>
      </c>
      <c r="AC451" s="35" t="str">
        <f>IFERROR(VLOOKUP(Y451,'Tablas de calculos'!$V$22:$W$26,2,FALSE),"")</f>
        <v/>
      </c>
      <c r="AD451" s="237"/>
      <c r="AE451" s="35" t="str">
        <f>IFERROR(VLOOKUP(AB451,'Tablas de calculos'!$AF$4:$AI$28,4,FALSE),"")</f>
        <v/>
      </c>
      <c r="AF451" s="193" t="str">
        <f t="shared" ca="1" si="44"/>
        <v/>
      </c>
      <c r="AG451" s="123" t="str">
        <f ca="1">IFERROR(Z451-ROUND(AVERAGEIF('Control 2.0'!$B$3:$Z$220,'Valoración 2.0'!C451,'Control 2.0'!$Y$3:$Y$220),0),Z451)</f>
        <v/>
      </c>
      <c r="AH451" s="123" t="str">
        <f ca="1">IFERROR(AA451-ROUND(AVERAGEIF('Control 2.0'!$B$3:$Z$220,'Valoración 2.0'!C451,'Control 2.0'!$Z$3:$Z$220),0),AA451)</f>
        <v/>
      </c>
      <c r="AI451" s="35" t="str">
        <f ca="1">IFERROR(VLOOKUP(AG451,'Tablas de calculos'!$V$22:$W$26,2,FALSE),"")</f>
        <v/>
      </c>
      <c r="AJ451" s="35" t="str">
        <f ca="1">IFERROR(VLOOKUP(AH451,'Tablas de calculos'!$V$22:$X$26,3,FALSE),"")</f>
        <v/>
      </c>
      <c r="AK451" s="35" t="str">
        <f ca="1">IFERROR(VLOOKUP(AF451,'Tablas de calculos'!$AF$4:$AI$28,4,FALSE),"")</f>
        <v/>
      </c>
      <c r="AL451" s="35" t="str">
        <f t="shared" ca="1" si="45"/>
        <v>Si</v>
      </c>
      <c r="AM451" s="192"/>
      <c r="AN451" s="215"/>
      <c r="AO451" s="215"/>
      <c r="AP451" s="215"/>
      <c r="AQ451" s="215"/>
    </row>
    <row r="452" spans="1:43" ht="48.75" customHeight="1" x14ac:dyDescent="0.25">
      <c r="A452" s="232" t="s">
        <v>108</v>
      </c>
      <c r="B452" s="74" t="str">
        <f>VLOOKUP('Valoración 2.0'!C452,Tabla_Riesgos[#All],2,FALSE)</f>
        <v>EVALUACIÒN Y CONTROL</v>
      </c>
      <c r="C452" s="74">
        <v>129</v>
      </c>
      <c r="D452" s="74" t="str">
        <f>VLOOKUP('Valoración 2.0'!C452,Tabla_Riesgos[#All],3,FALSE)</f>
        <v>Podría ocurrir que se incumpla con la normatividad vigente</v>
      </c>
      <c r="E452" s="74" t="str">
        <f>VLOOKUP('Valoración 2.0'!C452,Tabla_Riesgos[#All],6,FALSE)</f>
        <v>Operativo</v>
      </c>
      <c r="F452" s="209"/>
      <c r="G452" s="209"/>
      <c r="H452" s="209"/>
      <c r="I452" s="209"/>
      <c r="J452" s="209"/>
      <c r="K452" s="209"/>
      <c r="L452" s="209"/>
      <c r="M452" s="209"/>
      <c r="N452" s="209"/>
      <c r="O452" s="209"/>
      <c r="P452" s="209"/>
      <c r="Q452" s="209"/>
      <c r="R452" s="209"/>
      <c r="S452" s="209"/>
      <c r="T452" s="209"/>
      <c r="U452" s="209"/>
      <c r="V452" s="209"/>
      <c r="W452" s="209"/>
      <c r="X452" s="209"/>
      <c r="Y452" s="64" t="str">
        <f t="shared" si="42"/>
        <v/>
      </c>
      <c r="Z452" s="127" t="str">
        <f>IFERROR(VLOOKUP(AC452,'Tablas de calculos'!$AA$25:$AC$29,3,FALSE),"")</f>
        <v/>
      </c>
      <c r="AA452" s="127" t="str">
        <f>IFERROR(VLOOKUP(AD452,'Tablas de calculos'!$AB$25:$AC$29,2,FALSE),"")</f>
        <v/>
      </c>
      <c r="AB452" s="128" t="str">
        <f t="shared" si="43"/>
        <v/>
      </c>
      <c r="AC452" s="61" t="str">
        <f>IFERROR(VLOOKUP(Y452,'Tablas de calculos'!$V$22:$W$26,2,FALSE),"")</f>
        <v/>
      </c>
      <c r="AD452" s="207"/>
      <c r="AE452" s="61" t="str">
        <f>IFERROR(VLOOKUP(AB452,'Tablas de calculos'!$AF$4:$AI$28,4,FALSE),"")</f>
        <v/>
      </c>
      <c r="AF452" s="130" t="str">
        <f t="shared" ca="1" si="44"/>
        <v/>
      </c>
      <c r="AG452" s="123" t="str">
        <f ca="1">IFERROR(Z452-ROUND(AVERAGEIF('Control 2.0'!$B$3:$Z$220,'Valoración 2.0'!C452,'Control 2.0'!$Y$3:$Y$220),0),Z452)</f>
        <v/>
      </c>
      <c r="AH452" s="123" t="str">
        <f ca="1">IFERROR(AA452-ROUND(AVERAGEIF('Control 2.0'!$B$3:$Z$220,'Valoración 2.0'!C452,'Control 2.0'!$Z$3:$Z$220),0),AA452)</f>
        <v/>
      </c>
      <c r="AI452" s="61" t="str">
        <f ca="1">IFERROR(VLOOKUP(AG452,'Tablas de calculos'!$V$22:$W$26,2,FALSE),"")</f>
        <v/>
      </c>
      <c r="AJ452" s="61" t="str">
        <f ca="1">IFERROR(VLOOKUP(AH452,'Tablas de calculos'!$V$22:$X$26,3,FALSE),"")</f>
        <v/>
      </c>
      <c r="AK452" s="61" t="str">
        <f ca="1">IFERROR(VLOOKUP(AF452,'Tablas de calculos'!$AF$4:$AI$28,4,FALSE),"")</f>
        <v/>
      </c>
      <c r="AL452" s="61" t="str">
        <f t="shared" ca="1" si="45"/>
        <v>Si</v>
      </c>
      <c r="AM452" s="76"/>
      <c r="AN452" s="215"/>
      <c r="AO452" s="215"/>
      <c r="AP452" s="215"/>
      <c r="AQ452" s="215"/>
    </row>
    <row r="453" spans="1:43" s="220" customFormat="1" ht="48.75" customHeight="1" x14ac:dyDescent="0.25">
      <c r="A453" s="232" t="s">
        <v>108</v>
      </c>
      <c r="B453" s="191" t="str">
        <f>VLOOKUP('Valoración 2.0'!C453,Tabla_Riesgos[#All],2,FALSE)</f>
        <v>INTELIGENCIA DE NEGOCIOS</v>
      </c>
      <c r="C453" s="191">
        <v>130</v>
      </c>
      <c r="D453" s="191" t="str">
        <f>VLOOKUP('Valoración 2.0'!C453,Tabla_Riesgos[#All],3,FALSE)</f>
        <v>Se podría presentar que no existan reportes de los procesos del negocio o no estén disponibles</v>
      </c>
      <c r="E453" s="191" t="str">
        <f>VLOOKUP('Valoración 2.0'!C453,Tabla_Riesgos[#All],6,FALSE)</f>
        <v>Operativo</v>
      </c>
      <c r="F453" s="216">
        <v>2</v>
      </c>
      <c r="G453" s="216">
        <v>2</v>
      </c>
      <c r="H453" s="216">
        <v>2</v>
      </c>
      <c r="I453" s="216">
        <v>2</v>
      </c>
      <c r="J453" s="216">
        <v>2</v>
      </c>
      <c r="K453" s="216"/>
      <c r="L453" s="216"/>
      <c r="M453" s="216"/>
      <c r="N453" s="216"/>
      <c r="O453" s="216"/>
      <c r="P453" s="216"/>
      <c r="Q453" s="216"/>
      <c r="R453" s="216"/>
      <c r="S453" s="216"/>
      <c r="T453" s="216"/>
      <c r="U453" s="216"/>
      <c r="V453" s="216"/>
      <c r="W453" s="216"/>
      <c r="X453" s="216"/>
      <c r="Y453" s="152">
        <f t="shared" si="42"/>
        <v>2</v>
      </c>
      <c r="Z453" s="127">
        <f>IFERROR(VLOOKUP(AC453,'Tablas de calculos'!$AA$25:$AC$29,3,FALSE),"")</f>
        <v>2</v>
      </c>
      <c r="AA453" s="127" t="str">
        <f>IFERROR(VLOOKUP(AD453,'Tablas de calculos'!$AB$25:$AC$29,2,FALSE),"")</f>
        <v/>
      </c>
      <c r="AB453" s="127" t="str">
        <f t="shared" si="43"/>
        <v>Improbable</v>
      </c>
      <c r="AC453" s="35" t="str">
        <f>IFERROR(VLOOKUP(Y453,'Tablas de calculos'!$V$22:$W$26,2,FALSE),"")</f>
        <v>Improbable</v>
      </c>
      <c r="AD453" s="237"/>
      <c r="AE453" s="35" t="str">
        <f>IFERROR(VLOOKUP(AB453,'Tablas de calculos'!$AF$4:$AI$28,4,FALSE),"")</f>
        <v/>
      </c>
      <c r="AF453" s="193" t="str">
        <f t="shared" ca="1" si="44"/>
        <v>Improbable</v>
      </c>
      <c r="AG453" s="123">
        <f ca="1">IFERROR(Z453-ROUND(AVERAGEIF('Control 2.0'!$B$3:$Z$220,'Valoración 2.0'!C453,'Control 2.0'!$Y$3:$Y$220),0),Z453)</f>
        <v>2</v>
      </c>
      <c r="AH453" s="123" t="str">
        <f ca="1">IFERROR(AA453-ROUND(AVERAGEIF('Control 2.0'!$B$3:$Z$220,'Valoración 2.0'!C453,'Control 2.0'!$Z$3:$Z$220),0),AA453)</f>
        <v/>
      </c>
      <c r="AI453" s="35" t="str">
        <f ca="1">IFERROR(VLOOKUP(AG453,'Tablas de calculos'!$V$22:$W$26,2,FALSE),"")</f>
        <v>Improbable</v>
      </c>
      <c r="AJ453" s="35" t="str">
        <f ca="1">IFERROR(VLOOKUP(AH453,'Tablas de calculos'!$V$22:$X$26,3,FALSE),"")</f>
        <v/>
      </c>
      <c r="AK453" s="35" t="str">
        <f ca="1">IFERROR(VLOOKUP(AF453,'Tablas de calculos'!$AF$4:$AI$28,4,FALSE),"")</f>
        <v/>
      </c>
      <c r="AL453" s="35" t="str">
        <f t="shared" ca="1" si="45"/>
        <v>Si</v>
      </c>
      <c r="AM453" s="192"/>
      <c r="AN453" s="215"/>
      <c r="AO453" s="215"/>
      <c r="AP453" s="215"/>
      <c r="AQ453" s="215"/>
    </row>
    <row r="454" spans="1:43" ht="50.25" customHeight="1" x14ac:dyDescent="0.25">
      <c r="A454" s="232" t="s">
        <v>108</v>
      </c>
      <c r="B454" s="74" t="str">
        <f>VLOOKUP('Valoración 2.0'!C454,Tabla_Riesgos[#All],2,FALSE)</f>
        <v>GESTIÓN JURÍDICA</v>
      </c>
      <c r="C454" s="74">
        <v>131</v>
      </c>
      <c r="D454" s="74" t="str">
        <f>VLOOKUP('Valoración 2.0'!C454,Tabla_Riesgos[#All],3,FALSE)</f>
        <v xml:space="preserve">Puede ocurrir que se de una interpretación errada de la normatividad </v>
      </c>
      <c r="E454" s="74" t="str">
        <f>VLOOKUP('Valoración 2.0'!C454,Tabla_Riesgos[#All],6,FALSE)</f>
        <v>Operativo</v>
      </c>
      <c r="F454" s="209"/>
      <c r="G454" s="209"/>
      <c r="H454" s="209"/>
      <c r="I454" s="209"/>
      <c r="J454" s="209"/>
      <c r="K454" s="209"/>
      <c r="L454" s="209"/>
      <c r="M454" s="209"/>
      <c r="N454" s="209"/>
      <c r="O454" s="209"/>
      <c r="P454" s="209"/>
      <c r="Q454" s="209"/>
      <c r="R454" s="209"/>
      <c r="S454" s="209"/>
      <c r="T454" s="209"/>
      <c r="U454" s="209"/>
      <c r="V454" s="209"/>
      <c r="W454" s="209"/>
      <c r="X454" s="209"/>
      <c r="Y454" s="64" t="str">
        <f t="shared" ref="Y454" si="46">IFERROR(ROUND(AVERAGE(F454:X454),0),"")</f>
        <v/>
      </c>
      <c r="Z454" s="127" t="str">
        <f>IFERROR(VLOOKUP(AC454,'Tablas de calculos'!$AA$25:$AC$29,3,FALSE),"")</f>
        <v/>
      </c>
      <c r="AA454" s="127" t="str">
        <f>IFERROR(VLOOKUP(AD454,'Tablas de calculos'!$AB$25:$AC$29,2,FALSE),"")</f>
        <v/>
      </c>
      <c r="AB454" s="128" t="str">
        <f t="shared" ref="AB454" si="47">CONCATENATE(AC454,AD454)</f>
        <v/>
      </c>
      <c r="AC454" s="61" t="str">
        <f>IFERROR(VLOOKUP(Y454,'Tablas de calculos'!$V$22:$W$26,2,FALSE),"")</f>
        <v/>
      </c>
      <c r="AD454" s="207"/>
      <c r="AE454" s="61" t="str">
        <f>IFERROR(VLOOKUP(AB454,'Tablas de calculos'!$AF$4:$AI$28,4,FALSE),"")</f>
        <v/>
      </c>
      <c r="AF454" s="130" t="str">
        <f t="shared" ref="AF454" ca="1" si="48">CONCATENATE(AI454,AJ454)</f>
        <v/>
      </c>
      <c r="AG454" s="123" t="str">
        <f ca="1">IFERROR(Z454-ROUND(AVERAGEIF('Control 2.0'!$B$3:$Z$220,'Valoración 2.0'!C454,'Control 2.0'!$Y$3:$Y$220),0),Z454)</f>
        <v/>
      </c>
      <c r="AH454" s="123" t="str">
        <f ca="1">IFERROR(AA454-ROUND(AVERAGEIF('Control 2.0'!$B$3:$Z$220,'Valoración 2.0'!C454,'Control 2.0'!$Z$3:$Z$220),0),AA454)</f>
        <v/>
      </c>
      <c r="AI454" s="61" t="str">
        <f ca="1">IFERROR(VLOOKUP(AG454,'Tablas de calculos'!$V$22:$W$26,2,FALSE),"")</f>
        <v/>
      </c>
      <c r="AJ454" s="61" t="str">
        <f ca="1">IFERROR(VLOOKUP(AH454,'Tablas de calculos'!$V$22:$X$26,3,FALSE),"")</f>
        <v/>
      </c>
      <c r="AK454" s="61" t="str">
        <f ca="1">IFERROR(VLOOKUP(AF454,'Tablas de calculos'!$AF$4:$AI$28,4,FALSE),"")</f>
        <v/>
      </c>
      <c r="AL454" s="61" t="str">
        <f t="shared" ref="AL454" ca="1" si="49">IF(AK454="Bajo","No","Si")</f>
        <v>Si</v>
      </c>
      <c r="AM454" s="76"/>
      <c r="AN454" s="215"/>
      <c r="AO454" s="215"/>
      <c r="AP454" s="215"/>
      <c r="AQ454" s="215"/>
    </row>
    <row r="455" spans="1:43" ht="45.75" customHeight="1" x14ac:dyDescent="0.25">
      <c r="A455" s="232" t="s">
        <v>108</v>
      </c>
      <c r="B455" s="191" t="str">
        <f>VLOOKUP('Valoración 2.0'!C455,Tabla_Riesgos[#All],2,FALSE)</f>
        <v>TODOS LOS PROCESOS</v>
      </c>
      <c r="C455" s="197">
        <v>132</v>
      </c>
      <c r="D455" s="198" t="str">
        <f>VLOOKUP('Valoración 2.0'!C455,Tabla_Riesgos[#All],3,FALSE)</f>
        <v>Puede ocurrir que se presente un desastre natural (Terremoto)- incendio, caso fortuito entre otros</v>
      </c>
      <c r="E455" s="198" t="str">
        <f>VLOOKUP('Valoración 2.0'!C455,Tabla_Riesgos[#All],6,FALSE)</f>
        <v xml:space="preserve">Continuidad del negocio </v>
      </c>
      <c r="F455" s="211"/>
      <c r="G455" s="211"/>
      <c r="H455" s="211"/>
      <c r="I455" s="211"/>
      <c r="J455" s="211"/>
      <c r="K455" s="211"/>
      <c r="L455" s="211"/>
      <c r="M455" s="211"/>
      <c r="N455" s="211"/>
      <c r="O455" s="211"/>
      <c r="P455" s="211"/>
      <c r="Q455" s="211"/>
      <c r="R455" s="211"/>
      <c r="S455" s="211"/>
      <c r="T455" s="211"/>
      <c r="U455" s="211"/>
      <c r="V455" s="211"/>
      <c r="W455" s="211"/>
      <c r="X455" s="211"/>
      <c r="Y455" s="189" t="str">
        <f t="shared" ref="Y455:Y461" si="50">IFERROR(ROUND(AVERAGE(F455:X455),0),"")</f>
        <v/>
      </c>
      <c r="Z455" s="127" t="str">
        <f>IFERROR(VLOOKUP(AC455,'Tablas de calculos'!$AA$25:$AC$29,3,FALSE),"")</f>
        <v/>
      </c>
      <c r="AA455" s="127" t="str">
        <f>IFERROR(VLOOKUP(AD455,'Tablas de calculos'!$AB$25:$AC$29,2,FALSE),"")</f>
        <v/>
      </c>
      <c r="AB455" s="128" t="str">
        <f t="shared" ref="AB455:AB461" si="51">CONCATENATE(AC455,AD455)</f>
        <v/>
      </c>
      <c r="AC455" s="61" t="str">
        <f>IFERROR(VLOOKUP(Y455,'Tablas de calculos'!$V$22:$W$26,2,FALSE),"")</f>
        <v/>
      </c>
      <c r="AD455" s="207"/>
      <c r="AE455" s="61" t="str">
        <f>IFERROR(VLOOKUP(AB455,'Tablas de calculos'!$AF$4:$AI$28,4,FALSE),"")</f>
        <v/>
      </c>
      <c r="AF455" s="130" t="str">
        <f t="shared" ref="AF455:AF461" ca="1" si="52">CONCATENATE(AI455,AJ455)</f>
        <v/>
      </c>
      <c r="AG455" s="123" t="str">
        <f ca="1">IFERROR(Z455-ROUND(AVERAGEIF('Control 2.0'!$B$3:$Z$220,'Valoración 2.0'!C455,'Control 2.0'!$Y$3:$Y$220),0),Z455)</f>
        <v/>
      </c>
      <c r="AH455" s="123" t="str">
        <f ca="1">IFERROR(AA455-ROUND(AVERAGEIF('Control 2.0'!$B$3:$Z$220,'Valoración 2.0'!C455,'Control 2.0'!$Z$3:$Z$220),0),AA455)</f>
        <v/>
      </c>
      <c r="AI455" s="61" t="str">
        <f ca="1">IFERROR(VLOOKUP(AG455,'Tablas de calculos'!$V$22:$W$26,2,FALSE),"")</f>
        <v/>
      </c>
      <c r="AJ455" s="61" t="str">
        <f ca="1">IFERROR(VLOOKUP(AH455,'Tablas de calculos'!$V$22:$X$26,3,FALSE),"")</f>
        <v/>
      </c>
      <c r="AK455" s="61" t="str">
        <f ca="1">IFERROR(VLOOKUP(AF455,'Tablas de calculos'!$AF$4:$AI$28,4,FALSE),"")</f>
        <v/>
      </c>
      <c r="AL455" s="61" t="str">
        <f t="shared" ref="AL455:AL461" ca="1" si="53">IF(AK455="Bajo","No","Si")</f>
        <v>Si</v>
      </c>
      <c r="AM455" s="76"/>
      <c r="AN455" s="215"/>
      <c r="AO455" s="215"/>
      <c r="AP455" s="215"/>
      <c r="AQ455" s="215"/>
    </row>
    <row r="456" spans="1:43" ht="45.75" customHeight="1" x14ac:dyDescent="0.25">
      <c r="A456" s="232" t="s">
        <v>108</v>
      </c>
      <c r="B456" s="74" t="str">
        <f>VLOOKUP('Valoración 2.0'!C456,Tabla_Riesgos[#All],2,FALSE)</f>
        <v>GESTIÓN DE LA INFRAESTRUCTURA TECNOLOGICA</v>
      </c>
      <c r="C456" s="74">
        <v>133</v>
      </c>
      <c r="D456" s="74" t="str">
        <f>VLOOKUP('Valoración 2.0'!C456,Tabla_Riesgos[#All],3,FALSE)</f>
        <v>Puede ocurrir que se presente la interrupción de la tecnología (Hardware y Software)</v>
      </c>
      <c r="E456" s="74" t="str">
        <f>VLOOKUP('Valoración 2.0'!C456,Tabla_Riesgos[#All],6,FALSE)</f>
        <v xml:space="preserve">Continuidad del negocio </v>
      </c>
      <c r="F456" s="209"/>
      <c r="G456" s="209"/>
      <c r="H456" s="209"/>
      <c r="I456" s="209"/>
      <c r="J456" s="209"/>
      <c r="K456" s="209"/>
      <c r="L456" s="209"/>
      <c r="M456" s="209"/>
      <c r="N456" s="209"/>
      <c r="O456" s="209"/>
      <c r="P456" s="209"/>
      <c r="Q456" s="209"/>
      <c r="R456" s="209"/>
      <c r="S456" s="209"/>
      <c r="T456" s="209"/>
      <c r="U456" s="209"/>
      <c r="V456" s="209"/>
      <c r="W456" s="209"/>
      <c r="X456" s="209"/>
      <c r="Y456" s="64" t="str">
        <f t="shared" si="50"/>
        <v/>
      </c>
      <c r="Z456" s="127" t="str">
        <f>IFERROR(VLOOKUP(AC456,'Tablas de calculos'!$AA$25:$AC$29,3,FALSE),"")</f>
        <v/>
      </c>
      <c r="AA456" s="127" t="str">
        <f>IFERROR(VLOOKUP(AD456,'Tablas de calculos'!$AB$25:$AC$29,2,FALSE),"")</f>
        <v/>
      </c>
      <c r="AB456" s="128" t="str">
        <f t="shared" si="51"/>
        <v/>
      </c>
      <c r="AC456" s="61" t="str">
        <f>IFERROR(VLOOKUP(Y456,'Tablas de calculos'!$V$22:$W$26,2,FALSE),"")</f>
        <v/>
      </c>
      <c r="AD456" s="207"/>
      <c r="AE456" s="61" t="str">
        <f>IFERROR(VLOOKUP(AB456,'Tablas de calculos'!$AF$4:$AI$28,4,FALSE),"")</f>
        <v/>
      </c>
      <c r="AF456" s="130" t="str">
        <f t="shared" ca="1" si="52"/>
        <v/>
      </c>
      <c r="AG456" s="123" t="str">
        <f ca="1">IFERROR(Z456-ROUND(AVERAGEIF('Control 2.0'!$B$3:$Z$220,'Valoración 2.0'!C456,'Control 2.0'!$Y$3:$Y$220),0),Z456)</f>
        <v/>
      </c>
      <c r="AH456" s="123" t="str">
        <f ca="1">IFERROR(AA456-ROUND(AVERAGEIF('Control 2.0'!$B$3:$Z$220,'Valoración 2.0'!C456,'Control 2.0'!$Z$3:$Z$220),0),AA456)</f>
        <v/>
      </c>
      <c r="AI456" s="61" t="str">
        <f ca="1">IFERROR(VLOOKUP(AG456,'Tablas de calculos'!$V$22:$W$26,2,FALSE),"")</f>
        <v/>
      </c>
      <c r="AJ456" s="61" t="str">
        <f ca="1">IFERROR(VLOOKUP(AH456,'Tablas de calculos'!$V$22:$X$26,3,FALSE),"")</f>
        <v/>
      </c>
      <c r="AK456" s="61" t="str">
        <f ca="1">IFERROR(VLOOKUP(AF456,'Tablas de calculos'!$AF$4:$AI$28,4,FALSE),"")</f>
        <v/>
      </c>
      <c r="AL456" s="61" t="str">
        <f t="shared" ca="1" si="53"/>
        <v>Si</v>
      </c>
      <c r="AM456" s="76"/>
      <c r="AN456" s="215"/>
      <c r="AO456" s="215"/>
      <c r="AP456" s="215"/>
      <c r="AQ456" s="215"/>
    </row>
    <row r="457" spans="1:43" ht="45.75" customHeight="1" x14ac:dyDescent="0.25">
      <c r="A457" s="232" t="s">
        <v>108</v>
      </c>
      <c r="B457" s="191" t="str">
        <f>VLOOKUP('Valoración 2.0'!C457,Tabla_Riesgos[#All],2,FALSE)</f>
        <v>DISPOSICIÓN FINAL DE ACTIVOS</v>
      </c>
      <c r="C457" s="191">
        <v>134</v>
      </c>
      <c r="D457" s="198" t="str">
        <f>VLOOKUP('Valoración 2.0'!C457,Tabla_Riesgos[#All],3,FALSE)</f>
        <v>Puede ocurrir que se destruya la información</v>
      </c>
      <c r="E457" s="198" t="str">
        <f>VLOOKUP('Valoración 2.0'!C457,Tabla_Riesgos[#All],6,FALSE)</f>
        <v xml:space="preserve">Continuidad del negocio </v>
      </c>
      <c r="F457" s="211"/>
      <c r="G457" s="211"/>
      <c r="H457" s="211"/>
      <c r="I457" s="211"/>
      <c r="J457" s="211"/>
      <c r="K457" s="211"/>
      <c r="L457" s="211"/>
      <c r="M457" s="211"/>
      <c r="N457" s="211"/>
      <c r="O457" s="211"/>
      <c r="P457" s="211"/>
      <c r="Q457" s="211"/>
      <c r="R457" s="211"/>
      <c r="S457" s="211"/>
      <c r="T457" s="211"/>
      <c r="U457" s="211"/>
      <c r="V457" s="211"/>
      <c r="W457" s="211"/>
      <c r="X457" s="211"/>
      <c r="Y457" s="189" t="str">
        <f t="shared" si="50"/>
        <v/>
      </c>
      <c r="Z457" s="127" t="str">
        <f>IFERROR(VLOOKUP(AC457,'Tablas de calculos'!$AA$25:$AC$29,3,FALSE),"")</f>
        <v/>
      </c>
      <c r="AA457" s="127" t="str">
        <f>IFERROR(VLOOKUP(AD457,'Tablas de calculos'!$AB$25:$AC$29,2,FALSE),"")</f>
        <v/>
      </c>
      <c r="AB457" s="128" t="str">
        <f t="shared" si="51"/>
        <v/>
      </c>
      <c r="AC457" s="61" t="str">
        <f>IFERROR(VLOOKUP(Y457,'Tablas de calculos'!$V$22:$W$26,2,FALSE),"")</f>
        <v/>
      </c>
      <c r="AD457" s="207"/>
      <c r="AE457" s="61" t="str">
        <f>IFERROR(VLOOKUP(AB457,'Tablas de calculos'!$AF$4:$AI$28,4,FALSE),"")</f>
        <v/>
      </c>
      <c r="AF457" s="130" t="str">
        <f t="shared" ca="1" si="52"/>
        <v/>
      </c>
      <c r="AG457" s="123" t="str">
        <f ca="1">IFERROR(Z457-ROUND(AVERAGEIF('Control 2.0'!$B$3:$Z$220,'Valoración 2.0'!C457,'Control 2.0'!$Y$3:$Y$220),0),Z457)</f>
        <v/>
      </c>
      <c r="AH457" s="123" t="str">
        <f ca="1">IFERROR(AA457-ROUND(AVERAGEIF('Control 2.0'!$B$3:$Z$220,'Valoración 2.0'!C457,'Control 2.0'!$Z$3:$Z$220),0),AA457)</f>
        <v/>
      </c>
      <c r="AI457" s="61" t="str">
        <f ca="1">IFERROR(VLOOKUP(AG457,'Tablas de calculos'!$V$22:$W$26,2,FALSE),"")</f>
        <v/>
      </c>
      <c r="AJ457" s="61" t="str">
        <f ca="1">IFERROR(VLOOKUP(AH457,'Tablas de calculos'!$V$22:$X$26,3,FALSE),"")</f>
        <v/>
      </c>
      <c r="AK457" s="61" t="str">
        <f ca="1">IFERROR(VLOOKUP(AF457,'Tablas de calculos'!$AF$4:$AI$28,4,FALSE),"")</f>
        <v/>
      </c>
      <c r="AL457" s="61" t="str">
        <f t="shared" ca="1" si="53"/>
        <v>Si</v>
      </c>
      <c r="AM457" s="76"/>
      <c r="AN457" s="215"/>
      <c r="AO457" s="215"/>
      <c r="AP457" s="215"/>
      <c r="AQ457" s="215"/>
    </row>
    <row r="458" spans="1:43" ht="45.75" customHeight="1" x14ac:dyDescent="0.25">
      <c r="A458" s="232" t="s">
        <v>108</v>
      </c>
      <c r="B458" s="74" t="str">
        <f>VLOOKUP('Valoración 2.0'!C458,Tabla_Riesgos[#All],2,FALSE)</f>
        <v>GESTIÓN FINANCIERA</v>
      </c>
      <c r="C458" s="74">
        <v>135</v>
      </c>
      <c r="D458" s="74" t="str">
        <f>VLOOKUP('Valoración 2.0'!C458,Tabla_Riesgos[#All],3,FALSE)</f>
        <v>Puede ocurrir que un proveedor se encuentre suplantado</v>
      </c>
      <c r="E458" s="74" t="str">
        <f>VLOOKUP('Valoración 2.0'!C458,Tabla_Riesgos[#All],6,FALSE)</f>
        <v xml:space="preserve">Continuidad del negocio </v>
      </c>
      <c r="F458" s="209"/>
      <c r="G458" s="209"/>
      <c r="H458" s="209"/>
      <c r="I458" s="209"/>
      <c r="J458" s="209"/>
      <c r="K458" s="209"/>
      <c r="L458" s="209"/>
      <c r="M458" s="209"/>
      <c r="N458" s="209"/>
      <c r="O458" s="209"/>
      <c r="P458" s="209"/>
      <c r="Q458" s="209"/>
      <c r="R458" s="209"/>
      <c r="S458" s="209"/>
      <c r="T458" s="209"/>
      <c r="U458" s="209"/>
      <c r="V458" s="209"/>
      <c r="W458" s="209"/>
      <c r="X458" s="209"/>
      <c r="Y458" s="64" t="str">
        <f t="shared" si="50"/>
        <v/>
      </c>
      <c r="Z458" s="127" t="str">
        <f>IFERROR(VLOOKUP(AC458,'Tablas de calculos'!$AA$25:$AC$29,3,FALSE),"")</f>
        <v/>
      </c>
      <c r="AA458" s="127" t="str">
        <f>IFERROR(VLOOKUP(AD458,'Tablas de calculos'!$AB$25:$AC$29,2,FALSE),"")</f>
        <v/>
      </c>
      <c r="AB458" s="128" t="str">
        <f t="shared" si="51"/>
        <v/>
      </c>
      <c r="AC458" s="61" t="str">
        <f>IFERROR(VLOOKUP(Y458,'Tablas de calculos'!$V$22:$W$26,2,FALSE),"")</f>
        <v/>
      </c>
      <c r="AD458" s="207"/>
      <c r="AE458" s="61" t="str">
        <f>IFERROR(VLOOKUP(AB458,'Tablas de calculos'!$AF$4:$AI$28,4,FALSE),"")</f>
        <v/>
      </c>
      <c r="AF458" s="130" t="str">
        <f t="shared" ca="1" si="52"/>
        <v/>
      </c>
      <c r="AG458" s="123" t="str">
        <f ca="1">IFERROR(Z458-ROUND(AVERAGEIF('Control 2.0'!$B$3:$Z$220,'Valoración 2.0'!C458,'Control 2.0'!$Y$3:$Y$220),0),Z458)</f>
        <v/>
      </c>
      <c r="AH458" s="123" t="str">
        <f ca="1">IFERROR(AA458-ROUND(AVERAGEIF('Control 2.0'!$B$3:$Z$220,'Valoración 2.0'!C458,'Control 2.0'!$Z$3:$Z$220),0),AA458)</f>
        <v/>
      </c>
      <c r="AI458" s="61" t="str">
        <f ca="1">IFERROR(VLOOKUP(AG458,'Tablas de calculos'!$V$22:$W$26,2,FALSE),"")</f>
        <v/>
      </c>
      <c r="AJ458" s="61" t="str">
        <f ca="1">IFERROR(VLOOKUP(AH458,'Tablas de calculos'!$V$22:$X$26,3,FALSE),"")</f>
        <v/>
      </c>
      <c r="AK458" s="61" t="str">
        <f ca="1">IFERROR(VLOOKUP(AF458,'Tablas de calculos'!$AF$4:$AI$28,4,FALSE),"")</f>
        <v/>
      </c>
      <c r="AL458" s="61" t="str">
        <f t="shared" ca="1" si="53"/>
        <v>Si</v>
      </c>
      <c r="AM458" s="76"/>
      <c r="AN458" s="215"/>
      <c r="AO458" s="215"/>
      <c r="AP458" s="215"/>
      <c r="AQ458" s="215"/>
    </row>
    <row r="459" spans="1:43" ht="45.75" customHeight="1" x14ac:dyDescent="0.25">
      <c r="A459" s="232" t="s">
        <v>108</v>
      </c>
      <c r="B459" s="191" t="str">
        <f>VLOOKUP('Valoración 2.0'!C459,Tabla_Riesgos[#All],2,FALSE)</f>
        <v>ADMINISTRACIÓN DE BIENES DE FUNICIONAMIENTO</v>
      </c>
      <c r="C459" s="191">
        <v>136</v>
      </c>
      <c r="D459" s="198" t="str">
        <f>VLOOKUP('Valoración 2.0'!C459,Tabla_Riesgos[#All],3,FALSE)</f>
        <v>puede que se cuente con las instalaciones físicas inadecuadas</v>
      </c>
      <c r="E459" s="198" t="str">
        <f>VLOOKUP('Valoración 2.0'!C459,Tabla_Riesgos[#All],6,FALSE)</f>
        <v xml:space="preserve">Continuidad del negocio </v>
      </c>
      <c r="F459" s="211"/>
      <c r="G459" s="211"/>
      <c r="H459" s="211"/>
      <c r="I459" s="211"/>
      <c r="J459" s="211"/>
      <c r="K459" s="211"/>
      <c r="L459" s="211"/>
      <c r="M459" s="211"/>
      <c r="N459" s="211"/>
      <c r="O459" s="211"/>
      <c r="P459" s="211"/>
      <c r="Q459" s="211"/>
      <c r="R459" s="211"/>
      <c r="S459" s="211"/>
      <c r="T459" s="211"/>
      <c r="U459" s="211"/>
      <c r="V459" s="211"/>
      <c r="W459" s="211"/>
      <c r="X459" s="211"/>
      <c r="Y459" s="189" t="str">
        <f t="shared" si="50"/>
        <v/>
      </c>
      <c r="Z459" s="127" t="str">
        <f>IFERROR(VLOOKUP(AC459,'Tablas de calculos'!$AA$25:$AC$29,3,FALSE),"")</f>
        <v/>
      </c>
      <c r="AA459" s="127" t="str">
        <f>IFERROR(VLOOKUP(AD459,'Tablas de calculos'!$AB$25:$AC$29,2,FALSE),"")</f>
        <v/>
      </c>
      <c r="AB459" s="128" t="str">
        <f t="shared" si="51"/>
        <v/>
      </c>
      <c r="AC459" s="61" t="str">
        <f>IFERROR(VLOOKUP(Y459,'Tablas de calculos'!$V$22:$W$26,2,FALSE),"")</f>
        <v/>
      </c>
      <c r="AD459" s="207"/>
      <c r="AE459" s="61" t="str">
        <f>IFERROR(VLOOKUP(AB459,'Tablas de calculos'!$AF$4:$AI$28,4,FALSE),"")</f>
        <v/>
      </c>
      <c r="AF459" s="130" t="str">
        <f t="shared" ca="1" si="52"/>
        <v/>
      </c>
      <c r="AG459" s="123" t="str">
        <f ca="1">IFERROR(Z459-ROUND(AVERAGEIF('Control 2.0'!$B$3:$Z$220,'Valoración 2.0'!C459,'Control 2.0'!$Y$3:$Y$220),0),Z459)</f>
        <v/>
      </c>
      <c r="AH459" s="123" t="str">
        <f ca="1">IFERROR(AA459-ROUND(AVERAGEIF('Control 2.0'!$B$3:$Z$220,'Valoración 2.0'!C459,'Control 2.0'!$Z$3:$Z$220),0),AA459)</f>
        <v/>
      </c>
      <c r="AI459" s="61" t="str">
        <f ca="1">IFERROR(VLOOKUP(AG459,'Tablas de calculos'!$V$22:$W$26,2,FALSE),"")</f>
        <v/>
      </c>
      <c r="AJ459" s="61" t="str">
        <f ca="1">IFERROR(VLOOKUP(AH459,'Tablas de calculos'!$V$22:$X$26,3,FALSE),"")</f>
        <v/>
      </c>
      <c r="AK459" s="61" t="str">
        <f ca="1">IFERROR(VLOOKUP(AF459,'Tablas de calculos'!$AF$4:$AI$28,4,FALSE),"")</f>
        <v/>
      </c>
      <c r="AL459" s="61" t="str">
        <f t="shared" ca="1" si="53"/>
        <v>Si</v>
      </c>
      <c r="AM459" s="76"/>
      <c r="AN459" s="215"/>
      <c r="AO459" s="215"/>
      <c r="AP459" s="215"/>
      <c r="AQ459" s="215"/>
    </row>
    <row r="460" spans="1:43" ht="45.75" customHeight="1" x14ac:dyDescent="0.25">
      <c r="A460" s="232" t="s">
        <v>108</v>
      </c>
      <c r="B460" s="74" t="str">
        <f>VLOOKUP('Valoración 2.0'!C460,Tabla_Riesgos[#All],2,FALSE)</f>
        <v>ADMINISTRACIÓN DE BIENES DE FUNICIONAMIENTO</v>
      </c>
      <c r="C460" s="74">
        <v>137</v>
      </c>
      <c r="D460" s="74" t="str">
        <f>VLOOKUP('Valoración 2.0'!C460,Tabla_Riesgos[#All],3,FALSE)</f>
        <v>Posibilidad que se presente un evento de desorden publico</v>
      </c>
      <c r="E460" s="74" t="str">
        <f>VLOOKUP('Valoración 2.0'!C460,Tabla_Riesgos[#All],6,FALSE)</f>
        <v xml:space="preserve">Continuidad del negocio </v>
      </c>
      <c r="F460" s="209"/>
      <c r="G460" s="209"/>
      <c r="H460" s="209"/>
      <c r="I460" s="209"/>
      <c r="J460" s="209"/>
      <c r="K460" s="209"/>
      <c r="L460" s="209"/>
      <c r="M460" s="209"/>
      <c r="N460" s="209"/>
      <c r="O460" s="209"/>
      <c r="P460" s="209"/>
      <c r="Q460" s="209"/>
      <c r="R460" s="209"/>
      <c r="S460" s="209"/>
      <c r="T460" s="209"/>
      <c r="U460" s="209"/>
      <c r="V460" s="209"/>
      <c r="W460" s="209"/>
      <c r="X460" s="209"/>
      <c r="Y460" s="64" t="str">
        <f t="shared" si="50"/>
        <v/>
      </c>
      <c r="Z460" s="127" t="str">
        <f>IFERROR(VLOOKUP(AC460,'Tablas de calculos'!$AA$25:$AC$29,3,FALSE),"")</f>
        <v/>
      </c>
      <c r="AA460" s="127" t="str">
        <f>IFERROR(VLOOKUP(AD460,'Tablas de calculos'!$AB$25:$AC$29,2,FALSE),"")</f>
        <v/>
      </c>
      <c r="AB460" s="128" t="str">
        <f t="shared" si="51"/>
        <v/>
      </c>
      <c r="AC460" s="61" t="str">
        <f>IFERROR(VLOOKUP(Y460,'Tablas de calculos'!$V$22:$W$26,2,FALSE),"")</f>
        <v/>
      </c>
      <c r="AD460" s="207"/>
      <c r="AE460" s="61" t="str">
        <f>IFERROR(VLOOKUP(AB460,'Tablas de calculos'!$AF$4:$AI$28,4,FALSE),"")</f>
        <v/>
      </c>
      <c r="AF460" s="130" t="str">
        <f t="shared" ca="1" si="52"/>
        <v/>
      </c>
      <c r="AG460" s="123" t="str">
        <f ca="1">IFERROR(Z460-ROUND(AVERAGEIF('Control 2.0'!$B$3:$Z$220,'Valoración 2.0'!C460,'Control 2.0'!$Y$3:$Y$220),0),Z460)</f>
        <v/>
      </c>
      <c r="AH460" s="123" t="str">
        <f ca="1">IFERROR(AA460-ROUND(AVERAGEIF('Control 2.0'!$B$3:$Z$220,'Valoración 2.0'!C460,'Control 2.0'!$Z$3:$Z$220),0),AA460)</f>
        <v/>
      </c>
      <c r="AI460" s="61" t="str">
        <f ca="1">IFERROR(VLOOKUP(AG460,'Tablas de calculos'!$V$22:$W$26,2,FALSE),"")</f>
        <v/>
      </c>
      <c r="AJ460" s="61" t="str">
        <f ca="1">IFERROR(VLOOKUP(AH460,'Tablas de calculos'!$V$22:$X$26,3,FALSE),"")</f>
        <v/>
      </c>
      <c r="AK460" s="61" t="str">
        <f ca="1">IFERROR(VLOOKUP(AF460,'Tablas de calculos'!$AF$4:$AI$28,4,FALSE),"")</f>
        <v/>
      </c>
      <c r="AL460" s="61" t="str">
        <f t="shared" ca="1" si="53"/>
        <v>Si</v>
      </c>
      <c r="AM460" s="76"/>
      <c r="AN460" s="215"/>
      <c r="AO460" s="215"/>
      <c r="AP460" s="215"/>
      <c r="AQ460" s="215"/>
    </row>
    <row r="461" spans="1:43" ht="45.75" customHeight="1" x14ac:dyDescent="0.25">
      <c r="A461" s="232" t="s">
        <v>108</v>
      </c>
      <c r="B461" s="191" t="str">
        <f>VLOOKUP('Valoración 2.0'!C461,Tabla_Riesgos[#All],2,FALSE)</f>
        <v>GESTIÓN DEL TALENTO HUMANO</v>
      </c>
      <c r="C461" s="191">
        <v>138</v>
      </c>
      <c r="D461" s="198" t="str">
        <f>VLOOKUP('Valoración 2.0'!C461,Tabla_Riesgos[#All],3,FALSE)</f>
        <v>Posibilidad de alta rotación de personal en procesos misionales</v>
      </c>
      <c r="E461" s="198" t="str">
        <f>VLOOKUP('Valoración 2.0'!C461,Tabla_Riesgos[#All],6,FALSE)</f>
        <v xml:space="preserve">Continuidad del negocio </v>
      </c>
      <c r="F461" s="211"/>
      <c r="G461" s="211"/>
      <c r="H461" s="211"/>
      <c r="I461" s="211"/>
      <c r="J461" s="211"/>
      <c r="K461" s="211"/>
      <c r="L461" s="211"/>
      <c r="M461" s="211"/>
      <c r="N461" s="211"/>
      <c r="O461" s="211"/>
      <c r="P461" s="211"/>
      <c r="Q461" s="211"/>
      <c r="R461" s="211"/>
      <c r="S461" s="211"/>
      <c r="T461" s="211"/>
      <c r="U461" s="211"/>
      <c r="V461" s="211"/>
      <c r="W461" s="211"/>
      <c r="X461" s="211"/>
      <c r="Y461" s="189" t="str">
        <f t="shared" si="50"/>
        <v/>
      </c>
      <c r="Z461" s="127" t="str">
        <f>IFERROR(VLOOKUP(AC461,'Tablas de calculos'!$AA$25:$AC$29,3,FALSE),"")</f>
        <v/>
      </c>
      <c r="AA461" s="127" t="str">
        <f>IFERROR(VLOOKUP(AD461,'Tablas de calculos'!$AB$25:$AC$29,2,FALSE),"")</f>
        <v/>
      </c>
      <c r="AB461" s="128" t="str">
        <f t="shared" si="51"/>
        <v/>
      </c>
      <c r="AC461" s="61" t="str">
        <f>IFERROR(VLOOKUP(Y461,'Tablas de calculos'!$V$22:$W$26,2,FALSE),"")</f>
        <v/>
      </c>
      <c r="AD461" s="207"/>
      <c r="AE461" s="61" t="str">
        <f>IFERROR(VLOOKUP(AB461,'Tablas de calculos'!$AF$4:$AI$28,4,FALSE),"")</f>
        <v/>
      </c>
      <c r="AF461" s="130" t="str">
        <f t="shared" ca="1" si="52"/>
        <v/>
      </c>
      <c r="AG461" s="123" t="str">
        <f ca="1">IFERROR(Z461-ROUND(AVERAGEIF('Control 2.0'!$B$3:$Z$220,'Valoración 2.0'!C461,'Control 2.0'!$Y$3:$Y$220),0),Z461)</f>
        <v/>
      </c>
      <c r="AH461" s="123" t="str">
        <f ca="1">IFERROR(AA461-ROUND(AVERAGEIF('Control 2.0'!$B$3:$Z$220,'Valoración 2.0'!C461,'Control 2.0'!$Z$3:$Z$220),0),AA461)</f>
        <v/>
      </c>
      <c r="AI461" s="61" t="str">
        <f ca="1">IFERROR(VLOOKUP(AG461,'Tablas de calculos'!$V$22:$W$26,2,FALSE),"")</f>
        <v/>
      </c>
      <c r="AJ461" s="61" t="str">
        <f ca="1">IFERROR(VLOOKUP(AH461,'Tablas de calculos'!$V$22:$X$26,3,FALSE),"")</f>
        <v/>
      </c>
      <c r="AK461" s="61" t="str">
        <f ca="1">IFERROR(VLOOKUP(AF461,'Tablas de calculos'!$AF$4:$AI$28,4,FALSE),"")</f>
        <v/>
      </c>
      <c r="AL461" s="61" t="str">
        <f t="shared" ca="1" si="53"/>
        <v>Si</v>
      </c>
      <c r="AM461" s="76"/>
      <c r="AN461" s="215"/>
      <c r="AO461" s="215"/>
      <c r="AP461" s="215"/>
      <c r="AQ461" s="215"/>
    </row>
    <row r="462" spans="1:43" ht="45.75" customHeight="1" x14ac:dyDescent="0.25">
      <c r="A462" s="232" t="s">
        <v>108</v>
      </c>
      <c r="B462" s="191"/>
      <c r="C462" s="191">
        <v>139</v>
      </c>
      <c r="D462" s="198"/>
      <c r="E462" s="198"/>
      <c r="F462" s="211">
        <v>3</v>
      </c>
      <c r="G462" s="211">
        <v>3</v>
      </c>
      <c r="H462" s="211">
        <v>2</v>
      </c>
      <c r="I462" s="211">
        <v>2</v>
      </c>
      <c r="J462" s="211">
        <v>3</v>
      </c>
      <c r="K462" s="211"/>
      <c r="L462" s="211"/>
      <c r="M462" s="211"/>
      <c r="N462" s="211"/>
      <c r="O462" s="211"/>
      <c r="P462" s="211"/>
      <c r="Q462" s="211"/>
      <c r="R462" s="211"/>
      <c r="S462" s="211"/>
      <c r="T462" s="211"/>
      <c r="U462" s="211"/>
      <c r="V462" s="211"/>
      <c r="W462" s="211"/>
      <c r="X462" s="211"/>
      <c r="Y462" s="189"/>
      <c r="Z462" s="127">
        <v>3</v>
      </c>
      <c r="AA462" s="127">
        <v>2</v>
      </c>
      <c r="AB462" s="486"/>
      <c r="AC462" s="61" t="s">
        <v>144</v>
      </c>
      <c r="AD462" s="207" t="s">
        <v>384</v>
      </c>
      <c r="AE462" s="61" t="s">
        <v>371</v>
      </c>
      <c r="AF462" s="130"/>
      <c r="AG462" s="123"/>
      <c r="AH462" s="123"/>
      <c r="AI462" s="61" t="s">
        <v>144</v>
      </c>
      <c r="AJ462" s="207" t="s">
        <v>384</v>
      </c>
      <c r="AK462" s="61" t="s">
        <v>371</v>
      </c>
      <c r="AL462" s="61"/>
      <c r="AM462" s="76"/>
      <c r="AN462" s="215"/>
      <c r="AO462" s="215"/>
      <c r="AP462" s="215"/>
      <c r="AQ462" s="215"/>
    </row>
    <row r="463" spans="1:43" ht="25.5" x14ac:dyDescent="0.25">
      <c r="A463" s="232" t="s">
        <v>1130</v>
      </c>
      <c r="B463" s="74" t="s">
        <v>12</v>
      </c>
      <c r="C463" s="74">
        <v>5</v>
      </c>
      <c r="D463" s="74" t="s">
        <v>624</v>
      </c>
      <c r="E463" s="74" t="s">
        <v>9</v>
      </c>
      <c r="F463" s="209">
        <v>1</v>
      </c>
      <c r="G463" s="209">
        <v>1</v>
      </c>
      <c r="H463" s="209">
        <v>1</v>
      </c>
      <c r="I463" s="209">
        <v>1</v>
      </c>
      <c r="J463" s="209">
        <v>1</v>
      </c>
      <c r="K463" s="209">
        <v>1</v>
      </c>
      <c r="L463" s="209">
        <v>1</v>
      </c>
      <c r="M463" s="209">
        <v>1</v>
      </c>
      <c r="N463" s="209">
        <v>1</v>
      </c>
      <c r="O463" s="209">
        <v>1</v>
      </c>
      <c r="P463" s="209">
        <v>1</v>
      </c>
      <c r="Q463" s="209">
        <v>1</v>
      </c>
      <c r="R463" s="209">
        <v>1</v>
      </c>
      <c r="S463" s="209"/>
      <c r="T463" s="209"/>
      <c r="U463" s="209"/>
      <c r="V463" s="209"/>
      <c r="W463" s="209"/>
      <c r="X463" s="209"/>
      <c r="Y463" s="64">
        <v>1</v>
      </c>
      <c r="Z463" s="127">
        <v>1</v>
      </c>
      <c r="AA463" s="127">
        <v>3</v>
      </c>
      <c r="AB463" s="433" t="s">
        <v>1131</v>
      </c>
      <c r="AC463" s="61" t="s">
        <v>462</v>
      </c>
      <c r="AD463" s="214" t="s">
        <v>371</v>
      </c>
      <c r="AE463" s="61" t="s">
        <v>371</v>
      </c>
      <c r="AF463" s="130" t="s">
        <v>1131</v>
      </c>
      <c r="AG463" s="123">
        <v>1</v>
      </c>
      <c r="AH463" s="123">
        <v>3</v>
      </c>
      <c r="AI463" s="61" t="s">
        <v>462</v>
      </c>
      <c r="AJ463" s="61" t="s">
        <v>371</v>
      </c>
      <c r="AK463" s="61" t="s">
        <v>371</v>
      </c>
      <c r="AL463" s="61" t="s">
        <v>1129</v>
      </c>
      <c r="AM463" s="76"/>
      <c r="AN463" s="215"/>
      <c r="AO463" s="215"/>
      <c r="AP463" s="215"/>
      <c r="AQ463" s="215"/>
    </row>
    <row r="464" spans="1:43" ht="38.25" x14ac:dyDescent="0.25">
      <c r="A464" s="232" t="s">
        <v>1130</v>
      </c>
      <c r="B464" s="191" t="s">
        <v>12</v>
      </c>
      <c r="C464" s="191">
        <v>12</v>
      </c>
      <c r="D464" s="191" t="s">
        <v>14</v>
      </c>
      <c r="E464" s="191" t="s">
        <v>8</v>
      </c>
      <c r="F464" s="216">
        <v>1</v>
      </c>
      <c r="G464" s="216">
        <v>1</v>
      </c>
      <c r="H464" s="216">
        <v>1</v>
      </c>
      <c r="I464" s="216">
        <v>1</v>
      </c>
      <c r="J464" s="216">
        <v>1</v>
      </c>
      <c r="K464" s="216">
        <v>1</v>
      </c>
      <c r="L464" s="216">
        <v>1</v>
      </c>
      <c r="M464" s="216">
        <v>1</v>
      </c>
      <c r="N464" s="216">
        <v>1</v>
      </c>
      <c r="O464" s="216">
        <v>1</v>
      </c>
      <c r="P464" s="216">
        <v>1</v>
      </c>
      <c r="Q464" s="216">
        <v>1</v>
      </c>
      <c r="R464" s="216">
        <v>1</v>
      </c>
      <c r="S464" s="216"/>
      <c r="T464" s="216"/>
      <c r="U464" s="216"/>
      <c r="V464" s="216"/>
      <c r="W464" s="216"/>
      <c r="X464" s="216"/>
      <c r="Y464" s="152">
        <v>1</v>
      </c>
      <c r="Z464" s="127">
        <v>1</v>
      </c>
      <c r="AA464" s="127">
        <v>3</v>
      </c>
      <c r="AB464" s="127" t="s">
        <v>1131</v>
      </c>
      <c r="AC464" s="35" t="s">
        <v>462</v>
      </c>
      <c r="AD464" s="219" t="s">
        <v>371</v>
      </c>
      <c r="AE464" s="35" t="s">
        <v>371</v>
      </c>
      <c r="AF464" s="193" t="s">
        <v>1131</v>
      </c>
      <c r="AG464" s="123">
        <v>1</v>
      </c>
      <c r="AH464" s="123">
        <v>3</v>
      </c>
      <c r="AI464" s="35" t="s">
        <v>462</v>
      </c>
      <c r="AJ464" s="35" t="s">
        <v>371</v>
      </c>
      <c r="AK464" s="35" t="s">
        <v>371</v>
      </c>
      <c r="AL464" s="35" t="s">
        <v>1129</v>
      </c>
      <c r="AM464" s="192"/>
      <c r="AN464" s="215"/>
      <c r="AO464" s="215"/>
      <c r="AP464" s="215"/>
      <c r="AQ464" s="215"/>
    </row>
    <row r="465" spans="1:43" ht="25.5" x14ac:dyDescent="0.25">
      <c r="A465" s="232" t="s">
        <v>1130</v>
      </c>
      <c r="B465" s="74" t="s">
        <v>35</v>
      </c>
      <c r="C465" s="74">
        <v>14</v>
      </c>
      <c r="D465" s="74" t="s">
        <v>626</v>
      </c>
      <c r="E465" s="74" t="s">
        <v>9</v>
      </c>
      <c r="F465" s="209"/>
      <c r="G465" s="209"/>
      <c r="H465" s="209"/>
      <c r="I465" s="209"/>
      <c r="J465" s="209"/>
      <c r="K465" s="209"/>
      <c r="L465" s="209"/>
      <c r="M465" s="209"/>
      <c r="N465" s="209"/>
      <c r="O465" s="209"/>
      <c r="P465" s="209"/>
      <c r="Q465" s="209"/>
      <c r="R465" s="209"/>
      <c r="S465" s="209"/>
      <c r="T465" s="209"/>
      <c r="U465" s="209"/>
      <c r="V465" s="209"/>
      <c r="W465" s="209"/>
      <c r="X465" s="209"/>
      <c r="Y465" s="64" t="s">
        <v>824</v>
      </c>
      <c r="Z465" s="127" t="s">
        <v>824</v>
      </c>
      <c r="AA465" s="127" t="s">
        <v>824</v>
      </c>
      <c r="AB465" s="433" t="s">
        <v>824</v>
      </c>
      <c r="AC465" s="61" t="s">
        <v>824</v>
      </c>
      <c r="AD465" s="214"/>
      <c r="AE465" s="61" t="s">
        <v>824</v>
      </c>
      <c r="AF465" s="130" t="s">
        <v>824</v>
      </c>
      <c r="AG465" s="123" t="s">
        <v>824</v>
      </c>
      <c r="AH465" s="123" t="s">
        <v>824</v>
      </c>
      <c r="AI465" s="61" t="s">
        <v>824</v>
      </c>
      <c r="AJ465" s="61" t="s">
        <v>824</v>
      </c>
      <c r="AK465" s="61" t="s">
        <v>824</v>
      </c>
      <c r="AL465" s="61" t="s">
        <v>1129</v>
      </c>
      <c r="AM465" s="76"/>
      <c r="AN465" s="215"/>
      <c r="AO465" s="215"/>
      <c r="AP465" s="215"/>
      <c r="AQ465" s="215"/>
    </row>
    <row r="466" spans="1:43" ht="25.5" x14ac:dyDescent="0.25">
      <c r="A466" s="232" t="s">
        <v>1130</v>
      </c>
      <c r="B466" s="191" t="s">
        <v>38</v>
      </c>
      <c r="C466" s="191">
        <v>15</v>
      </c>
      <c r="D466" s="191" t="s">
        <v>17</v>
      </c>
      <c r="E466" s="191" t="s">
        <v>9</v>
      </c>
      <c r="F466" s="216"/>
      <c r="G466" s="216"/>
      <c r="H466" s="216"/>
      <c r="I466" s="216"/>
      <c r="J466" s="216"/>
      <c r="K466" s="216"/>
      <c r="L466" s="216"/>
      <c r="M466" s="216"/>
      <c r="N466" s="216"/>
      <c r="O466" s="216"/>
      <c r="P466" s="216"/>
      <c r="Q466" s="216"/>
      <c r="R466" s="216"/>
      <c r="S466" s="216"/>
      <c r="T466" s="216"/>
      <c r="U466" s="216"/>
      <c r="V466" s="216"/>
      <c r="W466" s="216"/>
      <c r="X466" s="216"/>
      <c r="Y466" s="152" t="s">
        <v>824</v>
      </c>
      <c r="Z466" s="127" t="s">
        <v>824</v>
      </c>
      <c r="AA466" s="127" t="s">
        <v>824</v>
      </c>
      <c r="AB466" s="127" t="s">
        <v>824</v>
      </c>
      <c r="AC466" s="35" t="s">
        <v>824</v>
      </c>
      <c r="AD466" s="219"/>
      <c r="AE466" s="35" t="s">
        <v>824</v>
      </c>
      <c r="AF466" s="193" t="s">
        <v>824</v>
      </c>
      <c r="AG466" s="123" t="s">
        <v>824</v>
      </c>
      <c r="AH466" s="123" t="s">
        <v>824</v>
      </c>
      <c r="AI466" s="35" t="s">
        <v>824</v>
      </c>
      <c r="AJ466" s="35" t="s">
        <v>824</v>
      </c>
      <c r="AK466" s="35" t="s">
        <v>824</v>
      </c>
      <c r="AL466" s="35" t="s">
        <v>1129</v>
      </c>
      <c r="AM466" s="192"/>
      <c r="AN466" s="215"/>
      <c r="AO466" s="215"/>
      <c r="AP466" s="215"/>
      <c r="AQ466" s="215"/>
    </row>
    <row r="467" spans="1:43" ht="25.5" x14ac:dyDescent="0.25">
      <c r="A467" s="232" t="s">
        <v>1130</v>
      </c>
      <c r="B467" s="74" t="s">
        <v>33</v>
      </c>
      <c r="C467" s="74">
        <v>16</v>
      </c>
      <c r="D467" s="74" t="s">
        <v>19</v>
      </c>
      <c r="E467" s="74" t="s">
        <v>8</v>
      </c>
      <c r="F467" s="209"/>
      <c r="G467" s="209"/>
      <c r="H467" s="209"/>
      <c r="I467" s="209"/>
      <c r="J467" s="209"/>
      <c r="K467" s="209"/>
      <c r="L467" s="209"/>
      <c r="M467" s="209"/>
      <c r="N467" s="209"/>
      <c r="O467" s="209"/>
      <c r="P467" s="209"/>
      <c r="Q467" s="209"/>
      <c r="R467" s="209"/>
      <c r="S467" s="209"/>
      <c r="T467" s="209"/>
      <c r="U467" s="209"/>
      <c r="V467" s="209"/>
      <c r="W467" s="209"/>
      <c r="X467" s="209"/>
      <c r="Y467" s="64" t="s">
        <v>824</v>
      </c>
      <c r="Z467" s="127" t="s">
        <v>824</v>
      </c>
      <c r="AA467" s="127" t="s">
        <v>824</v>
      </c>
      <c r="AB467" s="433" t="s">
        <v>824</v>
      </c>
      <c r="AC467" s="61" t="s">
        <v>824</v>
      </c>
      <c r="AD467" s="214"/>
      <c r="AE467" s="61" t="s">
        <v>824</v>
      </c>
      <c r="AF467" s="130" t="s">
        <v>824</v>
      </c>
      <c r="AG467" s="123" t="s">
        <v>824</v>
      </c>
      <c r="AH467" s="123" t="s">
        <v>824</v>
      </c>
      <c r="AI467" s="61" t="s">
        <v>824</v>
      </c>
      <c r="AJ467" s="61" t="s">
        <v>824</v>
      </c>
      <c r="AK467" s="61" t="s">
        <v>824</v>
      </c>
      <c r="AL467" s="61" t="s">
        <v>1129</v>
      </c>
      <c r="AM467" s="76"/>
      <c r="AN467" s="215"/>
      <c r="AO467" s="215"/>
      <c r="AP467" s="215"/>
      <c r="AQ467" s="215"/>
    </row>
    <row r="468" spans="1:43" x14ac:dyDescent="0.25">
      <c r="A468" s="232" t="s">
        <v>1130</v>
      </c>
      <c r="B468" s="191" t="s">
        <v>43</v>
      </c>
      <c r="C468" s="191">
        <v>17</v>
      </c>
      <c r="D468" s="191" t="s">
        <v>20</v>
      </c>
      <c r="E468" s="191" t="s">
        <v>9</v>
      </c>
      <c r="F468" s="216"/>
      <c r="G468" s="216"/>
      <c r="H468" s="216"/>
      <c r="I468" s="216"/>
      <c r="J468" s="216"/>
      <c r="K468" s="216"/>
      <c r="L468" s="216"/>
      <c r="M468" s="216"/>
      <c r="N468" s="216"/>
      <c r="O468" s="216"/>
      <c r="P468" s="216"/>
      <c r="Q468" s="216"/>
      <c r="R468" s="216"/>
      <c r="S468" s="216"/>
      <c r="T468" s="216"/>
      <c r="U468" s="216"/>
      <c r="V468" s="216"/>
      <c r="W468" s="216"/>
      <c r="X468" s="216"/>
      <c r="Y468" s="152" t="s">
        <v>824</v>
      </c>
      <c r="Z468" s="127" t="s">
        <v>824</v>
      </c>
      <c r="AA468" s="127" t="s">
        <v>824</v>
      </c>
      <c r="AB468" s="127" t="s">
        <v>824</v>
      </c>
      <c r="AC468" s="35" t="s">
        <v>824</v>
      </c>
      <c r="AD468" s="219"/>
      <c r="AE468" s="35" t="s">
        <v>824</v>
      </c>
      <c r="AF468" s="193" t="s">
        <v>824</v>
      </c>
      <c r="AG468" s="123" t="s">
        <v>824</v>
      </c>
      <c r="AH468" s="123" t="s">
        <v>824</v>
      </c>
      <c r="AI468" s="35" t="s">
        <v>824</v>
      </c>
      <c r="AJ468" s="35" t="s">
        <v>824</v>
      </c>
      <c r="AK468" s="35" t="s">
        <v>824</v>
      </c>
      <c r="AL468" s="35" t="s">
        <v>1129</v>
      </c>
      <c r="AM468" s="192"/>
      <c r="AN468" s="215"/>
      <c r="AO468" s="215"/>
      <c r="AP468" s="215"/>
      <c r="AQ468" s="215"/>
    </row>
    <row r="469" spans="1:43" ht="25.5" x14ac:dyDescent="0.25">
      <c r="A469" s="232" t="s">
        <v>1130</v>
      </c>
      <c r="B469" s="74" t="s">
        <v>12</v>
      </c>
      <c r="C469" s="74">
        <v>18</v>
      </c>
      <c r="D469" s="74" t="s">
        <v>21</v>
      </c>
      <c r="E469" s="74" t="s">
        <v>8</v>
      </c>
      <c r="F469" s="209">
        <v>1</v>
      </c>
      <c r="G469" s="209">
        <v>1</v>
      </c>
      <c r="H469" s="209">
        <v>1</v>
      </c>
      <c r="I469" s="209">
        <v>1</v>
      </c>
      <c r="J469" s="209">
        <v>1</v>
      </c>
      <c r="K469" s="209">
        <v>1</v>
      </c>
      <c r="L469" s="209">
        <v>1</v>
      </c>
      <c r="M469" s="209">
        <v>1</v>
      </c>
      <c r="N469" s="209">
        <v>1</v>
      </c>
      <c r="O469" s="209">
        <v>1</v>
      </c>
      <c r="P469" s="209">
        <v>1</v>
      </c>
      <c r="Q469" s="209">
        <v>1</v>
      </c>
      <c r="R469" s="209">
        <v>1</v>
      </c>
      <c r="S469" s="209"/>
      <c r="T469" s="209"/>
      <c r="U469" s="209"/>
      <c r="V469" s="209"/>
      <c r="W469" s="209"/>
      <c r="X469" s="209"/>
      <c r="Y469" s="64">
        <v>1</v>
      </c>
      <c r="Z469" s="127">
        <v>1</v>
      </c>
      <c r="AA469" s="127">
        <v>3</v>
      </c>
      <c r="AB469" s="433" t="s">
        <v>1131</v>
      </c>
      <c r="AC469" s="61" t="s">
        <v>462</v>
      </c>
      <c r="AD469" s="214" t="s">
        <v>371</v>
      </c>
      <c r="AE469" s="61" t="s">
        <v>371</v>
      </c>
      <c r="AF469" s="130" t="s">
        <v>1131</v>
      </c>
      <c r="AG469" s="123">
        <v>1</v>
      </c>
      <c r="AH469" s="123">
        <v>3</v>
      </c>
      <c r="AI469" s="61" t="s">
        <v>462</v>
      </c>
      <c r="AJ469" s="61" t="s">
        <v>371</v>
      </c>
      <c r="AK469" s="61" t="s">
        <v>371</v>
      </c>
      <c r="AL469" s="61" t="s">
        <v>1129</v>
      </c>
      <c r="AM469" s="76"/>
      <c r="AN469" s="215"/>
      <c r="AO469" s="215"/>
      <c r="AP469" s="215"/>
      <c r="AQ469" s="215"/>
    </row>
    <row r="470" spans="1:43" ht="25.5" x14ac:dyDescent="0.25">
      <c r="A470" s="232" t="s">
        <v>1130</v>
      </c>
      <c r="B470" s="191" t="s">
        <v>12</v>
      </c>
      <c r="C470" s="191">
        <v>19</v>
      </c>
      <c r="D470" s="191" t="s">
        <v>22</v>
      </c>
      <c r="E470" s="191" t="s">
        <v>9</v>
      </c>
      <c r="F470" s="216">
        <v>1</v>
      </c>
      <c r="G470" s="216">
        <v>1</v>
      </c>
      <c r="H470" s="216">
        <v>1</v>
      </c>
      <c r="I470" s="216">
        <v>1</v>
      </c>
      <c r="J470" s="216">
        <v>1</v>
      </c>
      <c r="K470" s="216">
        <v>1</v>
      </c>
      <c r="L470" s="216">
        <v>1</v>
      </c>
      <c r="M470" s="216">
        <v>1</v>
      </c>
      <c r="N470" s="216">
        <v>1</v>
      </c>
      <c r="O470" s="216">
        <v>1</v>
      </c>
      <c r="P470" s="216">
        <v>1</v>
      </c>
      <c r="Q470" s="216">
        <v>1</v>
      </c>
      <c r="R470" s="216">
        <v>1</v>
      </c>
      <c r="S470" s="216"/>
      <c r="T470" s="216"/>
      <c r="U470" s="216"/>
      <c r="V470" s="216"/>
      <c r="W470" s="216"/>
      <c r="X470" s="216"/>
      <c r="Y470" s="152">
        <v>1</v>
      </c>
      <c r="Z470" s="127">
        <v>1</v>
      </c>
      <c r="AA470" s="127">
        <v>3</v>
      </c>
      <c r="AB470" s="127" t="s">
        <v>1131</v>
      </c>
      <c r="AC470" s="35" t="s">
        <v>462</v>
      </c>
      <c r="AD470" s="219" t="s">
        <v>371</v>
      </c>
      <c r="AE470" s="35" t="s">
        <v>371</v>
      </c>
      <c r="AF470" s="193" t="s">
        <v>1131</v>
      </c>
      <c r="AG470" s="123">
        <v>1</v>
      </c>
      <c r="AH470" s="123">
        <v>3</v>
      </c>
      <c r="AI470" s="35" t="s">
        <v>462</v>
      </c>
      <c r="AJ470" s="35" t="s">
        <v>371</v>
      </c>
      <c r="AK470" s="35" t="s">
        <v>371</v>
      </c>
      <c r="AL470" s="35" t="s">
        <v>1129</v>
      </c>
      <c r="AM470" s="192"/>
      <c r="AN470" s="215"/>
      <c r="AO470" s="215"/>
      <c r="AP470" s="215"/>
      <c r="AQ470" s="215"/>
    </row>
    <row r="471" spans="1:43" ht="25.5" x14ac:dyDescent="0.25">
      <c r="A471" s="232" t="s">
        <v>1130</v>
      </c>
      <c r="B471" s="74" t="s">
        <v>12</v>
      </c>
      <c r="C471" s="74">
        <v>21</v>
      </c>
      <c r="D471" s="74" t="s">
        <v>25</v>
      </c>
      <c r="E471" s="74" t="s">
        <v>8</v>
      </c>
      <c r="F471" s="209">
        <v>1</v>
      </c>
      <c r="G471" s="209">
        <v>1</v>
      </c>
      <c r="H471" s="209">
        <v>1</v>
      </c>
      <c r="I471" s="209">
        <v>1</v>
      </c>
      <c r="J471" s="209">
        <v>1</v>
      </c>
      <c r="K471" s="209">
        <v>1</v>
      </c>
      <c r="L471" s="209">
        <v>1</v>
      </c>
      <c r="M471" s="209">
        <v>1</v>
      </c>
      <c r="N471" s="209">
        <v>1</v>
      </c>
      <c r="O471" s="209">
        <v>1</v>
      </c>
      <c r="P471" s="209">
        <v>1</v>
      </c>
      <c r="Q471" s="209">
        <v>1</v>
      </c>
      <c r="R471" s="209">
        <v>1</v>
      </c>
      <c r="S471" s="209"/>
      <c r="T471" s="209"/>
      <c r="U471" s="209"/>
      <c r="V471" s="209"/>
      <c r="W471" s="209"/>
      <c r="X471" s="209"/>
      <c r="Y471" s="64">
        <v>1</v>
      </c>
      <c r="Z471" s="127">
        <v>1</v>
      </c>
      <c r="AA471" s="127">
        <v>3</v>
      </c>
      <c r="AB471" s="433" t="s">
        <v>1131</v>
      </c>
      <c r="AC471" s="61" t="s">
        <v>462</v>
      </c>
      <c r="AD471" s="214" t="s">
        <v>371</v>
      </c>
      <c r="AE471" s="61" t="s">
        <v>371</v>
      </c>
      <c r="AF471" s="130" t="s">
        <v>1131</v>
      </c>
      <c r="AG471" s="123">
        <v>1</v>
      </c>
      <c r="AH471" s="123">
        <v>3</v>
      </c>
      <c r="AI471" s="61" t="s">
        <v>462</v>
      </c>
      <c r="AJ471" s="61" t="s">
        <v>371</v>
      </c>
      <c r="AK471" s="61" t="s">
        <v>371</v>
      </c>
      <c r="AL471" s="61" t="s">
        <v>1129</v>
      </c>
      <c r="AM471" s="76"/>
      <c r="AN471" s="215"/>
      <c r="AO471" s="215"/>
      <c r="AP471" s="215"/>
      <c r="AQ471" s="215"/>
    </row>
    <row r="472" spans="1:43" ht="51" x14ac:dyDescent="0.25">
      <c r="A472" s="232" t="s">
        <v>1130</v>
      </c>
      <c r="B472" s="191" t="s">
        <v>26</v>
      </c>
      <c r="C472" s="191">
        <v>22</v>
      </c>
      <c r="D472" s="191" t="s">
        <v>27</v>
      </c>
      <c r="E472" s="191" t="s">
        <v>8</v>
      </c>
      <c r="F472" s="216"/>
      <c r="G472" s="216"/>
      <c r="H472" s="216"/>
      <c r="I472" s="216"/>
      <c r="J472" s="216"/>
      <c r="K472" s="216"/>
      <c r="L472" s="216"/>
      <c r="M472" s="216"/>
      <c r="N472" s="216"/>
      <c r="O472" s="216"/>
      <c r="P472" s="216"/>
      <c r="Q472" s="216"/>
      <c r="R472" s="216"/>
      <c r="S472" s="216"/>
      <c r="T472" s="216"/>
      <c r="U472" s="216"/>
      <c r="V472" s="216"/>
      <c r="W472" s="216"/>
      <c r="X472" s="216"/>
      <c r="Y472" s="152" t="s">
        <v>824</v>
      </c>
      <c r="Z472" s="127" t="s">
        <v>824</v>
      </c>
      <c r="AA472" s="127" t="s">
        <v>824</v>
      </c>
      <c r="AB472" s="127" t="s">
        <v>824</v>
      </c>
      <c r="AC472" s="35" t="s">
        <v>824</v>
      </c>
      <c r="AD472" s="219"/>
      <c r="AE472" s="35" t="s">
        <v>824</v>
      </c>
      <c r="AF472" s="193" t="s">
        <v>824</v>
      </c>
      <c r="AG472" s="123" t="s">
        <v>824</v>
      </c>
      <c r="AH472" s="123" t="s">
        <v>824</v>
      </c>
      <c r="AI472" s="35" t="s">
        <v>824</v>
      </c>
      <c r="AJ472" s="35" t="s">
        <v>824</v>
      </c>
      <c r="AK472" s="35" t="s">
        <v>824</v>
      </c>
      <c r="AL472" s="35" t="s">
        <v>1129</v>
      </c>
      <c r="AM472" s="192"/>
      <c r="AN472" s="215"/>
      <c r="AO472" s="215"/>
      <c r="AP472" s="215"/>
      <c r="AQ472" s="215"/>
    </row>
    <row r="473" spans="1:43" ht="38.25" x14ac:dyDescent="0.25">
      <c r="A473" s="232" t="s">
        <v>1130</v>
      </c>
      <c r="B473" s="74" t="s">
        <v>26</v>
      </c>
      <c r="C473" s="74">
        <v>23</v>
      </c>
      <c r="D473" s="74" t="s">
        <v>28</v>
      </c>
      <c r="E473" s="74" t="s">
        <v>8</v>
      </c>
      <c r="F473" s="209"/>
      <c r="G473" s="209"/>
      <c r="H473" s="209"/>
      <c r="I473" s="209"/>
      <c r="J473" s="209"/>
      <c r="K473" s="209"/>
      <c r="L473" s="209"/>
      <c r="M473" s="209"/>
      <c r="N473" s="209"/>
      <c r="O473" s="209"/>
      <c r="P473" s="209"/>
      <c r="Q473" s="209"/>
      <c r="R473" s="209"/>
      <c r="S473" s="209"/>
      <c r="T473" s="209"/>
      <c r="U473" s="209"/>
      <c r="V473" s="209"/>
      <c r="W473" s="209"/>
      <c r="X473" s="209"/>
      <c r="Y473" s="64" t="s">
        <v>824</v>
      </c>
      <c r="Z473" s="127" t="s">
        <v>824</v>
      </c>
      <c r="AA473" s="127" t="s">
        <v>824</v>
      </c>
      <c r="AB473" s="433" t="s">
        <v>824</v>
      </c>
      <c r="AC473" s="61" t="s">
        <v>824</v>
      </c>
      <c r="AD473" s="214"/>
      <c r="AE473" s="61" t="s">
        <v>824</v>
      </c>
      <c r="AF473" s="130" t="s">
        <v>824</v>
      </c>
      <c r="AG473" s="123" t="s">
        <v>824</v>
      </c>
      <c r="AH473" s="123" t="s">
        <v>824</v>
      </c>
      <c r="AI473" s="61" t="s">
        <v>824</v>
      </c>
      <c r="AJ473" s="61" t="s">
        <v>824</v>
      </c>
      <c r="AK473" s="61" t="s">
        <v>824</v>
      </c>
      <c r="AL473" s="61" t="s">
        <v>1129</v>
      </c>
      <c r="AM473" s="76"/>
      <c r="AN473" s="215"/>
      <c r="AO473" s="215"/>
      <c r="AP473" s="215"/>
      <c r="AQ473" s="215"/>
    </row>
    <row r="474" spans="1:43" ht="38.25" x14ac:dyDescent="0.25">
      <c r="A474" s="232" t="s">
        <v>1130</v>
      </c>
      <c r="B474" s="191" t="s">
        <v>29</v>
      </c>
      <c r="C474" s="191">
        <v>24</v>
      </c>
      <c r="D474" s="191" t="s">
        <v>30</v>
      </c>
      <c r="E474" s="191" t="s">
        <v>9</v>
      </c>
      <c r="F474" s="216"/>
      <c r="G474" s="216"/>
      <c r="H474" s="216"/>
      <c r="I474" s="216"/>
      <c r="J474" s="216"/>
      <c r="K474" s="216"/>
      <c r="L474" s="216"/>
      <c r="M474" s="216"/>
      <c r="N474" s="216"/>
      <c r="O474" s="216"/>
      <c r="P474" s="216"/>
      <c r="Q474" s="216"/>
      <c r="R474" s="216"/>
      <c r="S474" s="216"/>
      <c r="T474" s="216"/>
      <c r="U474" s="216"/>
      <c r="V474" s="216"/>
      <c r="W474" s="216"/>
      <c r="X474" s="216"/>
      <c r="Y474" s="152" t="s">
        <v>824</v>
      </c>
      <c r="Z474" s="127" t="s">
        <v>824</v>
      </c>
      <c r="AA474" s="127" t="s">
        <v>824</v>
      </c>
      <c r="AB474" s="127" t="s">
        <v>824</v>
      </c>
      <c r="AC474" s="35" t="s">
        <v>824</v>
      </c>
      <c r="AD474" s="219"/>
      <c r="AE474" s="35" t="s">
        <v>824</v>
      </c>
      <c r="AF474" s="193" t="s">
        <v>824</v>
      </c>
      <c r="AG474" s="123" t="s">
        <v>824</v>
      </c>
      <c r="AH474" s="123" t="s">
        <v>824</v>
      </c>
      <c r="AI474" s="35" t="s">
        <v>824</v>
      </c>
      <c r="AJ474" s="35" t="s">
        <v>824</v>
      </c>
      <c r="AK474" s="35" t="s">
        <v>824</v>
      </c>
      <c r="AL474" s="35" t="s">
        <v>1129</v>
      </c>
      <c r="AM474" s="192"/>
      <c r="AN474" s="215"/>
      <c r="AO474" s="215"/>
      <c r="AP474" s="215"/>
      <c r="AQ474" s="215"/>
    </row>
    <row r="475" spans="1:43" ht="25.5" x14ac:dyDescent="0.25">
      <c r="A475" s="232" t="s">
        <v>1130</v>
      </c>
      <c r="B475" s="74" t="s">
        <v>12</v>
      </c>
      <c r="C475" s="74">
        <v>25</v>
      </c>
      <c r="D475" s="74" t="s">
        <v>31</v>
      </c>
      <c r="E475" s="74" t="s">
        <v>9</v>
      </c>
      <c r="F475" s="209">
        <v>1</v>
      </c>
      <c r="G475" s="209">
        <v>1</v>
      </c>
      <c r="H475" s="209">
        <v>1</v>
      </c>
      <c r="I475" s="209">
        <v>1</v>
      </c>
      <c r="J475" s="209">
        <v>1</v>
      </c>
      <c r="K475" s="209">
        <v>1</v>
      </c>
      <c r="L475" s="209">
        <v>1</v>
      </c>
      <c r="M475" s="209">
        <v>1</v>
      </c>
      <c r="N475" s="209">
        <v>1</v>
      </c>
      <c r="O475" s="209">
        <v>1</v>
      </c>
      <c r="P475" s="209">
        <v>1</v>
      </c>
      <c r="Q475" s="209">
        <v>1</v>
      </c>
      <c r="R475" s="209">
        <v>1</v>
      </c>
      <c r="S475" s="209"/>
      <c r="T475" s="209"/>
      <c r="U475" s="209"/>
      <c r="V475" s="209"/>
      <c r="W475" s="209"/>
      <c r="X475" s="209"/>
      <c r="Y475" s="64">
        <v>1</v>
      </c>
      <c r="Z475" s="127">
        <v>1</v>
      </c>
      <c r="AA475" s="127">
        <v>3</v>
      </c>
      <c r="AB475" s="433" t="s">
        <v>1131</v>
      </c>
      <c r="AC475" s="61" t="s">
        <v>462</v>
      </c>
      <c r="AD475" s="214" t="s">
        <v>371</v>
      </c>
      <c r="AE475" s="61" t="s">
        <v>371</v>
      </c>
      <c r="AF475" s="130" t="s">
        <v>1131</v>
      </c>
      <c r="AG475" s="123">
        <v>1</v>
      </c>
      <c r="AH475" s="123">
        <v>3</v>
      </c>
      <c r="AI475" s="61" t="s">
        <v>462</v>
      </c>
      <c r="AJ475" s="61" t="s">
        <v>371</v>
      </c>
      <c r="AK475" s="61" t="s">
        <v>371</v>
      </c>
      <c r="AL475" s="61" t="s">
        <v>1129</v>
      </c>
      <c r="AM475" s="76"/>
      <c r="AN475" s="215"/>
      <c r="AO475" s="215"/>
      <c r="AP475" s="215"/>
      <c r="AQ475" s="215"/>
    </row>
    <row r="476" spans="1:43" x14ac:dyDescent="0.25">
      <c r="A476" s="232" t="s">
        <v>1130</v>
      </c>
      <c r="B476" s="191" t="s">
        <v>12</v>
      </c>
      <c r="C476" s="191">
        <v>26</v>
      </c>
      <c r="D476" s="191" t="s">
        <v>32</v>
      </c>
      <c r="E476" s="191" t="s">
        <v>9</v>
      </c>
      <c r="F476" s="216">
        <v>1</v>
      </c>
      <c r="G476" s="216">
        <v>1</v>
      </c>
      <c r="H476" s="216">
        <v>1</v>
      </c>
      <c r="I476" s="216">
        <v>1</v>
      </c>
      <c r="J476" s="216">
        <v>1</v>
      </c>
      <c r="K476" s="216">
        <v>1</v>
      </c>
      <c r="L476" s="216">
        <v>1</v>
      </c>
      <c r="M476" s="216">
        <v>1</v>
      </c>
      <c r="N476" s="216">
        <v>1</v>
      </c>
      <c r="O476" s="216">
        <v>1</v>
      </c>
      <c r="P476" s="216">
        <v>1</v>
      </c>
      <c r="Q476" s="216">
        <v>1</v>
      </c>
      <c r="R476" s="216">
        <v>1</v>
      </c>
      <c r="S476" s="216"/>
      <c r="T476" s="216"/>
      <c r="U476" s="216"/>
      <c r="V476" s="216"/>
      <c r="W476" s="216"/>
      <c r="X476" s="216"/>
      <c r="Y476" s="152">
        <v>1</v>
      </c>
      <c r="Z476" s="127">
        <v>1</v>
      </c>
      <c r="AA476" s="127">
        <v>3</v>
      </c>
      <c r="AB476" s="127" t="s">
        <v>1131</v>
      </c>
      <c r="AC476" s="35" t="s">
        <v>462</v>
      </c>
      <c r="AD476" s="219" t="s">
        <v>371</v>
      </c>
      <c r="AE476" s="35" t="s">
        <v>371</v>
      </c>
      <c r="AF476" s="193" t="s">
        <v>1131</v>
      </c>
      <c r="AG476" s="123">
        <v>1</v>
      </c>
      <c r="AH476" s="123">
        <v>3</v>
      </c>
      <c r="AI476" s="35" t="s">
        <v>462</v>
      </c>
      <c r="AJ476" s="35" t="s">
        <v>371</v>
      </c>
      <c r="AK476" s="35" t="s">
        <v>371</v>
      </c>
      <c r="AL476" s="35" t="s">
        <v>1129</v>
      </c>
      <c r="AM476" s="192"/>
      <c r="AN476" s="215"/>
      <c r="AO476" s="215"/>
      <c r="AP476" s="215"/>
      <c r="AQ476" s="215"/>
    </row>
    <row r="477" spans="1:43" ht="51" x14ac:dyDescent="0.25">
      <c r="A477" s="232" t="s">
        <v>1130</v>
      </c>
      <c r="B477" s="74" t="s">
        <v>26</v>
      </c>
      <c r="C477" s="74">
        <v>28</v>
      </c>
      <c r="D477" s="74" t="s">
        <v>810</v>
      </c>
      <c r="E477" s="74" t="s">
        <v>8</v>
      </c>
      <c r="F477" s="209"/>
      <c r="G477" s="209"/>
      <c r="H477" s="209"/>
      <c r="I477" s="209"/>
      <c r="J477" s="209"/>
      <c r="K477" s="209"/>
      <c r="L477" s="209"/>
      <c r="M477" s="209"/>
      <c r="N477" s="209"/>
      <c r="O477" s="209"/>
      <c r="P477" s="209"/>
      <c r="Q477" s="209"/>
      <c r="R477" s="209"/>
      <c r="S477" s="209"/>
      <c r="T477" s="209"/>
      <c r="U477" s="209"/>
      <c r="V477" s="209"/>
      <c r="W477" s="209"/>
      <c r="X477" s="209"/>
      <c r="Y477" s="64" t="s">
        <v>824</v>
      </c>
      <c r="Z477" s="127" t="s">
        <v>824</v>
      </c>
      <c r="AA477" s="127" t="s">
        <v>824</v>
      </c>
      <c r="AB477" s="433" t="s">
        <v>824</v>
      </c>
      <c r="AC477" s="61" t="s">
        <v>824</v>
      </c>
      <c r="AD477" s="214"/>
      <c r="AE477" s="61" t="s">
        <v>824</v>
      </c>
      <c r="AF477" s="130" t="s">
        <v>824</v>
      </c>
      <c r="AG477" s="123" t="s">
        <v>824</v>
      </c>
      <c r="AH477" s="123" t="s">
        <v>824</v>
      </c>
      <c r="AI477" s="61" t="s">
        <v>824</v>
      </c>
      <c r="AJ477" s="61" t="s">
        <v>824</v>
      </c>
      <c r="AK477" s="61" t="s">
        <v>824</v>
      </c>
      <c r="AL477" s="61" t="s">
        <v>1129</v>
      </c>
      <c r="AM477" s="76"/>
      <c r="AN477" s="215"/>
      <c r="AO477" s="215"/>
      <c r="AP477" s="215"/>
      <c r="AQ477" s="215"/>
    </row>
    <row r="478" spans="1:43" ht="38.25" x14ac:dyDescent="0.25">
      <c r="A478" s="232" t="s">
        <v>1130</v>
      </c>
      <c r="B478" s="191" t="s">
        <v>35</v>
      </c>
      <c r="C478" s="191">
        <v>31</v>
      </c>
      <c r="D478" s="191" t="s">
        <v>734</v>
      </c>
      <c r="E478" s="191" t="s">
        <v>8</v>
      </c>
      <c r="F478" s="216"/>
      <c r="G478" s="216"/>
      <c r="H478" s="216"/>
      <c r="I478" s="216"/>
      <c r="J478" s="216"/>
      <c r="K478" s="216"/>
      <c r="L478" s="216"/>
      <c r="M478" s="216"/>
      <c r="N478" s="216"/>
      <c r="O478" s="216"/>
      <c r="P478" s="216"/>
      <c r="Q478" s="216"/>
      <c r="R478" s="216"/>
      <c r="S478" s="216"/>
      <c r="T478" s="216"/>
      <c r="U478" s="216"/>
      <c r="V478" s="216"/>
      <c r="W478" s="216"/>
      <c r="X478" s="216"/>
      <c r="Y478" s="152" t="s">
        <v>824</v>
      </c>
      <c r="Z478" s="127" t="s">
        <v>824</v>
      </c>
      <c r="AA478" s="127" t="s">
        <v>824</v>
      </c>
      <c r="AB478" s="127" t="s">
        <v>824</v>
      </c>
      <c r="AC478" s="35" t="s">
        <v>824</v>
      </c>
      <c r="AD478" s="219"/>
      <c r="AE478" s="35" t="s">
        <v>824</v>
      </c>
      <c r="AF478" s="193" t="s">
        <v>824</v>
      </c>
      <c r="AG478" s="123" t="s">
        <v>824</v>
      </c>
      <c r="AH478" s="123" t="s">
        <v>824</v>
      </c>
      <c r="AI478" s="35" t="s">
        <v>824</v>
      </c>
      <c r="AJ478" s="35" t="s">
        <v>824</v>
      </c>
      <c r="AK478" s="35" t="s">
        <v>824</v>
      </c>
      <c r="AL478" s="35" t="s">
        <v>1129</v>
      </c>
      <c r="AM478" s="192"/>
      <c r="AN478" s="215"/>
      <c r="AO478" s="215"/>
      <c r="AP478" s="215"/>
      <c r="AQ478" s="215"/>
    </row>
    <row r="479" spans="1:43" ht="25.5" x14ac:dyDescent="0.25">
      <c r="A479" s="232" t="s">
        <v>1130</v>
      </c>
      <c r="B479" s="74" t="s">
        <v>38</v>
      </c>
      <c r="C479" s="74">
        <v>34</v>
      </c>
      <c r="D479" s="74" t="s">
        <v>662</v>
      </c>
      <c r="E479" s="74" t="s">
        <v>9</v>
      </c>
      <c r="F479" s="209"/>
      <c r="G479" s="209"/>
      <c r="H479" s="209"/>
      <c r="I479" s="209"/>
      <c r="J479" s="209"/>
      <c r="K479" s="209"/>
      <c r="L479" s="209"/>
      <c r="M479" s="209"/>
      <c r="N479" s="209"/>
      <c r="O479" s="209"/>
      <c r="P479" s="209"/>
      <c r="Q479" s="209"/>
      <c r="R479" s="209"/>
      <c r="S479" s="209"/>
      <c r="T479" s="209"/>
      <c r="U479" s="209"/>
      <c r="V479" s="209"/>
      <c r="W479" s="209"/>
      <c r="X479" s="209"/>
      <c r="Y479" s="64" t="s">
        <v>824</v>
      </c>
      <c r="Z479" s="127" t="s">
        <v>824</v>
      </c>
      <c r="AA479" s="127" t="s">
        <v>824</v>
      </c>
      <c r="AB479" s="433" t="s">
        <v>824</v>
      </c>
      <c r="AC479" s="61" t="s">
        <v>824</v>
      </c>
      <c r="AD479" s="214"/>
      <c r="AE479" s="61" t="s">
        <v>824</v>
      </c>
      <c r="AF479" s="130" t="s">
        <v>824</v>
      </c>
      <c r="AG479" s="123" t="s">
        <v>824</v>
      </c>
      <c r="AH479" s="123" t="s">
        <v>824</v>
      </c>
      <c r="AI479" s="61" t="s">
        <v>824</v>
      </c>
      <c r="AJ479" s="61" t="s">
        <v>824</v>
      </c>
      <c r="AK479" s="61" t="s">
        <v>824</v>
      </c>
      <c r="AL479" s="61" t="s">
        <v>1129</v>
      </c>
      <c r="AM479" s="76"/>
      <c r="AN479" s="215"/>
      <c r="AO479" s="215"/>
      <c r="AP479" s="215"/>
      <c r="AQ479" s="215"/>
    </row>
    <row r="480" spans="1:43" ht="25.5" x14ac:dyDescent="0.25">
      <c r="A480" s="232" t="s">
        <v>1130</v>
      </c>
      <c r="B480" s="191" t="s">
        <v>38</v>
      </c>
      <c r="C480" s="191">
        <v>37</v>
      </c>
      <c r="D480" s="191" t="s">
        <v>663</v>
      </c>
      <c r="E480" s="191" t="s">
        <v>8</v>
      </c>
      <c r="F480" s="216"/>
      <c r="G480" s="216"/>
      <c r="H480" s="216"/>
      <c r="I480" s="216"/>
      <c r="J480" s="216"/>
      <c r="K480" s="216"/>
      <c r="L480" s="216"/>
      <c r="M480" s="216"/>
      <c r="N480" s="216"/>
      <c r="O480" s="216"/>
      <c r="P480" s="216"/>
      <c r="Q480" s="216"/>
      <c r="R480" s="216"/>
      <c r="S480" s="216"/>
      <c r="T480" s="216"/>
      <c r="U480" s="216"/>
      <c r="V480" s="216"/>
      <c r="W480" s="216"/>
      <c r="X480" s="216"/>
      <c r="Y480" s="152" t="s">
        <v>824</v>
      </c>
      <c r="Z480" s="127" t="s">
        <v>824</v>
      </c>
      <c r="AA480" s="127" t="s">
        <v>824</v>
      </c>
      <c r="AB480" s="127" t="s">
        <v>824</v>
      </c>
      <c r="AC480" s="35" t="s">
        <v>824</v>
      </c>
      <c r="AD480" s="219"/>
      <c r="AE480" s="35" t="s">
        <v>824</v>
      </c>
      <c r="AF480" s="193" t="s">
        <v>824</v>
      </c>
      <c r="AG480" s="123" t="s">
        <v>824</v>
      </c>
      <c r="AH480" s="123" t="s">
        <v>824</v>
      </c>
      <c r="AI480" s="35" t="s">
        <v>824</v>
      </c>
      <c r="AJ480" s="35" t="s">
        <v>824</v>
      </c>
      <c r="AK480" s="35" t="s">
        <v>824</v>
      </c>
      <c r="AL480" s="35" t="s">
        <v>1129</v>
      </c>
      <c r="AM480" s="192"/>
      <c r="AN480" s="215"/>
      <c r="AO480" s="215"/>
      <c r="AP480" s="215"/>
      <c r="AQ480" s="215"/>
    </row>
    <row r="481" spans="1:43" ht="25.5" x14ac:dyDescent="0.25">
      <c r="A481" s="232" t="s">
        <v>1130</v>
      </c>
      <c r="B481" s="74" t="s">
        <v>43</v>
      </c>
      <c r="C481" s="74">
        <v>38</v>
      </c>
      <c r="D481" s="74" t="s">
        <v>664</v>
      </c>
      <c r="E481" s="74" t="s">
        <v>9</v>
      </c>
      <c r="F481" s="209"/>
      <c r="G481" s="209"/>
      <c r="H481" s="209"/>
      <c r="I481" s="209"/>
      <c r="J481" s="209"/>
      <c r="K481" s="209"/>
      <c r="L481" s="209"/>
      <c r="M481" s="209"/>
      <c r="N481" s="209"/>
      <c r="O481" s="209"/>
      <c r="P481" s="209"/>
      <c r="Q481" s="209"/>
      <c r="R481" s="209"/>
      <c r="S481" s="209"/>
      <c r="T481" s="209"/>
      <c r="U481" s="209"/>
      <c r="V481" s="209"/>
      <c r="W481" s="209"/>
      <c r="X481" s="209"/>
      <c r="Y481" s="64" t="s">
        <v>824</v>
      </c>
      <c r="Z481" s="127" t="s">
        <v>824</v>
      </c>
      <c r="AA481" s="127" t="s">
        <v>824</v>
      </c>
      <c r="AB481" s="433" t="s">
        <v>824</v>
      </c>
      <c r="AC481" s="61" t="s">
        <v>824</v>
      </c>
      <c r="AD481" s="214"/>
      <c r="AE481" s="61" t="s">
        <v>824</v>
      </c>
      <c r="AF481" s="130" t="s">
        <v>824</v>
      </c>
      <c r="AG481" s="123" t="s">
        <v>824</v>
      </c>
      <c r="AH481" s="123" t="s">
        <v>824</v>
      </c>
      <c r="AI481" s="61" t="s">
        <v>824</v>
      </c>
      <c r="AJ481" s="61" t="s">
        <v>824</v>
      </c>
      <c r="AK481" s="61" t="s">
        <v>824</v>
      </c>
      <c r="AL481" s="61" t="s">
        <v>1129</v>
      </c>
      <c r="AM481" s="76"/>
      <c r="AN481" s="215"/>
      <c r="AO481" s="215"/>
      <c r="AP481" s="215"/>
      <c r="AQ481" s="215"/>
    </row>
    <row r="482" spans="1:43" x14ac:dyDescent="0.25">
      <c r="A482" s="232" t="s">
        <v>1130</v>
      </c>
      <c r="B482" s="191" t="s">
        <v>43</v>
      </c>
      <c r="C482" s="191">
        <v>39</v>
      </c>
      <c r="D482" s="191" t="s">
        <v>44</v>
      </c>
      <c r="E482" s="191" t="s">
        <v>8</v>
      </c>
      <c r="F482" s="216"/>
      <c r="G482" s="216"/>
      <c r="H482" s="216"/>
      <c r="I482" s="216"/>
      <c r="J482" s="216"/>
      <c r="K482" s="216"/>
      <c r="L482" s="216"/>
      <c r="M482" s="216"/>
      <c r="N482" s="216"/>
      <c r="O482" s="216"/>
      <c r="P482" s="216"/>
      <c r="Q482" s="216"/>
      <c r="R482" s="216"/>
      <c r="S482" s="216"/>
      <c r="T482" s="216"/>
      <c r="U482" s="216"/>
      <c r="V482" s="216"/>
      <c r="W482" s="216"/>
      <c r="X482" s="216"/>
      <c r="Y482" s="152" t="s">
        <v>824</v>
      </c>
      <c r="Z482" s="127" t="s">
        <v>824</v>
      </c>
      <c r="AA482" s="127" t="s">
        <v>824</v>
      </c>
      <c r="AB482" s="127" t="s">
        <v>824</v>
      </c>
      <c r="AC482" s="35" t="s">
        <v>824</v>
      </c>
      <c r="AD482" s="219"/>
      <c r="AE482" s="35" t="s">
        <v>824</v>
      </c>
      <c r="AF482" s="193" t="s">
        <v>824</v>
      </c>
      <c r="AG482" s="123" t="s">
        <v>824</v>
      </c>
      <c r="AH482" s="123" t="s">
        <v>824</v>
      </c>
      <c r="AI482" s="35" t="s">
        <v>824</v>
      </c>
      <c r="AJ482" s="35" t="s">
        <v>824</v>
      </c>
      <c r="AK482" s="35" t="s">
        <v>824</v>
      </c>
      <c r="AL482" s="35" t="s">
        <v>1129</v>
      </c>
      <c r="AM482" s="192"/>
      <c r="AN482" s="215"/>
      <c r="AO482" s="215"/>
      <c r="AP482" s="215"/>
      <c r="AQ482" s="215"/>
    </row>
    <row r="483" spans="1:43" ht="25.5" x14ac:dyDescent="0.25">
      <c r="A483" s="232" t="s">
        <v>1130</v>
      </c>
      <c r="B483" s="74" t="s">
        <v>43</v>
      </c>
      <c r="C483" s="74">
        <v>40</v>
      </c>
      <c r="D483" s="74" t="s">
        <v>743</v>
      </c>
      <c r="E483" s="74" t="s">
        <v>9</v>
      </c>
      <c r="F483" s="209"/>
      <c r="G483" s="209"/>
      <c r="H483" s="209"/>
      <c r="I483" s="209"/>
      <c r="J483" s="209"/>
      <c r="K483" s="209"/>
      <c r="L483" s="209"/>
      <c r="M483" s="209"/>
      <c r="N483" s="209"/>
      <c r="O483" s="209"/>
      <c r="P483" s="209"/>
      <c r="Q483" s="209"/>
      <c r="R483" s="209"/>
      <c r="S483" s="209"/>
      <c r="T483" s="209"/>
      <c r="U483" s="209"/>
      <c r="V483" s="209"/>
      <c r="W483" s="209"/>
      <c r="X483" s="209"/>
      <c r="Y483" s="64" t="s">
        <v>824</v>
      </c>
      <c r="Z483" s="127" t="s">
        <v>824</v>
      </c>
      <c r="AA483" s="127" t="s">
        <v>824</v>
      </c>
      <c r="AB483" s="433" t="s">
        <v>824</v>
      </c>
      <c r="AC483" s="61" t="s">
        <v>824</v>
      </c>
      <c r="AD483" s="214"/>
      <c r="AE483" s="61" t="s">
        <v>824</v>
      </c>
      <c r="AF483" s="130" t="s">
        <v>824</v>
      </c>
      <c r="AG483" s="123" t="s">
        <v>824</v>
      </c>
      <c r="AH483" s="123" t="s">
        <v>824</v>
      </c>
      <c r="AI483" s="61" t="s">
        <v>824</v>
      </c>
      <c r="AJ483" s="61" t="s">
        <v>824</v>
      </c>
      <c r="AK483" s="61" t="s">
        <v>824</v>
      </c>
      <c r="AL483" s="61" t="s">
        <v>1129</v>
      </c>
      <c r="AM483" s="76"/>
      <c r="AN483" s="215"/>
      <c r="AO483" s="215"/>
      <c r="AP483" s="215"/>
      <c r="AQ483" s="215"/>
    </row>
    <row r="484" spans="1:43" ht="25.5" x14ac:dyDescent="0.25">
      <c r="A484" s="232" t="s">
        <v>1130</v>
      </c>
      <c r="B484" s="191" t="s">
        <v>43</v>
      </c>
      <c r="C484" s="191">
        <v>41</v>
      </c>
      <c r="D484" s="191" t="s">
        <v>665</v>
      </c>
      <c r="E484" s="191" t="s">
        <v>8</v>
      </c>
      <c r="F484" s="216"/>
      <c r="G484" s="216"/>
      <c r="H484" s="216"/>
      <c r="I484" s="216"/>
      <c r="J484" s="216"/>
      <c r="K484" s="216"/>
      <c r="L484" s="216"/>
      <c r="M484" s="216"/>
      <c r="N484" s="216"/>
      <c r="O484" s="216"/>
      <c r="P484" s="216"/>
      <c r="Q484" s="216"/>
      <c r="R484" s="216"/>
      <c r="S484" s="216"/>
      <c r="T484" s="216"/>
      <c r="U484" s="216"/>
      <c r="V484" s="216"/>
      <c r="W484" s="216"/>
      <c r="X484" s="216"/>
      <c r="Y484" s="152" t="s">
        <v>824</v>
      </c>
      <c r="Z484" s="127" t="s">
        <v>824</v>
      </c>
      <c r="AA484" s="127" t="s">
        <v>824</v>
      </c>
      <c r="AB484" s="127" t="s">
        <v>824</v>
      </c>
      <c r="AC484" s="35" t="s">
        <v>824</v>
      </c>
      <c r="AD484" s="219"/>
      <c r="AE484" s="35" t="s">
        <v>824</v>
      </c>
      <c r="AF484" s="193" t="s">
        <v>824</v>
      </c>
      <c r="AG484" s="123" t="s">
        <v>824</v>
      </c>
      <c r="AH484" s="123" t="s">
        <v>824</v>
      </c>
      <c r="AI484" s="35" t="s">
        <v>824</v>
      </c>
      <c r="AJ484" s="35" t="s">
        <v>824</v>
      </c>
      <c r="AK484" s="35" t="s">
        <v>824</v>
      </c>
      <c r="AL484" s="35" t="s">
        <v>1129</v>
      </c>
      <c r="AM484" s="192"/>
      <c r="AN484" s="215"/>
      <c r="AO484" s="215"/>
      <c r="AP484" s="215"/>
      <c r="AQ484" s="215"/>
    </row>
    <row r="485" spans="1:43" ht="25.5" x14ac:dyDescent="0.25">
      <c r="A485" s="232" t="s">
        <v>1130</v>
      </c>
      <c r="B485" s="74" t="s">
        <v>43</v>
      </c>
      <c r="C485" s="74">
        <v>42</v>
      </c>
      <c r="D485" s="74" t="s">
        <v>666</v>
      </c>
      <c r="E485" s="74" t="s">
        <v>9</v>
      </c>
      <c r="F485" s="209"/>
      <c r="G485" s="209"/>
      <c r="H485" s="209"/>
      <c r="I485" s="209"/>
      <c r="J485" s="209"/>
      <c r="K485" s="209"/>
      <c r="L485" s="209"/>
      <c r="M485" s="209"/>
      <c r="N485" s="209"/>
      <c r="O485" s="209"/>
      <c r="P485" s="209"/>
      <c r="Q485" s="209"/>
      <c r="R485" s="209"/>
      <c r="S485" s="209"/>
      <c r="T485" s="209"/>
      <c r="U485" s="209"/>
      <c r="V485" s="209"/>
      <c r="W485" s="209"/>
      <c r="X485" s="209"/>
      <c r="Y485" s="64" t="s">
        <v>824</v>
      </c>
      <c r="Z485" s="127" t="s">
        <v>824</v>
      </c>
      <c r="AA485" s="127" t="s">
        <v>824</v>
      </c>
      <c r="AB485" s="433" t="s">
        <v>824</v>
      </c>
      <c r="AC485" s="61" t="s">
        <v>824</v>
      </c>
      <c r="AD485" s="214"/>
      <c r="AE485" s="61" t="s">
        <v>824</v>
      </c>
      <c r="AF485" s="130" t="s">
        <v>824</v>
      </c>
      <c r="AG485" s="123" t="s">
        <v>824</v>
      </c>
      <c r="AH485" s="123" t="s">
        <v>824</v>
      </c>
      <c r="AI485" s="61" t="s">
        <v>824</v>
      </c>
      <c r="AJ485" s="61" t="s">
        <v>824</v>
      </c>
      <c r="AK485" s="61" t="s">
        <v>824</v>
      </c>
      <c r="AL485" s="61" t="s">
        <v>1129</v>
      </c>
      <c r="AM485" s="76"/>
      <c r="AN485" s="215"/>
      <c r="AO485" s="215"/>
      <c r="AP485" s="215"/>
      <c r="AQ485" s="215"/>
    </row>
    <row r="486" spans="1:43" ht="25.5" x14ac:dyDescent="0.25">
      <c r="A486" s="232" t="s">
        <v>1130</v>
      </c>
      <c r="B486" s="191" t="s">
        <v>45</v>
      </c>
      <c r="C486" s="191">
        <v>43</v>
      </c>
      <c r="D486" s="191" t="s">
        <v>667</v>
      </c>
      <c r="E486" s="191" t="s">
        <v>9</v>
      </c>
      <c r="F486" s="216">
        <v>3</v>
      </c>
      <c r="G486" s="216">
        <v>3</v>
      </c>
      <c r="H486" s="216">
        <v>3</v>
      </c>
      <c r="I486" s="216">
        <v>3</v>
      </c>
      <c r="J486" s="216">
        <v>3</v>
      </c>
      <c r="K486" s="216">
        <v>3</v>
      </c>
      <c r="L486" s="216">
        <v>3</v>
      </c>
      <c r="M486" s="216">
        <v>3</v>
      </c>
      <c r="N486" s="216">
        <v>3</v>
      </c>
      <c r="O486" s="216">
        <v>3</v>
      </c>
      <c r="P486" s="216">
        <v>3</v>
      </c>
      <c r="Q486" s="216">
        <v>3</v>
      </c>
      <c r="R486" s="216">
        <v>3</v>
      </c>
      <c r="S486" s="216"/>
      <c r="T486" s="216"/>
      <c r="U486" s="216"/>
      <c r="V486" s="216"/>
      <c r="W486" s="216"/>
      <c r="X486" s="216"/>
      <c r="Y486" s="152">
        <v>3</v>
      </c>
      <c r="Z486" s="127">
        <v>3</v>
      </c>
      <c r="AA486" s="127">
        <v>3</v>
      </c>
      <c r="AB486" s="127" t="s">
        <v>1132</v>
      </c>
      <c r="AC486" s="35" t="s">
        <v>144</v>
      </c>
      <c r="AD486" s="219" t="s">
        <v>371</v>
      </c>
      <c r="AE486" s="35" t="s">
        <v>476</v>
      </c>
      <c r="AF486" s="193" t="s">
        <v>1133</v>
      </c>
      <c r="AG486" s="123">
        <v>3</v>
      </c>
      <c r="AH486" s="123">
        <v>1</v>
      </c>
      <c r="AI486" s="35" t="s">
        <v>144</v>
      </c>
      <c r="AJ486" s="35" t="s">
        <v>463</v>
      </c>
      <c r="AK486" s="35" t="s">
        <v>475</v>
      </c>
      <c r="AL486" s="35" t="s">
        <v>377</v>
      </c>
      <c r="AM486" s="192"/>
      <c r="AN486" s="215"/>
      <c r="AO486" s="215"/>
      <c r="AP486" s="215"/>
      <c r="AQ486" s="215"/>
    </row>
    <row r="487" spans="1:43" ht="25.5" x14ac:dyDescent="0.25">
      <c r="A487" s="232" t="s">
        <v>1130</v>
      </c>
      <c r="B487" s="74" t="s">
        <v>45</v>
      </c>
      <c r="C487" s="74">
        <v>44</v>
      </c>
      <c r="D487" s="74" t="s">
        <v>668</v>
      </c>
      <c r="E487" s="74" t="s">
        <v>9</v>
      </c>
      <c r="F487" s="209">
        <v>3</v>
      </c>
      <c r="G487" s="209">
        <v>3</v>
      </c>
      <c r="H487" s="209">
        <v>3</v>
      </c>
      <c r="I487" s="209">
        <v>3</v>
      </c>
      <c r="J487" s="209">
        <v>3</v>
      </c>
      <c r="K487" s="209">
        <v>3</v>
      </c>
      <c r="L487" s="209">
        <v>3</v>
      </c>
      <c r="M487" s="209">
        <v>3</v>
      </c>
      <c r="N487" s="209">
        <v>3</v>
      </c>
      <c r="O487" s="209">
        <v>3</v>
      </c>
      <c r="P487" s="209">
        <v>3</v>
      </c>
      <c r="Q487" s="209">
        <v>3</v>
      </c>
      <c r="R487" s="209">
        <v>3</v>
      </c>
      <c r="S487" s="209"/>
      <c r="T487" s="209"/>
      <c r="U487" s="209"/>
      <c r="V487" s="209"/>
      <c r="W487" s="209"/>
      <c r="X487" s="209"/>
      <c r="Y487" s="64">
        <v>3</v>
      </c>
      <c r="Z487" s="127">
        <v>3</v>
      </c>
      <c r="AA487" s="127">
        <v>3</v>
      </c>
      <c r="AB487" s="433" t="s">
        <v>1132</v>
      </c>
      <c r="AC487" s="61" t="s">
        <v>144</v>
      </c>
      <c r="AD487" s="214" t="s">
        <v>371</v>
      </c>
      <c r="AE487" s="61" t="s">
        <v>476</v>
      </c>
      <c r="AF487" s="130" t="s">
        <v>1133</v>
      </c>
      <c r="AG487" s="123">
        <v>3</v>
      </c>
      <c r="AH487" s="123">
        <v>1</v>
      </c>
      <c r="AI487" s="61" t="s">
        <v>144</v>
      </c>
      <c r="AJ487" s="61" t="s">
        <v>463</v>
      </c>
      <c r="AK487" s="61" t="s">
        <v>475</v>
      </c>
      <c r="AL487" s="61" t="s">
        <v>377</v>
      </c>
      <c r="AM487" s="76"/>
      <c r="AN487" s="215"/>
      <c r="AO487" s="215"/>
      <c r="AP487" s="215"/>
      <c r="AQ487" s="215"/>
    </row>
    <row r="488" spans="1:43" ht="25.5" x14ac:dyDescent="0.25">
      <c r="A488" s="232" t="s">
        <v>1130</v>
      </c>
      <c r="B488" s="191" t="s">
        <v>48</v>
      </c>
      <c r="C488" s="191">
        <v>49</v>
      </c>
      <c r="D488" s="191" t="s">
        <v>54</v>
      </c>
      <c r="E488" s="191" t="s">
        <v>9</v>
      </c>
      <c r="F488" s="216"/>
      <c r="G488" s="216"/>
      <c r="H488" s="216"/>
      <c r="I488" s="216"/>
      <c r="J488" s="216"/>
      <c r="K488" s="216"/>
      <c r="L488" s="216"/>
      <c r="M488" s="216"/>
      <c r="N488" s="216"/>
      <c r="O488" s="216"/>
      <c r="P488" s="216"/>
      <c r="Q488" s="216"/>
      <c r="R488" s="216"/>
      <c r="S488" s="216"/>
      <c r="T488" s="216"/>
      <c r="U488" s="216"/>
      <c r="V488" s="216"/>
      <c r="W488" s="216"/>
      <c r="X488" s="216"/>
      <c r="Y488" s="152" t="s">
        <v>824</v>
      </c>
      <c r="Z488" s="127" t="s">
        <v>824</v>
      </c>
      <c r="AA488" s="127" t="s">
        <v>824</v>
      </c>
      <c r="AB488" s="127" t="s">
        <v>824</v>
      </c>
      <c r="AC488" s="35" t="s">
        <v>824</v>
      </c>
      <c r="AD488" s="219"/>
      <c r="AE488" s="35" t="s">
        <v>824</v>
      </c>
      <c r="AF488" s="193" t="s">
        <v>824</v>
      </c>
      <c r="AG488" s="123" t="s">
        <v>824</v>
      </c>
      <c r="AH488" s="123" t="s">
        <v>824</v>
      </c>
      <c r="AI488" s="35" t="s">
        <v>824</v>
      </c>
      <c r="AJ488" s="35" t="s">
        <v>824</v>
      </c>
      <c r="AK488" s="35" t="s">
        <v>824</v>
      </c>
      <c r="AL488" s="35" t="s">
        <v>1129</v>
      </c>
      <c r="AM488" s="192"/>
      <c r="AN488" s="215"/>
      <c r="AO488" s="215"/>
      <c r="AP488" s="215"/>
      <c r="AQ488" s="215"/>
    </row>
    <row r="489" spans="1:43" ht="25.5" x14ac:dyDescent="0.25">
      <c r="A489" s="232" t="s">
        <v>1130</v>
      </c>
      <c r="B489" s="74" t="s">
        <v>55</v>
      </c>
      <c r="C489" s="74">
        <v>50</v>
      </c>
      <c r="D489" s="74" t="s">
        <v>670</v>
      </c>
      <c r="E489" s="74" t="s">
        <v>9</v>
      </c>
      <c r="F489" s="209"/>
      <c r="G489" s="209"/>
      <c r="H489" s="209"/>
      <c r="I489" s="209"/>
      <c r="J489" s="209"/>
      <c r="K489" s="209"/>
      <c r="L489" s="209"/>
      <c r="M489" s="209"/>
      <c r="N489" s="209"/>
      <c r="O489" s="209"/>
      <c r="P489" s="209"/>
      <c r="Q489" s="209"/>
      <c r="R489" s="209"/>
      <c r="S489" s="209"/>
      <c r="T489" s="209"/>
      <c r="U489" s="209"/>
      <c r="V489" s="209"/>
      <c r="W489" s="209"/>
      <c r="X489" s="209"/>
      <c r="Y489" s="64" t="s">
        <v>824</v>
      </c>
      <c r="Z489" s="127" t="s">
        <v>824</v>
      </c>
      <c r="AA489" s="127" t="s">
        <v>824</v>
      </c>
      <c r="AB489" s="433" t="s">
        <v>824</v>
      </c>
      <c r="AC489" s="61" t="s">
        <v>824</v>
      </c>
      <c r="AD489" s="214"/>
      <c r="AE489" s="61" t="s">
        <v>824</v>
      </c>
      <c r="AF489" s="130" t="s">
        <v>824</v>
      </c>
      <c r="AG489" s="123" t="s">
        <v>824</v>
      </c>
      <c r="AH489" s="123" t="s">
        <v>824</v>
      </c>
      <c r="AI489" s="61" t="s">
        <v>824</v>
      </c>
      <c r="AJ489" s="61" t="s">
        <v>824</v>
      </c>
      <c r="AK489" s="61" t="s">
        <v>824</v>
      </c>
      <c r="AL489" s="61" t="s">
        <v>1129</v>
      </c>
      <c r="AM489" s="76"/>
      <c r="AN489" s="215"/>
      <c r="AO489" s="215"/>
      <c r="AP489" s="215"/>
      <c r="AQ489" s="215"/>
    </row>
    <row r="490" spans="1:43" ht="25.5" x14ac:dyDescent="0.25">
      <c r="A490" s="232" t="s">
        <v>1130</v>
      </c>
      <c r="B490" s="191" t="s">
        <v>55</v>
      </c>
      <c r="C490" s="191">
        <v>51</v>
      </c>
      <c r="D490" s="191" t="s">
        <v>671</v>
      </c>
      <c r="E490" s="191" t="s">
        <v>9</v>
      </c>
      <c r="F490" s="216"/>
      <c r="G490" s="216"/>
      <c r="H490" s="216"/>
      <c r="I490" s="216"/>
      <c r="J490" s="216"/>
      <c r="K490" s="216"/>
      <c r="L490" s="216"/>
      <c r="M490" s="216"/>
      <c r="N490" s="216"/>
      <c r="O490" s="216"/>
      <c r="P490" s="216"/>
      <c r="Q490" s="216"/>
      <c r="R490" s="216"/>
      <c r="S490" s="216"/>
      <c r="T490" s="216"/>
      <c r="U490" s="216"/>
      <c r="V490" s="216"/>
      <c r="W490" s="216"/>
      <c r="X490" s="216"/>
      <c r="Y490" s="152" t="s">
        <v>824</v>
      </c>
      <c r="Z490" s="127" t="s">
        <v>824</v>
      </c>
      <c r="AA490" s="127" t="s">
        <v>824</v>
      </c>
      <c r="AB490" s="127" t="s">
        <v>824</v>
      </c>
      <c r="AC490" s="35" t="s">
        <v>824</v>
      </c>
      <c r="AD490" s="219"/>
      <c r="AE490" s="35" t="s">
        <v>824</v>
      </c>
      <c r="AF490" s="193" t="s">
        <v>824</v>
      </c>
      <c r="AG490" s="123" t="s">
        <v>824</v>
      </c>
      <c r="AH490" s="123" t="s">
        <v>824</v>
      </c>
      <c r="AI490" s="35" t="s">
        <v>824</v>
      </c>
      <c r="AJ490" s="35" t="s">
        <v>824</v>
      </c>
      <c r="AK490" s="35" t="s">
        <v>824</v>
      </c>
      <c r="AL490" s="35" t="s">
        <v>1129</v>
      </c>
      <c r="AM490" s="192"/>
      <c r="AN490" s="215"/>
      <c r="AO490" s="215"/>
      <c r="AP490" s="215"/>
      <c r="AQ490" s="215"/>
    </row>
    <row r="491" spans="1:43" ht="25.5" x14ac:dyDescent="0.25">
      <c r="A491" s="232" t="s">
        <v>1130</v>
      </c>
      <c r="B491" s="74" t="s">
        <v>55</v>
      </c>
      <c r="C491" s="74">
        <v>52</v>
      </c>
      <c r="D491" s="74" t="s">
        <v>56</v>
      </c>
      <c r="E491" s="74" t="s">
        <v>9</v>
      </c>
      <c r="F491" s="209"/>
      <c r="G491" s="209"/>
      <c r="H491" s="209"/>
      <c r="I491" s="209"/>
      <c r="J491" s="209"/>
      <c r="K491" s="209"/>
      <c r="L491" s="209"/>
      <c r="M491" s="209"/>
      <c r="N491" s="209"/>
      <c r="O491" s="209"/>
      <c r="P491" s="209"/>
      <c r="Q491" s="209"/>
      <c r="R491" s="209"/>
      <c r="S491" s="209"/>
      <c r="T491" s="209"/>
      <c r="U491" s="209"/>
      <c r="V491" s="209"/>
      <c r="W491" s="209"/>
      <c r="X491" s="209"/>
      <c r="Y491" s="64" t="s">
        <v>824</v>
      </c>
      <c r="Z491" s="127" t="s">
        <v>824</v>
      </c>
      <c r="AA491" s="127" t="s">
        <v>824</v>
      </c>
      <c r="AB491" s="433" t="s">
        <v>824</v>
      </c>
      <c r="AC491" s="61" t="s">
        <v>824</v>
      </c>
      <c r="AD491" s="214"/>
      <c r="AE491" s="61" t="s">
        <v>824</v>
      </c>
      <c r="AF491" s="130" t="s">
        <v>824</v>
      </c>
      <c r="AG491" s="123" t="s">
        <v>824</v>
      </c>
      <c r="AH491" s="123" t="s">
        <v>824</v>
      </c>
      <c r="AI491" s="61" t="s">
        <v>824</v>
      </c>
      <c r="AJ491" s="61" t="s">
        <v>824</v>
      </c>
      <c r="AK491" s="61" t="s">
        <v>824</v>
      </c>
      <c r="AL491" s="61" t="s">
        <v>1129</v>
      </c>
      <c r="AM491" s="76"/>
      <c r="AN491" s="215"/>
      <c r="AO491" s="215"/>
      <c r="AP491" s="215"/>
      <c r="AQ491" s="215"/>
    </row>
    <row r="492" spans="1:43" ht="25.5" x14ac:dyDescent="0.25">
      <c r="A492" s="232" t="s">
        <v>1130</v>
      </c>
      <c r="B492" s="191" t="s">
        <v>57</v>
      </c>
      <c r="C492" s="191">
        <v>54</v>
      </c>
      <c r="D492" s="191" t="s">
        <v>59</v>
      </c>
      <c r="E492" s="191" t="s">
        <v>9</v>
      </c>
      <c r="F492" s="216"/>
      <c r="G492" s="216"/>
      <c r="H492" s="216"/>
      <c r="I492" s="216"/>
      <c r="J492" s="216"/>
      <c r="K492" s="216"/>
      <c r="L492" s="216"/>
      <c r="M492" s="216"/>
      <c r="N492" s="216"/>
      <c r="O492" s="216"/>
      <c r="P492" s="216"/>
      <c r="Q492" s="216"/>
      <c r="R492" s="216"/>
      <c r="S492" s="216"/>
      <c r="T492" s="216"/>
      <c r="U492" s="216"/>
      <c r="V492" s="216"/>
      <c r="W492" s="216"/>
      <c r="X492" s="216"/>
      <c r="Y492" s="152" t="s">
        <v>824</v>
      </c>
      <c r="Z492" s="127" t="s">
        <v>824</v>
      </c>
      <c r="AA492" s="127" t="s">
        <v>824</v>
      </c>
      <c r="AB492" s="127" t="s">
        <v>824</v>
      </c>
      <c r="AC492" s="35" t="s">
        <v>824</v>
      </c>
      <c r="AD492" s="219"/>
      <c r="AE492" s="35" t="s">
        <v>824</v>
      </c>
      <c r="AF492" s="193" t="s">
        <v>824</v>
      </c>
      <c r="AG492" s="123" t="s">
        <v>824</v>
      </c>
      <c r="AH492" s="123" t="s">
        <v>824</v>
      </c>
      <c r="AI492" s="35" t="s">
        <v>824</v>
      </c>
      <c r="AJ492" s="35" t="s">
        <v>824</v>
      </c>
      <c r="AK492" s="35" t="s">
        <v>824</v>
      </c>
      <c r="AL492" s="35" t="s">
        <v>1129</v>
      </c>
      <c r="AM492" s="192"/>
      <c r="AN492" s="215"/>
      <c r="AO492" s="215"/>
      <c r="AP492" s="215"/>
      <c r="AQ492" s="215"/>
    </row>
    <row r="493" spans="1:43" ht="25.5" x14ac:dyDescent="0.25">
      <c r="A493" s="232" t="s">
        <v>1130</v>
      </c>
      <c r="B493" s="74" t="s">
        <v>60</v>
      </c>
      <c r="C493" s="74">
        <v>55</v>
      </c>
      <c r="D493" s="74" t="s">
        <v>61</v>
      </c>
      <c r="E493" s="74" t="s">
        <v>9</v>
      </c>
      <c r="F493" s="209"/>
      <c r="G493" s="209"/>
      <c r="H493" s="209"/>
      <c r="I493" s="209"/>
      <c r="J493" s="209"/>
      <c r="K493" s="209"/>
      <c r="L493" s="209"/>
      <c r="M493" s="209"/>
      <c r="N493" s="209"/>
      <c r="O493" s="209"/>
      <c r="P493" s="209"/>
      <c r="Q493" s="209"/>
      <c r="R493" s="209"/>
      <c r="S493" s="209"/>
      <c r="T493" s="209"/>
      <c r="U493" s="209"/>
      <c r="V493" s="209"/>
      <c r="W493" s="209"/>
      <c r="X493" s="209"/>
      <c r="Y493" s="64" t="s">
        <v>824</v>
      </c>
      <c r="Z493" s="127" t="s">
        <v>824</v>
      </c>
      <c r="AA493" s="127" t="s">
        <v>824</v>
      </c>
      <c r="AB493" s="433" t="s">
        <v>824</v>
      </c>
      <c r="AC493" s="61" t="s">
        <v>824</v>
      </c>
      <c r="AD493" s="214"/>
      <c r="AE493" s="61" t="s">
        <v>824</v>
      </c>
      <c r="AF493" s="130" t="s">
        <v>824</v>
      </c>
      <c r="AG493" s="123" t="s">
        <v>824</v>
      </c>
      <c r="AH493" s="123" t="s">
        <v>824</v>
      </c>
      <c r="AI493" s="61" t="s">
        <v>824</v>
      </c>
      <c r="AJ493" s="61" t="s">
        <v>824</v>
      </c>
      <c r="AK493" s="61" t="s">
        <v>824</v>
      </c>
      <c r="AL493" s="61" t="s">
        <v>1129</v>
      </c>
      <c r="AM493" s="76"/>
      <c r="AN493" s="215"/>
      <c r="AO493" s="215"/>
      <c r="AP493" s="215"/>
      <c r="AQ493" s="215"/>
    </row>
    <row r="494" spans="1:43" ht="38.25" x14ac:dyDescent="0.25">
      <c r="A494" s="232" t="s">
        <v>1130</v>
      </c>
      <c r="B494" s="191" t="s">
        <v>60</v>
      </c>
      <c r="C494" s="191">
        <v>56</v>
      </c>
      <c r="D494" s="191" t="s">
        <v>64</v>
      </c>
      <c r="E494" s="191" t="s">
        <v>9</v>
      </c>
      <c r="F494" s="216"/>
      <c r="G494" s="216"/>
      <c r="H494" s="216"/>
      <c r="I494" s="216"/>
      <c r="J494" s="216"/>
      <c r="K494" s="216"/>
      <c r="L494" s="216"/>
      <c r="M494" s="216"/>
      <c r="N494" s="216"/>
      <c r="O494" s="216"/>
      <c r="P494" s="216"/>
      <c r="Q494" s="216"/>
      <c r="R494" s="216"/>
      <c r="S494" s="216"/>
      <c r="T494" s="216"/>
      <c r="U494" s="216"/>
      <c r="V494" s="216"/>
      <c r="W494" s="216"/>
      <c r="X494" s="216"/>
      <c r="Y494" s="152" t="s">
        <v>824</v>
      </c>
      <c r="Z494" s="127" t="s">
        <v>824</v>
      </c>
      <c r="AA494" s="127" t="s">
        <v>824</v>
      </c>
      <c r="AB494" s="127" t="s">
        <v>824</v>
      </c>
      <c r="AC494" s="35" t="s">
        <v>824</v>
      </c>
      <c r="AD494" s="219"/>
      <c r="AE494" s="35" t="s">
        <v>824</v>
      </c>
      <c r="AF494" s="193" t="s">
        <v>824</v>
      </c>
      <c r="AG494" s="123" t="s">
        <v>824</v>
      </c>
      <c r="AH494" s="123" t="s">
        <v>824</v>
      </c>
      <c r="AI494" s="35" t="s">
        <v>824</v>
      </c>
      <c r="AJ494" s="35" t="s">
        <v>824</v>
      </c>
      <c r="AK494" s="35" t="s">
        <v>824</v>
      </c>
      <c r="AL494" s="35" t="s">
        <v>1129</v>
      </c>
      <c r="AM494" s="192"/>
      <c r="AN494" s="215"/>
      <c r="AO494" s="215"/>
      <c r="AP494" s="215"/>
      <c r="AQ494" s="215"/>
    </row>
    <row r="495" spans="1:43" ht="25.5" x14ac:dyDescent="0.25">
      <c r="A495" s="232" t="s">
        <v>1130</v>
      </c>
      <c r="B495" s="74" t="s">
        <v>66</v>
      </c>
      <c r="C495" s="74">
        <v>57</v>
      </c>
      <c r="D495" s="74" t="s">
        <v>67</v>
      </c>
      <c r="E495" s="74" t="s">
        <v>9</v>
      </c>
      <c r="F495" s="209"/>
      <c r="G495" s="209"/>
      <c r="H495" s="209"/>
      <c r="I495" s="209"/>
      <c r="J495" s="209"/>
      <c r="K495" s="209"/>
      <c r="L495" s="209"/>
      <c r="M495" s="209"/>
      <c r="N495" s="209"/>
      <c r="O495" s="209"/>
      <c r="P495" s="209"/>
      <c r="Q495" s="209"/>
      <c r="R495" s="209"/>
      <c r="S495" s="209"/>
      <c r="T495" s="209"/>
      <c r="U495" s="209"/>
      <c r="V495" s="209"/>
      <c r="W495" s="209"/>
      <c r="X495" s="209"/>
      <c r="Y495" s="64" t="s">
        <v>824</v>
      </c>
      <c r="Z495" s="127" t="s">
        <v>824</v>
      </c>
      <c r="AA495" s="127" t="s">
        <v>824</v>
      </c>
      <c r="AB495" s="433" t="s">
        <v>824</v>
      </c>
      <c r="AC495" s="61" t="s">
        <v>824</v>
      </c>
      <c r="AD495" s="214"/>
      <c r="AE495" s="61" t="s">
        <v>824</v>
      </c>
      <c r="AF495" s="130" t="s">
        <v>824</v>
      </c>
      <c r="AG495" s="123" t="s">
        <v>824</v>
      </c>
      <c r="AH495" s="123" t="s">
        <v>824</v>
      </c>
      <c r="AI495" s="61" t="s">
        <v>824</v>
      </c>
      <c r="AJ495" s="61" t="s">
        <v>824</v>
      </c>
      <c r="AK495" s="61" t="s">
        <v>824</v>
      </c>
      <c r="AL495" s="61" t="s">
        <v>1129</v>
      </c>
      <c r="AM495" s="76"/>
      <c r="AN495" s="215"/>
      <c r="AO495" s="215"/>
      <c r="AP495" s="215"/>
      <c r="AQ495" s="215"/>
    </row>
    <row r="496" spans="1:43" ht="25.5" x14ac:dyDescent="0.25">
      <c r="A496" s="232" t="s">
        <v>1130</v>
      </c>
      <c r="B496" s="191" t="s">
        <v>66</v>
      </c>
      <c r="C496" s="191">
        <v>59</v>
      </c>
      <c r="D496" s="191" t="s">
        <v>71</v>
      </c>
      <c r="E496" s="191" t="s">
        <v>9</v>
      </c>
      <c r="F496" s="216"/>
      <c r="G496" s="216"/>
      <c r="H496" s="216"/>
      <c r="I496" s="216"/>
      <c r="J496" s="216"/>
      <c r="K496" s="216"/>
      <c r="L496" s="216"/>
      <c r="M496" s="216"/>
      <c r="N496" s="216"/>
      <c r="O496" s="216"/>
      <c r="P496" s="216"/>
      <c r="Q496" s="216"/>
      <c r="R496" s="216"/>
      <c r="S496" s="216"/>
      <c r="T496" s="216"/>
      <c r="U496" s="216"/>
      <c r="V496" s="216"/>
      <c r="W496" s="216"/>
      <c r="X496" s="216"/>
      <c r="Y496" s="152" t="s">
        <v>824</v>
      </c>
      <c r="Z496" s="127" t="s">
        <v>824</v>
      </c>
      <c r="AA496" s="127" t="s">
        <v>824</v>
      </c>
      <c r="AB496" s="127" t="s">
        <v>824</v>
      </c>
      <c r="AC496" s="35" t="s">
        <v>824</v>
      </c>
      <c r="AD496" s="219"/>
      <c r="AE496" s="35" t="s">
        <v>824</v>
      </c>
      <c r="AF496" s="193" t="s">
        <v>824</v>
      </c>
      <c r="AG496" s="123" t="s">
        <v>824</v>
      </c>
      <c r="AH496" s="123" t="s">
        <v>824</v>
      </c>
      <c r="AI496" s="35" t="s">
        <v>824</v>
      </c>
      <c r="AJ496" s="35" t="s">
        <v>824</v>
      </c>
      <c r="AK496" s="35" t="s">
        <v>824</v>
      </c>
      <c r="AL496" s="35" t="s">
        <v>1129</v>
      </c>
      <c r="AM496" s="192"/>
      <c r="AN496" s="215"/>
      <c r="AO496" s="215"/>
      <c r="AP496" s="215"/>
      <c r="AQ496" s="215"/>
    </row>
    <row r="497" spans="1:43" ht="25.5" x14ac:dyDescent="0.25">
      <c r="A497" s="232" t="s">
        <v>1130</v>
      </c>
      <c r="B497" s="74" t="s">
        <v>66</v>
      </c>
      <c r="C497" s="74">
        <v>60</v>
      </c>
      <c r="D497" s="74" t="s">
        <v>72</v>
      </c>
      <c r="E497" s="74" t="s">
        <v>9</v>
      </c>
      <c r="F497" s="209"/>
      <c r="G497" s="209"/>
      <c r="H497" s="209"/>
      <c r="I497" s="209"/>
      <c r="J497" s="209"/>
      <c r="K497" s="209"/>
      <c r="L497" s="209"/>
      <c r="M497" s="209"/>
      <c r="N497" s="209"/>
      <c r="O497" s="209"/>
      <c r="P497" s="209"/>
      <c r="Q497" s="209"/>
      <c r="R497" s="209"/>
      <c r="S497" s="209"/>
      <c r="T497" s="209"/>
      <c r="U497" s="209"/>
      <c r="V497" s="209"/>
      <c r="W497" s="209"/>
      <c r="X497" s="209"/>
      <c r="Y497" s="64" t="s">
        <v>824</v>
      </c>
      <c r="Z497" s="127" t="s">
        <v>824</v>
      </c>
      <c r="AA497" s="127" t="s">
        <v>824</v>
      </c>
      <c r="AB497" s="433" t="s">
        <v>824</v>
      </c>
      <c r="AC497" s="61" t="s">
        <v>824</v>
      </c>
      <c r="AD497" s="214"/>
      <c r="AE497" s="61" t="s">
        <v>824</v>
      </c>
      <c r="AF497" s="130" t="s">
        <v>824</v>
      </c>
      <c r="AG497" s="123" t="s">
        <v>824</v>
      </c>
      <c r="AH497" s="123" t="s">
        <v>824</v>
      </c>
      <c r="AI497" s="61" t="s">
        <v>824</v>
      </c>
      <c r="AJ497" s="61" t="s">
        <v>824</v>
      </c>
      <c r="AK497" s="61" t="s">
        <v>824</v>
      </c>
      <c r="AL497" s="61" t="s">
        <v>1129</v>
      </c>
      <c r="AM497" s="76"/>
      <c r="AN497" s="215"/>
      <c r="AO497" s="215"/>
      <c r="AP497" s="215"/>
      <c r="AQ497" s="215"/>
    </row>
    <row r="498" spans="1:43" ht="25.5" x14ac:dyDescent="0.25">
      <c r="A498" s="232" t="s">
        <v>1130</v>
      </c>
      <c r="B498" s="191" t="s">
        <v>101</v>
      </c>
      <c r="C498" s="191">
        <v>61</v>
      </c>
      <c r="D498" s="191" t="s">
        <v>674</v>
      </c>
      <c r="E498" s="191" t="s">
        <v>9</v>
      </c>
      <c r="F498" s="216"/>
      <c r="G498" s="216"/>
      <c r="H498" s="216"/>
      <c r="I498" s="216"/>
      <c r="J498" s="216"/>
      <c r="K498" s="216"/>
      <c r="L498" s="216"/>
      <c r="M498" s="216"/>
      <c r="N498" s="216"/>
      <c r="O498" s="216"/>
      <c r="P498" s="216"/>
      <c r="Q498" s="216"/>
      <c r="R498" s="216"/>
      <c r="S498" s="216"/>
      <c r="T498" s="216"/>
      <c r="U498" s="216"/>
      <c r="V498" s="216"/>
      <c r="W498" s="216"/>
      <c r="X498" s="216"/>
      <c r="Y498" s="152" t="s">
        <v>824</v>
      </c>
      <c r="Z498" s="127" t="s">
        <v>824</v>
      </c>
      <c r="AA498" s="127" t="s">
        <v>824</v>
      </c>
      <c r="AB498" s="127" t="s">
        <v>824</v>
      </c>
      <c r="AC498" s="35" t="s">
        <v>824</v>
      </c>
      <c r="AD498" s="219"/>
      <c r="AE498" s="35" t="s">
        <v>824</v>
      </c>
      <c r="AF498" s="193" t="s">
        <v>824</v>
      </c>
      <c r="AG498" s="123" t="s">
        <v>824</v>
      </c>
      <c r="AH498" s="123" t="s">
        <v>824</v>
      </c>
      <c r="AI498" s="35" t="s">
        <v>824</v>
      </c>
      <c r="AJ498" s="35" t="s">
        <v>824</v>
      </c>
      <c r="AK498" s="35" t="s">
        <v>824</v>
      </c>
      <c r="AL498" s="35" t="s">
        <v>1129</v>
      </c>
      <c r="AM498" s="192"/>
      <c r="AN498" s="215"/>
      <c r="AO498" s="215"/>
      <c r="AP498" s="215"/>
      <c r="AQ498" s="215"/>
    </row>
    <row r="499" spans="1:43" ht="25.5" x14ac:dyDescent="0.25">
      <c r="A499" s="232" t="s">
        <v>1130</v>
      </c>
      <c r="B499" s="74" t="s">
        <v>101</v>
      </c>
      <c r="C499" s="74">
        <v>62</v>
      </c>
      <c r="D499" s="74" t="s">
        <v>675</v>
      </c>
      <c r="E499" s="74" t="s">
        <v>9</v>
      </c>
      <c r="F499" s="209"/>
      <c r="G499" s="209"/>
      <c r="H499" s="209"/>
      <c r="I499" s="209"/>
      <c r="J499" s="209"/>
      <c r="K499" s="209"/>
      <c r="L499" s="209"/>
      <c r="M499" s="209"/>
      <c r="N499" s="209"/>
      <c r="O499" s="209"/>
      <c r="P499" s="209"/>
      <c r="Q499" s="209"/>
      <c r="R499" s="209"/>
      <c r="S499" s="209"/>
      <c r="T499" s="209"/>
      <c r="U499" s="209"/>
      <c r="V499" s="209"/>
      <c r="W499" s="209"/>
      <c r="X499" s="209"/>
      <c r="Y499" s="64" t="s">
        <v>824</v>
      </c>
      <c r="Z499" s="127" t="s">
        <v>824</v>
      </c>
      <c r="AA499" s="127" t="s">
        <v>824</v>
      </c>
      <c r="AB499" s="433" t="s">
        <v>824</v>
      </c>
      <c r="AC499" s="61" t="s">
        <v>824</v>
      </c>
      <c r="AD499" s="214"/>
      <c r="AE499" s="61" t="s">
        <v>824</v>
      </c>
      <c r="AF499" s="130" t="s">
        <v>824</v>
      </c>
      <c r="AG499" s="123" t="s">
        <v>824</v>
      </c>
      <c r="AH499" s="123" t="s">
        <v>824</v>
      </c>
      <c r="AI499" s="61" t="s">
        <v>824</v>
      </c>
      <c r="AJ499" s="61" t="s">
        <v>824</v>
      </c>
      <c r="AK499" s="61" t="s">
        <v>824</v>
      </c>
      <c r="AL499" s="61" t="s">
        <v>1129</v>
      </c>
      <c r="AM499" s="76"/>
      <c r="AN499" s="215"/>
      <c r="AO499" s="215"/>
      <c r="AP499" s="215"/>
      <c r="AQ499" s="215"/>
    </row>
    <row r="500" spans="1:43" ht="25.5" x14ac:dyDescent="0.25">
      <c r="A500" s="232" t="s">
        <v>1130</v>
      </c>
      <c r="B500" s="191" t="s">
        <v>76</v>
      </c>
      <c r="C500" s="191">
        <v>64</v>
      </c>
      <c r="D500" s="191" t="s">
        <v>77</v>
      </c>
      <c r="E500" s="191" t="s">
        <v>9</v>
      </c>
      <c r="F500" s="216"/>
      <c r="G500" s="216"/>
      <c r="H500" s="216"/>
      <c r="I500" s="216"/>
      <c r="J500" s="216"/>
      <c r="K500" s="216"/>
      <c r="L500" s="216"/>
      <c r="M500" s="216"/>
      <c r="N500" s="216"/>
      <c r="O500" s="216"/>
      <c r="P500" s="216"/>
      <c r="Q500" s="216"/>
      <c r="R500" s="216"/>
      <c r="S500" s="216"/>
      <c r="T500" s="216"/>
      <c r="U500" s="216"/>
      <c r="V500" s="216"/>
      <c r="W500" s="216"/>
      <c r="X500" s="216"/>
      <c r="Y500" s="152" t="s">
        <v>824</v>
      </c>
      <c r="Z500" s="127" t="s">
        <v>824</v>
      </c>
      <c r="AA500" s="127" t="s">
        <v>824</v>
      </c>
      <c r="AB500" s="127" t="s">
        <v>824</v>
      </c>
      <c r="AC500" s="35" t="s">
        <v>824</v>
      </c>
      <c r="AD500" s="219"/>
      <c r="AE500" s="35" t="s">
        <v>824</v>
      </c>
      <c r="AF500" s="193" t="s">
        <v>824</v>
      </c>
      <c r="AG500" s="123" t="s">
        <v>824</v>
      </c>
      <c r="AH500" s="123" t="s">
        <v>824</v>
      </c>
      <c r="AI500" s="35" t="s">
        <v>824</v>
      </c>
      <c r="AJ500" s="35" t="s">
        <v>824</v>
      </c>
      <c r="AK500" s="35" t="s">
        <v>824</v>
      </c>
      <c r="AL500" s="35" t="s">
        <v>1129</v>
      </c>
      <c r="AM500" s="192"/>
      <c r="AN500" s="215"/>
      <c r="AO500" s="215"/>
      <c r="AP500" s="215"/>
      <c r="AQ500" s="215"/>
    </row>
    <row r="501" spans="1:43" ht="38.25" x14ac:dyDescent="0.25">
      <c r="A501" s="232" t="s">
        <v>1130</v>
      </c>
      <c r="B501" s="74" t="s">
        <v>76</v>
      </c>
      <c r="C501" s="74">
        <v>65</v>
      </c>
      <c r="D501" s="74" t="s">
        <v>78</v>
      </c>
      <c r="E501" s="74" t="s">
        <v>9</v>
      </c>
      <c r="F501" s="209"/>
      <c r="G501" s="209"/>
      <c r="H501" s="209"/>
      <c r="I501" s="209"/>
      <c r="J501" s="209"/>
      <c r="K501" s="209"/>
      <c r="L501" s="209"/>
      <c r="M501" s="209"/>
      <c r="N501" s="209"/>
      <c r="O501" s="209"/>
      <c r="P501" s="209"/>
      <c r="Q501" s="209"/>
      <c r="R501" s="209"/>
      <c r="S501" s="209"/>
      <c r="T501" s="209"/>
      <c r="U501" s="209"/>
      <c r="V501" s="209"/>
      <c r="W501" s="209"/>
      <c r="X501" s="209"/>
      <c r="Y501" s="64" t="s">
        <v>824</v>
      </c>
      <c r="Z501" s="127" t="s">
        <v>824</v>
      </c>
      <c r="AA501" s="127" t="s">
        <v>824</v>
      </c>
      <c r="AB501" s="433" t="s">
        <v>824</v>
      </c>
      <c r="AC501" s="61" t="s">
        <v>824</v>
      </c>
      <c r="AD501" s="214"/>
      <c r="AE501" s="61" t="s">
        <v>824</v>
      </c>
      <c r="AF501" s="130" t="s">
        <v>824</v>
      </c>
      <c r="AG501" s="123" t="s">
        <v>824</v>
      </c>
      <c r="AH501" s="123" t="s">
        <v>824</v>
      </c>
      <c r="AI501" s="61" t="s">
        <v>824</v>
      </c>
      <c r="AJ501" s="61" t="s">
        <v>824</v>
      </c>
      <c r="AK501" s="61" t="s">
        <v>824</v>
      </c>
      <c r="AL501" s="61" t="s">
        <v>1129</v>
      </c>
      <c r="AM501" s="76"/>
      <c r="AN501" s="215"/>
      <c r="AO501" s="215"/>
      <c r="AP501" s="215"/>
      <c r="AQ501" s="215"/>
    </row>
    <row r="502" spans="1:43" ht="25.5" x14ac:dyDescent="0.25">
      <c r="A502" s="232" t="s">
        <v>1130</v>
      </c>
      <c r="B502" s="191" t="s">
        <v>676</v>
      </c>
      <c r="C502" s="191">
        <v>72</v>
      </c>
      <c r="D502" s="191" t="s">
        <v>679</v>
      </c>
      <c r="E502" s="191" t="s">
        <v>9</v>
      </c>
      <c r="F502" s="216"/>
      <c r="G502" s="216"/>
      <c r="H502" s="216"/>
      <c r="I502" s="216"/>
      <c r="J502" s="216"/>
      <c r="K502" s="216"/>
      <c r="L502" s="216"/>
      <c r="M502" s="216"/>
      <c r="N502" s="216"/>
      <c r="O502" s="216"/>
      <c r="P502" s="216"/>
      <c r="Q502" s="216"/>
      <c r="R502" s="216"/>
      <c r="S502" s="216"/>
      <c r="T502" s="216"/>
      <c r="U502" s="216"/>
      <c r="V502" s="216"/>
      <c r="W502" s="216"/>
      <c r="X502" s="216"/>
      <c r="Y502" s="64" t="s">
        <v>824</v>
      </c>
      <c r="Z502" s="127" t="s">
        <v>824</v>
      </c>
      <c r="AA502" s="127" t="s">
        <v>824</v>
      </c>
      <c r="AB502" s="433" t="s">
        <v>824</v>
      </c>
      <c r="AC502" s="61" t="s">
        <v>824</v>
      </c>
      <c r="AD502" s="214"/>
      <c r="AE502" s="61" t="s">
        <v>824</v>
      </c>
      <c r="AF502" s="130" t="s">
        <v>824</v>
      </c>
      <c r="AG502" s="123" t="s">
        <v>824</v>
      </c>
      <c r="AH502" s="123" t="s">
        <v>824</v>
      </c>
      <c r="AI502" s="61" t="s">
        <v>824</v>
      </c>
      <c r="AJ502" s="61" t="s">
        <v>824</v>
      </c>
      <c r="AK502" s="61" t="s">
        <v>824</v>
      </c>
      <c r="AL502" s="61" t="s">
        <v>1129</v>
      </c>
      <c r="AM502" s="76"/>
      <c r="AN502" s="215"/>
      <c r="AO502" s="215"/>
      <c r="AP502" s="215"/>
      <c r="AQ502" s="215"/>
    </row>
    <row r="503" spans="1:43" ht="25.5" x14ac:dyDescent="0.25">
      <c r="A503" s="232" t="s">
        <v>1130</v>
      </c>
      <c r="B503" s="74" t="s">
        <v>26</v>
      </c>
      <c r="C503" s="74">
        <v>76</v>
      </c>
      <c r="D503" s="74" t="s">
        <v>747</v>
      </c>
      <c r="E503" s="74" t="s">
        <v>9</v>
      </c>
      <c r="F503" s="209"/>
      <c r="G503" s="209"/>
      <c r="H503" s="209"/>
      <c r="I503" s="209"/>
      <c r="J503" s="209"/>
      <c r="K503" s="209"/>
      <c r="L503" s="209"/>
      <c r="M503" s="209"/>
      <c r="N503" s="209"/>
      <c r="O503" s="209"/>
      <c r="P503" s="209"/>
      <c r="Q503" s="209"/>
      <c r="R503" s="209"/>
      <c r="S503" s="209"/>
      <c r="T503" s="209"/>
      <c r="U503" s="209"/>
      <c r="V503" s="209"/>
      <c r="W503" s="209"/>
      <c r="X503" s="209"/>
      <c r="Y503" s="152" t="s">
        <v>824</v>
      </c>
      <c r="Z503" s="127" t="s">
        <v>824</v>
      </c>
      <c r="AA503" s="127" t="s">
        <v>824</v>
      </c>
      <c r="AB503" s="127" t="s">
        <v>824</v>
      </c>
      <c r="AC503" s="35" t="s">
        <v>824</v>
      </c>
      <c r="AD503" s="219"/>
      <c r="AE503" s="35" t="s">
        <v>824</v>
      </c>
      <c r="AF503" s="193" t="s">
        <v>824</v>
      </c>
      <c r="AG503" s="123" t="s">
        <v>824</v>
      </c>
      <c r="AH503" s="123" t="s">
        <v>824</v>
      </c>
      <c r="AI503" s="35" t="s">
        <v>824</v>
      </c>
      <c r="AJ503" s="35" t="s">
        <v>824</v>
      </c>
      <c r="AK503" s="35" t="s">
        <v>824</v>
      </c>
      <c r="AL503" s="35" t="s">
        <v>1129</v>
      </c>
      <c r="AM503" s="192"/>
      <c r="AN503" s="215"/>
      <c r="AO503" s="215"/>
      <c r="AP503" s="215"/>
      <c r="AQ503" s="215"/>
    </row>
    <row r="504" spans="1:43" ht="25.5" x14ac:dyDescent="0.25">
      <c r="A504" s="232" t="s">
        <v>1130</v>
      </c>
      <c r="B504" s="191" t="s">
        <v>26</v>
      </c>
      <c r="C504" s="191">
        <v>81</v>
      </c>
      <c r="D504" s="191" t="s">
        <v>751</v>
      </c>
      <c r="E504" s="191" t="s">
        <v>9</v>
      </c>
      <c r="F504" s="216"/>
      <c r="G504" s="216"/>
      <c r="H504" s="216"/>
      <c r="I504" s="216"/>
      <c r="J504" s="216"/>
      <c r="K504" s="216"/>
      <c r="L504" s="216"/>
      <c r="M504" s="216"/>
      <c r="N504" s="216"/>
      <c r="O504" s="216"/>
      <c r="P504" s="216"/>
      <c r="Q504" s="216"/>
      <c r="R504" s="216"/>
      <c r="S504" s="216"/>
      <c r="T504" s="216"/>
      <c r="U504" s="216"/>
      <c r="V504" s="216"/>
      <c r="W504" s="216"/>
      <c r="X504" s="216"/>
      <c r="Y504" s="64" t="s">
        <v>824</v>
      </c>
      <c r="Z504" s="127" t="s">
        <v>824</v>
      </c>
      <c r="AA504" s="127" t="s">
        <v>824</v>
      </c>
      <c r="AB504" s="433" t="s">
        <v>824</v>
      </c>
      <c r="AC504" s="61" t="s">
        <v>824</v>
      </c>
      <c r="AD504" s="214"/>
      <c r="AE504" s="61" t="s">
        <v>824</v>
      </c>
      <c r="AF504" s="130" t="s">
        <v>824</v>
      </c>
      <c r="AG504" s="123" t="s">
        <v>824</v>
      </c>
      <c r="AH504" s="123" t="s">
        <v>824</v>
      </c>
      <c r="AI504" s="61" t="s">
        <v>824</v>
      </c>
      <c r="AJ504" s="61" t="s">
        <v>824</v>
      </c>
      <c r="AK504" s="61" t="s">
        <v>824</v>
      </c>
      <c r="AL504" s="61" t="s">
        <v>1129</v>
      </c>
      <c r="AM504" s="76"/>
      <c r="AN504" s="215"/>
      <c r="AO504" s="215"/>
      <c r="AP504" s="215"/>
      <c r="AQ504" s="215"/>
    </row>
    <row r="505" spans="1:43" ht="38.25" x14ac:dyDescent="0.25">
      <c r="A505" s="232" t="s">
        <v>1130</v>
      </c>
      <c r="B505" s="74" t="s">
        <v>26</v>
      </c>
      <c r="C505" s="74">
        <v>82</v>
      </c>
      <c r="D505" s="74" t="s">
        <v>813</v>
      </c>
      <c r="E505" s="74" t="s">
        <v>9</v>
      </c>
      <c r="F505" s="209"/>
      <c r="G505" s="209"/>
      <c r="H505" s="209"/>
      <c r="I505" s="209"/>
      <c r="J505" s="209"/>
      <c r="K505" s="209"/>
      <c r="L505" s="209"/>
      <c r="M505" s="209"/>
      <c r="N505" s="209"/>
      <c r="O505" s="209"/>
      <c r="P505" s="209"/>
      <c r="Q505" s="209"/>
      <c r="R505" s="209"/>
      <c r="S505" s="209"/>
      <c r="T505" s="209"/>
      <c r="U505" s="209"/>
      <c r="V505" s="209"/>
      <c r="W505" s="209"/>
      <c r="X505" s="209"/>
      <c r="Y505" s="152" t="s">
        <v>824</v>
      </c>
      <c r="Z505" s="127" t="s">
        <v>824</v>
      </c>
      <c r="AA505" s="127" t="s">
        <v>824</v>
      </c>
      <c r="AB505" s="127" t="s">
        <v>824</v>
      </c>
      <c r="AC505" s="35" t="s">
        <v>824</v>
      </c>
      <c r="AD505" s="219"/>
      <c r="AE505" s="35" t="s">
        <v>824</v>
      </c>
      <c r="AF505" s="193" t="s">
        <v>824</v>
      </c>
      <c r="AG505" s="123" t="s">
        <v>824</v>
      </c>
      <c r="AH505" s="123" t="s">
        <v>824</v>
      </c>
      <c r="AI505" s="35" t="s">
        <v>824</v>
      </c>
      <c r="AJ505" s="35" t="s">
        <v>824</v>
      </c>
      <c r="AK505" s="35" t="s">
        <v>824</v>
      </c>
      <c r="AL505" s="35" t="s">
        <v>1129</v>
      </c>
      <c r="AM505" s="192"/>
      <c r="AN505" s="215"/>
      <c r="AO505" s="215"/>
      <c r="AP505" s="215"/>
      <c r="AQ505" s="215"/>
    </row>
    <row r="506" spans="1:43" ht="25.5" x14ac:dyDescent="0.25">
      <c r="A506" s="232" t="s">
        <v>1130</v>
      </c>
      <c r="B506" s="191" t="s">
        <v>26</v>
      </c>
      <c r="C506" s="191">
        <v>83</v>
      </c>
      <c r="D506" s="191" t="s">
        <v>820</v>
      </c>
      <c r="E506" s="191" t="s">
        <v>9</v>
      </c>
      <c r="F506" s="216"/>
      <c r="G506" s="216"/>
      <c r="H506" s="216"/>
      <c r="I506" s="216"/>
      <c r="J506" s="216"/>
      <c r="K506" s="216"/>
      <c r="L506" s="216"/>
      <c r="M506" s="216"/>
      <c r="N506" s="216"/>
      <c r="O506" s="216"/>
      <c r="P506" s="216"/>
      <c r="Q506" s="216"/>
      <c r="R506" s="216"/>
      <c r="S506" s="216"/>
      <c r="T506" s="216"/>
      <c r="U506" s="216"/>
      <c r="V506" s="216"/>
      <c r="W506" s="216"/>
      <c r="X506" s="216"/>
      <c r="Y506" s="152" t="s">
        <v>824</v>
      </c>
      <c r="Z506" s="127" t="s">
        <v>824</v>
      </c>
      <c r="AA506" s="127" t="s">
        <v>824</v>
      </c>
      <c r="AB506" s="127" t="s">
        <v>824</v>
      </c>
      <c r="AC506" s="35" t="s">
        <v>824</v>
      </c>
      <c r="AD506" s="219"/>
      <c r="AE506" s="35" t="s">
        <v>824</v>
      </c>
      <c r="AF506" s="193" t="s">
        <v>824</v>
      </c>
      <c r="AG506" s="123" t="s">
        <v>824</v>
      </c>
      <c r="AH506" s="123" t="s">
        <v>824</v>
      </c>
      <c r="AI506" s="35" t="s">
        <v>824</v>
      </c>
      <c r="AJ506" s="35" t="s">
        <v>824</v>
      </c>
      <c r="AK506" s="35" t="s">
        <v>824</v>
      </c>
      <c r="AL506" s="35" t="s">
        <v>1129</v>
      </c>
      <c r="AM506" s="192"/>
      <c r="AN506" s="215"/>
      <c r="AO506" s="215"/>
      <c r="AP506" s="215"/>
      <c r="AQ506" s="215"/>
    </row>
    <row r="507" spans="1:43" ht="25.5" x14ac:dyDescent="0.25">
      <c r="A507" s="232" t="s">
        <v>1130</v>
      </c>
      <c r="B507" s="74" t="s">
        <v>26</v>
      </c>
      <c r="C507" s="74">
        <v>84</v>
      </c>
      <c r="D507" s="74" t="s">
        <v>821</v>
      </c>
      <c r="E507" s="74" t="s">
        <v>9</v>
      </c>
      <c r="F507" s="74"/>
      <c r="G507" s="74"/>
      <c r="H507" s="209"/>
      <c r="I507" s="209"/>
      <c r="J507" s="209"/>
      <c r="K507" s="209"/>
      <c r="L507" s="209"/>
      <c r="M507" s="209"/>
      <c r="N507" s="209"/>
      <c r="O507" s="209"/>
      <c r="P507" s="209"/>
      <c r="Q507" s="209"/>
      <c r="R507" s="209"/>
      <c r="S507" s="209"/>
      <c r="T507" s="209"/>
      <c r="U507" s="209"/>
      <c r="V507" s="209"/>
      <c r="W507" s="209"/>
      <c r="X507" s="209"/>
      <c r="Y507" s="209" t="s">
        <v>824</v>
      </c>
      <c r="Z507" s="209" t="s">
        <v>824</v>
      </c>
      <c r="AA507" s="127" t="s">
        <v>824</v>
      </c>
      <c r="AB507" s="127" t="s">
        <v>824</v>
      </c>
      <c r="AC507" s="35" t="s">
        <v>824</v>
      </c>
      <c r="AD507" s="219"/>
      <c r="AE507" s="35" t="s">
        <v>824</v>
      </c>
      <c r="AF507" s="193" t="s">
        <v>824</v>
      </c>
      <c r="AG507" s="123" t="s">
        <v>824</v>
      </c>
      <c r="AH507" s="123" t="s">
        <v>824</v>
      </c>
      <c r="AI507" s="35" t="s">
        <v>824</v>
      </c>
      <c r="AJ507" s="35" t="s">
        <v>824</v>
      </c>
      <c r="AK507" s="35" t="s">
        <v>824</v>
      </c>
      <c r="AL507" s="35" t="s">
        <v>1129</v>
      </c>
      <c r="AM507" s="192"/>
      <c r="AN507" s="215"/>
      <c r="AO507" s="215"/>
      <c r="AP507" s="215"/>
      <c r="AQ507" s="215"/>
    </row>
    <row r="508" spans="1:43" ht="38.25" x14ac:dyDescent="0.25">
      <c r="A508" s="232" t="s">
        <v>1130</v>
      </c>
      <c r="B508" s="191" t="s">
        <v>26</v>
      </c>
      <c r="C508" s="191">
        <v>85</v>
      </c>
      <c r="D508" s="191" t="s">
        <v>819</v>
      </c>
      <c r="E508" s="191" t="s">
        <v>9</v>
      </c>
      <c r="F508" s="216"/>
      <c r="G508" s="216"/>
      <c r="H508" s="216"/>
      <c r="I508" s="216"/>
      <c r="J508" s="216"/>
      <c r="K508" s="216"/>
      <c r="L508" s="216"/>
      <c r="M508" s="216"/>
      <c r="N508" s="216"/>
      <c r="O508" s="216"/>
      <c r="P508" s="216"/>
      <c r="Q508" s="216"/>
      <c r="R508" s="216"/>
      <c r="S508" s="216"/>
      <c r="T508" s="216"/>
      <c r="U508" s="216"/>
      <c r="V508" s="216"/>
      <c r="W508" s="216"/>
      <c r="X508" s="216"/>
      <c r="Y508" s="152" t="s">
        <v>824</v>
      </c>
      <c r="Z508" s="127" t="s">
        <v>824</v>
      </c>
      <c r="AA508" s="127" t="s">
        <v>824</v>
      </c>
      <c r="AB508" s="127" t="s">
        <v>824</v>
      </c>
      <c r="AC508" s="35" t="s">
        <v>824</v>
      </c>
      <c r="AD508" s="219"/>
      <c r="AE508" s="35" t="s">
        <v>824</v>
      </c>
      <c r="AF508" s="193" t="s">
        <v>824</v>
      </c>
      <c r="AG508" s="123" t="s">
        <v>824</v>
      </c>
      <c r="AH508" s="123" t="s">
        <v>824</v>
      </c>
      <c r="AI508" s="35" t="s">
        <v>824</v>
      </c>
      <c r="AJ508" s="35" t="s">
        <v>824</v>
      </c>
      <c r="AK508" s="35" t="s">
        <v>824</v>
      </c>
      <c r="AL508" s="35" t="s">
        <v>1129</v>
      </c>
      <c r="AM508" s="192"/>
      <c r="AN508" s="215"/>
      <c r="AO508" s="215"/>
      <c r="AP508" s="215"/>
      <c r="AQ508" s="215"/>
    </row>
    <row r="509" spans="1:43" ht="63.75" x14ac:dyDescent="0.25">
      <c r="A509" s="232" t="s">
        <v>1130</v>
      </c>
      <c r="B509" s="74" t="s">
        <v>811</v>
      </c>
      <c r="C509" s="74">
        <v>86</v>
      </c>
      <c r="D509" s="74" t="s">
        <v>814</v>
      </c>
      <c r="E509" s="74" t="s">
        <v>9</v>
      </c>
      <c r="F509" s="209"/>
      <c r="G509" s="209"/>
      <c r="H509" s="209"/>
      <c r="I509" s="209"/>
      <c r="J509" s="209"/>
      <c r="K509" s="209"/>
      <c r="L509" s="209"/>
      <c r="M509" s="209"/>
      <c r="N509" s="209"/>
      <c r="O509" s="209"/>
      <c r="P509" s="209"/>
      <c r="Q509" s="209"/>
      <c r="R509" s="209"/>
      <c r="S509" s="209"/>
      <c r="T509" s="209"/>
      <c r="U509" s="209"/>
      <c r="V509" s="209"/>
      <c r="W509" s="209"/>
      <c r="X509" s="209"/>
      <c r="Y509" s="64" t="s">
        <v>824</v>
      </c>
      <c r="Z509" s="127" t="s">
        <v>824</v>
      </c>
      <c r="AA509" s="127" t="s">
        <v>824</v>
      </c>
      <c r="AB509" s="433" t="s">
        <v>824</v>
      </c>
      <c r="AC509" s="61" t="s">
        <v>824</v>
      </c>
      <c r="AD509" s="214"/>
      <c r="AE509" s="61" t="s">
        <v>824</v>
      </c>
      <c r="AF509" s="130" t="s">
        <v>824</v>
      </c>
      <c r="AG509" s="123" t="s">
        <v>824</v>
      </c>
      <c r="AH509" s="123" t="s">
        <v>824</v>
      </c>
      <c r="AI509" s="61" t="s">
        <v>824</v>
      </c>
      <c r="AJ509" s="61" t="s">
        <v>824</v>
      </c>
      <c r="AK509" s="61" t="s">
        <v>824</v>
      </c>
      <c r="AL509" s="61" t="s">
        <v>1129</v>
      </c>
      <c r="AM509" s="76"/>
      <c r="AN509" s="215"/>
      <c r="AO509" s="215"/>
      <c r="AP509" s="215"/>
      <c r="AQ509" s="215"/>
    </row>
    <row r="510" spans="1:43" ht="25.5" x14ac:dyDescent="0.25">
      <c r="A510" s="232" t="s">
        <v>1130</v>
      </c>
      <c r="B510" s="191" t="s">
        <v>26</v>
      </c>
      <c r="C510" s="191">
        <v>87</v>
      </c>
      <c r="D510" s="191" t="s">
        <v>818</v>
      </c>
      <c r="E510" s="191" t="s">
        <v>9</v>
      </c>
      <c r="F510" s="216"/>
      <c r="G510" s="216"/>
      <c r="H510" s="216"/>
      <c r="I510" s="216"/>
      <c r="J510" s="216"/>
      <c r="K510" s="216"/>
      <c r="L510" s="216"/>
      <c r="M510" s="216"/>
      <c r="N510" s="216"/>
      <c r="O510" s="216"/>
      <c r="P510" s="216"/>
      <c r="Q510" s="216"/>
      <c r="R510" s="216"/>
      <c r="S510" s="216"/>
      <c r="T510" s="216"/>
      <c r="U510" s="216"/>
      <c r="V510" s="216"/>
      <c r="W510" s="216"/>
      <c r="X510" s="216"/>
      <c r="Y510" s="64" t="s">
        <v>824</v>
      </c>
      <c r="Z510" s="127" t="s">
        <v>824</v>
      </c>
      <c r="AA510" s="127" t="s">
        <v>824</v>
      </c>
      <c r="AB510" s="433" t="s">
        <v>824</v>
      </c>
      <c r="AC510" s="61" t="s">
        <v>824</v>
      </c>
      <c r="AD510" s="214"/>
      <c r="AE510" s="61" t="s">
        <v>824</v>
      </c>
      <c r="AF510" s="130" t="s">
        <v>824</v>
      </c>
      <c r="AG510" s="123" t="s">
        <v>824</v>
      </c>
      <c r="AH510" s="123" t="s">
        <v>824</v>
      </c>
      <c r="AI510" s="61" t="s">
        <v>824</v>
      </c>
      <c r="AJ510" s="61" t="s">
        <v>824</v>
      </c>
      <c r="AK510" s="61" t="s">
        <v>824</v>
      </c>
      <c r="AL510" s="61" t="s">
        <v>1129</v>
      </c>
      <c r="AM510" s="76"/>
      <c r="AN510" s="215"/>
      <c r="AO510" s="215"/>
      <c r="AP510" s="215"/>
      <c r="AQ510" s="215"/>
    </row>
    <row r="511" spans="1:43" ht="51" x14ac:dyDescent="0.25">
      <c r="A511" s="232" t="s">
        <v>1130</v>
      </c>
      <c r="B511" s="74" t="s">
        <v>26</v>
      </c>
      <c r="C511" s="74">
        <v>88</v>
      </c>
      <c r="D511" s="74" t="s">
        <v>815</v>
      </c>
      <c r="E511" s="74" t="s">
        <v>9</v>
      </c>
      <c r="F511" s="209"/>
      <c r="G511" s="209"/>
      <c r="H511" s="209"/>
      <c r="I511" s="209"/>
      <c r="J511" s="209"/>
      <c r="K511" s="209"/>
      <c r="L511" s="209"/>
      <c r="M511" s="209"/>
      <c r="N511" s="209"/>
      <c r="O511" s="209"/>
      <c r="P511" s="209"/>
      <c r="Q511" s="209"/>
      <c r="R511" s="209"/>
      <c r="S511" s="209"/>
      <c r="T511" s="209"/>
      <c r="U511" s="209"/>
      <c r="V511" s="209"/>
      <c r="W511" s="209"/>
      <c r="X511" s="209"/>
      <c r="Y511" s="64" t="s">
        <v>824</v>
      </c>
      <c r="Z511" s="127" t="s">
        <v>824</v>
      </c>
      <c r="AA511" s="127" t="s">
        <v>824</v>
      </c>
      <c r="AB511" s="433" t="s">
        <v>824</v>
      </c>
      <c r="AC511" s="61" t="s">
        <v>824</v>
      </c>
      <c r="AD511" s="214"/>
      <c r="AE511" s="61" t="s">
        <v>824</v>
      </c>
      <c r="AF511" s="130" t="s">
        <v>824</v>
      </c>
      <c r="AG511" s="123" t="s">
        <v>824</v>
      </c>
      <c r="AH511" s="123" t="s">
        <v>824</v>
      </c>
      <c r="AI511" s="61" t="s">
        <v>824</v>
      </c>
      <c r="AJ511" s="61" t="s">
        <v>824</v>
      </c>
      <c r="AK511" s="61" t="s">
        <v>824</v>
      </c>
      <c r="AL511" s="61" t="s">
        <v>1129</v>
      </c>
      <c r="AM511" s="76"/>
      <c r="AN511" s="215"/>
      <c r="AO511" s="215"/>
      <c r="AP511" s="215"/>
      <c r="AQ511" s="215"/>
    </row>
    <row r="512" spans="1:43" ht="51" x14ac:dyDescent="0.25">
      <c r="A512" s="232" t="s">
        <v>1130</v>
      </c>
      <c r="B512" s="191" t="s">
        <v>26</v>
      </c>
      <c r="C512" s="191">
        <v>89</v>
      </c>
      <c r="D512" s="191" t="s">
        <v>816</v>
      </c>
      <c r="E512" s="191" t="s">
        <v>9</v>
      </c>
      <c r="F512" s="216"/>
      <c r="G512" s="216"/>
      <c r="H512" s="216"/>
      <c r="I512" s="216"/>
      <c r="J512" s="216"/>
      <c r="K512" s="216"/>
      <c r="L512" s="216"/>
      <c r="M512" s="216"/>
      <c r="N512" s="216"/>
      <c r="O512" s="216"/>
      <c r="P512" s="216"/>
      <c r="Q512" s="216"/>
      <c r="R512" s="216"/>
      <c r="S512" s="216"/>
      <c r="T512" s="216"/>
      <c r="U512" s="216"/>
      <c r="V512" s="216"/>
      <c r="W512" s="216"/>
      <c r="X512" s="216"/>
      <c r="Y512" s="64" t="s">
        <v>824</v>
      </c>
      <c r="Z512" s="127" t="s">
        <v>824</v>
      </c>
      <c r="AA512" s="127" t="s">
        <v>824</v>
      </c>
      <c r="AB512" s="433" t="s">
        <v>824</v>
      </c>
      <c r="AC512" s="61" t="s">
        <v>824</v>
      </c>
      <c r="AD512" s="214"/>
      <c r="AE512" s="61" t="s">
        <v>824</v>
      </c>
      <c r="AF512" s="130" t="s">
        <v>824</v>
      </c>
      <c r="AG512" s="123" t="s">
        <v>824</v>
      </c>
      <c r="AH512" s="123" t="s">
        <v>824</v>
      </c>
      <c r="AI512" s="61" t="s">
        <v>824</v>
      </c>
      <c r="AJ512" s="61" t="s">
        <v>824</v>
      </c>
      <c r="AK512" s="61" t="s">
        <v>824</v>
      </c>
      <c r="AL512" s="61" t="s">
        <v>1129</v>
      </c>
      <c r="AM512" s="76"/>
      <c r="AN512" s="215"/>
      <c r="AO512" s="215"/>
      <c r="AP512" s="215"/>
      <c r="AQ512" s="215"/>
    </row>
    <row r="513" spans="1:43" ht="51" x14ac:dyDescent="0.25">
      <c r="A513" s="232" t="s">
        <v>1130</v>
      </c>
      <c r="B513" s="74" t="s">
        <v>12</v>
      </c>
      <c r="C513" s="74">
        <v>90</v>
      </c>
      <c r="D513" s="74" t="s">
        <v>817</v>
      </c>
      <c r="E513" s="74" t="s">
        <v>9</v>
      </c>
      <c r="F513" s="209"/>
      <c r="G513" s="209"/>
      <c r="H513" s="209"/>
      <c r="I513" s="209"/>
      <c r="J513" s="209"/>
      <c r="K513" s="209"/>
      <c r="L513" s="209"/>
      <c r="M513" s="209"/>
      <c r="N513" s="209"/>
      <c r="O513" s="209"/>
      <c r="P513" s="209"/>
      <c r="Q513" s="209"/>
      <c r="R513" s="209"/>
      <c r="S513" s="209"/>
      <c r="T513" s="209"/>
      <c r="U513" s="209"/>
      <c r="V513" s="209"/>
      <c r="W513" s="209"/>
      <c r="X513" s="209"/>
      <c r="Y513" s="64" t="s">
        <v>824</v>
      </c>
      <c r="Z513" s="127" t="s">
        <v>824</v>
      </c>
      <c r="AA513" s="127" t="s">
        <v>824</v>
      </c>
      <c r="AB513" s="433" t="s">
        <v>824</v>
      </c>
      <c r="AC513" s="61" t="s">
        <v>824</v>
      </c>
      <c r="AD513" s="214"/>
      <c r="AE513" s="61" t="s">
        <v>824</v>
      </c>
      <c r="AF513" s="130" t="s">
        <v>824</v>
      </c>
      <c r="AG513" s="123" t="s">
        <v>824</v>
      </c>
      <c r="AH513" s="123" t="s">
        <v>824</v>
      </c>
      <c r="AI513" s="61" t="s">
        <v>824</v>
      </c>
      <c r="AJ513" s="61" t="s">
        <v>824</v>
      </c>
      <c r="AK513" s="61" t="s">
        <v>824</v>
      </c>
      <c r="AL513" s="61" t="s">
        <v>1129</v>
      </c>
      <c r="AM513" s="76"/>
      <c r="AN513" s="215"/>
      <c r="AO513" s="215"/>
      <c r="AP513" s="215"/>
      <c r="AQ513" s="215"/>
    </row>
    <row r="514" spans="1:43" ht="25.5" x14ac:dyDescent="0.25">
      <c r="A514" s="232" t="s">
        <v>1130</v>
      </c>
      <c r="B514" s="191" t="s">
        <v>687</v>
      </c>
      <c r="C514" s="191">
        <v>102</v>
      </c>
      <c r="D514" s="191" t="s">
        <v>690</v>
      </c>
      <c r="E514" s="191" t="s">
        <v>9</v>
      </c>
      <c r="F514" s="216"/>
      <c r="G514" s="216"/>
      <c r="H514" s="216"/>
      <c r="I514" s="216"/>
      <c r="J514" s="216"/>
      <c r="K514" s="216"/>
      <c r="L514" s="216"/>
      <c r="M514" s="216"/>
      <c r="N514" s="216"/>
      <c r="O514" s="216"/>
      <c r="P514" s="216"/>
      <c r="Q514" s="216"/>
      <c r="R514" s="216"/>
      <c r="S514" s="216"/>
      <c r="T514" s="216"/>
      <c r="U514" s="216"/>
      <c r="V514" s="216"/>
      <c r="W514" s="216"/>
      <c r="X514" s="216"/>
      <c r="Y514" s="152" t="s">
        <v>824</v>
      </c>
      <c r="Z514" s="127" t="s">
        <v>824</v>
      </c>
      <c r="AA514" s="127" t="s">
        <v>824</v>
      </c>
      <c r="AB514" s="127" t="s">
        <v>824</v>
      </c>
      <c r="AC514" s="35" t="s">
        <v>824</v>
      </c>
      <c r="AD514" s="219"/>
      <c r="AE514" s="35" t="s">
        <v>824</v>
      </c>
      <c r="AF514" s="193" t="s">
        <v>824</v>
      </c>
      <c r="AG514" s="123" t="s">
        <v>824</v>
      </c>
      <c r="AH514" s="123" t="s">
        <v>824</v>
      </c>
      <c r="AI514" s="35" t="s">
        <v>824</v>
      </c>
      <c r="AJ514" s="35" t="s">
        <v>824</v>
      </c>
      <c r="AK514" s="35" t="s">
        <v>824</v>
      </c>
      <c r="AL514" s="35" t="s">
        <v>1129</v>
      </c>
      <c r="AM514" s="192"/>
      <c r="AN514" s="215"/>
      <c r="AO514" s="215"/>
      <c r="AP514" s="215"/>
      <c r="AQ514" s="215"/>
    </row>
    <row r="515" spans="1:43" ht="25.5" x14ac:dyDescent="0.25">
      <c r="A515" s="232" t="s">
        <v>1130</v>
      </c>
      <c r="B515" s="74" t="s">
        <v>12</v>
      </c>
      <c r="C515" s="74">
        <v>104</v>
      </c>
      <c r="D515" s="74" t="s">
        <v>692</v>
      </c>
      <c r="E515" s="74" t="s">
        <v>684</v>
      </c>
      <c r="F515" s="209">
        <v>1</v>
      </c>
      <c r="G515" s="209">
        <v>1</v>
      </c>
      <c r="H515" s="209">
        <v>1</v>
      </c>
      <c r="I515" s="209">
        <v>1</v>
      </c>
      <c r="J515" s="209">
        <v>1</v>
      </c>
      <c r="K515" s="209">
        <v>1</v>
      </c>
      <c r="L515" s="209">
        <v>1</v>
      </c>
      <c r="M515" s="209">
        <v>1</v>
      </c>
      <c r="N515" s="209">
        <v>1</v>
      </c>
      <c r="O515" s="209">
        <v>1</v>
      </c>
      <c r="P515" s="209">
        <v>1</v>
      </c>
      <c r="Q515" s="209">
        <v>1</v>
      </c>
      <c r="R515" s="209">
        <v>1</v>
      </c>
      <c r="S515" s="209"/>
      <c r="T515" s="209"/>
      <c r="U515" s="209"/>
      <c r="V515" s="209"/>
      <c r="W515" s="209"/>
      <c r="X515" s="209"/>
      <c r="Y515" s="64">
        <v>1</v>
      </c>
      <c r="Z515" s="127">
        <v>1</v>
      </c>
      <c r="AA515" s="127">
        <v>3</v>
      </c>
      <c r="AB515" s="433" t="s">
        <v>1131</v>
      </c>
      <c r="AC515" s="61" t="s">
        <v>462</v>
      </c>
      <c r="AD515" s="214" t="s">
        <v>371</v>
      </c>
      <c r="AE515" s="61" t="s">
        <v>371</v>
      </c>
      <c r="AF515" s="130" t="s">
        <v>1131</v>
      </c>
      <c r="AG515" s="123">
        <v>1</v>
      </c>
      <c r="AH515" s="123">
        <v>3</v>
      </c>
      <c r="AI515" s="61" t="s">
        <v>462</v>
      </c>
      <c r="AJ515" s="61" t="s">
        <v>371</v>
      </c>
      <c r="AK515" s="61" t="s">
        <v>371</v>
      </c>
      <c r="AL515" s="61" t="s">
        <v>1129</v>
      </c>
      <c r="AM515" s="76"/>
      <c r="AN515" s="215"/>
      <c r="AO515" s="215"/>
      <c r="AP515" s="215"/>
      <c r="AQ515" s="215"/>
    </row>
    <row r="516" spans="1:43" ht="25.5" x14ac:dyDescent="0.25">
      <c r="A516" s="232" t="s">
        <v>1130</v>
      </c>
      <c r="B516" s="191" t="s">
        <v>33</v>
      </c>
      <c r="C516" s="191">
        <v>105</v>
      </c>
      <c r="D516" s="191" t="s">
        <v>693</v>
      </c>
      <c r="E516" s="191" t="s">
        <v>9</v>
      </c>
      <c r="F516" s="216"/>
      <c r="G516" s="216"/>
      <c r="H516" s="216"/>
      <c r="I516" s="216"/>
      <c r="J516" s="216"/>
      <c r="K516" s="216"/>
      <c r="L516" s="216"/>
      <c r="M516" s="216"/>
      <c r="N516" s="216"/>
      <c r="O516" s="216"/>
      <c r="P516" s="216"/>
      <c r="Q516" s="216"/>
      <c r="R516" s="216"/>
      <c r="S516" s="216"/>
      <c r="T516" s="216"/>
      <c r="U516" s="216"/>
      <c r="V516" s="216"/>
      <c r="W516" s="216"/>
      <c r="X516" s="216"/>
      <c r="Y516" s="152" t="s">
        <v>824</v>
      </c>
      <c r="Z516" s="127" t="s">
        <v>824</v>
      </c>
      <c r="AA516" s="127" t="s">
        <v>824</v>
      </c>
      <c r="AB516" s="127" t="s">
        <v>824</v>
      </c>
      <c r="AC516" s="35" t="s">
        <v>824</v>
      </c>
      <c r="AD516" s="219"/>
      <c r="AE516" s="35" t="s">
        <v>824</v>
      </c>
      <c r="AF516" s="193" t="s">
        <v>824</v>
      </c>
      <c r="AG516" s="123" t="s">
        <v>824</v>
      </c>
      <c r="AH516" s="123" t="s">
        <v>824</v>
      </c>
      <c r="AI516" s="35" t="s">
        <v>824</v>
      </c>
      <c r="AJ516" s="35" t="s">
        <v>824</v>
      </c>
      <c r="AK516" s="35" t="s">
        <v>824</v>
      </c>
      <c r="AL516" s="35" t="s">
        <v>1129</v>
      </c>
      <c r="AM516" s="192"/>
      <c r="AN516" s="215"/>
      <c r="AO516" s="215"/>
      <c r="AP516" s="215"/>
      <c r="AQ516" s="215"/>
    </row>
    <row r="517" spans="1:43" ht="25.5" x14ac:dyDescent="0.25">
      <c r="A517" s="232" t="s">
        <v>1130</v>
      </c>
      <c r="B517" s="74" t="s">
        <v>33</v>
      </c>
      <c r="C517" s="74">
        <v>106</v>
      </c>
      <c r="D517" s="74" t="s">
        <v>695</v>
      </c>
      <c r="E517" s="74" t="s">
        <v>9</v>
      </c>
      <c r="F517" s="209"/>
      <c r="G517" s="209"/>
      <c r="H517" s="209"/>
      <c r="I517" s="209"/>
      <c r="J517" s="209"/>
      <c r="K517" s="209"/>
      <c r="L517" s="209"/>
      <c r="M517" s="209"/>
      <c r="N517" s="209"/>
      <c r="O517" s="209"/>
      <c r="P517" s="209"/>
      <c r="Q517" s="209"/>
      <c r="R517" s="209"/>
      <c r="S517" s="209"/>
      <c r="T517" s="209"/>
      <c r="U517" s="209"/>
      <c r="V517" s="209"/>
      <c r="W517" s="209"/>
      <c r="X517" s="209"/>
      <c r="Y517" s="64" t="s">
        <v>824</v>
      </c>
      <c r="Z517" s="127" t="s">
        <v>824</v>
      </c>
      <c r="AA517" s="127" t="s">
        <v>824</v>
      </c>
      <c r="AB517" s="433" t="s">
        <v>824</v>
      </c>
      <c r="AC517" s="61" t="s">
        <v>824</v>
      </c>
      <c r="AD517" s="214"/>
      <c r="AE517" s="61" t="s">
        <v>824</v>
      </c>
      <c r="AF517" s="130" t="s">
        <v>824</v>
      </c>
      <c r="AG517" s="123" t="s">
        <v>824</v>
      </c>
      <c r="AH517" s="123" t="s">
        <v>824</v>
      </c>
      <c r="AI517" s="61" t="s">
        <v>824</v>
      </c>
      <c r="AJ517" s="61" t="s">
        <v>824</v>
      </c>
      <c r="AK517" s="61" t="s">
        <v>824</v>
      </c>
      <c r="AL517" s="61" t="s">
        <v>1129</v>
      </c>
      <c r="AM517" s="76"/>
      <c r="AN517" s="215"/>
      <c r="AO517" s="215"/>
      <c r="AP517" s="215"/>
      <c r="AQ517" s="215"/>
    </row>
    <row r="518" spans="1:43" ht="25.5" x14ac:dyDescent="0.25">
      <c r="A518" s="232" t="s">
        <v>1130</v>
      </c>
      <c r="B518" s="191" t="s">
        <v>33</v>
      </c>
      <c r="C518" s="191">
        <v>107</v>
      </c>
      <c r="D518" s="191" t="s">
        <v>696</v>
      </c>
      <c r="E518" s="191" t="s">
        <v>9</v>
      </c>
      <c r="F518" s="216"/>
      <c r="G518" s="216"/>
      <c r="H518" s="216"/>
      <c r="I518" s="216"/>
      <c r="J518" s="216"/>
      <c r="K518" s="216"/>
      <c r="L518" s="216"/>
      <c r="M518" s="216"/>
      <c r="N518" s="216"/>
      <c r="O518" s="216"/>
      <c r="P518" s="216"/>
      <c r="Q518" s="216"/>
      <c r="R518" s="216"/>
      <c r="S518" s="216"/>
      <c r="T518" s="216"/>
      <c r="U518" s="216"/>
      <c r="V518" s="216"/>
      <c r="W518" s="216"/>
      <c r="X518" s="216"/>
      <c r="Y518" s="152" t="s">
        <v>824</v>
      </c>
      <c r="Z518" s="127" t="s">
        <v>824</v>
      </c>
      <c r="AA518" s="127" t="s">
        <v>824</v>
      </c>
      <c r="AB518" s="127" t="s">
        <v>824</v>
      </c>
      <c r="AC518" s="35" t="s">
        <v>824</v>
      </c>
      <c r="AD518" s="219"/>
      <c r="AE518" s="35" t="s">
        <v>824</v>
      </c>
      <c r="AF518" s="193" t="s">
        <v>824</v>
      </c>
      <c r="AG518" s="123" t="s">
        <v>824</v>
      </c>
      <c r="AH518" s="123" t="s">
        <v>824</v>
      </c>
      <c r="AI518" s="35" t="s">
        <v>824</v>
      </c>
      <c r="AJ518" s="35" t="s">
        <v>824</v>
      </c>
      <c r="AK518" s="35" t="s">
        <v>824</v>
      </c>
      <c r="AL518" s="35" t="s">
        <v>1129</v>
      </c>
      <c r="AM518" s="192"/>
      <c r="AN518" s="215"/>
      <c r="AO518" s="215"/>
      <c r="AP518" s="215"/>
      <c r="AQ518" s="215"/>
    </row>
    <row r="519" spans="1:43" ht="25.5" x14ac:dyDescent="0.25">
      <c r="A519" s="232" t="s">
        <v>1130</v>
      </c>
      <c r="B519" s="74" t="s">
        <v>35</v>
      </c>
      <c r="C519" s="74">
        <v>108</v>
      </c>
      <c r="D519" s="74" t="s">
        <v>697</v>
      </c>
      <c r="E519" s="74" t="s">
        <v>9</v>
      </c>
      <c r="F519" s="209"/>
      <c r="G519" s="209"/>
      <c r="H519" s="209"/>
      <c r="I519" s="209"/>
      <c r="J519" s="209"/>
      <c r="K519" s="209"/>
      <c r="L519" s="209"/>
      <c r="M519" s="209"/>
      <c r="N519" s="209"/>
      <c r="O519" s="209"/>
      <c r="P519" s="209"/>
      <c r="Q519" s="209"/>
      <c r="R519" s="209"/>
      <c r="S519" s="209"/>
      <c r="T519" s="209"/>
      <c r="U519" s="209"/>
      <c r="V519" s="209"/>
      <c r="W519" s="209"/>
      <c r="X519" s="209"/>
      <c r="Y519" s="64" t="s">
        <v>824</v>
      </c>
      <c r="Z519" s="127" t="s">
        <v>824</v>
      </c>
      <c r="AA519" s="127" t="s">
        <v>824</v>
      </c>
      <c r="AB519" s="433" t="s">
        <v>824</v>
      </c>
      <c r="AC519" s="61" t="s">
        <v>824</v>
      </c>
      <c r="AD519" s="214"/>
      <c r="AE519" s="61" t="s">
        <v>824</v>
      </c>
      <c r="AF519" s="130" t="s">
        <v>824</v>
      </c>
      <c r="AG519" s="123" t="s">
        <v>824</v>
      </c>
      <c r="AH519" s="123" t="s">
        <v>824</v>
      </c>
      <c r="AI519" s="61" t="s">
        <v>824</v>
      </c>
      <c r="AJ519" s="61" t="s">
        <v>824</v>
      </c>
      <c r="AK519" s="61" t="s">
        <v>824</v>
      </c>
      <c r="AL519" s="61" t="s">
        <v>1129</v>
      </c>
      <c r="AM519" s="76"/>
      <c r="AN519" s="215"/>
      <c r="AO519" s="215"/>
      <c r="AP519" s="215"/>
      <c r="AQ519" s="215"/>
    </row>
    <row r="520" spans="1:43" ht="38.25" x14ac:dyDescent="0.25">
      <c r="A520" s="232" t="s">
        <v>1130</v>
      </c>
      <c r="B520" s="191" t="s">
        <v>35</v>
      </c>
      <c r="C520" s="191">
        <v>109</v>
      </c>
      <c r="D520" s="191" t="s">
        <v>698</v>
      </c>
      <c r="E520" s="191" t="s">
        <v>9</v>
      </c>
      <c r="F520" s="216"/>
      <c r="G520" s="216"/>
      <c r="H520" s="216"/>
      <c r="I520" s="216"/>
      <c r="J520" s="216"/>
      <c r="K520" s="216"/>
      <c r="L520" s="216"/>
      <c r="M520" s="216"/>
      <c r="N520" s="216"/>
      <c r="O520" s="216"/>
      <c r="P520" s="216"/>
      <c r="Q520" s="216"/>
      <c r="R520" s="216"/>
      <c r="S520" s="216"/>
      <c r="T520" s="216"/>
      <c r="U520" s="216"/>
      <c r="V520" s="216"/>
      <c r="W520" s="216"/>
      <c r="X520" s="216"/>
      <c r="Y520" s="152" t="s">
        <v>824</v>
      </c>
      <c r="Z520" s="127" t="s">
        <v>824</v>
      </c>
      <c r="AA520" s="127" t="s">
        <v>824</v>
      </c>
      <c r="AB520" s="127" t="s">
        <v>824</v>
      </c>
      <c r="AC520" s="35" t="s">
        <v>824</v>
      </c>
      <c r="AD520" s="219"/>
      <c r="AE520" s="35" t="s">
        <v>824</v>
      </c>
      <c r="AF520" s="193" t="s">
        <v>824</v>
      </c>
      <c r="AG520" s="123" t="s">
        <v>824</v>
      </c>
      <c r="AH520" s="123" t="s">
        <v>824</v>
      </c>
      <c r="AI520" s="35" t="s">
        <v>824</v>
      </c>
      <c r="AJ520" s="35" t="s">
        <v>824</v>
      </c>
      <c r="AK520" s="35" t="s">
        <v>824</v>
      </c>
      <c r="AL520" s="35" t="s">
        <v>1129</v>
      </c>
      <c r="AM520" s="192"/>
      <c r="AN520" s="215"/>
      <c r="AO520" s="215"/>
      <c r="AP520" s="215"/>
      <c r="AQ520" s="215"/>
    </row>
    <row r="521" spans="1:43" ht="38.25" x14ac:dyDescent="0.25">
      <c r="A521" s="232" t="s">
        <v>1130</v>
      </c>
      <c r="B521" s="74" t="s">
        <v>35</v>
      </c>
      <c r="C521" s="74">
        <v>110</v>
      </c>
      <c r="D521" s="74" t="s">
        <v>699</v>
      </c>
      <c r="E521" s="74" t="s">
        <v>9</v>
      </c>
      <c r="F521" s="209"/>
      <c r="G521" s="209"/>
      <c r="H521" s="209"/>
      <c r="I521" s="209"/>
      <c r="J521" s="209"/>
      <c r="K521" s="209"/>
      <c r="L521" s="209"/>
      <c r="M521" s="209"/>
      <c r="N521" s="209"/>
      <c r="O521" s="209"/>
      <c r="P521" s="209"/>
      <c r="Q521" s="209"/>
      <c r="R521" s="209"/>
      <c r="S521" s="209"/>
      <c r="T521" s="209"/>
      <c r="U521" s="209"/>
      <c r="V521" s="209"/>
      <c r="W521" s="209"/>
      <c r="X521" s="209"/>
      <c r="Y521" s="64" t="s">
        <v>824</v>
      </c>
      <c r="Z521" s="127" t="s">
        <v>824</v>
      </c>
      <c r="AA521" s="127" t="s">
        <v>824</v>
      </c>
      <c r="AB521" s="433" t="s">
        <v>824</v>
      </c>
      <c r="AC521" s="61" t="s">
        <v>824</v>
      </c>
      <c r="AD521" s="214"/>
      <c r="AE521" s="61" t="s">
        <v>824</v>
      </c>
      <c r="AF521" s="130" t="s">
        <v>824</v>
      </c>
      <c r="AG521" s="123" t="s">
        <v>824</v>
      </c>
      <c r="AH521" s="123" t="s">
        <v>824</v>
      </c>
      <c r="AI521" s="61" t="s">
        <v>824</v>
      </c>
      <c r="AJ521" s="61" t="s">
        <v>824</v>
      </c>
      <c r="AK521" s="61" t="s">
        <v>824</v>
      </c>
      <c r="AL521" s="61" t="s">
        <v>1129</v>
      </c>
      <c r="AM521" s="76"/>
      <c r="AN521" s="215"/>
      <c r="AO521" s="215"/>
      <c r="AP521" s="215"/>
      <c r="AQ521" s="215"/>
    </row>
    <row r="522" spans="1:43" ht="25.5" x14ac:dyDescent="0.25">
      <c r="A522" s="232" t="s">
        <v>1130</v>
      </c>
      <c r="B522" s="191" t="s">
        <v>35</v>
      </c>
      <c r="C522" s="191">
        <v>111</v>
      </c>
      <c r="D522" s="191" t="s">
        <v>700</v>
      </c>
      <c r="E522" s="191" t="s">
        <v>9</v>
      </c>
      <c r="F522" s="216"/>
      <c r="G522" s="216"/>
      <c r="H522" s="216"/>
      <c r="I522" s="216"/>
      <c r="J522" s="216"/>
      <c r="K522" s="216"/>
      <c r="L522" s="216"/>
      <c r="M522" s="216"/>
      <c r="N522" s="216"/>
      <c r="O522" s="216"/>
      <c r="P522" s="216"/>
      <c r="Q522" s="216"/>
      <c r="R522" s="216"/>
      <c r="S522" s="216"/>
      <c r="T522" s="216"/>
      <c r="U522" s="216"/>
      <c r="V522" s="216"/>
      <c r="W522" s="216"/>
      <c r="X522" s="216"/>
      <c r="Y522" s="152" t="s">
        <v>824</v>
      </c>
      <c r="Z522" s="127" t="s">
        <v>824</v>
      </c>
      <c r="AA522" s="127" t="s">
        <v>824</v>
      </c>
      <c r="AB522" s="127" t="s">
        <v>824</v>
      </c>
      <c r="AC522" s="35" t="s">
        <v>824</v>
      </c>
      <c r="AD522" s="219"/>
      <c r="AE522" s="35" t="s">
        <v>824</v>
      </c>
      <c r="AF522" s="193" t="s">
        <v>824</v>
      </c>
      <c r="AG522" s="123" t="s">
        <v>824</v>
      </c>
      <c r="AH522" s="123" t="s">
        <v>824</v>
      </c>
      <c r="AI522" s="35" t="s">
        <v>824</v>
      </c>
      <c r="AJ522" s="35" t="s">
        <v>824</v>
      </c>
      <c r="AK522" s="35" t="s">
        <v>824</v>
      </c>
      <c r="AL522" s="35" t="s">
        <v>1129</v>
      </c>
      <c r="AM522" s="192"/>
      <c r="AN522" s="215"/>
      <c r="AO522" s="215"/>
      <c r="AP522" s="215"/>
      <c r="AQ522" s="215"/>
    </row>
    <row r="523" spans="1:43" ht="38.25" x14ac:dyDescent="0.25">
      <c r="A523" s="232" t="s">
        <v>1130</v>
      </c>
      <c r="B523" s="74" t="s">
        <v>35</v>
      </c>
      <c r="C523" s="74">
        <v>112</v>
      </c>
      <c r="D523" s="74" t="s">
        <v>701</v>
      </c>
      <c r="E523" s="74" t="s">
        <v>9</v>
      </c>
      <c r="F523" s="209"/>
      <c r="G523" s="209"/>
      <c r="H523" s="209"/>
      <c r="I523" s="209"/>
      <c r="J523" s="209"/>
      <c r="K523" s="209"/>
      <c r="L523" s="209"/>
      <c r="M523" s="209"/>
      <c r="N523" s="209"/>
      <c r="O523" s="209"/>
      <c r="P523" s="209"/>
      <c r="Q523" s="209"/>
      <c r="R523" s="209"/>
      <c r="S523" s="209"/>
      <c r="T523" s="209"/>
      <c r="U523" s="209"/>
      <c r="V523" s="209"/>
      <c r="W523" s="209"/>
      <c r="X523" s="209"/>
      <c r="Y523" s="64" t="s">
        <v>824</v>
      </c>
      <c r="Z523" s="127" t="s">
        <v>824</v>
      </c>
      <c r="AA523" s="127" t="s">
        <v>824</v>
      </c>
      <c r="AB523" s="433" t="s">
        <v>824</v>
      </c>
      <c r="AC523" s="61" t="s">
        <v>824</v>
      </c>
      <c r="AD523" s="214"/>
      <c r="AE523" s="61" t="s">
        <v>824</v>
      </c>
      <c r="AF523" s="130" t="s">
        <v>824</v>
      </c>
      <c r="AG523" s="123" t="s">
        <v>824</v>
      </c>
      <c r="AH523" s="123" t="s">
        <v>824</v>
      </c>
      <c r="AI523" s="61" t="s">
        <v>824</v>
      </c>
      <c r="AJ523" s="61" t="s">
        <v>824</v>
      </c>
      <c r="AK523" s="61" t="s">
        <v>824</v>
      </c>
      <c r="AL523" s="61" t="s">
        <v>1129</v>
      </c>
      <c r="AM523" s="76"/>
      <c r="AN523" s="215"/>
      <c r="AO523" s="215"/>
      <c r="AP523" s="215"/>
      <c r="AQ523" s="215"/>
    </row>
    <row r="524" spans="1:43" ht="25.5" x14ac:dyDescent="0.25">
      <c r="A524" s="232" t="s">
        <v>1130</v>
      </c>
      <c r="B524" s="191" t="s">
        <v>38</v>
      </c>
      <c r="C524" s="191">
        <v>113</v>
      </c>
      <c r="D524" s="191" t="s">
        <v>702</v>
      </c>
      <c r="E524" s="191" t="s">
        <v>8</v>
      </c>
      <c r="F524" s="216"/>
      <c r="G524" s="216"/>
      <c r="H524" s="216"/>
      <c r="I524" s="216"/>
      <c r="J524" s="216"/>
      <c r="K524" s="216"/>
      <c r="L524" s="216"/>
      <c r="M524" s="216"/>
      <c r="N524" s="216"/>
      <c r="O524" s="216"/>
      <c r="P524" s="216"/>
      <c r="Q524" s="216"/>
      <c r="R524" s="216"/>
      <c r="S524" s="216"/>
      <c r="T524" s="216"/>
      <c r="U524" s="216"/>
      <c r="V524" s="216"/>
      <c r="W524" s="216"/>
      <c r="X524" s="216"/>
      <c r="Y524" s="152" t="s">
        <v>824</v>
      </c>
      <c r="Z524" s="127" t="s">
        <v>824</v>
      </c>
      <c r="AA524" s="127" t="s">
        <v>824</v>
      </c>
      <c r="AB524" s="127" t="s">
        <v>824</v>
      </c>
      <c r="AC524" s="35" t="s">
        <v>824</v>
      </c>
      <c r="AD524" s="219"/>
      <c r="AE524" s="35" t="s">
        <v>824</v>
      </c>
      <c r="AF524" s="193" t="s">
        <v>824</v>
      </c>
      <c r="AG524" s="123" t="s">
        <v>824</v>
      </c>
      <c r="AH524" s="123" t="s">
        <v>824</v>
      </c>
      <c r="AI524" s="35" t="s">
        <v>824</v>
      </c>
      <c r="AJ524" s="35" t="s">
        <v>824</v>
      </c>
      <c r="AK524" s="35" t="s">
        <v>824</v>
      </c>
      <c r="AL524" s="35" t="s">
        <v>1129</v>
      </c>
      <c r="AM524" s="192"/>
      <c r="AN524" s="215"/>
      <c r="AO524" s="215"/>
      <c r="AP524" s="215"/>
      <c r="AQ524" s="215"/>
    </row>
    <row r="525" spans="1:43" x14ac:dyDescent="0.25">
      <c r="A525" s="232" t="s">
        <v>1130</v>
      </c>
      <c r="B525" s="74" t="s">
        <v>38</v>
      </c>
      <c r="C525" s="74">
        <v>114</v>
      </c>
      <c r="D525" s="74" t="s">
        <v>703</v>
      </c>
      <c r="E525" s="74" t="s">
        <v>9</v>
      </c>
      <c r="F525" s="209"/>
      <c r="G525" s="209"/>
      <c r="H525" s="209"/>
      <c r="I525" s="209"/>
      <c r="J525" s="209"/>
      <c r="K525" s="209"/>
      <c r="L525" s="209"/>
      <c r="M525" s="209"/>
      <c r="N525" s="209"/>
      <c r="O525" s="209"/>
      <c r="P525" s="209"/>
      <c r="Q525" s="209"/>
      <c r="R525" s="209"/>
      <c r="S525" s="209"/>
      <c r="T525" s="209"/>
      <c r="U525" s="209"/>
      <c r="V525" s="209"/>
      <c r="W525" s="209"/>
      <c r="X525" s="209"/>
      <c r="Y525" s="64" t="s">
        <v>824</v>
      </c>
      <c r="Z525" s="127" t="s">
        <v>824</v>
      </c>
      <c r="AA525" s="127" t="s">
        <v>824</v>
      </c>
      <c r="AB525" s="433" t="s">
        <v>824</v>
      </c>
      <c r="AC525" s="61" t="s">
        <v>824</v>
      </c>
      <c r="AD525" s="214"/>
      <c r="AE525" s="61" t="s">
        <v>824</v>
      </c>
      <c r="AF525" s="130" t="s">
        <v>824</v>
      </c>
      <c r="AG525" s="123" t="s">
        <v>824</v>
      </c>
      <c r="AH525" s="123" t="s">
        <v>824</v>
      </c>
      <c r="AI525" s="61" t="s">
        <v>824</v>
      </c>
      <c r="AJ525" s="61" t="s">
        <v>824</v>
      </c>
      <c r="AK525" s="61" t="s">
        <v>824</v>
      </c>
      <c r="AL525" s="61" t="s">
        <v>1129</v>
      </c>
      <c r="AM525" s="76"/>
      <c r="AN525" s="215"/>
      <c r="AO525" s="215"/>
      <c r="AP525" s="215"/>
      <c r="AQ525" s="215"/>
    </row>
    <row r="526" spans="1:43" ht="25.5" x14ac:dyDescent="0.25">
      <c r="A526" s="232" t="s">
        <v>1130</v>
      </c>
      <c r="B526" s="191" t="s">
        <v>38</v>
      </c>
      <c r="C526" s="191">
        <v>115</v>
      </c>
      <c r="D526" s="191" t="s">
        <v>702</v>
      </c>
      <c r="E526" s="191" t="s">
        <v>8</v>
      </c>
      <c r="F526" s="216"/>
      <c r="G526" s="216"/>
      <c r="H526" s="216"/>
      <c r="I526" s="216"/>
      <c r="J526" s="216"/>
      <c r="K526" s="216"/>
      <c r="L526" s="216"/>
      <c r="M526" s="216"/>
      <c r="N526" s="216"/>
      <c r="O526" s="216"/>
      <c r="P526" s="216"/>
      <c r="Q526" s="216"/>
      <c r="R526" s="216"/>
      <c r="S526" s="216"/>
      <c r="T526" s="216"/>
      <c r="U526" s="216"/>
      <c r="V526" s="216"/>
      <c r="W526" s="216"/>
      <c r="X526" s="216"/>
      <c r="Y526" s="152" t="s">
        <v>824</v>
      </c>
      <c r="Z526" s="127" t="s">
        <v>824</v>
      </c>
      <c r="AA526" s="127" t="s">
        <v>824</v>
      </c>
      <c r="AB526" s="127" t="s">
        <v>824</v>
      </c>
      <c r="AC526" s="35" t="s">
        <v>824</v>
      </c>
      <c r="AD526" s="219"/>
      <c r="AE526" s="35" t="s">
        <v>824</v>
      </c>
      <c r="AF526" s="193" t="s">
        <v>824</v>
      </c>
      <c r="AG526" s="123" t="s">
        <v>824</v>
      </c>
      <c r="AH526" s="123" t="s">
        <v>824</v>
      </c>
      <c r="AI526" s="35" t="s">
        <v>824</v>
      </c>
      <c r="AJ526" s="35" t="s">
        <v>824</v>
      </c>
      <c r="AK526" s="35" t="s">
        <v>824</v>
      </c>
      <c r="AL526" s="35" t="s">
        <v>1129</v>
      </c>
      <c r="AM526" s="192"/>
      <c r="AN526" s="215"/>
      <c r="AO526" s="215"/>
      <c r="AP526" s="215"/>
      <c r="AQ526" s="215"/>
    </row>
    <row r="527" spans="1:43" x14ac:dyDescent="0.25">
      <c r="A527" s="232" t="s">
        <v>1130</v>
      </c>
      <c r="B527" s="74" t="s">
        <v>38</v>
      </c>
      <c r="C527" s="74">
        <v>116</v>
      </c>
      <c r="D527" s="74" t="s">
        <v>703</v>
      </c>
      <c r="E527" s="74" t="s">
        <v>9</v>
      </c>
      <c r="F527" s="209"/>
      <c r="G527" s="209"/>
      <c r="H527" s="209"/>
      <c r="I527" s="209"/>
      <c r="J527" s="209"/>
      <c r="K527" s="209"/>
      <c r="L527" s="209"/>
      <c r="M527" s="209"/>
      <c r="N527" s="209"/>
      <c r="O527" s="209"/>
      <c r="P527" s="209"/>
      <c r="Q527" s="209"/>
      <c r="R527" s="209"/>
      <c r="S527" s="209"/>
      <c r="T527" s="209"/>
      <c r="U527" s="209"/>
      <c r="V527" s="209"/>
      <c r="W527" s="209"/>
      <c r="X527" s="209"/>
      <c r="Y527" s="64" t="s">
        <v>824</v>
      </c>
      <c r="Z527" s="127" t="s">
        <v>824</v>
      </c>
      <c r="AA527" s="127" t="s">
        <v>824</v>
      </c>
      <c r="AB527" s="433" t="s">
        <v>824</v>
      </c>
      <c r="AC527" s="61" t="s">
        <v>824</v>
      </c>
      <c r="AD527" s="214"/>
      <c r="AE527" s="61" t="s">
        <v>824</v>
      </c>
      <c r="AF527" s="130" t="s">
        <v>824</v>
      </c>
      <c r="AG527" s="123" t="s">
        <v>824</v>
      </c>
      <c r="AH527" s="123" t="s">
        <v>824</v>
      </c>
      <c r="AI527" s="61" t="s">
        <v>824</v>
      </c>
      <c r="AJ527" s="61" t="s">
        <v>824</v>
      </c>
      <c r="AK527" s="61" t="s">
        <v>824</v>
      </c>
      <c r="AL527" s="61" t="s">
        <v>1129</v>
      </c>
      <c r="AM527" s="76"/>
      <c r="AN527" s="215"/>
      <c r="AO527" s="215"/>
      <c r="AP527" s="215"/>
      <c r="AQ527" s="215"/>
    </row>
    <row r="528" spans="1:43" ht="25.5" x14ac:dyDescent="0.25">
      <c r="A528" s="232" t="s">
        <v>1130</v>
      </c>
      <c r="B528" s="191" t="s">
        <v>66</v>
      </c>
      <c r="C528" s="191">
        <v>117</v>
      </c>
      <c r="D528" s="191" t="s">
        <v>705</v>
      </c>
      <c r="E528" s="191" t="s">
        <v>9</v>
      </c>
      <c r="F528" s="216"/>
      <c r="G528" s="216"/>
      <c r="H528" s="216"/>
      <c r="I528" s="216"/>
      <c r="J528" s="216"/>
      <c r="K528" s="216"/>
      <c r="L528" s="216"/>
      <c r="M528" s="216"/>
      <c r="N528" s="216"/>
      <c r="O528" s="216"/>
      <c r="P528" s="216"/>
      <c r="Q528" s="216"/>
      <c r="R528" s="216"/>
      <c r="S528" s="216"/>
      <c r="T528" s="216"/>
      <c r="U528" s="216"/>
      <c r="V528" s="216"/>
      <c r="W528" s="216"/>
      <c r="X528" s="216"/>
      <c r="Y528" s="152" t="s">
        <v>824</v>
      </c>
      <c r="Z528" s="127" t="s">
        <v>824</v>
      </c>
      <c r="AA528" s="127" t="s">
        <v>824</v>
      </c>
      <c r="AB528" s="127" t="s">
        <v>824</v>
      </c>
      <c r="AC528" s="35" t="s">
        <v>824</v>
      </c>
      <c r="AD528" s="219"/>
      <c r="AE528" s="35" t="s">
        <v>824</v>
      </c>
      <c r="AF528" s="193" t="s">
        <v>824</v>
      </c>
      <c r="AG528" s="123" t="s">
        <v>824</v>
      </c>
      <c r="AH528" s="123" t="s">
        <v>824</v>
      </c>
      <c r="AI528" s="35" t="s">
        <v>824</v>
      </c>
      <c r="AJ528" s="35" t="s">
        <v>824</v>
      </c>
      <c r="AK528" s="35" t="s">
        <v>824</v>
      </c>
      <c r="AL528" s="35" t="s">
        <v>1129</v>
      </c>
      <c r="AM528" s="192"/>
      <c r="AN528" s="215"/>
      <c r="AO528" s="215"/>
      <c r="AP528" s="215"/>
      <c r="AQ528" s="215"/>
    </row>
    <row r="529" spans="1:43" ht="38.25" x14ac:dyDescent="0.25">
      <c r="A529" s="232" t="s">
        <v>1130</v>
      </c>
      <c r="B529" s="74" t="s">
        <v>66</v>
      </c>
      <c r="C529" s="74">
        <v>118</v>
      </c>
      <c r="D529" s="74" t="s">
        <v>707</v>
      </c>
      <c r="E529" s="74" t="s">
        <v>9</v>
      </c>
      <c r="F529" s="209"/>
      <c r="G529" s="209"/>
      <c r="H529" s="209"/>
      <c r="I529" s="209"/>
      <c r="J529" s="209"/>
      <c r="K529" s="209"/>
      <c r="L529" s="209"/>
      <c r="M529" s="209"/>
      <c r="N529" s="209"/>
      <c r="O529" s="209"/>
      <c r="P529" s="209"/>
      <c r="Q529" s="209"/>
      <c r="R529" s="209"/>
      <c r="S529" s="209"/>
      <c r="T529" s="209"/>
      <c r="U529" s="209"/>
      <c r="V529" s="209"/>
      <c r="W529" s="209"/>
      <c r="X529" s="209"/>
      <c r="Y529" s="64" t="s">
        <v>824</v>
      </c>
      <c r="Z529" s="127" t="s">
        <v>824</v>
      </c>
      <c r="AA529" s="127" t="s">
        <v>824</v>
      </c>
      <c r="AB529" s="433" t="s">
        <v>824</v>
      </c>
      <c r="AC529" s="61" t="s">
        <v>824</v>
      </c>
      <c r="AD529" s="214"/>
      <c r="AE529" s="61" t="s">
        <v>824</v>
      </c>
      <c r="AF529" s="130" t="s">
        <v>824</v>
      </c>
      <c r="AG529" s="123" t="s">
        <v>824</v>
      </c>
      <c r="AH529" s="123" t="s">
        <v>824</v>
      </c>
      <c r="AI529" s="61" t="s">
        <v>824</v>
      </c>
      <c r="AJ529" s="61" t="s">
        <v>824</v>
      </c>
      <c r="AK529" s="61" t="s">
        <v>824</v>
      </c>
      <c r="AL529" s="61" t="s">
        <v>1129</v>
      </c>
      <c r="AM529" s="76"/>
      <c r="AN529" s="215"/>
      <c r="AO529" s="215"/>
      <c r="AP529" s="215"/>
      <c r="AQ529" s="215"/>
    </row>
    <row r="530" spans="1:43" ht="38.25" x14ac:dyDescent="0.25">
      <c r="A530" s="232" t="s">
        <v>1130</v>
      </c>
      <c r="B530" s="191" t="s">
        <v>66</v>
      </c>
      <c r="C530" s="191">
        <v>119</v>
      </c>
      <c r="D530" s="191" t="s">
        <v>761</v>
      </c>
      <c r="E530" s="191" t="s">
        <v>9</v>
      </c>
      <c r="F530" s="216"/>
      <c r="G530" s="216"/>
      <c r="H530" s="216"/>
      <c r="I530" s="216"/>
      <c r="J530" s="216"/>
      <c r="K530" s="216"/>
      <c r="L530" s="216"/>
      <c r="M530" s="216"/>
      <c r="N530" s="216"/>
      <c r="O530" s="216"/>
      <c r="P530" s="216"/>
      <c r="Q530" s="216"/>
      <c r="R530" s="216"/>
      <c r="S530" s="216"/>
      <c r="T530" s="216"/>
      <c r="U530" s="216"/>
      <c r="V530" s="216"/>
      <c r="W530" s="216"/>
      <c r="X530" s="216"/>
      <c r="Y530" s="152" t="s">
        <v>824</v>
      </c>
      <c r="Z530" s="127" t="s">
        <v>824</v>
      </c>
      <c r="AA530" s="127" t="s">
        <v>824</v>
      </c>
      <c r="AB530" s="127" t="s">
        <v>824</v>
      </c>
      <c r="AC530" s="35" t="s">
        <v>824</v>
      </c>
      <c r="AD530" s="219"/>
      <c r="AE530" s="35" t="s">
        <v>824</v>
      </c>
      <c r="AF530" s="193" t="s">
        <v>824</v>
      </c>
      <c r="AG530" s="123" t="s">
        <v>824</v>
      </c>
      <c r="AH530" s="123" t="s">
        <v>824</v>
      </c>
      <c r="AI530" s="35" t="s">
        <v>824</v>
      </c>
      <c r="AJ530" s="35" t="s">
        <v>824</v>
      </c>
      <c r="AK530" s="35" t="s">
        <v>824</v>
      </c>
      <c r="AL530" s="35" t="s">
        <v>1129</v>
      </c>
      <c r="AM530" s="192"/>
      <c r="AN530" s="215"/>
      <c r="AO530" s="215"/>
      <c r="AP530" s="215"/>
      <c r="AQ530" s="215"/>
    </row>
    <row r="531" spans="1:43" ht="25.5" x14ac:dyDescent="0.25">
      <c r="A531" s="232" t="s">
        <v>1130</v>
      </c>
      <c r="B531" s="74" t="s">
        <v>45</v>
      </c>
      <c r="C531" s="74">
        <v>120</v>
      </c>
      <c r="D531" s="74" t="s">
        <v>710</v>
      </c>
      <c r="E531" s="74" t="s">
        <v>9</v>
      </c>
      <c r="F531" s="209">
        <v>1</v>
      </c>
      <c r="G531" s="209">
        <v>1</v>
      </c>
      <c r="H531" s="209">
        <v>1</v>
      </c>
      <c r="I531" s="209">
        <v>1</v>
      </c>
      <c r="J531" s="209">
        <v>1</v>
      </c>
      <c r="K531" s="209">
        <v>1</v>
      </c>
      <c r="L531" s="209">
        <v>1</v>
      </c>
      <c r="M531" s="209">
        <v>1</v>
      </c>
      <c r="N531" s="209">
        <v>1</v>
      </c>
      <c r="O531" s="209">
        <v>1</v>
      </c>
      <c r="P531" s="209">
        <v>1</v>
      </c>
      <c r="Q531" s="209">
        <v>1</v>
      </c>
      <c r="R531" s="209">
        <v>1</v>
      </c>
      <c r="S531" s="209"/>
      <c r="T531" s="209"/>
      <c r="U531" s="209"/>
      <c r="V531" s="209"/>
      <c r="W531" s="209"/>
      <c r="X531" s="209"/>
      <c r="Y531" s="64">
        <v>1</v>
      </c>
      <c r="Z531" s="127">
        <v>1</v>
      </c>
      <c r="AA531" s="127">
        <v>3</v>
      </c>
      <c r="AB531" s="433" t="s">
        <v>1131</v>
      </c>
      <c r="AC531" s="61" t="s">
        <v>462</v>
      </c>
      <c r="AD531" s="214" t="s">
        <v>371</v>
      </c>
      <c r="AE531" s="61" t="s">
        <v>371</v>
      </c>
      <c r="AF531" s="130" t="s">
        <v>1131</v>
      </c>
      <c r="AG531" s="123">
        <v>1</v>
      </c>
      <c r="AH531" s="123">
        <v>3</v>
      </c>
      <c r="AI531" s="61" t="s">
        <v>462</v>
      </c>
      <c r="AJ531" s="61" t="s">
        <v>371</v>
      </c>
      <c r="AK531" s="61" t="s">
        <v>371</v>
      </c>
      <c r="AL531" s="61" t="s">
        <v>1129</v>
      </c>
      <c r="AM531" s="76"/>
      <c r="AN531" s="215"/>
      <c r="AO531" s="215"/>
      <c r="AP531" s="215"/>
      <c r="AQ531" s="215"/>
    </row>
    <row r="532" spans="1:43" ht="25.5" x14ac:dyDescent="0.25">
      <c r="A532" s="232" t="s">
        <v>1130</v>
      </c>
      <c r="B532" s="191" t="s">
        <v>66</v>
      </c>
      <c r="C532" s="191">
        <v>121</v>
      </c>
      <c r="D532" s="191" t="s">
        <v>712</v>
      </c>
      <c r="E532" s="191" t="s">
        <v>9</v>
      </c>
      <c r="F532" s="216"/>
      <c r="G532" s="216"/>
      <c r="H532" s="216"/>
      <c r="I532" s="216"/>
      <c r="J532" s="216"/>
      <c r="K532" s="216"/>
      <c r="L532" s="216"/>
      <c r="M532" s="216"/>
      <c r="N532" s="216"/>
      <c r="O532" s="216"/>
      <c r="P532" s="216"/>
      <c r="Q532" s="216"/>
      <c r="R532" s="216"/>
      <c r="S532" s="216"/>
      <c r="T532" s="216"/>
      <c r="U532" s="216"/>
      <c r="V532" s="216"/>
      <c r="W532" s="216"/>
      <c r="X532" s="216"/>
      <c r="Y532" s="152" t="s">
        <v>824</v>
      </c>
      <c r="Z532" s="127" t="s">
        <v>824</v>
      </c>
      <c r="AA532" s="127" t="s">
        <v>824</v>
      </c>
      <c r="AB532" s="127" t="s">
        <v>824</v>
      </c>
      <c r="AC532" s="35" t="s">
        <v>824</v>
      </c>
      <c r="AD532" s="219"/>
      <c r="AE532" s="35" t="s">
        <v>824</v>
      </c>
      <c r="AF532" s="193" t="s">
        <v>824</v>
      </c>
      <c r="AG532" s="123" t="s">
        <v>824</v>
      </c>
      <c r="AH532" s="123" t="s">
        <v>824</v>
      </c>
      <c r="AI532" s="35" t="s">
        <v>824</v>
      </c>
      <c r="AJ532" s="35" t="s">
        <v>824</v>
      </c>
      <c r="AK532" s="35" t="s">
        <v>824</v>
      </c>
      <c r="AL532" s="35" t="s">
        <v>1129</v>
      </c>
      <c r="AM532" s="192"/>
      <c r="AN532" s="215"/>
      <c r="AO532" s="215"/>
      <c r="AP532" s="215"/>
      <c r="AQ532" s="215"/>
    </row>
    <row r="533" spans="1:43" ht="25.5" x14ac:dyDescent="0.25">
      <c r="A533" s="232" t="s">
        <v>1130</v>
      </c>
      <c r="B533" s="191" t="s">
        <v>66</v>
      </c>
      <c r="C533" s="191">
        <v>122</v>
      </c>
      <c r="D533" s="191" t="s">
        <v>763</v>
      </c>
      <c r="E533" s="191" t="s">
        <v>9</v>
      </c>
      <c r="F533" s="216"/>
      <c r="G533" s="216"/>
      <c r="H533" s="216"/>
      <c r="I533" s="216"/>
      <c r="J533" s="216"/>
      <c r="K533" s="216"/>
      <c r="L533" s="216"/>
      <c r="M533" s="216"/>
      <c r="N533" s="216"/>
      <c r="O533" s="216"/>
      <c r="P533" s="216"/>
      <c r="Q533" s="216"/>
      <c r="R533" s="216"/>
      <c r="S533" s="216"/>
      <c r="T533" s="216"/>
      <c r="U533" s="216"/>
      <c r="V533" s="216"/>
      <c r="W533" s="216"/>
      <c r="X533" s="216"/>
      <c r="Y533" s="152" t="s">
        <v>824</v>
      </c>
      <c r="Z533" s="127" t="s">
        <v>824</v>
      </c>
      <c r="AA533" s="127" t="s">
        <v>824</v>
      </c>
      <c r="AB533" s="127" t="s">
        <v>824</v>
      </c>
      <c r="AC533" s="35" t="s">
        <v>824</v>
      </c>
      <c r="AD533" s="219"/>
      <c r="AE533" s="35" t="s">
        <v>824</v>
      </c>
      <c r="AF533" s="193" t="s">
        <v>824</v>
      </c>
      <c r="AG533" s="123" t="s">
        <v>824</v>
      </c>
      <c r="AH533" s="123" t="s">
        <v>824</v>
      </c>
      <c r="AI533" s="35" t="s">
        <v>824</v>
      </c>
      <c r="AJ533" s="35" t="s">
        <v>824</v>
      </c>
      <c r="AK533" s="35" t="s">
        <v>824</v>
      </c>
      <c r="AL533" s="35" t="s">
        <v>1129</v>
      </c>
      <c r="AM533" s="192"/>
      <c r="AN533" s="215"/>
      <c r="AO533" s="215"/>
      <c r="AP533" s="215"/>
      <c r="AQ533" s="215"/>
    </row>
    <row r="534" spans="1:43" ht="25.5" x14ac:dyDescent="0.25">
      <c r="A534" s="232" t="s">
        <v>1130</v>
      </c>
      <c r="B534" s="74" t="s">
        <v>66</v>
      </c>
      <c r="C534" s="74">
        <v>123</v>
      </c>
      <c r="D534" s="74" t="s">
        <v>764</v>
      </c>
      <c r="E534" s="74" t="s">
        <v>715</v>
      </c>
      <c r="F534" s="209"/>
      <c r="G534" s="209"/>
      <c r="H534" s="209"/>
      <c r="I534" s="209"/>
      <c r="J534" s="209"/>
      <c r="K534" s="209"/>
      <c r="L534" s="209"/>
      <c r="M534" s="209"/>
      <c r="N534" s="209"/>
      <c r="O534" s="209"/>
      <c r="P534" s="209"/>
      <c r="Q534" s="209"/>
      <c r="R534" s="209"/>
      <c r="S534" s="209"/>
      <c r="T534" s="209"/>
      <c r="U534" s="209"/>
      <c r="V534" s="209"/>
      <c r="W534" s="209"/>
      <c r="X534" s="209"/>
      <c r="Y534" s="64" t="s">
        <v>824</v>
      </c>
      <c r="Z534" s="127" t="s">
        <v>824</v>
      </c>
      <c r="AA534" s="127" t="s">
        <v>824</v>
      </c>
      <c r="AB534" s="433" t="s">
        <v>824</v>
      </c>
      <c r="AC534" s="61" t="s">
        <v>824</v>
      </c>
      <c r="AD534" s="214"/>
      <c r="AE534" s="61" t="s">
        <v>824</v>
      </c>
      <c r="AF534" s="130" t="s">
        <v>824</v>
      </c>
      <c r="AG534" s="123" t="s">
        <v>824</v>
      </c>
      <c r="AH534" s="123" t="s">
        <v>824</v>
      </c>
      <c r="AI534" s="61" t="s">
        <v>824</v>
      </c>
      <c r="AJ534" s="61" t="s">
        <v>824</v>
      </c>
      <c r="AK534" s="61" t="s">
        <v>824</v>
      </c>
      <c r="AL534" s="61" t="s">
        <v>1129</v>
      </c>
      <c r="AM534" s="76"/>
      <c r="AN534" s="215"/>
      <c r="AO534" s="215"/>
      <c r="AP534" s="215"/>
      <c r="AQ534" s="215"/>
    </row>
    <row r="535" spans="1:43" ht="38.25" x14ac:dyDescent="0.25">
      <c r="A535" s="232" t="s">
        <v>1130</v>
      </c>
      <c r="B535" s="191" t="s">
        <v>66</v>
      </c>
      <c r="C535" s="191">
        <v>125</v>
      </c>
      <c r="D535" s="191" t="s">
        <v>719</v>
      </c>
      <c r="E535" s="191" t="s">
        <v>9</v>
      </c>
      <c r="F535" s="216"/>
      <c r="G535" s="216"/>
      <c r="H535" s="216"/>
      <c r="I535" s="216"/>
      <c r="J535" s="216"/>
      <c r="K535" s="216"/>
      <c r="L535" s="216"/>
      <c r="M535" s="216"/>
      <c r="N535" s="216"/>
      <c r="O535" s="216"/>
      <c r="P535" s="216"/>
      <c r="Q535" s="216"/>
      <c r="R535" s="216"/>
      <c r="S535" s="216"/>
      <c r="T535" s="216"/>
      <c r="U535" s="216"/>
      <c r="V535" s="216"/>
      <c r="W535" s="216"/>
      <c r="X535" s="216"/>
      <c r="Y535" s="152" t="s">
        <v>824</v>
      </c>
      <c r="Z535" s="127" t="s">
        <v>824</v>
      </c>
      <c r="AA535" s="127" t="s">
        <v>824</v>
      </c>
      <c r="AB535" s="127" t="s">
        <v>824</v>
      </c>
      <c r="AC535" s="35" t="s">
        <v>824</v>
      </c>
      <c r="AD535" s="219"/>
      <c r="AE535" s="35" t="s">
        <v>824</v>
      </c>
      <c r="AF535" s="193" t="s">
        <v>824</v>
      </c>
      <c r="AG535" s="123" t="s">
        <v>824</v>
      </c>
      <c r="AH535" s="123" t="s">
        <v>824</v>
      </c>
      <c r="AI535" s="35" t="s">
        <v>824</v>
      </c>
      <c r="AJ535" s="35" t="s">
        <v>824</v>
      </c>
      <c r="AK535" s="35" t="s">
        <v>824</v>
      </c>
      <c r="AL535" s="35" t="s">
        <v>1129</v>
      </c>
      <c r="AM535" s="192"/>
      <c r="AN535" s="215"/>
      <c r="AO535" s="215"/>
      <c r="AP535" s="215"/>
      <c r="AQ535" s="215"/>
    </row>
    <row r="536" spans="1:43" ht="25.5" x14ac:dyDescent="0.25">
      <c r="A536" s="232" t="s">
        <v>1130</v>
      </c>
      <c r="B536" s="74" t="s">
        <v>66</v>
      </c>
      <c r="C536" s="74">
        <v>126</v>
      </c>
      <c r="D536" s="74" t="s">
        <v>766</v>
      </c>
      <c r="E536" s="74" t="s">
        <v>9</v>
      </c>
      <c r="F536" s="209"/>
      <c r="G536" s="209"/>
      <c r="H536" s="209"/>
      <c r="I536" s="209"/>
      <c r="J536" s="209"/>
      <c r="K536" s="209"/>
      <c r="L536" s="209"/>
      <c r="M536" s="209"/>
      <c r="N536" s="209"/>
      <c r="O536" s="209"/>
      <c r="P536" s="209"/>
      <c r="Q536" s="209"/>
      <c r="R536" s="209"/>
      <c r="S536" s="209"/>
      <c r="T536" s="209"/>
      <c r="U536" s="209"/>
      <c r="V536" s="209"/>
      <c r="W536" s="209"/>
      <c r="X536" s="209"/>
      <c r="Y536" s="64" t="s">
        <v>824</v>
      </c>
      <c r="Z536" s="127" t="s">
        <v>824</v>
      </c>
      <c r="AA536" s="127" t="s">
        <v>824</v>
      </c>
      <c r="AB536" s="433" t="s">
        <v>824</v>
      </c>
      <c r="AC536" s="61" t="s">
        <v>824</v>
      </c>
      <c r="AD536" s="214"/>
      <c r="AE536" s="61" t="s">
        <v>824</v>
      </c>
      <c r="AF536" s="130" t="s">
        <v>824</v>
      </c>
      <c r="AG536" s="123" t="s">
        <v>824</v>
      </c>
      <c r="AH536" s="123" t="s">
        <v>824</v>
      </c>
      <c r="AI536" s="61" t="s">
        <v>824</v>
      </c>
      <c r="AJ536" s="61" t="s">
        <v>824</v>
      </c>
      <c r="AK536" s="61" t="s">
        <v>824</v>
      </c>
      <c r="AL536" s="61" t="s">
        <v>1129</v>
      </c>
      <c r="AM536" s="76"/>
      <c r="AN536" s="215"/>
      <c r="AO536" s="215"/>
      <c r="AP536" s="215"/>
      <c r="AQ536" s="215"/>
    </row>
    <row r="537" spans="1:43" ht="25.5" x14ac:dyDescent="0.25">
      <c r="A537" s="232" t="s">
        <v>1130</v>
      </c>
      <c r="B537" s="191" t="s">
        <v>66</v>
      </c>
      <c r="C537" s="191">
        <v>127</v>
      </c>
      <c r="D537" s="191" t="s">
        <v>722</v>
      </c>
      <c r="E537" s="191" t="s">
        <v>9</v>
      </c>
      <c r="F537" s="216"/>
      <c r="G537" s="216"/>
      <c r="H537" s="216"/>
      <c r="I537" s="216"/>
      <c r="J537" s="216"/>
      <c r="K537" s="216"/>
      <c r="L537" s="216"/>
      <c r="M537" s="216"/>
      <c r="N537" s="216"/>
      <c r="O537" s="216"/>
      <c r="P537" s="216"/>
      <c r="Q537" s="216"/>
      <c r="R537" s="216"/>
      <c r="S537" s="216"/>
      <c r="T537" s="216"/>
      <c r="U537" s="216"/>
      <c r="V537" s="216"/>
      <c r="W537" s="216"/>
      <c r="X537" s="216"/>
      <c r="Y537" s="152" t="s">
        <v>824</v>
      </c>
      <c r="Z537" s="127" t="s">
        <v>824</v>
      </c>
      <c r="AA537" s="127" t="s">
        <v>824</v>
      </c>
      <c r="AB537" s="127" t="s">
        <v>824</v>
      </c>
      <c r="AC537" s="35" t="s">
        <v>824</v>
      </c>
      <c r="AD537" s="219"/>
      <c r="AE537" s="35" t="s">
        <v>824</v>
      </c>
      <c r="AF537" s="193" t="s">
        <v>824</v>
      </c>
      <c r="AG537" s="123" t="s">
        <v>824</v>
      </c>
      <c r="AH537" s="123" t="s">
        <v>824</v>
      </c>
      <c r="AI537" s="35" t="s">
        <v>824</v>
      </c>
      <c r="AJ537" s="35" t="s">
        <v>824</v>
      </c>
      <c r="AK537" s="35" t="s">
        <v>824</v>
      </c>
      <c r="AL537" s="35" t="s">
        <v>1129</v>
      </c>
      <c r="AM537" s="192"/>
      <c r="AN537" s="215"/>
      <c r="AO537" s="215"/>
      <c r="AP537" s="215"/>
      <c r="AQ537" s="215"/>
    </row>
    <row r="538" spans="1:43" ht="25.5" x14ac:dyDescent="0.25">
      <c r="A538" s="232" t="s">
        <v>1130</v>
      </c>
      <c r="B538" s="74" t="s">
        <v>76</v>
      </c>
      <c r="C538" s="74">
        <v>129</v>
      </c>
      <c r="D538" s="74" t="s">
        <v>779</v>
      </c>
      <c r="E538" s="74" t="s">
        <v>9</v>
      </c>
      <c r="F538" s="209"/>
      <c r="G538" s="209"/>
      <c r="H538" s="209"/>
      <c r="I538" s="209"/>
      <c r="J538" s="209"/>
      <c r="K538" s="209"/>
      <c r="L538" s="209"/>
      <c r="M538" s="209"/>
      <c r="N538" s="209"/>
      <c r="O538" s="209"/>
      <c r="P538" s="209"/>
      <c r="Q538" s="209"/>
      <c r="R538" s="209"/>
      <c r="S538" s="209"/>
      <c r="T538" s="209"/>
      <c r="U538" s="209"/>
      <c r="V538" s="209"/>
      <c r="W538" s="209"/>
      <c r="X538" s="209"/>
      <c r="Y538" s="64" t="s">
        <v>824</v>
      </c>
      <c r="Z538" s="127" t="s">
        <v>824</v>
      </c>
      <c r="AA538" s="127" t="s">
        <v>824</v>
      </c>
      <c r="AB538" s="433" t="s">
        <v>824</v>
      </c>
      <c r="AC538" s="61" t="s">
        <v>824</v>
      </c>
      <c r="AD538" s="214"/>
      <c r="AE538" s="61" t="s">
        <v>824</v>
      </c>
      <c r="AF538" s="130" t="s">
        <v>824</v>
      </c>
      <c r="AG538" s="123" t="s">
        <v>824</v>
      </c>
      <c r="AH538" s="123" t="s">
        <v>824</v>
      </c>
      <c r="AI538" s="61" t="s">
        <v>824</v>
      </c>
      <c r="AJ538" s="61" t="s">
        <v>824</v>
      </c>
      <c r="AK538" s="61" t="s">
        <v>824</v>
      </c>
      <c r="AL538" s="61" t="s">
        <v>1129</v>
      </c>
      <c r="AM538" s="76"/>
      <c r="AN538" s="215"/>
      <c r="AO538" s="215"/>
      <c r="AP538" s="215"/>
      <c r="AQ538" s="215"/>
    </row>
    <row r="539" spans="1:43" ht="25.5" x14ac:dyDescent="0.25">
      <c r="A539" s="232" t="s">
        <v>1130</v>
      </c>
      <c r="B539" s="191" t="s">
        <v>687</v>
      </c>
      <c r="C539" s="191">
        <v>130</v>
      </c>
      <c r="D539" s="191" t="s">
        <v>769</v>
      </c>
      <c r="E539" s="191" t="s">
        <v>9</v>
      </c>
      <c r="F539" s="216"/>
      <c r="G539" s="216"/>
      <c r="H539" s="216"/>
      <c r="I539" s="216"/>
      <c r="J539" s="216"/>
      <c r="K539" s="216"/>
      <c r="L539" s="216"/>
      <c r="M539" s="216"/>
      <c r="N539" s="216"/>
      <c r="O539" s="216"/>
      <c r="P539" s="216"/>
      <c r="Q539" s="216"/>
      <c r="R539" s="216"/>
      <c r="S539" s="216"/>
      <c r="T539" s="216"/>
      <c r="U539" s="216"/>
      <c r="V539" s="216"/>
      <c r="W539" s="216"/>
      <c r="X539" s="216"/>
      <c r="Y539" s="152" t="s">
        <v>824</v>
      </c>
      <c r="Z539" s="127" t="s">
        <v>824</v>
      </c>
      <c r="AA539" s="127" t="s">
        <v>824</v>
      </c>
      <c r="AB539" s="127" t="s">
        <v>824</v>
      </c>
      <c r="AC539" s="35" t="s">
        <v>824</v>
      </c>
      <c r="AD539" s="219"/>
      <c r="AE539" s="35" t="s">
        <v>824</v>
      </c>
      <c r="AF539" s="193" t="s">
        <v>824</v>
      </c>
      <c r="AG539" s="123" t="s">
        <v>824</v>
      </c>
      <c r="AH539" s="123" t="s">
        <v>824</v>
      </c>
      <c r="AI539" s="35" t="s">
        <v>824</v>
      </c>
      <c r="AJ539" s="35" t="s">
        <v>824</v>
      </c>
      <c r="AK539" s="35" t="s">
        <v>824</v>
      </c>
      <c r="AL539" s="35" t="s">
        <v>1129</v>
      </c>
      <c r="AM539" s="192"/>
      <c r="AN539" s="215"/>
      <c r="AO539" s="215"/>
      <c r="AP539" s="215"/>
      <c r="AQ539" s="215"/>
    </row>
    <row r="540" spans="1:43" ht="25.5" x14ac:dyDescent="0.25">
      <c r="A540" s="232" t="s">
        <v>1130</v>
      </c>
      <c r="B540" s="74" t="s">
        <v>48</v>
      </c>
      <c r="C540" s="74">
        <v>131</v>
      </c>
      <c r="D540" s="74" t="s">
        <v>724</v>
      </c>
      <c r="E540" s="74" t="s">
        <v>9</v>
      </c>
      <c r="F540" s="209"/>
      <c r="G540" s="209"/>
      <c r="H540" s="209"/>
      <c r="I540" s="209"/>
      <c r="J540" s="209"/>
      <c r="K540" s="209"/>
      <c r="L540" s="209"/>
      <c r="M540" s="209"/>
      <c r="N540" s="209"/>
      <c r="O540" s="209"/>
      <c r="P540" s="209"/>
      <c r="Q540" s="209"/>
      <c r="R540" s="209"/>
      <c r="S540" s="209"/>
      <c r="T540" s="209"/>
      <c r="U540" s="209"/>
      <c r="V540" s="209"/>
      <c r="W540" s="209"/>
      <c r="X540" s="209"/>
      <c r="Y540" s="64" t="s">
        <v>824</v>
      </c>
      <c r="Z540" s="127" t="s">
        <v>824</v>
      </c>
      <c r="AA540" s="127" t="s">
        <v>824</v>
      </c>
      <c r="AB540" s="433" t="s">
        <v>824</v>
      </c>
      <c r="AC540" s="61" t="s">
        <v>824</v>
      </c>
      <c r="AD540" s="214"/>
      <c r="AE540" s="61" t="s">
        <v>824</v>
      </c>
      <c r="AF540" s="130" t="s">
        <v>824</v>
      </c>
      <c r="AG540" s="123" t="s">
        <v>824</v>
      </c>
      <c r="AH540" s="123" t="s">
        <v>824</v>
      </c>
      <c r="AI540" s="61" t="s">
        <v>824</v>
      </c>
      <c r="AJ540" s="61" t="s">
        <v>824</v>
      </c>
      <c r="AK540" s="61" t="s">
        <v>824</v>
      </c>
      <c r="AL540" s="61" t="s">
        <v>1129</v>
      </c>
      <c r="AM540" s="76"/>
      <c r="AN540" s="215"/>
      <c r="AO540" s="215"/>
      <c r="AP540" s="215"/>
      <c r="AQ540" s="215"/>
    </row>
    <row r="541" spans="1:43" ht="66.75" customHeight="1" x14ac:dyDescent="0.25">
      <c r="A541" s="232" t="s">
        <v>1130</v>
      </c>
      <c r="B541" s="191" t="s">
        <v>12</v>
      </c>
      <c r="C541" s="197">
        <v>132</v>
      </c>
      <c r="D541" s="198" t="s">
        <v>729</v>
      </c>
      <c r="E541" s="198" t="s">
        <v>735</v>
      </c>
      <c r="F541" s="211">
        <v>1</v>
      </c>
      <c r="G541" s="211">
        <v>1</v>
      </c>
      <c r="H541" s="211">
        <v>1</v>
      </c>
      <c r="I541" s="211">
        <v>1</v>
      </c>
      <c r="J541" s="211">
        <v>1</v>
      </c>
      <c r="K541" s="211">
        <v>1</v>
      </c>
      <c r="L541" s="211">
        <v>1</v>
      </c>
      <c r="M541" s="211">
        <v>1</v>
      </c>
      <c r="N541" s="211">
        <v>1</v>
      </c>
      <c r="O541" s="211">
        <v>1</v>
      </c>
      <c r="P541" s="211">
        <v>1</v>
      </c>
      <c r="Q541" s="211">
        <v>1</v>
      </c>
      <c r="R541" s="211">
        <v>1</v>
      </c>
      <c r="S541" s="211"/>
      <c r="T541" s="211"/>
      <c r="U541" s="211"/>
      <c r="V541" s="211"/>
      <c r="W541" s="211"/>
      <c r="X541" s="211"/>
      <c r="Y541" s="189">
        <v>1</v>
      </c>
      <c r="Z541" s="127">
        <v>1</v>
      </c>
      <c r="AA541" s="127">
        <v>3</v>
      </c>
      <c r="AB541" s="433" t="s">
        <v>1131</v>
      </c>
      <c r="AC541" s="61" t="s">
        <v>462</v>
      </c>
      <c r="AD541" s="214" t="s">
        <v>371</v>
      </c>
      <c r="AE541" s="61" t="s">
        <v>371</v>
      </c>
      <c r="AF541" s="130" t="s">
        <v>1131</v>
      </c>
      <c r="AG541" s="123">
        <v>1</v>
      </c>
      <c r="AH541" s="123">
        <v>3</v>
      </c>
      <c r="AI541" s="61" t="s">
        <v>462</v>
      </c>
      <c r="AJ541" s="61" t="s">
        <v>371</v>
      </c>
      <c r="AK541" s="61" t="s">
        <v>371</v>
      </c>
      <c r="AL541" s="61" t="s">
        <v>1129</v>
      </c>
      <c r="AM541" s="76"/>
      <c r="AN541" s="215"/>
      <c r="AO541" s="215"/>
      <c r="AP541" s="215"/>
      <c r="AQ541" s="215"/>
    </row>
    <row r="542" spans="1:43" ht="66.75" customHeight="1" x14ac:dyDescent="0.25">
      <c r="A542" s="232" t="s">
        <v>1130</v>
      </c>
      <c r="B542" s="74" t="s">
        <v>102</v>
      </c>
      <c r="C542" s="74">
        <v>133</v>
      </c>
      <c r="D542" s="74" t="s">
        <v>772</v>
      </c>
      <c r="E542" s="74" t="s">
        <v>735</v>
      </c>
      <c r="F542" s="209"/>
      <c r="G542" s="209"/>
      <c r="H542" s="209"/>
      <c r="I542" s="209"/>
      <c r="J542" s="209"/>
      <c r="K542" s="209"/>
      <c r="L542" s="209"/>
      <c r="M542" s="209"/>
      <c r="N542" s="209"/>
      <c r="O542" s="209"/>
      <c r="P542" s="209"/>
      <c r="Q542" s="209"/>
      <c r="R542" s="209"/>
      <c r="S542" s="209"/>
      <c r="T542" s="209"/>
      <c r="U542" s="209"/>
      <c r="V542" s="209"/>
      <c r="W542" s="209"/>
      <c r="X542" s="209"/>
      <c r="Y542" s="64" t="s">
        <v>824</v>
      </c>
      <c r="Z542" s="127" t="s">
        <v>824</v>
      </c>
      <c r="AA542" s="127" t="s">
        <v>824</v>
      </c>
      <c r="AB542" s="433" t="s">
        <v>824</v>
      </c>
      <c r="AC542" s="61" t="s">
        <v>824</v>
      </c>
      <c r="AD542" s="214"/>
      <c r="AE542" s="61" t="s">
        <v>824</v>
      </c>
      <c r="AF542" s="130" t="s">
        <v>824</v>
      </c>
      <c r="AG542" s="123" t="s">
        <v>824</v>
      </c>
      <c r="AH542" s="123" t="s">
        <v>824</v>
      </c>
      <c r="AI542" s="61" t="s">
        <v>824</v>
      </c>
      <c r="AJ542" s="61" t="s">
        <v>824</v>
      </c>
      <c r="AK542" s="61" t="s">
        <v>824</v>
      </c>
      <c r="AL542" s="61" t="s">
        <v>1129</v>
      </c>
      <c r="AM542" s="76"/>
      <c r="AN542" s="215"/>
      <c r="AO542" s="215"/>
      <c r="AP542" s="215"/>
      <c r="AQ542" s="215"/>
    </row>
    <row r="543" spans="1:43" ht="66.75" customHeight="1" x14ac:dyDescent="0.25">
      <c r="A543" s="232" t="s">
        <v>1130</v>
      </c>
      <c r="B543" s="191" t="s">
        <v>38</v>
      </c>
      <c r="C543" s="191">
        <v>134</v>
      </c>
      <c r="D543" s="198" t="s">
        <v>726</v>
      </c>
      <c r="E543" s="198" t="s">
        <v>735</v>
      </c>
      <c r="F543" s="211"/>
      <c r="G543" s="211"/>
      <c r="H543" s="211"/>
      <c r="I543" s="211"/>
      <c r="J543" s="211"/>
      <c r="K543" s="211"/>
      <c r="L543" s="211"/>
      <c r="M543" s="211"/>
      <c r="N543" s="211"/>
      <c r="O543" s="211"/>
      <c r="P543" s="211"/>
      <c r="Q543" s="211"/>
      <c r="R543" s="211"/>
      <c r="S543" s="211"/>
      <c r="T543" s="211"/>
      <c r="U543" s="211"/>
      <c r="V543" s="211"/>
      <c r="W543" s="211"/>
      <c r="X543" s="211"/>
      <c r="Y543" s="189" t="s">
        <v>824</v>
      </c>
      <c r="Z543" s="127" t="s">
        <v>824</v>
      </c>
      <c r="AA543" s="127" t="s">
        <v>824</v>
      </c>
      <c r="AB543" s="433" t="s">
        <v>824</v>
      </c>
      <c r="AC543" s="61" t="s">
        <v>824</v>
      </c>
      <c r="AD543" s="214"/>
      <c r="AE543" s="61" t="s">
        <v>824</v>
      </c>
      <c r="AF543" s="130" t="s">
        <v>824</v>
      </c>
      <c r="AG543" s="123" t="s">
        <v>824</v>
      </c>
      <c r="AH543" s="123" t="s">
        <v>824</v>
      </c>
      <c r="AI543" s="61" t="s">
        <v>824</v>
      </c>
      <c r="AJ543" s="61" t="s">
        <v>824</v>
      </c>
      <c r="AK543" s="61" t="s">
        <v>824</v>
      </c>
      <c r="AL543" s="61" t="s">
        <v>1129</v>
      </c>
      <c r="AM543" s="76"/>
      <c r="AN543" s="215"/>
      <c r="AO543" s="215"/>
      <c r="AP543" s="215"/>
      <c r="AQ543" s="215"/>
    </row>
    <row r="544" spans="1:43" ht="66.75" customHeight="1" x14ac:dyDescent="0.25">
      <c r="A544" s="232" t="s">
        <v>1130</v>
      </c>
      <c r="B544" s="74" t="s">
        <v>43</v>
      </c>
      <c r="C544" s="74">
        <v>135</v>
      </c>
      <c r="D544" s="74" t="s">
        <v>730</v>
      </c>
      <c r="E544" s="74" t="s">
        <v>735</v>
      </c>
      <c r="F544" s="209"/>
      <c r="G544" s="209"/>
      <c r="H544" s="209"/>
      <c r="I544" s="209"/>
      <c r="J544" s="209"/>
      <c r="K544" s="209"/>
      <c r="L544" s="209"/>
      <c r="M544" s="209"/>
      <c r="N544" s="209"/>
      <c r="O544" s="209"/>
      <c r="P544" s="209"/>
      <c r="Q544" s="209"/>
      <c r="R544" s="209"/>
      <c r="S544" s="209"/>
      <c r="T544" s="209"/>
      <c r="U544" s="209"/>
      <c r="V544" s="209"/>
      <c r="W544" s="209"/>
      <c r="X544" s="209"/>
      <c r="Y544" s="64" t="s">
        <v>824</v>
      </c>
      <c r="Z544" s="127" t="s">
        <v>824</v>
      </c>
      <c r="AA544" s="127" t="s">
        <v>824</v>
      </c>
      <c r="AB544" s="433" t="s">
        <v>824</v>
      </c>
      <c r="AC544" s="61" t="s">
        <v>824</v>
      </c>
      <c r="AD544" s="214"/>
      <c r="AE544" s="61" t="s">
        <v>824</v>
      </c>
      <c r="AF544" s="130" t="s">
        <v>824</v>
      </c>
      <c r="AG544" s="123" t="s">
        <v>824</v>
      </c>
      <c r="AH544" s="123" t="s">
        <v>824</v>
      </c>
      <c r="AI544" s="61" t="s">
        <v>824</v>
      </c>
      <c r="AJ544" s="61" t="s">
        <v>824</v>
      </c>
      <c r="AK544" s="61" t="s">
        <v>824</v>
      </c>
      <c r="AL544" s="61" t="s">
        <v>1129</v>
      </c>
      <c r="AM544" s="76"/>
      <c r="AN544" s="215"/>
      <c r="AO544" s="215"/>
      <c r="AP544" s="215"/>
      <c r="AQ544" s="215"/>
    </row>
    <row r="545" spans="1:43" ht="66.75" customHeight="1" x14ac:dyDescent="0.25">
      <c r="A545" s="232" t="s">
        <v>1130</v>
      </c>
      <c r="B545" s="191" t="s">
        <v>66</v>
      </c>
      <c r="C545" s="191">
        <v>136</v>
      </c>
      <c r="D545" s="198" t="s">
        <v>774</v>
      </c>
      <c r="E545" s="198" t="s">
        <v>735</v>
      </c>
      <c r="F545" s="211"/>
      <c r="G545" s="211"/>
      <c r="H545" s="211"/>
      <c r="I545" s="211"/>
      <c r="J545" s="211"/>
      <c r="K545" s="211"/>
      <c r="L545" s="211"/>
      <c r="M545" s="211"/>
      <c r="N545" s="211"/>
      <c r="O545" s="211"/>
      <c r="P545" s="211"/>
      <c r="Q545" s="211"/>
      <c r="R545" s="211"/>
      <c r="S545" s="211"/>
      <c r="T545" s="211"/>
      <c r="U545" s="211"/>
      <c r="V545" s="211"/>
      <c r="W545" s="211"/>
      <c r="X545" s="211"/>
      <c r="Y545" s="189" t="s">
        <v>824</v>
      </c>
      <c r="Z545" s="127" t="s">
        <v>824</v>
      </c>
      <c r="AA545" s="127" t="s">
        <v>824</v>
      </c>
      <c r="AB545" s="433" t="s">
        <v>824</v>
      </c>
      <c r="AC545" s="61" t="s">
        <v>824</v>
      </c>
      <c r="AD545" s="214"/>
      <c r="AE545" s="61" t="s">
        <v>824</v>
      </c>
      <c r="AF545" s="130" t="s">
        <v>824</v>
      </c>
      <c r="AG545" s="123" t="s">
        <v>824</v>
      </c>
      <c r="AH545" s="123" t="s">
        <v>824</v>
      </c>
      <c r="AI545" s="61" t="s">
        <v>824</v>
      </c>
      <c r="AJ545" s="61" t="s">
        <v>824</v>
      </c>
      <c r="AK545" s="61" t="s">
        <v>824</v>
      </c>
      <c r="AL545" s="61" t="s">
        <v>1129</v>
      </c>
      <c r="AM545" s="76"/>
      <c r="AN545" s="215"/>
      <c r="AO545" s="215"/>
      <c r="AP545" s="215"/>
      <c r="AQ545" s="215"/>
    </row>
    <row r="546" spans="1:43" ht="66.75" customHeight="1" x14ac:dyDescent="0.25">
      <c r="A546" s="232" t="s">
        <v>1130</v>
      </c>
      <c r="B546" s="74" t="s">
        <v>66</v>
      </c>
      <c r="C546" s="74">
        <v>137</v>
      </c>
      <c r="D546" s="74" t="s">
        <v>736</v>
      </c>
      <c r="E546" s="74" t="s">
        <v>735</v>
      </c>
      <c r="F546" s="209"/>
      <c r="G546" s="209"/>
      <c r="H546" s="209"/>
      <c r="I546" s="209"/>
      <c r="J546" s="209"/>
      <c r="K546" s="209"/>
      <c r="L546" s="209"/>
      <c r="M546" s="209"/>
      <c r="N546" s="209"/>
      <c r="O546" s="209"/>
      <c r="P546" s="209"/>
      <c r="Q546" s="209"/>
      <c r="R546" s="209"/>
      <c r="S546" s="209"/>
      <c r="T546" s="209"/>
      <c r="U546" s="209"/>
      <c r="V546" s="209"/>
      <c r="W546" s="209"/>
      <c r="X546" s="209"/>
      <c r="Y546" s="64" t="s">
        <v>824</v>
      </c>
      <c r="Z546" s="127" t="s">
        <v>824</v>
      </c>
      <c r="AA546" s="127" t="s">
        <v>824</v>
      </c>
      <c r="AB546" s="433" t="s">
        <v>824</v>
      </c>
      <c r="AC546" s="61" t="s">
        <v>824</v>
      </c>
      <c r="AD546" s="214"/>
      <c r="AE546" s="61" t="s">
        <v>824</v>
      </c>
      <c r="AF546" s="130" t="s">
        <v>824</v>
      </c>
      <c r="AG546" s="123" t="s">
        <v>824</v>
      </c>
      <c r="AH546" s="123" t="s">
        <v>824</v>
      </c>
      <c r="AI546" s="61" t="s">
        <v>824</v>
      </c>
      <c r="AJ546" s="61" t="s">
        <v>824</v>
      </c>
      <c r="AK546" s="61" t="s">
        <v>824</v>
      </c>
      <c r="AL546" s="61" t="s">
        <v>1129</v>
      </c>
      <c r="AM546" s="76"/>
      <c r="AN546" s="215"/>
      <c r="AO546" s="215"/>
      <c r="AP546" s="215"/>
      <c r="AQ546" s="215"/>
    </row>
    <row r="547" spans="1:43" ht="66.75" customHeight="1" x14ac:dyDescent="0.25">
      <c r="A547" s="232" t="s">
        <v>1130</v>
      </c>
      <c r="B547" s="191" t="s">
        <v>66</v>
      </c>
      <c r="C547" s="191">
        <v>138</v>
      </c>
      <c r="D547" s="198" t="s">
        <v>738</v>
      </c>
      <c r="E547" s="198" t="s">
        <v>735</v>
      </c>
      <c r="F547" s="211"/>
      <c r="G547" s="211"/>
      <c r="H547" s="211"/>
      <c r="I547" s="211"/>
      <c r="J547" s="211"/>
      <c r="K547" s="211"/>
      <c r="L547" s="211"/>
      <c r="M547" s="211"/>
      <c r="N547" s="211"/>
      <c r="O547" s="211"/>
      <c r="P547" s="211"/>
      <c r="Q547" s="211"/>
      <c r="R547" s="211"/>
      <c r="S547" s="211"/>
      <c r="T547" s="211"/>
      <c r="U547" s="211"/>
      <c r="V547" s="211"/>
      <c r="W547" s="211"/>
      <c r="X547" s="211"/>
      <c r="Y547" s="189" t="s">
        <v>824</v>
      </c>
      <c r="Z547" s="127" t="s">
        <v>824</v>
      </c>
      <c r="AA547" s="127" t="s">
        <v>824</v>
      </c>
      <c r="AB547" s="433" t="s">
        <v>824</v>
      </c>
      <c r="AC547" s="61" t="s">
        <v>824</v>
      </c>
      <c r="AD547" s="214"/>
      <c r="AE547" s="61" t="s">
        <v>824</v>
      </c>
      <c r="AF547" s="130" t="s">
        <v>824</v>
      </c>
      <c r="AG547" s="123" t="s">
        <v>824</v>
      </c>
      <c r="AH547" s="123" t="s">
        <v>824</v>
      </c>
      <c r="AI547" s="61" t="s">
        <v>824</v>
      </c>
      <c r="AJ547" s="61" t="s">
        <v>824</v>
      </c>
      <c r="AK547" s="61" t="s">
        <v>824</v>
      </c>
      <c r="AL547" s="61" t="s">
        <v>1129</v>
      </c>
      <c r="AM547" s="76"/>
      <c r="AN547" s="215"/>
      <c r="AO547" s="215"/>
      <c r="AP547" s="215"/>
      <c r="AQ547" s="215"/>
    </row>
    <row r="548" spans="1:43" ht="66.75" customHeight="1" x14ac:dyDescent="0.25">
      <c r="A548" s="232" t="s">
        <v>1141</v>
      </c>
      <c r="B548" s="74" t="s">
        <v>12</v>
      </c>
      <c r="C548" s="74">
        <v>5</v>
      </c>
      <c r="D548" s="74" t="s">
        <v>624</v>
      </c>
      <c r="E548" s="74" t="s">
        <v>9</v>
      </c>
      <c r="F548" s="209">
        <v>4</v>
      </c>
      <c r="G548" s="209">
        <v>4</v>
      </c>
      <c r="H548" s="209">
        <v>4</v>
      </c>
      <c r="I548" s="209">
        <v>4</v>
      </c>
      <c r="J548" s="209">
        <v>4</v>
      </c>
      <c r="K548" s="209"/>
      <c r="L548" s="209"/>
      <c r="M548" s="209"/>
      <c r="N548" s="209"/>
      <c r="O548" s="209"/>
      <c r="P548" s="209"/>
      <c r="Q548" s="209"/>
      <c r="R548" s="209"/>
      <c r="S548" s="209"/>
      <c r="T548" s="209"/>
      <c r="U548" s="209"/>
      <c r="V548" s="209"/>
      <c r="W548" s="209"/>
      <c r="X548" s="209"/>
      <c r="Y548" s="64">
        <v>4</v>
      </c>
      <c r="Z548" s="127">
        <v>4</v>
      </c>
      <c r="AA548" s="127" t="s">
        <v>824</v>
      </c>
      <c r="AB548" s="433" t="s">
        <v>146</v>
      </c>
      <c r="AC548" s="61" t="s">
        <v>146</v>
      </c>
      <c r="AD548" s="214"/>
      <c r="AE548" s="61" t="s">
        <v>824</v>
      </c>
      <c r="AF548" s="130" t="s">
        <v>146</v>
      </c>
      <c r="AG548" s="123">
        <v>4</v>
      </c>
      <c r="AH548" s="123" t="s">
        <v>824</v>
      </c>
      <c r="AI548" s="61" t="s">
        <v>146</v>
      </c>
      <c r="AJ548" s="61" t="s">
        <v>824</v>
      </c>
      <c r="AK548" s="61" t="s">
        <v>824</v>
      </c>
      <c r="AL548" s="436" t="s">
        <v>1129</v>
      </c>
      <c r="AM548" s="437"/>
      <c r="AN548" s="215"/>
      <c r="AO548" s="215"/>
      <c r="AP548" s="215"/>
      <c r="AQ548" s="215"/>
    </row>
    <row r="549" spans="1:43" ht="38.25" x14ac:dyDescent="0.25">
      <c r="A549" s="232" t="s">
        <v>1141</v>
      </c>
      <c r="B549" s="191" t="s">
        <v>12</v>
      </c>
      <c r="C549" s="191">
        <v>12</v>
      </c>
      <c r="D549" s="191" t="s">
        <v>14</v>
      </c>
      <c r="E549" s="191" t="s">
        <v>8</v>
      </c>
      <c r="F549" s="216">
        <v>3</v>
      </c>
      <c r="G549" s="216">
        <v>3</v>
      </c>
      <c r="H549" s="216">
        <v>3</v>
      </c>
      <c r="I549" s="216">
        <v>3</v>
      </c>
      <c r="J549" s="216">
        <v>4</v>
      </c>
      <c r="K549" s="216"/>
      <c r="L549" s="216"/>
      <c r="M549" s="216"/>
      <c r="N549" s="216"/>
      <c r="O549" s="216"/>
      <c r="P549" s="216"/>
      <c r="Q549" s="216"/>
      <c r="R549" s="216"/>
      <c r="S549" s="216"/>
      <c r="T549" s="216"/>
      <c r="U549" s="216"/>
      <c r="V549" s="216"/>
      <c r="W549" s="216"/>
      <c r="X549" s="216"/>
      <c r="Y549" s="152">
        <v>3</v>
      </c>
      <c r="Z549" s="127">
        <v>3</v>
      </c>
      <c r="AA549" s="127" t="s">
        <v>824</v>
      </c>
      <c r="AB549" s="127" t="s">
        <v>144</v>
      </c>
      <c r="AC549" s="35" t="s">
        <v>144</v>
      </c>
      <c r="AD549" s="219"/>
      <c r="AE549" s="35" t="s">
        <v>824</v>
      </c>
      <c r="AF549" s="193" t="s">
        <v>144</v>
      </c>
      <c r="AG549" s="123">
        <v>3</v>
      </c>
      <c r="AH549" s="123" t="s">
        <v>824</v>
      </c>
      <c r="AI549" s="35" t="s">
        <v>144</v>
      </c>
      <c r="AJ549" s="35" t="s">
        <v>824</v>
      </c>
      <c r="AK549" s="35" t="s">
        <v>824</v>
      </c>
      <c r="AL549" s="436" t="s">
        <v>1129</v>
      </c>
      <c r="AM549" s="437"/>
      <c r="AN549" s="215"/>
      <c r="AO549" s="215"/>
      <c r="AP549" s="215"/>
      <c r="AQ549" s="215"/>
    </row>
    <row r="550" spans="1:43" ht="25.5" x14ac:dyDescent="0.25">
      <c r="A550" s="232" t="s">
        <v>1141</v>
      </c>
      <c r="B550" s="74" t="s">
        <v>35</v>
      </c>
      <c r="C550" s="74">
        <v>14</v>
      </c>
      <c r="D550" s="74" t="s">
        <v>626</v>
      </c>
      <c r="E550" s="74" t="s">
        <v>9</v>
      </c>
      <c r="F550" s="209"/>
      <c r="G550" s="209"/>
      <c r="H550" s="209"/>
      <c r="I550" s="209"/>
      <c r="J550" s="209"/>
      <c r="K550" s="209"/>
      <c r="L550" s="209"/>
      <c r="M550" s="209"/>
      <c r="N550" s="209"/>
      <c r="O550" s="209"/>
      <c r="P550" s="209"/>
      <c r="Q550" s="209"/>
      <c r="R550" s="209"/>
      <c r="S550" s="209"/>
      <c r="T550" s="209"/>
      <c r="U550" s="209"/>
      <c r="V550" s="209"/>
      <c r="W550" s="209"/>
      <c r="X550" s="209"/>
      <c r="Y550" s="64" t="s">
        <v>824</v>
      </c>
      <c r="Z550" s="127" t="s">
        <v>824</v>
      </c>
      <c r="AA550" s="127" t="s">
        <v>824</v>
      </c>
      <c r="AB550" s="433" t="s">
        <v>824</v>
      </c>
      <c r="AC550" s="61" t="s">
        <v>824</v>
      </c>
      <c r="AD550" s="214"/>
      <c r="AE550" s="61" t="s">
        <v>824</v>
      </c>
      <c r="AF550" s="130" t="s">
        <v>824</v>
      </c>
      <c r="AG550" s="123" t="s">
        <v>824</v>
      </c>
      <c r="AH550" s="123" t="s">
        <v>824</v>
      </c>
      <c r="AI550" s="61" t="s">
        <v>824</v>
      </c>
      <c r="AJ550" s="61" t="s">
        <v>824</v>
      </c>
      <c r="AK550" s="61" t="s">
        <v>824</v>
      </c>
      <c r="AL550" s="436" t="s">
        <v>1129</v>
      </c>
      <c r="AM550" s="437"/>
      <c r="AN550" s="215"/>
      <c r="AO550" s="215"/>
      <c r="AP550" s="215"/>
      <c r="AQ550" s="215"/>
    </row>
    <row r="551" spans="1:43" ht="25.5" x14ac:dyDescent="0.25">
      <c r="A551" s="232" t="s">
        <v>1141</v>
      </c>
      <c r="B551" s="191" t="s">
        <v>38</v>
      </c>
      <c r="C551" s="191">
        <v>15</v>
      </c>
      <c r="D551" s="191" t="s">
        <v>17</v>
      </c>
      <c r="E551" s="191" t="s">
        <v>9</v>
      </c>
      <c r="F551" s="216"/>
      <c r="G551" s="216"/>
      <c r="H551" s="216"/>
      <c r="I551" s="216"/>
      <c r="J551" s="216"/>
      <c r="K551" s="216"/>
      <c r="L551" s="216"/>
      <c r="M551" s="216"/>
      <c r="N551" s="216"/>
      <c r="O551" s="216"/>
      <c r="P551" s="216"/>
      <c r="Q551" s="216"/>
      <c r="R551" s="216"/>
      <c r="S551" s="216"/>
      <c r="T551" s="216"/>
      <c r="U551" s="216"/>
      <c r="V551" s="216"/>
      <c r="W551" s="216"/>
      <c r="X551" s="216"/>
      <c r="Y551" s="152" t="s">
        <v>824</v>
      </c>
      <c r="Z551" s="127" t="s">
        <v>824</v>
      </c>
      <c r="AA551" s="127" t="s">
        <v>824</v>
      </c>
      <c r="AB551" s="127" t="s">
        <v>824</v>
      </c>
      <c r="AC551" s="35" t="s">
        <v>824</v>
      </c>
      <c r="AD551" s="219"/>
      <c r="AE551" s="35" t="s">
        <v>824</v>
      </c>
      <c r="AF551" s="193" t="s">
        <v>824</v>
      </c>
      <c r="AG551" s="123" t="s">
        <v>824</v>
      </c>
      <c r="AH551" s="123" t="s">
        <v>824</v>
      </c>
      <c r="AI551" s="35" t="s">
        <v>824</v>
      </c>
      <c r="AJ551" s="35" t="s">
        <v>824</v>
      </c>
      <c r="AK551" s="35" t="s">
        <v>824</v>
      </c>
      <c r="AL551" s="436" t="s">
        <v>1129</v>
      </c>
      <c r="AM551" s="437"/>
      <c r="AN551" s="215"/>
      <c r="AO551" s="215"/>
      <c r="AP551" s="215"/>
      <c r="AQ551" s="215"/>
    </row>
    <row r="552" spans="1:43" ht="25.5" x14ac:dyDescent="0.25">
      <c r="A552" s="232" t="s">
        <v>1141</v>
      </c>
      <c r="B552" s="74" t="s">
        <v>33</v>
      </c>
      <c r="C552" s="74">
        <v>16</v>
      </c>
      <c r="D552" s="74" t="s">
        <v>19</v>
      </c>
      <c r="E552" s="74" t="s">
        <v>8</v>
      </c>
      <c r="F552" s="209"/>
      <c r="G552" s="209"/>
      <c r="H552" s="209"/>
      <c r="I552" s="209"/>
      <c r="J552" s="209"/>
      <c r="K552" s="209"/>
      <c r="L552" s="209"/>
      <c r="M552" s="209"/>
      <c r="N552" s="209"/>
      <c r="O552" s="209"/>
      <c r="P552" s="209"/>
      <c r="Q552" s="209"/>
      <c r="R552" s="209"/>
      <c r="S552" s="209"/>
      <c r="T552" s="209"/>
      <c r="U552" s="209"/>
      <c r="V552" s="209"/>
      <c r="W552" s="209"/>
      <c r="X552" s="209"/>
      <c r="Y552" s="64" t="s">
        <v>824</v>
      </c>
      <c r="Z552" s="127" t="s">
        <v>824</v>
      </c>
      <c r="AA552" s="127" t="s">
        <v>824</v>
      </c>
      <c r="AB552" s="433" t="s">
        <v>824</v>
      </c>
      <c r="AC552" s="61" t="s">
        <v>824</v>
      </c>
      <c r="AD552" s="214"/>
      <c r="AE552" s="61" t="s">
        <v>824</v>
      </c>
      <c r="AF552" s="130" t="s">
        <v>824</v>
      </c>
      <c r="AG552" s="123" t="s">
        <v>824</v>
      </c>
      <c r="AH552" s="123" t="s">
        <v>824</v>
      </c>
      <c r="AI552" s="61" t="s">
        <v>824</v>
      </c>
      <c r="AJ552" s="61" t="s">
        <v>824</v>
      </c>
      <c r="AK552" s="61" t="s">
        <v>824</v>
      </c>
      <c r="AL552" s="436" t="s">
        <v>1129</v>
      </c>
      <c r="AM552" s="437"/>
      <c r="AN552" s="215"/>
      <c r="AO552" s="215"/>
      <c r="AP552" s="215"/>
      <c r="AQ552" s="215"/>
    </row>
    <row r="553" spans="1:43" x14ac:dyDescent="0.25">
      <c r="A553" s="232" t="s">
        <v>1141</v>
      </c>
      <c r="B553" s="191" t="s">
        <v>43</v>
      </c>
      <c r="C553" s="191">
        <v>17</v>
      </c>
      <c r="D553" s="191" t="s">
        <v>20</v>
      </c>
      <c r="E553" s="191" t="s">
        <v>9</v>
      </c>
      <c r="F553" s="216"/>
      <c r="G553" s="216"/>
      <c r="H553" s="216"/>
      <c r="I553" s="216"/>
      <c r="J553" s="216"/>
      <c r="K553" s="216"/>
      <c r="L553" s="216"/>
      <c r="M553" s="216"/>
      <c r="N553" s="216"/>
      <c r="O553" s="216"/>
      <c r="P553" s="216"/>
      <c r="Q553" s="216"/>
      <c r="R553" s="216"/>
      <c r="S553" s="216"/>
      <c r="T553" s="216"/>
      <c r="U553" s="216"/>
      <c r="V553" s="216"/>
      <c r="W553" s="216"/>
      <c r="X553" s="216"/>
      <c r="Y553" s="152" t="s">
        <v>824</v>
      </c>
      <c r="Z553" s="127" t="s">
        <v>824</v>
      </c>
      <c r="AA553" s="127" t="s">
        <v>824</v>
      </c>
      <c r="AB553" s="127" t="s">
        <v>824</v>
      </c>
      <c r="AC553" s="35" t="s">
        <v>824</v>
      </c>
      <c r="AD553" s="219"/>
      <c r="AE553" s="35" t="s">
        <v>824</v>
      </c>
      <c r="AF553" s="193" t="s">
        <v>824</v>
      </c>
      <c r="AG553" s="123" t="s">
        <v>824</v>
      </c>
      <c r="AH553" s="123" t="s">
        <v>824</v>
      </c>
      <c r="AI553" s="35" t="s">
        <v>824</v>
      </c>
      <c r="AJ553" s="35" t="s">
        <v>824</v>
      </c>
      <c r="AK553" s="35" t="s">
        <v>824</v>
      </c>
      <c r="AL553" s="436" t="s">
        <v>1129</v>
      </c>
      <c r="AM553" s="437"/>
      <c r="AN553" s="215"/>
      <c r="AO553" s="215"/>
      <c r="AP553" s="215"/>
      <c r="AQ553" s="215"/>
    </row>
    <row r="554" spans="1:43" ht="25.5" x14ac:dyDescent="0.25">
      <c r="A554" s="232" t="s">
        <v>1141</v>
      </c>
      <c r="B554" s="74" t="s">
        <v>12</v>
      </c>
      <c r="C554" s="74">
        <v>18</v>
      </c>
      <c r="D554" s="74" t="s">
        <v>21</v>
      </c>
      <c r="E554" s="74" t="s">
        <v>8</v>
      </c>
      <c r="F554" s="209">
        <v>2</v>
      </c>
      <c r="G554" s="209">
        <v>2</v>
      </c>
      <c r="H554" s="209">
        <v>2</v>
      </c>
      <c r="I554" s="209">
        <v>2</v>
      </c>
      <c r="J554" s="209">
        <v>2</v>
      </c>
      <c r="K554" s="209"/>
      <c r="L554" s="209"/>
      <c r="M554" s="209"/>
      <c r="N554" s="209"/>
      <c r="O554" s="209"/>
      <c r="P554" s="209"/>
      <c r="Q554" s="209"/>
      <c r="R554" s="209"/>
      <c r="S554" s="209"/>
      <c r="T554" s="209"/>
      <c r="U554" s="209"/>
      <c r="V554" s="209"/>
      <c r="W554" s="209"/>
      <c r="X554" s="209"/>
      <c r="Y554" s="64">
        <v>2</v>
      </c>
      <c r="Z554" s="127">
        <v>2</v>
      </c>
      <c r="AA554" s="127" t="s">
        <v>824</v>
      </c>
      <c r="AB554" s="433" t="s">
        <v>142</v>
      </c>
      <c r="AC554" s="61" t="s">
        <v>142</v>
      </c>
      <c r="AD554" s="214"/>
      <c r="AE554" s="61" t="s">
        <v>824</v>
      </c>
      <c r="AF554" s="130" t="s">
        <v>142</v>
      </c>
      <c r="AG554" s="123">
        <v>2</v>
      </c>
      <c r="AH554" s="123" t="s">
        <v>824</v>
      </c>
      <c r="AI554" s="61" t="s">
        <v>142</v>
      </c>
      <c r="AJ554" s="61" t="s">
        <v>824</v>
      </c>
      <c r="AK554" s="61" t="s">
        <v>824</v>
      </c>
      <c r="AL554" s="436" t="s">
        <v>1129</v>
      </c>
      <c r="AM554" s="437"/>
      <c r="AN554" s="215"/>
      <c r="AO554" s="215"/>
      <c r="AP554" s="215"/>
      <c r="AQ554" s="215"/>
    </row>
    <row r="555" spans="1:43" ht="25.5" x14ac:dyDescent="0.25">
      <c r="A555" s="232" t="s">
        <v>1141</v>
      </c>
      <c r="B555" s="191" t="s">
        <v>12</v>
      </c>
      <c r="C555" s="191">
        <v>19</v>
      </c>
      <c r="D555" s="191" t="s">
        <v>22</v>
      </c>
      <c r="E555" s="191" t="s">
        <v>9</v>
      </c>
      <c r="F555" s="216">
        <v>5</v>
      </c>
      <c r="G555" s="216">
        <v>5</v>
      </c>
      <c r="H555" s="216">
        <v>5</v>
      </c>
      <c r="I555" s="216">
        <v>5</v>
      </c>
      <c r="J555" s="216">
        <v>5</v>
      </c>
      <c r="K555" s="216"/>
      <c r="L555" s="216"/>
      <c r="M555" s="216"/>
      <c r="N555" s="216"/>
      <c r="O555" s="216"/>
      <c r="P555" s="216"/>
      <c r="Q555" s="216"/>
      <c r="R555" s="216"/>
      <c r="S555" s="216"/>
      <c r="T555" s="216"/>
      <c r="U555" s="216"/>
      <c r="V555" s="216"/>
      <c r="W555" s="216"/>
      <c r="X555" s="216"/>
      <c r="Y555" s="152">
        <v>5</v>
      </c>
      <c r="Z555" s="127">
        <v>5</v>
      </c>
      <c r="AA555" s="127" t="s">
        <v>824</v>
      </c>
      <c r="AB555" s="127" t="s">
        <v>148</v>
      </c>
      <c r="AC555" s="35" t="s">
        <v>148</v>
      </c>
      <c r="AD555" s="219"/>
      <c r="AE555" s="35" t="s">
        <v>824</v>
      </c>
      <c r="AF555" s="193" t="s">
        <v>148</v>
      </c>
      <c r="AG555" s="123">
        <v>5</v>
      </c>
      <c r="AH555" s="123" t="s">
        <v>824</v>
      </c>
      <c r="AI555" s="35" t="s">
        <v>148</v>
      </c>
      <c r="AJ555" s="35" t="s">
        <v>824</v>
      </c>
      <c r="AK555" s="35" t="s">
        <v>824</v>
      </c>
      <c r="AL555" s="436" t="s">
        <v>1129</v>
      </c>
      <c r="AM555" s="437"/>
      <c r="AN555" s="215"/>
      <c r="AO555" s="215"/>
      <c r="AP555" s="215"/>
      <c r="AQ555" s="215"/>
    </row>
    <row r="556" spans="1:43" ht="25.5" x14ac:dyDescent="0.25">
      <c r="A556" s="232" t="s">
        <v>1141</v>
      </c>
      <c r="B556" s="74" t="s">
        <v>12</v>
      </c>
      <c r="C556" s="74">
        <v>21</v>
      </c>
      <c r="D556" s="74" t="s">
        <v>25</v>
      </c>
      <c r="E556" s="74" t="s">
        <v>8</v>
      </c>
      <c r="F556" s="209">
        <v>1</v>
      </c>
      <c r="G556" s="209">
        <v>1</v>
      </c>
      <c r="H556" s="209">
        <v>1</v>
      </c>
      <c r="I556" s="209">
        <v>1</v>
      </c>
      <c r="J556" s="209">
        <v>1</v>
      </c>
      <c r="K556" s="209"/>
      <c r="L556" s="209"/>
      <c r="M556" s="209"/>
      <c r="N556" s="209"/>
      <c r="O556" s="209"/>
      <c r="P556" s="209"/>
      <c r="Q556" s="209"/>
      <c r="R556" s="209"/>
      <c r="S556" s="209"/>
      <c r="T556" s="209"/>
      <c r="U556" s="209"/>
      <c r="V556" s="209"/>
      <c r="W556" s="209"/>
      <c r="X556" s="209"/>
      <c r="Y556" s="64">
        <v>1</v>
      </c>
      <c r="Z556" s="127">
        <v>1</v>
      </c>
      <c r="AA556" s="127" t="s">
        <v>824</v>
      </c>
      <c r="AB556" s="433" t="s">
        <v>462</v>
      </c>
      <c r="AC556" s="61" t="s">
        <v>462</v>
      </c>
      <c r="AD556" s="214"/>
      <c r="AE556" s="61" t="s">
        <v>824</v>
      </c>
      <c r="AF556" s="130" t="s">
        <v>462</v>
      </c>
      <c r="AG556" s="123">
        <v>1</v>
      </c>
      <c r="AH556" s="123" t="s">
        <v>824</v>
      </c>
      <c r="AI556" s="61" t="s">
        <v>462</v>
      </c>
      <c r="AJ556" s="61" t="s">
        <v>824</v>
      </c>
      <c r="AK556" s="61" t="s">
        <v>824</v>
      </c>
      <c r="AL556" s="436" t="s">
        <v>1129</v>
      </c>
      <c r="AM556" s="437"/>
      <c r="AN556" s="215"/>
      <c r="AO556" s="215"/>
      <c r="AP556" s="215"/>
      <c r="AQ556" s="215"/>
    </row>
    <row r="557" spans="1:43" ht="51" x14ac:dyDescent="0.25">
      <c r="A557" s="232" t="s">
        <v>1141</v>
      </c>
      <c r="B557" s="191" t="s">
        <v>26</v>
      </c>
      <c r="C557" s="191">
        <v>22</v>
      </c>
      <c r="D557" s="191" t="s">
        <v>27</v>
      </c>
      <c r="E557" s="191" t="s">
        <v>8</v>
      </c>
      <c r="F557" s="216"/>
      <c r="G557" s="216"/>
      <c r="H557" s="216"/>
      <c r="I557" s="216"/>
      <c r="J557" s="216"/>
      <c r="K557" s="216"/>
      <c r="L557" s="216"/>
      <c r="M557" s="216"/>
      <c r="N557" s="216"/>
      <c r="O557" s="216"/>
      <c r="P557" s="216"/>
      <c r="Q557" s="216"/>
      <c r="R557" s="216"/>
      <c r="S557" s="216"/>
      <c r="T557" s="216"/>
      <c r="U557" s="216"/>
      <c r="V557" s="216"/>
      <c r="W557" s="216"/>
      <c r="X557" s="216"/>
      <c r="Y557" s="152" t="s">
        <v>824</v>
      </c>
      <c r="Z557" s="127" t="s">
        <v>824</v>
      </c>
      <c r="AA557" s="127" t="s">
        <v>824</v>
      </c>
      <c r="AB557" s="127" t="s">
        <v>824</v>
      </c>
      <c r="AC557" s="35" t="s">
        <v>824</v>
      </c>
      <c r="AD557" s="219"/>
      <c r="AE557" s="35" t="s">
        <v>824</v>
      </c>
      <c r="AF557" s="193" t="s">
        <v>824</v>
      </c>
      <c r="AG557" s="123" t="s">
        <v>824</v>
      </c>
      <c r="AH557" s="123" t="s">
        <v>824</v>
      </c>
      <c r="AI557" s="35" t="s">
        <v>824</v>
      </c>
      <c r="AJ557" s="35" t="s">
        <v>824</v>
      </c>
      <c r="AK557" s="35" t="s">
        <v>824</v>
      </c>
      <c r="AL557" s="436" t="s">
        <v>1129</v>
      </c>
      <c r="AM557" s="437"/>
      <c r="AN557" s="215"/>
      <c r="AO557" s="215"/>
      <c r="AP557" s="215"/>
      <c r="AQ557" s="215"/>
    </row>
    <row r="558" spans="1:43" ht="38.25" x14ac:dyDescent="0.25">
      <c r="A558" s="232" t="s">
        <v>1141</v>
      </c>
      <c r="B558" s="74" t="s">
        <v>26</v>
      </c>
      <c r="C558" s="74">
        <v>23</v>
      </c>
      <c r="D558" s="74" t="s">
        <v>28</v>
      </c>
      <c r="E558" s="74" t="s">
        <v>8</v>
      </c>
      <c r="F558" s="209"/>
      <c r="G558" s="209"/>
      <c r="H558" s="209"/>
      <c r="I558" s="209"/>
      <c r="J558" s="209"/>
      <c r="K558" s="209"/>
      <c r="L558" s="209"/>
      <c r="M558" s="209"/>
      <c r="N558" s="209"/>
      <c r="O558" s="209"/>
      <c r="P558" s="209"/>
      <c r="Q558" s="209"/>
      <c r="R558" s="209"/>
      <c r="S558" s="209"/>
      <c r="T558" s="209"/>
      <c r="U558" s="209"/>
      <c r="V558" s="209"/>
      <c r="W558" s="209"/>
      <c r="X558" s="209"/>
      <c r="Y558" s="64" t="s">
        <v>824</v>
      </c>
      <c r="Z558" s="127" t="s">
        <v>824</v>
      </c>
      <c r="AA558" s="127" t="s">
        <v>824</v>
      </c>
      <c r="AB558" s="433" t="s">
        <v>824</v>
      </c>
      <c r="AC558" s="61" t="s">
        <v>824</v>
      </c>
      <c r="AD558" s="214"/>
      <c r="AE558" s="61" t="s">
        <v>824</v>
      </c>
      <c r="AF558" s="130" t="s">
        <v>824</v>
      </c>
      <c r="AG558" s="123" t="s">
        <v>824</v>
      </c>
      <c r="AH558" s="123" t="s">
        <v>824</v>
      </c>
      <c r="AI558" s="61" t="s">
        <v>824</v>
      </c>
      <c r="AJ558" s="61" t="s">
        <v>824</v>
      </c>
      <c r="AK558" s="61" t="s">
        <v>824</v>
      </c>
      <c r="AL558" s="436" t="s">
        <v>1129</v>
      </c>
      <c r="AM558" s="437"/>
      <c r="AN558" s="215"/>
      <c r="AO558" s="215"/>
      <c r="AP558" s="215"/>
      <c r="AQ558" s="215"/>
    </row>
    <row r="559" spans="1:43" ht="38.25" x14ac:dyDescent="0.25">
      <c r="A559" s="232" t="s">
        <v>1141</v>
      </c>
      <c r="B559" s="191" t="s">
        <v>29</v>
      </c>
      <c r="C559" s="191">
        <v>24</v>
      </c>
      <c r="D559" s="191" t="s">
        <v>30</v>
      </c>
      <c r="E559" s="191" t="s">
        <v>9</v>
      </c>
      <c r="F559" s="216"/>
      <c r="G559" s="216"/>
      <c r="H559" s="216"/>
      <c r="I559" s="216"/>
      <c r="J559" s="216"/>
      <c r="K559" s="216"/>
      <c r="L559" s="216"/>
      <c r="M559" s="216"/>
      <c r="N559" s="216"/>
      <c r="O559" s="216"/>
      <c r="P559" s="216"/>
      <c r="Q559" s="216"/>
      <c r="R559" s="216"/>
      <c r="S559" s="216"/>
      <c r="T559" s="216"/>
      <c r="U559" s="216"/>
      <c r="V559" s="216"/>
      <c r="W559" s="216"/>
      <c r="X559" s="216"/>
      <c r="Y559" s="152" t="s">
        <v>824</v>
      </c>
      <c r="Z559" s="127" t="s">
        <v>824</v>
      </c>
      <c r="AA559" s="127" t="s">
        <v>824</v>
      </c>
      <c r="AB559" s="127" t="s">
        <v>824</v>
      </c>
      <c r="AC559" s="35" t="s">
        <v>824</v>
      </c>
      <c r="AD559" s="219"/>
      <c r="AE559" s="35" t="s">
        <v>824</v>
      </c>
      <c r="AF559" s="193" t="s">
        <v>824</v>
      </c>
      <c r="AG559" s="123" t="s">
        <v>824</v>
      </c>
      <c r="AH559" s="123" t="s">
        <v>824</v>
      </c>
      <c r="AI559" s="35" t="s">
        <v>824</v>
      </c>
      <c r="AJ559" s="35" t="s">
        <v>824</v>
      </c>
      <c r="AK559" s="35" t="s">
        <v>824</v>
      </c>
      <c r="AL559" s="436" t="s">
        <v>1129</v>
      </c>
      <c r="AM559" s="437"/>
      <c r="AN559" s="215"/>
      <c r="AO559" s="215"/>
      <c r="AP559" s="215"/>
      <c r="AQ559" s="215"/>
    </row>
    <row r="560" spans="1:43" ht="25.5" x14ac:dyDescent="0.25">
      <c r="A560" s="232" t="s">
        <v>1141</v>
      </c>
      <c r="B560" s="74" t="s">
        <v>12</v>
      </c>
      <c r="C560" s="74">
        <v>25</v>
      </c>
      <c r="D560" s="74" t="s">
        <v>31</v>
      </c>
      <c r="E560" s="74" t="s">
        <v>9</v>
      </c>
      <c r="F560" s="209">
        <v>1</v>
      </c>
      <c r="G560" s="209">
        <v>1</v>
      </c>
      <c r="H560" s="209">
        <v>1</v>
      </c>
      <c r="I560" s="209">
        <v>1</v>
      </c>
      <c r="J560" s="209">
        <v>1</v>
      </c>
      <c r="K560" s="209"/>
      <c r="L560" s="209"/>
      <c r="M560" s="209"/>
      <c r="N560" s="209"/>
      <c r="O560" s="209"/>
      <c r="P560" s="209"/>
      <c r="Q560" s="209"/>
      <c r="R560" s="209"/>
      <c r="S560" s="209"/>
      <c r="T560" s="209"/>
      <c r="U560" s="209"/>
      <c r="V560" s="209"/>
      <c r="W560" s="209"/>
      <c r="X560" s="209"/>
      <c r="Y560" s="64">
        <v>1</v>
      </c>
      <c r="Z560" s="127">
        <v>1</v>
      </c>
      <c r="AA560" s="127" t="s">
        <v>824</v>
      </c>
      <c r="AB560" s="433" t="s">
        <v>462</v>
      </c>
      <c r="AC560" s="61" t="s">
        <v>462</v>
      </c>
      <c r="AD560" s="214"/>
      <c r="AE560" s="61" t="s">
        <v>824</v>
      </c>
      <c r="AF560" s="130" t="s">
        <v>462</v>
      </c>
      <c r="AG560" s="123">
        <v>1</v>
      </c>
      <c r="AH560" s="123" t="s">
        <v>824</v>
      </c>
      <c r="AI560" s="61" t="s">
        <v>462</v>
      </c>
      <c r="AJ560" s="61" t="s">
        <v>824</v>
      </c>
      <c r="AK560" s="61" t="s">
        <v>824</v>
      </c>
      <c r="AL560" s="436" t="s">
        <v>1129</v>
      </c>
      <c r="AM560" s="437"/>
      <c r="AN560" s="215"/>
      <c r="AO560" s="215"/>
      <c r="AP560" s="215"/>
      <c r="AQ560" s="215"/>
    </row>
    <row r="561" spans="1:43" x14ac:dyDescent="0.25">
      <c r="A561" s="232" t="s">
        <v>1141</v>
      </c>
      <c r="B561" s="191" t="s">
        <v>12</v>
      </c>
      <c r="C561" s="191">
        <v>26</v>
      </c>
      <c r="D561" s="191" t="s">
        <v>32</v>
      </c>
      <c r="E561" s="191" t="s">
        <v>9</v>
      </c>
      <c r="F561" s="216">
        <v>1</v>
      </c>
      <c r="G561" s="216">
        <v>1</v>
      </c>
      <c r="H561" s="216">
        <v>1</v>
      </c>
      <c r="I561" s="216">
        <v>1</v>
      </c>
      <c r="J561" s="216">
        <v>1</v>
      </c>
      <c r="K561" s="216"/>
      <c r="L561" s="216"/>
      <c r="M561" s="216"/>
      <c r="N561" s="216"/>
      <c r="O561" s="216"/>
      <c r="P561" s="216"/>
      <c r="Q561" s="216"/>
      <c r="R561" s="216"/>
      <c r="S561" s="216"/>
      <c r="T561" s="216"/>
      <c r="U561" s="216"/>
      <c r="V561" s="216"/>
      <c r="W561" s="216"/>
      <c r="X561" s="216"/>
      <c r="Y561" s="152">
        <v>1</v>
      </c>
      <c r="Z561" s="127">
        <v>1</v>
      </c>
      <c r="AA561" s="127" t="s">
        <v>824</v>
      </c>
      <c r="AB561" s="127" t="s">
        <v>462</v>
      </c>
      <c r="AC561" s="35" t="s">
        <v>462</v>
      </c>
      <c r="AD561" s="219"/>
      <c r="AE561" s="35" t="s">
        <v>824</v>
      </c>
      <c r="AF561" s="193" t="s">
        <v>462</v>
      </c>
      <c r="AG561" s="123">
        <v>1</v>
      </c>
      <c r="AH561" s="123" t="s">
        <v>824</v>
      </c>
      <c r="AI561" s="35" t="s">
        <v>462</v>
      </c>
      <c r="AJ561" s="35" t="s">
        <v>824</v>
      </c>
      <c r="AK561" s="35" t="s">
        <v>824</v>
      </c>
      <c r="AL561" s="436" t="s">
        <v>1129</v>
      </c>
      <c r="AM561" s="437"/>
      <c r="AN561" s="215"/>
      <c r="AO561" s="215"/>
      <c r="AP561" s="215"/>
      <c r="AQ561" s="215"/>
    </row>
    <row r="562" spans="1:43" ht="51" x14ac:dyDescent="0.25">
      <c r="A562" s="232" t="s">
        <v>1141</v>
      </c>
      <c r="B562" s="74" t="s">
        <v>26</v>
      </c>
      <c r="C562" s="74">
        <v>28</v>
      </c>
      <c r="D562" s="74" t="s">
        <v>1155</v>
      </c>
      <c r="E562" s="74" t="s">
        <v>8</v>
      </c>
      <c r="F562" s="209"/>
      <c r="G562" s="209"/>
      <c r="H562" s="209"/>
      <c r="I562" s="209"/>
      <c r="J562" s="209"/>
      <c r="K562" s="209"/>
      <c r="L562" s="209"/>
      <c r="M562" s="209"/>
      <c r="N562" s="209"/>
      <c r="O562" s="209"/>
      <c r="P562" s="209"/>
      <c r="Q562" s="209"/>
      <c r="R562" s="209"/>
      <c r="S562" s="209"/>
      <c r="T562" s="209"/>
      <c r="U562" s="209"/>
      <c r="V562" s="209"/>
      <c r="W562" s="209"/>
      <c r="X562" s="209"/>
      <c r="Y562" s="64" t="s">
        <v>824</v>
      </c>
      <c r="Z562" s="127" t="s">
        <v>824</v>
      </c>
      <c r="AA562" s="127" t="s">
        <v>824</v>
      </c>
      <c r="AB562" s="433" t="s">
        <v>824</v>
      </c>
      <c r="AC562" s="61" t="s">
        <v>824</v>
      </c>
      <c r="AD562" s="214"/>
      <c r="AE562" s="61" t="s">
        <v>824</v>
      </c>
      <c r="AF562" s="130" t="s">
        <v>824</v>
      </c>
      <c r="AG562" s="123" t="s">
        <v>824</v>
      </c>
      <c r="AH562" s="123" t="s">
        <v>824</v>
      </c>
      <c r="AI562" s="61" t="s">
        <v>824</v>
      </c>
      <c r="AJ562" s="61" t="s">
        <v>824</v>
      </c>
      <c r="AK562" s="61" t="s">
        <v>824</v>
      </c>
      <c r="AL562" s="436" t="s">
        <v>1129</v>
      </c>
      <c r="AM562" s="437"/>
      <c r="AN562" s="215"/>
      <c r="AO562" s="215"/>
      <c r="AP562" s="215"/>
      <c r="AQ562" s="215"/>
    </row>
    <row r="563" spans="1:43" ht="38.25" x14ac:dyDescent="0.25">
      <c r="A563" s="232" t="s">
        <v>1141</v>
      </c>
      <c r="B563" s="191" t="s">
        <v>35</v>
      </c>
      <c r="C563" s="191">
        <v>31</v>
      </c>
      <c r="D563" s="191" t="s">
        <v>734</v>
      </c>
      <c r="E563" s="191" t="s">
        <v>8</v>
      </c>
      <c r="F563" s="216"/>
      <c r="G563" s="216"/>
      <c r="H563" s="216"/>
      <c r="I563" s="216"/>
      <c r="J563" s="216"/>
      <c r="K563" s="216"/>
      <c r="L563" s="216"/>
      <c r="M563" s="216"/>
      <c r="N563" s="216"/>
      <c r="O563" s="216"/>
      <c r="P563" s="216"/>
      <c r="Q563" s="216"/>
      <c r="R563" s="216"/>
      <c r="S563" s="216"/>
      <c r="T563" s="216"/>
      <c r="U563" s="216"/>
      <c r="V563" s="216"/>
      <c r="W563" s="216"/>
      <c r="X563" s="216"/>
      <c r="Y563" s="152" t="s">
        <v>824</v>
      </c>
      <c r="Z563" s="127" t="s">
        <v>824</v>
      </c>
      <c r="AA563" s="127" t="s">
        <v>824</v>
      </c>
      <c r="AB563" s="127" t="s">
        <v>824</v>
      </c>
      <c r="AC563" s="35" t="s">
        <v>824</v>
      </c>
      <c r="AD563" s="219"/>
      <c r="AE563" s="35" t="s">
        <v>824</v>
      </c>
      <c r="AF563" s="193" t="s">
        <v>824</v>
      </c>
      <c r="AG563" s="123" t="s">
        <v>824</v>
      </c>
      <c r="AH563" s="123" t="s">
        <v>824</v>
      </c>
      <c r="AI563" s="35" t="s">
        <v>824</v>
      </c>
      <c r="AJ563" s="35" t="s">
        <v>824</v>
      </c>
      <c r="AK563" s="35" t="s">
        <v>824</v>
      </c>
      <c r="AL563" s="436" t="s">
        <v>1129</v>
      </c>
      <c r="AM563" s="437"/>
      <c r="AN563" s="215"/>
      <c r="AO563" s="215"/>
      <c r="AP563" s="215"/>
      <c r="AQ563" s="215"/>
    </row>
    <row r="564" spans="1:43" ht="25.5" x14ac:dyDescent="0.25">
      <c r="A564" s="232" t="s">
        <v>1141</v>
      </c>
      <c r="B564" s="74" t="s">
        <v>38</v>
      </c>
      <c r="C564" s="74">
        <v>34</v>
      </c>
      <c r="D564" s="74" t="s">
        <v>662</v>
      </c>
      <c r="E564" s="74" t="s">
        <v>9</v>
      </c>
      <c r="F564" s="209"/>
      <c r="G564" s="209"/>
      <c r="H564" s="209"/>
      <c r="I564" s="209"/>
      <c r="J564" s="209"/>
      <c r="K564" s="209"/>
      <c r="L564" s="209"/>
      <c r="M564" s="209"/>
      <c r="N564" s="209"/>
      <c r="O564" s="209"/>
      <c r="P564" s="209"/>
      <c r="Q564" s="209"/>
      <c r="R564" s="209"/>
      <c r="S564" s="209"/>
      <c r="T564" s="209"/>
      <c r="U564" s="209"/>
      <c r="V564" s="209"/>
      <c r="W564" s="209"/>
      <c r="X564" s="209"/>
      <c r="Y564" s="64" t="s">
        <v>824</v>
      </c>
      <c r="Z564" s="127" t="s">
        <v>824</v>
      </c>
      <c r="AA564" s="127" t="s">
        <v>824</v>
      </c>
      <c r="AB564" s="433" t="s">
        <v>824</v>
      </c>
      <c r="AC564" s="61" t="s">
        <v>824</v>
      </c>
      <c r="AD564" s="214"/>
      <c r="AE564" s="61" t="s">
        <v>824</v>
      </c>
      <c r="AF564" s="130" t="s">
        <v>824</v>
      </c>
      <c r="AG564" s="123" t="s">
        <v>824</v>
      </c>
      <c r="AH564" s="123" t="s">
        <v>824</v>
      </c>
      <c r="AI564" s="61" t="s">
        <v>824</v>
      </c>
      <c r="AJ564" s="61" t="s">
        <v>824</v>
      </c>
      <c r="AK564" s="61" t="s">
        <v>824</v>
      </c>
      <c r="AL564" s="436" t="s">
        <v>1129</v>
      </c>
      <c r="AM564" s="437"/>
      <c r="AN564" s="215"/>
      <c r="AO564" s="215"/>
      <c r="AP564" s="215"/>
      <c r="AQ564" s="215"/>
    </row>
    <row r="565" spans="1:43" ht="25.5" x14ac:dyDescent="0.25">
      <c r="A565" s="232" t="s">
        <v>1141</v>
      </c>
      <c r="B565" s="191" t="s">
        <v>38</v>
      </c>
      <c r="C565" s="191">
        <v>37</v>
      </c>
      <c r="D565" s="191" t="s">
        <v>663</v>
      </c>
      <c r="E565" s="191" t="s">
        <v>8</v>
      </c>
      <c r="F565" s="216"/>
      <c r="G565" s="216"/>
      <c r="H565" s="216"/>
      <c r="I565" s="216"/>
      <c r="J565" s="216"/>
      <c r="K565" s="216"/>
      <c r="L565" s="216"/>
      <c r="M565" s="216"/>
      <c r="N565" s="216"/>
      <c r="O565" s="216"/>
      <c r="P565" s="216"/>
      <c r="Q565" s="216"/>
      <c r="R565" s="216"/>
      <c r="S565" s="216"/>
      <c r="T565" s="216"/>
      <c r="U565" s="216"/>
      <c r="V565" s="216"/>
      <c r="W565" s="216"/>
      <c r="X565" s="216"/>
      <c r="Y565" s="152" t="s">
        <v>824</v>
      </c>
      <c r="Z565" s="127" t="s">
        <v>824</v>
      </c>
      <c r="AA565" s="127" t="s">
        <v>824</v>
      </c>
      <c r="AB565" s="127" t="s">
        <v>824</v>
      </c>
      <c r="AC565" s="35" t="s">
        <v>824</v>
      </c>
      <c r="AD565" s="219"/>
      <c r="AE565" s="35" t="s">
        <v>824</v>
      </c>
      <c r="AF565" s="193" t="s">
        <v>824</v>
      </c>
      <c r="AG565" s="123" t="s">
        <v>824</v>
      </c>
      <c r="AH565" s="123" t="s">
        <v>824</v>
      </c>
      <c r="AI565" s="35" t="s">
        <v>824</v>
      </c>
      <c r="AJ565" s="35" t="s">
        <v>824</v>
      </c>
      <c r="AK565" s="35" t="s">
        <v>824</v>
      </c>
      <c r="AL565" s="436" t="s">
        <v>1129</v>
      </c>
      <c r="AM565" s="437"/>
      <c r="AN565" s="215"/>
      <c r="AO565" s="215"/>
      <c r="AP565" s="215"/>
      <c r="AQ565" s="215"/>
    </row>
    <row r="566" spans="1:43" ht="25.5" x14ac:dyDescent="0.25">
      <c r="A566" s="232" t="s">
        <v>1141</v>
      </c>
      <c r="B566" s="74" t="s">
        <v>43</v>
      </c>
      <c r="C566" s="74">
        <v>38</v>
      </c>
      <c r="D566" s="74" t="s">
        <v>664</v>
      </c>
      <c r="E566" s="74" t="s">
        <v>9</v>
      </c>
      <c r="F566" s="209"/>
      <c r="G566" s="209"/>
      <c r="H566" s="209"/>
      <c r="I566" s="209"/>
      <c r="J566" s="209"/>
      <c r="K566" s="209"/>
      <c r="L566" s="209"/>
      <c r="M566" s="209"/>
      <c r="N566" s="209"/>
      <c r="O566" s="209"/>
      <c r="P566" s="209"/>
      <c r="Q566" s="209"/>
      <c r="R566" s="209"/>
      <c r="S566" s="209"/>
      <c r="T566" s="209"/>
      <c r="U566" s="209"/>
      <c r="V566" s="209"/>
      <c r="W566" s="209"/>
      <c r="X566" s="209"/>
      <c r="Y566" s="64" t="s">
        <v>824</v>
      </c>
      <c r="Z566" s="127" t="s">
        <v>824</v>
      </c>
      <c r="AA566" s="127" t="s">
        <v>824</v>
      </c>
      <c r="AB566" s="433" t="s">
        <v>824</v>
      </c>
      <c r="AC566" s="61" t="s">
        <v>824</v>
      </c>
      <c r="AD566" s="214"/>
      <c r="AE566" s="61" t="s">
        <v>824</v>
      </c>
      <c r="AF566" s="130" t="s">
        <v>824</v>
      </c>
      <c r="AG566" s="123" t="s">
        <v>824</v>
      </c>
      <c r="AH566" s="123" t="s">
        <v>824</v>
      </c>
      <c r="AI566" s="61" t="s">
        <v>824</v>
      </c>
      <c r="AJ566" s="61" t="s">
        <v>824</v>
      </c>
      <c r="AK566" s="61" t="s">
        <v>824</v>
      </c>
      <c r="AL566" s="436" t="s">
        <v>1129</v>
      </c>
      <c r="AM566" s="437"/>
      <c r="AN566" s="215"/>
      <c r="AO566" s="215"/>
      <c r="AP566" s="215"/>
      <c r="AQ566" s="215"/>
    </row>
    <row r="567" spans="1:43" x14ac:dyDescent="0.25">
      <c r="A567" s="232" t="s">
        <v>1141</v>
      </c>
      <c r="B567" s="191" t="s">
        <v>43</v>
      </c>
      <c r="C567" s="191">
        <v>39</v>
      </c>
      <c r="D567" s="191" t="s">
        <v>44</v>
      </c>
      <c r="E567" s="191" t="s">
        <v>8</v>
      </c>
      <c r="F567" s="216"/>
      <c r="G567" s="216"/>
      <c r="H567" s="216"/>
      <c r="I567" s="216"/>
      <c r="J567" s="216"/>
      <c r="K567" s="216"/>
      <c r="L567" s="216"/>
      <c r="M567" s="216"/>
      <c r="N567" s="216"/>
      <c r="O567" s="216"/>
      <c r="P567" s="216"/>
      <c r="Q567" s="216"/>
      <c r="R567" s="216"/>
      <c r="S567" s="216"/>
      <c r="T567" s="216"/>
      <c r="U567" s="216"/>
      <c r="V567" s="216"/>
      <c r="W567" s="216"/>
      <c r="X567" s="216"/>
      <c r="Y567" s="152" t="s">
        <v>824</v>
      </c>
      <c r="Z567" s="127" t="s">
        <v>824</v>
      </c>
      <c r="AA567" s="127" t="s">
        <v>824</v>
      </c>
      <c r="AB567" s="127" t="s">
        <v>824</v>
      </c>
      <c r="AC567" s="35" t="s">
        <v>824</v>
      </c>
      <c r="AD567" s="219"/>
      <c r="AE567" s="35" t="s">
        <v>824</v>
      </c>
      <c r="AF567" s="193" t="s">
        <v>824</v>
      </c>
      <c r="AG567" s="123" t="s">
        <v>824</v>
      </c>
      <c r="AH567" s="123" t="s">
        <v>824</v>
      </c>
      <c r="AI567" s="35" t="s">
        <v>824</v>
      </c>
      <c r="AJ567" s="35" t="s">
        <v>824</v>
      </c>
      <c r="AK567" s="35" t="s">
        <v>824</v>
      </c>
      <c r="AL567" s="436" t="s">
        <v>1129</v>
      </c>
      <c r="AM567" s="437"/>
      <c r="AN567" s="215"/>
      <c r="AO567" s="215"/>
      <c r="AP567" s="215"/>
      <c r="AQ567" s="215"/>
    </row>
    <row r="568" spans="1:43" ht="25.5" x14ac:dyDescent="0.25">
      <c r="A568" s="232" t="s">
        <v>1141</v>
      </c>
      <c r="B568" s="74" t="s">
        <v>43</v>
      </c>
      <c r="C568" s="74">
        <v>40</v>
      </c>
      <c r="D568" s="74" t="s">
        <v>743</v>
      </c>
      <c r="E568" s="74" t="s">
        <v>9</v>
      </c>
      <c r="F568" s="209"/>
      <c r="G568" s="209"/>
      <c r="H568" s="209"/>
      <c r="I568" s="209"/>
      <c r="J568" s="209"/>
      <c r="K568" s="209"/>
      <c r="L568" s="209"/>
      <c r="M568" s="209"/>
      <c r="N568" s="209"/>
      <c r="O568" s="209"/>
      <c r="P568" s="209"/>
      <c r="Q568" s="209"/>
      <c r="R568" s="209"/>
      <c r="S568" s="209"/>
      <c r="T568" s="209"/>
      <c r="U568" s="209"/>
      <c r="V568" s="209"/>
      <c r="W568" s="209"/>
      <c r="X568" s="209"/>
      <c r="Y568" s="64" t="s">
        <v>824</v>
      </c>
      <c r="Z568" s="127" t="s">
        <v>824</v>
      </c>
      <c r="AA568" s="127" t="s">
        <v>824</v>
      </c>
      <c r="AB568" s="433" t="s">
        <v>824</v>
      </c>
      <c r="AC568" s="61" t="s">
        <v>824</v>
      </c>
      <c r="AD568" s="214"/>
      <c r="AE568" s="61" t="s">
        <v>824</v>
      </c>
      <c r="AF568" s="130" t="s">
        <v>824</v>
      </c>
      <c r="AG568" s="123" t="s">
        <v>824</v>
      </c>
      <c r="AH568" s="123" t="s">
        <v>824</v>
      </c>
      <c r="AI568" s="61" t="s">
        <v>824</v>
      </c>
      <c r="AJ568" s="61" t="s">
        <v>824</v>
      </c>
      <c r="AK568" s="61" t="s">
        <v>824</v>
      </c>
      <c r="AL568" s="436" t="s">
        <v>1129</v>
      </c>
      <c r="AM568" s="437"/>
      <c r="AN568" s="215"/>
      <c r="AO568" s="215"/>
      <c r="AP568" s="215"/>
      <c r="AQ568" s="215"/>
    </row>
    <row r="569" spans="1:43" ht="25.5" x14ac:dyDescent="0.25">
      <c r="A569" s="232" t="s">
        <v>1141</v>
      </c>
      <c r="B569" s="191" t="s">
        <v>43</v>
      </c>
      <c r="C569" s="191">
        <v>41</v>
      </c>
      <c r="D569" s="191" t="s">
        <v>665</v>
      </c>
      <c r="E569" s="191" t="s">
        <v>8</v>
      </c>
      <c r="F569" s="216"/>
      <c r="G569" s="216"/>
      <c r="H569" s="216"/>
      <c r="I569" s="216"/>
      <c r="J569" s="216"/>
      <c r="K569" s="216"/>
      <c r="L569" s="216"/>
      <c r="M569" s="216"/>
      <c r="N569" s="216"/>
      <c r="O569" s="216"/>
      <c r="P569" s="216"/>
      <c r="Q569" s="216"/>
      <c r="R569" s="216"/>
      <c r="S569" s="216"/>
      <c r="T569" s="216"/>
      <c r="U569" s="216"/>
      <c r="V569" s="216"/>
      <c r="W569" s="216"/>
      <c r="X569" s="216"/>
      <c r="Y569" s="152" t="s">
        <v>824</v>
      </c>
      <c r="Z569" s="127" t="s">
        <v>824</v>
      </c>
      <c r="AA569" s="127" t="s">
        <v>824</v>
      </c>
      <c r="AB569" s="127" t="s">
        <v>824</v>
      </c>
      <c r="AC569" s="35" t="s">
        <v>824</v>
      </c>
      <c r="AD569" s="219"/>
      <c r="AE569" s="35" t="s">
        <v>824</v>
      </c>
      <c r="AF569" s="193" t="s">
        <v>824</v>
      </c>
      <c r="AG569" s="123" t="s">
        <v>824</v>
      </c>
      <c r="AH569" s="123" t="s">
        <v>824</v>
      </c>
      <c r="AI569" s="35" t="s">
        <v>824</v>
      </c>
      <c r="AJ569" s="35" t="s">
        <v>824</v>
      </c>
      <c r="AK569" s="35" t="s">
        <v>824</v>
      </c>
      <c r="AL569" s="436" t="s">
        <v>1129</v>
      </c>
      <c r="AM569" s="437"/>
      <c r="AN569" s="215"/>
      <c r="AO569" s="215"/>
      <c r="AP569" s="215"/>
      <c r="AQ569" s="215"/>
    </row>
    <row r="570" spans="1:43" ht="25.5" x14ac:dyDescent="0.25">
      <c r="A570" s="232" t="s">
        <v>1141</v>
      </c>
      <c r="B570" s="74" t="s">
        <v>43</v>
      </c>
      <c r="C570" s="74">
        <v>42</v>
      </c>
      <c r="D570" s="74" t="s">
        <v>666</v>
      </c>
      <c r="E570" s="74" t="s">
        <v>9</v>
      </c>
      <c r="F570" s="209"/>
      <c r="G570" s="209"/>
      <c r="H570" s="209"/>
      <c r="I570" s="209"/>
      <c r="J570" s="209"/>
      <c r="K570" s="209"/>
      <c r="L570" s="209"/>
      <c r="M570" s="209"/>
      <c r="N570" s="209"/>
      <c r="O570" s="209"/>
      <c r="P570" s="209"/>
      <c r="Q570" s="209"/>
      <c r="R570" s="209"/>
      <c r="S570" s="209"/>
      <c r="T570" s="209"/>
      <c r="U570" s="209"/>
      <c r="V570" s="209"/>
      <c r="W570" s="209"/>
      <c r="X570" s="209"/>
      <c r="Y570" s="64" t="s">
        <v>824</v>
      </c>
      <c r="Z570" s="127" t="s">
        <v>824</v>
      </c>
      <c r="AA570" s="127" t="s">
        <v>824</v>
      </c>
      <c r="AB570" s="433" t="s">
        <v>824</v>
      </c>
      <c r="AC570" s="61" t="s">
        <v>824</v>
      </c>
      <c r="AD570" s="214"/>
      <c r="AE570" s="61" t="s">
        <v>824</v>
      </c>
      <c r="AF570" s="130" t="s">
        <v>824</v>
      </c>
      <c r="AG570" s="123" t="s">
        <v>824</v>
      </c>
      <c r="AH570" s="123" t="s">
        <v>824</v>
      </c>
      <c r="AI570" s="61" t="s">
        <v>824</v>
      </c>
      <c r="AJ570" s="61" t="s">
        <v>824</v>
      </c>
      <c r="AK570" s="61" t="s">
        <v>824</v>
      </c>
      <c r="AL570" s="436" t="s">
        <v>1129</v>
      </c>
      <c r="AM570" s="437"/>
      <c r="AN570" s="215"/>
      <c r="AO570" s="215"/>
      <c r="AP570" s="215"/>
      <c r="AQ570" s="215"/>
    </row>
    <row r="571" spans="1:43" ht="25.5" x14ac:dyDescent="0.25">
      <c r="A571" s="232" t="s">
        <v>1141</v>
      </c>
      <c r="B571" s="191" t="s">
        <v>45</v>
      </c>
      <c r="C571" s="191">
        <v>43</v>
      </c>
      <c r="D571" s="191" t="s">
        <v>667</v>
      </c>
      <c r="E571" s="191" t="s">
        <v>9</v>
      </c>
      <c r="F571" s="216"/>
      <c r="G571" s="216"/>
      <c r="H571" s="216"/>
      <c r="I571" s="216"/>
      <c r="J571" s="216"/>
      <c r="K571" s="216"/>
      <c r="L571" s="216"/>
      <c r="M571" s="216"/>
      <c r="N571" s="216"/>
      <c r="O571" s="216"/>
      <c r="P571" s="216"/>
      <c r="Q571" s="216"/>
      <c r="R571" s="216"/>
      <c r="S571" s="216"/>
      <c r="T571" s="216"/>
      <c r="U571" s="216"/>
      <c r="V571" s="216"/>
      <c r="W571" s="216"/>
      <c r="X571" s="216"/>
      <c r="Y571" s="152" t="s">
        <v>824</v>
      </c>
      <c r="Z571" s="127" t="s">
        <v>824</v>
      </c>
      <c r="AA571" s="127" t="s">
        <v>824</v>
      </c>
      <c r="AB571" s="127" t="s">
        <v>824</v>
      </c>
      <c r="AC571" s="35" t="s">
        <v>824</v>
      </c>
      <c r="AD571" s="219"/>
      <c r="AE571" s="35" t="s">
        <v>824</v>
      </c>
      <c r="AF571" s="193" t="s">
        <v>824</v>
      </c>
      <c r="AG571" s="123" t="s">
        <v>824</v>
      </c>
      <c r="AH571" s="123" t="s">
        <v>824</v>
      </c>
      <c r="AI571" s="35" t="s">
        <v>824</v>
      </c>
      <c r="AJ571" s="35" t="s">
        <v>824</v>
      </c>
      <c r="AK571" s="35" t="s">
        <v>824</v>
      </c>
      <c r="AL571" s="436" t="s">
        <v>1129</v>
      </c>
      <c r="AM571" s="437"/>
      <c r="AN571" s="215"/>
      <c r="AO571" s="215"/>
      <c r="AP571" s="215"/>
      <c r="AQ571" s="215"/>
    </row>
    <row r="572" spans="1:43" ht="25.5" x14ac:dyDescent="0.25">
      <c r="A572" s="232" t="s">
        <v>1141</v>
      </c>
      <c r="B572" s="74" t="s">
        <v>45</v>
      </c>
      <c r="C572" s="74">
        <v>44</v>
      </c>
      <c r="D572" s="74" t="s">
        <v>668</v>
      </c>
      <c r="E572" s="74" t="s">
        <v>9</v>
      </c>
      <c r="F572" s="209"/>
      <c r="G572" s="209"/>
      <c r="H572" s="209"/>
      <c r="I572" s="209"/>
      <c r="J572" s="209"/>
      <c r="K572" s="209"/>
      <c r="L572" s="209"/>
      <c r="M572" s="209"/>
      <c r="N572" s="209"/>
      <c r="O572" s="209"/>
      <c r="P572" s="209"/>
      <c r="Q572" s="209"/>
      <c r="R572" s="209"/>
      <c r="S572" s="209"/>
      <c r="T572" s="209"/>
      <c r="U572" s="209"/>
      <c r="V572" s="209"/>
      <c r="W572" s="209"/>
      <c r="X572" s="209"/>
      <c r="Y572" s="64" t="s">
        <v>824</v>
      </c>
      <c r="Z572" s="127" t="s">
        <v>824</v>
      </c>
      <c r="AA572" s="127" t="s">
        <v>824</v>
      </c>
      <c r="AB572" s="433" t="s">
        <v>824</v>
      </c>
      <c r="AC572" s="61" t="s">
        <v>824</v>
      </c>
      <c r="AD572" s="214"/>
      <c r="AE572" s="61" t="s">
        <v>824</v>
      </c>
      <c r="AF572" s="130" t="s">
        <v>824</v>
      </c>
      <c r="AG572" s="123" t="s">
        <v>824</v>
      </c>
      <c r="AH572" s="123" t="s">
        <v>824</v>
      </c>
      <c r="AI572" s="61" t="s">
        <v>824</v>
      </c>
      <c r="AJ572" s="61" t="s">
        <v>824</v>
      </c>
      <c r="AK572" s="61" t="s">
        <v>824</v>
      </c>
      <c r="AL572" s="436" t="s">
        <v>1129</v>
      </c>
      <c r="AM572" s="437"/>
      <c r="AN572" s="215"/>
      <c r="AO572" s="215"/>
      <c r="AP572" s="215"/>
      <c r="AQ572" s="215"/>
    </row>
    <row r="573" spans="1:43" ht="25.5" x14ac:dyDescent="0.25">
      <c r="A573" s="232" t="s">
        <v>1141</v>
      </c>
      <c r="B573" s="191" t="s">
        <v>48</v>
      </c>
      <c r="C573" s="191">
        <v>49</v>
      </c>
      <c r="D573" s="191" t="s">
        <v>54</v>
      </c>
      <c r="E573" s="191" t="s">
        <v>9</v>
      </c>
      <c r="F573" s="216"/>
      <c r="G573" s="216"/>
      <c r="H573" s="216"/>
      <c r="I573" s="216"/>
      <c r="J573" s="216"/>
      <c r="K573" s="216"/>
      <c r="L573" s="216"/>
      <c r="M573" s="216"/>
      <c r="N573" s="216"/>
      <c r="O573" s="216"/>
      <c r="P573" s="216"/>
      <c r="Q573" s="216"/>
      <c r="R573" s="216"/>
      <c r="S573" s="216"/>
      <c r="T573" s="216"/>
      <c r="U573" s="216"/>
      <c r="V573" s="216"/>
      <c r="W573" s="216"/>
      <c r="X573" s="216"/>
      <c r="Y573" s="152" t="s">
        <v>824</v>
      </c>
      <c r="Z573" s="127" t="s">
        <v>824</v>
      </c>
      <c r="AA573" s="127" t="s">
        <v>824</v>
      </c>
      <c r="AB573" s="127" t="s">
        <v>824</v>
      </c>
      <c r="AC573" s="35" t="s">
        <v>824</v>
      </c>
      <c r="AD573" s="219"/>
      <c r="AE573" s="35" t="s">
        <v>824</v>
      </c>
      <c r="AF573" s="193" t="s">
        <v>824</v>
      </c>
      <c r="AG573" s="123" t="s">
        <v>824</v>
      </c>
      <c r="AH573" s="123" t="s">
        <v>824</v>
      </c>
      <c r="AI573" s="35" t="s">
        <v>824</v>
      </c>
      <c r="AJ573" s="35" t="s">
        <v>824</v>
      </c>
      <c r="AK573" s="35" t="s">
        <v>824</v>
      </c>
      <c r="AL573" s="436" t="s">
        <v>1129</v>
      </c>
      <c r="AM573" s="437"/>
      <c r="AN573" s="215"/>
      <c r="AO573" s="215"/>
      <c r="AP573" s="215"/>
      <c r="AQ573" s="215"/>
    </row>
    <row r="574" spans="1:43" ht="25.5" x14ac:dyDescent="0.25">
      <c r="A574" s="232" t="s">
        <v>1141</v>
      </c>
      <c r="B574" s="74" t="s">
        <v>55</v>
      </c>
      <c r="C574" s="74">
        <v>50</v>
      </c>
      <c r="D574" s="74" t="s">
        <v>670</v>
      </c>
      <c r="E574" s="74" t="s">
        <v>9</v>
      </c>
      <c r="F574" s="209"/>
      <c r="G574" s="209"/>
      <c r="H574" s="209"/>
      <c r="I574" s="209"/>
      <c r="J574" s="209"/>
      <c r="K574" s="209"/>
      <c r="L574" s="209"/>
      <c r="M574" s="209"/>
      <c r="N574" s="209"/>
      <c r="O574" s="209"/>
      <c r="P574" s="209"/>
      <c r="Q574" s="209"/>
      <c r="R574" s="209"/>
      <c r="S574" s="209"/>
      <c r="T574" s="209"/>
      <c r="U574" s="209"/>
      <c r="V574" s="209"/>
      <c r="W574" s="209"/>
      <c r="X574" s="209"/>
      <c r="Y574" s="64" t="s">
        <v>824</v>
      </c>
      <c r="Z574" s="127" t="s">
        <v>824</v>
      </c>
      <c r="AA574" s="127" t="s">
        <v>824</v>
      </c>
      <c r="AB574" s="433" t="s">
        <v>824</v>
      </c>
      <c r="AC574" s="61" t="s">
        <v>824</v>
      </c>
      <c r="AD574" s="214"/>
      <c r="AE574" s="61" t="s">
        <v>824</v>
      </c>
      <c r="AF574" s="130" t="s">
        <v>824</v>
      </c>
      <c r="AG574" s="123" t="s">
        <v>824</v>
      </c>
      <c r="AH574" s="123" t="s">
        <v>824</v>
      </c>
      <c r="AI574" s="61" t="s">
        <v>824</v>
      </c>
      <c r="AJ574" s="61" t="s">
        <v>824</v>
      </c>
      <c r="AK574" s="61" t="s">
        <v>824</v>
      </c>
      <c r="AL574" s="436" t="s">
        <v>1129</v>
      </c>
      <c r="AM574" s="437"/>
      <c r="AN574" s="215"/>
      <c r="AO574" s="215"/>
      <c r="AP574" s="215"/>
      <c r="AQ574" s="215"/>
    </row>
    <row r="575" spans="1:43" ht="25.5" x14ac:dyDescent="0.25">
      <c r="A575" s="232" t="s">
        <v>1141</v>
      </c>
      <c r="B575" s="191" t="s">
        <v>55</v>
      </c>
      <c r="C575" s="191">
        <v>51</v>
      </c>
      <c r="D575" s="191" t="s">
        <v>671</v>
      </c>
      <c r="E575" s="191" t="s">
        <v>9</v>
      </c>
      <c r="F575" s="216"/>
      <c r="G575" s="216"/>
      <c r="H575" s="216"/>
      <c r="I575" s="216"/>
      <c r="J575" s="216"/>
      <c r="K575" s="216"/>
      <c r="L575" s="216"/>
      <c r="M575" s="216"/>
      <c r="N575" s="216"/>
      <c r="O575" s="216"/>
      <c r="P575" s="216"/>
      <c r="Q575" s="216"/>
      <c r="R575" s="216"/>
      <c r="S575" s="216"/>
      <c r="T575" s="216"/>
      <c r="U575" s="216"/>
      <c r="V575" s="216"/>
      <c r="W575" s="216"/>
      <c r="X575" s="216"/>
      <c r="Y575" s="152" t="s">
        <v>824</v>
      </c>
      <c r="Z575" s="127" t="s">
        <v>824</v>
      </c>
      <c r="AA575" s="127" t="s">
        <v>824</v>
      </c>
      <c r="AB575" s="127" t="s">
        <v>824</v>
      </c>
      <c r="AC575" s="35" t="s">
        <v>824</v>
      </c>
      <c r="AD575" s="219"/>
      <c r="AE575" s="35" t="s">
        <v>824</v>
      </c>
      <c r="AF575" s="193" t="s">
        <v>824</v>
      </c>
      <c r="AG575" s="123" t="s">
        <v>824</v>
      </c>
      <c r="AH575" s="123" t="s">
        <v>824</v>
      </c>
      <c r="AI575" s="35" t="s">
        <v>824</v>
      </c>
      <c r="AJ575" s="35" t="s">
        <v>824</v>
      </c>
      <c r="AK575" s="35" t="s">
        <v>824</v>
      </c>
      <c r="AL575" s="436" t="s">
        <v>1129</v>
      </c>
      <c r="AM575" s="437"/>
      <c r="AN575" s="215"/>
      <c r="AO575" s="215"/>
      <c r="AP575" s="215"/>
      <c r="AQ575" s="215"/>
    </row>
    <row r="576" spans="1:43" ht="25.5" x14ac:dyDescent="0.25">
      <c r="A576" s="232" t="s">
        <v>1141</v>
      </c>
      <c r="B576" s="74" t="s">
        <v>55</v>
      </c>
      <c r="C576" s="74">
        <v>52</v>
      </c>
      <c r="D576" s="74" t="s">
        <v>56</v>
      </c>
      <c r="E576" s="74" t="s">
        <v>9</v>
      </c>
      <c r="F576" s="209"/>
      <c r="G576" s="209"/>
      <c r="H576" s="209"/>
      <c r="I576" s="209"/>
      <c r="J576" s="209"/>
      <c r="K576" s="209"/>
      <c r="L576" s="209"/>
      <c r="M576" s="209"/>
      <c r="N576" s="209"/>
      <c r="O576" s="209"/>
      <c r="P576" s="209"/>
      <c r="Q576" s="209"/>
      <c r="R576" s="209"/>
      <c r="S576" s="209"/>
      <c r="T576" s="209"/>
      <c r="U576" s="209"/>
      <c r="V576" s="209"/>
      <c r="W576" s="209"/>
      <c r="X576" s="209"/>
      <c r="Y576" s="64" t="s">
        <v>824</v>
      </c>
      <c r="Z576" s="127" t="s">
        <v>824</v>
      </c>
      <c r="AA576" s="127" t="s">
        <v>824</v>
      </c>
      <c r="AB576" s="433" t="s">
        <v>824</v>
      </c>
      <c r="AC576" s="61" t="s">
        <v>824</v>
      </c>
      <c r="AD576" s="214"/>
      <c r="AE576" s="61" t="s">
        <v>824</v>
      </c>
      <c r="AF576" s="130" t="s">
        <v>824</v>
      </c>
      <c r="AG576" s="123" t="s">
        <v>824</v>
      </c>
      <c r="AH576" s="123" t="s">
        <v>824</v>
      </c>
      <c r="AI576" s="61" t="s">
        <v>824</v>
      </c>
      <c r="AJ576" s="61" t="s">
        <v>824</v>
      </c>
      <c r="AK576" s="61" t="s">
        <v>824</v>
      </c>
      <c r="AL576" s="436" t="s">
        <v>1129</v>
      </c>
      <c r="AM576" s="437"/>
      <c r="AN576" s="215"/>
      <c r="AO576" s="215"/>
      <c r="AP576" s="215"/>
      <c r="AQ576" s="215"/>
    </row>
    <row r="577" spans="1:43" ht="25.5" x14ac:dyDescent="0.25">
      <c r="A577" s="232" t="s">
        <v>1141</v>
      </c>
      <c r="B577" s="191" t="s">
        <v>57</v>
      </c>
      <c r="C577" s="191">
        <v>54</v>
      </c>
      <c r="D577" s="191" t="s">
        <v>59</v>
      </c>
      <c r="E577" s="191" t="s">
        <v>9</v>
      </c>
      <c r="F577" s="216"/>
      <c r="G577" s="216"/>
      <c r="H577" s="216"/>
      <c r="I577" s="216"/>
      <c r="J577" s="216"/>
      <c r="K577" s="216"/>
      <c r="L577" s="216"/>
      <c r="M577" s="216"/>
      <c r="N577" s="216"/>
      <c r="O577" s="216"/>
      <c r="P577" s="216"/>
      <c r="Q577" s="216"/>
      <c r="R577" s="216"/>
      <c r="S577" s="216"/>
      <c r="T577" s="216"/>
      <c r="U577" s="216"/>
      <c r="V577" s="216"/>
      <c r="W577" s="216"/>
      <c r="X577" s="216"/>
      <c r="Y577" s="152" t="s">
        <v>824</v>
      </c>
      <c r="Z577" s="127" t="s">
        <v>824</v>
      </c>
      <c r="AA577" s="127" t="s">
        <v>824</v>
      </c>
      <c r="AB577" s="127" t="s">
        <v>824</v>
      </c>
      <c r="AC577" s="35" t="s">
        <v>824</v>
      </c>
      <c r="AD577" s="219"/>
      <c r="AE577" s="35" t="s">
        <v>824</v>
      </c>
      <c r="AF577" s="193" t="s">
        <v>824</v>
      </c>
      <c r="AG577" s="123" t="s">
        <v>824</v>
      </c>
      <c r="AH577" s="123" t="s">
        <v>824</v>
      </c>
      <c r="AI577" s="35" t="s">
        <v>824</v>
      </c>
      <c r="AJ577" s="35" t="s">
        <v>824</v>
      </c>
      <c r="AK577" s="35" t="s">
        <v>824</v>
      </c>
      <c r="AL577" s="436" t="s">
        <v>1129</v>
      </c>
      <c r="AM577" s="437"/>
      <c r="AN577" s="215"/>
      <c r="AO577" s="215"/>
      <c r="AP577" s="215"/>
      <c r="AQ577" s="215"/>
    </row>
    <row r="578" spans="1:43" ht="25.5" x14ac:dyDescent="0.25">
      <c r="A578" s="232" t="s">
        <v>1141</v>
      </c>
      <c r="B578" s="74" t="s">
        <v>60</v>
      </c>
      <c r="C578" s="74">
        <v>55</v>
      </c>
      <c r="D578" s="74" t="s">
        <v>61</v>
      </c>
      <c r="E578" s="74" t="s">
        <v>9</v>
      </c>
      <c r="F578" s="209"/>
      <c r="G578" s="209"/>
      <c r="H578" s="209"/>
      <c r="I578" s="209"/>
      <c r="J578" s="209"/>
      <c r="K578" s="209"/>
      <c r="L578" s="209"/>
      <c r="M578" s="209"/>
      <c r="N578" s="209"/>
      <c r="O578" s="209"/>
      <c r="P578" s="209"/>
      <c r="Q578" s="209"/>
      <c r="R578" s="209"/>
      <c r="S578" s="209"/>
      <c r="T578" s="209"/>
      <c r="U578" s="209"/>
      <c r="V578" s="209"/>
      <c r="W578" s="209"/>
      <c r="X578" s="209"/>
      <c r="Y578" s="64" t="s">
        <v>824</v>
      </c>
      <c r="Z578" s="127" t="s">
        <v>824</v>
      </c>
      <c r="AA578" s="127" t="s">
        <v>824</v>
      </c>
      <c r="AB578" s="433" t="s">
        <v>824</v>
      </c>
      <c r="AC578" s="61" t="s">
        <v>824</v>
      </c>
      <c r="AD578" s="214"/>
      <c r="AE578" s="61" t="s">
        <v>824</v>
      </c>
      <c r="AF578" s="130" t="s">
        <v>824</v>
      </c>
      <c r="AG578" s="123" t="s">
        <v>824</v>
      </c>
      <c r="AH578" s="123" t="s">
        <v>824</v>
      </c>
      <c r="AI578" s="61" t="s">
        <v>824</v>
      </c>
      <c r="AJ578" s="61" t="s">
        <v>824</v>
      </c>
      <c r="AK578" s="61" t="s">
        <v>824</v>
      </c>
      <c r="AL578" s="436" t="s">
        <v>1129</v>
      </c>
      <c r="AM578" s="437"/>
      <c r="AN578" s="215"/>
      <c r="AO578" s="215"/>
      <c r="AP578" s="215"/>
      <c r="AQ578" s="215"/>
    </row>
    <row r="579" spans="1:43" ht="38.25" x14ac:dyDescent="0.25">
      <c r="A579" s="232" t="s">
        <v>1141</v>
      </c>
      <c r="B579" s="191" t="s">
        <v>60</v>
      </c>
      <c r="C579" s="191">
        <v>56</v>
      </c>
      <c r="D579" s="191" t="s">
        <v>64</v>
      </c>
      <c r="E579" s="191" t="s">
        <v>9</v>
      </c>
      <c r="F579" s="216"/>
      <c r="G579" s="216"/>
      <c r="H579" s="216"/>
      <c r="I579" s="216"/>
      <c r="J579" s="216"/>
      <c r="K579" s="216"/>
      <c r="L579" s="216"/>
      <c r="M579" s="216"/>
      <c r="N579" s="216"/>
      <c r="O579" s="216"/>
      <c r="P579" s="216"/>
      <c r="Q579" s="216"/>
      <c r="R579" s="216"/>
      <c r="S579" s="216"/>
      <c r="T579" s="216"/>
      <c r="U579" s="216"/>
      <c r="V579" s="216"/>
      <c r="W579" s="216"/>
      <c r="X579" s="216"/>
      <c r="Y579" s="152" t="s">
        <v>824</v>
      </c>
      <c r="Z579" s="127" t="s">
        <v>824</v>
      </c>
      <c r="AA579" s="127" t="s">
        <v>824</v>
      </c>
      <c r="AB579" s="127" t="s">
        <v>824</v>
      </c>
      <c r="AC579" s="35" t="s">
        <v>824</v>
      </c>
      <c r="AD579" s="219"/>
      <c r="AE579" s="35" t="s">
        <v>824</v>
      </c>
      <c r="AF579" s="193" t="s">
        <v>824</v>
      </c>
      <c r="AG579" s="123" t="s">
        <v>824</v>
      </c>
      <c r="AH579" s="123" t="s">
        <v>824</v>
      </c>
      <c r="AI579" s="35" t="s">
        <v>824</v>
      </c>
      <c r="AJ579" s="35" t="s">
        <v>824</v>
      </c>
      <c r="AK579" s="35" t="s">
        <v>824</v>
      </c>
      <c r="AL579" s="436" t="s">
        <v>1129</v>
      </c>
      <c r="AM579" s="437"/>
      <c r="AN579" s="215"/>
      <c r="AO579" s="215"/>
      <c r="AP579" s="215"/>
      <c r="AQ579" s="215"/>
    </row>
    <row r="580" spans="1:43" ht="25.5" x14ac:dyDescent="0.25">
      <c r="A580" s="232" t="s">
        <v>1141</v>
      </c>
      <c r="B580" s="74" t="s">
        <v>66</v>
      </c>
      <c r="C580" s="74">
        <v>57</v>
      </c>
      <c r="D580" s="74" t="s">
        <v>67</v>
      </c>
      <c r="E580" s="74" t="s">
        <v>9</v>
      </c>
      <c r="F580" s="209"/>
      <c r="G580" s="209"/>
      <c r="H580" s="209"/>
      <c r="I580" s="209"/>
      <c r="J580" s="209"/>
      <c r="K580" s="209"/>
      <c r="L580" s="209"/>
      <c r="M580" s="209"/>
      <c r="N580" s="209"/>
      <c r="O580" s="209"/>
      <c r="P580" s="209"/>
      <c r="Q580" s="209"/>
      <c r="R580" s="209"/>
      <c r="S580" s="209"/>
      <c r="T580" s="209"/>
      <c r="U580" s="209"/>
      <c r="V580" s="209"/>
      <c r="W580" s="209"/>
      <c r="X580" s="209"/>
      <c r="Y580" s="64" t="s">
        <v>824</v>
      </c>
      <c r="Z580" s="127" t="s">
        <v>824</v>
      </c>
      <c r="AA580" s="127" t="s">
        <v>824</v>
      </c>
      <c r="AB580" s="433" t="s">
        <v>824</v>
      </c>
      <c r="AC580" s="61" t="s">
        <v>824</v>
      </c>
      <c r="AD580" s="214"/>
      <c r="AE580" s="61" t="s">
        <v>824</v>
      </c>
      <c r="AF580" s="130" t="s">
        <v>824</v>
      </c>
      <c r="AG580" s="123" t="s">
        <v>824</v>
      </c>
      <c r="AH580" s="123" t="s">
        <v>824</v>
      </c>
      <c r="AI580" s="61" t="s">
        <v>824</v>
      </c>
      <c r="AJ580" s="61" t="s">
        <v>824</v>
      </c>
      <c r="AK580" s="61" t="s">
        <v>824</v>
      </c>
      <c r="AL580" s="436" t="s">
        <v>1129</v>
      </c>
      <c r="AM580" s="437"/>
      <c r="AN580" s="215"/>
      <c r="AO580" s="215"/>
      <c r="AP580" s="215"/>
      <c r="AQ580" s="215"/>
    </row>
    <row r="581" spans="1:43" ht="25.5" x14ac:dyDescent="0.25">
      <c r="A581" s="232" t="s">
        <v>1141</v>
      </c>
      <c r="B581" s="191" t="s">
        <v>66</v>
      </c>
      <c r="C581" s="191">
        <v>59</v>
      </c>
      <c r="D581" s="191" t="s">
        <v>71</v>
      </c>
      <c r="E581" s="191" t="s">
        <v>9</v>
      </c>
      <c r="F581" s="216"/>
      <c r="G581" s="216"/>
      <c r="H581" s="216"/>
      <c r="I581" s="216"/>
      <c r="J581" s="216"/>
      <c r="K581" s="216"/>
      <c r="L581" s="216"/>
      <c r="M581" s="216"/>
      <c r="N581" s="216"/>
      <c r="O581" s="216"/>
      <c r="P581" s="216"/>
      <c r="Q581" s="216"/>
      <c r="R581" s="216"/>
      <c r="S581" s="216"/>
      <c r="T581" s="216"/>
      <c r="U581" s="216"/>
      <c r="V581" s="216"/>
      <c r="W581" s="216"/>
      <c r="X581" s="216"/>
      <c r="Y581" s="152" t="s">
        <v>824</v>
      </c>
      <c r="Z581" s="127" t="s">
        <v>824</v>
      </c>
      <c r="AA581" s="127" t="s">
        <v>824</v>
      </c>
      <c r="AB581" s="127" t="s">
        <v>824</v>
      </c>
      <c r="AC581" s="35" t="s">
        <v>824</v>
      </c>
      <c r="AD581" s="219"/>
      <c r="AE581" s="35" t="s">
        <v>824</v>
      </c>
      <c r="AF581" s="193" t="s">
        <v>824</v>
      </c>
      <c r="AG581" s="123" t="s">
        <v>824</v>
      </c>
      <c r="AH581" s="123" t="s">
        <v>824</v>
      </c>
      <c r="AI581" s="35" t="s">
        <v>824</v>
      </c>
      <c r="AJ581" s="35" t="s">
        <v>824</v>
      </c>
      <c r="AK581" s="35" t="s">
        <v>824</v>
      </c>
      <c r="AL581" s="436" t="s">
        <v>1129</v>
      </c>
      <c r="AM581" s="437"/>
      <c r="AN581" s="215"/>
      <c r="AO581" s="215"/>
      <c r="AP581" s="215"/>
      <c r="AQ581" s="215"/>
    </row>
    <row r="582" spans="1:43" ht="25.5" x14ac:dyDescent="0.25">
      <c r="A582" s="232" t="s">
        <v>1141</v>
      </c>
      <c r="B582" s="74" t="s">
        <v>66</v>
      </c>
      <c r="C582" s="74">
        <v>60</v>
      </c>
      <c r="D582" s="74" t="s">
        <v>72</v>
      </c>
      <c r="E582" s="74" t="s">
        <v>9</v>
      </c>
      <c r="F582" s="209"/>
      <c r="G582" s="209"/>
      <c r="H582" s="209"/>
      <c r="I582" s="209"/>
      <c r="J582" s="209"/>
      <c r="K582" s="209"/>
      <c r="L582" s="209"/>
      <c r="M582" s="209"/>
      <c r="N582" s="209"/>
      <c r="O582" s="209"/>
      <c r="P582" s="209"/>
      <c r="Q582" s="209"/>
      <c r="R582" s="209"/>
      <c r="S582" s="209"/>
      <c r="T582" s="209"/>
      <c r="U582" s="209"/>
      <c r="V582" s="209"/>
      <c r="W582" s="209"/>
      <c r="X582" s="209"/>
      <c r="Y582" s="64" t="s">
        <v>824</v>
      </c>
      <c r="Z582" s="127" t="s">
        <v>824</v>
      </c>
      <c r="AA582" s="127" t="s">
        <v>824</v>
      </c>
      <c r="AB582" s="433" t="s">
        <v>824</v>
      </c>
      <c r="AC582" s="61" t="s">
        <v>824</v>
      </c>
      <c r="AD582" s="214"/>
      <c r="AE582" s="61" t="s">
        <v>824</v>
      </c>
      <c r="AF582" s="130" t="s">
        <v>824</v>
      </c>
      <c r="AG582" s="123" t="s">
        <v>824</v>
      </c>
      <c r="AH582" s="123" t="s">
        <v>824</v>
      </c>
      <c r="AI582" s="61" t="s">
        <v>824</v>
      </c>
      <c r="AJ582" s="61" t="s">
        <v>824</v>
      </c>
      <c r="AK582" s="61" t="s">
        <v>824</v>
      </c>
      <c r="AL582" s="436" t="s">
        <v>1129</v>
      </c>
      <c r="AM582" s="437"/>
      <c r="AN582" s="215"/>
      <c r="AO582" s="215"/>
      <c r="AP582" s="215"/>
      <c r="AQ582" s="215"/>
    </row>
    <row r="583" spans="1:43" ht="25.5" x14ac:dyDescent="0.25">
      <c r="A583" s="232" t="s">
        <v>1141</v>
      </c>
      <c r="B583" s="191" t="s">
        <v>101</v>
      </c>
      <c r="C583" s="191">
        <v>61</v>
      </c>
      <c r="D583" s="191" t="s">
        <v>674</v>
      </c>
      <c r="E583" s="191" t="s">
        <v>9</v>
      </c>
      <c r="F583" s="216"/>
      <c r="G583" s="216"/>
      <c r="H583" s="216"/>
      <c r="I583" s="216"/>
      <c r="J583" s="216"/>
      <c r="K583" s="216"/>
      <c r="L583" s="216"/>
      <c r="M583" s="216"/>
      <c r="N583" s="216"/>
      <c r="O583" s="216"/>
      <c r="P583" s="216"/>
      <c r="Q583" s="216"/>
      <c r="R583" s="216"/>
      <c r="S583" s="216"/>
      <c r="T583" s="216"/>
      <c r="U583" s="216"/>
      <c r="V583" s="216"/>
      <c r="W583" s="216"/>
      <c r="X583" s="216"/>
      <c r="Y583" s="152" t="s">
        <v>824</v>
      </c>
      <c r="Z583" s="127" t="s">
        <v>824</v>
      </c>
      <c r="AA583" s="127" t="s">
        <v>824</v>
      </c>
      <c r="AB583" s="127" t="s">
        <v>824</v>
      </c>
      <c r="AC583" s="35" t="s">
        <v>824</v>
      </c>
      <c r="AD583" s="219"/>
      <c r="AE583" s="35" t="s">
        <v>824</v>
      </c>
      <c r="AF583" s="193" t="s">
        <v>824</v>
      </c>
      <c r="AG583" s="123" t="s">
        <v>824</v>
      </c>
      <c r="AH583" s="123" t="s">
        <v>824</v>
      </c>
      <c r="AI583" s="35" t="s">
        <v>824</v>
      </c>
      <c r="AJ583" s="35" t="s">
        <v>824</v>
      </c>
      <c r="AK583" s="35" t="s">
        <v>824</v>
      </c>
      <c r="AL583" s="436" t="s">
        <v>1129</v>
      </c>
      <c r="AM583" s="437"/>
      <c r="AN583" s="215"/>
      <c r="AO583" s="215"/>
      <c r="AP583" s="215"/>
      <c r="AQ583" s="215"/>
    </row>
    <row r="584" spans="1:43" ht="25.5" x14ac:dyDescent="0.25">
      <c r="A584" s="232" t="s">
        <v>1141</v>
      </c>
      <c r="B584" s="74" t="s">
        <v>101</v>
      </c>
      <c r="C584" s="74">
        <v>62</v>
      </c>
      <c r="D584" s="74" t="s">
        <v>675</v>
      </c>
      <c r="E584" s="74" t="s">
        <v>9</v>
      </c>
      <c r="F584" s="209"/>
      <c r="G584" s="209"/>
      <c r="H584" s="209"/>
      <c r="I584" s="209"/>
      <c r="J584" s="209"/>
      <c r="K584" s="209"/>
      <c r="L584" s="209"/>
      <c r="M584" s="209"/>
      <c r="N584" s="209"/>
      <c r="O584" s="209"/>
      <c r="P584" s="209"/>
      <c r="Q584" s="209"/>
      <c r="R584" s="209"/>
      <c r="S584" s="209"/>
      <c r="T584" s="209"/>
      <c r="U584" s="209"/>
      <c r="V584" s="209"/>
      <c r="W584" s="209"/>
      <c r="X584" s="209"/>
      <c r="Y584" s="64" t="s">
        <v>824</v>
      </c>
      <c r="Z584" s="127" t="s">
        <v>824</v>
      </c>
      <c r="AA584" s="127" t="s">
        <v>824</v>
      </c>
      <c r="AB584" s="433" t="s">
        <v>824</v>
      </c>
      <c r="AC584" s="61" t="s">
        <v>824</v>
      </c>
      <c r="AD584" s="214"/>
      <c r="AE584" s="61" t="s">
        <v>824</v>
      </c>
      <c r="AF584" s="130" t="s">
        <v>824</v>
      </c>
      <c r="AG584" s="123" t="s">
        <v>824</v>
      </c>
      <c r="AH584" s="123" t="s">
        <v>824</v>
      </c>
      <c r="AI584" s="61" t="s">
        <v>824</v>
      </c>
      <c r="AJ584" s="61" t="s">
        <v>824</v>
      </c>
      <c r="AK584" s="61" t="s">
        <v>824</v>
      </c>
      <c r="AL584" s="436" t="s">
        <v>1129</v>
      </c>
      <c r="AM584" s="437"/>
      <c r="AN584" s="215"/>
      <c r="AO584" s="215"/>
      <c r="AP584" s="215"/>
      <c r="AQ584" s="215"/>
    </row>
    <row r="585" spans="1:43" ht="25.5" x14ac:dyDescent="0.3">
      <c r="A585" s="232" t="s">
        <v>1141</v>
      </c>
      <c r="B585" s="438" t="s">
        <v>76</v>
      </c>
      <c r="C585" s="438">
        <v>64</v>
      </c>
      <c r="D585" s="438" t="s">
        <v>1156</v>
      </c>
      <c r="E585" s="438" t="s">
        <v>9</v>
      </c>
      <c r="F585" s="439">
        <v>1</v>
      </c>
      <c r="G585" s="439">
        <v>2</v>
      </c>
      <c r="H585" s="439">
        <v>1</v>
      </c>
      <c r="I585" s="439">
        <v>3</v>
      </c>
      <c r="J585" s="439">
        <v>1</v>
      </c>
      <c r="K585" s="439"/>
      <c r="L585" s="439"/>
      <c r="M585" s="439"/>
      <c r="N585" s="439"/>
      <c r="O585" s="439"/>
      <c r="P585" s="439"/>
      <c r="Q585" s="439"/>
      <c r="R585" s="439"/>
      <c r="S585" s="439"/>
      <c r="T585" s="439"/>
      <c r="U585" s="439"/>
      <c r="V585" s="439"/>
      <c r="W585" s="439"/>
      <c r="X585" s="439"/>
      <c r="Y585" s="440">
        <v>2</v>
      </c>
      <c r="Z585" s="440">
        <v>2</v>
      </c>
      <c r="AA585" s="440">
        <v>1</v>
      </c>
      <c r="AB585" s="440" t="s">
        <v>1157</v>
      </c>
      <c r="AC585" s="441" t="s">
        <v>142</v>
      </c>
      <c r="AD585" s="442" t="s">
        <v>463</v>
      </c>
      <c r="AE585" s="441" t="s">
        <v>475</v>
      </c>
      <c r="AF585" s="443" t="s">
        <v>1157</v>
      </c>
      <c r="AG585" s="441">
        <v>2</v>
      </c>
      <c r="AH585" s="441">
        <v>1</v>
      </c>
      <c r="AI585" s="441" t="s">
        <v>142</v>
      </c>
      <c r="AJ585" s="441" t="s">
        <v>463</v>
      </c>
      <c r="AK585" s="441" t="s">
        <v>475</v>
      </c>
      <c r="AL585" s="441" t="s">
        <v>377</v>
      </c>
      <c r="AM585" s="444"/>
      <c r="AN585" s="445"/>
      <c r="AO585" s="445"/>
      <c r="AP585" s="445"/>
      <c r="AQ585" s="445"/>
    </row>
    <row r="586" spans="1:43" ht="99" x14ac:dyDescent="0.25">
      <c r="A586" s="232" t="s">
        <v>1141</v>
      </c>
      <c r="B586" s="446" t="s">
        <v>12</v>
      </c>
      <c r="C586" s="446">
        <v>65</v>
      </c>
      <c r="D586" s="446" t="s">
        <v>1158</v>
      </c>
      <c r="E586" s="446" t="s">
        <v>9</v>
      </c>
      <c r="F586" s="447">
        <v>5</v>
      </c>
      <c r="G586" s="447">
        <v>5</v>
      </c>
      <c r="H586" s="447">
        <v>5</v>
      </c>
      <c r="I586" s="447">
        <v>5</v>
      </c>
      <c r="J586" s="447">
        <v>5</v>
      </c>
      <c r="K586" s="447"/>
      <c r="L586" s="447"/>
      <c r="M586" s="447"/>
      <c r="N586" s="447"/>
      <c r="O586" s="447"/>
      <c r="P586" s="447"/>
      <c r="Q586" s="447"/>
      <c r="R586" s="447"/>
      <c r="S586" s="447"/>
      <c r="T586" s="447"/>
      <c r="U586" s="447"/>
      <c r="V586" s="447"/>
      <c r="W586" s="447"/>
      <c r="X586" s="447"/>
      <c r="Y586" s="448">
        <v>5</v>
      </c>
      <c r="Z586" s="440">
        <v>5</v>
      </c>
      <c r="AA586" s="440">
        <v>4</v>
      </c>
      <c r="AB586" s="448" t="s">
        <v>1159</v>
      </c>
      <c r="AC586" s="441" t="s">
        <v>148</v>
      </c>
      <c r="AD586" s="442" t="s">
        <v>372</v>
      </c>
      <c r="AE586" s="441" t="s">
        <v>477</v>
      </c>
      <c r="AF586" s="449" t="s">
        <v>1147</v>
      </c>
      <c r="AG586" s="441">
        <v>4</v>
      </c>
      <c r="AH586" s="441">
        <v>4</v>
      </c>
      <c r="AI586" s="441" t="s">
        <v>146</v>
      </c>
      <c r="AJ586" s="441" t="s">
        <v>372</v>
      </c>
      <c r="AK586" s="441" t="s">
        <v>477</v>
      </c>
      <c r="AL586" s="441" t="s">
        <v>1129</v>
      </c>
      <c r="AM586" s="450" t="s">
        <v>1150</v>
      </c>
      <c r="AN586" s="451" t="s">
        <v>1151</v>
      </c>
      <c r="AO586" s="452" t="s">
        <v>1152</v>
      </c>
      <c r="AP586" s="451" t="s">
        <v>1153</v>
      </c>
      <c r="AQ586" s="453" t="s">
        <v>1154</v>
      </c>
    </row>
    <row r="587" spans="1:43" ht="25.5" x14ac:dyDescent="0.25">
      <c r="A587" s="232" t="s">
        <v>1141</v>
      </c>
      <c r="B587" s="446" t="s">
        <v>76</v>
      </c>
      <c r="C587" s="446">
        <v>66</v>
      </c>
      <c r="D587" s="446" t="s">
        <v>79</v>
      </c>
      <c r="E587" s="446" t="s">
        <v>9</v>
      </c>
      <c r="F587" s="447">
        <v>1</v>
      </c>
      <c r="G587" s="447">
        <v>1</v>
      </c>
      <c r="H587" s="447">
        <v>1</v>
      </c>
      <c r="I587" s="447">
        <v>1</v>
      </c>
      <c r="J587" s="447">
        <v>1</v>
      </c>
      <c r="K587" s="447"/>
      <c r="L587" s="447"/>
      <c r="M587" s="447"/>
      <c r="N587" s="447"/>
      <c r="O587" s="447"/>
      <c r="P587" s="447"/>
      <c r="Q587" s="447"/>
      <c r="R587" s="447"/>
      <c r="S587" s="447"/>
      <c r="T587" s="447"/>
      <c r="U587" s="447"/>
      <c r="V587" s="447"/>
      <c r="W587" s="447"/>
      <c r="X587" s="447"/>
      <c r="Y587" s="448">
        <v>1</v>
      </c>
      <c r="Z587" s="440">
        <v>1</v>
      </c>
      <c r="AA587" s="440">
        <v>2</v>
      </c>
      <c r="AB587" s="448" t="s">
        <v>1143</v>
      </c>
      <c r="AC587" s="441" t="s">
        <v>462</v>
      </c>
      <c r="AD587" s="442" t="s">
        <v>384</v>
      </c>
      <c r="AE587" s="441" t="s">
        <v>475</v>
      </c>
      <c r="AF587" s="449" t="s">
        <v>1143</v>
      </c>
      <c r="AG587" s="441">
        <v>1</v>
      </c>
      <c r="AH587" s="441">
        <v>2</v>
      </c>
      <c r="AI587" s="441" t="s">
        <v>462</v>
      </c>
      <c r="AJ587" s="441" t="s">
        <v>384</v>
      </c>
      <c r="AK587" s="441" t="s">
        <v>475</v>
      </c>
      <c r="AL587" s="441" t="s">
        <v>377</v>
      </c>
      <c r="AM587" s="450"/>
      <c r="AN587" s="451"/>
      <c r="AO587" s="452"/>
      <c r="AP587" s="451"/>
      <c r="AQ587" s="453"/>
    </row>
    <row r="588" spans="1:43" ht="25.5" x14ac:dyDescent="0.25">
      <c r="A588" s="232" t="s">
        <v>1141</v>
      </c>
      <c r="B588" s="74" t="s">
        <v>676</v>
      </c>
      <c r="C588" s="74">
        <v>72</v>
      </c>
      <c r="D588" s="74" t="s">
        <v>679</v>
      </c>
      <c r="E588" s="74" t="s">
        <v>9</v>
      </c>
      <c r="F588" s="209"/>
      <c r="G588" s="209"/>
      <c r="H588" s="209"/>
      <c r="I588" s="209"/>
      <c r="J588" s="209"/>
      <c r="K588" s="209"/>
      <c r="L588" s="209"/>
      <c r="M588" s="209"/>
      <c r="N588" s="209"/>
      <c r="O588" s="209"/>
      <c r="P588" s="209"/>
      <c r="Q588" s="209"/>
      <c r="R588" s="209"/>
      <c r="S588" s="209"/>
      <c r="T588" s="209"/>
      <c r="U588" s="209"/>
      <c r="V588" s="209"/>
      <c r="W588" s="209"/>
      <c r="X588" s="209"/>
      <c r="Y588" s="64" t="s">
        <v>824</v>
      </c>
      <c r="Z588" s="127" t="s">
        <v>824</v>
      </c>
      <c r="AA588" s="127" t="s">
        <v>824</v>
      </c>
      <c r="AB588" s="433" t="s">
        <v>824</v>
      </c>
      <c r="AC588" s="61" t="s">
        <v>824</v>
      </c>
      <c r="AD588" s="214"/>
      <c r="AE588" s="61" t="s">
        <v>824</v>
      </c>
      <c r="AF588" s="130" t="s">
        <v>824</v>
      </c>
      <c r="AG588" s="123" t="s">
        <v>824</v>
      </c>
      <c r="AH588" s="123" t="s">
        <v>824</v>
      </c>
      <c r="AI588" s="61" t="s">
        <v>824</v>
      </c>
      <c r="AJ588" s="61" t="s">
        <v>824</v>
      </c>
      <c r="AK588" s="61" t="s">
        <v>824</v>
      </c>
      <c r="AL588" s="436" t="s">
        <v>1129</v>
      </c>
      <c r="AM588" s="437"/>
      <c r="AN588" s="215"/>
      <c r="AO588" s="215"/>
      <c r="AP588" s="215"/>
      <c r="AQ588" s="215"/>
    </row>
    <row r="589" spans="1:43" ht="25.5" x14ac:dyDescent="0.25">
      <c r="A589" s="232" t="s">
        <v>1141</v>
      </c>
      <c r="B589" s="191" t="s">
        <v>26</v>
      </c>
      <c r="C589" s="191">
        <v>76</v>
      </c>
      <c r="D589" s="191" t="s">
        <v>747</v>
      </c>
      <c r="E589" s="191" t="s">
        <v>9</v>
      </c>
      <c r="F589" s="216"/>
      <c r="G589" s="216"/>
      <c r="H589" s="216"/>
      <c r="I589" s="216"/>
      <c r="J589" s="216"/>
      <c r="K589" s="216"/>
      <c r="L589" s="216"/>
      <c r="M589" s="216"/>
      <c r="N589" s="216"/>
      <c r="O589" s="216"/>
      <c r="P589" s="216"/>
      <c r="Q589" s="216"/>
      <c r="R589" s="216"/>
      <c r="S589" s="216"/>
      <c r="T589" s="216"/>
      <c r="U589" s="216"/>
      <c r="V589" s="216"/>
      <c r="W589" s="216"/>
      <c r="X589" s="216"/>
      <c r="Y589" s="152" t="s">
        <v>824</v>
      </c>
      <c r="Z589" s="127" t="s">
        <v>824</v>
      </c>
      <c r="AA589" s="127" t="s">
        <v>824</v>
      </c>
      <c r="AB589" s="127" t="s">
        <v>824</v>
      </c>
      <c r="AC589" s="35" t="s">
        <v>824</v>
      </c>
      <c r="AD589" s="219"/>
      <c r="AE589" s="35" t="s">
        <v>824</v>
      </c>
      <c r="AF589" s="193" t="s">
        <v>824</v>
      </c>
      <c r="AG589" s="123" t="s">
        <v>824</v>
      </c>
      <c r="AH589" s="123" t="s">
        <v>824</v>
      </c>
      <c r="AI589" s="35" t="s">
        <v>824</v>
      </c>
      <c r="AJ589" s="35" t="s">
        <v>824</v>
      </c>
      <c r="AK589" s="35" t="s">
        <v>824</v>
      </c>
      <c r="AL589" s="436" t="s">
        <v>1129</v>
      </c>
      <c r="AM589" s="437"/>
      <c r="AN589" s="215"/>
      <c r="AO589" s="215"/>
      <c r="AP589" s="215"/>
      <c r="AQ589" s="215"/>
    </row>
    <row r="590" spans="1:43" ht="25.5" x14ac:dyDescent="0.25">
      <c r="A590" s="232" t="s">
        <v>1141</v>
      </c>
      <c r="B590" s="74" t="s">
        <v>26</v>
      </c>
      <c r="C590" s="74">
        <v>81</v>
      </c>
      <c r="D590" s="74" t="s">
        <v>751</v>
      </c>
      <c r="E590" s="74" t="s">
        <v>9</v>
      </c>
      <c r="F590" s="209"/>
      <c r="G590" s="209"/>
      <c r="H590" s="209"/>
      <c r="I590" s="209"/>
      <c r="J590" s="209"/>
      <c r="K590" s="209"/>
      <c r="L590" s="209"/>
      <c r="M590" s="209"/>
      <c r="N590" s="209"/>
      <c r="O590" s="209"/>
      <c r="P590" s="209"/>
      <c r="Q590" s="209"/>
      <c r="R590" s="209"/>
      <c r="S590" s="209"/>
      <c r="T590" s="209"/>
      <c r="U590" s="209"/>
      <c r="V590" s="209"/>
      <c r="W590" s="209"/>
      <c r="X590" s="209"/>
      <c r="Y590" s="64" t="s">
        <v>824</v>
      </c>
      <c r="Z590" s="127" t="s">
        <v>824</v>
      </c>
      <c r="AA590" s="127" t="s">
        <v>824</v>
      </c>
      <c r="AB590" s="433" t="s">
        <v>824</v>
      </c>
      <c r="AC590" s="61" t="s">
        <v>824</v>
      </c>
      <c r="AD590" s="214"/>
      <c r="AE590" s="61" t="s">
        <v>824</v>
      </c>
      <c r="AF590" s="130" t="s">
        <v>824</v>
      </c>
      <c r="AG590" s="123" t="s">
        <v>824</v>
      </c>
      <c r="AH590" s="123" t="s">
        <v>824</v>
      </c>
      <c r="AI590" s="61" t="s">
        <v>824</v>
      </c>
      <c r="AJ590" s="61" t="s">
        <v>824</v>
      </c>
      <c r="AK590" s="61" t="s">
        <v>824</v>
      </c>
      <c r="AL590" s="436" t="s">
        <v>1129</v>
      </c>
      <c r="AM590" s="437"/>
      <c r="AN590" s="215"/>
      <c r="AO590" s="215"/>
      <c r="AP590" s="215"/>
      <c r="AQ590" s="215"/>
    </row>
    <row r="591" spans="1:43" ht="25.5" x14ac:dyDescent="0.25">
      <c r="A591" s="232" t="s">
        <v>1141</v>
      </c>
      <c r="B591" s="191" t="s">
        <v>26</v>
      </c>
      <c r="C591" s="191">
        <v>82</v>
      </c>
      <c r="D591" s="191" t="s">
        <v>1160</v>
      </c>
      <c r="E591" s="191" t="s">
        <v>9</v>
      </c>
      <c r="F591" s="216"/>
      <c r="G591" s="216"/>
      <c r="H591" s="216"/>
      <c r="I591" s="216"/>
      <c r="J591" s="216"/>
      <c r="K591" s="216"/>
      <c r="L591" s="216"/>
      <c r="M591" s="216"/>
      <c r="N591" s="216"/>
      <c r="O591" s="216"/>
      <c r="P591" s="216"/>
      <c r="Q591" s="216"/>
      <c r="R591" s="216"/>
      <c r="S591" s="216"/>
      <c r="T591" s="216"/>
      <c r="U591" s="216"/>
      <c r="V591" s="216"/>
      <c r="W591" s="216"/>
      <c r="X591" s="216"/>
      <c r="Y591" s="152" t="s">
        <v>824</v>
      </c>
      <c r="Z591" s="127" t="s">
        <v>824</v>
      </c>
      <c r="AA591" s="127" t="s">
        <v>824</v>
      </c>
      <c r="AB591" s="127" t="s">
        <v>824</v>
      </c>
      <c r="AC591" s="35" t="s">
        <v>824</v>
      </c>
      <c r="AD591" s="219"/>
      <c r="AE591" s="35" t="s">
        <v>824</v>
      </c>
      <c r="AF591" s="193" t="s">
        <v>824</v>
      </c>
      <c r="AG591" s="123" t="s">
        <v>824</v>
      </c>
      <c r="AH591" s="123" t="s">
        <v>824</v>
      </c>
      <c r="AI591" s="35" t="s">
        <v>824</v>
      </c>
      <c r="AJ591" s="35" t="s">
        <v>824</v>
      </c>
      <c r="AK591" s="35" t="s">
        <v>824</v>
      </c>
      <c r="AL591" s="436" t="s">
        <v>1129</v>
      </c>
      <c r="AM591" s="437"/>
      <c r="AN591" s="215"/>
      <c r="AO591" s="215"/>
      <c r="AP591" s="215"/>
      <c r="AQ591" s="215"/>
    </row>
    <row r="592" spans="1:43" ht="38.25" x14ac:dyDescent="0.25">
      <c r="A592" s="232" t="s">
        <v>1141</v>
      </c>
      <c r="B592" s="74" t="s">
        <v>26</v>
      </c>
      <c r="C592" s="74">
        <v>86</v>
      </c>
      <c r="D592" s="74" t="s">
        <v>1161</v>
      </c>
      <c r="E592" s="74" t="s">
        <v>9</v>
      </c>
      <c r="F592" s="209"/>
      <c r="G592" s="209"/>
      <c r="H592" s="209"/>
      <c r="I592" s="209"/>
      <c r="J592" s="209"/>
      <c r="K592" s="209"/>
      <c r="L592" s="209"/>
      <c r="M592" s="209"/>
      <c r="N592" s="209"/>
      <c r="O592" s="209"/>
      <c r="P592" s="209"/>
      <c r="Q592" s="209"/>
      <c r="R592" s="209"/>
      <c r="S592" s="209"/>
      <c r="T592" s="209"/>
      <c r="U592" s="209"/>
      <c r="V592" s="209"/>
      <c r="W592" s="209"/>
      <c r="X592" s="209"/>
      <c r="Y592" s="64" t="s">
        <v>824</v>
      </c>
      <c r="Z592" s="127" t="s">
        <v>824</v>
      </c>
      <c r="AA592" s="127" t="s">
        <v>824</v>
      </c>
      <c r="AB592" s="433" t="s">
        <v>824</v>
      </c>
      <c r="AC592" s="61" t="s">
        <v>824</v>
      </c>
      <c r="AD592" s="214"/>
      <c r="AE592" s="61" t="s">
        <v>824</v>
      </c>
      <c r="AF592" s="130" t="s">
        <v>824</v>
      </c>
      <c r="AG592" s="123" t="s">
        <v>824</v>
      </c>
      <c r="AH592" s="123" t="s">
        <v>824</v>
      </c>
      <c r="AI592" s="61" t="s">
        <v>824</v>
      </c>
      <c r="AJ592" s="61" t="s">
        <v>824</v>
      </c>
      <c r="AK592" s="61" t="s">
        <v>824</v>
      </c>
      <c r="AL592" s="436" t="s">
        <v>1129</v>
      </c>
      <c r="AM592" s="437"/>
      <c r="AN592" s="215"/>
      <c r="AO592" s="215"/>
      <c r="AP592" s="215"/>
      <c r="AQ592" s="215"/>
    </row>
    <row r="593" spans="1:43" ht="25.5" x14ac:dyDescent="0.25">
      <c r="A593" s="232" t="s">
        <v>1141</v>
      </c>
      <c r="B593" s="191" t="s">
        <v>687</v>
      </c>
      <c r="C593" s="191">
        <v>102</v>
      </c>
      <c r="D593" s="191" t="s">
        <v>690</v>
      </c>
      <c r="E593" s="191" t="s">
        <v>9</v>
      </c>
      <c r="F593" s="216"/>
      <c r="G593" s="216"/>
      <c r="H593" s="216"/>
      <c r="I593" s="216"/>
      <c r="J593" s="216"/>
      <c r="K593" s="216"/>
      <c r="L593" s="216"/>
      <c r="M593" s="216"/>
      <c r="N593" s="216"/>
      <c r="O593" s="216"/>
      <c r="P593" s="216"/>
      <c r="Q593" s="216"/>
      <c r="R593" s="216"/>
      <c r="S593" s="216"/>
      <c r="T593" s="216"/>
      <c r="U593" s="216"/>
      <c r="V593" s="216"/>
      <c r="W593" s="216"/>
      <c r="X593" s="216"/>
      <c r="Y593" s="152" t="s">
        <v>824</v>
      </c>
      <c r="Z593" s="127" t="s">
        <v>824</v>
      </c>
      <c r="AA593" s="127" t="s">
        <v>824</v>
      </c>
      <c r="AB593" s="127" t="s">
        <v>824</v>
      </c>
      <c r="AC593" s="35" t="s">
        <v>824</v>
      </c>
      <c r="AD593" s="219"/>
      <c r="AE593" s="35" t="s">
        <v>824</v>
      </c>
      <c r="AF593" s="193" t="s">
        <v>824</v>
      </c>
      <c r="AG593" s="123" t="s">
        <v>824</v>
      </c>
      <c r="AH593" s="123" t="s">
        <v>824</v>
      </c>
      <c r="AI593" s="35" t="s">
        <v>824</v>
      </c>
      <c r="AJ593" s="35" t="s">
        <v>824</v>
      </c>
      <c r="AK593" s="35" t="s">
        <v>824</v>
      </c>
      <c r="AL593" s="436" t="s">
        <v>1129</v>
      </c>
      <c r="AM593" s="437"/>
      <c r="AN593" s="215"/>
      <c r="AO593" s="215"/>
      <c r="AP593" s="215"/>
      <c r="AQ593" s="215"/>
    </row>
    <row r="594" spans="1:43" ht="25.5" x14ac:dyDescent="0.25">
      <c r="A594" s="232" t="s">
        <v>1141</v>
      </c>
      <c r="B594" s="74" t="s">
        <v>12</v>
      </c>
      <c r="C594" s="74">
        <v>104</v>
      </c>
      <c r="D594" s="74" t="s">
        <v>692</v>
      </c>
      <c r="E594" s="74" t="s">
        <v>684</v>
      </c>
      <c r="F594" s="209">
        <v>5</v>
      </c>
      <c r="G594" s="209">
        <v>5</v>
      </c>
      <c r="H594" s="209">
        <v>5</v>
      </c>
      <c r="I594" s="209">
        <v>5</v>
      </c>
      <c r="J594" s="209">
        <v>5</v>
      </c>
      <c r="K594" s="209"/>
      <c r="L594" s="209"/>
      <c r="M594" s="209"/>
      <c r="N594" s="209"/>
      <c r="O594" s="209"/>
      <c r="P594" s="209"/>
      <c r="Q594" s="209"/>
      <c r="R594" s="209"/>
      <c r="S594" s="209"/>
      <c r="T594" s="209"/>
      <c r="U594" s="209"/>
      <c r="V594" s="209"/>
      <c r="W594" s="209"/>
      <c r="X594" s="209"/>
      <c r="Y594" s="64">
        <v>5</v>
      </c>
      <c r="Z594" s="127">
        <v>5</v>
      </c>
      <c r="AA594" s="127" t="s">
        <v>824</v>
      </c>
      <c r="AB594" s="433" t="s">
        <v>148</v>
      </c>
      <c r="AC594" s="61" t="s">
        <v>148</v>
      </c>
      <c r="AD594" s="214"/>
      <c r="AE594" s="61" t="s">
        <v>824</v>
      </c>
      <c r="AF594" s="130" t="s">
        <v>148</v>
      </c>
      <c r="AG594" s="123">
        <v>5</v>
      </c>
      <c r="AH594" s="123" t="s">
        <v>824</v>
      </c>
      <c r="AI594" s="61" t="s">
        <v>148</v>
      </c>
      <c r="AJ594" s="61" t="s">
        <v>824</v>
      </c>
      <c r="AK594" s="61" t="s">
        <v>824</v>
      </c>
      <c r="AL594" s="436" t="s">
        <v>1129</v>
      </c>
      <c r="AM594" s="437"/>
      <c r="AN594" s="215"/>
      <c r="AO594" s="215"/>
      <c r="AP594" s="215"/>
      <c r="AQ594" s="215"/>
    </row>
    <row r="595" spans="1:43" ht="25.5" x14ac:dyDescent="0.25">
      <c r="A595" s="232" t="s">
        <v>1141</v>
      </c>
      <c r="B595" s="191" t="s">
        <v>33</v>
      </c>
      <c r="C595" s="191">
        <v>105</v>
      </c>
      <c r="D595" s="191" t="s">
        <v>693</v>
      </c>
      <c r="E595" s="191" t="s">
        <v>9</v>
      </c>
      <c r="F595" s="216"/>
      <c r="G595" s="216"/>
      <c r="H595" s="216"/>
      <c r="I595" s="216"/>
      <c r="J595" s="216"/>
      <c r="K595" s="216"/>
      <c r="L595" s="216"/>
      <c r="M595" s="216"/>
      <c r="N595" s="216"/>
      <c r="O595" s="216"/>
      <c r="P595" s="216"/>
      <c r="Q595" s="216"/>
      <c r="R595" s="216"/>
      <c r="S595" s="216"/>
      <c r="T595" s="216"/>
      <c r="U595" s="216"/>
      <c r="V595" s="216"/>
      <c r="W595" s="216"/>
      <c r="X595" s="216"/>
      <c r="Y595" s="152" t="s">
        <v>824</v>
      </c>
      <c r="Z595" s="127" t="s">
        <v>824</v>
      </c>
      <c r="AA595" s="127" t="s">
        <v>824</v>
      </c>
      <c r="AB595" s="127" t="s">
        <v>824</v>
      </c>
      <c r="AC595" s="35" t="s">
        <v>824</v>
      </c>
      <c r="AD595" s="219"/>
      <c r="AE595" s="35" t="s">
        <v>824</v>
      </c>
      <c r="AF595" s="193" t="s">
        <v>824</v>
      </c>
      <c r="AG595" s="123" t="s">
        <v>824</v>
      </c>
      <c r="AH595" s="123" t="s">
        <v>824</v>
      </c>
      <c r="AI595" s="35" t="s">
        <v>824</v>
      </c>
      <c r="AJ595" s="35" t="s">
        <v>824</v>
      </c>
      <c r="AK595" s="35" t="s">
        <v>824</v>
      </c>
      <c r="AL595" s="436" t="s">
        <v>1129</v>
      </c>
      <c r="AM595" s="437"/>
      <c r="AN595" s="215"/>
      <c r="AO595" s="215"/>
      <c r="AP595" s="215"/>
      <c r="AQ595" s="215"/>
    </row>
    <row r="596" spans="1:43" ht="25.5" x14ac:dyDescent="0.25">
      <c r="A596" s="232" t="s">
        <v>1141</v>
      </c>
      <c r="B596" s="74" t="s">
        <v>33</v>
      </c>
      <c r="C596" s="74">
        <v>106</v>
      </c>
      <c r="D596" s="74" t="s">
        <v>695</v>
      </c>
      <c r="E596" s="74" t="s">
        <v>9</v>
      </c>
      <c r="F596" s="209"/>
      <c r="G596" s="209"/>
      <c r="H596" s="209"/>
      <c r="I596" s="209"/>
      <c r="J596" s="209"/>
      <c r="K596" s="209"/>
      <c r="L596" s="209"/>
      <c r="M596" s="209"/>
      <c r="N596" s="209"/>
      <c r="O596" s="209"/>
      <c r="P596" s="209"/>
      <c r="Q596" s="209"/>
      <c r="R596" s="209"/>
      <c r="S596" s="209"/>
      <c r="T596" s="209"/>
      <c r="U596" s="209"/>
      <c r="V596" s="209"/>
      <c r="W596" s="209"/>
      <c r="X596" s="209"/>
      <c r="Y596" s="64" t="s">
        <v>824</v>
      </c>
      <c r="Z596" s="127" t="s">
        <v>824</v>
      </c>
      <c r="AA596" s="127" t="s">
        <v>824</v>
      </c>
      <c r="AB596" s="433" t="s">
        <v>824</v>
      </c>
      <c r="AC596" s="61" t="s">
        <v>824</v>
      </c>
      <c r="AD596" s="214"/>
      <c r="AE596" s="61" t="s">
        <v>824</v>
      </c>
      <c r="AF596" s="130" t="s">
        <v>824</v>
      </c>
      <c r="AG596" s="123" t="s">
        <v>824</v>
      </c>
      <c r="AH596" s="123" t="s">
        <v>824</v>
      </c>
      <c r="AI596" s="61" t="s">
        <v>824</v>
      </c>
      <c r="AJ596" s="61" t="s">
        <v>824</v>
      </c>
      <c r="AK596" s="61" t="s">
        <v>824</v>
      </c>
      <c r="AL596" s="436" t="s">
        <v>1129</v>
      </c>
      <c r="AM596" s="437"/>
      <c r="AN596" s="215"/>
      <c r="AO596" s="215"/>
      <c r="AP596" s="215"/>
      <c r="AQ596" s="215"/>
    </row>
    <row r="597" spans="1:43" ht="25.5" x14ac:dyDescent="0.25">
      <c r="A597" s="232" t="s">
        <v>1141</v>
      </c>
      <c r="B597" s="191" t="s">
        <v>33</v>
      </c>
      <c r="C597" s="191">
        <v>107</v>
      </c>
      <c r="D597" s="191" t="s">
        <v>696</v>
      </c>
      <c r="E597" s="191" t="s">
        <v>9</v>
      </c>
      <c r="F597" s="216"/>
      <c r="G597" s="216"/>
      <c r="H597" s="216"/>
      <c r="I597" s="216"/>
      <c r="J597" s="216"/>
      <c r="K597" s="216"/>
      <c r="L597" s="216"/>
      <c r="M597" s="216"/>
      <c r="N597" s="216"/>
      <c r="O597" s="216"/>
      <c r="P597" s="216"/>
      <c r="Q597" s="216"/>
      <c r="R597" s="216"/>
      <c r="S597" s="216"/>
      <c r="T597" s="216"/>
      <c r="U597" s="216"/>
      <c r="V597" s="216"/>
      <c r="W597" s="216"/>
      <c r="X597" s="216"/>
      <c r="Y597" s="152" t="s">
        <v>824</v>
      </c>
      <c r="Z597" s="127" t="s">
        <v>824</v>
      </c>
      <c r="AA597" s="127" t="s">
        <v>824</v>
      </c>
      <c r="AB597" s="127" t="s">
        <v>824</v>
      </c>
      <c r="AC597" s="35" t="s">
        <v>824</v>
      </c>
      <c r="AD597" s="219"/>
      <c r="AE597" s="35" t="s">
        <v>824</v>
      </c>
      <c r="AF597" s="193" t="s">
        <v>824</v>
      </c>
      <c r="AG597" s="123" t="s">
        <v>824</v>
      </c>
      <c r="AH597" s="123" t="s">
        <v>824</v>
      </c>
      <c r="AI597" s="35" t="s">
        <v>824</v>
      </c>
      <c r="AJ597" s="35" t="s">
        <v>824</v>
      </c>
      <c r="AK597" s="35" t="s">
        <v>824</v>
      </c>
      <c r="AL597" s="436" t="s">
        <v>1129</v>
      </c>
      <c r="AM597" s="437"/>
      <c r="AN597" s="215"/>
      <c r="AO597" s="215"/>
      <c r="AP597" s="215"/>
      <c r="AQ597" s="215"/>
    </row>
    <row r="598" spans="1:43" ht="25.5" x14ac:dyDescent="0.25">
      <c r="A598" s="232" t="s">
        <v>1141</v>
      </c>
      <c r="B598" s="74" t="s">
        <v>35</v>
      </c>
      <c r="C598" s="74">
        <v>108</v>
      </c>
      <c r="D598" s="74" t="s">
        <v>697</v>
      </c>
      <c r="E598" s="74" t="s">
        <v>9</v>
      </c>
      <c r="F598" s="209"/>
      <c r="G598" s="209"/>
      <c r="H598" s="209"/>
      <c r="I598" s="209"/>
      <c r="J598" s="209"/>
      <c r="K598" s="209"/>
      <c r="L598" s="209"/>
      <c r="M598" s="209"/>
      <c r="N598" s="209"/>
      <c r="O598" s="209"/>
      <c r="P598" s="209"/>
      <c r="Q598" s="209"/>
      <c r="R598" s="209"/>
      <c r="S598" s="209"/>
      <c r="T598" s="209"/>
      <c r="U598" s="209"/>
      <c r="V598" s="209"/>
      <c r="W598" s="209"/>
      <c r="X598" s="209"/>
      <c r="Y598" s="64" t="s">
        <v>824</v>
      </c>
      <c r="Z598" s="127" t="s">
        <v>824</v>
      </c>
      <c r="AA598" s="127" t="s">
        <v>824</v>
      </c>
      <c r="AB598" s="433" t="s">
        <v>824</v>
      </c>
      <c r="AC598" s="61" t="s">
        <v>824</v>
      </c>
      <c r="AD598" s="214"/>
      <c r="AE598" s="61" t="s">
        <v>824</v>
      </c>
      <c r="AF598" s="130" t="s">
        <v>824</v>
      </c>
      <c r="AG598" s="123" t="s">
        <v>824</v>
      </c>
      <c r="AH598" s="123" t="s">
        <v>824</v>
      </c>
      <c r="AI598" s="61" t="s">
        <v>824</v>
      </c>
      <c r="AJ598" s="61" t="s">
        <v>824</v>
      </c>
      <c r="AK598" s="61" t="s">
        <v>824</v>
      </c>
      <c r="AL598" s="436" t="s">
        <v>1129</v>
      </c>
      <c r="AM598" s="437"/>
      <c r="AN598" s="215"/>
      <c r="AO598" s="215"/>
      <c r="AP598" s="215"/>
      <c r="AQ598" s="215"/>
    </row>
    <row r="599" spans="1:43" ht="38.25" x14ac:dyDescent="0.25">
      <c r="A599" s="232" t="s">
        <v>1141</v>
      </c>
      <c r="B599" s="191" t="s">
        <v>35</v>
      </c>
      <c r="C599" s="191">
        <v>109</v>
      </c>
      <c r="D599" s="191" t="s">
        <v>698</v>
      </c>
      <c r="E599" s="191" t="s">
        <v>9</v>
      </c>
      <c r="F599" s="216"/>
      <c r="G599" s="216"/>
      <c r="H599" s="216"/>
      <c r="I599" s="216"/>
      <c r="J599" s="216"/>
      <c r="K599" s="216"/>
      <c r="L599" s="216"/>
      <c r="M599" s="216"/>
      <c r="N599" s="216"/>
      <c r="O599" s="216"/>
      <c r="P599" s="216"/>
      <c r="Q599" s="216"/>
      <c r="R599" s="216"/>
      <c r="S599" s="216"/>
      <c r="T599" s="216"/>
      <c r="U599" s="216"/>
      <c r="V599" s="216"/>
      <c r="W599" s="216"/>
      <c r="X599" s="216"/>
      <c r="Y599" s="152" t="s">
        <v>824</v>
      </c>
      <c r="Z599" s="127" t="s">
        <v>824</v>
      </c>
      <c r="AA599" s="127" t="s">
        <v>824</v>
      </c>
      <c r="AB599" s="127" t="s">
        <v>824</v>
      </c>
      <c r="AC599" s="35" t="s">
        <v>824</v>
      </c>
      <c r="AD599" s="219"/>
      <c r="AE599" s="35" t="s">
        <v>824</v>
      </c>
      <c r="AF599" s="193" t="s">
        <v>824</v>
      </c>
      <c r="AG599" s="123" t="s">
        <v>824</v>
      </c>
      <c r="AH599" s="123" t="s">
        <v>824</v>
      </c>
      <c r="AI599" s="35" t="s">
        <v>824</v>
      </c>
      <c r="AJ599" s="35" t="s">
        <v>824</v>
      </c>
      <c r="AK599" s="35" t="s">
        <v>824</v>
      </c>
      <c r="AL599" s="436" t="s">
        <v>1129</v>
      </c>
      <c r="AM599" s="437"/>
      <c r="AN599" s="215"/>
      <c r="AO599" s="215"/>
      <c r="AP599" s="215"/>
      <c r="AQ599" s="215"/>
    </row>
    <row r="600" spans="1:43" ht="38.25" x14ac:dyDescent="0.25">
      <c r="A600" s="232" t="s">
        <v>1141</v>
      </c>
      <c r="B600" s="74" t="s">
        <v>35</v>
      </c>
      <c r="C600" s="74">
        <v>110</v>
      </c>
      <c r="D600" s="74" t="s">
        <v>699</v>
      </c>
      <c r="E600" s="74" t="s">
        <v>9</v>
      </c>
      <c r="F600" s="209"/>
      <c r="G600" s="209"/>
      <c r="H600" s="209"/>
      <c r="I600" s="209"/>
      <c r="J600" s="209"/>
      <c r="K600" s="209"/>
      <c r="L600" s="209"/>
      <c r="M600" s="209"/>
      <c r="N600" s="209"/>
      <c r="O600" s="209"/>
      <c r="P600" s="209"/>
      <c r="Q600" s="209"/>
      <c r="R600" s="209"/>
      <c r="S600" s="209"/>
      <c r="T600" s="209"/>
      <c r="U600" s="209"/>
      <c r="V600" s="209"/>
      <c r="W600" s="209"/>
      <c r="X600" s="209"/>
      <c r="Y600" s="64" t="s">
        <v>824</v>
      </c>
      <c r="Z600" s="127" t="s">
        <v>824</v>
      </c>
      <c r="AA600" s="127" t="s">
        <v>824</v>
      </c>
      <c r="AB600" s="433" t="s">
        <v>824</v>
      </c>
      <c r="AC600" s="61" t="s">
        <v>824</v>
      </c>
      <c r="AD600" s="214"/>
      <c r="AE600" s="61" t="s">
        <v>824</v>
      </c>
      <c r="AF600" s="130" t="s">
        <v>824</v>
      </c>
      <c r="AG600" s="123" t="s">
        <v>824</v>
      </c>
      <c r="AH600" s="123" t="s">
        <v>824</v>
      </c>
      <c r="AI600" s="61" t="s">
        <v>824</v>
      </c>
      <c r="AJ600" s="61" t="s">
        <v>824</v>
      </c>
      <c r="AK600" s="61" t="s">
        <v>824</v>
      </c>
      <c r="AL600" s="436" t="s">
        <v>1129</v>
      </c>
      <c r="AM600" s="437"/>
      <c r="AN600" s="215"/>
      <c r="AO600" s="215"/>
      <c r="AP600" s="215"/>
      <c r="AQ600" s="215"/>
    </row>
    <row r="601" spans="1:43" ht="25.5" x14ac:dyDescent="0.25">
      <c r="A601" s="232" t="s">
        <v>1141</v>
      </c>
      <c r="B601" s="191" t="s">
        <v>35</v>
      </c>
      <c r="C601" s="191">
        <v>111</v>
      </c>
      <c r="D601" s="191" t="s">
        <v>700</v>
      </c>
      <c r="E601" s="191" t="s">
        <v>9</v>
      </c>
      <c r="F601" s="216"/>
      <c r="G601" s="216"/>
      <c r="H601" s="216"/>
      <c r="I601" s="216"/>
      <c r="J601" s="216"/>
      <c r="K601" s="216"/>
      <c r="L601" s="216"/>
      <c r="M601" s="216"/>
      <c r="N601" s="216"/>
      <c r="O601" s="216"/>
      <c r="P601" s="216"/>
      <c r="Q601" s="216"/>
      <c r="R601" s="216"/>
      <c r="S601" s="216"/>
      <c r="T601" s="216"/>
      <c r="U601" s="216"/>
      <c r="V601" s="216"/>
      <c r="W601" s="216"/>
      <c r="X601" s="216"/>
      <c r="Y601" s="152" t="s">
        <v>824</v>
      </c>
      <c r="Z601" s="127" t="s">
        <v>824</v>
      </c>
      <c r="AA601" s="127" t="s">
        <v>824</v>
      </c>
      <c r="AB601" s="127" t="s">
        <v>824</v>
      </c>
      <c r="AC601" s="35" t="s">
        <v>824</v>
      </c>
      <c r="AD601" s="219"/>
      <c r="AE601" s="35" t="s">
        <v>824</v>
      </c>
      <c r="AF601" s="193" t="s">
        <v>824</v>
      </c>
      <c r="AG601" s="123" t="s">
        <v>824</v>
      </c>
      <c r="AH601" s="123" t="s">
        <v>824</v>
      </c>
      <c r="AI601" s="35" t="s">
        <v>824</v>
      </c>
      <c r="AJ601" s="35" t="s">
        <v>824</v>
      </c>
      <c r="AK601" s="35" t="s">
        <v>824</v>
      </c>
      <c r="AL601" s="436" t="s">
        <v>1129</v>
      </c>
      <c r="AM601" s="437"/>
      <c r="AN601" s="215"/>
      <c r="AO601" s="215"/>
      <c r="AP601" s="215"/>
      <c r="AQ601" s="215"/>
    </row>
    <row r="602" spans="1:43" ht="38.25" x14ac:dyDescent="0.25">
      <c r="A602" s="232" t="s">
        <v>1141</v>
      </c>
      <c r="B602" s="74" t="s">
        <v>35</v>
      </c>
      <c r="C602" s="74">
        <v>112</v>
      </c>
      <c r="D602" s="74" t="s">
        <v>701</v>
      </c>
      <c r="E602" s="74" t="s">
        <v>9</v>
      </c>
      <c r="F602" s="209"/>
      <c r="G602" s="209"/>
      <c r="H602" s="209"/>
      <c r="I602" s="209"/>
      <c r="J602" s="209"/>
      <c r="K602" s="209"/>
      <c r="L602" s="209"/>
      <c r="M602" s="209"/>
      <c r="N602" s="209"/>
      <c r="O602" s="209"/>
      <c r="P602" s="209"/>
      <c r="Q602" s="209"/>
      <c r="R602" s="209"/>
      <c r="S602" s="209"/>
      <c r="T602" s="209"/>
      <c r="U602" s="209"/>
      <c r="V602" s="209"/>
      <c r="W602" s="209"/>
      <c r="X602" s="209"/>
      <c r="Y602" s="64" t="s">
        <v>824</v>
      </c>
      <c r="Z602" s="127" t="s">
        <v>824</v>
      </c>
      <c r="AA602" s="127" t="s">
        <v>824</v>
      </c>
      <c r="AB602" s="433" t="s">
        <v>824</v>
      </c>
      <c r="AC602" s="61" t="s">
        <v>824</v>
      </c>
      <c r="AD602" s="214"/>
      <c r="AE602" s="61" t="s">
        <v>824</v>
      </c>
      <c r="AF602" s="130" t="s">
        <v>824</v>
      </c>
      <c r="AG602" s="123" t="s">
        <v>824</v>
      </c>
      <c r="AH602" s="123" t="s">
        <v>824</v>
      </c>
      <c r="AI602" s="61" t="s">
        <v>824</v>
      </c>
      <c r="AJ602" s="61" t="s">
        <v>824</v>
      </c>
      <c r="AK602" s="61" t="s">
        <v>824</v>
      </c>
      <c r="AL602" s="436" t="s">
        <v>1129</v>
      </c>
      <c r="AM602" s="437"/>
      <c r="AN602" s="215"/>
      <c r="AO602" s="215"/>
      <c r="AP602" s="215"/>
      <c r="AQ602" s="215"/>
    </row>
    <row r="603" spans="1:43" ht="25.5" x14ac:dyDescent="0.25">
      <c r="A603" s="232" t="s">
        <v>1141</v>
      </c>
      <c r="B603" s="191" t="s">
        <v>38</v>
      </c>
      <c r="C603" s="191">
        <v>113</v>
      </c>
      <c r="D603" s="191" t="s">
        <v>702</v>
      </c>
      <c r="E603" s="191" t="s">
        <v>8</v>
      </c>
      <c r="F603" s="216"/>
      <c r="G603" s="216"/>
      <c r="H603" s="216"/>
      <c r="I603" s="216"/>
      <c r="J603" s="216"/>
      <c r="K603" s="216"/>
      <c r="L603" s="216"/>
      <c r="M603" s="216"/>
      <c r="N603" s="216"/>
      <c r="O603" s="216"/>
      <c r="P603" s="216"/>
      <c r="Q603" s="216"/>
      <c r="R603" s="216"/>
      <c r="S603" s="216"/>
      <c r="T603" s="216"/>
      <c r="U603" s="216"/>
      <c r="V603" s="216"/>
      <c r="W603" s="216"/>
      <c r="X603" s="216"/>
      <c r="Y603" s="152" t="s">
        <v>824</v>
      </c>
      <c r="Z603" s="127" t="s">
        <v>824</v>
      </c>
      <c r="AA603" s="127" t="s">
        <v>824</v>
      </c>
      <c r="AB603" s="127" t="s">
        <v>824</v>
      </c>
      <c r="AC603" s="35" t="s">
        <v>824</v>
      </c>
      <c r="AD603" s="219"/>
      <c r="AE603" s="35" t="s">
        <v>824</v>
      </c>
      <c r="AF603" s="193" t="s">
        <v>824</v>
      </c>
      <c r="AG603" s="123" t="s">
        <v>824</v>
      </c>
      <c r="AH603" s="123" t="s">
        <v>824</v>
      </c>
      <c r="AI603" s="35" t="s">
        <v>824</v>
      </c>
      <c r="AJ603" s="35" t="s">
        <v>824</v>
      </c>
      <c r="AK603" s="35" t="s">
        <v>824</v>
      </c>
      <c r="AL603" s="436" t="s">
        <v>1129</v>
      </c>
      <c r="AM603" s="437"/>
      <c r="AN603" s="215"/>
      <c r="AO603" s="215"/>
      <c r="AP603" s="215"/>
      <c r="AQ603" s="215"/>
    </row>
    <row r="604" spans="1:43" x14ac:dyDescent="0.25">
      <c r="A604" s="232" t="s">
        <v>1141</v>
      </c>
      <c r="B604" s="74" t="s">
        <v>38</v>
      </c>
      <c r="C604" s="74">
        <v>116</v>
      </c>
      <c r="D604" s="74" t="s">
        <v>703</v>
      </c>
      <c r="E604" s="74" t="s">
        <v>9</v>
      </c>
      <c r="F604" s="209"/>
      <c r="G604" s="209"/>
      <c r="H604" s="209"/>
      <c r="I604" s="209"/>
      <c r="J604" s="209"/>
      <c r="K604" s="209"/>
      <c r="L604" s="209"/>
      <c r="M604" s="209"/>
      <c r="N604" s="209"/>
      <c r="O604" s="209"/>
      <c r="P604" s="209"/>
      <c r="Q604" s="209"/>
      <c r="R604" s="209"/>
      <c r="S604" s="209"/>
      <c r="T604" s="209"/>
      <c r="U604" s="209"/>
      <c r="V604" s="209"/>
      <c r="W604" s="209"/>
      <c r="X604" s="209"/>
      <c r="Y604" s="64" t="s">
        <v>824</v>
      </c>
      <c r="Z604" s="127" t="s">
        <v>824</v>
      </c>
      <c r="AA604" s="127" t="s">
        <v>824</v>
      </c>
      <c r="AB604" s="433" t="s">
        <v>824</v>
      </c>
      <c r="AC604" s="61" t="s">
        <v>824</v>
      </c>
      <c r="AD604" s="214"/>
      <c r="AE604" s="61" t="s">
        <v>824</v>
      </c>
      <c r="AF604" s="130" t="s">
        <v>824</v>
      </c>
      <c r="AG604" s="123" t="s">
        <v>824</v>
      </c>
      <c r="AH604" s="123" t="s">
        <v>824</v>
      </c>
      <c r="AI604" s="61" t="s">
        <v>824</v>
      </c>
      <c r="AJ604" s="61" t="s">
        <v>824</v>
      </c>
      <c r="AK604" s="61" t="s">
        <v>824</v>
      </c>
      <c r="AL604" s="436" t="s">
        <v>1129</v>
      </c>
      <c r="AM604" s="437"/>
      <c r="AN604" s="215"/>
      <c r="AO604" s="215"/>
      <c r="AP604" s="215"/>
      <c r="AQ604" s="215"/>
    </row>
    <row r="605" spans="1:43" ht="25.5" x14ac:dyDescent="0.25">
      <c r="A605" s="232" t="s">
        <v>1141</v>
      </c>
      <c r="B605" s="191" t="s">
        <v>66</v>
      </c>
      <c r="C605" s="191">
        <v>117</v>
      </c>
      <c r="D605" s="191" t="s">
        <v>705</v>
      </c>
      <c r="E605" s="191" t="s">
        <v>9</v>
      </c>
      <c r="F605" s="216"/>
      <c r="G605" s="216"/>
      <c r="H605" s="216"/>
      <c r="I605" s="216"/>
      <c r="J605" s="216"/>
      <c r="K605" s="216"/>
      <c r="L605" s="216"/>
      <c r="M605" s="216"/>
      <c r="N605" s="216"/>
      <c r="O605" s="216"/>
      <c r="P605" s="216"/>
      <c r="Q605" s="216"/>
      <c r="R605" s="216"/>
      <c r="S605" s="216"/>
      <c r="T605" s="216"/>
      <c r="U605" s="216"/>
      <c r="V605" s="216"/>
      <c r="W605" s="216"/>
      <c r="X605" s="216"/>
      <c r="Y605" s="152" t="s">
        <v>824</v>
      </c>
      <c r="Z605" s="127" t="s">
        <v>824</v>
      </c>
      <c r="AA605" s="127" t="s">
        <v>824</v>
      </c>
      <c r="AB605" s="127" t="s">
        <v>824</v>
      </c>
      <c r="AC605" s="35" t="s">
        <v>824</v>
      </c>
      <c r="AD605" s="219"/>
      <c r="AE605" s="35" t="s">
        <v>824</v>
      </c>
      <c r="AF605" s="193" t="s">
        <v>824</v>
      </c>
      <c r="AG605" s="123" t="s">
        <v>824</v>
      </c>
      <c r="AH605" s="123" t="s">
        <v>824</v>
      </c>
      <c r="AI605" s="35" t="s">
        <v>824</v>
      </c>
      <c r="AJ605" s="35" t="s">
        <v>824</v>
      </c>
      <c r="AK605" s="35" t="s">
        <v>824</v>
      </c>
      <c r="AL605" s="436" t="s">
        <v>1129</v>
      </c>
      <c r="AM605" s="437"/>
      <c r="AN605" s="215"/>
      <c r="AO605" s="215"/>
      <c r="AP605" s="215"/>
      <c r="AQ605" s="215"/>
    </row>
    <row r="606" spans="1:43" ht="38.25" x14ac:dyDescent="0.25">
      <c r="A606" s="232" t="s">
        <v>1141</v>
      </c>
      <c r="B606" s="74" t="s">
        <v>66</v>
      </c>
      <c r="C606" s="74">
        <v>118</v>
      </c>
      <c r="D606" s="74" t="s">
        <v>707</v>
      </c>
      <c r="E606" s="74" t="s">
        <v>9</v>
      </c>
      <c r="F606" s="209"/>
      <c r="G606" s="209"/>
      <c r="H606" s="209"/>
      <c r="I606" s="209"/>
      <c r="J606" s="209"/>
      <c r="K606" s="209"/>
      <c r="L606" s="209"/>
      <c r="M606" s="209"/>
      <c r="N606" s="209"/>
      <c r="O606" s="209"/>
      <c r="P606" s="209"/>
      <c r="Q606" s="209"/>
      <c r="R606" s="209"/>
      <c r="S606" s="209"/>
      <c r="T606" s="209"/>
      <c r="U606" s="209"/>
      <c r="V606" s="209"/>
      <c r="W606" s="209"/>
      <c r="X606" s="209"/>
      <c r="Y606" s="64" t="s">
        <v>824</v>
      </c>
      <c r="Z606" s="127" t="s">
        <v>824</v>
      </c>
      <c r="AA606" s="127" t="s">
        <v>824</v>
      </c>
      <c r="AB606" s="433" t="s">
        <v>824</v>
      </c>
      <c r="AC606" s="61" t="s">
        <v>824</v>
      </c>
      <c r="AD606" s="214"/>
      <c r="AE606" s="61" t="s">
        <v>824</v>
      </c>
      <c r="AF606" s="130" t="s">
        <v>824</v>
      </c>
      <c r="AG606" s="123" t="s">
        <v>824</v>
      </c>
      <c r="AH606" s="123" t="s">
        <v>824</v>
      </c>
      <c r="AI606" s="61" t="s">
        <v>824</v>
      </c>
      <c r="AJ606" s="61" t="s">
        <v>824</v>
      </c>
      <c r="AK606" s="61" t="s">
        <v>824</v>
      </c>
      <c r="AL606" s="436" t="s">
        <v>1129</v>
      </c>
      <c r="AM606" s="437"/>
      <c r="AN606" s="215"/>
      <c r="AO606" s="215"/>
      <c r="AP606" s="215"/>
      <c r="AQ606" s="215"/>
    </row>
    <row r="607" spans="1:43" ht="38.25" x14ac:dyDescent="0.25">
      <c r="A607" s="232" t="s">
        <v>1141</v>
      </c>
      <c r="B607" s="191" t="s">
        <v>66</v>
      </c>
      <c r="C607" s="191">
        <v>119</v>
      </c>
      <c r="D607" s="191" t="s">
        <v>761</v>
      </c>
      <c r="E607" s="191" t="s">
        <v>9</v>
      </c>
      <c r="F607" s="216"/>
      <c r="G607" s="216"/>
      <c r="H607" s="216"/>
      <c r="I607" s="216"/>
      <c r="J607" s="216"/>
      <c r="K607" s="216"/>
      <c r="L607" s="216"/>
      <c r="M607" s="216"/>
      <c r="N607" s="216"/>
      <c r="O607" s="216"/>
      <c r="P607" s="216"/>
      <c r="Q607" s="216"/>
      <c r="R607" s="216"/>
      <c r="S607" s="216"/>
      <c r="T607" s="216"/>
      <c r="U607" s="216"/>
      <c r="V607" s="216"/>
      <c r="W607" s="216"/>
      <c r="X607" s="216"/>
      <c r="Y607" s="152" t="s">
        <v>824</v>
      </c>
      <c r="Z607" s="127" t="s">
        <v>824</v>
      </c>
      <c r="AA607" s="127" t="s">
        <v>824</v>
      </c>
      <c r="AB607" s="127" t="s">
        <v>824</v>
      </c>
      <c r="AC607" s="35" t="s">
        <v>824</v>
      </c>
      <c r="AD607" s="219"/>
      <c r="AE607" s="35" t="s">
        <v>824</v>
      </c>
      <c r="AF607" s="193" t="s">
        <v>824</v>
      </c>
      <c r="AG607" s="123" t="s">
        <v>824</v>
      </c>
      <c r="AH607" s="123" t="s">
        <v>824</v>
      </c>
      <c r="AI607" s="35" t="s">
        <v>824</v>
      </c>
      <c r="AJ607" s="35" t="s">
        <v>824</v>
      </c>
      <c r="AK607" s="35" t="s">
        <v>824</v>
      </c>
      <c r="AL607" s="436" t="s">
        <v>1129</v>
      </c>
      <c r="AM607" s="437"/>
      <c r="AN607" s="215"/>
      <c r="AO607" s="215"/>
      <c r="AP607" s="215"/>
      <c r="AQ607" s="215"/>
    </row>
    <row r="608" spans="1:43" ht="25.5" x14ac:dyDescent="0.25">
      <c r="A608" s="232" t="s">
        <v>1141</v>
      </c>
      <c r="B608" s="74" t="s">
        <v>45</v>
      </c>
      <c r="C608" s="74">
        <v>120</v>
      </c>
      <c r="D608" s="74" t="s">
        <v>710</v>
      </c>
      <c r="E608" s="74" t="s">
        <v>9</v>
      </c>
      <c r="F608" s="209"/>
      <c r="G608" s="209"/>
      <c r="H608" s="209"/>
      <c r="I608" s="209"/>
      <c r="J608" s="209"/>
      <c r="K608" s="209"/>
      <c r="L608" s="209"/>
      <c r="M608" s="209"/>
      <c r="N608" s="209"/>
      <c r="O608" s="209"/>
      <c r="P608" s="209"/>
      <c r="Q608" s="209"/>
      <c r="R608" s="209"/>
      <c r="S608" s="209"/>
      <c r="T608" s="209"/>
      <c r="U608" s="209"/>
      <c r="V608" s="209"/>
      <c r="W608" s="209"/>
      <c r="X608" s="209"/>
      <c r="Y608" s="64" t="s">
        <v>824</v>
      </c>
      <c r="Z608" s="127" t="s">
        <v>824</v>
      </c>
      <c r="AA608" s="127" t="s">
        <v>824</v>
      </c>
      <c r="AB608" s="433" t="s">
        <v>824</v>
      </c>
      <c r="AC608" s="61" t="s">
        <v>824</v>
      </c>
      <c r="AD608" s="214"/>
      <c r="AE608" s="61" t="s">
        <v>824</v>
      </c>
      <c r="AF608" s="130" t="s">
        <v>824</v>
      </c>
      <c r="AG608" s="123" t="s">
        <v>824</v>
      </c>
      <c r="AH608" s="123" t="s">
        <v>824</v>
      </c>
      <c r="AI608" s="61" t="s">
        <v>824</v>
      </c>
      <c r="AJ608" s="61" t="s">
        <v>824</v>
      </c>
      <c r="AK608" s="61" t="s">
        <v>824</v>
      </c>
      <c r="AL608" s="436" t="s">
        <v>1129</v>
      </c>
      <c r="AM608" s="437"/>
      <c r="AN608" s="215"/>
      <c r="AO608" s="215"/>
      <c r="AP608" s="215"/>
      <c r="AQ608" s="215"/>
    </row>
    <row r="609" spans="1:43" ht="25.5" x14ac:dyDescent="0.25">
      <c r="A609" s="232" t="s">
        <v>1141</v>
      </c>
      <c r="B609" s="191" t="s">
        <v>66</v>
      </c>
      <c r="C609" s="191">
        <v>121</v>
      </c>
      <c r="D609" s="191" t="s">
        <v>712</v>
      </c>
      <c r="E609" s="191" t="s">
        <v>9</v>
      </c>
      <c r="F609" s="216"/>
      <c r="G609" s="216"/>
      <c r="H609" s="216"/>
      <c r="I609" s="216"/>
      <c r="J609" s="216"/>
      <c r="K609" s="216"/>
      <c r="L609" s="216"/>
      <c r="M609" s="216"/>
      <c r="N609" s="216"/>
      <c r="O609" s="216"/>
      <c r="P609" s="216"/>
      <c r="Q609" s="216"/>
      <c r="R609" s="216"/>
      <c r="S609" s="216"/>
      <c r="T609" s="216"/>
      <c r="U609" s="216"/>
      <c r="V609" s="216"/>
      <c r="W609" s="216"/>
      <c r="X609" s="216"/>
      <c r="Y609" s="152" t="s">
        <v>824</v>
      </c>
      <c r="Z609" s="127" t="s">
        <v>824</v>
      </c>
      <c r="AA609" s="127" t="s">
        <v>824</v>
      </c>
      <c r="AB609" s="127" t="s">
        <v>824</v>
      </c>
      <c r="AC609" s="35" t="s">
        <v>824</v>
      </c>
      <c r="AD609" s="219"/>
      <c r="AE609" s="35" t="s">
        <v>824</v>
      </c>
      <c r="AF609" s="193" t="s">
        <v>824</v>
      </c>
      <c r="AG609" s="123" t="s">
        <v>824</v>
      </c>
      <c r="AH609" s="123" t="s">
        <v>824</v>
      </c>
      <c r="AI609" s="35" t="s">
        <v>824</v>
      </c>
      <c r="AJ609" s="35" t="s">
        <v>824</v>
      </c>
      <c r="AK609" s="35" t="s">
        <v>824</v>
      </c>
      <c r="AL609" s="436" t="s">
        <v>1129</v>
      </c>
      <c r="AM609" s="437"/>
      <c r="AN609" s="215"/>
      <c r="AO609" s="215"/>
      <c r="AP609" s="215"/>
      <c r="AQ609" s="215"/>
    </row>
    <row r="610" spans="1:43" ht="25.5" x14ac:dyDescent="0.25">
      <c r="A610" s="232" t="s">
        <v>1141</v>
      </c>
      <c r="B610" s="191" t="s">
        <v>66</v>
      </c>
      <c r="C610" s="191">
        <v>122</v>
      </c>
      <c r="D610" s="191" t="s">
        <v>763</v>
      </c>
      <c r="E610" s="191" t="s">
        <v>9</v>
      </c>
      <c r="F610" s="216"/>
      <c r="G610" s="216"/>
      <c r="H610" s="216"/>
      <c r="I610" s="216"/>
      <c r="J610" s="216"/>
      <c r="K610" s="216"/>
      <c r="L610" s="216"/>
      <c r="M610" s="216"/>
      <c r="N610" s="216"/>
      <c r="O610" s="216"/>
      <c r="P610" s="216"/>
      <c r="Q610" s="216"/>
      <c r="R610" s="216"/>
      <c r="S610" s="216"/>
      <c r="T610" s="216"/>
      <c r="U610" s="216"/>
      <c r="V610" s="216"/>
      <c r="W610" s="216"/>
      <c r="X610" s="216"/>
      <c r="Y610" s="152" t="s">
        <v>824</v>
      </c>
      <c r="Z610" s="127" t="s">
        <v>824</v>
      </c>
      <c r="AA610" s="127" t="s">
        <v>824</v>
      </c>
      <c r="AB610" s="127" t="s">
        <v>824</v>
      </c>
      <c r="AC610" s="35" t="s">
        <v>824</v>
      </c>
      <c r="AD610" s="219"/>
      <c r="AE610" s="35" t="s">
        <v>824</v>
      </c>
      <c r="AF610" s="193" t="s">
        <v>824</v>
      </c>
      <c r="AG610" s="123" t="s">
        <v>824</v>
      </c>
      <c r="AH610" s="123" t="s">
        <v>824</v>
      </c>
      <c r="AI610" s="35" t="s">
        <v>824</v>
      </c>
      <c r="AJ610" s="35" t="s">
        <v>824</v>
      </c>
      <c r="AK610" s="35" t="s">
        <v>824</v>
      </c>
      <c r="AL610" s="436" t="s">
        <v>1129</v>
      </c>
      <c r="AM610" s="437"/>
      <c r="AN610" s="215"/>
      <c r="AO610" s="215"/>
      <c r="AP610" s="215"/>
      <c r="AQ610" s="215"/>
    </row>
    <row r="611" spans="1:43" ht="25.5" x14ac:dyDescent="0.25">
      <c r="A611" s="232" t="s">
        <v>1141</v>
      </c>
      <c r="B611" s="74" t="s">
        <v>66</v>
      </c>
      <c r="C611" s="74">
        <v>123</v>
      </c>
      <c r="D611" s="74" t="s">
        <v>764</v>
      </c>
      <c r="E611" s="74" t="s">
        <v>715</v>
      </c>
      <c r="F611" s="209"/>
      <c r="G611" s="209"/>
      <c r="H611" s="209"/>
      <c r="I611" s="209"/>
      <c r="J611" s="209"/>
      <c r="K611" s="209"/>
      <c r="L611" s="209"/>
      <c r="M611" s="209"/>
      <c r="N611" s="209"/>
      <c r="O611" s="209"/>
      <c r="P611" s="209"/>
      <c r="Q611" s="209"/>
      <c r="R611" s="209"/>
      <c r="S611" s="209"/>
      <c r="T611" s="209"/>
      <c r="U611" s="209"/>
      <c r="V611" s="209"/>
      <c r="W611" s="209"/>
      <c r="X611" s="209"/>
      <c r="Y611" s="64" t="s">
        <v>824</v>
      </c>
      <c r="Z611" s="127" t="s">
        <v>824</v>
      </c>
      <c r="AA611" s="127" t="s">
        <v>824</v>
      </c>
      <c r="AB611" s="433" t="s">
        <v>824</v>
      </c>
      <c r="AC611" s="61" t="s">
        <v>824</v>
      </c>
      <c r="AD611" s="214"/>
      <c r="AE611" s="61" t="s">
        <v>824</v>
      </c>
      <c r="AF611" s="130" t="s">
        <v>824</v>
      </c>
      <c r="AG611" s="123" t="s">
        <v>824</v>
      </c>
      <c r="AH611" s="123" t="s">
        <v>824</v>
      </c>
      <c r="AI611" s="61" t="s">
        <v>824</v>
      </c>
      <c r="AJ611" s="61" t="s">
        <v>824</v>
      </c>
      <c r="AK611" s="61" t="s">
        <v>824</v>
      </c>
      <c r="AL611" s="436" t="s">
        <v>1129</v>
      </c>
      <c r="AM611" s="437"/>
      <c r="AN611" s="215"/>
      <c r="AO611" s="215"/>
      <c r="AP611" s="215"/>
      <c r="AQ611" s="215"/>
    </row>
    <row r="612" spans="1:43" ht="38.25" x14ac:dyDescent="0.25">
      <c r="A612" s="232" t="s">
        <v>1141</v>
      </c>
      <c r="B612" s="191" t="s">
        <v>66</v>
      </c>
      <c r="C612" s="191">
        <v>125</v>
      </c>
      <c r="D612" s="191" t="s">
        <v>719</v>
      </c>
      <c r="E612" s="191" t="s">
        <v>9</v>
      </c>
      <c r="F612" s="216"/>
      <c r="G612" s="216"/>
      <c r="H612" s="216"/>
      <c r="I612" s="216"/>
      <c r="J612" s="216"/>
      <c r="K612" s="216"/>
      <c r="L612" s="216"/>
      <c r="M612" s="216"/>
      <c r="N612" s="216"/>
      <c r="O612" s="216"/>
      <c r="P612" s="216"/>
      <c r="Q612" s="216"/>
      <c r="R612" s="216"/>
      <c r="S612" s="216"/>
      <c r="T612" s="216"/>
      <c r="U612" s="216"/>
      <c r="V612" s="216"/>
      <c r="W612" s="216"/>
      <c r="X612" s="216"/>
      <c r="Y612" s="152" t="s">
        <v>824</v>
      </c>
      <c r="Z612" s="127" t="s">
        <v>824</v>
      </c>
      <c r="AA612" s="127" t="s">
        <v>824</v>
      </c>
      <c r="AB612" s="127" t="s">
        <v>824</v>
      </c>
      <c r="AC612" s="35" t="s">
        <v>824</v>
      </c>
      <c r="AD612" s="219"/>
      <c r="AE612" s="35" t="s">
        <v>824</v>
      </c>
      <c r="AF612" s="193" t="s">
        <v>824</v>
      </c>
      <c r="AG612" s="123" t="s">
        <v>824</v>
      </c>
      <c r="AH612" s="123" t="s">
        <v>824</v>
      </c>
      <c r="AI612" s="35" t="s">
        <v>824</v>
      </c>
      <c r="AJ612" s="35" t="s">
        <v>824</v>
      </c>
      <c r="AK612" s="35" t="s">
        <v>824</v>
      </c>
      <c r="AL612" s="436" t="s">
        <v>1129</v>
      </c>
      <c r="AM612" s="437"/>
      <c r="AN612" s="215"/>
      <c r="AO612" s="215"/>
      <c r="AP612" s="215"/>
      <c r="AQ612" s="215"/>
    </row>
    <row r="613" spans="1:43" ht="25.5" x14ac:dyDescent="0.25">
      <c r="A613" s="232" t="s">
        <v>1141</v>
      </c>
      <c r="B613" s="74" t="s">
        <v>66</v>
      </c>
      <c r="C613" s="74">
        <v>126</v>
      </c>
      <c r="D613" s="74" t="s">
        <v>766</v>
      </c>
      <c r="E613" s="74" t="s">
        <v>9</v>
      </c>
      <c r="F613" s="209"/>
      <c r="G613" s="209"/>
      <c r="H613" s="209"/>
      <c r="I613" s="209"/>
      <c r="J613" s="209"/>
      <c r="K613" s="209"/>
      <c r="L613" s="209"/>
      <c r="M613" s="209"/>
      <c r="N613" s="209"/>
      <c r="O613" s="209"/>
      <c r="P613" s="209"/>
      <c r="Q613" s="209"/>
      <c r="R613" s="209"/>
      <c r="S613" s="209"/>
      <c r="T613" s="209"/>
      <c r="U613" s="209"/>
      <c r="V613" s="209"/>
      <c r="W613" s="209"/>
      <c r="X613" s="209"/>
      <c r="Y613" s="64" t="s">
        <v>824</v>
      </c>
      <c r="Z613" s="127" t="s">
        <v>824</v>
      </c>
      <c r="AA613" s="127" t="s">
        <v>824</v>
      </c>
      <c r="AB613" s="433" t="s">
        <v>824</v>
      </c>
      <c r="AC613" s="61" t="s">
        <v>824</v>
      </c>
      <c r="AD613" s="214"/>
      <c r="AE613" s="61" t="s">
        <v>824</v>
      </c>
      <c r="AF613" s="130" t="s">
        <v>824</v>
      </c>
      <c r="AG613" s="123" t="s">
        <v>824</v>
      </c>
      <c r="AH613" s="123" t="s">
        <v>824</v>
      </c>
      <c r="AI613" s="61" t="s">
        <v>824</v>
      </c>
      <c r="AJ613" s="61" t="s">
        <v>824</v>
      </c>
      <c r="AK613" s="61" t="s">
        <v>824</v>
      </c>
      <c r="AL613" s="436" t="s">
        <v>1129</v>
      </c>
      <c r="AM613" s="437"/>
      <c r="AN613" s="215"/>
      <c r="AO613" s="215"/>
      <c r="AP613" s="215"/>
      <c r="AQ613" s="215"/>
    </row>
    <row r="614" spans="1:43" ht="25.5" x14ac:dyDescent="0.25">
      <c r="A614" s="232" t="s">
        <v>1141</v>
      </c>
      <c r="B614" s="191" t="s">
        <v>66</v>
      </c>
      <c r="C614" s="191">
        <v>127</v>
      </c>
      <c r="D614" s="191" t="s">
        <v>722</v>
      </c>
      <c r="E614" s="191" t="s">
        <v>9</v>
      </c>
      <c r="F614" s="216"/>
      <c r="G614" s="216"/>
      <c r="H614" s="216"/>
      <c r="I614" s="216"/>
      <c r="J614" s="216"/>
      <c r="K614" s="216"/>
      <c r="L614" s="216"/>
      <c r="M614" s="216"/>
      <c r="N614" s="216"/>
      <c r="O614" s="216"/>
      <c r="P614" s="216"/>
      <c r="Q614" s="216"/>
      <c r="R614" s="216"/>
      <c r="S614" s="216"/>
      <c r="T614" s="216"/>
      <c r="U614" s="216"/>
      <c r="V614" s="216"/>
      <c r="W614" s="216"/>
      <c r="X614" s="216"/>
      <c r="Y614" s="152" t="s">
        <v>824</v>
      </c>
      <c r="Z614" s="127" t="s">
        <v>824</v>
      </c>
      <c r="AA614" s="127" t="s">
        <v>824</v>
      </c>
      <c r="AB614" s="127" t="s">
        <v>824</v>
      </c>
      <c r="AC614" s="35" t="s">
        <v>824</v>
      </c>
      <c r="AD614" s="219"/>
      <c r="AE614" s="35" t="s">
        <v>824</v>
      </c>
      <c r="AF614" s="193" t="s">
        <v>824</v>
      </c>
      <c r="AG614" s="123" t="s">
        <v>824</v>
      </c>
      <c r="AH614" s="123" t="s">
        <v>824</v>
      </c>
      <c r="AI614" s="35"/>
      <c r="AJ614" s="35" t="s">
        <v>824</v>
      </c>
      <c r="AK614" s="35" t="s">
        <v>824</v>
      </c>
      <c r="AL614" s="436" t="s">
        <v>1129</v>
      </c>
      <c r="AM614" s="437"/>
      <c r="AN614" s="215"/>
      <c r="AO614" s="215"/>
      <c r="AP614" s="215"/>
      <c r="AQ614" s="215"/>
    </row>
    <row r="615" spans="1:43" x14ac:dyDescent="0.25">
      <c r="A615" s="232" t="s">
        <v>1141</v>
      </c>
      <c r="B615" s="446" t="s">
        <v>76</v>
      </c>
      <c r="C615" s="446">
        <v>129</v>
      </c>
      <c r="D615" s="446" t="s">
        <v>1162</v>
      </c>
      <c r="E615" s="446" t="s">
        <v>9</v>
      </c>
      <c r="F615" s="454">
        <v>1</v>
      </c>
      <c r="G615" s="454">
        <v>1</v>
      </c>
      <c r="H615" s="454">
        <v>1</v>
      </c>
      <c r="I615" s="454">
        <v>1</v>
      </c>
      <c r="J615" s="454">
        <v>1</v>
      </c>
      <c r="K615" s="454"/>
      <c r="L615" s="454"/>
      <c r="M615" s="454"/>
      <c r="N615" s="454"/>
      <c r="O615" s="454"/>
      <c r="P615" s="454"/>
      <c r="Q615" s="454"/>
      <c r="R615" s="454"/>
      <c r="S615" s="454"/>
      <c r="T615" s="454"/>
      <c r="U615" s="454"/>
      <c r="V615" s="454"/>
      <c r="W615" s="454"/>
      <c r="X615" s="454"/>
      <c r="Y615" s="455">
        <v>1</v>
      </c>
      <c r="Z615" s="456">
        <v>1</v>
      </c>
      <c r="AA615" s="456">
        <v>4</v>
      </c>
      <c r="AB615" s="455" t="s">
        <v>1142</v>
      </c>
      <c r="AC615" s="457" t="s">
        <v>462</v>
      </c>
      <c r="AD615" s="458" t="s">
        <v>372</v>
      </c>
      <c r="AE615" s="457" t="s">
        <v>476</v>
      </c>
      <c r="AF615" s="459" t="s">
        <v>1143</v>
      </c>
      <c r="AG615" s="457">
        <v>-1</v>
      </c>
      <c r="AH615" s="457">
        <v>2</v>
      </c>
      <c r="AI615" s="457" t="s">
        <v>462</v>
      </c>
      <c r="AJ615" s="35" t="s">
        <v>384</v>
      </c>
      <c r="AK615" s="35" t="s">
        <v>475</v>
      </c>
      <c r="AL615" s="436" t="s">
        <v>377</v>
      </c>
      <c r="AM615" s="437"/>
      <c r="AN615" s="460"/>
      <c r="AO615" s="460"/>
      <c r="AP615" s="460"/>
      <c r="AQ615" s="460"/>
    </row>
    <row r="616" spans="1:43" ht="25.5" x14ac:dyDescent="0.25">
      <c r="A616" s="232" t="s">
        <v>1141</v>
      </c>
      <c r="B616" s="191" t="s">
        <v>687</v>
      </c>
      <c r="C616" s="191">
        <v>130</v>
      </c>
      <c r="D616" s="191" t="s">
        <v>769</v>
      </c>
      <c r="E616" s="191" t="s">
        <v>9</v>
      </c>
      <c r="F616" s="216"/>
      <c r="G616" s="216"/>
      <c r="H616" s="216"/>
      <c r="I616" s="216"/>
      <c r="J616" s="216"/>
      <c r="K616" s="216"/>
      <c r="L616" s="216"/>
      <c r="M616" s="216"/>
      <c r="N616" s="216"/>
      <c r="O616" s="216"/>
      <c r="P616" s="216"/>
      <c r="Q616" s="216"/>
      <c r="R616" s="216"/>
      <c r="S616" s="216"/>
      <c r="T616" s="216"/>
      <c r="U616" s="216"/>
      <c r="V616" s="216"/>
      <c r="W616" s="216"/>
      <c r="X616" s="216"/>
      <c r="Y616" s="152" t="s">
        <v>824</v>
      </c>
      <c r="Z616" s="127" t="s">
        <v>824</v>
      </c>
      <c r="AA616" s="127" t="s">
        <v>824</v>
      </c>
      <c r="AB616" s="127" t="s">
        <v>824</v>
      </c>
      <c r="AC616" s="35" t="s">
        <v>824</v>
      </c>
      <c r="AD616" s="219"/>
      <c r="AE616" s="35" t="s">
        <v>824</v>
      </c>
      <c r="AF616" s="193" t="s">
        <v>824</v>
      </c>
      <c r="AG616" s="123" t="s">
        <v>824</v>
      </c>
      <c r="AH616" s="123" t="s">
        <v>824</v>
      </c>
      <c r="AI616" s="35" t="s">
        <v>824</v>
      </c>
      <c r="AJ616" s="35" t="s">
        <v>824</v>
      </c>
      <c r="AK616" s="35" t="s">
        <v>824</v>
      </c>
      <c r="AL616" s="436" t="s">
        <v>1129</v>
      </c>
      <c r="AM616" s="437"/>
      <c r="AN616" s="215"/>
      <c r="AO616" s="215"/>
      <c r="AP616" s="215"/>
      <c r="AQ616" s="215"/>
    </row>
    <row r="617" spans="1:43" ht="25.5" x14ac:dyDescent="0.25">
      <c r="A617" s="232" t="s">
        <v>1141</v>
      </c>
      <c r="B617" s="74" t="s">
        <v>48</v>
      </c>
      <c r="C617" s="74">
        <v>131</v>
      </c>
      <c r="D617" s="74" t="s">
        <v>724</v>
      </c>
      <c r="E617" s="74" t="s">
        <v>9</v>
      </c>
      <c r="F617" s="209"/>
      <c r="G617" s="209"/>
      <c r="H617" s="209"/>
      <c r="I617" s="209"/>
      <c r="J617" s="209"/>
      <c r="K617" s="209"/>
      <c r="L617" s="209"/>
      <c r="M617" s="209"/>
      <c r="N617" s="209"/>
      <c r="O617" s="209"/>
      <c r="P617" s="209"/>
      <c r="Q617" s="209"/>
      <c r="R617" s="209"/>
      <c r="S617" s="209"/>
      <c r="T617" s="209"/>
      <c r="U617" s="209"/>
      <c r="V617" s="209"/>
      <c r="W617" s="209"/>
      <c r="X617" s="209"/>
      <c r="Y617" s="64" t="s">
        <v>824</v>
      </c>
      <c r="Z617" s="127" t="s">
        <v>824</v>
      </c>
      <c r="AA617" s="127" t="s">
        <v>824</v>
      </c>
      <c r="AB617" s="433" t="s">
        <v>824</v>
      </c>
      <c r="AC617" s="61" t="s">
        <v>824</v>
      </c>
      <c r="AD617" s="214"/>
      <c r="AE617" s="61" t="s">
        <v>824</v>
      </c>
      <c r="AF617" s="130" t="s">
        <v>824</v>
      </c>
      <c r="AG617" s="123" t="s">
        <v>824</v>
      </c>
      <c r="AH617" s="123" t="s">
        <v>824</v>
      </c>
      <c r="AI617" s="61" t="s">
        <v>824</v>
      </c>
      <c r="AJ617" s="61" t="s">
        <v>824</v>
      </c>
      <c r="AK617" s="61" t="s">
        <v>824</v>
      </c>
      <c r="AL617" s="436" t="s">
        <v>1129</v>
      </c>
      <c r="AM617" s="437"/>
      <c r="AN617" s="215"/>
      <c r="AO617" s="215"/>
      <c r="AP617" s="215"/>
      <c r="AQ617" s="215"/>
    </row>
    <row r="618" spans="1:43" ht="25.5" x14ac:dyDescent="0.25">
      <c r="A618" s="232" t="s">
        <v>1141</v>
      </c>
      <c r="B618" s="191" t="s">
        <v>12</v>
      </c>
      <c r="C618" s="197">
        <v>132</v>
      </c>
      <c r="D618" s="198" t="s">
        <v>729</v>
      </c>
      <c r="E618" s="198" t="s">
        <v>735</v>
      </c>
      <c r="F618" s="211">
        <v>5</v>
      </c>
      <c r="G618" s="211">
        <v>5</v>
      </c>
      <c r="H618" s="211">
        <v>5</v>
      </c>
      <c r="I618" s="211">
        <v>5</v>
      </c>
      <c r="J618" s="211">
        <v>5</v>
      </c>
      <c r="K618" s="211"/>
      <c r="L618" s="211"/>
      <c r="M618" s="211"/>
      <c r="N618" s="211"/>
      <c r="O618" s="211"/>
      <c r="P618" s="211"/>
      <c r="Q618" s="211"/>
      <c r="R618" s="211"/>
      <c r="S618" s="211"/>
      <c r="T618" s="211"/>
      <c r="U618" s="211"/>
      <c r="V618" s="211"/>
      <c r="W618" s="211"/>
      <c r="X618" s="211"/>
      <c r="Y618" s="189">
        <v>5</v>
      </c>
      <c r="Z618" s="127">
        <v>5</v>
      </c>
      <c r="AA618" s="127" t="s">
        <v>824</v>
      </c>
      <c r="AB618" s="433" t="s">
        <v>148</v>
      </c>
      <c r="AC618" s="61" t="s">
        <v>148</v>
      </c>
      <c r="AD618" s="214"/>
      <c r="AE618" s="61" t="s">
        <v>824</v>
      </c>
      <c r="AF618" s="130" t="s">
        <v>148</v>
      </c>
      <c r="AG618" s="123">
        <v>5</v>
      </c>
      <c r="AH618" s="123" t="s">
        <v>824</v>
      </c>
      <c r="AI618" s="61" t="s">
        <v>148</v>
      </c>
      <c r="AJ618" s="61" t="s">
        <v>824</v>
      </c>
      <c r="AK618" s="61" t="s">
        <v>824</v>
      </c>
      <c r="AL618" s="436" t="s">
        <v>1129</v>
      </c>
      <c r="AM618" s="437"/>
      <c r="AN618" s="215"/>
      <c r="AO618" s="215"/>
      <c r="AP618" s="215"/>
      <c r="AQ618" s="215"/>
    </row>
    <row r="619" spans="1:43" ht="38.25" x14ac:dyDescent="0.25">
      <c r="A619" s="232" t="s">
        <v>1141</v>
      </c>
      <c r="B619" s="74" t="s">
        <v>102</v>
      </c>
      <c r="C619" s="74">
        <v>133</v>
      </c>
      <c r="D619" s="74" t="s">
        <v>772</v>
      </c>
      <c r="E619" s="74" t="s">
        <v>735</v>
      </c>
      <c r="F619" s="209"/>
      <c r="G619" s="209"/>
      <c r="H619" s="209"/>
      <c r="I619" s="209"/>
      <c r="J619" s="209"/>
      <c r="K619" s="209"/>
      <c r="L619" s="209"/>
      <c r="M619" s="209"/>
      <c r="N619" s="209"/>
      <c r="O619" s="209"/>
      <c r="P619" s="209"/>
      <c r="Q619" s="209"/>
      <c r="R619" s="209"/>
      <c r="S619" s="209"/>
      <c r="T619" s="209"/>
      <c r="U619" s="209"/>
      <c r="V619" s="209"/>
      <c r="W619" s="209"/>
      <c r="X619" s="209"/>
      <c r="Y619" s="64" t="s">
        <v>824</v>
      </c>
      <c r="Z619" s="127" t="s">
        <v>824</v>
      </c>
      <c r="AA619" s="127" t="s">
        <v>824</v>
      </c>
      <c r="AB619" s="433" t="s">
        <v>824</v>
      </c>
      <c r="AC619" s="61" t="s">
        <v>824</v>
      </c>
      <c r="AD619" s="214"/>
      <c r="AE619" s="61" t="s">
        <v>824</v>
      </c>
      <c r="AF619" s="130" t="s">
        <v>824</v>
      </c>
      <c r="AG619" s="123" t="s">
        <v>824</v>
      </c>
      <c r="AH619" s="123" t="s">
        <v>824</v>
      </c>
      <c r="AI619" s="61" t="s">
        <v>824</v>
      </c>
      <c r="AJ619" s="61" t="s">
        <v>824</v>
      </c>
      <c r="AK619" s="61" t="s">
        <v>824</v>
      </c>
      <c r="AL619" s="436" t="s">
        <v>1129</v>
      </c>
      <c r="AM619" s="437"/>
      <c r="AN619" s="215"/>
      <c r="AO619" s="215"/>
      <c r="AP619" s="215"/>
      <c r="AQ619" s="215"/>
    </row>
    <row r="620" spans="1:43" x14ac:dyDescent="0.25">
      <c r="A620" s="232" t="s">
        <v>1141</v>
      </c>
      <c r="B620" s="191" t="s">
        <v>38</v>
      </c>
      <c r="C620" s="191">
        <v>134</v>
      </c>
      <c r="D620" s="198" t="s">
        <v>726</v>
      </c>
      <c r="E620" s="198" t="s">
        <v>735</v>
      </c>
      <c r="F620" s="211"/>
      <c r="G620" s="211"/>
      <c r="H620" s="211"/>
      <c r="I620" s="211"/>
      <c r="J620" s="211"/>
      <c r="K620" s="211"/>
      <c r="L620" s="211"/>
      <c r="M620" s="211"/>
      <c r="N620" s="211"/>
      <c r="O620" s="211"/>
      <c r="P620" s="211"/>
      <c r="Q620" s="211"/>
      <c r="R620" s="211"/>
      <c r="S620" s="211"/>
      <c r="T620" s="211"/>
      <c r="U620" s="211"/>
      <c r="V620" s="211"/>
      <c r="W620" s="211"/>
      <c r="X620" s="211"/>
      <c r="Y620" s="189" t="s">
        <v>824</v>
      </c>
      <c r="Z620" s="127" t="s">
        <v>824</v>
      </c>
      <c r="AA620" s="127" t="s">
        <v>824</v>
      </c>
      <c r="AB620" s="433" t="s">
        <v>824</v>
      </c>
      <c r="AC620" s="61" t="s">
        <v>824</v>
      </c>
      <c r="AD620" s="214"/>
      <c r="AE620" s="61" t="s">
        <v>824</v>
      </c>
      <c r="AF620" s="130" t="s">
        <v>824</v>
      </c>
      <c r="AG620" s="123" t="s">
        <v>824</v>
      </c>
      <c r="AH620" s="123" t="s">
        <v>824</v>
      </c>
      <c r="AI620" s="61" t="s">
        <v>824</v>
      </c>
      <c r="AJ620" s="61" t="s">
        <v>824</v>
      </c>
      <c r="AK620" s="61" t="s">
        <v>824</v>
      </c>
      <c r="AL620" s="436" t="s">
        <v>1129</v>
      </c>
      <c r="AM620" s="437"/>
      <c r="AN620" s="215"/>
      <c r="AO620" s="215"/>
      <c r="AP620" s="215"/>
      <c r="AQ620" s="215"/>
    </row>
    <row r="621" spans="1:43" x14ac:dyDescent="0.25">
      <c r="A621" s="232" t="s">
        <v>1141</v>
      </c>
      <c r="B621" s="74" t="s">
        <v>43</v>
      </c>
      <c r="C621" s="74">
        <v>135</v>
      </c>
      <c r="D621" s="74" t="s">
        <v>730</v>
      </c>
      <c r="E621" s="74" t="s">
        <v>735</v>
      </c>
      <c r="F621" s="209"/>
      <c r="G621" s="209"/>
      <c r="H621" s="209"/>
      <c r="I621" s="209"/>
      <c r="J621" s="209"/>
      <c r="K621" s="209"/>
      <c r="L621" s="209"/>
      <c r="M621" s="209"/>
      <c r="N621" s="209"/>
      <c r="O621" s="209"/>
      <c r="P621" s="209"/>
      <c r="Q621" s="209"/>
      <c r="R621" s="209"/>
      <c r="S621" s="209"/>
      <c r="T621" s="209"/>
      <c r="U621" s="209"/>
      <c r="V621" s="209"/>
      <c r="W621" s="209"/>
      <c r="X621" s="209"/>
      <c r="Y621" s="64" t="s">
        <v>824</v>
      </c>
      <c r="Z621" s="127" t="s">
        <v>824</v>
      </c>
      <c r="AA621" s="127" t="s">
        <v>824</v>
      </c>
      <c r="AB621" s="433" t="s">
        <v>824</v>
      </c>
      <c r="AC621" s="61" t="s">
        <v>824</v>
      </c>
      <c r="AD621" s="214"/>
      <c r="AE621" s="61" t="s">
        <v>824</v>
      </c>
      <c r="AF621" s="130" t="s">
        <v>824</v>
      </c>
      <c r="AG621" s="123" t="s">
        <v>824</v>
      </c>
      <c r="AH621" s="123" t="s">
        <v>824</v>
      </c>
      <c r="AI621" s="61" t="s">
        <v>824</v>
      </c>
      <c r="AJ621" s="61" t="s">
        <v>824</v>
      </c>
      <c r="AK621" s="61" t="s">
        <v>824</v>
      </c>
      <c r="AL621" s="436" t="s">
        <v>1129</v>
      </c>
      <c r="AM621" s="437"/>
      <c r="AN621" s="215"/>
      <c r="AO621" s="215"/>
      <c r="AP621" s="215"/>
      <c r="AQ621" s="215"/>
    </row>
    <row r="622" spans="1:43" ht="25.5" x14ac:dyDescent="0.25">
      <c r="A622" s="232" t="s">
        <v>1141</v>
      </c>
      <c r="B622" s="191" t="s">
        <v>66</v>
      </c>
      <c r="C622" s="191">
        <v>136</v>
      </c>
      <c r="D622" s="198" t="s">
        <v>774</v>
      </c>
      <c r="E622" s="198" t="s">
        <v>735</v>
      </c>
      <c r="F622" s="211"/>
      <c r="G622" s="211"/>
      <c r="H622" s="211"/>
      <c r="I622" s="211"/>
      <c r="J622" s="211"/>
      <c r="K622" s="211"/>
      <c r="L622" s="211"/>
      <c r="M622" s="211"/>
      <c r="N622" s="211"/>
      <c r="O622" s="211"/>
      <c r="P622" s="211"/>
      <c r="Q622" s="211"/>
      <c r="R622" s="211"/>
      <c r="S622" s="211"/>
      <c r="T622" s="211"/>
      <c r="U622" s="211"/>
      <c r="V622" s="211"/>
      <c r="W622" s="211"/>
      <c r="X622" s="211"/>
      <c r="Y622" s="189" t="s">
        <v>824</v>
      </c>
      <c r="Z622" s="127" t="s">
        <v>824</v>
      </c>
      <c r="AA622" s="127" t="s">
        <v>824</v>
      </c>
      <c r="AB622" s="433" t="s">
        <v>824</v>
      </c>
      <c r="AC622" s="61" t="s">
        <v>824</v>
      </c>
      <c r="AD622" s="214"/>
      <c r="AE622" s="61" t="s">
        <v>824</v>
      </c>
      <c r="AF622" s="130" t="s">
        <v>824</v>
      </c>
      <c r="AG622" s="123" t="s">
        <v>824</v>
      </c>
      <c r="AH622" s="123" t="s">
        <v>824</v>
      </c>
      <c r="AI622" s="61" t="s">
        <v>824</v>
      </c>
      <c r="AJ622" s="61" t="s">
        <v>824</v>
      </c>
      <c r="AK622" s="61" t="s">
        <v>824</v>
      </c>
      <c r="AL622" s="436" t="s">
        <v>1129</v>
      </c>
      <c r="AM622" s="437"/>
      <c r="AN622" s="215"/>
      <c r="AO622" s="215"/>
      <c r="AP622" s="215"/>
      <c r="AQ622" s="215"/>
    </row>
    <row r="623" spans="1:43" x14ac:dyDescent="0.25">
      <c r="A623" s="232" t="s">
        <v>1141</v>
      </c>
      <c r="B623" s="74" t="s">
        <v>66</v>
      </c>
      <c r="C623" s="74">
        <v>137</v>
      </c>
      <c r="D623" s="74" t="s">
        <v>736</v>
      </c>
      <c r="E623" s="74" t="s">
        <v>735</v>
      </c>
      <c r="F623" s="209"/>
      <c r="G623" s="209"/>
      <c r="H623" s="209"/>
      <c r="I623" s="209"/>
      <c r="J623" s="209"/>
      <c r="K623" s="209"/>
      <c r="L623" s="209"/>
      <c r="M623" s="209"/>
      <c r="N623" s="209"/>
      <c r="O623" s="209"/>
      <c r="P623" s="209"/>
      <c r="Q623" s="209"/>
      <c r="R623" s="209"/>
      <c r="S623" s="209"/>
      <c r="T623" s="209"/>
      <c r="U623" s="209"/>
      <c r="V623" s="209"/>
      <c r="W623" s="209"/>
      <c r="X623" s="209"/>
      <c r="Y623" s="64" t="s">
        <v>824</v>
      </c>
      <c r="Z623" s="127" t="s">
        <v>824</v>
      </c>
      <c r="AA623" s="127" t="s">
        <v>824</v>
      </c>
      <c r="AB623" s="433" t="s">
        <v>824</v>
      </c>
      <c r="AC623" s="61" t="s">
        <v>824</v>
      </c>
      <c r="AD623" s="214"/>
      <c r="AE623" s="61" t="s">
        <v>824</v>
      </c>
      <c r="AF623" s="130" t="s">
        <v>824</v>
      </c>
      <c r="AG623" s="123" t="s">
        <v>824</v>
      </c>
      <c r="AH623" s="123" t="s">
        <v>824</v>
      </c>
      <c r="AI623" s="61" t="s">
        <v>824</v>
      </c>
      <c r="AJ623" s="61" t="s">
        <v>824</v>
      </c>
      <c r="AK623" s="61" t="s">
        <v>824</v>
      </c>
      <c r="AL623" s="436" t="s">
        <v>1129</v>
      </c>
      <c r="AM623" s="437"/>
      <c r="AN623" s="215"/>
      <c r="AO623" s="215"/>
      <c r="AP623" s="215"/>
      <c r="AQ623" s="215"/>
    </row>
    <row r="624" spans="1:43" ht="25.5" x14ac:dyDescent="0.25">
      <c r="A624" s="232" t="s">
        <v>1141</v>
      </c>
      <c r="B624" s="191" t="s">
        <v>66</v>
      </c>
      <c r="C624" s="191">
        <v>138</v>
      </c>
      <c r="D624" s="198" t="s">
        <v>738</v>
      </c>
      <c r="E624" s="198" t="s">
        <v>735</v>
      </c>
      <c r="F624" s="211"/>
      <c r="G624" s="211"/>
      <c r="H624" s="211"/>
      <c r="I624" s="211"/>
      <c r="J624" s="211"/>
      <c r="K624" s="211"/>
      <c r="L624" s="211"/>
      <c r="M624" s="211"/>
      <c r="N624" s="211"/>
      <c r="O624" s="211"/>
      <c r="P624" s="211"/>
      <c r="Q624" s="211"/>
      <c r="R624" s="211"/>
      <c r="S624" s="211"/>
      <c r="T624" s="211"/>
      <c r="U624" s="211"/>
      <c r="V624" s="211"/>
      <c r="W624" s="211"/>
      <c r="X624" s="211"/>
      <c r="Y624" s="189" t="s">
        <v>824</v>
      </c>
      <c r="Z624" s="127" t="s">
        <v>824</v>
      </c>
      <c r="AA624" s="127" t="s">
        <v>824</v>
      </c>
      <c r="AB624" s="433" t="s">
        <v>824</v>
      </c>
      <c r="AC624" s="61" t="s">
        <v>824</v>
      </c>
      <c r="AD624" s="214"/>
      <c r="AE624" s="61" t="s">
        <v>824</v>
      </c>
      <c r="AF624" s="130" t="s">
        <v>824</v>
      </c>
      <c r="AG624" s="123" t="s">
        <v>824</v>
      </c>
      <c r="AH624" s="123" t="s">
        <v>824</v>
      </c>
      <c r="AI624" s="61" t="s">
        <v>824</v>
      </c>
      <c r="AJ624" s="61" t="s">
        <v>824</v>
      </c>
      <c r="AK624" s="61" t="s">
        <v>824</v>
      </c>
      <c r="AL624" s="436" t="s">
        <v>1129</v>
      </c>
      <c r="AM624" s="437"/>
      <c r="AN624" s="215"/>
      <c r="AO624" s="215"/>
      <c r="AP624" s="215"/>
      <c r="AQ624" s="215"/>
    </row>
    <row r="625" spans="1:43" ht="25.5" x14ac:dyDescent="0.25">
      <c r="A625" s="232" t="s">
        <v>122</v>
      </c>
      <c r="B625" s="191" t="s">
        <v>12</v>
      </c>
      <c r="C625" s="191">
        <v>5</v>
      </c>
      <c r="D625" s="198" t="s">
        <v>624</v>
      </c>
      <c r="E625" s="198" t="s">
        <v>9</v>
      </c>
      <c r="F625" s="211">
        <v>1</v>
      </c>
      <c r="G625" s="211">
        <v>1</v>
      </c>
      <c r="H625" s="211">
        <v>2</v>
      </c>
      <c r="I625" s="211">
        <v>1</v>
      </c>
      <c r="J625" s="211"/>
      <c r="K625" s="211"/>
      <c r="L625" s="211"/>
      <c r="M625" s="211"/>
      <c r="N625" s="211"/>
      <c r="O625" s="211"/>
      <c r="P625" s="211"/>
      <c r="Q625" s="211"/>
      <c r="R625" s="211"/>
      <c r="S625" s="211"/>
      <c r="T625" s="211"/>
      <c r="U625" s="211"/>
      <c r="V625" s="211"/>
      <c r="W625" s="211"/>
      <c r="X625" s="211"/>
      <c r="Y625" s="189">
        <v>1</v>
      </c>
      <c r="Z625" s="127">
        <v>1</v>
      </c>
      <c r="AA625" s="127">
        <v>3</v>
      </c>
      <c r="AB625" s="128" t="s">
        <v>1131</v>
      </c>
      <c r="AC625" s="61" t="s">
        <v>462</v>
      </c>
      <c r="AD625" s="214" t="s">
        <v>371</v>
      </c>
      <c r="AE625" s="61" t="s">
        <v>371</v>
      </c>
      <c r="AF625" s="130" t="s">
        <v>463</v>
      </c>
      <c r="AG625" s="123">
        <v>-1</v>
      </c>
      <c r="AH625" s="123">
        <v>1</v>
      </c>
      <c r="AI625" s="61" t="s">
        <v>824</v>
      </c>
      <c r="AJ625" s="61" t="s">
        <v>463</v>
      </c>
      <c r="AK625" s="61" t="s">
        <v>824</v>
      </c>
      <c r="AL625" s="61" t="s">
        <v>1129</v>
      </c>
      <c r="AM625" s="76"/>
      <c r="AN625" s="215"/>
      <c r="AO625" s="215"/>
      <c r="AP625" s="215"/>
      <c r="AQ625" s="215"/>
    </row>
    <row r="626" spans="1:43" ht="38.25" x14ac:dyDescent="0.25">
      <c r="A626" s="232" t="s">
        <v>122</v>
      </c>
      <c r="B626" s="74" t="s">
        <v>12</v>
      </c>
      <c r="C626" s="74">
        <v>12</v>
      </c>
      <c r="D626" s="74" t="s">
        <v>14</v>
      </c>
      <c r="E626" s="74" t="s">
        <v>8</v>
      </c>
      <c r="F626" s="209">
        <v>2</v>
      </c>
      <c r="G626" s="209">
        <v>3</v>
      </c>
      <c r="H626" s="209">
        <v>2</v>
      </c>
      <c r="I626" s="209">
        <v>2</v>
      </c>
      <c r="J626" s="209"/>
      <c r="K626" s="209"/>
      <c r="L626" s="209"/>
      <c r="M626" s="209"/>
      <c r="N626" s="209"/>
      <c r="O626" s="209"/>
      <c r="P626" s="209"/>
      <c r="Q626" s="209"/>
      <c r="R626" s="209"/>
      <c r="S626" s="209"/>
      <c r="T626" s="209"/>
      <c r="U626" s="209"/>
      <c r="V626" s="209"/>
      <c r="W626" s="209"/>
      <c r="X626" s="209"/>
      <c r="Y626" s="64">
        <v>2</v>
      </c>
      <c r="Z626" s="127">
        <v>2</v>
      </c>
      <c r="AA626" s="127">
        <v>3</v>
      </c>
      <c r="AB626" s="128" t="s">
        <v>1181</v>
      </c>
      <c r="AC626" s="61" t="s">
        <v>142</v>
      </c>
      <c r="AD626" s="214" t="s">
        <v>371</v>
      </c>
      <c r="AE626" s="61" t="s">
        <v>371</v>
      </c>
      <c r="AF626" s="130" t="s">
        <v>463</v>
      </c>
      <c r="AG626" s="123">
        <v>0</v>
      </c>
      <c r="AH626" s="123">
        <v>1</v>
      </c>
      <c r="AI626" s="61" t="s">
        <v>824</v>
      </c>
      <c r="AJ626" s="61" t="s">
        <v>463</v>
      </c>
      <c r="AK626" s="61" t="s">
        <v>824</v>
      </c>
      <c r="AL626" s="61" t="s">
        <v>1129</v>
      </c>
      <c r="AM626" s="76"/>
      <c r="AN626" s="215"/>
      <c r="AO626" s="215"/>
      <c r="AP626" s="215"/>
      <c r="AQ626" s="215"/>
    </row>
    <row r="627" spans="1:43" ht="25.5" x14ac:dyDescent="0.25">
      <c r="A627" s="232" t="s">
        <v>122</v>
      </c>
      <c r="B627" s="191" t="s">
        <v>35</v>
      </c>
      <c r="C627" s="191">
        <v>14</v>
      </c>
      <c r="D627" s="191" t="s">
        <v>626</v>
      </c>
      <c r="E627" s="191" t="s">
        <v>9</v>
      </c>
      <c r="F627" s="216"/>
      <c r="G627" s="216"/>
      <c r="H627" s="216"/>
      <c r="I627" s="216"/>
      <c r="J627" s="216"/>
      <c r="K627" s="216"/>
      <c r="L627" s="216"/>
      <c r="M627" s="216"/>
      <c r="N627" s="216"/>
      <c r="O627" s="216"/>
      <c r="P627" s="216"/>
      <c r="Q627" s="216"/>
      <c r="R627" s="216"/>
      <c r="S627" s="216"/>
      <c r="T627" s="216"/>
      <c r="U627" s="216"/>
      <c r="V627" s="216"/>
      <c r="W627" s="216"/>
      <c r="X627" s="216"/>
      <c r="Y627" s="152" t="s">
        <v>824</v>
      </c>
      <c r="Z627" s="127" t="s">
        <v>824</v>
      </c>
      <c r="AA627" s="127" t="s">
        <v>824</v>
      </c>
      <c r="AB627" s="127" t="s">
        <v>824</v>
      </c>
      <c r="AC627" s="35" t="s">
        <v>824</v>
      </c>
      <c r="AD627" s="219"/>
      <c r="AE627" s="35" t="s">
        <v>824</v>
      </c>
      <c r="AF627" s="193" t="s">
        <v>824</v>
      </c>
      <c r="AG627" s="123" t="s">
        <v>824</v>
      </c>
      <c r="AH627" s="123" t="s">
        <v>824</v>
      </c>
      <c r="AI627" s="61" t="s">
        <v>824</v>
      </c>
      <c r="AJ627" s="61" t="s">
        <v>824</v>
      </c>
      <c r="AK627" s="61" t="s">
        <v>824</v>
      </c>
      <c r="AL627" s="35" t="s">
        <v>1129</v>
      </c>
      <c r="AM627" s="192"/>
      <c r="AN627" s="215"/>
      <c r="AO627" s="215"/>
      <c r="AP627" s="215"/>
      <c r="AQ627" s="215"/>
    </row>
    <row r="628" spans="1:43" ht="25.5" x14ac:dyDescent="0.25">
      <c r="A628" s="232" t="s">
        <v>122</v>
      </c>
      <c r="B628" s="74" t="s">
        <v>38</v>
      </c>
      <c r="C628" s="74">
        <v>15</v>
      </c>
      <c r="D628" s="74" t="s">
        <v>17</v>
      </c>
      <c r="E628" s="74" t="s">
        <v>9</v>
      </c>
      <c r="F628" s="209"/>
      <c r="G628" s="209"/>
      <c r="H628" s="209"/>
      <c r="I628" s="209"/>
      <c r="J628" s="209"/>
      <c r="K628" s="209"/>
      <c r="L628" s="209"/>
      <c r="M628" s="209"/>
      <c r="N628" s="209"/>
      <c r="O628" s="209"/>
      <c r="P628" s="209"/>
      <c r="Q628" s="209"/>
      <c r="R628" s="209"/>
      <c r="S628" s="209"/>
      <c r="T628" s="209"/>
      <c r="U628" s="209"/>
      <c r="V628" s="209"/>
      <c r="W628" s="209"/>
      <c r="X628" s="209"/>
      <c r="Y628" s="64" t="s">
        <v>824</v>
      </c>
      <c r="Z628" s="127" t="s">
        <v>824</v>
      </c>
      <c r="AA628" s="127" t="s">
        <v>824</v>
      </c>
      <c r="AB628" s="128" t="s">
        <v>824</v>
      </c>
      <c r="AC628" s="61" t="s">
        <v>824</v>
      </c>
      <c r="AD628" s="214"/>
      <c r="AE628" s="61" t="s">
        <v>824</v>
      </c>
      <c r="AF628" s="130" t="s">
        <v>824</v>
      </c>
      <c r="AG628" s="123" t="s">
        <v>824</v>
      </c>
      <c r="AH628" s="123" t="s">
        <v>824</v>
      </c>
      <c r="AI628" s="61" t="s">
        <v>824</v>
      </c>
      <c r="AJ628" s="61" t="s">
        <v>824</v>
      </c>
      <c r="AK628" s="61" t="s">
        <v>824</v>
      </c>
      <c r="AL628" s="61" t="s">
        <v>1129</v>
      </c>
      <c r="AM628" s="76"/>
      <c r="AN628" s="215"/>
      <c r="AO628" s="215"/>
      <c r="AP628" s="215"/>
      <c r="AQ628" s="215"/>
    </row>
    <row r="629" spans="1:43" ht="25.5" x14ac:dyDescent="0.25">
      <c r="A629" s="232" t="s">
        <v>122</v>
      </c>
      <c r="B629" s="191" t="s">
        <v>33</v>
      </c>
      <c r="C629" s="191">
        <v>16</v>
      </c>
      <c r="D629" s="191" t="s">
        <v>19</v>
      </c>
      <c r="E629" s="191" t="s">
        <v>8</v>
      </c>
      <c r="F629" s="216"/>
      <c r="G629" s="216"/>
      <c r="H629" s="216"/>
      <c r="I629" s="216"/>
      <c r="J629" s="216"/>
      <c r="K629" s="216"/>
      <c r="L629" s="216"/>
      <c r="M629" s="216"/>
      <c r="N629" s="216"/>
      <c r="O629" s="216"/>
      <c r="P629" s="216"/>
      <c r="Q629" s="216"/>
      <c r="R629" s="216"/>
      <c r="S629" s="216"/>
      <c r="T629" s="216"/>
      <c r="U629" s="216"/>
      <c r="V629" s="216"/>
      <c r="W629" s="216"/>
      <c r="X629" s="216"/>
      <c r="Y629" s="152" t="s">
        <v>824</v>
      </c>
      <c r="Z629" s="127" t="s">
        <v>824</v>
      </c>
      <c r="AA629" s="127" t="s">
        <v>824</v>
      </c>
      <c r="AB629" s="127" t="s">
        <v>824</v>
      </c>
      <c r="AC629" s="35" t="s">
        <v>824</v>
      </c>
      <c r="AD629" s="219"/>
      <c r="AE629" s="35" t="s">
        <v>824</v>
      </c>
      <c r="AF629" s="193" t="s">
        <v>824</v>
      </c>
      <c r="AG629" s="123" t="s">
        <v>824</v>
      </c>
      <c r="AH629" s="123" t="s">
        <v>824</v>
      </c>
      <c r="AI629" s="61" t="s">
        <v>824</v>
      </c>
      <c r="AJ629" s="61" t="s">
        <v>824</v>
      </c>
      <c r="AK629" s="61" t="s">
        <v>824</v>
      </c>
      <c r="AL629" s="35" t="s">
        <v>1129</v>
      </c>
      <c r="AM629" s="192"/>
      <c r="AN629" s="215"/>
      <c r="AO629" s="215"/>
      <c r="AP629" s="215"/>
      <c r="AQ629" s="215"/>
    </row>
    <row r="630" spans="1:43" x14ac:dyDescent="0.25">
      <c r="A630" s="232" t="s">
        <v>122</v>
      </c>
      <c r="B630" s="74" t="s">
        <v>43</v>
      </c>
      <c r="C630" s="74">
        <v>17</v>
      </c>
      <c r="D630" s="74" t="s">
        <v>20</v>
      </c>
      <c r="E630" s="74" t="s">
        <v>9</v>
      </c>
      <c r="F630" s="209"/>
      <c r="G630" s="209"/>
      <c r="H630" s="209"/>
      <c r="I630" s="209"/>
      <c r="J630" s="209"/>
      <c r="K630" s="209"/>
      <c r="L630" s="209"/>
      <c r="M630" s="209"/>
      <c r="N630" s="209"/>
      <c r="O630" s="209"/>
      <c r="P630" s="209"/>
      <c r="Q630" s="209"/>
      <c r="R630" s="209"/>
      <c r="S630" s="209"/>
      <c r="T630" s="209"/>
      <c r="U630" s="209"/>
      <c r="V630" s="209"/>
      <c r="W630" s="209"/>
      <c r="X630" s="209"/>
      <c r="Y630" s="64" t="s">
        <v>824</v>
      </c>
      <c r="Z630" s="127" t="s">
        <v>824</v>
      </c>
      <c r="AA630" s="127" t="s">
        <v>824</v>
      </c>
      <c r="AB630" s="128" t="s">
        <v>824</v>
      </c>
      <c r="AC630" s="61" t="s">
        <v>824</v>
      </c>
      <c r="AD630" s="214"/>
      <c r="AE630" s="61" t="s">
        <v>824</v>
      </c>
      <c r="AF630" s="130" t="s">
        <v>824</v>
      </c>
      <c r="AG630" s="123" t="s">
        <v>824</v>
      </c>
      <c r="AH630" s="123" t="s">
        <v>824</v>
      </c>
      <c r="AI630" s="61" t="s">
        <v>824</v>
      </c>
      <c r="AJ630" s="61" t="s">
        <v>824</v>
      </c>
      <c r="AK630" s="61" t="s">
        <v>824</v>
      </c>
      <c r="AL630" s="61" t="s">
        <v>1129</v>
      </c>
      <c r="AM630" s="76"/>
      <c r="AN630" s="215"/>
      <c r="AO630" s="215"/>
      <c r="AP630" s="215"/>
      <c r="AQ630" s="215"/>
    </row>
    <row r="631" spans="1:43" ht="25.5" x14ac:dyDescent="0.25">
      <c r="A631" s="232" t="s">
        <v>122</v>
      </c>
      <c r="B631" s="191" t="s">
        <v>12</v>
      </c>
      <c r="C631" s="191">
        <v>18</v>
      </c>
      <c r="D631" s="191" t="s">
        <v>21</v>
      </c>
      <c r="E631" s="191" t="s">
        <v>8</v>
      </c>
      <c r="F631" s="216">
        <v>2</v>
      </c>
      <c r="G631" s="216">
        <v>1</v>
      </c>
      <c r="H631" s="216">
        <v>3</v>
      </c>
      <c r="I631" s="216">
        <v>2</v>
      </c>
      <c r="J631" s="216"/>
      <c r="K631" s="216"/>
      <c r="L631" s="216"/>
      <c r="M631" s="216"/>
      <c r="N631" s="216"/>
      <c r="O631" s="216"/>
      <c r="P631" s="216"/>
      <c r="Q631" s="216"/>
      <c r="R631" s="216"/>
      <c r="S631" s="216"/>
      <c r="T631" s="216"/>
      <c r="U631" s="216"/>
      <c r="V631" s="216"/>
      <c r="W631" s="216"/>
      <c r="X631" s="216"/>
      <c r="Y631" s="152">
        <v>2</v>
      </c>
      <c r="Z631" s="127">
        <v>2</v>
      </c>
      <c r="AA631" s="127">
        <v>3</v>
      </c>
      <c r="AB631" s="127" t="s">
        <v>1181</v>
      </c>
      <c r="AC631" s="35" t="s">
        <v>142</v>
      </c>
      <c r="AD631" s="219" t="s">
        <v>371</v>
      </c>
      <c r="AE631" s="35" t="s">
        <v>371</v>
      </c>
      <c r="AF631" s="193" t="s">
        <v>463</v>
      </c>
      <c r="AG631" s="123">
        <v>0</v>
      </c>
      <c r="AH631" s="123">
        <v>1</v>
      </c>
      <c r="AI631" s="61" t="s">
        <v>824</v>
      </c>
      <c r="AJ631" s="61" t="s">
        <v>463</v>
      </c>
      <c r="AK631" s="61" t="s">
        <v>824</v>
      </c>
      <c r="AL631" s="35" t="s">
        <v>1129</v>
      </c>
      <c r="AM631" s="192"/>
      <c r="AN631" s="215"/>
      <c r="AO631" s="215"/>
      <c r="AP631" s="215"/>
      <c r="AQ631" s="215"/>
    </row>
    <row r="632" spans="1:43" ht="30" x14ac:dyDescent="0.25">
      <c r="A632" s="232" t="s">
        <v>122</v>
      </c>
      <c r="B632" s="74" t="s">
        <v>12</v>
      </c>
      <c r="C632" s="74">
        <v>19</v>
      </c>
      <c r="D632" s="74" t="s">
        <v>22</v>
      </c>
      <c r="E632" s="74" t="s">
        <v>9</v>
      </c>
      <c r="F632" s="209">
        <v>3</v>
      </c>
      <c r="G632" s="209">
        <v>2</v>
      </c>
      <c r="H632" s="209">
        <v>3</v>
      </c>
      <c r="I632" s="209">
        <v>3</v>
      </c>
      <c r="J632" s="209"/>
      <c r="K632" s="209"/>
      <c r="L632" s="209"/>
      <c r="M632" s="209"/>
      <c r="N632" s="209"/>
      <c r="O632" s="209"/>
      <c r="P632" s="209"/>
      <c r="Q632" s="209"/>
      <c r="R632" s="209"/>
      <c r="S632" s="209"/>
      <c r="T632" s="209"/>
      <c r="U632" s="209"/>
      <c r="V632" s="209"/>
      <c r="W632" s="209"/>
      <c r="X632" s="209"/>
      <c r="Y632" s="64">
        <v>3</v>
      </c>
      <c r="Z632" s="127">
        <v>3</v>
      </c>
      <c r="AA632" s="127">
        <v>3</v>
      </c>
      <c r="AB632" s="128" t="s">
        <v>1132</v>
      </c>
      <c r="AC632" s="61" t="s">
        <v>144</v>
      </c>
      <c r="AD632" s="214" t="s">
        <v>371</v>
      </c>
      <c r="AE632" s="61" t="s">
        <v>476</v>
      </c>
      <c r="AF632" s="130" t="s">
        <v>1168</v>
      </c>
      <c r="AG632" s="123">
        <v>1</v>
      </c>
      <c r="AH632" s="123">
        <v>1</v>
      </c>
      <c r="AI632" s="61" t="s">
        <v>462</v>
      </c>
      <c r="AJ632" s="61" t="s">
        <v>463</v>
      </c>
      <c r="AK632" s="61" t="s">
        <v>475</v>
      </c>
      <c r="AL632" s="61" t="s">
        <v>377</v>
      </c>
      <c r="AM632" s="76"/>
      <c r="AN632" s="215"/>
      <c r="AO632" s="215"/>
      <c r="AP632" s="215"/>
      <c r="AQ632" s="215"/>
    </row>
    <row r="633" spans="1:43" ht="25.5" x14ac:dyDescent="0.25">
      <c r="A633" s="232" t="s">
        <v>122</v>
      </c>
      <c r="B633" s="191" t="s">
        <v>12</v>
      </c>
      <c r="C633" s="191">
        <v>21</v>
      </c>
      <c r="D633" s="191" t="s">
        <v>25</v>
      </c>
      <c r="E633" s="191" t="s">
        <v>8</v>
      </c>
      <c r="F633" s="216">
        <v>2</v>
      </c>
      <c r="G633" s="216">
        <v>3</v>
      </c>
      <c r="H633" s="216">
        <v>2</v>
      </c>
      <c r="I633" s="216">
        <v>2</v>
      </c>
      <c r="J633" s="216"/>
      <c r="K633" s="216"/>
      <c r="L633" s="216"/>
      <c r="M633" s="216"/>
      <c r="N633" s="216"/>
      <c r="O633" s="216"/>
      <c r="P633" s="216"/>
      <c r="Q633" s="216"/>
      <c r="R633" s="216"/>
      <c r="S633" s="216"/>
      <c r="T633" s="216"/>
      <c r="U633" s="216"/>
      <c r="V633" s="216"/>
      <c r="W633" s="216"/>
      <c r="X633" s="216"/>
      <c r="Y633" s="152">
        <v>2</v>
      </c>
      <c r="Z633" s="127">
        <v>2</v>
      </c>
      <c r="AA633" s="127">
        <v>2</v>
      </c>
      <c r="AB633" s="127" t="s">
        <v>1182</v>
      </c>
      <c r="AC633" s="35" t="s">
        <v>142</v>
      </c>
      <c r="AD633" s="219" t="s">
        <v>384</v>
      </c>
      <c r="AE633" s="35" t="s">
        <v>475</v>
      </c>
      <c r="AF633" s="193" t="s">
        <v>824</v>
      </c>
      <c r="AG633" s="123">
        <v>0</v>
      </c>
      <c r="AH633" s="123">
        <v>0</v>
      </c>
      <c r="AI633" s="61" t="s">
        <v>824</v>
      </c>
      <c r="AJ633" s="61" t="s">
        <v>824</v>
      </c>
      <c r="AK633" s="61" t="s">
        <v>824</v>
      </c>
      <c r="AL633" s="35" t="s">
        <v>1129</v>
      </c>
      <c r="AM633" s="192"/>
      <c r="AN633" s="215"/>
      <c r="AO633" s="215"/>
      <c r="AP633" s="215"/>
      <c r="AQ633" s="215"/>
    </row>
    <row r="634" spans="1:43" ht="51" x14ac:dyDescent="0.25">
      <c r="A634" s="232" t="s">
        <v>122</v>
      </c>
      <c r="B634" s="74" t="s">
        <v>26</v>
      </c>
      <c r="C634" s="74">
        <v>22</v>
      </c>
      <c r="D634" s="74" t="s">
        <v>27</v>
      </c>
      <c r="E634" s="74" t="s">
        <v>8</v>
      </c>
      <c r="F634" s="209"/>
      <c r="G634" s="209"/>
      <c r="H634" s="209"/>
      <c r="I634" s="209"/>
      <c r="J634" s="209"/>
      <c r="K634" s="209"/>
      <c r="L634" s="209"/>
      <c r="M634" s="209"/>
      <c r="N634" s="209"/>
      <c r="O634" s="209"/>
      <c r="P634" s="209"/>
      <c r="Q634" s="209"/>
      <c r="R634" s="209"/>
      <c r="S634" s="209"/>
      <c r="T634" s="209"/>
      <c r="U634" s="209"/>
      <c r="V634" s="209"/>
      <c r="W634" s="209"/>
      <c r="X634" s="209"/>
      <c r="Y634" s="64" t="s">
        <v>824</v>
      </c>
      <c r="Z634" s="127" t="s">
        <v>824</v>
      </c>
      <c r="AA634" s="127" t="s">
        <v>824</v>
      </c>
      <c r="AB634" s="128" t="s">
        <v>824</v>
      </c>
      <c r="AC634" s="61" t="s">
        <v>824</v>
      </c>
      <c r="AD634" s="214"/>
      <c r="AE634" s="61" t="s">
        <v>824</v>
      </c>
      <c r="AF634" s="130" t="s">
        <v>824</v>
      </c>
      <c r="AG634" s="123" t="s">
        <v>824</v>
      </c>
      <c r="AH634" s="123" t="s">
        <v>824</v>
      </c>
      <c r="AI634" s="61" t="s">
        <v>824</v>
      </c>
      <c r="AJ634" s="61" t="s">
        <v>824</v>
      </c>
      <c r="AK634" s="61" t="s">
        <v>824</v>
      </c>
      <c r="AL634" s="61" t="s">
        <v>1129</v>
      </c>
      <c r="AM634" s="76"/>
      <c r="AN634" s="215"/>
      <c r="AO634" s="215"/>
      <c r="AP634" s="215"/>
      <c r="AQ634" s="215"/>
    </row>
    <row r="635" spans="1:43" ht="38.25" x14ac:dyDescent="0.25">
      <c r="A635" s="232" t="s">
        <v>122</v>
      </c>
      <c r="B635" s="191" t="s">
        <v>26</v>
      </c>
      <c r="C635" s="191">
        <v>23</v>
      </c>
      <c r="D635" s="191" t="s">
        <v>28</v>
      </c>
      <c r="E635" s="191" t="s">
        <v>8</v>
      </c>
      <c r="F635" s="216"/>
      <c r="G635" s="216"/>
      <c r="H635" s="216"/>
      <c r="I635" s="216"/>
      <c r="J635" s="216"/>
      <c r="K635" s="216"/>
      <c r="L635" s="216"/>
      <c r="M635" s="216"/>
      <c r="N635" s="216"/>
      <c r="O635" s="216"/>
      <c r="P635" s="216"/>
      <c r="Q635" s="216"/>
      <c r="R635" s="216"/>
      <c r="S635" s="216"/>
      <c r="T635" s="216"/>
      <c r="U635" s="216"/>
      <c r="V635" s="216"/>
      <c r="W635" s="216"/>
      <c r="X635" s="216"/>
      <c r="Y635" s="152" t="s">
        <v>824</v>
      </c>
      <c r="Z635" s="127" t="s">
        <v>824</v>
      </c>
      <c r="AA635" s="127" t="s">
        <v>824</v>
      </c>
      <c r="AB635" s="127" t="s">
        <v>824</v>
      </c>
      <c r="AC635" s="35" t="s">
        <v>824</v>
      </c>
      <c r="AD635" s="219"/>
      <c r="AE635" s="35" t="s">
        <v>824</v>
      </c>
      <c r="AF635" s="193" t="s">
        <v>824</v>
      </c>
      <c r="AG635" s="123" t="s">
        <v>824</v>
      </c>
      <c r="AH635" s="123" t="s">
        <v>824</v>
      </c>
      <c r="AI635" s="61" t="s">
        <v>824</v>
      </c>
      <c r="AJ635" s="61" t="s">
        <v>824</v>
      </c>
      <c r="AK635" s="61" t="s">
        <v>824</v>
      </c>
      <c r="AL635" s="35" t="s">
        <v>1129</v>
      </c>
      <c r="AM635" s="192"/>
      <c r="AN635" s="215"/>
      <c r="AO635" s="215"/>
      <c r="AP635" s="215"/>
      <c r="AQ635" s="215"/>
    </row>
    <row r="636" spans="1:43" ht="38.25" x14ac:dyDescent="0.25">
      <c r="A636" s="232" t="s">
        <v>122</v>
      </c>
      <c r="B636" s="74" t="s">
        <v>29</v>
      </c>
      <c r="C636" s="74">
        <v>24</v>
      </c>
      <c r="D636" s="74" t="s">
        <v>30</v>
      </c>
      <c r="E636" s="74" t="s">
        <v>9</v>
      </c>
      <c r="F636" s="209"/>
      <c r="G636" s="209"/>
      <c r="H636" s="209"/>
      <c r="I636" s="209"/>
      <c r="J636" s="209"/>
      <c r="K636" s="209"/>
      <c r="L636" s="209"/>
      <c r="M636" s="209"/>
      <c r="N636" s="209"/>
      <c r="O636" s="209"/>
      <c r="P636" s="209"/>
      <c r="Q636" s="209"/>
      <c r="R636" s="209"/>
      <c r="S636" s="209"/>
      <c r="T636" s="209"/>
      <c r="U636" s="209"/>
      <c r="V636" s="209"/>
      <c r="W636" s="209"/>
      <c r="X636" s="209"/>
      <c r="Y636" s="64" t="s">
        <v>824</v>
      </c>
      <c r="Z636" s="127" t="s">
        <v>824</v>
      </c>
      <c r="AA636" s="127" t="s">
        <v>824</v>
      </c>
      <c r="AB636" s="128" t="s">
        <v>824</v>
      </c>
      <c r="AC636" s="61" t="s">
        <v>824</v>
      </c>
      <c r="AD636" s="214"/>
      <c r="AE636" s="61" t="s">
        <v>824</v>
      </c>
      <c r="AF636" s="130" t="s">
        <v>824</v>
      </c>
      <c r="AG636" s="123" t="s">
        <v>824</v>
      </c>
      <c r="AH636" s="123" t="s">
        <v>824</v>
      </c>
      <c r="AI636" s="61" t="s">
        <v>824</v>
      </c>
      <c r="AJ636" s="61" t="s">
        <v>824</v>
      </c>
      <c r="AK636" s="61" t="s">
        <v>824</v>
      </c>
      <c r="AL636" s="61" t="s">
        <v>1129</v>
      </c>
      <c r="AM636" s="76"/>
      <c r="AN636" s="215"/>
      <c r="AO636" s="215"/>
      <c r="AP636" s="215"/>
      <c r="AQ636" s="215"/>
    </row>
    <row r="637" spans="1:43" ht="25.5" x14ac:dyDescent="0.25">
      <c r="A637" s="232" t="s">
        <v>122</v>
      </c>
      <c r="B637" s="191" t="s">
        <v>12</v>
      </c>
      <c r="C637" s="191">
        <v>25</v>
      </c>
      <c r="D637" s="191" t="s">
        <v>31</v>
      </c>
      <c r="E637" s="191" t="s">
        <v>9</v>
      </c>
      <c r="F637" s="216">
        <v>1</v>
      </c>
      <c r="G637" s="216">
        <v>2</v>
      </c>
      <c r="H637" s="216">
        <v>1</v>
      </c>
      <c r="I637" s="216">
        <v>1</v>
      </c>
      <c r="J637" s="216"/>
      <c r="K637" s="216"/>
      <c r="L637" s="216"/>
      <c r="M637" s="216"/>
      <c r="N637" s="216"/>
      <c r="O637" s="216"/>
      <c r="P637" s="216"/>
      <c r="Q637" s="216"/>
      <c r="R637" s="216"/>
      <c r="S637" s="216"/>
      <c r="T637" s="216"/>
      <c r="U637" s="216"/>
      <c r="V637" s="216"/>
      <c r="W637" s="216"/>
      <c r="X637" s="216"/>
      <c r="Y637" s="152">
        <v>1</v>
      </c>
      <c r="Z637" s="127">
        <v>1</v>
      </c>
      <c r="AA637" s="127">
        <v>2</v>
      </c>
      <c r="AB637" s="127" t="s">
        <v>1143</v>
      </c>
      <c r="AC637" s="35" t="s">
        <v>462</v>
      </c>
      <c r="AD637" s="219" t="s">
        <v>384</v>
      </c>
      <c r="AE637" s="35" t="s">
        <v>475</v>
      </c>
      <c r="AF637" s="193" t="s">
        <v>824</v>
      </c>
      <c r="AG637" s="123">
        <v>-1</v>
      </c>
      <c r="AH637" s="123">
        <v>0</v>
      </c>
      <c r="AI637" s="61" t="s">
        <v>824</v>
      </c>
      <c r="AJ637" s="61" t="s">
        <v>824</v>
      </c>
      <c r="AK637" s="61" t="s">
        <v>824</v>
      </c>
      <c r="AL637" s="35" t="s">
        <v>1129</v>
      </c>
      <c r="AM637" s="192"/>
      <c r="AN637" s="215"/>
      <c r="AO637" s="215"/>
      <c r="AP637" s="215"/>
      <c r="AQ637" s="215"/>
    </row>
    <row r="638" spans="1:43" x14ac:dyDescent="0.25">
      <c r="A638" s="232" t="s">
        <v>122</v>
      </c>
      <c r="B638" s="74" t="s">
        <v>12</v>
      </c>
      <c r="C638" s="74">
        <v>26</v>
      </c>
      <c r="D638" s="74" t="s">
        <v>32</v>
      </c>
      <c r="E638" s="74" t="s">
        <v>9</v>
      </c>
      <c r="F638" s="209">
        <v>1</v>
      </c>
      <c r="G638" s="209">
        <v>1</v>
      </c>
      <c r="H638" s="209">
        <v>2</v>
      </c>
      <c r="I638" s="209">
        <v>1</v>
      </c>
      <c r="J638" s="209"/>
      <c r="K638" s="209"/>
      <c r="L638" s="209"/>
      <c r="M638" s="209"/>
      <c r="N638" s="209"/>
      <c r="O638" s="209"/>
      <c r="P638" s="209"/>
      <c r="Q638" s="209"/>
      <c r="R638" s="209"/>
      <c r="S638" s="209"/>
      <c r="T638" s="209"/>
      <c r="U638" s="209"/>
      <c r="V638" s="209"/>
      <c r="W638" s="209"/>
      <c r="X638" s="209"/>
      <c r="Y638" s="64">
        <v>1</v>
      </c>
      <c r="Z638" s="127">
        <v>1</v>
      </c>
      <c r="AA638" s="127">
        <v>2</v>
      </c>
      <c r="AB638" s="128" t="s">
        <v>1143</v>
      </c>
      <c r="AC638" s="61" t="s">
        <v>462</v>
      </c>
      <c r="AD638" s="214" t="s">
        <v>384</v>
      </c>
      <c r="AE638" s="61" t="s">
        <v>475</v>
      </c>
      <c r="AF638" s="130" t="s">
        <v>824</v>
      </c>
      <c r="AG638" s="123">
        <v>-1</v>
      </c>
      <c r="AH638" s="123">
        <v>0</v>
      </c>
      <c r="AI638" s="61" t="s">
        <v>824</v>
      </c>
      <c r="AJ638" s="61" t="s">
        <v>824</v>
      </c>
      <c r="AK638" s="61" t="s">
        <v>824</v>
      </c>
      <c r="AL638" s="61" t="s">
        <v>1129</v>
      </c>
      <c r="AM638" s="76"/>
      <c r="AN638" s="215"/>
      <c r="AO638" s="215"/>
      <c r="AP638" s="215"/>
      <c r="AQ638" s="215"/>
    </row>
    <row r="639" spans="1:43" ht="51" x14ac:dyDescent="0.25">
      <c r="A639" s="232" t="s">
        <v>122</v>
      </c>
      <c r="B639" s="191" t="s">
        <v>26</v>
      </c>
      <c r="C639" s="191">
        <v>28</v>
      </c>
      <c r="D639" s="191" t="s">
        <v>1155</v>
      </c>
      <c r="E639" s="191" t="s">
        <v>8</v>
      </c>
      <c r="F639" s="216"/>
      <c r="G639" s="216"/>
      <c r="H639" s="216"/>
      <c r="I639" s="216"/>
      <c r="J639" s="216"/>
      <c r="K639" s="216"/>
      <c r="L639" s="216"/>
      <c r="M639" s="216"/>
      <c r="N639" s="216"/>
      <c r="O639" s="216"/>
      <c r="P639" s="216"/>
      <c r="Q639" s="216"/>
      <c r="R639" s="216"/>
      <c r="S639" s="216"/>
      <c r="T639" s="216"/>
      <c r="U639" s="216"/>
      <c r="V639" s="216"/>
      <c r="W639" s="216"/>
      <c r="X639" s="216"/>
      <c r="Y639" s="152" t="s">
        <v>824</v>
      </c>
      <c r="Z639" s="127" t="s">
        <v>824</v>
      </c>
      <c r="AA639" s="127" t="s">
        <v>824</v>
      </c>
      <c r="AB639" s="127" t="s">
        <v>824</v>
      </c>
      <c r="AC639" s="35" t="s">
        <v>824</v>
      </c>
      <c r="AD639" s="219"/>
      <c r="AE639" s="35" t="s">
        <v>824</v>
      </c>
      <c r="AF639" s="193" t="s">
        <v>824</v>
      </c>
      <c r="AG639" s="123" t="s">
        <v>824</v>
      </c>
      <c r="AH639" s="123" t="s">
        <v>824</v>
      </c>
      <c r="AI639" s="61" t="s">
        <v>824</v>
      </c>
      <c r="AJ639" s="61" t="s">
        <v>824</v>
      </c>
      <c r="AK639" s="61" t="s">
        <v>824</v>
      </c>
      <c r="AL639" s="35" t="s">
        <v>1129</v>
      </c>
      <c r="AM639" s="192"/>
      <c r="AN639" s="215"/>
      <c r="AO639" s="215"/>
      <c r="AP639" s="215"/>
      <c r="AQ639" s="215"/>
    </row>
    <row r="640" spans="1:43" ht="38.25" x14ac:dyDescent="0.25">
      <c r="A640" s="232" t="s">
        <v>122</v>
      </c>
      <c r="B640" s="74" t="s">
        <v>35</v>
      </c>
      <c r="C640" s="74">
        <v>31</v>
      </c>
      <c r="D640" s="74" t="s">
        <v>734</v>
      </c>
      <c r="E640" s="74" t="s">
        <v>8</v>
      </c>
      <c r="F640" s="209"/>
      <c r="G640" s="209"/>
      <c r="H640" s="209"/>
      <c r="I640" s="209"/>
      <c r="J640" s="209"/>
      <c r="K640" s="209"/>
      <c r="L640" s="209"/>
      <c r="M640" s="209"/>
      <c r="N640" s="209"/>
      <c r="O640" s="209"/>
      <c r="P640" s="209"/>
      <c r="Q640" s="209"/>
      <c r="R640" s="209"/>
      <c r="S640" s="209"/>
      <c r="T640" s="209"/>
      <c r="U640" s="209"/>
      <c r="V640" s="209"/>
      <c r="W640" s="209"/>
      <c r="X640" s="209"/>
      <c r="Y640" s="64" t="s">
        <v>824</v>
      </c>
      <c r="Z640" s="127" t="s">
        <v>824</v>
      </c>
      <c r="AA640" s="127" t="s">
        <v>824</v>
      </c>
      <c r="AB640" s="128" t="s">
        <v>824</v>
      </c>
      <c r="AC640" s="61" t="s">
        <v>824</v>
      </c>
      <c r="AD640" s="214"/>
      <c r="AE640" s="61" t="s">
        <v>824</v>
      </c>
      <c r="AF640" s="130" t="s">
        <v>824</v>
      </c>
      <c r="AG640" s="123" t="s">
        <v>824</v>
      </c>
      <c r="AH640" s="123" t="s">
        <v>824</v>
      </c>
      <c r="AI640" s="61" t="s">
        <v>824</v>
      </c>
      <c r="AJ640" s="61" t="s">
        <v>824</v>
      </c>
      <c r="AK640" s="61" t="s">
        <v>824</v>
      </c>
      <c r="AL640" s="61" t="s">
        <v>1129</v>
      </c>
      <c r="AM640" s="76"/>
      <c r="AN640" s="215"/>
      <c r="AO640" s="215"/>
      <c r="AP640" s="215"/>
      <c r="AQ640" s="215"/>
    </row>
    <row r="641" spans="1:43" ht="25.5" x14ac:dyDescent="0.25">
      <c r="A641" s="232" t="s">
        <v>122</v>
      </c>
      <c r="B641" s="191" t="s">
        <v>38</v>
      </c>
      <c r="C641" s="191">
        <v>34</v>
      </c>
      <c r="D641" s="191" t="s">
        <v>662</v>
      </c>
      <c r="E641" s="191" t="s">
        <v>9</v>
      </c>
      <c r="F641" s="216"/>
      <c r="G641" s="216"/>
      <c r="H641" s="216"/>
      <c r="I641" s="216"/>
      <c r="J641" s="216"/>
      <c r="K641" s="216"/>
      <c r="L641" s="216"/>
      <c r="M641" s="216"/>
      <c r="N641" s="216"/>
      <c r="O641" s="216"/>
      <c r="P641" s="216"/>
      <c r="Q641" s="216"/>
      <c r="R641" s="216"/>
      <c r="S641" s="216"/>
      <c r="T641" s="216"/>
      <c r="U641" s="216"/>
      <c r="V641" s="216"/>
      <c r="W641" s="216"/>
      <c r="X641" s="216"/>
      <c r="Y641" s="152" t="s">
        <v>824</v>
      </c>
      <c r="Z641" s="127" t="s">
        <v>824</v>
      </c>
      <c r="AA641" s="127" t="s">
        <v>824</v>
      </c>
      <c r="AB641" s="127" t="s">
        <v>824</v>
      </c>
      <c r="AC641" s="35" t="s">
        <v>824</v>
      </c>
      <c r="AD641" s="219"/>
      <c r="AE641" s="35" t="s">
        <v>824</v>
      </c>
      <c r="AF641" s="193" t="s">
        <v>824</v>
      </c>
      <c r="AG641" s="123" t="s">
        <v>824</v>
      </c>
      <c r="AH641" s="123" t="s">
        <v>824</v>
      </c>
      <c r="AI641" s="61" t="s">
        <v>824</v>
      </c>
      <c r="AJ641" s="61" t="s">
        <v>824</v>
      </c>
      <c r="AK641" s="61" t="s">
        <v>824</v>
      </c>
      <c r="AL641" s="35" t="s">
        <v>1129</v>
      </c>
      <c r="AM641" s="192"/>
      <c r="AN641" s="215"/>
      <c r="AO641" s="215"/>
      <c r="AP641" s="215"/>
      <c r="AQ641" s="215"/>
    </row>
    <row r="642" spans="1:43" ht="25.5" x14ac:dyDescent="0.25">
      <c r="A642" s="232" t="s">
        <v>122</v>
      </c>
      <c r="B642" s="74" t="s">
        <v>38</v>
      </c>
      <c r="C642" s="74">
        <v>37</v>
      </c>
      <c r="D642" s="74" t="s">
        <v>663</v>
      </c>
      <c r="E642" s="74" t="s">
        <v>8</v>
      </c>
      <c r="F642" s="209"/>
      <c r="G642" s="209"/>
      <c r="H642" s="209"/>
      <c r="I642" s="209"/>
      <c r="J642" s="209"/>
      <c r="K642" s="209"/>
      <c r="L642" s="209"/>
      <c r="M642" s="209"/>
      <c r="N642" s="209"/>
      <c r="O642" s="209"/>
      <c r="P642" s="209"/>
      <c r="Q642" s="209"/>
      <c r="R642" s="209"/>
      <c r="S642" s="209"/>
      <c r="T642" s="209"/>
      <c r="U642" s="209"/>
      <c r="V642" s="209"/>
      <c r="W642" s="209"/>
      <c r="X642" s="209"/>
      <c r="Y642" s="64" t="s">
        <v>824</v>
      </c>
      <c r="Z642" s="127" t="s">
        <v>824</v>
      </c>
      <c r="AA642" s="127" t="s">
        <v>824</v>
      </c>
      <c r="AB642" s="128" t="s">
        <v>824</v>
      </c>
      <c r="AC642" s="61" t="s">
        <v>824</v>
      </c>
      <c r="AD642" s="214"/>
      <c r="AE642" s="61" t="s">
        <v>824</v>
      </c>
      <c r="AF642" s="130" t="s">
        <v>824</v>
      </c>
      <c r="AG642" s="123" t="s">
        <v>824</v>
      </c>
      <c r="AH642" s="123" t="s">
        <v>824</v>
      </c>
      <c r="AI642" s="61" t="s">
        <v>824</v>
      </c>
      <c r="AJ642" s="61" t="s">
        <v>824</v>
      </c>
      <c r="AK642" s="61" t="s">
        <v>824</v>
      </c>
      <c r="AL642" s="61" t="s">
        <v>1129</v>
      </c>
      <c r="AM642" s="76"/>
      <c r="AN642" s="215"/>
      <c r="AO642" s="215"/>
      <c r="AP642" s="215"/>
      <c r="AQ642" s="215"/>
    </row>
    <row r="643" spans="1:43" ht="25.5" x14ac:dyDescent="0.25">
      <c r="A643" s="232" t="s">
        <v>122</v>
      </c>
      <c r="B643" s="191" t="s">
        <v>43</v>
      </c>
      <c r="C643" s="191">
        <v>38</v>
      </c>
      <c r="D643" s="191" t="s">
        <v>664</v>
      </c>
      <c r="E643" s="191" t="s">
        <v>9</v>
      </c>
      <c r="F643" s="216"/>
      <c r="G643" s="216"/>
      <c r="H643" s="216"/>
      <c r="I643" s="216"/>
      <c r="J643" s="216"/>
      <c r="K643" s="216"/>
      <c r="L643" s="216"/>
      <c r="M643" s="216"/>
      <c r="N643" s="216"/>
      <c r="O643" s="216"/>
      <c r="P643" s="216"/>
      <c r="Q643" s="216"/>
      <c r="R643" s="216"/>
      <c r="S643" s="216"/>
      <c r="T643" s="216"/>
      <c r="U643" s="216"/>
      <c r="V643" s="216"/>
      <c r="W643" s="216"/>
      <c r="X643" s="216"/>
      <c r="Y643" s="152" t="s">
        <v>824</v>
      </c>
      <c r="Z643" s="127" t="s">
        <v>824</v>
      </c>
      <c r="AA643" s="127" t="s">
        <v>824</v>
      </c>
      <c r="AB643" s="127" t="s">
        <v>824</v>
      </c>
      <c r="AC643" s="35" t="s">
        <v>824</v>
      </c>
      <c r="AD643" s="219"/>
      <c r="AE643" s="35" t="s">
        <v>824</v>
      </c>
      <c r="AF643" s="193" t="s">
        <v>824</v>
      </c>
      <c r="AG643" s="123" t="s">
        <v>824</v>
      </c>
      <c r="AH643" s="123" t="s">
        <v>824</v>
      </c>
      <c r="AI643" s="61" t="s">
        <v>824</v>
      </c>
      <c r="AJ643" s="61" t="s">
        <v>824</v>
      </c>
      <c r="AK643" s="61" t="s">
        <v>824</v>
      </c>
      <c r="AL643" s="35" t="s">
        <v>1129</v>
      </c>
      <c r="AM643" s="192"/>
      <c r="AN643" s="215"/>
      <c r="AO643" s="215"/>
      <c r="AP643" s="215"/>
      <c r="AQ643" s="215"/>
    </row>
    <row r="644" spans="1:43" x14ac:dyDescent="0.25">
      <c r="A644" s="232" t="s">
        <v>122</v>
      </c>
      <c r="B644" s="74" t="s">
        <v>43</v>
      </c>
      <c r="C644" s="74">
        <v>39</v>
      </c>
      <c r="D644" s="74" t="s">
        <v>44</v>
      </c>
      <c r="E644" s="74" t="s">
        <v>8</v>
      </c>
      <c r="F644" s="209"/>
      <c r="G644" s="209"/>
      <c r="H644" s="209"/>
      <c r="I644" s="209"/>
      <c r="J644" s="209"/>
      <c r="K644" s="209"/>
      <c r="L644" s="209"/>
      <c r="M644" s="209"/>
      <c r="N644" s="209"/>
      <c r="O644" s="209"/>
      <c r="P644" s="209"/>
      <c r="Q644" s="209"/>
      <c r="R644" s="209"/>
      <c r="S644" s="209"/>
      <c r="T644" s="209"/>
      <c r="U644" s="209"/>
      <c r="V644" s="209"/>
      <c r="W644" s="209"/>
      <c r="X644" s="209"/>
      <c r="Y644" s="64" t="s">
        <v>824</v>
      </c>
      <c r="Z644" s="127" t="s">
        <v>824</v>
      </c>
      <c r="AA644" s="127" t="s">
        <v>824</v>
      </c>
      <c r="AB644" s="128" t="s">
        <v>824</v>
      </c>
      <c r="AC644" s="61" t="s">
        <v>824</v>
      </c>
      <c r="AD644" s="214"/>
      <c r="AE644" s="61" t="s">
        <v>824</v>
      </c>
      <c r="AF644" s="130" t="s">
        <v>824</v>
      </c>
      <c r="AG644" s="123" t="s">
        <v>824</v>
      </c>
      <c r="AH644" s="123" t="s">
        <v>824</v>
      </c>
      <c r="AI644" s="61" t="s">
        <v>824</v>
      </c>
      <c r="AJ644" s="61" t="s">
        <v>824</v>
      </c>
      <c r="AK644" s="61" t="s">
        <v>824</v>
      </c>
      <c r="AL644" s="61" t="s">
        <v>1129</v>
      </c>
      <c r="AM644" s="76"/>
      <c r="AN644" s="215"/>
      <c r="AO644" s="215"/>
      <c r="AP644" s="215"/>
      <c r="AQ644" s="215"/>
    </row>
    <row r="645" spans="1:43" ht="25.5" x14ac:dyDescent="0.25">
      <c r="A645" s="232" t="s">
        <v>122</v>
      </c>
      <c r="B645" s="191" t="s">
        <v>43</v>
      </c>
      <c r="C645" s="191">
        <v>40</v>
      </c>
      <c r="D645" s="191" t="s">
        <v>743</v>
      </c>
      <c r="E645" s="191" t="s">
        <v>9</v>
      </c>
      <c r="F645" s="216"/>
      <c r="G645" s="216"/>
      <c r="H645" s="216"/>
      <c r="I645" s="216"/>
      <c r="J645" s="216"/>
      <c r="K645" s="216"/>
      <c r="L645" s="216"/>
      <c r="M645" s="216"/>
      <c r="N645" s="216"/>
      <c r="O645" s="216"/>
      <c r="P645" s="216"/>
      <c r="Q645" s="216"/>
      <c r="R645" s="216"/>
      <c r="S645" s="216"/>
      <c r="T645" s="216"/>
      <c r="U645" s="216"/>
      <c r="V645" s="216"/>
      <c r="W645" s="216"/>
      <c r="X645" s="216"/>
      <c r="Y645" s="152" t="s">
        <v>824</v>
      </c>
      <c r="Z645" s="127" t="s">
        <v>824</v>
      </c>
      <c r="AA645" s="127" t="s">
        <v>824</v>
      </c>
      <c r="AB645" s="127" t="s">
        <v>824</v>
      </c>
      <c r="AC645" s="35" t="s">
        <v>824</v>
      </c>
      <c r="AD645" s="219"/>
      <c r="AE645" s="35" t="s">
        <v>824</v>
      </c>
      <c r="AF645" s="193" t="s">
        <v>824</v>
      </c>
      <c r="AG645" s="123" t="s">
        <v>824</v>
      </c>
      <c r="AH645" s="123" t="s">
        <v>824</v>
      </c>
      <c r="AI645" s="61" t="s">
        <v>824</v>
      </c>
      <c r="AJ645" s="61" t="s">
        <v>824</v>
      </c>
      <c r="AK645" s="61" t="s">
        <v>824</v>
      </c>
      <c r="AL645" s="35" t="s">
        <v>1129</v>
      </c>
      <c r="AM645" s="192"/>
      <c r="AN645" s="215"/>
      <c r="AO645" s="215"/>
      <c r="AP645" s="215"/>
      <c r="AQ645" s="215"/>
    </row>
    <row r="646" spans="1:43" ht="25.5" x14ac:dyDescent="0.25">
      <c r="A646" s="232" t="s">
        <v>122</v>
      </c>
      <c r="B646" s="74" t="s">
        <v>43</v>
      </c>
      <c r="C646" s="74">
        <v>41</v>
      </c>
      <c r="D646" s="74" t="s">
        <v>665</v>
      </c>
      <c r="E646" s="74" t="s">
        <v>8</v>
      </c>
      <c r="F646" s="209"/>
      <c r="G646" s="209"/>
      <c r="H646" s="209"/>
      <c r="I646" s="209"/>
      <c r="J646" s="209"/>
      <c r="K646" s="209"/>
      <c r="L646" s="209"/>
      <c r="M646" s="209"/>
      <c r="N646" s="209"/>
      <c r="O646" s="209"/>
      <c r="P646" s="209"/>
      <c r="Q646" s="209"/>
      <c r="R646" s="209"/>
      <c r="S646" s="209"/>
      <c r="T646" s="209"/>
      <c r="U646" s="209"/>
      <c r="V646" s="209"/>
      <c r="W646" s="209"/>
      <c r="X646" s="209"/>
      <c r="Y646" s="64" t="s">
        <v>824</v>
      </c>
      <c r="Z646" s="127" t="s">
        <v>824</v>
      </c>
      <c r="AA646" s="127" t="s">
        <v>824</v>
      </c>
      <c r="AB646" s="128" t="s">
        <v>824</v>
      </c>
      <c r="AC646" s="61" t="s">
        <v>824</v>
      </c>
      <c r="AD646" s="214"/>
      <c r="AE646" s="61" t="s">
        <v>824</v>
      </c>
      <c r="AF646" s="130" t="s">
        <v>824</v>
      </c>
      <c r="AG646" s="123" t="s">
        <v>824</v>
      </c>
      <c r="AH646" s="123" t="s">
        <v>824</v>
      </c>
      <c r="AI646" s="61" t="s">
        <v>824</v>
      </c>
      <c r="AJ646" s="61" t="s">
        <v>824</v>
      </c>
      <c r="AK646" s="61" t="s">
        <v>824</v>
      </c>
      <c r="AL646" s="61" t="s">
        <v>1129</v>
      </c>
      <c r="AM646" s="76"/>
      <c r="AN646" s="215"/>
      <c r="AO646" s="215"/>
      <c r="AP646" s="215"/>
      <c r="AQ646" s="215"/>
    </row>
    <row r="647" spans="1:43" ht="25.5" x14ac:dyDescent="0.25">
      <c r="A647" s="232" t="s">
        <v>122</v>
      </c>
      <c r="B647" s="191" t="s">
        <v>43</v>
      </c>
      <c r="C647" s="191">
        <v>42</v>
      </c>
      <c r="D647" s="191" t="s">
        <v>666</v>
      </c>
      <c r="E647" s="191" t="s">
        <v>9</v>
      </c>
      <c r="F647" s="216"/>
      <c r="G647" s="216"/>
      <c r="H647" s="216"/>
      <c r="I647" s="216"/>
      <c r="J647" s="216"/>
      <c r="K647" s="216"/>
      <c r="L647" s="216"/>
      <c r="M647" s="216"/>
      <c r="N647" s="216"/>
      <c r="O647" s="216"/>
      <c r="P647" s="216"/>
      <c r="Q647" s="216"/>
      <c r="R647" s="216"/>
      <c r="S647" s="216"/>
      <c r="T647" s="216"/>
      <c r="U647" s="216"/>
      <c r="V647" s="216"/>
      <c r="W647" s="216"/>
      <c r="X647" s="216"/>
      <c r="Y647" s="152" t="s">
        <v>824</v>
      </c>
      <c r="Z647" s="127" t="s">
        <v>824</v>
      </c>
      <c r="AA647" s="127" t="s">
        <v>824</v>
      </c>
      <c r="AB647" s="127" t="s">
        <v>824</v>
      </c>
      <c r="AC647" s="35" t="s">
        <v>824</v>
      </c>
      <c r="AD647" s="219"/>
      <c r="AE647" s="35" t="s">
        <v>824</v>
      </c>
      <c r="AF647" s="193" t="s">
        <v>824</v>
      </c>
      <c r="AG647" s="123" t="s">
        <v>824</v>
      </c>
      <c r="AH647" s="123" t="s">
        <v>824</v>
      </c>
      <c r="AI647" s="61" t="s">
        <v>824</v>
      </c>
      <c r="AJ647" s="61" t="s">
        <v>824</v>
      </c>
      <c r="AK647" s="61" t="s">
        <v>824</v>
      </c>
      <c r="AL647" s="35" t="s">
        <v>1129</v>
      </c>
      <c r="AM647" s="192"/>
      <c r="AN647" s="215"/>
      <c r="AO647" s="215"/>
      <c r="AP647" s="215"/>
      <c r="AQ647" s="215"/>
    </row>
    <row r="648" spans="1:43" ht="25.5" x14ac:dyDescent="0.25">
      <c r="A648" s="232" t="s">
        <v>122</v>
      </c>
      <c r="B648" s="74" t="s">
        <v>45</v>
      </c>
      <c r="C648" s="74">
        <v>43</v>
      </c>
      <c r="D648" s="74" t="s">
        <v>667</v>
      </c>
      <c r="E648" s="74" t="s">
        <v>9</v>
      </c>
      <c r="F648" s="209"/>
      <c r="G648" s="209"/>
      <c r="H648" s="209"/>
      <c r="I648" s="209"/>
      <c r="J648" s="209"/>
      <c r="K648" s="209"/>
      <c r="L648" s="209"/>
      <c r="M648" s="209"/>
      <c r="N648" s="209"/>
      <c r="O648" s="209"/>
      <c r="P648" s="209"/>
      <c r="Q648" s="209"/>
      <c r="R648" s="209"/>
      <c r="S648" s="209"/>
      <c r="T648" s="209"/>
      <c r="U648" s="209"/>
      <c r="V648" s="209"/>
      <c r="W648" s="209"/>
      <c r="X648" s="209"/>
      <c r="Y648" s="64" t="s">
        <v>824</v>
      </c>
      <c r="Z648" s="127" t="s">
        <v>824</v>
      </c>
      <c r="AA648" s="127" t="s">
        <v>824</v>
      </c>
      <c r="AB648" s="128" t="s">
        <v>824</v>
      </c>
      <c r="AC648" s="61" t="s">
        <v>824</v>
      </c>
      <c r="AD648" s="214"/>
      <c r="AE648" s="61" t="s">
        <v>824</v>
      </c>
      <c r="AF648" s="130" t="s">
        <v>824</v>
      </c>
      <c r="AG648" s="123" t="s">
        <v>824</v>
      </c>
      <c r="AH648" s="123" t="s">
        <v>824</v>
      </c>
      <c r="AI648" s="61" t="s">
        <v>824</v>
      </c>
      <c r="AJ648" s="61" t="s">
        <v>824</v>
      </c>
      <c r="AK648" s="61" t="s">
        <v>824</v>
      </c>
      <c r="AL648" s="61" t="s">
        <v>1129</v>
      </c>
      <c r="AM648" s="76"/>
      <c r="AN648" s="215"/>
      <c r="AO648" s="215"/>
      <c r="AP648" s="215"/>
      <c r="AQ648" s="215"/>
    </row>
    <row r="649" spans="1:43" ht="25.5" x14ac:dyDescent="0.25">
      <c r="A649" s="232" t="s">
        <v>122</v>
      </c>
      <c r="B649" s="191" t="s">
        <v>45</v>
      </c>
      <c r="C649" s="191">
        <v>44</v>
      </c>
      <c r="D649" s="191" t="s">
        <v>668</v>
      </c>
      <c r="E649" s="191" t="s">
        <v>9</v>
      </c>
      <c r="F649" s="216"/>
      <c r="G649" s="216"/>
      <c r="H649" s="216"/>
      <c r="I649" s="216"/>
      <c r="J649" s="216"/>
      <c r="K649" s="216"/>
      <c r="L649" s="216"/>
      <c r="M649" s="216"/>
      <c r="N649" s="216"/>
      <c r="O649" s="216"/>
      <c r="P649" s="216"/>
      <c r="Q649" s="216"/>
      <c r="R649" s="216"/>
      <c r="S649" s="216"/>
      <c r="T649" s="216"/>
      <c r="U649" s="216"/>
      <c r="V649" s="216"/>
      <c r="W649" s="216"/>
      <c r="X649" s="216"/>
      <c r="Y649" s="152" t="s">
        <v>824</v>
      </c>
      <c r="Z649" s="127" t="s">
        <v>824</v>
      </c>
      <c r="AA649" s="127" t="s">
        <v>824</v>
      </c>
      <c r="AB649" s="127" t="s">
        <v>824</v>
      </c>
      <c r="AC649" s="35" t="s">
        <v>824</v>
      </c>
      <c r="AD649" s="219"/>
      <c r="AE649" s="35" t="s">
        <v>824</v>
      </c>
      <c r="AF649" s="193" t="s">
        <v>824</v>
      </c>
      <c r="AG649" s="123" t="s">
        <v>824</v>
      </c>
      <c r="AH649" s="123" t="s">
        <v>824</v>
      </c>
      <c r="AI649" s="61" t="s">
        <v>824</v>
      </c>
      <c r="AJ649" s="61" t="s">
        <v>824</v>
      </c>
      <c r="AK649" s="61" t="s">
        <v>824</v>
      </c>
      <c r="AL649" s="35" t="s">
        <v>1129</v>
      </c>
      <c r="AM649" s="192"/>
      <c r="AN649" s="215"/>
      <c r="AO649" s="215"/>
      <c r="AP649" s="215"/>
      <c r="AQ649" s="215"/>
    </row>
    <row r="650" spans="1:43" ht="25.5" x14ac:dyDescent="0.25">
      <c r="A650" s="232" t="s">
        <v>122</v>
      </c>
      <c r="B650" s="74" t="s">
        <v>48</v>
      </c>
      <c r="C650" s="74">
        <v>49</v>
      </c>
      <c r="D650" s="74" t="s">
        <v>54</v>
      </c>
      <c r="E650" s="74" t="s">
        <v>9</v>
      </c>
      <c r="F650" s="209"/>
      <c r="G650" s="209"/>
      <c r="H650" s="209"/>
      <c r="I650" s="209"/>
      <c r="J650" s="209"/>
      <c r="K650" s="209"/>
      <c r="L650" s="209"/>
      <c r="M650" s="209"/>
      <c r="N650" s="209"/>
      <c r="O650" s="209"/>
      <c r="P650" s="209"/>
      <c r="Q650" s="209"/>
      <c r="R650" s="209"/>
      <c r="S650" s="209"/>
      <c r="T650" s="209"/>
      <c r="U650" s="209"/>
      <c r="V650" s="209"/>
      <c r="W650" s="209"/>
      <c r="X650" s="209"/>
      <c r="Y650" s="64" t="s">
        <v>824</v>
      </c>
      <c r="Z650" s="127" t="s">
        <v>824</v>
      </c>
      <c r="AA650" s="127" t="s">
        <v>824</v>
      </c>
      <c r="AB650" s="128" t="s">
        <v>824</v>
      </c>
      <c r="AC650" s="61" t="s">
        <v>824</v>
      </c>
      <c r="AD650" s="214"/>
      <c r="AE650" s="61" t="s">
        <v>824</v>
      </c>
      <c r="AF650" s="130" t="s">
        <v>824</v>
      </c>
      <c r="AG650" s="123" t="s">
        <v>824</v>
      </c>
      <c r="AH650" s="123" t="s">
        <v>824</v>
      </c>
      <c r="AI650" s="61" t="s">
        <v>824</v>
      </c>
      <c r="AJ650" s="61" t="s">
        <v>824</v>
      </c>
      <c r="AK650" s="61" t="s">
        <v>824</v>
      </c>
      <c r="AL650" s="61" t="s">
        <v>1129</v>
      </c>
      <c r="AM650" s="76"/>
      <c r="AN650" s="215"/>
      <c r="AO650" s="215"/>
      <c r="AP650" s="215"/>
      <c r="AQ650" s="215"/>
    </row>
    <row r="651" spans="1:43" ht="30" x14ac:dyDescent="0.25">
      <c r="A651" s="232" t="s">
        <v>122</v>
      </c>
      <c r="B651" s="191" t="s">
        <v>55</v>
      </c>
      <c r="C651" s="191">
        <v>50</v>
      </c>
      <c r="D651" s="191" t="s">
        <v>670</v>
      </c>
      <c r="E651" s="191" t="s">
        <v>9</v>
      </c>
      <c r="F651" s="216">
        <v>2</v>
      </c>
      <c r="G651" s="216">
        <v>3</v>
      </c>
      <c r="H651" s="216">
        <v>3</v>
      </c>
      <c r="I651" s="216">
        <v>3</v>
      </c>
      <c r="J651" s="216"/>
      <c r="K651" s="216"/>
      <c r="L651" s="216"/>
      <c r="M651" s="216"/>
      <c r="N651" s="216"/>
      <c r="O651" s="216"/>
      <c r="P651" s="216"/>
      <c r="Q651" s="216"/>
      <c r="R651" s="216"/>
      <c r="S651" s="216"/>
      <c r="T651" s="216"/>
      <c r="U651" s="216"/>
      <c r="V651" s="216"/>
      <c r="W651" s="216"/>
      <c r="X651" s="216"/>
      <c r="Y651" s="152">
        <v>3</v>
      </c>
      <c r="Z651" s="127">
        <v>3</v>
      </c>
      <c r="AA651" s="127">
        <v>3</v>
      </c>
      <c r="AB651" s="127" t="s">
        <v>1132</v>
      </c>
      <c r="AC651" s="35" t="s">
        <v>144</v>
      </c>
      <c r="AD651" s="219" t="s">
        <v>371</v>
      </c>
      <c r="AE651" s="35" t="s">
        <v>476</v>
      </c>
      <c r="AF651" s="193" t="s">
        <v>1168</v>
      </c>
      <c r="AG651" s="123">
        <v>1</v>
      </c>
      <c r="AH651" s="123">
        <v>1</v>
      </c>
      <c r="AI651" s="61" t="s">
        <v>462</v>
      </c>
      <c r="AJ651" s="61" t="s">
        <v>463</v>
      </c>
      <c r="AK651" s="61" t="s">
        <v>475</v>
      </c>
      <c r="AL651" s="35" t="s">
        <v>377</v>
      </c>
      <c r="AM651" s="192"/>
      <c r="AN651" s="215" t="s">
        <v>1169</v>
      </c>
      <c r="AO651" s="215" t="s">
        <v>1170</v>
      </c>
      <c r="AP651" s="215" t="s">
        <v>1171</v>
      </c>
      <c r="AQ651" s="215" t="s">
        <v>1172</v>
      </c>
    </row>
    <row r="652" spans="1:43" ht="25.5" x14ac:dyDescent="0.25">
      <c r="A652" s="232" t="s">
        <v>122</v>
      </c>
      <c r="B652" s="74" t="s">
        <v>55</v>
      </c>
      <c r="C652" s="74">
        <v>51</v>
      </c>
      <c r="D652" s="74" t="s">
        <v>671</v>
      </c>
      <c r="E652" s="74" t="s">
        <v>9</v>
      </c>
      <c r="F652" s="209">
        <v>2</v>
      </c>
      <c r="G652" s="209">
        <v>3</v>
      </c>
      <c r="H652" s="209">
        <v>3</v>
      </c>
      <c r="I652" s="209">
        <v>2</v>
      </c>
      <c r="J652" s="209"/>
      <c r="K652" s="209"/>
      <c r="L652" s="209"/>
      <c r="M652" s="209"/>
      <c r="N652" s="209"/>
      <c r="O652" s="209"/>
      <c r="P652" s="209"/>
      <c r="Q652" s="209"/>
      <c r="R652" s="209"/>
      <c r="S652" s="209"/>
      <c r="T652" s="209"/>
      <c r="U652" s="209"/>
      <c r="V652" s="209"/>
      <c r="W652" s="209"/>
      <c r="X652" s="209"/>
      <c r="Y652" s="64">
        <v>3</v>
      </c>
      <c r="Z652" s="127">
        <v>3</v>
      </c>
      <c r="AA652" s="127">
        <v>3</v>
      </c>
      <c r="AB652" s="128" t="s">
        <v>1132</v>
      </c>
      <c r="AC652" s="61" t="s">
        <v>144</v>
      </c>
      <c r="AD652" s="214" t="s">
        <v>371</v>
      </c>
      <c r="AE652" s="61" t="s">
        <v>476</v>
      </c>
      <c r="AF652" s="130" t="s">
        <v>1132</v>
      </c>
      <c r="AG652" s="123">
        <v>3</v>
      </c>
      <c r="AH652" s="123">
        <v>3</v>
      </c>
      <c r="AI652" s="61" t="s">
        <v>144</v>
      </c>
      <c r="AJ652" s="61" t="s">
        <v>371</v>
      </c>
      <c r="AK652" s="61" t="s">
        <v>476</v>
      </c>
      <c r="AL652" s="61" t="s">
        <v>1129</v>
      </c>
      <c r="AM652" s="76"/>
      <c r="AN652" s="215" t="s">
        <v>1173</v>
      </c>
      <c r="AO652" s="215" t="s">
        <v>1174</v>
      </c>
      <c r="AP652" s="215" t="s">
        <v>1175</v>
      </c>
      <c r="AQ652" s="215" t="s">
        <v>1176</v>
      </c>
    </row>
    <row r="653" spans="1:43" ht="25.5" x14ac:dyDescent="0.25">
      <c r="A653" s="232" t="s">
        <v>122</v>
      </c>
      <c r="B653" s="191" t="s">
        <v>55</v>
      </c>
      <c r="C653" s="191">
        <v>52</v>
      </c>
      <c r="D653" s="191" t="s">
        <v>56</v>
      </c>
      <c r="E653" s="191" t="s">
        <v>9</v>
      </c>
      <c r="F653" s="216">
        <v>2</v>
      </c>
      <c r="G653" s="216">
        <v>3</v>
      </c>
      <c r="H653" s="216">
        <v>1</v>
      </c>
      <c r="I653" s="216">
        <v>2</v>
      </c>
      <c r="J653" s="216"/>
      <c r="K653" s="216"/>
      <c r="L653" s="216"/>
      <c r="M653" s="216"/>
      <c r="N653" s="216"/>
      <c r="O653" s="216"/>
      <c r="P653" s="216"/>
      <c r="Q653" s="216"/>
      <c r="R653" s="216"/>
      <c r="S653" s="216"/>
      <c r="T653" s="216"/>
      <c r="U653" s="216"/>
      <c r="V653" s="216"/>
      <c r="W653" s="216"/>
      <c r="X653" s="216"/>
      <c r="Y653" s="152">
        <v>2</v>
      </c>
      <c r="Z653" s="127">
        <v>2</v>
      </c>
      <c r="AA653" s="127">
        <v>2</v>
      </c>
      <c r="AB653" s="127" t="s">
        <v>1182</v>
      </c>
      <c r="AC653" s="35" t="s">
        <v>142</v>
      </c>
      <c r="AD653" s="219" t="s">
        <v>384</v>
      </c>
      <c r="AE653" s="35" t="s">
        <v>475</v>
      </c>
      <c r="AF653" s="193" t="s">
        <v>824</v>
      </c>
      <c r="AG653" s="123">
        <v>0</v>
      </c>
      <c r="AH653" s="123">
        <v>0</v>
      </c>
      <c r="AI653" s="61" t="s">
        <v>824</v>
      </c>
      <c r="AJ653" s="61" t="s">
        <v>824</v>
      </c>
      <c r="AK653" s="61" t="s">
        <v>824</v>
      </c>
      <c r="AL653" s="35" t="s">
        <v>1129</v>
      </c>
      <c r="AM653" s="192"/>
      <c r="AN653" s="215" t="s">
        <v>1177</v>
      </c>
      <c r="AO653" s="215" t="s">
        <v>1178</v>
      </c>
      <c r="AP653" s="215" t="s">
        <v>1179</v>
      </c>
      <c r="AQ653" s="215" t="s">
        <v>1180</v>
      </c>
    </row>
    <row r="654" spans="1:43" ht="25.5" x14ac:dyDescent="0.25">
      <c r="A654" s="232" t="s">
        <v>122</v>
      </c>
      <c r="B654" s="74" t="s">
        <v>57</v>
      </c>
      <c r="C654" s="74">
        <v>54</v>
      </c>
      <c r="D654" s="74" t="s">
        <v>59</v>
      </c>
      <c r="E654" s="74" t="s">
        <v>9</v>
      </c>
      <c r="F654" s="209"/>
      <c r="G654" s="209"/>
      <c r="H654" s="209"/>
      <c r="I654" s="209"/>
      <c r="J654" s="209"/>
      <c r="K654" s="209"/>
      <c r="L654" s="209"/>
      <c r="M654" s="209"/>
      <c r="N654" s="209"/>
      <c r="O654" s="209"/>
      <c r="P654" s="209"/>
      <c r="Q654" s="209"/>
      <c r="R654" s="209"/>
      <c r="S654" s="209"/>
      <c r="T654" s="209"/>
      <c r="U654" s="209"/>
      <c r="V654" s="209"/>
      <c r="W654" s="209"/>
      <c r="X654" s="209"/>
      <c r="Y654" s="64" t="s">
        <v>824</v>
      </c>
      <c r="Z654" s="127" t="s">
        <v>824</v>
      </c>
      <c r="AA654" s="127" t="s">
        <v>824</v>
      </c>
      <c r="AB654" s="128" t="s">
        <v>824</v>
      </c>
      <c r="AC654" s="61" t="s">
        <v>824</v>
      </c>
      <c r="AD654" s="214"/>
      <c r="AE654" s="61" t="s">
        <v>824</v>
      </c>
      <c r="AF654" s="130" t="s">
        <v>824</v>
      </c>
      <c r="AG654" s="123" t="s">
        <v>824</v>
      </c>
      <c r="AH654" s="123" t="s">
        <v>824</v>
      </c>
      <c r="AI654" s="61" t="s">
        <v>824</v>
      </c>
      <c r="AJ654" s="61" t="s">
        <v>824</v>
      </c>
      <c r="AK654" s="61" t="s">
        <v>824</v>
      </c>
      <c r="AL654" s="61" t="s">
        <v>1129</v>
      </c>
      <c r="AM654" s="76"/>
      <c r="AN654" s="215"/>
      <c r="AO654" s="215"/>
      <c r="AP654" s="215"/>
      <c r="AQ654" s="215"/>
    </row>
    <row r="655" spans="1:43" ht="25.5" x14ac:dyDescent="0.25">
      <c r="A655" s="232" t="s">
        <v>122</v>
      </c>
      <c r="B655" s="191" t="s">
        <v>60</v>
      </c>
      <c r="C655" s="191">
        <v>55</v>
      </c>
      <c r="D655" s="191" t="s">
        <v>61</v>
      </c>
      <c r="E655" s="191" t="s">
        <v>9</v>
      </c>
      <c r="F655" s="216"/>
      <c r="G655" s="216"/>
      <c r="H655" s="216"/>
      <c r="I655" s="216"/>
      <c r="J655" s="216"/>
      <c r="K655" s="216"/>
      <c r="L655" s="216"/>
      <c r="M655" s="216"/>
      <c r="N655" s="216"/>
      <c r="O655" s="216"/>
      <c r="P655" s="216"/>
      <c r="Q655" s="216"/>
      <c r="R655" s="216"/>
      <c r="S655" s="216"/>
      <c r="T655" s="216"/>
      <c r="U655" s="216"/>
      <c r="V655" s="216"/>
      <c r="W655" s="216"/>
      <c r="X655" s="216"/>
      <c r="Y655" s="152" t="s">
        <v>824</v>
      </c>
      <c r="Z655" s="127" t="s">
        <v>824</v>
      </c>
      <c r="AA655" s="127" t="s">
        <v>824</v>
      </c>
      <c r="AB655" s="127" t="s">
        <v>824</v>
      </c>
      <c r="AC655" s="35" t="s">
        <v>824</v>
      </c>
      <c r="AD655" s="219"/>
      <c r="AE655" s="35" t="s">
        <v>824</v>
      </c>
      <c r="AF655" s="193" t="s">
        <v>824</v>
      </c>
      <c r="AG655" s="123" t="s">
        <v>824</v>
      </c>
      <c r="AH655" s="123" t="s">
        <v>824</v>
      </c>
      <c r="AI655" s="61" t="s">
        <v>824</v>
      </c>
      <c r="AJ655" s="61" t="s">
        <v>824</v>
      </c>
      <c r="AK655" s="61" t="s">
        <v>824</v>
      </c>
      <c r="AL655" s="35" t="s">
        <v>1129</v>
      </c>
      <c r="AM655" s="192"/>
      <c r="AN655" s="215"/>
      <c r="AO655" s="215"/>
      <c r="AP655" s="215"/>
      <c r="AQ655" s="215"/>
    </row>
    <row r="656" spans="1:43" ht="38.25" x14ac:dyDescent="0.25">
      <c r="A656" s="232" t="s">
        <v>122</v>
      </c>
      <c r="B656" s="74" t="s">
        <v>60</v>
      </c>
      <c r="C656" s="74">
        <v>56</v>
      </c>
      <c r="D656" s="74" t="s">
        <v>64</v>
      </c>
      <c r="E656" s="74" t="s">
        <v>9</v>
      </c>
      <c r="F656" s="209"/>
      <c r="G656" s="209"/>
      <c r="H656" s="209"/>
      <c r="I656" s="209"/>
      <c r="J656" s="209"/>
      <c r="K656" s="209"/>
      <c r="L656" s="209"/>
      <c r="M656" s="209"/>
      <c r="N656" s="209"/>
      <c r="O656" s="209"/>
      <c r="P656" s="209"/>
      <c r="Q656" s="209"/>
      <c r="R656" s="209"/>
      <c r="S656" s="209"/>
      <c r="T656" s="209"/>
      <c r="U656" s="209"/>
      <c r="V656" s="209"/>
      <c r="W656" s="209"/>
      <c r="X656" s="209"/>
      <c r="Y656" s="64" t="s">
        <v>824</v>
      </c>
      <c r="Z656" s="127" t="s">
        <v>824</v>
      </c>
      <c r="AA656" s="127" t="s">
        <v>824</v>
      </c>
      <c r="AB656" s="128" t="s">
        <v>824</v>
      </c>
      <c r="AC656" s="61" t="s">
        <v>824</v>
      </c>
      <c r="AD656" s="214"/>
      <c r="AE656" s="61" t="s">
        <v>824</v>
      </c>
      <c r="AF656" s="130" t="s">
        <v>824</v>
      </c>
      <c r="AG656" s="123" t="s">
        <v>824</v>
      </c>
      <c r="AH656" s="123" t="s">
        <v>824</v>
      </c>
      <c r="AI656" s="61" t="s">
        <v>824</v>
      </c>
      <c r="AJ656" s="61" t="s">
        <v>824</v>
      </c>
      <c r="AK656" s="61" t="s">
        <v>824</v>
      </c>
      <c r="AL656" s="61" t="s">
        <v>1129</v>
      </c>
      <c r="AM656" s="76"/>
      <c r="AN656" s="215"/>
      <c r="AO656" s="215"/>
      <c r="AP656" s="215"/>
      <c r="AQ656" s="215"/>
    </row>
    <row r="657" spans="1:43" ht="25.5" x14ac:dyDescent="0.25">
      <c r="A657" s="232" t="s">
        <v>122</v>
      </c>
      <c r="B657" s="191" t="s">
        <v>66</v>
      </c>
      <c r="C657" s="191">
        <v>57</v>
      </c>
      <c r="D657" s="191" t="s">
        <v>67</v>
      </c>
      <c r="E657" s="191" t="s">
        <v>9</v>
      </c>
      <c r="F657" s="216"/>
      <c r="G657" s="216"/>
      <c r="H657" s="216"/>
      <c r="I657" s="216"/>
      <c r="J657" s="216"/>
      <c r="K657" s="216"/>
      <c r="L657" s="216"/>
      <c r="M657" s="216"/>
      <c r="N657" s="216"/>
      <c r="O657" s="216"/>
      <c r="P657" s="216"/>
      <c r="Q657" s="216"/>
      <c r="R657" s="216"/>
      <c r="S657" s="216"/>
      <c r="T657" s="216"/>
      <c r="U657" s="216"/>
      <c r="V657" s="216"/>
      <c r="W657" s="216"/>
      <c r="X657" s="216"/>
      <c r="Y657" s="152" t="s">
        <v>824</v>
      </c>
      <c r="Z657" s="127" t="s">
        <v>824</v>
      </c>
      <c r="AA657" s="127" t="s">
        <v>824</v>
      </c>
      <c r="AB657" s="127" t="s">
        <v>824</v>
      </c>
      <c r="AC657" s="35" t="s">
        <v>824</v>
      </c>
      <c r="AD657" s="219"/>
      <c r="AE657" s="35" t="s">
        <v>824</v>
      </c>
      <c r="AF657" s="193" t="s">
        <v>824</v>
      </c>
      <c r="AG657" s="123" t="s">
        <v>824</v>
      </c>
      <c r="AH657" s="123" t="s">
        <v>824</v>
      </c>
      <c r="AI657" s="61" t="s">
        <v>824</v>
      </c>
      <c r="AJ657" s="61" t="s">
        <v>824</v>
      </c>
      <c r="AK657" s="61" t="s">
        <v>824</v>
      </c>
      <c r="AL657" s="35" t="s">
        <v>1129</v>
      </c>
      <c r="AM657" s="192"/>
      <c r="AN657" s="215"/>
      <c r="AO657" s="215"/>
      <c r="AP657" s="215"/>
      <c r="AQ657" s="215"/>
    </row>
    <row r="658" spans="1:43" ht="25.5" x14ac:dyDescent="0.25">
      <c r="A658" s="232" t="s">
        <v>122</v>
      </c>
      <c r="B658" s="74" t="s">
        <v>66</v>
      </c>
      <c r="C658" s="74">
        <v>59</v>
      </c>
      <c r="D658" s="74" t="s">
        <v>71</v>
      </c>
      <c r="E658" s="74" t="s">
        <v>9</v>
      </c>
      <c r="F658" s="209"/>
      <c r="G658" s="209"/>
      <c r="H658" s="209"/>
      <c r="I658" s="209"/>
      <c r="J658" s="209"/>
      <c r="K658" s="209"/>
      <c r="L658" s="209"/>
      <c r="M658" s="209"/>
      <c r="N658" s="209"/>
      <c r="O658" s="209"/>
      <c r="P658" s="209"/>
      <c r="Q658" s="209"/>
      <c r="R658" s="209"/>
      <c r="S658" s="209"/>
      <c r="T658" s="209"/>
      <c r="U658" s="209"/>
      <c r="V658" s="209"/>
      <c r="W658" s="209"/>
      <c r="X658" s="209"/>
      <c r="Y658" s="64" t="s">
        <v>824</v>
      </c>
      <c r="Z658" s="127" t="s">
        <v>824</v>
      </c>
      <c r="AA658" s="127" t="s">
        <v>824</v>
      </c>
      <c r="AB658" s="128" t="s">
        <v>824</v>
      </c>
      <c r="AC658" s="61" t="s">
        <v>824</v>
      </c>
      <c r="AD658" s="214"/>
      <c r="AE658" s="61" t="s">
        <v>824</v>
      </c>
      <c r="AF658" s="130" t="s">
        <v>824</v>
      </c>
      <c r="AG658" s="123" t="s">
        <v>824</v>
      </c>
      <c r="AH658" s="123" t="s">
        <v>824</v>
      </c>
      <c r="AI658" s="61" t="s">
        <v>824</v>
      </c>
      <c r="AJ658" s="61" t="s">
        <v>824</v>
      </c>
      <c r="AK658" s="61" t="s">
        <v>824</v>
      </c>
      <c r="AL658" s="61" t="s">
        <v>1129</v>
      </c>
      <c r="AM658" s="76"/>
      <c r="AN658" s="215"/>
      <c r="AO658" s="215"/>
      <c r="AP658" s="215"/>
      <c r="AQ658" s="215"/>
    </row>
    <row r="659" spans="1:43" ht="25.5" x14ac:dyDescent="0.25">
      <c r="A659" s="232" t="s">
        <v>122</v>
      </c>
      <c r="B659" s="191" t="s">
        <v>66</v>
      </c>
      <c r="C659" s="191">
        <v>60</v>
      </c>
      <c r="D659" s="191" t="s">
        <v>72</v>
      </c>
      <c r="E659" s="191" t="s">
        <v>9</v>
      </c>
      <c r="F659" s="216"/>
      <c r="G659" s="216"/>
      <c r="H659" s="216"/>
      <c r="I659" s="216"/>
      <c r="J659" s="216"/>
      <c r="K659" s="216"/>
      <c r="L659" s="216"/>
      <c r="M659" s="216"/>
      <c r="N659" s="216"/>
      <c r="O659" s="216"/>
      <c r="P659" s="216"/>
      <c r="Q659" s="216"/>
      <c r="R659" s="216"/>
      <c r="S659" s="216"/>
      <c r="T659" s="216"/>
      <c r="U659" s="216"/>
      <c r="V659" s="216"/>
      <c r="W659" s="216"/>
      <c r="X659" s="216"/>
      <c r="Y659" s="152" t="s">
        <v>824</v>
      </c>
      <c r="Z659" s="127" t="s">
        <v>824</v>
      </c>
      <c r="AA659" s="127" t="s">
        <v>824</v>
      </c>
      <c r="AB659" s="127" t="s">
        <v>824</v>
      </c>
      <c r="AC659" s="35" t="s">
        <v>824</v>
      </c>
      <c r="AD659" s="219"/>
      <c r="AE659" s="35" t="s">
        <v>824</v>
      </c>
      <c r="AF659" s="193" t="s">
        <v>824</v>
      </c>
      <c r="AG659" s="123" t="s">
        <v>824</v>
      </c>
      <c r="AH659" s="123" t="s">
        <v>824</v>
      </c>
      <c r="AI659" s="61" t="s">
        <v>824</v>
      </c>
      <c r="AJ659" s="61" t="s">
        <v>824</v>
      </c>
      <c r="AK659" s="61" t="s">
        <v>824</v>
      </c>
      <c r="AL659" s="35" t="s">
        <v>1129</v>
      </c>
      <c r="AM659" s="192"/>
      <c r="AN659" s="215"/>
      <c r="AO659" s="215"/>
      <c r="AP659" s="215"/>
      <c r="AQ659" s="215"/>
    </row>
    <row r="660" spans="1:43" ht="25.5" x14ac:dyDescent="0.25">
      <c r="A660" s="232" t="s">
        <v>122</v>
      </c>
      <c r="B660" s="74" t="s">
        <v>101</v>
      </c>
      <c r="C660" s="74">
        <v>61</v>
      </c>
      <c r="D660" s="74" t="s">
        <v>674</v>
      </c>
      <c r="E660" s="74" t="s">
        <v>9</v>
      </c>
      <c r="F660" s="209"/>
      <c r="G660" s="209"/>
      <c r="H660" s="209"/>
      <c r="I660" s="209"/>
      <c r="J660" s="209"/>
      <c r="K660" s="209"/>
      <c r="L660" s="209"/>
      <c r="M660" s="209"/>
      <c r="N660" s="209"/>
      <c r="O660" s="209"/>
      <c r="P660" s="209"/>
      <c r="Q660" s="209"/>
      <c r="R660" s="209"/>
      <c r="S660" s="209"/>
      <c r="T660" s="209"/>
      <c r="U660" s="209"/>
      <c r="V660" s="209"/>
      <c r="W660" s="209"/>
      <c r="X660" s="209"/>
      <c r="Y660" s="64" t="s">
        <v>824</v>
      </c>
      <c r="Z660" s="127" t="s">
        <v>824</v>
      </c>
      <c r="AA660" s="127" t="s">
        <v>824</v>
      </c>
      <c r="AB660" s="128" t="s">
        <v>824</v>
      </c>
      <c r="AC660" s="61" t="s">
        <v>824</v>
      </c>
      <c r="AD660" s="214"/>
      <c r="AE660" s="61" t="s">
        <v>824</v>
      </c>
      <c r="AF660" s="130" t="s">
        <v>824</v>
      </c>
      <c r="AG660" s="123" t="s">
        <v>824</v>
      </c>
      <c r="AH660" s="123" t="s">
        <v>824</v>
      </c>
      <c r="AI660" s="61" t="s">
        <v>824</v>
      </c>
      <c r="AJ660" s="61" t="s">
        <v>824</v>
      </c>
      <c r="AK660" s="61" t="s">
        <v>824</v>
      </c>
      <c r="AL660" s="61" t="s">
        <v>1129</v>
      </c>
      <c r="AM660" s="76"/>
      <c r="AN660" s="215"/>
      <c r="AO660" s="215"/>
      <c r="AP660" s="215"/>
      <c r="AQ660" s="215"/>
    </row>
    <row r="661" spans="1:43" ht="25.5" x14ac:dyDescent="0.25">
      <c r="A661" s="232" t="s">
        <v>122</v>
      </c>
      <c r="B661" s="191" t="s">
        <v>101</v>
      </c>
      <c r="C661" s="191">
        <v>62</v>
      </c>
      <c r="D661" s="191" t="s">
        <v>675</v>
      </c>
      <c r="E661" s="191" t="s">
        <v>9</v>
      </c>
      <c r="F661" s="216"/>
      <c r="G661" s="216"/>
      <c r="H661" s="216"/>
      <c r="I661" s="216"/>
      <c r="J661" s="216"/>
      <c r="K661" s="216"/>
      <c r="L661" s="216"/>
      <c r="M661" s="216"/>
      <c r="N661" s="216"/>
      <c r="O661" s="216"/>
      <c r="P661" s="216"/>
      <c r="Q661" s="216"/>
      <c r="R661" s="216"/>
      <c r="S661" s="216"/>
      <c r="T661" s="216"/>
      <c r="U661" s="216"/>
      <c r="V661" s="216"/>
      <c r="W661" s="216"/>
      <c r="X661" s="216"/>
      <c r="Y661" s="152" t="s">
        <v>824</v>
      </c>
      <c r="Z661" s="127" t="s">
        <v>824</v>
      </c>
      <c r="AA661" s="127" t="s">
        <v>824</v>
      </c>
      <c r="AB661" s="127" t="s">
        <v>824</v>
      </c>
      <c r="AC661" s="35" t="s">
        <v>824</v>
      </c>
      <c r="AD661" s="219"/>
      <c r="AE661" s="35" t="s">
        <v>824</v>
      </c>
      <c r="AF661" s="193" t="s">
        <v>824</v>
      </c>
      <c r="AG661" s="123" t="s">
        <v>824</v>
      </c>
      <c r="AH661" s="123" t="s">
        <v>824</v>
      </c>
      <c r="AI661" s="61" t="s">
        <v>824</v>
      </c>
      <c r="AJ661" s="61" t="s">
        <v>824</v>
      </c>
      <c r="AK661" s="61" t="s">
        <v>824</v>
      </c>
      <c r="AL661" s="35" t="s">
        <v>1129</v>
      </c>
      <c r="AM661" s="192"/>
      <c r="AN661" s="215"/>
      <c r="AO661" s="215"/>
      <c r="AP661" s="215"/>
      <c r="AQ661" s="215"/>
    </row>
    <row r="662" spans="1:43" ht="25.5" x14ac:dyDescent="0.25">
      <c r="A662" s="232" t="s">
        <v>122</v>
      </c>
      <c r="B662" s="74" t="s">
        <v>76</v>
      </c>
      <c r="C662" s="74">
        <v>64</v>
      </c>
      <c r="D662" s="74" t="s">
        <v>77</v>
      </c>
      <c r="E662" s="74" t="s">
        <v>9</v>
      </c>
      <c r="F662" s="209"/>
      <c r="G662" s="209"/>
      <c r="H662" s="209"/>
      <c r="I662" s="209"/>
      <c r="J662" s="209"/>
      <c r="K662" s="209"/>
      <c r="L662" s="209"/>
      <c r="M662" s="209"/>
      <c r="N662" s="209"/>
      <c r="O662" s="209"/>
      <c r="P662" s="209"/>
      <c r="Q662" s="209"/>
      <c r="R662" s="209"/>
      <c r="S662" s="209"/>
      <c r="T662" s="209"/>
      <c r="U662" s="209"/>
      <c r="V662" s="209"/>
      <c r="W662" s="209"/>
      <c r="X662" s="209"/>
      <c r="Y662" s="64" t="s">
        <v>824</v>
      </c>
      <c r="Z662" s="127" t="s">
        <v>824</v>
      </c>
      <c r="AA662" s="127" t="s">
        <v>824</v>
      </c>
      <c r="AB662" s="128" t="s">
        <v>824</v>
      </c>
      <c r="AC662" s="61" t="s">
        <v>824</v>
      </c>
      <c r="AD662" s="214"/>
      <c r="AE662" s="61" t="s">
        <v>824</v>
      </c>
      <c r="AF662" s="130" t="s">
        <v>824</v>
      </c>
      <c r="AG662" s="123" t="s">
        <v>824</v>
      </c>
      <c r="AH662" s="123" t="s">
        <v>824</v>
      </c>
      <c r="AI662" s="61" t="s">
        <v>824</v>
      </c>
      <c r="AJ662" s="61" t="s">
        <v>824</v>
      </c>
      <c r="AK662" s="61" t="s">
        <v>824</v>
      </c>
      <c r="AL662" s="61" t="s">
        <v>1129</v>
      </c>
      <c r="AM662" s="76"/>
      <c r="AN662" s="215"/>
      <c r="AO662" s="215"/>
      <c r="AP662" s="215"/>
      <c r="AQ662" s="215"/>
    </row>
    <row r="663" spans="1:43" ht="38.25" x14ac:dyDescent="0.25">
      <c r="A663" s="232" t="s">
        <v>122</v>
      </c>
      <c r="B663" s="191" t="s">
        <v>76</v>
      </c>
      <c r="C663" s="191">
        <v>65</v>
      </c>
      <c r="D663" s="191" t="s">
        <v>78</v>
      </c>
      <c r="E663" s="191" t="s">
        <v>9</v>
      </c>
      <c r="F663" s="216"/>
      <c r="G663" s="216"/>
      <c r="H663" s="216"/>
      <c r="I663" s="216"/>
      <c r="J663" s="216"/>
      <c r="K663" s="216"/>
      <c r="L663" s="216"/>
      <c r="M663" s="216"/>
      <c r="N663" s="216"/>
      <c r="O663" s="216"/>
      <c r="P663" s="216"/>
      <c r="Q663" s="216"/>
      <c r="R663" s="216"/>
      <c r="S663" s="216"/>
      <c r="T663" s="216"/>
      <c r="U663" s="216"/>
      <c r="V663" s="216"/>
      <c r="W663" s="216"/>
      <c r="X663" s="216"/>
      <c r="Y663" s="152" t="s">
        <v>824</v>
      </c>
      <c r="Z663" s="127" t="s">
        <v>824</v>
      </c>
      <c r="AA663" s="127" t="s">
        <v>824</v>
      </c>
      <c r="AB663" s="127" t="s">
        <v>824</v>
      </c>
      <c r="AC663" s="35" t="s">
        <v>824</v>
      </c>
      <c r="AD663" s="219"/>
      <c r="AE663" s="35" t="s">
        <v>824</v>
      </c>
      <c r="AF663" s="193" t="s">
        <v>824</v>
      </c>
      <c r="AG663" s="123" t="s">
        <v>824</v>
      </c>
      <c r="AH663" s="123" t="s">
        <v>824</v>
      </c>
      <c r="AI663" s="61" t="s">
        <v>824</v>
      </c>
      <c r="AJ663" s="61" t="s">
        <v>824</v>
      </c>
      <c r="AK663" s="61" t="s">
        <v>824</v>
      </c>
      <c r="AL663" s="35" t="s">
        <v>1129</v>
      </c>
      <c r="AM663" s="192"/>
      <c r="AN663" s="215"/>
      <c r="AO663" s="215"/>
      <c r="AP663" s="215"/>
      <c r="AQ663" s="215"/>
    </row>
    <row r="664" spans="1:43" ht="25.5" x14ac:dyDescent="0.25">
      <c r="A664" s="232" t="s">
        <v>122</v>
      </c>
      <c r="B664" s="74" t="s">
        <v>676</v>
      </c>
      <c r="C664" s="74">
        <v>72</v>
      </c>
      <c r="D664" s="74" t="s">
        <v>679</v>
      </c>
      <c r="E664" s="74" t="s">
        <v>9</v>
      </c>
      <c r="F664" s="209"/>
      <c r="G664" s="209"/>
      <c r="H664" s="209"/>
      <c r="I664" s="209"/>
      <c r="J664" s="209"/>
      <c r="K664" s="209"/>
      <c r="L664" s="209"/>
      <c r="M664" s="209"/>
      <c r="N664" s="209"/>
      <c r="O664" s="209"/>
      <c r="P664" s="209"/>
      <c r="Q664" s="209"/>
      <c r="R664" s="209"/>
      <c r="S664" s="209"/>
      <c r="T664" s="209"/>
      <c r="U664" s="209"/>
      <c r="V664" s="209"/>
      <c r="W664" s="209"/>
      <c r="X664" s="209"/>
      <c r="Y664" s="64" t="s">
        <v>824</v>
      </c>
      <c r="Z664" s="127" t="s">
        <v>824</v>
      </c>
      <c r="AA664" s="127" t="s">
        <v>824</v>
      </c>
      <c r="AB664" s="128" t="s">
        <v>824</v>
      </c>
      <c r="AC664" s="61" t="s">
        <v>824</v>
      </c>
      <c r="AD664" s="214"/>
      <c r="AE664" s="61" t="s">
        <v>824</v>
      </c>
      <c r="AF664" s="130" t="s">
        <v>824</v>
      </c>
      <c r="AG664" s="123" t="s">
        <v>824</v>
      </c>
      <c r="AH664" s="123" t="s">
        <v>824</v>
      </c>
      <c r="AI664" s="61" t="s">
        <v>824</v>
      </c>
      <c r="AJ664" s="61" t="s">
        <v>824</v>
      </c>
      <c r="AK664" s="61" t="s">
        <v>824</v>
      </c>
      <c r="AL664" s="61" t="s">
        <v>1129</v>
      </c>
      <c r="AM664" s="76"/>
      <c r="AN664" s="215"/>
      <c r="AO664" s="215"/>
      <c r="AP664" s="215"/>
      <c r="AQ664" s="215"/>
    </row>
    <row r="665" spans="1:43" ht="25.5" x14ac:dyDescent="0.25">
      <c r="A665" s="232" t="s">
        <v>122</v>
      </c>
      <c r="B665" s="191" t="s">
        <v>26</v>
      </c>
      <c r="C665" s="191">
        <v>76</v>
      </c>
      <c r="D665" s="191" t="s">
        <v>747</v>
      </c>
      <c r="E665" s="191" t="s">
        <v>9</v>
      </c>
      <c r="F665" s="216"/>
      <c r="G665" s="216"/>
      <c r="H665" s="216"/>
      <c r="I665" s="216"/>
      <c r="J665" s="216"/>
      <c r="K665" s="216"/>
      <c r="L665" s="216"/>
      <c r="M665" s="216"/>
      <c r="N665" s="216"/>
      <c r="O665" s="216"/>
      <c r="P665" s="216"/>
      <c r="Q665" s="216"/>
      <c r="R665" s="216"/>
      <c r="S665" s="216"/>
      <c r="T665" s="216"/>
      <c r="U665" s="216"/>
      <c r="V665" s="216"/>
      <c r="W665" s="216"/>
      <c r="X665" s="216"/>
      <c r="Y665" s="64" t="s">
        <v>824</v>
      </c>
      <c r="Z665" s="127" t="s">
        <v>824</v>
      </c>
      <c r="AA665" s="127" t="s">
        <v>824</v>
      </c>
      <c r="AB665" s="128" t="s">
        <v>824</v>
      </c>
      <c r="AC665" s="61" t="s">
        <v>824</v>
      </c>
      <c r="AD665" s="214"/>
      <c r="AE665" s="61" t="s">
        <v>824</v>
      </c>
      <c r="AF665" s="130" t="s">
        <v>824</v>
      </c>
      <c r="AG665" s="123" t="s">
        <v>824</v>
      </c>
      <c r="AH665" s="123" t="s">
        <v>824</v>
      </c>
      <c r="AI665" s="61" t="s">
        <v>824</v>
      </c>
      <c r="AJ665" s="61" t="s">
        <v>824</v>
      </c>
      <c r="AK665" s="61" t="s">
        <v>824</v>
      </c>
      <c r="AL665" s="61" t="s">
        <v>1129</v>
      </c>
      <c r="AM665" s="76"/>
      <c r="AN665" s="215"/>
      <c r="AO665" s="215"/>
      <c r="AP665" s="215"/>
      <c r="AQ665" s="215"/>
    </row>
    <row r="666" spans="1:43" ht="25.5" x14ac:dyDescent="0.25">
      <c r="A666" s="232" t="s">
        <v>122</v>
      </c>
      <c r="B666" s="74" t="s">
        <v>26</v>
      </c>
      <c r="C666" s="74">
        <v>81</v>
      </c>
      <c r="D666" s="74" t="s">
        <v>751</v>
      </c>
      <c r="E666" s="74" t="s">
        <v>9</v>
      </c>
      <c r="F666" s="209"/>
      <c r="G666" s="209"/>
      <c r="H666" s="209"/>
      <c r="I666" s="209"/>
      <c r="J666" s="209"/>
      <c r="K666" s="209"/>
      <c r="L666" s="209"/>
      <c r="M666" s="209"/>
      <c r="N666" s="209"/>
      <c r="O666" s="209"/>
      <c r="P666" s="209"/>
      <c r="Q666" s="209"/>
      <c r="R666" s="209"/>
      <c r="S666" s="209"/>
      <c r="T666" s="209"/>
      <c r="U666" s="209"/>
      <c r="V666" s="209"/>
      <c r="W666" s="209"/>
      <c r="X666" s="209"/>
      <c r="Y666" s="152" t="s">
        <v>824</v>
      </c>
      <c r="Z666" s="127" t="s">
        <v>824</v>
      </c>
      <c r="AA666" s="127" t="s">
        <v>824</v>
      </c>
      <c r="AB666" s="127" t="s">
        <v>824</v>
      </c>
      <c r="AC666" s="35" t="s">
        <v>824</v>
      </c>
      <c r="AD666" s="219"/>
      <c r="AE666" s="35" t="s">
        <v>824</v>
      </c>
      <c r="AF666" s="193" t="s">
        <v>824</v>
      </c>
      <c r="AG666" s="123" t="s">
        <v>824</v>
      </c>
      <c r="AH666" s="123" t="s">
        <v>824</v>
      </c>
      <c r="AI666" s="61" t="s">
        <v>824</v>
      </c>
      <c r="AJ666" s="61" t="s">
        <v>824</v>
      </c>
      <c r="AK666" s="61" t="s">
        <v>824</v>
      </c>
      <c r="AL666" s="35" t="s">
        <v>1129</v>
      </c>
      <c r="AM666" s="192"/>
      <c r="AN666" s="215"/>
      <c r="AO666" s="215"/>
      <c r="AP666" s="215"/>
      <c r="AQ666" s="215"/>
    </row>
    <row r="667" spans="1:43" ht="25.5" x14ac:dyDescent="0.25">
      <c r="A667" s="232" t="s">
        <v>122</v>
      </c>
      <c r="B667" s="191" t="s">
        <v>26</v>
      </c>
      <c r="C667" s="191">
        <v>82</v>
      </c>
      <c r="D667" s="191" t="s">
        <v>1160</v>
      </c>
      <c r="E667" s="191" t="s">
        <v>9</v>
      </c>
      <c r="F667" s="216"/>
      <c r="G667" s="216"/>
      <c r="H667" s="216"/>
      <c r="I667" s="216"/>
      <c r="J667" s="216"/>
      <c r="K667" s="216"/>
      <c r="L667" s="216"/>
      <c r="M667" s="216"/>
      <c r="N667" s="216"/>
      <c r="O667" s="216"/>
      <c r="P667" s="216"/>
      <c r="Q667" s="216"/>
      <c r="R667" s="216"/>
      <c r="S667" s="216"/>
      <c r="T667" s="216"/>
      <c r="U667" s="216"/>
      <c r="V667" s="216"/>
      <c r="W667" s="216"/>
      <c r="X667" s="216"/>
      <c r="Y667" s="64" t="s">
        <v>824</v>
      </c>
      <c r="Z667" s="127" t="s">
        <v>824</v>
      </c>
      <c r="AA667" s="127" t="s">
        <v>824</v>
      </c>
      <c r="AB667" s="128" t="s">
        <v>824</v>
      </c>
      <c r="AC667" s="61" t="s">
        <v>824</v>
      </c>
      <c r="AD667" s="214"/>
      <c r="AE667" s="61" t="s">
        <v>824</v>
      </c>
      <c r="AF667" s="130" t="s">
        <v>824</v>
      </c>
      <c r="AG667" s="123" t="s">
        <v>824</v>
      </c>
      <c r="AH667" s="123" t="s">
        <v>824</v>
      </c>
      <c r="AI667" s="61" t="s">
        <v>824</v>
      </c>
      <c r="AJ667" s="61" t="s">
        <v>824</v>
      </c>
      <c r="AK667" s="61" t="s">
        <v>824</v>
      </c>
      <c r="AL667" s="61" t="s">
        <v>1129</v>
      </c>
      <c r="AM667" s="76"/>
      <c r="AN667" s="215"/>
      <c r="AO667" s="215"/>
      <c r="AP667" s="215"/>
      <c r="AQ667" s="215"/>
    </row>
    <row r="668" spans="1:43" ht="38.25" x14ac:dyDescent="0.25">
      <c r="A668" s="232" t="s">
        <v>122</v>
      </c>
      <c r="B668" s="74" t="s">
        <v>26</v>
      </c>
      <c r="C668" s="74">
        <v>86</v>
      </c>
      <c r="D668" s="74" t="s">
        <v>1161</v>
      </c>
      <c r="E668" s="74" t="s">
        <v>9</v>
      </c>
      <c r="F668" s="209"/>
      <c r="G668" s="209"/>
      <c r="H668" s="209"/>
      <c r="I668" s="209"/>
      <c r="J668" s="209"/>
      <c r="K668" s="209"/>
      <c r="L668" s="209"/>
      <c r="M668" s="209"/>
      <c r="N668" s="209"/>
      <c r="O668" s="209"/>
      <c r="P668" s="209"/>
      <c r="Q668" s="209"/>
      <c r="R668" s="209"/>
      <c r="S668" s="209"/>
      <c r="T668" s="209"/>
      <c r="U668" s="209"/>
      <c r="V668" s="209"/>
      <c r="W668" s="209"/>
      <c r="X668" s="209"/>
      <c r="Y668" s="152" t="s">
        <v>824</v>
      </c>
      <c r="Z668" s="127" t="s">
        <v>824</v>
      </c>
      <c r="AA668" s="127" t="s">
        <v>824</v>
      </c>
      <c r="AB668" s="127" t="s">
        <v>824</v>
      </c>
      <c r="AC668" s="35" t="s">
        <v>824</v>
      </c>
      <c r="AD668" s="219"/>
      <c r="AE668" s="35" t="s">
        <v>824</v>
      </c>
      <c r="AF668" s="193" t="s">
        <v>824</v>
      </c>
      <c r="AG668" s="123" t="s">
        <v>824</v>
      </c>
      <c r="AH668" s="123" t="s">
        <v>824</v>
      </c>
      <c r="AI668" s="61" t="s">
        <v>824</v>
      </c>
      <c r="AJ668" s="61" t="s">
        <v>824</v>
      </c>
      <c r="AK668" s="61" t="s">
        <v>824</v>
      </c>
      <c r="AL668" s="35" t="s">
        <v>1129</v>
      </c>
      <c r="AM668" s="192"/>
      <c r="AN668" s="215"/>
      <c r="AO668" s="215"/>
      <c r="AP668" s="215"/>
      <c r="AQ668" s="215"/>
    </row>
    <row r="669" spans="1:43" ht="25.5" x14ac:dyDescent="0.25">
      <c r="A669" s="232" t="s">
        <v>122</v>
      </c>
      <c r="B669" s="191" t="s">
        <v>687</v>
      </c>
      <c r="C669" s="191">
        <v>102</v>
      </c>
      <c r="D669" s="191" t="s">
        <v>690</v>
      </c>
      <c r="E669" s="191" t="s">
        <v>9</v>
      </c>
      <c r="F669" s="216"/>
      <c r="G669" s="216"/>
      <c r="H669" s="216"/>
      <c r="I669" s="216"/>
      <c r="J669" s="216"/>
      <c r="K669" s="216"/>
      <c r="L669" s="216"/>
      <c r="M669" s="216"/>
      <c r="N669" s="216"/>
      <c r="O669" s="216"/>
      <c r="P669" s="216"/>
      <c r="Q669" s="216"/>
      <c r="R669" s="216"/>
      <c r="S669" s="216"/>
      <c r="T669" s="216"/>
      <c r="U669" s="216"/>
      <c r="V669" s="216"/>
      <c r="W669" s="216"/>
      <c r="X669" s="216"/>
      <c r="Y669" s="152" t="s">
        <v>824</v>
      </c>
      <c r="Z669" s="127" t="s">
        <v>824</v>
      </c>
      <c r="AA669" s="127" t="s">
        <v>824</v>
      </c>
      <c r="AB669" s="127" t="s">
        <v>824</v>
      </c>
      <c r="AC669" s="35" t="s">
        <v>824</v>
      </c>
      <c r="AD669" s="219"/>
      <c r="AE669" s="35" t="s">
        <v>824</v>
      </c>
      <c r="AF669" s="193" t="s">
        <v>824</v>
      </c>
      <c r="AG669" s="123" t="s">
        <v>824</v>
      </c>
      <c r="AH669" s="123" t="s">
        <v>824</v>
      </c>
      <c r="AI669" s="61" t="s">
        <v>824</v>
      </c>
      <c r="AJ669" s="61" t="s">
        <v>824</v>
      </c>
      <c r="AK669" s="61" t="s">
        <v>824</v>
      </c>
      <c r="AL669" s="35" t="s">
        <v>1129</v>
      </c>
      <c r="AM669" s="192"/>
      <c r="AN669" s="215"/>
      <c r="AO669" s="215"/>
      <c r="AP669" s="215"/>
      <c r="AQ669" s="215"/>
    </row>
    <row r="670" spans="1:43" ht="25.5" x14ac:dyDescent="0.25">
      <c r="A670" s="232" t="s">
        <v>122</v>
      </c>
      <c r="B670" s="74" t="s">
        <v>12</v>
      </c>
      <c r="C670" s="74">
        <v>104</v>
      </c>
      <c r="D670" s="74" t="s">
        <v>692</v>
      </c>
      <c r="E670" s="74" t="s">
        <v>684</v>
      </c>
      <c r="F670" s="74">
        <v>2</v>
      </c>
      <c r="G670" s="74">
        <v>1</v>
      </c>
      <c r="H670" s="209">
        <v>2</v>
      </c>
      <c r="I670" s="209">
        <v>1</v>
      </c>
      <c r="J670" s="209"/>
      <c r="K670" s="209"/>
      <c r="L670" s="209"/>
      <c r="M670" s="209"/>
      <c r="N670" s="209"/>
      <c r="O670" s="209"/>
      <c r="P670" s="209"/>
      <c r="Q670" s="209"/>
      <c r="R670" s="209"/>
      <c r="S670" s="209"/>
      <c r="T670" s="209"/>
      <c r="U670" s="209"/>
      <c r="V670" s="209"/>
      <c r="W670" s="209"/>
      <c r="X670" s="209"/>
      <c r="Y670" s="209">
        <v>2</v>
      </c>
      <c r="Z670" s="209">
        <v>2</v>
      </c>
      <c r="AA670" s="127">
        <v>2</v>
      </c>
      <c r="AB670" s="127" t="s">
        <v>1182</v>
      </c>
      <c r="AC670" s="35" t="s">
        <v>142</v>
      </c>
      <c r="AD670" s="219" t="s">
        <v>384</v>
      </c>
      <c r="AE670" s="35" t="s">
        <v>475</v>
      </c>
      <c r="AF670" s="193" t="s">
        <v>1182</v>
      </c>
      <c r="AG670" s="123">
        <v>2</v>
      </c>
      <c r="AH670" s="123">
        <v>2</v>
      </c>
      <c r="AI670" s="61" t="s">
        <v>142</v>
      </c>
      <c r="AJ670" s="61" t="s">
        <v>384</v>
      </c>
      <c r="AK670" s="61" t="s">
        <v>475</v>
      </c>
      <c r="AL670" s="35" t="s">
        <v>377</v>
      </c>
      <c r="AM670" s="192"/>
      <c r="AN670" s="215"/>
      <c r="AO670" s="215"/>
      <c r="AP670" s="215"/>
      <c r="AQ670" s="215"/>
    </row>
    <row r="671" spans="1:43" ht="25.5" x14ac:dyDescent="0.25">
      <c r="A671" s="232" t="s">
        <v>122</v>
      </c>
      <c r="B671" s="191" t="s">
        <v>33</v>
      </c>
      <c r="C671" s="191">
        <v>105</v>
      </c>
      <c r="D671" s="191" t="s">
        <v>693</v>
      </c>
      <c r="E671" s="191" t="s">
        <v>9</v>
      </c>
      <c r="F671" s="216"/>
      <c r="G671" s="216"/>
      <c r="H671" s="216"/>
      <c r="I671" s="216"/>
      <c r="J671" s="216"/>
      <c r="K671" s="216"/>
      <c r="L671" s="216"/>
      <c r="M671" s="216"/>
      <c r="N671" s="216"/>
      <c r="O671" s="216"/>
      <c r="P671" s="216"/>
      <c r="Q671" s="216"/>
      <c r="R671" s="216"/>
      <c r="S671" s="216"/>
      <c r="T671" s="216"/>
      <c r="U671" s="216"/>
      <c r="V671" s="216"/>
      <c r="W671" s="216"/>
      <c r="X671" s="216"/>
      <c r="Y671" s="152" t="s">
        <v>824</v>
      </c>
      <c r="Z671" s="127" t="s">
        <v>824</v>
      </c>
      <c r="AA671" s="127" t="s">
        <v>824</v>
      </c>
      <c r="AB671" s="127" t="s">
        <v>824</v>
      </c>
      <c r="AC671" s="35" t="s">
        <v>824</v>
      </c>
      <c r="AD671" s="219"/>
      <c r="AE671" s="35" t="s">
        <v>824</v>
      </c>
      <c r="AF671" s="193" t="s">
        <v>824</v>
      </c>
      <c r="AG671" s="123" t="s">
        <v>824</v>
      </c>
      <c r="AH671" s="123" t="s">
        <v>824</v>
      </c>
      <c r="AI671" s="61" t="s">
        <v>824</v>
      </c>
      <c r="AJ671" s="61" t="s">
        <v>824</v>
      </c>
      <c r="AK671" s="61" t="s">
        <v>824</v>
      </c>
      <c r="AL671" s="35" t="s">
        <v>1129</v>
      </c>
      <c r="AM671" s="192"/>
      <c r="AN671" s="215"/>
      <c r="AO671" s="215"/>
      <c r="AP671" s="215"/>
      <c r="AQ671" s="215"/>
    </row>
    <row r="672" spans="1:43" ht="25.5" x14ac:dyDescent="0.25">
      <c r="A672" s="232" t="s">
        <v>122</v>
      </c>
      <c r="B672" s="74" t="s">
        <v>33</v>
      </c>
      <c r="C672" s="74">
        <v>106</v>
      </c>
      <c r="D672" s="74" t="s">
        <v>695</v>
      </c>
      <c r="E672" s="74" t="s">
        <v>9</v>
      </c>
      <c r="F672" s="209"/>
      <c r="G672" s="209"/>
      <c r="H672" s="209"/>
      <c r="I672" s="209"/>
      <c r="J672" s="209"/>
      <c r="K672" s="209"/>
      <c r="L672" s="209"/>
      <c r="M672" s="209"/>
      <c r="N672" s="209"/>
      <c r="O672" s="209"/>
      <c r="P672" s="209"/>
      <c r="Q672" s="209"/>
      <c r="R672" s="209"/>
      <c r="S672" s="209"/>
      <c r="T672" s="209"/>
      <c r="U672" s="209"/>
      <c r="V672" s="209"/>
      <c r="W672" s="209"/>
      <c r="X672" s="209"/>
      <c r="Y672" s="64" t="s">
        <v>824</v>
      </c>
      <c r="Z672" s="127" t="s">
        <v>824</v>
      </c>
      <c r="AA672" s="127" t="s">
        <v>824</v>
      </c>
      <c r="AB672" s="128" t="s">
        <v>824</v>
      </c>
      <c r="AC672" s="61" t="s">
        <v>824</v>
      </c>
      <c r="AD672" s="214"/>
      <c r="AE672" s="61" t="s">
        <v>824</v>
      </c>
      <c r="AF672" s="130" t="s">
        <v>824</v>
      </c>
      <c r="AG672" s="123" t="s">
        <v>824</v>
      </c>
      <c r="AH672" s="123" t="s">
        <v>824</v>
      </c>
      <c r="AI672" s="61" t="s">
        <v>824</v>
      </c>
      <c r="AJ672" s="61" t="s">
        <v>824</v>
      </c>
      <c r="AK672" s="61" t="s">
        <v>824</v>
      </c>
      <c r="AL672" s="61" t="s">
        <v>1129</v>
      </c>
      <c r="AM672" s="76"/>
      <c r="AN672" s="215"/>
      <c r="AO672" s="215"/>
      <c r="AP672" s="215"/>
      <c r="AQ672" s="215"/>
    </row>
    <row r="673" spans="1:43" ht="25.5" x14ac:dyDescent="0.25">
      <c r="A673" s="232" t="s">
        <v>122</v>
      </c>
      <c r="B673" s="191" t="s">
        <v>33</v>
      </c>
      <c r="C673" s="191">
        <v>107</v>
      </c>
      <c r="D673" s="191" t="s">
        <v>696</v>
      </c>
      <c r="E673" s="191" t="s">
        <v>9</v>
      </c>
      <c r="F673" s="216"/>
      <c r="G673" s="216"/>
      <c r="H673" s="216"/>
      <c r="I673" s="216"/>
      <c r="J673" s="216"/>
      <c r="K673" s="216"/>
      <c r="L673" s="216"/>
      <c r="M673" s="216"/>
      <c r="N673" s="216"/>
      <c r="O673" s="216"/>
      <c r="P673" s="216"/>
      <c r="Q673" s="216"/>
      <c r="R673" s="216"/>
      <c r="S673" s="216"/>
      <c r="T673" s="216"/>
      <c r="U673" s="216"/>
      <c r="V673" s="216"/>
      <c r="W673" s="216"/>
      <c r="X673" s="216"/>
      <c r="Y673" s="64" t="s">
        <v>824</v>
      </c>
      <c r="Z673" s="127" t="s">
        <v>824</v>
      </c>
      <c r="AA673" s="127" t="s">
        <v>824</v>
      </c>
      <c r="AB673" s="128" t="s">
        <v>824</v>
      </c>
      <c r="AC673" s="61" t="s">
        <v>824</v>
      </c>
      <c r="AD673" s="214"/>
      <c r="AE673" s="61" t="s">
        <v>824</v>
      </c>
      <c r="AF673" s="130" t="s">
        <v>824</v>
      </c>
      <c r="AG673" s="123" t="s">
        <v>824</v>
      </c>
      <c r="AH673" s="123" t="s">
        <v>824</v>
      </c>
      <c r="AI673" s="61" t="s">
        <v>824</v>
      </c>
      <c r="AJ673" s="61" t="s">
        <v>824</v>
      </c>
      <c r="AK673" s="61" t="s">
        <v>824</v>
      </c>
      <c r="AL673" s="61" t="s">
        <v>1129</v>
      </c>
      <c r="AM673" s="76"/>
      <c r="AN673" s="215"/>
      <c r="AO673" s="215"/>
      <c r="AP673" s="215"/>
      <c r="AQ673" s="215"/>
    </row>
    <row r="674" spans="1:43" ht="25.5" x14ac:dyDescent="0.25">
      <c r="A674" s="232" t="s">
        <v>122</v>
      </c>
      <c r="B674" s="74" t="s">
        <v>35</v>
      </c>
      <c r="C674" s="74">
        <v>108</v>
      </c>
      <c r="D674" s="74" t="s">
        <v>697</v>
      </c>
      <c r="E674" s="74" t="s">
        <v>9</v>
      </c>
      <c r="F674" s="209"/>
      <c r="G674" s="209"/>
      <c r="H674" s="209"/>
      <c r="I674" s="209"/>
      <c r="J674" s="209"/>
      <c r="K674" s="209"/>
      <c r="L674" s="209"/>
      <c r="M674" s="209"/>
      <c r="N674" s="209"/>
      <c r="O674" s="209"/>
      <c r="P674" s="209"/>
      <c r="Q674" s="209"/>
      <c r="R674" s="209"/>
      <c r="S674" s="209"/>
      <c r="T674" s="209"/>
      <c r="U674" s="209"/>
      <c r="V674" s="209"/>
      <c r="W674" s="209"/>
      <c r="X674" s="209"/>
      <c r="Y674" s="64" t="s">
        <v>824</v>
      </c>
      <c r="Z674" s="127" t="s">
        <v>824</v>
      </c>
      <c r="AA674" s="127" t="s">
        <v>824</v>
      </c>
      <c r="AB674" s="128" t="s">
        <v>824</v>
      </c>
      <c r="AC674" s="61" t="s">
        <v>824</v>
      </c>
      <c r="AD674" s="214"/>
      <c r="AE674" s="61" t="s">
        <v>824</v>
      </c>
      <c r="AF674" s="130" t="s">
        <v>824</v>
      </c>
      <c r="AG674" s="123" t="s">
        <v>824</v>
      </c>
      <c r="AH674" s="123" t="s">
        <v>824</v>
      </c>
      <c r="AI674" s="61" t="s">
        <v>824</v>
      </c>
      <c r="AJ674" s="61" t="s">
        <v>824</v>
      </c>
      <c r="AK674" s="61" t="s">
        <v>824</v>
      </c>
      <c r="AL674" s="61" t="s">
        <v>1129</v>
      </c>
      <c r="AM674" s="76"/>
      <c r="AN674" s="215"/>
      <c r="AO674" s="215"/>
      <c r="AP674" s="215"/>
      <c r="AQ674" s="215"/>
    </row>
    <row r="675" spans="1:43" ht="38.25" x14ac:dyDescent="0.25">
      <c r="A675" s="232" t="s">
        <v>122</v>
      </c>
      <c r="B675" s="191" t="s">
        <v>35</v>
      </c>
      <c r="C675" s="191">
        <v>109</v>
      </c>
      <c r="D675" s="191" t="s">
        <v>698</v>
      </c>
      <c r="E675" s="191" t="s">
        <v>9</v>
      </c>
      <c r="F675" s="216"/>
      <c r="G675" s="216"/>
      <c r="H675" s="216"/>
      <c r="I675" s="216"/>
      <c r="J675" s="216"/>
      <c r="K675" s="216"/>
      <c r="L675" s="216"/>
      <c r="M675" s="216"/>
      <c r="N675" s="216"/>
      <c r="O675" s="216"/>
      <c r="P675" s="216"/>
      <c r="Q675" s="216"/>
      <c r="R675" s="216"/>
      <c r="S675" s="216"/>
      <c r="T675" s="216"/>
      <c r="U675" s="216"/>
      <c r="V675" s="216"/>
      <c r="W675" s="216"/>
      <c r="X675" s="216"/>
      <c r="Y675" s="64" t="s">
        <v>824</v>
      </c>
      <c r="Z675" s="127" t="s">
        <v>824</v>
      </c>
      <c r="AA675" s="127" t="s">
        <v>824</v>
      </c>
      <c r="AB675" s="128" t="s">
        <v>824</v>
      </c>
      <c r="AC675" s="61" t="s">
        <v>824</v>
      </c>
      <c r="AD675" s="214"/>
      <c r="AE675" s="61" t="s">
        <v>824</v>
      </c>
      <c r="AF675" s="130" t="s">
        <v>824</v>
      </c>
      <c r="AG675" s="123" t="s">
        <v>824</v>
      </c>
      <c r="AH675" s="123" t="s">
        <v>824</v>
      </c>
      <c r="AI675" s="61" t="s">
        <v>824</v>
      </c>
      <c r="AJ675" s="61" t="s">
        <v>824</v>
      </c>
      <c r="AK675" s="61" t="s">
        <v>824</v>
      </c>
      <c r="AL675" s="61" t="s">
        <v>1129</v>
      </c>
      <c r="AM675" s="76"/>
      <c r="AN675" s="215"/>
      <c r="AO675" s="215"/>
      <c r="AP675" s="215"/>
      <c r="AQ675" s="215"/>
    </row>
    <row r="676" spans="1:43" ht="38.25" x14ac:dyDescent="0.25">
      <c r="A676" s="232" t="s">
        <v>122</v>
      </c>
      <c r="B676" s="74" t="s">
        <v>35</v>
      </c>
      <c r="C676" s="74">
        <v>110</v>
      </c>
      <c r="D676" s="74" t="s">
        <v>699</v>
      </c>
      <c r="E676" s="74" t="s">
        <v>9</v>
      </c>
      <c r="F676" s="209"/>
      <c r="G676" s="209"/>
      <c r="H676" s="209"/>
      <c r="I676" s="209"/>
      <c r="J676" s="209"/>
      <c r="K676" s="209"/>
      <c r="L676" s="209"/>
      <c r="M676" s="209"/>
      <c r="N676" s="209"/>
      <c r="O676" s="209"/>
      <c r="P676" s="209"/>
      <c r="Q676" s="209"/>
      <c r="R676" s="209"/>
      <c r="S676" s="209"/>
      <c r="T676" s="209"/>
      <c r="U676" s="209"/>
      <c r="V676" s="209"/>
      <c r="W676" s="209"/>
      <c r="X676" s="209"/>
      <c r="Y676" s="64" t="s">
        <v>824</v>
      </c>
      <c r="Z676" s="127" t="s">
        <v>824</v>
      </c>
      <c r="AA676" s="127" t="s">
        <v>824</v>
      </c>
      <c r="AB676" s="128" t="s">
        <v>824</v>
      </c>
      <c r="AC676" s="61" t="s">
        <v>824</v>
      </c>
      <c r="AD676" s="214"/>
      <c r="AE676" s="61" t="s">
        <v>824</v>
      </c>
      <c r="AF676" s="130" t="s">
        <v>824</v>
      </c>
      <c r="AG676" s="123" t="s">
        <v>824</v>
      </c>
      <c r="AH676" s="123" t="s">
        <v>824</v>
      </c>
      <c r="AI676" s="61" t="s">
        <v>824</v>
      </c>
      <c r="AJ676" s="61" t="s">
        <v>824</v>
      </c>
      <c r="AK676" s="61" t="s">
        <v>824</v>
      </c>
      <c r="AL676" s="61" t="s">
        <v>1129</v>
      </c>
      <c r="AM676" s="76"/>
      <c r="AN676" s="215"/>
      <c r="AO676" s="215"/>
      <c r="AP676" s="215"/>
      <c r="AQ676" s="215"/>
    </row>
    <row r="677" spans="1:43" ht="25.5" x14ac:dyDescent="0.25">
      <c r="A677" s="232" t="s">
        <v>122</v>
      </c>
      <c r="B677" s="191" t="s">
        <v>35</v>
      </c>
      <c r="C677" s="191">
        <v>111</v>
      </c>
      <c r="D677" s="191" t="s">
        <v>700</v>
      </c>
      <c r="E677" s="191" t="s">
        <v>9</v>
      </c>
      <c r="F677" s="216"/>
      <c r="G677" s="216"/>
      <c r="H677" s="216"/>
      <c r="I677" s="216"/>
      <c r="J677" s="216"/>
      <c r="K677" s="216"/>
      <c r="L677" s="216"/>
      <c r="M677" s="216"/>
      <c r="N677" s="216"/>
      <c r="O677" s="216"/>
      <c r="P677" s="216"/>
      <c r="Q677" s="216"/>
      <c r="R677" s="216"/>
      <c r="S677" s="216"/>
      <c r="T677" s="216"/>
      <c r="U677" s="216"/>
      <c r="V677" s="216"/>
      <c r="W677" s="216"/>
      <c r="X677" s="216"/>
      <c r="Y677" s="152" t="s">
        <v>824</v>
      </c>
      <c r="Z677" s="127" t="s">
        <v>824</v>
      </c>
      <c r="AA677" s="127" t="s">
        <v>824</v>
      </c>
      <c r="AB677" s="127" t="s">
        <v>824</v>
      </c>
      <c r="AC677" s="35" t="s">
        <v>824</v>
      </c>
      <c r="AD677" s="219"/>
      <c r="AE677" s="35" t="s">
        <v>824</v>
      </c>
      <c r="AF677" s="193" t="s">
        <v>824</v>
      </c>
      <c r="AG677" s="123" t="s">
        <v>824</v>
      </c>
      <c r="AH677" s="123" t="s">
        <v>824</v>
      </c>
      <c r="AI677" s="61" t="s">
        <v>824</v>
      </c>
      <c r="AJ677" s="61" t="s">
        <v>824</v>
      </c>
      <c r="AK677" s="61" t="s">
        <v>824</v>
      </c>
      <c r="AL677" s="35" t="s">
        <v>1129</v>
      </c>
      <c r="AM677" s="192"/>
      <c r="AN677" s="215"/>
      <c r="AO677" s="215"/>
      <c r="AP677" s="215"/>
      <c r="AQ677" s="215"/>
    </row>
    <row r="678" spans="1:43" ht="38.25" x14ac:dyDescent="0.25">
      <c r="A678" s="232" t="s">
        <v>122</v>
      </c>
      <c r="B678" s="74" t="s">
        <v>35</v>
      </c>
      <c r="C678" s="74">
        <v>112</v>
      </c>
      <c r="D678" s="74" t="s">
        <v>701</v>
      </c>
      <c r="E678" s="74" t="s">
        <v>9</v>
      </c>
      <c r="F678" s="209"/>
      <c r="G678" s="209"/>
      <c r="H678" s="209"/>
      <c r="I678" s="209"/>
      <c r="J678" s="209"/>
      <c r="K678" s="209"/>
      <c r="L678" s="209"/>
      <c r="M678" s="209"/>
      <c r="N678" s="209"/>
      <c r="O678" s="209"/>
      <c r="P678" s="209"/>
      <c r="Q678" s="209"/>
      <c r="R678" s="209"/>
      <c r="S678" s="209"/>
      <c r="T678" s="209"/>
      <c r="U678" s="209"/>
      <c r="V678" s="209"/>
      <c r="W678" s="209"/>
      <c r="X678" s="209"/>
      <c r="Y678" s="64" t="s">
        <v>824</v>
      </c>
      <c r="Z678" s="127" t="s">
        <v>824</v>
      </c>
      <c r="AA678" s="127" t="s">
        <v>824</v>
      </c>
      <c r="AB678" s="128" t="s">
        <v>824</v>
      </c>
      <c r="AC678" s="61" t="s">
        <v>824</v>
      </c>
      <c r="AD678" s="214"/>
      <c r="AE678" s="61" t="s">
        <v>824</v>
      </c>
      <c r="AF678" s="130" t="s">
        <v>824</v>
      </c>
      <c r="AG678" s="123" t="s">
        <v>824</v>
      </c>
      <c r="AH678" s="123" t="s">
        <v>824</v>
      </c>
      <c r="AI678" s="61" t="s">
        <v>824</v>
      </c>
      <c r="AJ678" s="61" t="s">
        <v>824</v>
      </c>
      <c r="AK678" s="61" t="s">
        <v>824</v>
      </c>
      <c r="AL678" s="61" t="s">
        <v>1129</v>
      </c>
      <c r="AM678" s="76"/>
      <c r="AN678" s="215"/>
      <c r="AO678" s="215"/>
      <c r="AP678" s="215"/>
      <c r="AQ678" s="215"/>
    </row>
    <row r="679" spans="1:43" ht="25.5" x14ac:dyDescent="0.25">
      <c r="A679" s="232" t="s">
        <v>122</v>
      </c>
      <c r="B679" s="191" t="s">
        <v>38</v>
      </c>
      <c r="C679" s="191">
        <v>113</v>
      </c>
      <c r="D679" s="191" t="s">
        <v>702</v>
      </c>
      <c r="E679" s="191" t="s">
        <v>8</v>
      </c>
      <c r="F679" s="216"/>
      <c r="G679" s="216"/>
      <c r="H679" s="216"/>
      <c r="I679" s="216"/>
      <c r="J679" s="216"/>
      <c r="K679" s="216"/>
      <c r="L679" s="216"/>
      <c r="M679" s="216"/>
      <c r="N679" s="216"/>
      <c r="O679" s="216"/>
      <c r="P679" s="216"/>
      <c r="Q679" s="216"/>
      <c r="R679" s="216"/>
      <c r="S679" s="216"/>
      <c r="T679" s="216"/>
      <c r="U679" s="216"/>
      <c r="V679" s="216"/>
      <c r="W679" s="216"/>
      <c r="X679" s="216"/>
      <c r="Y679" s="152" t="s">
        <v>824</v>
      </c>
      <c r="Z679" s="127" t="s">
        <v>824</v>
      </c>
      <c r="AA679" s="127" t="s">
        <v>824</v>
      </c>
      <c r="AB679" s="127" t="s">
        <v>824</v>
      </c>
      <c r="AC679" s="35" t="s">
        <v>824</v>
      </c>
      <c r="AD679" s="219"/>
      <c r="AE679" s="35" t="s">
        <v>824</v>
      </c>
      <c r="AF679" s="193" t="s">
        <v>824</v>
      </c>
      <c r="AG679" s="123" t="s">
        <v>824</v>
      </c>
      <c r="AH679" s="123" t="s">
        <v>824</v>
      </c>
      <c r="AI679" s="61" t="s">
        <v>824</v>
      </c>
      <c r="AJ679" s="61" t="s">
        <v>824</v>
      </c>
      <c r="AK679" s="61" t="s">
        <v>824</v>
      </c>
      <c r="AL679" s="35" t="s">
        <v>1129</v>
      </c>
      <c r="AM679" s="192"/>
      <c r="AN679" s="215"/>
      <c r="AO679" s="215"/>
      <c r="AP679" s="215"/>
      <c r="AQ679" s="215"/>
    </row>
    <row r="680" spans="1:43" x14ac:dyDescent="0.25">
      <c r="A680" s="232" t="s">
        <v>122</v>
      </c>
      <c r="B680" s="74" t="s">
        <v>38</v>
      </c>
      <c r="C680" s="74">
        <v>116</v>
      </c>
      <c r="D680" s="74" t="s">
        <v>703</v>
      </c>
      <c r="E680" s="74" t="s">
        <v>9</v>
      </c>
      <c r="F680" s="209"/>
      <c r="G680" s="209"/>
      <c r="H680" s="209"/>
      <c r="I680" s="209"/>
      <c r="J680" s="209"/>
      <c r="K680" s="209"/>
      <c r="L680" s="209"/>
      <c r="M680" s="209"/>
      <c r="N680" s="209"/>
      <c r="O680" s="209"/>
      <c r="P680" s="209"/>
      <c r="Q680" s="209"/>
      <c r="R680" s="209"/>
      <c r="S680" s="209"/>
      <c r="T680" s="209"/>
      <c r="U680" s="209"/>
      <c r="V680" s="209"/>
      <c r="W680" s="209"/>
      <c r="X680" s="209"/>
      <c r="Y680" s="64" t="s">
        <v>824</v>
      </c>
      <c r="Z680" s="127" t="s">
        <v>824</v>
      </c>
      <c r="AA680" s="127" t="s">
        <v>824</v>
      </c>
      <c r="AB680" s="128" t="s">
        <v>824</v>
      </c>
      <c r="AC680" s="61" t="s">
        <v>824</v>
      </c>
      <c r="AD680" s="214"/>
      <c r="AE680" s="61" t="s">
        <v>824</v>
      </c>
      <c r="AF680" s="130" t="s">
        <v>824</v>
      </c>
      <c r="AG680" s="123" t="s">
        <v>824</v>
      </c>
      <c r="AH680" s="123" t="s">
        <v>824</v>
      </c>
      <c r="AI680" s="61" t="s">
        <v>824</v>
      </c>
      <c r="AJ680" s="61" t="s">
        <v>824</v>
      </c>
      <c r="AK680" s="61" t="s">
        <v>824</v>
      </c>
      <c r="AL680" s="61" t="s">
        <v>1129</v>
      </c>
      <c r="AM680" s="76"/>
      <c r="AN680" s="215"/>
      <c r="AO680" s="215"/>
      <c r="AP680" s="215"/>
      <c r="AQ680" s="215"/>
    </row>
    <row r="681" spans="1:43" ht="25.5" x14ac:dyDescent="0.25">
      <c r="A681" s="232" t="s">
        <v>122</v>
      </c>
      <c r="B681" s="191" t="s">
        <v>66</v>
      </c>
      <c r="C681" s="191">
        <v>117</v>
      </c>
      <c r="D681" s="191" t="s">
        <v>705</v>
      </c>
      <c r="E681" s="191" t="s">
        <v>9</v>
      </c>
      <c r="F681" s="216"/>
      <c r="G681" s="216"/>
      <c r="H681" s="216"/>
      <c r="I681" s="216"/>
      <c r="J681" s="216"/>
      <c r="K681" s="216"/>
      <c r="L681" s="216"/>
      <c r="M681" s="216"/>
      <c r="N681" s="216"/>
      <c r="O681" s="216"/>
      <c r="P681" s="216"/>
      <c r="Q681" s="216"/>
      <c r="R681" s="216"/>
      <c r="S681" s="216"/>
      <c r="T681" s="216"/>
      <c r="U681" s="216"/>
      <c r="V681" s="216"/>
      <c r="W681" s="216"/>
      <c r="X681" s="216"/>
      <c r="Y681" s="152" t="s">
        <v>824</v>
      </c>
      <c r="Z681" s="127" t="s">
        <v>824</v>
      </c>
      <c r="AA681" s="127" t="s">
        <v>824</v>
      </c>
      <c r="AB681" s="127" t="s">
        <v>824</v>
      </c>
      <c r="AC681" s="35" t="s">
        <v>824</v>
      </c>
      <c r="AD681" s="219"/>
      <c r="AE681" s="35" t="s">
        <v>824</v>
      </c>
      <c r="AF681" s="193" t="s">
        <v>824</v>
      </c>
      <c r="AG681" s="123" t="s">
        <v>824</v>
      </c>
      <c r="AH681" s="123" t="s">
        <v>824</v>
      </c>
      <c r="AI681" s="61" t="s">
        <v>824</v>
      </c>
      <c r="AJ681" s="61" t="s">
        <v>824</v>
      </c>
      <c r="AK681" s="61" t="s">
        <v>824</v>
      </c>
      <c r="AL681" s="35" t="s">
        <v>1129</v>
      </c>
      <c r="AM681" s="192"/>
      <c r="AN681" s="215"/>
      <c r="AO681" s="215"/>
      <c r="AP681" s="215"/>
      <c r="AQ681" s="215"/>
    </row>
    <row r="682" spans="1:43" ht="38.25" x14ac:dyDescent="0.25">
      <c r="A682" s="232" t="s">
        <v>122</v>
      </c>
      <c r="B682" s="74" t="s">
        <v>66</v>
      </c>
      <c r="C682" s="74">
        <v>118</v>
      </c>
      <c r="D682" s="74" t="s">
        <v>707</v>
      </c>
      <c r="E682" s="74" t="s">
        <v>9</v>
      </c>
      <c r="F682" s="209"/>
      <c r="G682" s="209"/>
      <c r="H682" s="209"/>
      <c r="I682" s="209"/>
      <c r="J682" s="209"/>
      <c r="K682" s="209"/>
      <c r="L682" s="209"/>
      <c r="M682" s="209"/>
      <c r="N682" s="209"/>
      <c r="O682" s="209"/>
      <c r="P682" s="209"/>
      <c r="Q682" s="209"/>
      <c r="R682" s="209"/>
      <c r="S682" s="209"/>
      <c r="T682" s="209"/>
      <c r="U682" s="209"/>
      <c r="V682" s="209"/>
      <c r="W682" s="209"/>
      <c r="X682" s="209"/>
      <c r="Y682" s="64" t="s">
        <v>824</v>
      </c>
      <c r="Z682" s="127" t="s">
        <v>824</v>
      </c>
      <c r="AA682" s="127" t="s">
        <v>824</v>
      </c>
      <c r="AB682" s="128" t="s">
        <v>824</v>
      </c>
      <c r="AC682" s="61" t="s">
        <v>824</v>
      </c>
      <c r="AD682" s="214"/>
      <c r="AE682" s="61" t="s">
        <v>824</v>
      </c>
      <c r="AF682" s="130" t="s">
        <v>824</v>
      </c>
      <c r="AG682" s="123" t="s">
        <v>824</v>
      </c>
      <c r="AH682" s="123" t="s">
        <v>824</v>
      </c>
      <c r="AI682" s="61" t="s">
        <v>824</v>
      </c>
      <c r="AJ682" s="61" t="s">
        <v>824</v>
      </c>
      <c r="AK682" s="61" t="s">
        <v>824</v>
      </c>
      <c r="AL682" s="61" t="s">
        <v>1129</v>
      </c>
      <c r="AM682" s="76"/>
      <c r="AN682" s="215"/>
      <c r="AO682" s="215"/>
      <c r="AP682" s="215"/>
      <c r="AQ682" s="215"/>
    </row>
    <row r="683" spans="1:43" ht="38.25" x14ac:dyDescent="0.25">
      <c r="A683" s="232" t="s">
        <v>122</v>
      </c>
      <c r="B683" s="191" t="s">
        <v>66</v>
      </c>
      <c r="C683" s="191">
        <v>119</v>
      </c>
      <c r="D683" s="191" t="s">
        <v>761</v>
      </c>
      <c r="E683" s="191" t="s">
        <v>9</v>
      </c>
      <c r="F683" s="216"/>
      <c r="G683" s="216"/>
      <c r="H683" s="216"/>
      <c r="I683" s="216"/>
      <c r="J683" s="216"/>
      <c r="K683" s="216"/>
      <c r="L683" s="216"/>
      <c r="M683" s="216"/>
      <c r="N683" s="216"/>
      <c r="O683" s="216"/>
      <c r="P683" s="216"/>
      <c r="Q683" s="216"/>
      <c r="R683" s="216"/>
      <c r="S683" s="216"/>
      <c r="T683" s="216"/>
      <c r="U683" s="216"/>
      <c r="V683" s="216"/>
      <c r="W683" s="216"/>
      <c r="X683" s="216"/>
      <c r="Y683" s="152" t="s">
        <v>824</v>
      </c>
      <c r="Z683" s="127" t="s">
        <v>824</v>
      </c>
      <c r="AA683" s="127" t="s">
        <v>824</v>
      </c>
      <c r="AB683" s="127" t="s">
        <v>824</v>
      </c>
      <c r="AC683" s="35" t="s">
        <v>824</v>
      </c>
      <c r="AD683" s="219"/>
      <c r="AE683" s="35" t="s">
        <v>824</v>
      </c>
      <c r="AF683" s="193" t="s">
        <v>824</v>
      </c>
      <c r="AG683" s="123" t="s">
        <v>824</v>
      </c>
      <c r="AH683" s="123" t="s">
        <v>824</v>
      </c>
      <c r="AI683" s="61" t="s">
        <v>824</v>
      </c>
      <c r="AJ683" s="61" t="s">
        <v>824</v>
      </c>
      <c r="AK683" s="61" t="s">
        <v>824</v>
      </c>
      <c r="AL683" s="35" t="s">
        <v>1129</v>
      </c>
      <c r="AM683" s="192"/>
      <c r="AN683" s="215"/>
      <c r="AO683" s="215"/>
      <c r="AP683" s="215"/>
      <c r="AQ683" s="215"/>
    </row>
    <row r="684" spans="1:43" ht="25.5" x14ac:dyDescent="0.25">
      <c r="A684" s="232" t="s">
        <v>122</v>
      </c>
      <c r="B684" s="74" t="s">
        <v>45</v>
      </c>
      <c r="C684" s="74">
        <v>120</v>
      </c>
      <c r="D684" s="74" t="s">
        <v>710</v>
      </c>
      <c r="E684" s="74" t="s">
        <v>9</v>
      </c>
      <c r="F684" s="209"/>
      <c r="G684" s="209"/>
      <c r="H684" s="209"/>
      <c r="I684" s="209"/>
      <c r="J684" s="209"/>
      <c r="K684" s="209"/>
      <c r="L684" s="209"/>
      <c r="M684" s="209"/>
      <c r="N684" s="209"/>
      <c r="O684" s="209"/>
      <c r="P684" s="209"/>
      <c r="Q684" s="209"/>
      <c r="R684" s="209"/>
      <c r="S684" s="209"/>
      <c r="T684" s="209"/>
      <c r="U684" s="209"/>
      <c r="V684" s="209"/>
      <c r="W684" s="209"/>
      <c r="X684" s="209"/>
      <c r="Y684" s="64" t="s">
        <v>824</v>
      </c>
      <c r="Z684" s="127" t="s">
        <v>824</v>
      </c>
      <c r="AA684" s="127" t="s">
        <v>824</v>
      </c>
      <c r="AB684" s="128" t="s">
        <v>824</v>
      </c>
      <c r="AC684" s="61" t="s">
        <v>824</v>
      </c>
      <c r="AD684" s="214"/>
      <c r="AE684" s="61" t="s">
        <v>824</v>
      </c>
      <c r="AF684" s="130" t="s">
        <v>824</v>
      </c>
      <c r="AG684" s="123" t="s">
        <v>824</v>
      </c>
      <c r="AH684" s="123" t="s">
        <v>824</v>
      </c>
      <c r="AI684" s="61" t="s">
        <v>824</v>
      </c>
      <c r="AJ684" s="61" t="s">
        <v>824</v>
      </c>
      <c r="AK684" s="61" t="s">
        <v>824</v>
      </c>
      <c r="AL684" s="61" t="s">
        <v>1129</v>
      </c>
      <c r="AM684" s="76"/>
      <c r="AN684" s="215"/>
      <c r="AO684" s="215"/>
      <c r="AP684" s="215"/>
      <c r="AQ684" s="215"/>
    </row>
    <row r="685" spans="1:43" ht="25.5" x14ac:dyDescent="0.25">
      <c r="A685" s="232" t="s">
        <v>122</v>
      </c>
      <c r="B685" s="191" t="s">
        <v>66</v>
      </c>
      <c r="C685" s="191">
        <v>121</v>
      </c>
      <c r="D685" s="191" t="s">
        <v>712</v>
      </c>
      <c r="E685" s="191" t="s">
        <v>9</v>
      </c>
      <c r="F685" s="216"/>
      <c r="G685" s="216"/>
      <c r="H685" s="216"/>
      <c r="I685" s="216"/>
      <c r="J685" s="216"/>
      <c r="K685" s="216"/>
      <c r="L685" s="216"/>
      <c r="M685" s="216"/>
      <c r="N685" s="216"/>
      <c r="O685" s="216"/>
      <c r="P685" s="216"/>
      <c r="Q685" s="216"/>
      <c r="R685" s="216"/>
      <c r="S685" s="216"/>
      <c r="T685" s="216"/>
      <c r="U685" s="216"/>
      <c r="V685" s="216"/>
      <c r="W685" s="216"/>
      <c r="X685" s="216"/>
      <c r="Y685" s="152" t="s">
        <v>824</v>
      </c>
      <c r="Z685" s="127" t="s">
        <v>824</v>
      </c>
      <c r="AA685" s="127" t="s">
        <v>824</v>
      </c>
      <c r="AB685" s="127" t="s">
        <v>824</v>
      </c>
      <c r="AC685" s="35" t="s">
        <v>824</v>
      </c>
      <c r="AD685" s="219"/>
      <c r="AE685" s="35" t="s">
        <v>824</v>
      </c>
      <c r="AF685" s="193" t="s">
        <v>824</v>
      </c>
      <c r="AG685" s="123" t="s">
        <v>824</v>
      </c>
      <c r="AH685" s="123" t="s">
        <v>824</v>
      </c>
      <c r="AI685" s="61" t="s">
        <v>824</v>
      </c>
      <c r="AJ685" s="61" t="s">
        <v>824</v>
      </c>
      <c r="AK685" s="61" t="s">
        <v>824</v>
      </c>
      <c r="AL685" s="35" t="s">
        <v>1129</v>
      </c>
      <c r="AM685" s="192"/>
      <c r="AN685" s="215"/>
      <c r="AO685" s="215"/>
      <c r="AP685" s="215"/>
      <c r="AQ685" s="215"/>
    </row>
    <row r="686" spans="1:43" ht="25.5" x14ac:dyDescent="0.25">
      <c r="A686" s="232" t="s">
        <v>122</v>
      </c>
      <c r="B686" s="74" t="s">
        <v>66</v>
      </c>
      <c r="C686" s="74">
        <v>122</v>
      </c>
      <c r="D686" s="74" t="s">
        <v>763</v>
      </c>
      <c r="E686" s="74" t="s">
        <v>9</v>
      </c>
      <c r="F686" s="209"/>
      <c r="G686" s="209"/>
      <c r="H686" s="209"/>
      <c r="I686" s="209"/>
      <c r="J686" s="209"/>
      <c r="K686" s="209"/>
      <c r="L686" s="209"/>
      <c r="M686" s="209"/>
      <c r="N686" s="209"/>
      <c r="O686" s="209"/>
      <c r="P686" s="209"/>
      <c r="Q686" s="209"/>
      <c r="R686" s="209"/>
      <c r="S686" s="209"/>
      <c r="T686" s="209"/>
      <c r="U686" s="209"/>
      <c r="V686" s="209"/>
      <c r="W686" s="209"/>
      <c r="X686" s="209"/>
      <c r="Y686" s="64" t="s">
        <v>824</v>
      </c>
      <c r="Z686" s="127" t="s">
        <v>824</v>
      </c>
      <c r="AA686" s="127" t="s">
        <v>824</v>
      </c>
      <c r="AB686" s="128" t="s">
        <v>824</v>
      </c>
      <c r="AC686" s="61" t="s">
        <v>824</v>
      </c>
      <c r="AD686" s="214"/>
      <c r="AE686" s="61" t="s">
        <v>824</v>
      </c>
      <c r="AF686" s="130" t="s">
        <v>824</v>
      </c>
      <c r="AG686" s="123" t="s">
        <v>824</v>
      </c>
      <c r="AH686" s="123" t="s">
        <v>824</v>
      </c>
      <c r="AI686" s="61" t="s">
        <v>824</v>
      </c>
      <c r="AJ686" s="61" t="s">
        <v>824</v>
      </c>
      <c r="AK686" s="61" t="s">
        <v>824</v>
      </c>
      <c r="AL686" s="61" t="s">
        <v>1129</v>
      </c>
      <c r="AM686" s="76"/>
      <c r="AN686" s="215"/>
      <c r="AO686" s="215"/>
      <c r="AP686" s="215"/>
      <c r="AQ686" s="215"/>
    </row>
    <row r="687" spans="1:43" ht="25.5" x14ac:dyDescent="0.25">
      <c r="A687" s="232" t="s">
        <v>122</v>
      </c>
      <c r="B687" s="191" t="s">
        <v>66</v>
      </c>
      <c r="C687" s="191">
        <v>123</v>
      </c>
      <c r="D687" s="191" t="s">
        <v>764</v>
      </c>
      <c r="E687" s="191" t="s">
        <v>715</v>
      </c>
      <c r="F687" s="216"/>
      <c r="G687" s="216"/>
      <c r="H687" s="216"/>
      <c r="I687" s="216"/>
      <c r="J687" s="216"/>
      <c r="K687" s="216"/>
      <c r="L687" s="216"/>
      <c r="M687" s="216"/>
      <c r="N687" s="216"/>
      <c r="O687" s="216"/>
      <c r="P687" s="216"/>
      <c r="Q687" s="216"/>
      <c r="R687" s="216"/>
      <c r="S687" s="216"/>
      <c r="T687" s="216"/>
      <c r="U687" s="216"/>
      <c r="V687" s="216"/>
      <c r="W687" s="216"/>
      <c r="X687" s="216"/>
      <c r="Y687" s="152" t="s">
        <v>824</v>
      </c>
      <c r="Z687" s="127" t="s">
        <v>824</v>
      </c>
      <c r="AA687" s="127" t="s">
        <v>824</v>
      </c>
      <c r="AB687" s="127" t="s">
        <v>824</v>
      </c>
      <c r="AC687" s="35" t="s">
        <v>824</v>
      </c>
      <c r="AD687" s="219"/>
      <c r="AE687" s="35" t="s">
        <v>824</v>
      </c>
      <c r="AF687" s="193" t="s">
        <v>824</v>
      </c>
      <c r="AG687" s="123" t="s">
        <v>824</v>
      </c>
      <c r="AH687" s="123" t="s">
        <v>824</v>
      </c>
      <c r="AI687" s="61" t="s">
        <v>824</v>
      </c>
      <c r="AJ687" s="61" t="s">
        <v>824</v>
      </c>
      <c r="AK687" s="61" t="s">
        <v>824</v>
      </c>
      <c r="AL687" s="35" t="s">
        <v>1129</v>
      </c>
      <c r="AM687" s="192"/>
      <c r="AN687" s="215"/>
      <c r="AO687" s="215"/>
      <c r="AP687" s="215"/>
      <c r="AQ687" s="215"/>
    </row>
    <row r="688" spans="1:43" ht="38.25" x14ac:dyDescent="0.25">
      <c r="A688" s="232" t="s">
        <v>122</v>
      </c>
      <c r="B688" s="74" t="s">
        <v>66</v>
      </c>
      <c r="C688" s="74">
        <v>125</v>
      </c>
      <c r="D688" s="74" t="s">
        <v>719</v>
      </c>
      <c r="E688" s="74" t="s">
        <v>9</v>
      </c>
      <c r="F688" s="209"/>
      <c r="G688" s="209"/>
      <c r="H688" s="209"/>
      <c r="I688" s="209"/>
      <c r="J688" s="209"/>
      <c r="K688" s="209"/>
      <c r="L688" s="209"/>
      <c r="M688" s="209"/>
      <c r="N688" s="209"/>
      <c r="O688" s="209"/>
      <c r="P688" s="209"/>
      <c r="Q688" s="209"/>
      <c r="R688" s="209"/>
      <c r="S688" s="209"/>
      <c r="T688" s="209"/>
      <c r="U688" s="209"/>
      <c r="V688" s="209"/>
      <c r="W688" s="209"/>
      <c r="X688" s="209"/>
      <c r="Y688" s="64" t="s">
        <v>824</v>
      </c>
      <c r="Z688" s="127" t="s">
        <v>824</v>
      </c>
      <c r="AA688" s="127" t="s">
        <v>824</v>
      </c>
      <c r="AB688" s="128" t="s">
        <v>824</v>
      </c>
      <c r="AC688" s="61" t="s">
        <v>824</v>
      </c>
      <c r="AD688" s="214"/>
      <c r="AE688" s="61" t="s">
        <v>824</v>
      </c>
      <c r="AF688" s="130" t="s">
        <v>824</v>
      </c>
      <c r="AG688" s="123" t="s">
        <v>824</v>
      </c>
      <c r="AH688" s="123" t="s">
        <v>824</v>
      </c>
      <c r="AI688" s="61" t="s">
        <v>824</v>
      </c>
      <c r="AJ688" s="61" t="s">
        <v>824</v>
      </c>
      <c r="AK688" s="61" t="s">
        <v>824</v>
      </c>
      <c r="AL688" s="61" t="s">
        <v>1129</v>
      </c>
      <c r="AM688" s="76"/>
      <c r="AN688" s="215"/>
      <c r="AO688" s="215"/>
      <c r="AP688" s="215"/>
      <c r="AQ688" s="215"/>
    </row>
    <row r="689" spans="1:43" ht="25.5" x14ac:dyDescent="0.25">
      <c r="A689" s="232" t="s">
        <v>122</v>
      </c>
      <c r="B689" s="191" t="s">
        <v>66</v>
      </c>
      <c r="C689" s="191">
        <v>126</v>
      </c>
      <c r="D689" s="191" t="s">
        <v>766</v>
      </c>
      <c r="E689" s="191" t="s">
        <v>9</v>
      </c>
      <c r="F689" s="216"/>
      <c r="G689" s="216"/>
      <c r="H689" s="216"/>
      <c r="I689" s="216"/>
      <c r="J689" s="216"/>
      <c r="K689" s="216"/>
      <c r="L689" s="216"/>
      <c r="M689" s="216"/>
      <c r="N689" s="216"/>
      <c r="O689" s="216"/>
      <c r="P689" s="216"/>
      <c r="Q689" s="216"/>
      <c r="R689" s="216"/>
      <c r="S689" s="216"/>
      <c r="T689" s="216"/>
      <c r="U689" s="216"/>
      <c r="V689" s="216"/>
      <c r="W689" s="216"/>
      <c r="X689" s="216"/>
      <c r="Y689" s="152" t="s">
        <v>824</v>
      </c>
      <c r="Z689" s="127" t="s">
        <v>824</v>
      </c>
      <c r="AA689" s="127" t="s">
        <v>824</v>
      </c>
      <c r="AB689" s="127" t="s">
        <v>824</v>
      </c>
      <c r="AC689" s="35" t="s">
        <v>824</v>
      </c>
      <c r="AD689" s="219"/>
      <c r="AE689" s="35" t="s">
        <v>824</v>
      </c>
      <c r="AF689" s="193" t="s">
        <v>824</v>
      </c>
      <c r="AG689" s="123" t="s">
        <v>824</v>
      </c>
      <c r="AH689" s="123" t="s">
        <v>824</v>
      </c>
      <c r="AI689" s="61" t="s">
        <v>824</v>
      </c>
      <c r="AJ689" s="61" t="s">
        <v>824</v>
      </c>
      <c r="AK689" s="61" t="s">
        <v>824</v>
      </c>
      <c r="AL689" s="35" t="s">
        <v>1129</v>
      </c>
      <c r="AM689" s="192"/>
      <c r="AN689" s="215"/>
      <c r="AO689" s="215"/>
      <c r="AP689" s="215"/>
      <c r="AQ689" s="215"/>
    </row>
    <row r="690" spans="1:43" ht="25.5" x14ac:dyDescent="0.25">
      <c r="A690" s="232" t="s">
        <v>122</v>
      </c>
      <c r="B690" s="74" t="s">
        <v>66</v>
      </c>
      <c r="C690" s="74">
        <v>127</v>
      </c>
      <c r="D690" s="74" t="s">
        <v>722</v>
      </c>
      <c r="E690" s="74" t="s">
        <v>9</v>
      </c>
      <c r="F690" s="209"/>
      <c r="G690" s="209"/>
      <c r="H690" s="209"/>
      <c r="I690" s="209"/>
      <c r="J690" s="209"/>
      <c r="K690" s="209"/>
      <c r="L690" s="209"/>
      <c r="M690" s="209"/>
      <c r="N690" s="209"/>
      <c r="O690" s="209"/>
      <c r="P690" s="209"/>
      <c r="Q690" s="209"/>
      <c r="R690" s="209"/>
      <c r="S690" s="209"/>
      <c r="T690" s="209"/>
      <c r="U690" s="209"/>
      <c r="V690" s="209"/>
      <c r="W690" s="209"/>
      <c r="X690" s="209"/>
      <c r="Y690" s="64" t="s">
        <v>824</v>
      </c>
      <c r="Z690" s="127" t="s">
        <v>824</v>
      </c>
      <c r="AA690" s="127" t="s">
        <v>824</v>
      </c>
      <c r="AB690" s="128" t="s">
        <v>824</v>
      </c>
      <c r="AC690" s="61" t="s">
        <v>824</v>
      </c>
      <c r="AD690" s="214"/>
      <c r="AE690" s="61" t="s">
        <v>824</v>
      </c>
      <c r="AF690" s="130" t="s">
        <v>824</v>
      </c>
      <c r="AG690" s="123" t="s">
        <v>824</v>
      </c>
      <c r="AH690" s="123" t="s">
        <v>824</v>
      </c>
      <c r="AI690" s="61" t="s">
        <v>824</v>
      </c>
      <c r="AJ690" s="61" t="s">
        <v>824</v>
      </c>
      <c r="AK690" s="61" t="s">
        <v>824</v>
      </c>
      <c r="AL690" s="61" t="s">
        <v>1129</v>
      </c>
      <c r="AM690" s="76"/>
      <c r="AN690" s="215"/>
      <c r="AO690" s="215"/>
      <c r="AP690" s="215"/>
      <c r="AQ690" s="215"/>
    </row>
    <row r="691" spans="1:43" ht="25.5" x14ac:dyDescent="0.25">
      <c r="A691" s="232" t="s">
        <v>122</v>
      </c>
      <c r="B691" s="191" t="s">
        <v>76</v>
      </c>
      <c r="C691" s="191">
        <v>129</v>
      </c>
      <c r="D691" s="191" t="s">
        <v>779</v>
      </c>
      <c r="E691" s="191" t="s">
        <v>9</v>
      </c>
      <c r="F691" s="216"/>
      <c r="G691" s="216"/>
      <c r="H691" s="216"/>
      <c r="I691" s="216"/>
      <c r="J691" s="216"/>
      <c r="K691" s="216"/>
      <c r="L691" s="216"/>
      <c r="M691" s="216"/>
      <c r="N691" s="216"/>
      <c r="O691" s="216"/>
      <c r="P691" s="216"/>
      <c r="Q691" s="216"/>
      <c r="R691" s="216"/>
      <c r="S691" s="216"/>
      <c r="T691" s="216"/>
      <c r="U691" s="216"/>
      <c r="V691" s="216"/>
      <c r="W691" s="216"/>
      <c r="X691" s="216"/>
      <c r="Y691" s="152" t="s">
        <v>824</v>
      </c>
      <c r="Z691" s="127" t="s">
        <v>824</v>
      </c>
      <c r="AA691" s="127" t="s">
        <v>824</v>
      </c>
      <c r="AB691" s="127" t="s">
        <v>824</v>
      </c>
      <c r="AC691" s="35" t="s">
        <v>824</v>
      </c>
      <c r="AD691" s="219"/>
      <c r="AE691" s="35" t="s">
        <v>824</v>
      </c>
      <c r="AF691" s="193" t="s">
        <v>824</v>
      </c>
      <c r="AG691" s="123" t="s">
        <v>824</v>
      </c>
      <c r="AH691" s="123" t="s">
        <v>824</v>
      </c>
      <c r="AI691" s="61" t="s">
        <v>824</v>
      </c>
      <c r="AJ691" s="61" t="s">
        <v>824</v>
      </c>
      <c r="AK691" s="61" t="s">
        <v>824</v>
      </c>
      <c r="AL691" s="35" t="s">
        <v>1129</v>
      </c>
      <c r="AM691" s="192"/>
      <c r="AN691" s="215"/>
      <c r="AO691" s="215"/>
      <c r="AP691" s="215"/>
      <c r="AQ691" s="215"/>
    </row>
    <row r="692" spans="1:43" ht="25.5" x14ac:dyDescent="0.25">
      <c r="A692" s="232" t="s">
        <v>122</v>
      </c>
      <c r="B692" s="74" t="s">
        <v>687</v>
      </c>
      <c r="C692" s="74">
        <v>130</v>
      </c>
      <c r="D692" s="74" t="s">
        <v>769</v>
      </c>
      <c r="E692" s="74" t="s">
        <v>9</v>
      </c>
      <c r="F692" s="209"/>
      <c r="G692" s="209"/>
      <c r="H692" s="209"/>
      <c r="I692" s="209"/>
      <c r="J692" s="209"/>
      <c r="K692" s="209"/>
      <c r="L692" s="209"/>
      <c r="M692" s="209"/>
      <c r="N692" s="209"/>
      <c r="O692" s="209"/>
      <c r="P692" s="209"/>
      <c r="Q692" s="209"/>
      <c r="R692" s="209"/>
      <c r="S692" s="209"/>
      <c r="T692" s="209"/>
      <c r="U692" s="209"/>
      <c r="V692" s="209"/>
      <c r="W692" s="209"/>
      <c r="X692" s="209"/>
      <c r="Y692" s="64" t="s">
        <v>824</v>
      </c>
      <c r="Z692" s="127" t="s">
        <v>824</v>
      </c>
      <c r="AA692" s="127" t="s">
        <v>824</v>
      </c>
      <c r="AB692" s="128" t="s">
        <v>824</v>
      </c>
      <c r="AC692" s="61" t="s">
        <v>824</v>
      </c>
      <c r="AD692" s="214"/>
      <c r="AE692" s="61" t="s">
        <v>824</v>
      </c>
      <c r="AF692" s="130" t="s">
        <v>824</v>
      </c>
      <c r="AG692" s="123" t="s">
        <v>824</v>
      </c>
      <c r="AH692" s="123" t="s">
        <v>824</v>
      </c>
      <c r="AI692" s="61" t="s">
        <v>824</v>
      </c>
      <c r="AJ692" s="61" t="s">
        <v>824</v>
      </c>
      <c r="AK692" s="61" t="s">
        <v>824</v>
      </c>
      <c r="AL692" s="61" t="s">
        <v>1129</v>
      </c>
      <c r="AM692" s="76"/>
      <c r="AN692" s="215"/>
      <c r="AO692" s="215"/>
      <c r="AP692" s="215"/>
      <c r="AQ692" s="215"/>
    </row>
    <row r="693" spans="1:43" ht="25.5" x14ac:dyDescent="0.25">
      <c r="A693" s="232" t="s">
        <v>122</v>
      </c>
      <c r="B693" s="191" t="s">
        <v>48</v>
      </c>
      <c r="C693" s="191">
        <v>131</v>
      </c>
      <c r="D693" s="191" t="s">
        <v>724</v>
      </c>
      <c r="E693" s="191" t="s">
        <v>9</v>
      </c>
      <c r="F693" s="216"/>
      <c r="G693" s="216"/>
      <c r="H693" s="216"/>
      <c r="I693" s="216"/>
      <c r="J693" s="216"/>
      <c r="K693" s="216"/>
      <c r="L693" s="216"/>
      <c r="M693" s="216"/>
      <c r="N693" s="216"/>
      <c r="O693" s="216"/>
      <c r="P693" s="216"/>
      <c r="Q693" s="216"/>
      <c r="R693" s="216"/>
      <c r="S693" s="216"/>
      <c r="T693" s="216"/>
      <c r="U693" s="216"/>
      <c r="V693" s="216"/>
      <c r="W693" s="216"/>
      <c r="X693" s="216"/>
      <c r="Y693" s="152" t="s">
        <v>824</v>
      </c>
      <c r="Z693" s="127" t="s">
        <v>824</v>
      </c>
      <c r="AA693" s="127" t="s">
        <v>824</v>
      </c>
      <c r="AB693" s="127" t="s">
        <v>824</v>
      </c>
      <c r="AC693" s="35" t="s">
        <v>824</v>
      </c>
      <c r="AD693" s="219"/>
      <c r="AE693" s="35" t="s">
        <v>824</v>
      </c>
      <c r="AF693" s="193" t="s">
        <v>824</v>
      </c>
      <c r="AG693" s="123" t="s">
        <v>824</v>
      </c>
      <c r="AH693" s="123" t="s">
        <v>824</v>
      </c>
      <c r="AI693" s="61" t="s">
        <v>824</v>
      </c>
      <c r="AJ693" s="61" t="s">
        <v>824</v>
      </c>
      <c r="AK693" s="61" t="s">
        <v>824</v>
      </c>
      <c r="AL693" s="35" t="s">
        <v>1129</v>
      </c>
      <c r="AM693" s="192"/>
      <c r="AN693" s="215"/>
      <c r="AO693" s="215"/>
      <c r="AP693" s="215"/>
      <c r="AQ693" s="215"/>
    </row>
    <row r="694" spans="1:43" ht="25.5" x14ac:dyDescent="0.25">
      <c r="A694" s="232" t="s">
        <v>122</v>
      </c>
      <c r="B694" s="74" t="s">
        <v>12</v>
      </c>
      <c r="C694" s="74">
        <v>132</v>
      </c>
      <c r="D694" s="74" t="s">
        <v>729</v>
      </c>
      <c r="E694" s="74" t="s">
        <v>735</v>
      </c>
      <c r="F694" s="209">
        <v>1</v>
      </c>
      <c r="G694" s="209">
        <v>1</v>
      </c>
      <c r="H694" s="209">
        <v>1</v>
      </c>
      <c r="I694" s="209">
        <v>1</v>
      </c>
      <c r="J694" s="209"/>
      <c r="K694" s="209"/>
      <c r="L694" s="209"/>
      <c r="M694" s="209"/>
      <c r="N694" s="209"/>
      <c r="O694" s="209"/>
      <c r="P694" s="209"/>
      <c r="Q694" s="209"/>
      <c r="R694" s="209"/>
      <c r="S694" s="209"/>
      <c r="T694" s="209"/>
      <c r="U694" s="209"/>
      <c r="V694" s="209"/>
      <c r="W694" s="209"/>
      <c r="X694" s="209"/>
      <c r="Y694" s="64">
        <v>1</v>
      </c>
      <c r="Z694" s="127">
        <v>1</v>
      </c>
      <c r="AA694" s="127">
        <v>2</v>
      </c>
      <c r="AB694" s="128" t="s">
        <v>1143</v>
      </c>
      <c r="AC694" s="61" t="s">
        <v>462</v>
      </c>
      <c r="AD694" s="214" t="s">
        <v>384</v>
      </c>
      <c r="AE694" s="61" t="s">
        <v>475</v>
      </c>
      <c r="AF694" s="130" t="s">
        <v>1143</v>
      </c>
      <c r="AG694" s="123">
        <v>1</v>
      </c>
      <c r="AH694" s="123">
        <v>2</v>
      </c>
      <c r="AI694" s="61" t="s">
        <v>462</v>
      </c>
      <c r="AJ694" s="61" t="s">
        <v>384</v>
      </c>
      <c r="AK694" s="61" t="s">
        <v>475</v>
      </c>
      <c r="AL694" s="61" t="s">
        <v>377</v>
      </c>
      <c r="AM694" s="76"/>
      <c r="AN694" s="215"/>
      <c r="AO694" s="215"/>
      <c r="AP694" s="215"/>
      <c r="AQ694" s="215"/>
    </row>
    <row r="695" spans="1:43" ht="38.25" x14ac:dyDescent="0.25">
      <c r="A695" s="232" t="s">
        <v>122</v>
      </c>
      <c r="B695" s="191" t="s">
        <v>102</v>
      </c>
      <c r="C695" s="191">
        <v>133</v>
      </c>
      <c r="D695" s="191" t="s">
        <v>772</v>
      </c>
      <c r="E695" s="191" t="s">
        <v>735</v>
      </c>
      <c r="F695" s="216"/>
      <c r="G695" s="216"/>
      <c r="H695" s="216"/>
      <c r="I695" s="216"/>
      <c r="J695" s="216"/>
      <c r="K695" s="216"/>
      <c r="L695" s="216"/>
      <c r="M695" s="216"/>
      <c r="N695" s="216"/>
      <c r="O695" s="216"/>
      <c r="P695" s="216"/>
      <c r="Q695" s="216"/>
      <c r="R695" s="216"/>
      <c r="S695" s="216"/>
      <c r="T695" s="216"/>
      <c r="U695" s="216"/>
      <c r="V695" s="216"/>
      <c r="W695" s="216"/>
      <c r="X695" s="216"/>
      <c r="Y695" s="152" t="s">
        <v>824</v>
      </c>
      <c r="Z695" s="127" t="s">
        <v>824</v>
      </c>
      <c r="AA695" s="127" t="s">
        <v>824</v>
      </c>
      <c r="AB695" s="127" t="s">
        <v>824</v>
      </c>
      <c r="AC695" s="35" t="s">
        <v>824</v>
      </c>
      <c r="AD695" s="219"/>
      <c r="AE695" s="35" t="s">
        <v>824</v>
      </c>
      <c r="AF695" s="193" t="s">
        <v>824</v>
      </c>
      <c r="AG695" s="123" t="s">
        <v>824</v>
      </c>
      <c r="AH695" s="123" t="s">
        <v>824</v>
      </c>
      <c r="AI695" s="61" t="s">
        <v>824</v>
      </c>
      <c r="AJ695" s="61" t="s">
        <v>824</v>
      </c>
      <c r="AK695" s="61" t="s">
        <v>824</v>
      </c>
      <c r="AL695" s="35" t="s">
        <v>1129</v>
      </c>
      <c r="AM695" s="192"/>
      <c r="AN695" s="215"/>
      <c r="AO695" s="215"/>
      <c r="AP695" s="215"/>
      <c r="AQ695" s="215"/>
    </row>
    <row r="696" spans="1:43" x14ac:dyDescent="0.25">
      <c r="A696" s="232" t="s">
        <v>122</v>
      </c>
      <c r="B696" s="191" t="s">
        <v>38</v>
      </c>
      <c r="C696" s="191">
        <v>134</v>
      </c>
      <c r="D696" s="191" t="s">
        <v>726</v>
      </c>
      <c r="E696" s="191" t="s">
        <v>735</v>
      </c>
      <c r="F696" s="216"/>
      <c r="G696" s="216"/>
      <c r="H696" s="216"/>
      <c r="I696" s="216"/>
      <c r="J696" s="216"/>
      <c r="K696" s="216"/>
      <c r="L696" s="216"/>
      <c r="M696" s="216"/>
      <c r="N696" s="216"/>
      <c r="O696" s="216"/>
      <c r="P696" s="216"/>
      <c r="Q696" s="216"/>
      <c r="R696" s="216"/>
      <c r="S696" s="216"/>
      <c r="T696" s="216"/>
      <c r="U696" s="216"/>
      <c r="V696" s="216"/>
      <c r="W696" s="216"/>
      <c r="X696" s="216"/>
      <c r="Y696" s="152" t="s">
        <v>824</v>
      </c>
      <c r="Z696" s="127" t="s">
        <v>824</v>
      </c>
      <c r="AA696" s="127" t="s">
        <v>824</v>
      </c>
      <c r="AB696" s="127" t="s">
        <v>824</v>
      </c>
      <c r="AC696" s="35" t="s">
        <v>824</v>
      </c>
      <c r="AD696" s="219"/>
      <c r="AE696" s="35" t="s">
        <v>824</v>
      </c>
      <c r="AF696" s="193" t="s">
        <v>824</v>
      </c>
      <c r="AG696" s="123" t="s">
        <v>824</v>
      </c>
      <c r="AH696" s="123" t="s">
        <v>824</v>
      </c>
      <c r="AI696" s="61" t="s">
        <v>824</v>
      </c>
      <c r="AJ696" s="61" t="s">
        <v>824</v>
      </c>
      <c r="AK696" s="61" t="s">
        <v>824</v>
      </c>
      <c r="AL696" s="35" t="s">
        <v>1129</v>
      </c>
      <c r="AM696" s="192"/>
      <c r="AN696" s="215"/>
      <c r="AO696" s="215"/>
      <c r="AP696" s="215"/>
      <c r="AQ696" s="215"/>
    </row>
    <row r="697" spans="1:43" x14ac:dyDescent="0.25">
      <c r="A697" s="232" t="s">
        <v>122</v>
      </c>
      <c r="B697" s="74" t="s">
        <v>43</v>
      </c>
      <c r="C697" s="74">
        <v>135</v>
      </c>
      <c r="D697" s="74" t="s">
        <v>730</v>
      </c>
      <c r="E697" s="74" t="s">
        <v>735</v>
      </c>
      <c r="F697" s="209"/>
      <c r="G697" s="209"/>
      <c r="H697" s="209"/>
      <c r="I697" s="209"/>
      <c r="J697" s="209"/>
      <c r="K697" s="209"/>
      <c r="L697" s="209"/>
      <c r="M697" s="209"/>
      <c r="N697" s="209"/>
      <c r="O697" s="209"/>
      <c r="P697" s="209"/>
      <c r="Q697" s="209"/>
      <c r="R697" s="209"/>
      <c r="S697" s="209"/>
      <c r="T697" s="209"/>
      <c r="U697" s="209"/>
      <c r="V697" s="209"/>
      <c r="W697" s="209"/>
      <c r="X697" s="209"/>
      <c r="Y697" s="64" t="s">
        <v>824</v>
      </c>
      <c r="Z697" s="127" t="s">
        <v>824</v>
      </c>
      <c r="AA697" s="127" t="s">
        <v>824</v>
      </c>
      <c r="AB697" s="128" t="s">
        <v>824</v>
      </c>
      <c r="AC697" s="61" t="s">
        <v>824</v>
      </c>
      <c r="AD697" s="214"/>
      <c r="AE697" s="61" t="s">
        <v>824</v>
      </c>
      <c r="AF697" s="130" t="s">
        <v>824</v>
      </c>
      <c r="AG697" s="123" t="s">
        <v>824</v>
      </c>
      <c r="AH697" s="123" t="s">
        <v>824</v>
      </c>
      <c r="AI697" s="61" t="s">
        <v>824</v>
      </c>
      <c r="AJ697" s="61" t="s">
        <v>824</v>
      </c>
      <c r="AK697" s="61" t="s">
        <v>824</v>
      </c>
      <c r="AL697" s="61" t="s">
        <v>1129</v>
      </c>
      <c r="AM697" s="76"/>
      <c r="AN697" s="215"/>
      <c r="AO697" s="215"/>
      <c r="AP697" s="215"/>
      <c r="AQ697" s="215"/>
    </row>
    <row r="698" spans="1:43" ht="25.5" x14ac:dyDescent="0.25">
      <c r="A698" s="232" t="s">
        <v>122</v>
      </c>
      <c r="B698" s="191" t="s">
        <v>66</v>
      </c>
      <c r="C698" s="191">
        <v>136</v>
      </c>
      <c r="D698" s="191" t="s">
        <v>774</v>
      </c>
      <c r="E698" s="191" t="s">
        <v>735</v>
      </c>
      <c r="F698" s="216"/>
      <c r="G698" s="216"/>
      <c r="H698" s="216"/>
      <c r="I698" s="216"/>
      <c r="J698" s="216"/>
      <c r="K698" s="216"/>
      <c r="L698" s="216"/>
      <c r="M698" s="216"/>
      <c r="N698" s="216"/>
      <c r="O698" s="216"/>
      <c r="P698" s="216"/>
      <c r="Q698" s="216"/>
      <c r="R698" s="216"/>
      <c r="S698" s="216"/>
      <c r="T698" s="216"/>
      <c r="U698" s="216"/>
      <c r="V698" s="216"/>
      <c r="W698" s="216"/>
      <c r="X698" s="216"/>
      <c r="Y698" s="152" t="s">
        <v>824</v>
      </c>
      <c r="Z698" s="127" t="s">
        <v>824</v>
      </c>
      <c r="AA698" s="127" t="s">
        <v>824</v>
      </c>
      <c r="AB698" s="127" t="s">
        <v>824</v>
      </c>
      <c r="AC698" s="35" t="s">
        <v>824</v>
      </c>
      <c r="AD698" s="219"/>
      <c r="AE698" s="35" t="s">
        <v>824</v>
      </c>
      <c r="AF698" s="193" t="s">
        <v>824</v>
      </c>
      <c r="AG698" s="123" t="s">
        <v>824</v>
      </c>
      <c r="AH698" s="123" t="s">
        <v>824</v>
      </c>
      <c r="AI698" s="61" t="s">
        <v>824</v>
      </c>
      <c r="AJ698" s="61" t="s">
        <v>824</v>
      </c>
      <c r="AK698" s="61" t="s">
        <v>824</v>
      </c>
      <c r="AL698" s="35" t="s">
        <v>1129</v>
      </c>
      <c r="AM698" s="192"/>
      <c r="AN698" s="215"/>
      <c r="AO698" s="215"/>
      <c r="AP698" s="215"/>
      <c r="AQ698" s="215"/>
    </row>
    <row r="699" spans="1:43" x14ac:dyDescent="0.25">
      <c r="A699" s="232" t="s">
        <v>122</v>
      </c>
      <c r="B699" s="74" t="s">
        <v>66</v>
      </c>
      <c r="C699" s="74">
        <v>137</v>
      </c>
      <c r="D699" s="74" t="s">
        <v>736</v>
      </c>
      <c r="E699" s="74" t="s">
        <v>735</v>
      </c>
      <c r="F699" s="209"/>
      <c r="G699" s="209"/>
      <c r="H699" s="209"/>
      <c r="I699" s="209"/>
      <c r="J699" s="209"/>
      <c r="K699" s="209"/>
      <c r="L699" s="209"/>
      <c r="M699" s="209"/>
      <c r="N699" s="209"/>
      <c r="O699" s="209"/>
      <c r="P699" s="209"/>
      <c r="Q699" s="209"/>
      <c r="R699" s="209"/>
      <c r="S699" s="209"/>
      <c r="T699" s="209"/>
      <c r="U699" s="209"/>
      <c r="V699" s="209"/>
      <c r="W699" s="209"/>
      <c r="X699" s="209"/>
      <c r="Y699" s="64" t="s">
        <v>824</v>
      </c>
      <c r="Z699" s="127" t="s">
        <v>824</v>
      </c>
      <c r="AA699" s="127" t="s">
        <v>824</v>
      </c>
      <c r="AB699" s="128" t="s">
        <v>824</v>
      </c>
      <c r="AC699" s="61" t="s">
        <v>824</v>
      </c>
      <c r="AD699" s="214"/>
      <c r="AE699" s="61" t="s">
        <v>824</v>
      </c>
      <c r="AF699" s="130" t="s">
        <v>824</v>
      </c>
      <c r="AG699" s="123" t="s">
        <v>824</v>
      </c>
      <c r="AH699" s="123" t="s">
        <v>824</v>
      </c>
      <c r="AI699" s="61" t="s">
        <v>824</v>
      </c>
      <c r="AJ699" s="61" t="s">
        <v>824</v>
      </c>
      <c r="AK699" s="61" t="s">
        <v>824</v>
      </c>
      <c r="AL699" s="61" t="s">
        <v>1129</v>
      </c>
      <c r="AM699" s="76"/>
      <c r="AN699" s="215"/>
      <c r="AO699" s="215"/>
      <c r="AP699" s="215"/>
      <c r="AQ699" s="215"/>
    </row>
    <row r="700" spans="1:43" ht="25.5" x14ac:dyDescent="0.25">
      <c r="A700" s="232" t="s">
        <v>122</v>
      </c>
      <c r="B700" s="191" t="s">
        <v>66</v>
      </c>
      <c r="C700" s="191">
        <v>138</v>
      </c>
      <c r="D700" s="191" t="s">
        <v>738</v>
      </c>
      <c r="E700" s="191" t="s">
        <v>735</v>
      </c>
      <c r="F700" s="216"/>
      <c r="G700" s="216"/>
      <c r="H700" s="216"/>
      <c r="I700" s="216"/>
      <c r="J700" s="216"/>
      <c r="K700" s="216"/>
      <c r="L700" s="216"/>
      <c r="M700" s="216"/>
      <c r="N700" s="216"/>
      <c r="O700" s="216"/>
      <c r="P700" s="216"/>
      <c r="Q700" s="216"/>
      <c r="R700" s="216"/>
      <c r="S700" s="216"/>
      <c r="T700" s="216"/>
      <c r="U700" s="216"/>
      <c r="V700" s="216"/>
      <c r="W700" s="216"/>
      <c r="X700" s="216"/>
      <c r="Y700" s="152" t="s">
        <v>824</v>
      </c>
      <c r="Z700" s="127" t="s">
        <v>824</v>
      </c>
      <c r="AA700" s="127" t="s">
        <v>824</v>
      </c>
      <c r="AB700" s="127" t="s">
        <v>824</v>
      </c>
      <c r="AC700" s="35" t="s">
        <v>824</v>
      </c>
      <c r="AD700" s="219"/>
      <c r="AE700" s="35" t="s">
        <v>824</v>
      </c>
      <c r="AF700" s="193" t="s">
        <v>824</v>
      </c>
      <c r="AG700" s="123" t="s">
        <v>824</v>
      </c>
      <c r="AH700" s="123" t="s">
        <v>824</v>
      </c>
      <c r="AI700" s="61" t="s">
        <v>824</v>
      </c>
      <c r="AJ700" s="61" t="s">
        <v>824</v>
      </c>
      <c r="AK700" s="61" t="s">
        <v>824</v>
      </c>
      <c r="AL700" s="35" t="s">
        <v>1129</v>
      </c>
      <c r="AM700" s="192"/>
      <c r="AN700" s="215"/>
      <c r="AO700" s="215"/>
      <c r="AP700" s="215"/>
      <c r="AQ700" s="215"/>
    </row>
    <row r="701" spans="1:43" ht="25.5" x14ac:dyDescent="0.25">
      <c r="A701" s="232" t="s">
        <v>1187</v>
      </c>
      <c r="B701" s="74" t="s">
        <v>12</v>
      </c>
      <c r="C701" s="74">
        <v>5</v>
      </c>
      <c r="D701" s="74" t="s">
        <v>624</v>
      </c>
      <c r="E701" s="74" t="s">
        <v>9</v>
      </c>
      <c r="F701" s="209">
        <v>5</v>
      </c>
      <c r="G701" s="209">
        <v>4</v>
      </c>
      <c r="H701" s="209">
        <v>4</v>
      </c>
      <c r="I701" s="209">
        <v>4</v>
      </c>
      <c r="J701" s="209">
        <v>4</v>
      </c>
      <c r="K701" s="209">
        <v>4</v>
      </c>
      <c r="L701" s="209">
        <v>4</v>
      </c>
      <c r="M701" s="209">
        <v>4</v>
      </c>
      <c r="N701" s="209">
        <v>3</v>
      </c>
      <c r="O701" s="209">
        <v>4</v>
      </c>
      <c r="P701" s="209"/>
      <c r="Q701" s="209"/>
      <c r="R701" s="209"/>
      <c r="S701" s="209"/>
      <c r="T701" s="209"/>
      <c r="U701" s="209"/>
      <c r="V701" s="209"/>
      <c r="W701" s="209"/>
      <c r="X701" s="209"/>
      <c r="Y701" s="64">
        <v>4</v>
      </c>
      <c r="Z701" s="127">
        <v>4</v>
      </c>
      <c r="AA701" s="127">
        <v>2</v>
      </c>
      <c r="AB701" s="128" t="s">
        <v>1190</v>
      </c>
      <c r="AC701" s="61" t="s">
        <v>146</v>
      </c>
      <c r="AD701" s="214" t="s">
        <v>384</v>
      </c>
      <c r="AE701" s="61" t="s">
        <v>476</v>
      </c>
      <c r="AF701" s="130" t="s">
        <v>1190</v>
      </c>
      <c r="AG701" s="123">
        <v>4</v>
      </c>
      <c r="AH701" s="123">
        <v>2</v>
      </c>
      <c r="AI701" s="61" t="s">
        <v>146</v>
      </c>
      <c r="AJ701" s="61" t="s">
        <v>384</v>
      </c>
      <c r="AK701" s="61" t="s">
        <v>476</v>
      </c>
      <c r="AL701" s="61" t="s">
        <v>1129</v>
      </c>
      <c r="AM701" s="76"/>
      <c r="AN701" s="215"/>
      <c r="AO701" s="215"/>
      <c r="AP701" s="215"/>
      <c r="AQ701" s="215"/>
    </row>
    <row r="702" spans="1:43" ht="38.25" x14ac:dyDescent="0.25">
      <c r="A702" s="232" t="s">
        <v>1187</v>
      </c>
      <c r="B702" s="191" t="s">
        <v>12</v>
      </c>
      <c r="C702" s="191">
        <v>12</v>
      </c>
      <c r="D702" s="191" t="s">
        <v>14</v>
      </c>
      <c r="E702" s="191" t="s">
        <v>8</v>
      </c>
      <c r="F702" s="216">
        <v>5</v>
      </c>
      <c r="G702" s="216">
        <v>4</v>
      </c>
      <c r="H702" s="216">
        <v>5</v>
      </c>
      <c r="I702" s="216">
        <v>4</v>
      </c>
      <c r="J702" s="216">
        <v>5</v>
      </c>
      <c r="K702" s="216">
        <v>5</v>
      </c>
      <c r="L702" s="216">
        <v>5</v>
      </c>
      <c r="M702" s="216">
        <v>4</v>
      </c>
      <c r="N702" s="216">
        <v>5</v>
      </c>
      <c r="O702" s="216">
        <v>5</v>
      </c>
      <c r="P702" s="216"/>
      <c r="Q702" s="216"/>
      <c r="R702" s="216"/>
      <c r="S702" s="216"/>
      <c r="T702" s="216"/>
      <c r="U702" s="216"/>
      <c r="V702" s="216"/>
      <c r="W702" s="216"/>
      <c r="X702" s="216"/>
      <c r="Y702" s="152">
        <v>5</v>
      </c>
      <c r="Z702" s="127">
        <v>5</v>
      </c>
      <c r="AA702" s="127">
        <v>5</v>
      </c>
      <c r="AB702" s="127" t="s">
        <v>1188</v>
      </c>
      <c r="AC702" s="35" t="s">
        <v>148</v>
      </c>
      <c r="AD702" s="219" t="s">
        <v>464</v>
      </c>
      <c r="AE702" s="35" t="s">
        <v>477</v>
      </c>
      <c r="AF702" s="193" t="s">
        <v>1188</v>
      </c>
      <c r="AG702" s="123">
        <v>5</v>
      </c>
      <c r="AH702" s="123">
        <v>5</v>
      </c>
      <c r="AI702" s="61" t="s">
        <v>148</v>
      </c>
      <c r="AJ702" s="61" t="s">
        <v>464</v>
      </c>
      <c r="AK702" s="61" t="s">
        <v>477</v>
      </c>
      <c r="AL702" s="35" t="s">
        <v>1129</v>
      </c>
      <c r="AM702" s="192"/>
      <c r="AN702" s="215"/>
      <c r="AO702" s="215"/>
      <c r="AP702" s="215"/>
      <c r="AQ702" s="215"/>
    </row>
    <row r="703" spans="1:43" ht="25.5" x14ac:dyDescent="0.25">
      <c r="A703" s="232" t="s">
        <v>1187</v>
      </c>
      <c r="B703" s="74" t="s">
        <v>35</v>
      </c>
      <c r="C703" s="74">
        <v>14</v>
      </c>
      <c r="D703" s="74" t="s">
        <v>626</v>
      </c>
      <c r="E703" s="74" t="s">
        <v>9</v>
      </c>
      <c r="F703" s="209">
        <v>3</v>
      </c>
      <c r="G703" s="209">
        <v>3</v>
      </c>
      <c r="H703" s="209">
        <v>4</v>
      </c>
      <c r="I703" s="209">
        <v>3</v>
      </c>
      <c r="J703" s="209">
        <v>4</v>
      </c>
      <c r="K703" s="209">
        <v>4</v>
      </c>
      <c r="L703" s="209">
        <v>4</v>
      </c>
      <c r="M703" s="209">
        <v>3</v>
      </c>
      <c r="N703" s="209">
        <v>4</v>
      </c>
      <c r="O703" s="209">
        <v>4</v>
      </c>
      <c r="P703" s="209"/>
      <c r="Q703" s="209"/>
      <c r="R703" s="209"/>
      <c r="S703" s="209"/>
      <c r="T703" s="209"/>
      <c r="U703" s="209"/>
      <c r="V703" s="209"/>
      <c r="W703" s="209"/>
      <c r="X703" s="209"/>
      <c r="Y703" s="64">
        <v>4</v>
      </c>
      <c r="Z703" s="127">
        <v>4</v>
      </c>
      <c r="AA703" s="127">
        <v>3</v>
      </c>
      <c r="AB703" s="128" t="s">
        <v>1189</v>
      </c>
      <c r="AC703" s="61" t="s">
        <v>146</v>
      </c>
      <c r="AD703" s="214" t="s">
        <v>371</v>
      </c>
      <c r="AE703" s="61" t="s">
        <v>476</v>
      </c>
      <c r="AF703" s="130" t="s">
        <v>1189</v>
      </c>
      <c r="AG703" s="123">
        <v>4</v>
      </c>
      <c r="AH703" s="123">
        <v>3</v>
      </c>
      <c r="AI703" s="61" t="s">
        <v>146</v>
      </c>
      <c r="AJ703" s="61" t="s">
        <v>371</v>
      </c>
      <c r="AK703" s="61" t="s">
        <v>476</v>
      </c>
      <c r="AL703" s="61" t="s">
        <v>1129</v>
      </c>
      <c r="AM703" s="76"/>
      <c r="AN703" s="215"/>
      <c r="AO703" s="215"/>
      <c r="AP703" s="215"/>
      <c r="AQ703" s="215"/>
    </row>
    <row r="704" spans="1:43" ht="25.5" x14ac:dyDescent="0.25">
      <c r="A704" s="232" t="s">
        <v>1187</v>
      </c>
      <c r="B704" s="191" t="s">
        <v>38</v>
      </c>
      <c r="C704" s="197">
        <v>15</v>
      </c>
      <c r="D704" s="198" t="s">
        <v>17</v>
      </c>
      <c r="E704" s="198" t="s">
        <v>9</v>
      </c>
      <c r="F704" s="211">
        <v>4</v>
      </c>
      <c r="G704" s="211">
        <v>3</v>
      </c>
      <c r="H704" s="211">
        <v>4</v>
      </c>
      <c r="I704" s="211">
        <v>5</v>
      </c>
      <c r="J704" s="211">
        <v>4</v>
      </c>
      <c r="K704" s="211">
        <v>4</v>
      </c>
      <c r="L704" s="211">
        <v>4</v>
      </c>
      <c r="M704" s="211">
        <v>5</v>
      </c>
      <c r="N704" s="211">
        <v>5</v>
      </c>
      <c r="O704" s="211">
        <v>5</v>
      </c>
      <c r="P704" s="211"/>
      <c r="Q704" s="211"/>
      <c r="R704" s="211"/>
      <c r="S704" s="211"/>
      <c r="T704" s="211"/>
      <c r="U704" s="211"/>
      <c r="V704" s="211"/>
      <c r="W704" s="211"/>
      <c r="X704" s="211"/>
      <c r="Y704" s="189">
        <v>4</v>
      </c>
      <c r="Z704" s="127">
        <v>4</v>
      </c>
      <c r="AA704" s="127">
        <v>5</v>
      </c>
      <c r="AB704" s="128" t="s">
        <v>1185</v>
      </c>
      <c r="AC704" s="61" t="s">
        <v>146</v>
      </c>
      <c r="AD704" s="214" t="s">
        <v>464</v>
      </c>
      <c r="AE704" s="61" t="s">
        <v>477</v>
      </c>
      <c r="AF704" s="130" t="s">
        <v>1185</v>
      </c>
      <c r="AG704" s="123">
        <v>4</v>
      </c>
      <c r="AH704" s="123">
        <v>5</v>
      </c>
      <c r="AI704" s="61" t="s">
        <v>146</v>
      </c>
      <c r="AJ704" s="61" t="s">
        <v>464</v>
      </c>
      <c r="AK704" s="61" t="s">
        <v>477</v>
      </c>
      <c r="AL704" s="61" t="s">
        <v>1129</v>
      </c>
      <c r="AM704" s="76"/>
      <c r="AN704" s="215"/>
      <c r="AO704" s="215"/>
      <c r="AP704" s="215"/>
      <c r="AQ704" s="215"/>
    </row>
    <row r="705" spans="1:43" ht="25.5" x14ac:dyDescent="0.25">
      <c r="A705" s="232" t="s">
        <v>1187</v>
      </c>
      <c r="B705" s="74" t="s">
        <v>33</v>
      </c>
      <c r="C705" s="74">
        <v>16</v>
      </c>
      <c r="D705" s="74" t="s">
        <v>19</v>
      </c>
      <c r="E705" s="74" t="s">
        <v>8</v>
      </c>
      <c r="F705" s="209">
        <v>4</v>
      </c>
      <c r="G705" s="209">
        <v>4</v>
      </c>
      <c r="H705" s="209">
        <v>4</v>
      </c>
      <c r="I705" s="209">
        <v>4</v>
      </c>
      <c r="J705" s="209">
        <v>4</v>
      </c>
      <c r="K705" s="209">
        <v>4</v>
      </c>
      <c r="L705" s="209">
        <v>4</v>
      </c>
      <c r="M705" s="209">
        <v>4</v>
      </c>
      <c r="N705" s="209">
        <v>5</v>
      </c>
      <c r="O705" s="209">
        <v>5</v>
      </c>
      <c r="P705" s="209"/>
      <c r="Q705" s="209"/>
      <c r="R705" s="209"/>
      <c r="S705" s="209"/>
      <c r="T705" s="209"/>
      <c r="U705" s="209"/>
      <c r="V705" s="209"/>
      <c r="W705" s="209"/>
      <c r="X705" s="209"/>
      <c r="Y705" s="64">
        <v>4</v>
      </c>
      <c r="Z705" s="127">
        <v>4</v>
      </c>
      <c r="AA705" s="127">
        <v>5</v>
      </c>
      <c r="AB705" s="128" t="s">
        <v>1185</v>
      </c>
      <c r="AC705" s="61" t="s">
        <v>146</v>
      </c>
      <c r="AD705" s="214" t="s">
        <v>464</v>
      </c>
      <c r="AE705" s="61" t="s">
        <v>477</v>
      </c>
      <c r="AF705" s="130" t="s">
        <v>1185</v>
      </c>
      <c r="AG705" s="123">
        <v>4</v>
      </c>
      <c r="AH705" s="123">
        <v>5</v>
      </c>
      <c r="AI705" s="61" t="s">
        <v>146</v>
      </c>
      <c r="AJ705" s="61" t="s">
        <v>464</v>
      </c>
      <c r="AK705" s="61" t="s">
        <v>477</v>
      </c>
      <c r="AL705" s="61" t="s">
        <v>1129</v>
      </c>
      <c r="AM705" s="76"/>
      <c r="AN705" s="215"/>
      <c r="AO705" s="215"/>
      <c r="AP705" s="215"/>
      <c r="AQ705" s="215"/>
    </row>
    <row r="706" spans="1:43" x14ac:dyDescent="0.25">
      <c r="A706" s="232" t="s">
        <v>1187</v>
      </c>
      <c r="B706" s="191" t="s">
        <v>43</v>
      </c>
      <c r="C706" s="191">
        <v>17</v>
      </c>
      <c r="D706" s="198" t="s">
        <v>20</v>
      </c>
      <c r="E706" s="198" t="s">
        <v>9</v>
      </c>
      <c r="F706" s="211"/>
      <c r="G706" s="211"/>
      <c r="H706" s="211"/>
      <c r="I706" s="211"/>
      <c r="J706" s="211"/>
      <c r="K706" s="211"/>
      <c r="L706" s="211"/>
      <c r="M706" s="211"/>
      <c r="N706" s="211"/>
      <c r="O706" s="211"/>
      <c r="P706" s="211"/>
      <c r="Q706" s="211"/>
      <c r="R706" s="211"/>
      <c r="S706" s="211"/>
      <c r="T706" s="211"/>
      <c r="U706" s="211"/>
      <c r="V706" s="211"/>
      <c r="W706" s="211"/>
      <c r="X706" s="211"/>
      <c r="Y706" s="189" t="s">
        <v>824</v>
      </c>
      <c r="Z706" s="127" t="s">
        <v>824</v>
      </c>
      <c r="AA706" s="127" t="s">
        <v>824</v>
      </c>
      <c r="AB706" s="128" t="s">
        <v>824</v>
      </c>
      <c r="AC706" s="61" t="s">
        <v>824</v>
      </c>
      <c r="AD706" s="214"/>
      <c r="AE706" s="61" t="s">
        <v>824</v>
      </c>
      <c r="AF706" s="130" t="s">
        <v>824</v>
      </c>
      <c r="AG706" s="123" t="s">
        <v>824</v>
      </c>
      <c r="AH706" s="123" t="s">
        <v>824</v>
      </c>
      <c r="AI706" s="61" t="s">
        <v>824</v>
      </c>
      <c r="AJ706" s="61" t="s">
        <v>824</v>
      </c>
      <c r="AK706" s="61" t="s">
        <v>824</v>
      </c>
      <c r="AL706" s="61" t="s">
        <v>1129</v>
      </c>
      <c r="AM706" s="76"/>
      <c r="AN706" s="215"/>
      <c r="AO706" s="215"/>
      <c r="AP706" s="215"/>
      <c r="AQ706" s="215"/>
    </row>
    <row r="707" spans="1:43" ht="30" x14ac:dyDescent="0.25">
      <c r="A707" s="232" t="s">
        <v>1187</v>
      </c>
      <c r="B707" s="74" t="s">
        <v>12</v>
      </c>
      <c r="C707" s="74">
        <v>18</v>
      </c>
      <c r="D707" s="74" t="s">
        <v>21</v>
      </c>
      <c r="E707" s="74" t="s">
        <v>8</v>
      </c>
      <c r="F707" s="209">
        <v>2</v>
      </c>
      <c r="G707" s="209">
        <v>3</v>
      </c>
      <c r="H707" s="209">
        <v>2</v>
      </c>
      <c r="I707" s="209">
        <v>2</v>
      </c>
      <c r="J707" s="209">
        <v>2</v>
      </c>
      <c r="K707" s="209">
        <v>2</v>
      </c>
      <c r="L707" s="209">
        <v>2</v>
      </c>
      <c r="M707" s="209">
        <v>2</v>
      </c>
      <c r="N707" s="209">
        <v>2</v>
      </c>
      <c r="O707" s="209">
        <v>2</v>
      </c>
      <c r="P707" s="209"/>
      <c r="Q707" s="209"/>
      <c r="R707" s="209"/>
      <c r="S707" s="209"/>
      <c r="T707" s="209"/>
      <c r="U707" s="209"/>
      <c r="V707" s="209"/>
      <c r="W707" s="209"/>
      <c r="X707" s="209"/>
      <c r="Y707" s="64">
        <v>2</v>
      </c>
      <c r="Z707" s="127">
        <v>2</v>
      </c>
      <c r="AA707" s="127">
        <v>5</v>
      </c>
      <c r="AB707" s="128" t="s">
        <v>1184</v>
      </c>
      <c r="AC707" s="61" t="s">
        <v>142</v>
      </c>
      <c r="AD707" s="214" t="s">
        <v>464</v>
      </c>
      <c r="AE707" s="61" t="s">
        <v>477</v>
      </c>
      <c r="AF707" s="130" t="s">
        <v>1184</v>
      </c>
      <c r="AG707" s="123">
        <v>2</v>
      </c>
      <c r="AH707" s="123">
        <v>5</v>
      </c>
      <c r="AI707" s="61" t="s">
        <v>142</v>
      </c>
      <c r="AJ707" s="61" t="s">
        <v>464</v>
      </c>
      <c r="AK707" s="61" t="s">
        <v>477</v>
      </c>
      <c r="AL707" s="61" t="s">
        <v>1129</v>
      </c>
      <c r="AM707" s="76"/>
      <c r="AN707" s="215"/>
      <c r="AO707" s="215"/>
      <c r="AP707" s="215"/>
      <c r="AQ707" s="215"/>
    </row>
    <row r="708" spans="1:43" ht="25.5" x14ac:dyDescent="0.25">
      <c r="A708" s="232" t="s">
        <v>1187</v>
      </c>
      <c r="B708" s="191" t="s">
        <v>12</v>
      </c>
      <c r="C708" s="191">
        <v>19</v>
      </c>
      <c r="D708" s="198" t="s">
        <v>22</v>
      </c>
      <c r="E708" s="198" t="s">
        <v>9</v>
      </c>
      <c r="F708" s="211">
        <v>3</v>
      </c>
      <c r="G708" s="211">
        <v>3</v>
      </c>
      <c r="H708" s="211">
        <v>3</v>
      </c>
      <c r="I708" s="211">
        <v>3</v>
      </c>
      <c r="J708" s="211">
        <v>3</v>
      </c>
      <c r="K708" s="211">
        <v>3</v>
      </c>
      <c r="L708" s="211">
        <v>4</v>
      </c>
      <c r="M708" s="211">
        <v>3</v>
      </c>
      <c r="N708" s="211">
        <v>3</v>
      </c>
      <c r="O708" s="211">
        <v>4</v>
      </c>
      <c r="P708" s="211"/>
      <c r="Q708" s="211"/>
      <c r="R708" s="211"/>
      <c r="S708" s="211"/>
      <c r="T708" s="211"/>
      <c r="U708" s="211"/>
      <c r="V708" s="211"/>
      <c r="W708" s="211"/>
      <c r="X708" s="211"/>
      <c r="Y708" s="189">
        <v>3</v>
      </c>
      <c r="Z708" s="127">
        <v>3</v>
      </c>
      <c r="AA708" s="127">
        <v>3</v>
      </c>
      <c r="AB708" s="128" t="s">
        <v>1132</v>
      </c>
      <c r="AC708" s="61" t="s">
        <v>144</v>
      </c>
      <c r="AD708" s="214" t="s">
        <v>371</v>
      </c>
      <c r="AE708" s="61" t="s">
        <v>476</v>
      </c>
      <c r="AF708" s="130" t="s">
        <v>1132</v>
      </c>
      <c r="AG708" s="123">
        <v>3</v>
      </c>
      <c r="AH708" s="123">
        <v>3</v>
      </c>
      <c r="AI708" s="61" t="s">
        <v>144</v>
      </c>
      <c r="AJ708" s="61" t="s">
        <v>371</v>
      </c>
      <c r="AK708" s="61" t="s">
        <v>476</v>
      </c>
      <c r="AL708" s="61" t="s">
        <v>1129</v>
      </c>
      <c r="AM708" s="76"/>
      <c r="AN708" s="215"/>
      <c r="AO708" s="215"/>
      <c r="AP708" s="215"/>
      <c r="AQ708" s="215"/>
    </row>
    <row r="709" spans="1:43" ht="25.5" x14ac:dyDescent="0.25">
      <c r="A709" s="232" t="s">
        <v>1187</v>
      </c>
      <c r="B709" s="74" t="s">
        <v>12</v>
      </c>
      <c r="C709" s="74">
        <v>21</v>
      </c>
      <c r="D709" s="74" t="s">
        <v>25</v>
      </c>
      <c r="E709" s="74" t="s">
        <v>8</v>
      </c>
      <c r="F709" s="209">
        <v>1</v>
      </c>
      <c r="G709" s="209">
        <v>1</v>
      </c>
      <c r="H709" s="209">
        <v>1</v>
      </c>
      <c r="I709" s="209">
        <v>1</v>
      </c>
      <c r="J709" s="209">
        <v>2</v>
      </c>
      <c r="K709" s="209">
        <v>2</v>
      </c>
      <c r="L709" s="209">
        <v>1</v>
      </c>
      <c r="M709" s="209">
        <v>1</v>
      </c>
      <c r="N709" s="209">
        <v>1</v>
      </c>
      <c r="O709" s="209">
        <v>1</v>
      </c>
      <c r="P709" s="209"/>
      <c r="Q709" s="209"/>
      <c r="R709" s="209"/>
      <c r="S709" s="209"/>
      <c r="T709" s="209"/>
      <c r="U709" s="209"/>
      <c r="V709" s="209"/>
      <c r="W709" s="209"/>
      <c r="X709" s="209"/>
      <c r="Y709" s="64">
        <v>1</v>
      </c>
      <c r="Z709" s="127">
        <v>1</v>
      </c>
      <c r="AA709" s="127">
        <v>5</v>
      </c>
      <c r="AB709" s="128" t="s">
        <v>1128</v>
      </c>
      <c r="AC709" s="61" t="s">
        <v>462</v>
      </c>
      <c r="AD709" s="214" t="s">
        <v>464</v>
      </c>
      <c r="AE709" s="61" t="s">
        <v>477</v>
      </c>
      <c r="AF709" s="130" t="s">
        <v>1128</v>
      </c>
      <c r="AG709" s="123">
        <v>1</v>
      </c>
      <c r="AH709" s="123">
        <v>5</v>
      </c>
      <c r="AI709" s="61" t="s">
        <v>462</v>
      </c>
      <c r="AJ709" s="61" t="s">
        <v>464</v>
      </c>
      <c r="AK709" s="61" t="s">
        <v>477</v>
      </c>
      <c r="AL709" s="61" t="s">
        <v>1129</v>
      </c>
      <c r="AM709" s="76"/>
      <c r="AN709" s="215"/>
      <c r="AO709" s="215"/>
      <c r="AP709" s="215"/>
      <c r="AQ709" s="215"/>
    </row>
    <row r="710" spans="1:43" ht="51" x14ac:dyDescent="0.25">
      <c r="A710" s="232" t="s">
        <v>1187</v>
      </c>
      <c r="B710" s="191" t="s">
        <v>26</v>
      </c>
      <c r="C710" s="191">
        <v>22</v>
      </c>
      <c r="D710" s="198" t="s">
        <v>27</v>
      </c>
      <c r="E710" s="198" t="s">
        <v>8</v>
      </c>
      <c r="F710" s="211"/>
      <c r="G710" s="211"/>
      <c r="H710" s="211"/>
      <c r="I710" s="211"/>
      <c r="J710" s="211"/>
      <c r="K710" s="211"/>
      <c r="L710" s="211"/>
      <c r="M710" s="211"/>
      <c r="N710" s="211"/>
      <c r="O710" s="211"/>
      <c r="P710" s="211"/>
      <c r="Q710" s="211"/>
      <c r="R710" s="211"/>
      <c r="S710" s="211"/>
      <c r="T710" s="211"/>
      <c r="U710" s="211"/>
      <c r="V710" s="211"/>
      <c r="W710" s="211"/>
      <c r="X710" s="211"/>
      <c r="Y710" s="189" t="s">
        <v>824</v>
      </c>
      <c r="Z710" s="127" t="s">
        <v>824</v>
      </c>
      <c r="AA710" s="127" t="s">
        <v>824</v>
      </c>
      <c r="AB710" s="128" t="s">
        <v>824</v>
      </c>
      <c r="AC710" s="61" t="s">
        <v>824</v>
      </c>
      <c r="AD710" s="214"/>
      <c r="AE710" s="61" t="s">
        <v>824</v>
      </c>
      <c r="AF710" s="130" t="s">
        <v>824</v>
      </c>
      <c r="AG710" s="123" t="s">
        <v>824</v>
      </c>
      <c r="AH710" s="123" t="s">
        <v>824</v>
      </c>
      <c r="AI710" s="61" t="s">
        <v>824</v>
      </c>
      <c r="AJ710" s="61" t="s">
        <v>824</v>
      </c>
      <c r="AK710" s="61" t="s">
        <v>824</v>
      </c>
      <c r="AL710" s="61" t="s">
        <v>1129</v>
      </c>
      <c r="AM710" s="76"/>
      <c r="AN710" s="215"/>
      <c r="AO710" s="215"/>
      <c r="AP710" s="215"/>
      <c r="AQ710" s="215"/>
    </row>
    <row r="711" spans="1:43" ht="38.25" x14ac:dyDescent="0.25">
      <c r="A711" s="232" t="s">
        <v>1187</v>
      </c>
      <c r="B711" s="74" t="s">
        <v>26</v>
      </c>
      <c r="C711" s="74">
        <v>23</v>
      </c>
      <c r="D711" s="74" t="s">
        <v>28</v>
      </c>
      <c r="E711" s="74" t="s">
        <v>8</v>
      </c>
      <c r="F711" s="209"/>
      <c r="G711" s="209"/>
      <c r="H711" s="209"/>
      <c r="I711" s="209"/>
      <c r="J711" s="209"/>
      <c r="K711" s="209"/>
      <c r="L711" s="209"/>
      <c r="M711" s="209"/>
      <c r="N711" s="209"/>
      <c r="O711" s="209"/>
      <c r="P711" s="209"/>
      <c r="Q711" s="209"/>
      <c r="R711" s="209"/>
      <c r="S711" s="209"/>
      <c r="T711" s="209"/>
      <c r="U711" s="209"/>
      <c r="V711" s="209"/>
      <c r="W711" s="209"/>
      <c r="X711" s="209"/>
      <c r="Y711" s="64" t="s">
        <v>824</v>
      </c>
      <c r="Z711" s="127" t="s">
        <v>824</v>
      </c>
      <c r="AA711" s="127" t="s">
        <v>824</v>
      </c>
      <c r="AB711" s="128" t="s">
        <v>824</v>
      </c>
      <c r="AC711" s="61" t="s">
        <v>824</v>
      </c>
      <c r="AD711" s="207"/>
      <c r="AE711" s="61" t="s">
        <v>824</v>
      </c>
      <c r="AF711" s="130" t="s">
        <v>824</v>
      </c>
      <c r="AG711" s="123" t="s">
        <v>824</v>
      </c>
      <c r="AH711" s="123" t="s">
        <v>824</v>
      </c>
      <c r="AI711" s="61" t="s">
        <v>824</v>
      </c>
      <c r="AJ711" s="61" t="s">
        <v>824</v>
      </c>
      <c r="AK711" s="61" t="s">
        <v>824</v>
      </c>
      <c r="AL711" s="61" t="s">
        <v>1129</v>
      </c>
      <c r="AM711" s="76"/>
      <c r="AN711" s="215"/>
      <c r="AO711" s="215"/>
      <c r="AP711" s="215"/>
      <c r="AQ711" s="215"/>
    </row>
    <row r="712" spans="1:43" ht="38.25" x14ac:dyDescent="0.25">
      <c r="A712" s="232" t="s">
        <v>1187</v>
      </c>
      <c r="B712" s="191" t="s">
        <v>29</v>
      </c>
      <c r="C712" s="191">
        <v>24</v>
      </c>
      <c r="D712" s="191" t="s">
        <v>30</v>
      </c>
      <c r="E712" s="191" t="s">
        <v>9</v>
      </c>
      <c r="F712" s="216"/>
      <c r="G712" s="216"/>
      <c r="H712" s="216"/>
      <c r="I712" s="216"/>
      <c r="J712" s="216"/>
      <c r="K712" s="216"/>
      <c r="L712" s="216"/>
      <c r="M712" s="216"/>
      <c r="N712" s="216"/>
      <c r="O712" s="216"/>
      <c r="P712" s="216"/>
      <c r="Q712" s="216"/>
      <c r="R712" s="216"/>
      <c r="S712" s="216"/>
      <c r="T712" s="216"/>
      <c r="U712" s="216"/>
      <c r="V712" s="216"/>
      <c r="W712" s="216"/>
      <c r="X712" s="216"/>
      <c r="Y712" s="152" t="s">
        <v>824</v>
      </c>
      <c r="Z712" s="127" t="s">
        <v>824</v>
      </c>
      <c r="AA712" s="127" t="s">
        <v>824</v>
      </c>
      <c r="AB712" s="127" t="s">
        <v>824</v>
      </c>
      <c r="AC712" s="35" t="s">
        <v>824</v>
      </c>
      <c r="AD712" s="237"/>
      <c r="AE712" s="35" t="s">
        <v>824</v>
      </c>
      <c r="AF712" s="130" t="s">
        <v>824</v>
      </c>
      <c r="AG712" s="123" t="s">
        <v>824</v>
      </c>
      <c r="AH712" s="123" t="s">
        <v>824</v>
      </c>
      <c r="AI712" s="61" t="s">
        <v>824</v>
      </c>
      <c r="AJ712" s="61" t="s">
        <v>824</v>
      </c>
      <c r="AK712" s="61" t="s">
        <v>824</v>
      </c>
      <c r="AL712" s="35" t="s">
        <v>1129</v>
      </c>
      <c r="AM712" s="192"/>
      <c r="AN712" s="215"/>
      <c r="AO712" s="215"/>
      <c r="AP712" s="215"/>
      <c r="AQ712" s="215"/>
    </row>
    <row r="713" spans="1:43" ht="25.5" x14ac:dyDescent="0.25">
      <c r="A713" s="232" t="s">
        <v>1187</v>
      </c>
      <c r="B713" s="74" t="s">
        <v>12</v>
      </c>
      <c r="C713" s="74">
        <v>25</v>
      </c>
      <c r="D713" s="74" t="s">
        <v>31</v>
      </c>
      <c r="E713" s="74" t="s">
        <v>9</v>
      </c>
      <c r="F713" s="209">
        <v>3</v>
      </c>
      <c r="G713" s="209">
        <v>4</v>
      </c>
      <c r="H713" s="209">
        <v>3</v>
      </c>
      <c r="I713" s="209">
        <v>2</v>
      </c>
      <c r="J713" s="209">
        <v>2</v>
      </c>
      <c r="K713" s="209">
        <v>3</v>
      </c>
      <c r="L713" s="209">
        <v>2</v>
      </c>
      <c r="M713" s="209">
        <v>3</v>
      </c>
      <c r="N713" s="209">
        <v>2</v>
      </c>
      <c r="O713" s="209">
        <v>2</v>
      </c>
      <c r="P713" s="209"/>
      <c r="Q713" s="209"/>
      <c r="R713" s="209"/>
      <c r="S713" s="209"/>
      <c r="T713" s="209"/>
      <c r="U713" s="209"/>
      <c r="V713" s="209"/>
      <c r="W713" s="209"/>
      <c r="X713" s="209"/>
      <c r="Y713" s="64">
        <v>3</v>
      </c>
      <c r="Z713" s="127">
        <v>3</v>
      </c>
      <c r="AA713" s="127">
        <v>3</v>
      </c>
      <c r="AB713" s="128" t="s">
        <v>1132</v>
      </c>
      <c r="AC713" s="61" t="s">
        <v>144</v>
      </c>
      <c r="AD713" s="207" t="s">
        <v>371</v>
      </c>
      <c r="AE713" s="61" t="s">
        <v>476</v>
      </c>
      <c r="AF713" s="130" t="s">
        <v>1132</v>
      </c>
      <c r="AG713" s="123">
        <v>3</v>
      </c>
      <c r="AH713" s="123">
        <v>3</v>
      </c>
      <c r="AI713" s="61" t="s">
        <v>144</v>
      </c>
      <c r="AJ713" s="61" t="s">
        <v>371</v>
      </c>
      <c r="AK713" s="61" t="s">
        <v>476</v>
      </c>
      <c r="AL713" s="61" t="s">
        <v>1129</v>
      </c>
      <c r="AM713" s="76"/>
      <c r="AN713" s="281"/>
      <c r="AO713" s="281"/>
      <c r="AP713" s="215"/>
      <c r="AQ713" s="215"/>
    </row>
    <row r="714" spans="1:43" x14ac:dyDescent="0.25">
      <c r="A714" s="232" t="s">
        <v>1187</v>
      </c>
      <c r="B714" s="191" t="s">
        <v>12</v>
      </c>
      <c r="C714" s="191">
        <v>26</v>
      </c>
      <c r="D714" s="191" t="s">
        <v>32</v>
      </c>
      <c r="E714" s="191" t="s">
        <v>9</v>
      </c>
      <c r="F714" s="216">
        <v>2</v>
      </c>
      <c r="G714" s="216">
        <v>3</v>
      </c>
      <c r="H714" s="216">
        <v>2</v>
      </c>
      <c r="I714" s="216">
        <v>3</v>
      </c>
      <c r="J714" s="216">
        <v>2</v>
      </c>
      <c r="K714" s="216">
        <v>2</v>
      </c>
      <c r="L714" s="216">
        <v>3</v>
      </c>
      <c r="M714" s="216">
        <v>3</v>
      </c>
      <c r="N714" s="216">
        <v>2</v>
      </c>
      <c r="O714" s="216">
        <v>3</v>
      </c>
      <c r="P714" s="216"/>
      <c r="Q714" s="216"/>
      <c r="R714" s="216"/>
      <c r="S714" s="216"/>
      <c r="T714" s="216"/>
      <c r="U714" s="216"/>
      <c r="V714" s="216"/>
      <c r="W714" s="216"/>
      <c r="X714" s="216"/>
      <c r="Y714" s="152">
        <v>3</v>
      </c>
      <c r="Z714" s="127">
        <v>3</v>
      </c>
      <c r="AA714" s="127">
        <v>2</v>
      </c>
      <c r="AB714" s="127" t="s">
        <v>1191</v>
      </c>
      <c r="AC714" s="35" t="s">
        <v>144</v>
      </c>
      <c r="AD714" s="219" t="s">
        <v>384</v>
      </c>
      <c r="AE714" s="35" t="s">
        <v>371</v>
      </c>
      <c r="AF714" s="130" t="s">
        <v>1191</v>
      </c>
      <c r="AG714" s="123">
        <v>3</v>
      </c>
      <c r="AH714" s="123">
        <v>2</v>
      </c>
      <c r="AI714" s="61" t="s">
        <v>144</v>
      </c>
      <c r="AJ714" s="61" t="s">
        <v>384</v>
      </c>
      <c r="AK714" s="61" t="s">
        <v>371</v>
      </c>
      <c r="AL714" s="35" t="s">
        <v>1129</v>
      </c>
      <c r="AM714" s="192"/>
      <c r="AN714" s="281"/>
      <c r="AO714" s="281"/>
      <c r="AP714" s="215"/>
      <c r="AQ714" s="215"/>
    </row>
    <row r="715" spans="1:43" ht="51" x14ac:dyDescent="0.25">
      <c r="A715" s="232" t="s">
        <v>1187</v>
      </c>
      <c r="B715" s="74" t="s">
        <v>26</v>
      </c>
      <c r="C715" s="74">
        <v>28</v>
      </c>
      <c r="D715" s="74" t="s">
        <v>1155</v>
      </c>
      <c r="E715" s="74" t="s">
        <v>8</v>
      </c>
      <c r="F715" s="209"/>
      <c r="G715" s="209"/>
      <c r="H715" s="209"/>
      <c r="I715" s="209"/>
      <c r="J715" s="209"/>
      <c r="K715" s="209"/>
      <c r="L715" s="209"/>
      <c r="M715" s="209"/>
      <c r="N715" s="209"/>
      <c r="O715" s="209"/>
      <c r="P715" s="209"/>
      <c r="Q715" s="209"/>
      <c r="R715" s="209"/>
      <c r="S715" s="209"/>
      <c r="T715" s="209"/>
      <c r="U715" s="209"/>
      <c r="V715" s="209"/>
      <c r="W715" s="209"/>
      <c r="X715" s="209"/>
      <c r="Y715" s="64" t="s">
        <v>824</v>
      </c>
      <c r="Z715" s="127" t="s">
        <v>824</v>
      </c>
      <c r="AA715" s="127" t="s">
        <v>824</v>
      </c>
      <c r="AB715" s="128" t="s">
        <v>824</v>
      </c>
      <c r="AC715" s="61" t="s">
        <v>824</v>
      </c>
      <c r="AD715" s="214"/>
      <c r="AE715" s="61" t="s">
        <v>824</v>
      </c>
      <c r="AF715" s="130" t="s">
        <v>824</v>
      </c>
      <c r="AG715" s="123" t="s">
        <v>824</v>
      </c>
      <c r="AH715" s="123" t="s">
        <v>824</v>
      </c>
      <c r="AI715" s="61" t="s">
        <v>824</v>
      </c>
      <c r="AJ715" s="61" t="s">
        <v>824</v>
      </c>
      <c r="AK715" s="61" t="s">
        <v>824</v>
      </c>
      <c r="AL715" s="61" t="s">
        <v>1129</v>
      </c>
      <c r="AM715" s="76"/>
      <c r="AN715" s="215"/>
      <c r="AO715" s="215"/>
      <c r="AP715" s="215"/>
      <c r="AQ715" s="215"/>
    </row>
    <row r="716" spans="1:43" ht="38.25" x14ac:dyDescent="0.25">
      <c r="A716" s="232" t="s">
        <v>1187</v>
      </c>
      <c r="B716" s="191" t="s">
        <v>35</v>
      </c>
      <c r="C716" s="191">
        <v>31</v>
      </c>
      <c r="D716" s="191" t="s">
        <v>734</v>
      </c>
      <c r="E716" s="191" t="s">
        <v>8</v>
      </c>
      <c r="F716" s="216">
        <v>5</v>
      </c>
      <c r="G716" s="216">
        <v>5</v>
      </c>
      <c r="H716" s="216">
        <v>4</v>
      </c>
      <c r="I716" s="216">
        <v>4</v>
      </c>
      <c r="J716" s="216">
        <v>4</v>
      </c>
      <c r="K716" s="216">
        <v>5</v>
      </c>
      <c r="L716" s="216">
        <v>4</v>
      </c>
      <c r="M716" s="216">
        <v>4</v>
      </c>
      <c r="N716" s="216">
        <v>5</v>
      </c>
      <c r="O716" s="216">
        <v>4</v>
      </c>
      <c r="P716" s="216"/>
      <c r="Q716" s="216"/>
      <c r="R716" s="216"/>
      <c r="S716" s="216"/>
      <c r="T716" s="216"/>
      <c r="U716" s="216"/>
      <c r="V716" s="216"/>
      <c r="W716" s="216"/>
      <c r="X716" s="216"/>
      <c r="Y716" s="152">
        <v>4</v>
      </c>
      <c r="Z716" s="127">
        <v>4</v>
      </c>
      <c r="AA716" s="127">
        <v>4</v>
      </c>
      <c r="AB716" s="127" t="s">
        <v>1147</v>
      </c>
      <c r="AC716" s="35" t="s">
        <v>146</v>
      </c>
      <c r="AD716" s="219" t="s">
        <v>372</v>
      </c>
      <c r="AE716" s="35" t="s">
        <v>477</v>
      </c>
      <c r="AF716" s="130" t="s">
        <v>1147</v>
      </c>
      <c r="AG716" s="123">
        <v>4</v>
      </c>
      <c r="AH716" s="123">
        <v>4</v>
      </c>
      <c r="AI716" s="61" t="s">
        <v>146</v>
      </c>
      <c r="AJ716" s="61" t="s">
        <v>372</v>
      </c>
      <c r="AK716" s="61" t="s">
        <v>477</v>
      </c>
      <c r="AL716" s="35" t="s">
        <v>1129</v>
      </c>
      <c r="AM716" s="192"/>
      <c r="AN716" s="215"/>
      <c r="AO716" s="215"/>
      <c r="AP716" s="215"/>
      <c r="AQ716" s="215"/>
    </row>
    <row r="717" spans="1:43" ht="25.5" x14ac:dyDescent="0.25">
      <c r="A717" s="232" t="s">
        <v>1187</v>
      </c>
      <c r="B717" s="74" t="s">
        <v>38</v>
      </c>
      <c r="C717" s="74">
        <v>34</v>
      </c>
      <c r="D717" s="74" t="s">
        <v>662</v>
      </c>
      <c r="E717" s="74" t="s">
        <v>9</v>
      </c>
      <c r="F717" s="209">
        <v>3</v>
      </c>
      <c r="G717" s="209">
        <v>3</v>
      </c>
      <c r="H717" s="209">
        <v>2</v>
      </c>
      <c r="I717" s="209">
        <v>3</v>
      </c>
      <c r="J717" s="209">
        <v>3</v>
      </c>
      <c r="K717" s="209">
        <v>3</v>
      </c>
      <c r="L717" s="209">
        <v>3</v>
      </c>
      <c r="M717" s="209">
        <v>2</v>
      </c>
      <c r="N717" s="209">
        <v>3</v>
      </c>
      <c r="O717" s="209">
        <v>3</v>
      </c>
      <c r="P717" s="209"/>
      <c r="Q717" s="209"/>
      <c r="R717" s="209"/>
      <c r="S717" s="209"/>
      <c r="T717" s="209"/>
      <c r="U717" s="209"/>
      <c r="V717" s="209"/>
      <c r="W717" s="209"/>
      <c r="X717" s="209"/>
      <c r="Y717" s="64">
        <v>3</v>
      </c>
      <c r="Z717" s="127">
        <v>3</v>
      </c>
      <c r="AA717" s="127">
        <v>4</v>
      </c>
      <c r="AB717" s="128" t="s">
        <v>1167</v>
      </c>
      <c r="AC717" s="61" t="s">
        <v>144</v>
      </c>
      <c r="AD717" s="214" t="s">
        <v>372</v>
      </c>
      <c r="AE717" s="61" t="s">
        <v>477</v>
      </c>
      <c r="AF717" s="130" t="s">
        <v>1167</v>
      </c>
      <c r="AG717" s="123">
        <v>3</v>
      </c>
      <c r="AH717" s="123">
        <v>4</v>
      </c>
      <c r="AI717" s="61" t="s">
        <v>144</v>
      </c>
      <c r="AJ717" s="61" t="s">
        <v>372</v>
      </c>
      <c r="AK717" s="61" t="s">
        <v>477</v>
      </c>
      <c r="AL717" s="61" t="s">
        <v>1129</v>
      </c>
      <c r="AM717" s="76"/>
      <c r="AN717" s="281"/>
      <c r="AO717" s="281"/>
      <c r="AP717" s="215"/>
      <c r="AQ717" s="215"/>
    </row>
    <row r="718" spans="1:43" ht="25.5" x14ac:dyDescent="0.25">
      <c r="A718" s="232" t="s">
        <v>1187</v>
      </c>
      <c r="B718" s="191" t="s">
        <v>38</v>
      </c>
      <c r="C718" s="191">
        <v>37</v>
      </c>
      <c r="D718" s="191" t="s">
        <v>663</v>
      </c>
      <c r="E718" s="191" t="s">
        <v>8</v>
      </c>
      <c r="F718" s="216">
        <v>2</v>
      </c>
      <c r="G718" s="216">
        <v>3</v>
      </c>
      <c r="H718" s="216">
        <v>3</v>
      </c>
      <c r="I718" s="216">
        <v>3</v>
      </c>
      <c r="J718" s="216">
        <v>3</v>
      </c>
      <c r="K718" s="216">
        <v>3</v>
      </c>
      <c r="L718" s="216">
        <v>2</v>
      </c>
      <c r="M718" s="216">
        <v>3</v>
      </c>
      <c r="N718" s="216">
        <v>3</v>
      </c>
      <c r="O718" s="216">
        <v>3</v>
      </c>
      <c r="P718" s="216"/>
      <c r="Q718" s="216"/>
      <c r="R718" s="216"/>
      <c r="S718" s="216"/>
      <c r="T718" s="216"/>
      <c r="U718" s="216"/>
      <c r="V718" s="216"/>
      <c r="W718" s="216"/>
      <c r="X718" s="216"/>
      <c r="Y718" s="152">
        <v>3</v>
      </c>
      <c r="Z718" s="127">
        <v>3</v>
      </c>
      <c r="AA718" s="127">
        <v>4</v>
      </c>
      <c r="AB718" s="127" t="s">
        <v>1167</v>
      </c>
      <c r="AC718" s="35" t="s">
        <v>144</v>
      </c>
      <c r="AD718" s="219" t="s">
        <v>372</v>
      </c>
      <c r="AE718" s="35" t="s">
        <v>477</v>
      </c>
      <c r="AF718" s="130" t="s">
        <v>1167</v>
      </c>
      <c r="AG718" s="123">
        <v>3</v>
      </c>
      <c r="AH718" s="123">
        <v>4</v>
      </c>
      <c r="AI718" s="61" t="s">
        <v>144</v>
      </c>
      <c r="AJ718" s="61" t="s">
        <v>372</v>
      </c>
      <c r="AK718" s="61" t="s">
        <v>477</v>
      </c>
      <c r="AL718" s="35" t="s">
        <v>1129</v>
      </c>
      <c r="AM718" s="192"/>
      <c r="AN718" s="281"/>
      <c r="AO718" s="281"/>
      <c r="AP718" s="215"/>
      <c r="AQ718" s="215"/>
    </row>
    <row r="719" spans="1:43" ht="25.5" x14ac:dyDescent="0.25">
      <c r="A719" s="232" t="s">
        <v>1187</v>
      </c>
      <c r="B719" s="74" t="s">
        <v>43</v>
      </c>
      <c r="C719" s="74">
        <v>38</v>
      </c>
      <c r="D719" s="74" t="s">
        <v>664</v>
      </c>
      <c r="E719" s="74" t="s">
        <v>9</v>
      </c>
      <c r="F719" s="209"/>
      <c r="G719" s="209"/>
      <c r="H719" s="209"/>
      <c r="I719" s="209"/>
      <c r="J719" s="209"/>
      <c r="K719" s="209"/>
      <c r="L719" s="209"/>
      <c r="M719" s="209"/>
      <c r="N719" s="209"/>
      <c r="O719" s="209"/>
      <c r="P719" s="209"/>
      <c r="Q719" s="209"/>
      <c r="R719" s="209"/>
      <c r="S719" s="209"/>
      <c r="T719" s="209"/>
      <c r="U719" s="209"/>
      <c r="V719" s="209"/>
      <c r="W719" s="209"/>
      <c r="X719" s="209"/>
      <c r="Y719" s="64" t="s">
        <v>824</v>
      </c>
      <c r="Z719" s="127" t="s">
        <v>824</v>
      </c>
      <c r="AA719" s="127" t="s">
        <v>824</v>
      </c>
      <c r="AB719" s="128" t="s">
        <v>824</v>
      </c>
      <c r="AC719" s="61" t="s">
        <v>824</v>
      </c>
      <c r="AD719" s="214"/>
      <c r="AE719" s="61" t="s">
        <v>824</v>
      </c>
      <c r="AF719" s="130" t="s">
        <v>824</v>
      </c>
      <c r="AG719" s="123" t="s">
        <v>824</v>
      </c>
      <c r="AH719" s="123" t="s">
        <v>824</v>
      </c>
      <c r="AI719" s="61" t="s">
        <v>824</v>
      </c>
      <c r="AJ719" s="61" t="s">
        <v>824</v>
      </c>
      <c r="AK719" s="61" t="s">
        <v>824</v>
      </c>
      <c r="AL719" s="61" t="s">
        <v>1129</v>
      </c>
      <c r="AM719" s="76"/>
      <c r="AN719" s="281"/>
      <c r="AO719" s="281"/>
      <c r="AP719" s="215"/>
      <c r="AQ719" s="215"/>
    </row>
    <row r="720" spans="1:43" x14ac:dyDescent="0.25">
      <c r="A720" s="232" t="s">
        <v>1187</v>
      </c>
      <c r="B720" s="191" t="s">
        <v>43</v>
      </c>
      <c r="C720" s="191">
        <v>39</v>
      </c>
      <c r="D720" s="191" t="s">
        <v>44</v>
      </c>
      <c r="E720" s="191" t="s">
        <v>8</v>
      </c>
      <c r="F720" s="216"/>
      <c r="G720" s="216"/>
      <c r="H720" s="216"/>
      <c r="I720" s="216"/>
      <c r="J720" s="216"/>
      <c r="K720" s="216"/>
      <c r="L720" s="216"/>
      <c r="M720" s="216"/>
      <c r="N720" s="216"/>
      <c r="O720" s="216"/>
      <c r="P720" s="216"/>
      <c r="Q720" s="216"/>
      <c r="R720" s="216"/>
      <c r="S720" s="216"/>
      <c r="T720" s="216"/>
      <c r="U720" s="216"/>
      <c r="V720" s="216"/>
      <c r="W720" s="216"/>
      <c r="X720" s="216"/>
      <c r="Y720" s="152" t="s">
        <v>824</v>
      </c>
      <c r="Z720" s="127" t="s">
        <v>824</v>
      </c>
      <c r="AA720" s="127" t="s">
        <v>824</v>
      </c>
      <c r="AB720" s="127" t="s">
        <v>824</v>
      </c>
      <c r="AC720" s="35" t="s">
        <v>824</v>
      </c>
      <c r="AD720" s="219"/>
      <c r="AE720" s="35" t="s">
        <v>824</v>
      </c>
      <c r="AF720" s="130" t="s">
        <v>824</v>
      </c>
      <c r="AG720" s="123" t="s">
        <v>824</v>
      </c>
      <c r="AH720" s="123" t="s">
        <v>824</v>
      </c>
      <c r="AI720" s="61" t="s">
        <v>824</v>
      </c>
      <c r="AJ720" s="61" t="s">
        <v>824</v>
      </c>
      <c r="AK720" s="61" t="s">
        <v>824</v>
      </c>
      <c r="AL720" s="35" t="s">
        <v>1129</v>
      </c>
      <c r="AM720" s="192"/>
      <c r="AN720" s="215"/>
      <c r="AO720" s="215"/>
      <c r="AP720" s="215"/>
      <c r="AQ720" s="215"/>
    </row>
    <row r="721" spans="1:43" ht="25.5" x14ac:dyDescent="0.25">
      <c r="A721" s="232" t="s">
        <v>1187</v>
      </c>
      <c r="B721" s="74" t="s">
        <v>43</v>
      </c>
      <c r="C721" s="74">
        <v>40</v>
      </c>
      <c r="D721" s="74" t="s">
        <v>743</v>
      </c>
      <c r="E721" s="74" t="s">
        <v>9</v>
      </c>
      <c r="F721" s="209"/>
      <c r="G721" s="209"/>
      <c r="H721" s="209"/>
      <c r="I721" s="209"/>
      <c r="J721" s="209"/>
      <c r="K721" s="209"/>
      <c r="L721" s="209"/>
      <c r="M721" s="209"/>
      <c r="N721" s="209"/>
      <c r="O721" s="209"/>
      <c r="P721" s="209"/>
      <c r="Q721" s="209"/>
      <c r="R721" s="209"/>
      <c r="S721" s="209"/>
      <c r="T721" s="209"/>
      <c r="U721" s="209"/>
      <c r="V721" s="209"/>
      <c r="W721" s="209"/>
      <c r="X721" s="209"/>
      <c r="Y721" s="64" t="s">
        <v>824</v>
      </c>
      <c r="Z721" s="127" t="s">
        <v>824</v>
      </c>
      <c r="AA721" s="127" t="s">
        <v>824</v>
      </c>
      <c r="AB721" s="128" t="s">
        <v>824</v>
      </c>
      <c r="AC721" s="61" t="s">
        <v>824</v>
      </c>
      <c r="AD721" s="214"/>
      <c r="AE721" s="61" t="s">
        <v>824</v>
      </c>
      <c r="AF721" s="130" t="s">
        <v>824</v>
      </c>
      <c r="AG721" s="123" t="s">
        <v>824</v>
      </c>
      <c r="AH721" s="123" t="s">
        <v>824</v>
      </c>
      <c r="AI721" s="61" t="s">
        <v>824</v>
      </c>
      <c r="AJ721" s="61" t="s">
        <v>824</v>
      </c>
      <c r="AK721" s="61" t="s">
        <v>824</v>
      </c>
      <c r="AL721" s="61" t="s">
        <v>1129</v>
      </c>
      <c r="AM721" s="76"/>
      <c r="AN721" s="215"/>
      <c r="AO721" s="215"/>
      <c r="AP721" s="215"/>
      <c r="AQ721" s="215"/>
    </row>
    <row r="722" spans="1:43" ht="25.5" x14ac:dyDescent="0.25">
      <c r="A722" s="232" t="s">
        <v>1187</v>
      </c>
      <c r="B722" s="191" t="s">
        <v>43</v>
      </c>
      <c r="C722" s="191">
        <v>41</v>
      </c>
      <c r="D722" s="191" t="s">
        <v>665</v>
      </c>
      <c r="E722" s="191" t="s">
        <v>8</v>
      </c>
      <c r="F722" s="216"/>
      <c r="G722" s="216"/>
      <c r="H722" s="216"/>
      <c r="I722" s="216"/>
      <c r="J722" s="216"/>
      <c r="K722" s="216"/>
      <c r="L722" s="216"/>
      <c r="M722" s="216"/>
      <c r="N722" s="216"/>
      <c r="O722" s="216"/>
      <c r="P722" s="216"/>
      <c r="Q722" s="216"/>
      <c r="R722" s="216"/>
      <c r="S722" s="216"/>
      <c r="T722" s="216"/>
      <c r="U722" s="216"/>
      <c r="V722" s="216"/>
      <c r="W722" s="216"/>
      <c r="X722" s="216"/>
      <c r="Y722" s="152" t="s">
        <v>824</v>
      </c>
      <c r="Z722" s="127" t="s">
        <v>824</v>
      </c>
      <c r="AA722" s="127" t="s">
        <v>824</v>
      </c>
      <c r="AB722" s="127" t="s">
        <v>824</v>
      </c>
      <c r="AC722" s="35" t="s">
        <v>824</v>
      </c>
      <c r="AD722" s="219"/>
      <c r="AE722" s="35" t="s">
        <v>824</v>
      </c>
      <c r="AF722" s="130" t="s">
        <v>824</v>
      </c>
      <c r="AG722" s="123" t="s">
        <v>824</v>
      </c>
      <c r="AH722" s="123" t="s">
        <v>824</v>
      </c>
      <c r="AI722" s="61" t="s">
        <v>824</v>
      </c>
      <c r="AJ722" s="61" t="s">
        <v>824</v>
      </c>
      <c r="AK722" s="61" t="s">
        <v>824</v>
      </c>
      <c r="AL722" s="35" t="s">
        <v>1129</v>
      </c>
      <c r="AM722" s="192"/>
      <c r="AN722" s="215"/>
      <c r="AO722" s="215"/>
      <c r="AP722" s="215"/>
      <c r="AQ722" s="215"/>
    </row>
    <row r="723" spans="1:43" ht="25.5" x14ac:dyDescent="0.25">
      <c r="A723" s="232" t="s">
        <v>1187</v>
      </c>
      <c r="B723" s="74" t="s">
        <v>43</v>
      </c>
      <c r="C723" s="74">
        <v>42</v>
      </c>
      <c r="D723" s="74" t="s">
        <v>666</v>
      </c>
      <c r="E723" s="74" t="s">
        <v>9</v>
      </c>
      <c r="F723" s="209"/>
      <c r="G723" s="209"/>
      <c r="H723" s="209"/>
      <c r="I723" s="209"/>
      <c r="J723" s="209"/>
      <c r="K723" s="209"/>
      <c r="L723" s="209"/>
      <c r="M723" s="209"/>
      <c r="N723" s="209"/>
      <c r="O723" s="209"/>
      <c r="P723" s="209"/>
      <c r="Q723" s="209"/>
      <c r="R723" s="209"/>
      <c r="S723" s="209"/>
      <c r="T723" s="209"/>
      <c r="U723" s="209"/>
      <c r="V723" s="209"/>
      <c r="W723" s="209"/>
      <c r="X723" s="209"/>
      <c r="Y723" s="64" t="s">
        <v>824</v>
      </c>
      <c r="Z723" s="127" t="s">
        <v>824</v>
      </c>
      <c r="AA723" s="127" t="s">
        <v>824</v>
      </c>
      <c r="AB723" s="128" t="s">
        <v>824</v>
      </c>
      <c r="AC723" s="61" t="s">
        <v>824</v>
      </c>
      <c r="AD723" s="207"/>
      <c r="AE723" s="61" t="s">
        <v>824</v>
      </c>
      <c r="AF723" s="130" t="s">
        <v>824</v>
      </c>
      <c r="AG723" s="123" t="s">
        <v>824</v>
      </c>
      <c r="AH723" s="123" t="s">
        <v>824</v>
      </c>
      <c r="AI723" s="61" t="s">
        <v>824</v>
      </c>
      <c r="AJ723" s="61" t="s">
        <v>824</v>
      </c>
      <c r="AK723" s="61" t="s">
        <v>824</v>
      </c>
      <c r="AL723" s="61" t="s">
        <v>1129</v>
      </c>
      <c r="AM723" s="76"/>
      <c r="AN723" s="281"/>
      <c r="AO723" s="281"/>
      <c r="AP723" s="215"/>
      <c r="AQ723" s="215"/>
    </row>
    <row r="724" spans="1:43" ht="25.5" x14ac:dyDescent="0.25">
      <c r="A724" s="232" t="s">
        <v>1187</v>
      </c>
      <c r="B724" s="191" t="s">
        <v>45</v>
      </c>
      <c r="C724" s="191">
        <v>43</v>
      </c>
      <c r="D724" s="191" t="s">
        <v>667</v>
      </c>
      <c r="E724" s="191" t="s">
        <v>9</v>
      </c>
      <c r="F724" s="216"/>
      <c r="G724" s="216"/>
      <c r="H724" s="216"/>
      <c r="I724" s="216"/>
      <c r="J724" s="216"/>
      <c r="K724" s="216"/>
      <c r="L724" s="216"/>
      <c r="M724" s="216"/>
      <c r="N724" s="216"/>
      <c r="O724" s="216"/>
      <c r="P724" s="216"/>
      <c r="Q724" s="216"/>
      <c r="R724" s="216"/>
      <c r="S724" s="216"/>
      <c r="T724" s="216"/>
      <c r="U724" s="216"/>
      <c r="V724" s="216"/>
      <c r="W724" s="216"/>
      <c r="X724" s="216"/>
      <c r="Y724" s="152" t="s">
        <v>824</v>
      </c>
      <c r="Z724" s="127" t="s">
        <v>824</v>
      </c>
      <c r="AA724" s="127" t="s">
        <v>824</v>
      </c>
      <c r="AB724" s="127" t="s">
        <v>824</v>
      </c>
      <c r="AC724" s="35" t="s">
        <v>824</v>
      </c>
      <c r="AD724" s="237"/>
      <c r="AE724" s="35" t="s">
        <v>824</v>
      </c>
      <c r="AF724" s="130" t="s">
        <v>824</v>
      </c>
      <c r="AG724" s="123" t="s">
        <v>824</v>
      </c>
      <c r="AH724" s="123" t="s">
        <v>824</v>
      </c>
      <c r="AI724" s="61" t="s">
        <v>824</v>
      </c>
      <c r="AJ724" s="61" t="s">
        <v>824</v>
      </c>
      <c r="AK724" s="61" t="s">
        <v>824</v>
      </c>
      <c r="AL724" s="35" t="s">
        <v>1129</v>
      </c>
      <c r="AM724" s="192"/>
      <c r="AN724" s="281"/>
      <c r="AO724" s="281"/>
      <c r="AP724" s="215"/>
      <c r="AQ724" s="215"/>
    </row>
    <row r="725" spans="1:43" ht="25.5" x14ac:dyDescent="0.25">
      <c r="A725" s="232" t="s">
        <v>1187</v>
      </c>
      <c r="B725" s="74" t="s">
        <v>45</v>
      </c>
      <c r="C725" s="74">
        <v>44</v>
      </c>
      <c r="D725" s="74" t="s">
        <v>668</v>
      </c>
      <c r="E725" s="74" t="s">
        <v>9</v>
      </c>
      <c r="F725" s="209"/>
      <c r="G725" s="209"/>
      <c r="H725" s="209"/>
      <c r="I725" s="209"/>
      <c r="J725" s="209"/>
      <c r="K725" s="209"/>
      <c r="L725" s="209"/>
      <c r="M725" s="209"/>
      <c r="N725" s="209"/>
      <c r="O725" s="209"/>
      <c r="P725" s="209"/>
      <c r="Q725" s="209"/>
      <c r="R725" s="209"/>
      <c r="S725" s="209"/>
      <c r="T725" s="209"/>
      <c r="U725" s="209"/>
      <c r="V725" s="209"/>
      <c r="W725" s="209"/>
      <c r="X725" s="209"/>
      <c r="Y725" s="64" t="s">
        <v>824</v>
      </c>
      <c r="Z725" s="127" t="s">
        <v>824</v>
      </c>
      <c r="AA725" s="127" t="s">
        <v>824</v>
      </c>
      <c r="AB725" s="128" t="s">
        <v>824</v>
      </c>
      <c r="AC725" s="61" t="s">
        <v>824</v>
      </c>
      <c r="AD725" s="214"/>
      <c r="AE725" s="61" t="s">
        <v>824</v>
      </c>
      <c r="AF725" s="130" t="s">
        <v>824</v>
      </c>
      <c r="AG725" s="123" t="s">
        <v>824</v>
      </c>
      <c r="AH725" s="123" t="s">
        <v>824</v>
      </c>
      <c r="AI725" s="61" t="s">
        <v>824</v>
      </c>
      <c r="AJ725" s="61" t="s">
        <v>824</v>
      </c>
      <c r="AK725" s="61" t="s">
        <v>824</v>
      </c>
      <c r="AL725" s="61" t="s">
        <v>1129</v>
      </c>
      <c r="AM725" s="76"/>
      <c r="AN725" s="215"/>
      <c r="AO725" s="215"/>
      <c r="AP725" s="215"/>
      <c r="AQ725" s="215"/>
    </row>
    <row r="726" spans="1:43" ht="25.5" x14ac:dyDescent="0.25">
      <c r="A726" s="232" t="s">
        <v>1187</v>
      </c>
      <c r="B726" s="191" t="s">
        <v>48</v>
      </c>
      <c r="C726" s="191">
        <v>49</v>
      </c>
      <c r="D726" s="191" t="s">
        <v>54</v>
      </c>
      <c r="E726" s="191" t="s">
        <v>9</v>
      </c>
      <c r="F726" s="216"/>
      <c r="G726" s="216"/>
      <c r="H726" s="216"/>
      <c r="I726" s="216"/>
      <c r="J726" s="216"/>
      <c r="K726" s="216"/>
      <c r="L726" s="216"/>
      <c r="M726" s="216"/>
      <c r="N726" s="216"/>
      <c r="O726" s="216"/>
      <c r="P726" s="216"/>
      <c r="Q726" s="216"/>
      <c r="R726" s="216"/>
      <c r="S726" s="216"/>
      <c r="T726" s="216"/>
      <c r="U726" s="216"/>
      <c r="V726" s="216"/>
      <c r="W726" s="216"/>
      <c r="X726" s="216"/>
      <c r="Y726" s="152" t="s">
        <v>824</v>
      </c>
      <c r="Z726" s="127" t="s">
        <v>824</v>
      </c>
      <c r="AA726" s="127" t="s">
        <v>824</v>
      </c>
      <c r="AB726" s="127" t="s">
        <v>824</v>
      </c>
      <c r="AC726" s="35" t="s">
        <v>824</v>
      </c>
      <c r="AD726" s="237"/>
      <c r="AE726" s="35" t="s">
        <v>824</v>
      </c>
      <c r="AF726" s="130" t="s">
        <v>824</v>
      </c>
      <c r="AG726" s="123" t="s">
        <v>824</v>
      </c>
      <c r="AH726" s="123" t="s">
        <v>824</v>
      </c>
      <c r="AI726" s="61" t="s">
        <v>824</v>
      </c>
      <c r="AJ726" s="61" t="s">
        <v>824</v>
      </c>
      <c r="AK726" s="61" t="s">
        <v>824</v>
      </c>
      <c r="AL726" s="35" t="s">
        <v>1129</v>
      </c>
      <c r="AM726" s="192"/>
      <c r="AN726" s="281"/>
      <c r="AO726" s="281"/>
      <c r="AP726" s="215"/>
      <c r="AQ726" s="215"/>
    </row>
    <row r="727" spans="1:43" ht="25.5" x14ac:dyDescent="0.25">
      <c r="A727" s="232" t="s">
        <v>1187</v>
      </c>
      <c r="B727" s="74" t="s">
        <v>55</v>
      </c>
      <c r="C727" s="74">
        <v>50</v>
      </c>
      <c r="D727" s="74" t="s">
        <v>670</v>
      </c>
      <c r="E727" s="74" t="s">
        <v>9</v>
      </c>
      <c r="F727" s="209"/>
      <c r="G727" s="209"/>
      <c r="H727" s="209"/>
      <c r="I727" s="209"/>
      <c r="J727" s="209"/>
      <c r="K727" s="209"/>
      <c r="L727" s="209"/>
      <c r="M727" s="209"/>
      <c r="N727" s="209"/>
      <c r="O727" s="209"/>
      <c r="P727" s="209"/>
      <c r="Q727" s="209"/>
      <c r="R727" s="209"/>
      <c r="S727" s="209"/>
      <c r="T727" s="209"/>
      <c r="U727" s="209"/>
      <c r="V727" s="209"/>
      <c r="W727" s="209"/>
      <c r="X727" s="209"/>
      <c r="Y727" s="64" t="s">
        <v>824</v>
      </c>
      <c r="Z727" s="127" t="s">
        <v>824</v>
      </c>
      <c r="AA727" s="127" t="s">
        <v>824</v>
      </c>
      <c r="AB727" s="128" t="s">
        <v>824</v>
      </c>
      <c r="AC727" s="61" t="s">
        <v>824</v>
      </c>
      <c r="AD727" s="214"/>
      <c r="AE727" s="61" t="s">
        <v>824</v>
      </c>
      <c r="AF727" s="130" t="s">
        <v>824</v>
      </c>
      <c r="AG727" s="123" t="s">
        <v>824</v>
      </c>
      <c r="AH727" s="123" t="s">
        <v>824</v>
      </c>
      <c r="AI727" s="61" t="s">
        <v>824</v>
      </c>
      <c r="AJ727" s="61" t="s">
        <v>824</v>
      </c>
      <c r="AK727" s="61" t="s">
        <v>824</v>
      </c>
      <c r="AL727" s="61" t="s">
        <v>1129</v>
      </c>
      <c r="AM727" s="76"/>
      <c r="AN727" s="281"/>
      <c r="AO727" s="281"/>
      <c r="AP727" s="215"/>
      <c r="AQ727" s="215"/>
    </row>
    <row r="728" spans="1:43" ht="25.5" x14ac:dyDescent="0.25">
      <c r="A728" s="232" t="s">
        <v>1187</v>
      </c>
      <c r="B728" s="191" t="s">
        <v>55</v>
      </c>
      <c r="C728" s="191">
        <v>51</v>
      </c>
      <c r="D728" s="191" t="s">
        <v>671</v>
      </c>
      <c r="E728" s="191" t="s">
        <v>9</v>
      </c>
      <c r="F728" s="216"/>
      <c r="G728" s="216"/>
      <c r="H728" s="216"/>
      <c r="I728" s="216"/>
      <c r="J728" s="216"/>
      <c r="K728" s="216"/>
      <c r="L728" s="216"/>
      <c r="M728" s="216"/>
      <c r="N728" s="216"/>
      <c r="O728" s="216"/>
      <c r="P728" s="216"/>
      <c r="Q728" s="216"/>
      <c r="R728" s="216"/>
      <c r="S728" s="216"/>
      <c r="T728" s="216"/>
      <c r="U728" s="216"/>
      <c r="V728" s="216"/>
      <c r="W728" s="216"/>
      <c r="X728" s="216"/>
      <c r="Y728" s="152" t="s">
        <v>824</v>
      </c>
      <c r="Z728" s="127" t="s">
        <v>824</v>
      </c>
      <c r="AA728" s="127" t="s">
        <v>824</v>
      </c>
      <c r="AB728" s="127" t="s">
        <v>824</v>
      </c>
      <c r="AC728" s="35" t="s">
        <v>824</v>
      </c>
      <c r="AD728" s="219"/>
      <c r="AE728" s="35" t="s">
        <v>824</v>
      </c>
      <c r="AF728" s="130" t="s">
        <v>824</v>
      </c>
      <c r="AG728" s="123" t="s">
        <v>824</v>
      </c>
      <c r="AH728" s="123" t="s">
        <v>824</v>
      </c>
      <c r="AI728" s="61" t="s">
        <v>824</v>
      </c>
      <c r="AJ728" s="61" t="s">
        <v>824</v>
      </c>
      <c r="AK728" s="61" t="s">
        <v>824</v>
      </c>
      <c r="AL728" s="35" t="s">
        <v>1129</v>
      </c>
      <c r="AM728" s="192"/>
      <c r="AN728" s="281"/>
      <c r="AO728" s="281"/>
      <c r="AP728" s="215"/>
      <c r="AQ728" s="215"/>
    </row>
    <row r="729" spans="1:43" ht="25.5" x14ac:dyDescent="0.25">
      <c r="A729" s="232" t="s">
        <v>1187</v>
      </c>
      <c r="B729" s="74" t="s">
        <v>55</v>
      </c>
      <c r="C729" s="74">
        <v>52</v>
      </c>
      <c r="D729" s="74" t="s">
        <v>56</v>
      </c>
      <c r="E729" s="74" t="s">
        <v>9</v>
      </c>
      <c r="F729" s="209"/>
      <c r="G729" s="209"/>
      <c r="H729" s="209"/>
      <c r="I729" s="209"/>
      <c r="J729" s="209"/>
      <c r="K729" s="209"/>
      <c r="L729" s="209"/>
      <c r="M729" s="209"/>
      <c r="N729" s="209"/>
      <c r="O729" s="209"/>
      <c r="P729" s="209"/>
      <c r="Q729" s="209"/>
      <c r="R729" s="209"/>
      <c r="S729" s="209"/>
      <c r="T729" s="209"/>
      <c r="U729" s="209"/>
      <c r="V729" s="209"/>
      <c r="W729" s="209"/>
      <c r="X729" s="209"/>
      <c r="Y729" s="64" t="s">
        <v>824</v>
      </c>
      <c r="Z729" s="127" t="s">
        <v>824</v>
      </c>
      <c r="AA729" s="127" t="s">
        <v>824</v>
      </c>
      <c r="AB729" s="128" t="s">
        <v>824</v>
      </c>
      <c r="AC729" s="61" t="s">
        <v>824</v>
      </c>
      <c r="AD729" s="214"/>
      <c r="AE729" s="61" t="s">
        <v>824</v>
      </c>
      <c r="AF729" s="130" t="s">
        <v>824</v>
      </c>
      <c r="AG729" s="123" t="s">
        <v>824</v>
      </c>
      <c r="AH729" s="123" t="s">
        <v>824</v>
      </c>
      <c r="AI729" s="61" t="s">
        <v>824</v>
      </c>
      <c r="AJ729" s="61" t="s">
        <v>824</v>
      </c>
      <c r="AK729" s="61" t="s">
        <v>824</v>
      </c>
      <c r="AL729" s="61" t="s">
        <v>1129</v>
      </c>
      <c r="AM729" s="76"/>
      <c r="AN729" s="215"/>
      <c r="AO729" s="215"/>
      <c r="AP729" s="215"/>
      <c r="AQ729" s="215"/>
    </row>
    <row r="730" spans="1:43" ht="25.5" x14ac:dyDescent="0.25">
      <c r="A730" s="232" t="s">
        <v>1187</v>
      </c>
      <c r="B730" s="191" t="s">
        <v>57</v>
      </c>
      <c r="C730" s="191">
        <v>54</v>
      </c>
      <c r="D730" s="191" t="s">
        <v>59</v>
      </c>
      <c r="E730" s="191" t="s">
        <v>9</v>
      </c>
      <c r="F730" s="216"/>
      <c r="G730" s="216"/>
      <c r="H730" s="216"/>
      <c r="I730" s="216"/>
      <c r="J730" s="216"/>
      <c r="K730" s="216"/>
      <c r="L730" s="216"/>
      <c r="M730" s="216"/>
      <c r="N730" s="216"/>
      <c r="O730" s="216"/>
      <c r="P730" s="216"/>
      <c r="Q730" s="216"/>
      <c r="R730" s="216"/>
      <c r="S730" s="216"/>
      <c r="T730" s="216"/>
      <c r="U730" s="216"/>
      <c r="V730" s="216"/>
      <c r="W730" s="216"/>
      <c r="X730" s="216"/>
      <c r="Y730" s="152" t="s">
        <v>824</v>
      </c>
      <c r="Z730" s="127" t="s">
        <v>824</v>
      </c>
      <c r="AA730" s="127" t="s">
        <v>824</v>
      </c>
      <c r="AB730" s="127" t="s">
        <v>824</v>
      </c>
      <c r="AC730" s="35" t="s">
        <v>824</v>
      </c>
      <c r="AD730" s="219"/>
      <c r="AE730" s="35" t="s">
        <v>824</v>
      </c>
      <c r="AF730" s="130" t="s">
        <v>824</v>
      </c>
      <c r="AG730" s="123" t="s">
        <v>824</v>
      </c>
      <c r="AH730" s="123" t="s">
        <v>824</v>
      </c>
      <c r="AI730" s="61" t="s">
        <v>824</v>
      </c>
      <c r="AJ730" s="61" t="s">
        <v>824</v>
      </c>
      <c r="AK730" s="61" t="s">
        <v>824</v>
      </c>
      <c r="AL730" s="35" t="s">
        <v>1129</v>
      </c>
      <c r="AM730" s="192"/>
      <c r="AN730" s="215"/>
      <c r="AO730" s="215"/>
      <c r="AP730" s="215"/>
      <c r="AQ730" s="215"/>
    </row>
    <row r="731" spans="1:43" ht="25.5" x14ac:dyDescent="0.25">
      <c r="A731" s="232" t="s">
        <v>1187</v>
      </c>
      <c r="B731" s="74" t="s">
        <v>60</v>
      </c>
      <c r="C731" s="74">
        <v>55</v>
      </c>
      <c r="D731" s="74" t="s">
        <v>61</v>
      </c>
      <c r="E731" s="74" t="s">
        <v>9</v>
      </c>
      <c r="F731" s="209"/>
      <c r="G731" s="209"/>
      <c r="H731" s="209"/>
      <c r="I731" s="209"/>
      <c r="J731" s="209"/>
      <c r="K731" s="209"/>
      <c r="L731" s="209"/>
      <c r="M731" s="209"/>
      <c r="N731" s="209"/>
      <c r="O731" s="209"/>
      <c r="P731" s="209"/>
      <c r="Q731" s="209"/>
      <c r="R731" s="209"/>
      <c r="S731" s="209"/>
      <c r="T731" s="209"/>
      <c r="U731" s="209"/>
      <c r="V731" s="209"/>
      <c r="W731" s="209"/>
      <c r="X731" s="209"/>
      <c r="Y731" s="64" t="s">
        <v>824</v>
      </c>
      <c r="Z731" s="127" t="s">
        <v>824</v>
      </c>
      <c r="AA731" s="127" t="s">
        <v>824</v>
      </c>
      <c r="AB731" s="128" t="s">
        <v>824</v>
      </c>
      <c r="AC731" s="61" t="s">
        <v>824</v>
      </c>
      <c r="AD731" s="214"/>
      <c r="AE731" s="61" t="s">
        <v>824</v>
      </c>
      <c r="AF731" s="130" t="s">
        <v>824</v>
      </c>
      <c r="AG731" s="123" t="s">
        <v>824</v>
      </c>
      <c r="AH731" s="123" t="s">
        <v>824</v>
      </c>
      <c r="AI731" s="61" t="s">
        <v>824</v>
      </c>
      <c r="AJ731" s="61" t="s">
        <v>824</v>
      </c>
      <c r="AK731" s="61" t="s">
        <v>824</v>
      </c>
      <c r="AL731" s="61" t="s">
        <v>1129</v>
      </c>
      <c r="AM731" s="76"/>
      <c r="AN731" s="215"/>
      <c r="AO731" s="215"/>
      <c r="AP731" s="215"/>
      <c r="AQ731" s="215"/>
    </row>
    <row r="732" spans="1:43" ht="38.25" x14ac:dyDescent="0.25">
      <c r="A732" s="232" t="s">
        <v>1187</v>
      </c>
      <c r="B732" s="191" t="s">
        <v>60</v>
      </c>
      <c r="C732" s="191">
        <v>56</v>
      </c>
      <c r="D732" s="191" t="s">
        <v>64</v>
      </c>
      <c r="E732" s="191" t="s">
        <v>9</v>
      </c>
      <c r="F732" s="216"/>
      <c r="G732" s="216"/>
      <c r="H732" s="216"/>
      <c r="I732" s="216"/>
      <c r="J732" s="216"/>
      <c r="K732" s="216"/>
      <c r="L732" s="216"/>
      <c r="M732" s="216"/>
      <c r="N732" s="216"/>
      <c r="O732" s="216"/>
      <c r="P732" s="216"/>
      <c r="Q732" s="216"/>
      <c r="R732" s="216"/>
      <c r="S732" s="216"/>
      <c r="T732" s="216"/>
      <c r="U732" s="216"/>
      <c r="V732" s="216"/>
      <c r="W732" s="216"/>
      <c r="X732" s="216"/>
      <c r="Y732" s="152" t="s">
        <v>824</v>
      </c>
      <c r="Z732" s="127" t="s">
        <v>824</v>
      </c>
      <c r="AA732" s="127" t="s">
        <v>824</v>
      </c>
      <c r="AB732" s="127" t="s">
        <v>824</v>
      </c>
      <c r="AC732" s="35" t="s">
        <v>824</v>
      </c>
      <c r="AD732" s="219"/>
      <c r="AE732" s="35" t="s">
        <v>824</v>
      </c>
      <c r="AF732" s="130" t="s">
        <v>824</v>
      </c>
      <c r="AG732" s="123" t="s">
        <v>824</v>
      </c>
      <c r="AH732" s="123" t="s">
        <v>824</v>
      </c>
      <c r="AI732" s="61" t="s">
        <v>824</v>
      </c>
      <c r="AJ732" s="61" t="s">
        <v>824</v>
      </c>
      <c r="AK732" s="61" t="s">
        <v>824</v>
      </c>
      <c r="AL732" s="35" t="s">
        <v>1129</v>
      </c>
      <c r="AM732" s="192"/>
      <c r="AN732" s="215"/>
      <c r="AO732" s="215"/>
      <c r="AP732" s="215"/>
      <c r="AQ732" s="215"/>
    </row>
    <row r="733" spans="1:43" ht="25.5" x14ac:dyDescent="0.25">
      <c r="A733" s="232" t="s">
        <v>1187</v>
      </c>
      <c r="B733" s="74" t="s">
        <v>66</v>
      </c>
      <c r="C733" s="74">
        <v>57</v>
      </c>
      <c r="D733" s="74" t="s">
        <v>67</v>
      </c>
      <c r="E733" s="74" t="s">
        <v>9</v>
      </c>
      <c r="F733" s="209"/>
      <c r="G733" s="209"/>
      <c r="H733" s="209"/>
      <c r="I733" s="209"/>
      <c r="J733" s="209"/>
      <c r="K733" s="209"/>
      <c r="L733" s="209"/>
      <c r="M733" s="209"/>
      <c r="N733" s="209"/>
      <c r="O733" s="209"/>
      <c r="P733" s="209"/>
      <c r="Q733" s="209"/>
      <c r="R733" s="209"/>
      <c r="S733" s="209"/>
      <c r="T733" s="209"/>
      <c r="U733" s="209"/>
      <c r="V733" s="209"/>
      <c r="W733" s="209"/>
      <c r="X733" s="209"/>
      <c r="Y733" s="64" t="s">
        <v>824</v>
      </c>
      <c r="Z733" s="127" t="s">
        <v>824</v>
      </c>
      <c r="AA733" s="127" t="s">
        <v>824</v>
      </c>
      <c r="AB733" s="128" t="s">
        <v>824</v>
      </c>
      <c r="AC733" s="61" t="s">
        <v>824</v>
      </c>
      <c r="AD733" s="214"/>
      <c r="AE733" s="61" t="s">
        <v>824</v>
      </c>
      <c r="AF733" s="130" t="s">
        <v>824</v>
      </c>
      <c r="AG733" s="123" t="s">
        <v>824</v>
      </c>
      <c r="AH733" s="123" t="s">
        <v>824</v>
      </c>
      <c r="AI733" s="61" t="s">
        <v>824</v>
      </c>
      <c r="AJ733" s="61" t="s">
        <v>824</v>
      </c>
      <c r="AK733" s="61" t="s">
        <v>824</v>
      </c>
      <c r="AL733" s="61" t="s">
        <v>1129</v>
      </c>
      <c r="AM733" s="76"/>
      <c r="AN733" s="215"/>
      <c r="AO733" s="215"/>
      <c r="AP733" s="215"/>
      <c r="AQ733" s="215"/>
    </row>
    <row r="734" spans="1:43" ht="25.5" x14ac:dyDescent="0.25">
      <c r="A734" s="232" t="s">
        <v>1187</v>
      </c>
      <c r="B734" s="191" t="s">
        <v>66</v>
      </c>
      <c r="C734" s="191">
        <v>59</v>
      </c>
      <c r="D734" s="191" t="s">
        <v>71</v>
      </c>
      <c r="E734" s="191" t="s">
        <v>9</v>
      </c>
      <c r="F734" s="216"/>
      <c r="G734" s="216"/>
      <c r="H734" s="216"/>
      <c r="I734" s="216"/>
      <c r="J734" s="216"/>
      <c r="K734" s="216"/>
      <c r="L734" s="216"/>
      <c r="M734" s="216"/>
      <c r="N734" s="216"/>
      <c r="O734" s="216"/>
      <c r="P734" s="216"/>
      <c r="Q734" s="216"/>
      <c r="R734" s="216"/>
      <c r="S734" s="216"/>
      <c r="T734" s="216"/>
      <c r="U734" s="216"/>
      <c r="V734" s="216"/>
      <c r="W734" s="216"/>
      <c r="X734" s="216"/>
      <c r="Y734" s="152" t="s">
        <v>824</v>
      </c>
      <c r="Z734" s="127" t="s">
        <v>824</v>
      </c>
      <c r="AA734" s="127" t="s">
        <v>824</v>
      </c>
      <c r="AB734" s="127" t="s">
        <v>824</v>
      </c>
      <c r="AC734" s="35" t="s">
        <v>824</v>
      </c>
      <c r="AD734" s="219"/>
      <c r="AE734" s="35" t="s">
        <v>824</v>
      </c>
      <c r="AF734" s="130" t="s">
        <v>824</v>
      </c>
      <c r="AG734" s="123" t="s">
        <v>824</v>
      </c>
      <c r="AH734" s="123" t="s">
        <v>824</v>
      </c>
      <c r="AI734" s="61" t="s">
        <v>824</v>
      </c>
      <c r="AJ734" s="61" t="s">
        <v>824</v>
      </c>
      <c r="AK734" s="61" t="s">
        <v>824</v>
      </c>
      <c r="AL734" s="35" t="s">
        <v>1129</v>
      </c>
      <c r="AM734" s="192"/>
      <c r="AN734" s="215"/>
      <c r="AO734" s="215"/>
      <c r="AP734" s="215"/>
      <c r="AQ734" s="215"/>
    </row>
    <row r="735" spans="1:43" ht="25.5" x14ac:dyDescent="0.25">
      <c r="A735" s="232" t="s">
        <v>1187</v>
      </c>
      <c r="B735" s="74" t="s">
        <v>66</v>
      </c>
      <c r="C735" s="74">
        <v>60</v>
      </c>
      <c r="D735" s="74" t="s">
        <v>72</v>
      </c>
      <c r="E735" s="74" t="s">
        <v>9</v>
      </c>
      <c r="F735" s="209"/>
      <c r="G735" s="209"/>
      <c r="H735" s="209"/>
      <c r="I735" s="209"/>
      <c r="J735" s="209"/>
      <c r="K735" s="209"/>
      <c r="L735" s="209"/>
      <c r="M735" s="209"/>
      <c r="N735" s="209"/>
      <c r="O735" s="209"/>
      <c r="P735" s="209"/>
      <c r="Q735" s="209"/>
      <c r="R735" s="209"/>
      <c r="S735" s="209"/>
      <c r="T735" s="209"/>
      <c r="U735" s="209"/>
      <c r="V735" s="209"/>
      <c r="W735" s="209"/>
      <c r="X735" s="209"/>
      <c r="Y735" s="64" t="s">
        <v>824</v>
      </c>
      <c r="Z735" s="127" t="s">
        <v>824</v>
      </c>
      <c r="AA735" s="127" t="s">
        <v>824</v>
      </c>
      <c r="AB735" s="128" t="s">
        <v>824</v>
      </c>
      <c r="AC735" s="61" t="s">
        <v>824</v>
      </c>
      <c r="AD735" s="214"/>
      <c r="AE735" s="61" t="s">
        <v>824</v>
      </c>
      <c r="AF735" s="130" t="s">
        <v>824</v>
      </c>
      <c r="AG735" s="123" t="s">
        <v>824</v>
      </c>
      <c r="AH735" s="123" t="s">
        <v>824</v>
      </c>
      <c r="AI735" s="61" t="s">
        <v>824</v>
      </c>
      <c r="AJ735" s="61" t="s">
        <v>824</v>
      </c>
      <c r="AK735" s="61" t="s">
        <v>824</v>
      </c>
      <c r="AL735" s="61" t="s">
        <v>1129</v>
      </c>
      <c r="AM735" s="76"/>
      <c r="AN735" s="215"/>
      <c r="AO735" s="215"/>
      <c r="AP735" s="215"/>
      <c r="AQ735" s="215"/>
    </row>
    <row r="736" spans="1:43" ht="25.5" x14ac:dyDescent="0.25">
      <c r="A736" s="232" t="s">
        <v>1187</v>
      </c>
      <c r="B736" s="191" t="s">
        <v>101</v>
      </c>
      <c r="C736" s="191">
        <v>61</v>
      </c>
      <c r="D736" s="191" t="s">
        <v>674</v>
      </c>
      <c r="E736" s="191" t="s">
        <v>9</v>
      </c>
      <c r="F736" s="216"/>
      <c r="G736" s="216"/>
      <c r="H736" s="216"/>
      <c r="I736" s="216"/>
      <c r="J736" s="216"/>
      <c r="K736" s="216"/>
      <c r="L736" s="216"/>
      <c r="M736" s="216"/>
      <c r="N736" s="216"/>
      <c r="O736" s="216"/>
      <c r="P736" s="216"/>
      <c r="Q736" s="216"/>
      <c r="R736" s="216"/>
      <c r="S736" s="216"/>
      <c r="T736" s="216"/>
      <c r="U736" s="216"/>
      <c r="V736" s="216"/>
      <c r="W736" s="216"/>
      <c r="X736" s="216"/>
      <c r="Y736" s="152" t="s">
        <v>824</v>
      </c>
      <c r="Z736" s="127" t="s">
        <v>824</v>
      </c>
      <c r="AA736" s="127" t="s">
        <v>824</v>
      </c>
      <c r="AB736" s="127" t="s">
        <v>824</v>
      </c>
      <c r="AC736" s="35" t="s">
        <v>824</v>
      </c>
      <c r="AD736" s="219"/>
      <c r="AE736" s="35" t="s">
        <v>824</v>
      </c>
      <c r="AF736" s="130" t="s">
        <v>824</v>
      </c>
      <c r="AG736" s="123" t="s">
        <v>824</v>
      </c>
      <c r="AH736" s="123" t="s">
        <v>824</v>
      </c>
      <c r="AI736" s="61" t="s">
        <v>824</v>
      </c>
      <c r="AJ736" s="61" t="s">
        <v>824</v>
      </c>
      <c r="AK736" s="61" t="s">
        <v>824</v>
      </c>
      <c r="AL736" s="35" t="s">
        <v>1129</v>
      </c>
      <c r="AM736" s="192"/>
      <c r="AN736" s="215"/>
      <c r="AO736" s="215"/>
      <c r="AP736" s="215"/>
      <c r="AQ736" s="215"/>
    </row>
    <row r="737" spans="1:43" ht="25.5" x14ac:dyDescent="0.25">
      <c r="A737" s="232" t="s">
        <v>1187</v>
      </c>
      <c r="B737" s="74" t="s">
        <v>101</v>
      </c>
      <c r="C737" s="74">
        <v>62</v>
      </c>
      <c r="D737" s="74" t="s">
        <v>675</v>
      </c>
      <c r="E737" s="74" t="s">
        <v>9</v>
      </c>
      <c r="F737" s="209"/>
      <c r="G737" s="209"/>
      <c r="H737" s="209"/>
      <c r="I737" s="209"/>
      <c r="J737" s="209"/>
      <c r="K737" s="209"/>
      <c r="L737" s="209"/>
      <c r="M737" s="209"/>
      <c r="N737" s="209"/>
      <c r="O737" s="209"/>
      <c r="P737" s="209"/>
      <c r="Q737" s="209"/>
      <c r="R737" s="209"/>
      <c r="S737" s="209"/>
      <c r="T737" s="209"/>
      <c r="U737" s="209"/>
      <c r="V737" s="209"/>
      <c r="W737" s="209"/>
      <c r="X737" s="209"/>
      <c r="Y737" s="64" t="s">
        <v>824</v>
      </c>
      <c r="Z737" s="127" t="s">
        <v>824</v>
      </c>
      <c r="AA737" s="127" t="s">
        <v>824</v>
      </c>
      <c r="AB737" s="128" t="s">
        <v>824</v>
      </c>
      <c r="AC737" s="61" t="s">
        <v>824</v>
      </c>
      <c r="AD737" s="214"/>
      <c r="AE737" s="61" t="s">
        <v>824</v>
      </c>
      <c r="AF737" s="130" t="s">
        <v>824</v>
      </c>
      <c r="AG737" s="123" t="s">
        <v>824</v>
      </c>
      <c r="AH737" s="123" t="s">
        <v>824</v>
      </c>
      <c r="AI737" s="61" t="s">
        <v>824</v>
      </c>
      <c r="AJ737" s="61" t="s">
        <v>824</v>
      </c>
      <c r="AK737" s="61" t="s">
        <v>824</v>
      </c>
      <c r="AL737" s="61" t="s">
        <v>1129</v>
      </c>
      <c r="AM737" s="76"/>
      <c r="AN737" s="215"/>
      <c r="AO737" s="215"/>
      <c r="AP737" s="215"/>
      <c r="AQ737" s="215"/>
    </row>
    <row r="738" spans="1:43" ht="25.5" x14ac:dyDescent="0.25">
      <c r="A738" s="232" t="s">
        <v>1187</v>
      </c>
      <c r="B738" s="191" t="s">
        <v>76</v>
      </c>
      <c r="C738" s="191">
        <v>64</v>
      </c>
      <c r="D738" s="191" t="s">
        <v>77</v>
      </c>
      <c r="E738" s="191" t="s">
        <v>9</v>
      </c>
      <c r="F738" s="216"/>
      <c r="G738" s="216"/>
      <c r="H738" s="216"/>
      <c r="I738" s="216"/>
      <c r="J738" s="216"/>
      <c r="K738" s="216"/>
      <c r="L738" s="216"/>
      <c r="M738" s="216"/>
      <c r="N738" s="216"/>
      <c r="O738" s="216"/>
      <c r="P738" s="216"/>
      <c r="Q738" s="216"/>
      <c r="R738" s="216"/>
      <c r="S738" s="216"/>
      <c r="T738" s="216"/>
      <c r="U738" s="216"/>
      <c r="V738" s="216"/>
      <c r="W738" s="216"/>
      <c r="X738" s="216"/>
      <c r="Y738" s="152" t="s">
        <v>824</v>
      </c>
      <c r="Z738" s="127" t="s">
        <v>824</v>
      </c>
      <c r="AA738" s="127" t="s">
        <v>824</v>
      </c>
      <c r="AB738" s="127" t="s">
        <v>824</v>
      </c>
      <c r="AC738" s="35" t="s">
        <v>824</v>
      </c>
      <c r="AD738" s="219"/>
      <c r="AE738" s="35" t="s">
        <v>824</v>
      </c>
      <c r="AF738" s="130" t="s">
        <v>824</v>
      </c>
      <c r="AG738" s="123" t="s">
        <v>824</v>
      </c>
      <c r="AH738" s="123" t="s">
        <v>824</v>
      </c>
      <c r="AI738" s="61" t="s">
        <v>824</v>
      </c>
      <c r="AJ738" s="61" t="s">
        <v>824</v>
      </c>
      <c r="AK738" s="61" t="s">
        <v>824</v>
      </c>
      <c r="AL738" s="35" t="s">
        <v>1129</v>
      </c>
      <c r="AM738" s="192"/>
      <c r="AN738" s="215"/>
      <c r="AO738" s="215"/>
      <c r="AP738" s="215"/>
      <c r="AQ738" s="215"/>
    </row>
    <row r="739" spans="1:43" ht="38.25" x14ac:dyDescent="0.25">
      <c r="A739" s="232" t="s">
        <v>1187</v>
      </c>
      <c r="B739" s="74" t="s">
        <v>76</v>
      </c>
      <c r="C739" s="74">
        <v>65</v>
      </c>
      <c r="D739" s="74" t="s">
        <v>78</v>
      </c>
      <c r="E739" s="74" t="s">
        <v>9</v>
      </c>
      <c r="F739" s="209"/>
      <c r="G739" s="209"/>
      <c r="H739" s="209"/>
      <c r="I739" s="209"/>
      <c r="J739" s="209"/>
      <c r="K739" s="209"/>
      <c r="L739" s="209"/>
      <c r="M739" s="209"/>
      <c r="N739" s="209"/>
      <c r="O739" s="209"/>
      <c r="P739" s="209"/>
      <c r="Q739" s="209"/>
      <c r="R739" s="209"/>
      <c r="S739" s="209"/>
      <c r="T739" s="209"/>
      <c r="U739" s="209"/>
      <c r="V739" s="209"/>
      <c r="W739" s="209"/>
      <c r="X739" s="209"/>
      <c r="Y739" s="64" t="s">
        <v>824</v>
      </c>
      <c r="Z739" s="127" t="s">
        <v>824</v>
      </c>
      <c r="AA739" s="127" t="s">
        <v>824</v>
      </c>
      <c r="AB739" s="128" t="s">
        <v>824</v>
      </c>
      <c r="AC739" s="61" t="s">
        <v>824</v>
      </c>
      <c r="AD739" s="214"/>
      <c r="AE739" s="61" t="s">
        <v>824</v>
      </c>
      <c r="AF739" s="130" t="s">
        <v>824</v>
      </c>
      <c r="AG739" s="123" t="s">
        <v>824</v>
      </c>
      <c r="AH739" s="123" t="s">
        <v>824</v>
      </c>
      <c r="AI739" s="61" t="s">
        <v>824</v>
      </c>
      <c r="AJ739" s="61" t="s">
        <v>824</v>
      </c>
      <c r="AK739" s="61" t="s">
        <v>824</v>
      </c>
      <c r="AL739" s="61" t="s">
        <v>1129</v>
      </c>
      <c r="AM739" s="76"/>
      <c r="AN739" s="215"/>
      <c r="AO739" s="215"/>
      <c r="AP739" s="215"/>
      <c r="AQ739" s="215"/>
    </row>
    <row r="740" spans="1:43" ht="25.5" x14ac:dyDescent="0.25">
      <c r="A740" s="232" t="s">
        <v>1187</v>
      </c>
      <c r="B740" s="191" t="s">
        <v>676</v>
      </c>
      <c r="C740" s="191">
        <v>72</v>
      </c>
      <c r="D740" s="191" t="s">
        <v>679</v>
      </c>
      <c r="E740" s="191" t="s">
        <v>9</v>
      </c>
      <c r="F740" s="216"/>
      <c r="G740" s="216"/>
      <c r="H740" s="216"/>
      <c r="I740" s="216"/>
      <c r="J740" s="216"/>
      <c r="K740" s="216"/>
      <c r="L740" s="216"/>
      <c r="M740" s="216"/>
      <c r="N740" s="216"/>
      <c r="O740" s="216"/>
      <c r="P740" s="216"/>
      <c r="Q740" s="216"/>
      <c r="R740" s="216"/>
      <c r="S740" s="216"/>
      <c r="T740" s="216"/>
      <c r="U740" s="216"/>
      <c r="V740" s="216"/>
      <c r="W740" s="216"/>
      <c r="X740" s="216"/>
      <c r="Y740" s="152" t="s">
        <v>824</v>
      </c>
      <c r="Z740" s="127" t="s">
        <v>824</v>
      </c>
      <c r="AA740" s="127" t="s">
        <v>824</v>
      </c>
      <c r="AB740" s="127" t="s">
        <v>824</v>
      </c>
      <c r="AC740" s="35" t="s">
        <v>824</v>
      </c>
      <c r="AD740" s="219"/>
      <c r="AE740" s="35" t="s">
        <v>824</v>
      </c>
      <c r="AF740" s="130" t="s">
        <v>824</v>
      </c>
      <c r="AG740" s="123" t="s">
        <v>824</v>
      </c>
      <c r="AH740" s="123" t="s">
        <v>824</v>
      </c>
      <c r="AI740" s="61" t="s">
        <v>824</v>
      </c>
      <c r="AJ740" s="61" t="s">
        <v>824</v>
      </c>
      <c r="AK740" s="61" t="s">
        <v>824</v>
      </c>
      <c r="AL740" s="35" t="s">
        <v>1129</v>
      </c>
      <c r="AM740" s="192"/>
      <c r="AN740" s="215"/>
      <c r="AO740" s="215"/>
      <c r="AP740" s="215"/>
      <c r="AQ740" s="215"/>
    </row>
    <row r="741" spans="1:43" ht="25.5" x14ac:dyDescent="0.25">
      <c r="A741" s="232" t="s">
        <v>1187</v>
      </c>
      <c r="B741" s="74" t="s">
        <v>26</v>
      </c>
      <c r="C741" s="74">
        <v>76</v>
      </c>
      <c r="D741" s="74" t="s">
        <v>747</v>
      </c>
      <c r="E741" s="74" t="s">
        <v>9</v>
      </c>
      <c r="F741" s="209"/>
      <c r="G741" s="209"/>
      <c r="H741" s="209"/>
      <c r="I741" s="209"/>
      <c r="J741" s="209"/>
      <c r="K741" s="209"/>
      <c r="L741" s="209"/>
      <c r="M741" s="209"/>
      <c r="N741" s="209"/>
      <c r="O741" s="209"/>
      <c r="P741" s="209"/>
      <c r="Q741" s="209"/>
      <c r="R741" s="209"/>
      <c r="S741" s="209"/>
      <c r="T741" s="209"/>
      <c r="U741" s="209"/>
      <c r="V741" s="209"/>
      <c r="W741" s="209"/>
      <c r="X741" s="209"/>
      <c r="Y741" s="64" t="s">
        <v>824</v>
      </c>
      <c r="Z741" s="127" t="s">
        <v>824</v>
      </c>
      <c r="AA741" s="127" t="s">
        <v>824</v>
      </c>
      <c r="AB741" s="128" t="s">
        <v>824</v>
      </c>
      <c r="AC741" s="61" t="s">
        <v>824</v>
      </c>
      <c r="AD741" s="214"/>
      <c r="AE741" s="61" t="s">
        <v>824</v>
      </c>
      <c r="AF741" s="130" t="s">
        <v>824</v>
      </c>
      <c r="AG741" s="123" t="s">
        <v>824</v>
      </c>
      <c r="AH741" s="123" t="s">
        <v>824</v>
      </c>
      <c r="AI741" s="61" t="s">
        <v>824</v>
      </c>
      <c r="AJ741" s="61" t="s">
        <v>824</v>
      </c>
      <c r="AK741" s="61" t="s">
        <v>824</v>
      </c>
      <c r="AL741" s="61" t="s">
        <v>1129</v>
      </c>
      <c r="AM741" s="76"/>
      <c r="AN741" s="215"/>
      <c r="AO741" s="215"/>
      <c r="AP741" s="215"/>
      <c r="AQ741" s="215"/>
    </row>
    <row r="742" spans="1:43" ht="25.5" x14ac:dyDescent="0.25">
      <c r="A742" s="232" t="s">
        <v>1187</v>
      </c>
      <c r="B742" s="191" t="s">
        <v>26</v>
      </c>
      <c r="C742" s="191">
        <v>81</v>
      </c>
      <c r="D742" s="191" t="s">
        <v>751</v>
      </c>
      <c r="E742" s="191" t="s">
        <v>9</v>
      </c>
      <c r="F742" s="216"/>
      <c r="G742" s="216"/>
      <c r="H742" s="216"/>
      <c r="I742" s="216"/>
      <c r="J742" s="216"/>
      <c r="K742" s="216"/>
      <c r="L742" s="216"/>
      <c r="M742" s="216"/>
      <c r="N742" s="216"/>
      <c r="O742" s="216"/>
      <c r="P742" s="216"/>
      <c r="Q742" s="216"/>
      <c r="R742" s="216"/>
      <c r="S742" s="216"/>
      <c r="T742" s="216"/>
      <c r="U742" s="216"/>
      <c r="V742" s="216"/>
      <c r="W742" s="216"/>
      <c r="X742" s="216"/>
      <c r="Y742" s="152" t="s">
        <v>824</v>
      </c>
      <c r="Z742" s="127" t="s">
        <v>824</v>
      </c>
      <c r="AA742" s="127" t="s">
        <v>824</v>
      </c>
      <c r="AB742" s="127" t="s">
        <v>824</v>
      </c>
      <c r="AC742" s="35" t="s">
        <v>824</v>
      </c>
      <c r="AD742" s="219"/>
      <c r="AE742" s="35" t="s">
        <v>824</v>
      </c>
      <c r="AF742" s="130" t="s">
        <v>824</v>
      </c>
      <c r="AG742" s="123" t="s">
        <v>824</v>
      </c>
      <c r="AH742" s="123" t="s">
        <v>824</v>
      </c>
      <c r="AI742" s="61" t="s">
        <v>824</v>
      </c>
      <c r="AJ742" s="61" t="s">
        <v>824</v>
      </c>
      <c r="AK742" s="61" t="s">
        <v>824</v>
      </c>
      <c r="AL742" s="35" t="s">
        <v>1129</v>
      </c>
      <c r="AM742" s="192"/>
      <c r="AN742" s="215"/>
      <c r="AO742" s="215"/>
      <c r="AP742" s="215"/>
      <c r="AQ742" s="215"/>
    </row>
    <row r="743" spans="1:43" ht="25.5" x14ac:dyDescent="0.25">
      <c r="A743" s="232" t="s">
        <v>1187</v>
      </c>
      <c r="B743" s="74" t="s">
        <v>26</v>
      </c>
      <c r="C743" s="74">
        <v>82</v>
      </c>
      <c r="D743" s="74" t="s">
        <v>1160</v>
      </c>
      <c r="E743" s="74" t="s">
        <v>9</v>
      </c>
      <c r="F743" s="209"/>
      <c r="G743" s="209"/>
      <c r="H743" s="209"/>
      <c r="I743" s="209"/>
      <c r="J743" s="209"/>
      <c r="K743" s="209"/>
      <c r="L743" s="209"/>
      <c r="M743" s="209"/>
      <c r="N743" s="209"/>
      <c r="O743" s="209"/>
      <c r="P743" s="209"/>
      <c r="Q743" s="209"/>
      <c r="R743" s="209"/>
      <c r="S743" s="209"/>
      <c r="T743" s="209"/>
      <c r="U743" s="209"/>
      <c r="V743" s="209"/>
      <c r="W743" s="209"/>
      <c r="X743" s="209"/>
      <c r="Y743" s="64" t="s">
        <v>824</v>
      </c>
      <c r="Z743" s="127" t="s">
        <v>824</v>
      </c>
      <c r="AA743" s="127" t="s">
        <v>824</v>
      </c>
      <c r="AB743" s="128" t="s">
        <v>824</v>
      </c>
      <c r="AC743" s="61" t="s">
        <v>824</v>
      </c>
      <c r="AD743" s="214"/>
      <c r="AE743" s="61" t="s">
        <v>824</v>
      </c>
      <c r="AF743" s="130" t="s">
        <v>824</v>
      </c>
      <c r="AG743" s="123" t="s">
        <v>824</v>
      </c>
      <c r="AH743" s="123" t="s">
        <v>824</v>
      </c>
      <c r="AI743" s="61" t="s">
        <v>824</v>
      </c>
      <c r="AJ743" s="61" t="s">
        <v>824</v>
      </c>
      <c r="AK743" s="61" t="s">
        <v>824</v>
      </c>
      <c r="AL743" s="61" t="s">
        <v>1129</v>
      </c>
      <c r="AM743" s="76"/>
      <c r="AN743" s="215"/>
      <c r="AO743" s="215"/>
      <c r="AP743" s="215"/>
      <c r="AQ743" s="215"/>
    </row>
    <row r="744" spans="1:43" ht="38.25" x14ac:dyDescent="0.25">
      <c r="A744" s="232" t="s">
        <v>1187</v>
      </c>
      <c r="B744" s="191" t="s">
        <v>26</v>
      </c>
      <c r="C744" s="191">
        <v>86</v>
      </c>
      <c r="D744" s="191" t="s">
        <v>1161</v>
      </c>
      <c r="E744" s="191" t="s">
        <v>9</v>
      </c>
      <c r="F744" s="216"/>
      <c r="G744" s="216"/>
      <c r="H744" s="216"/>
      <c r="I744" s="216"/>
      <c r="J744" s="216"/>
      <c r="K744" s="216"/>
      <c r="L744" s="216"/>
      <c r="M744" s="216"/>
      <c r="N744" s="216"/>
      <c r="O744" s="216"/>
      <c r="P744" s="216"/>
      <c r="Q744" s="216"/>
      <c r="R744" s="216"/>
      <c r="S744" s="216"/>
      <c r="T744" s="216"/>
      <c r="U744" s="216"/>
      <c r="V744" s="216"/>
      <c r="W744" s="216"/>
      <c r="X744" s="216"/>
      <c r="Y744" s="152" t="s">
        <v>824</v>
      </c>
      <c r="Z744" s="127" t="s">
        <v>824</v>
      </c>
      <c r="AA744" s="127" t="s">
        <v>824</v>
      </c>
      <c r="AB744" s="127" t="s">
        <v>824</v>
      </c>
      <c r="AC744" s="35" t="s">
        <v>824</v>
      </c>
      <c r="AD744" s="219"/>
      <c r="AE744" s="35" t="s">
        <v>824</v>
      </c>
      <c r="AF744" s="130" t="s">
        <v>824</v>
      </c>
      <c r="AG744" s="123" t="s">
        <v>824</v>
      </c>
      <c r="AH744" s="123" t="s">
        <v>824</v>
      </c>
      <c r="AI744" s="61" t="s">
        <v>824</v>
      </c>
      <c r="AJ744" s="61" t="s">
        <v>824</v>
      </c>
      <c r="AK744" s="61" t="s">
        <v>824</v>
      </c>
      <c r="AL744" s="35" t="s">
        <v>1129</v>
      </c>
      <c r="AM744" s="192"/>
      <c r="AN744" s="215"/>
      <c r="AO744" s="215"/>
      <c r="AP744" s="215"/>
      <c r="AQ744" s="215"/>
    </row>
    <row r="745" spans="1:43" ht="25.5" x14ac:dyDescent="0.25">
      <c r="A745" s="232" t="s">
        <v>1187</v>
      </c>
      <c r="B745" s="74" t="s">
        <v>687</v>
      </c>
      <c r="C745" s="74">
        <v>102</v>
      </c>
      <c r="D745" s="74" t="s">
        <v>690</v>
      </c>
      <c r="E745" s="74" t="s">
        <v>9</v>
      </c>
      <c r="F745" s="209"/>
      <c r="G745" s="209"/>
      <c r="H745" s="209"/>
      <c r="I745" s="209"/>
      <c r="J745" s="209"/>
      <c r="K745" s="209"/>
      <c r="L745" s="209"/>
      <c r="M745" s="209"/>
      <c r="N745" s="209"/>
      <c r="O745" s="209"/>
      <c r="P745" s="209"/>
      <c r="Q745" s="209"/>
      <c r="R745" s="209"/>
      <c r="S745" s="209"/>
      <c r="T745" s="209"/>
      <c r="U745" s="209"/>
      <c r="V745" s="209"/>
      <c r="W745" s="209"/>
      <c r="X745" s="209"/>
      <c r="Y745" s="64" t="s">
        <v>824</v>
      </c>
      <c r="Z745" s="127" t="s">
        <v>824</v>
      </c>
      <c r="AA745" s="127" t="s">
        <v>824</v>
      </c>
      <c r="AB745" s="128" t="s">
        <v>824</v>
      </c>
      <c r="AC745" s="61" t="s">
        <v>824</v>
      </c>
      <c r="AD745" s="214"/>
      <c r="AE745" s="61" t="s">
        <v>824</v>
      </c>
      <c r="AF745" s="130" t="s">
        <v>824</v>
      </c>
      <c r="AG745" s="123" t="s">
        <v>824</v>
      </c>
      <c r="AH745" s="123" t="s">
        <v>824</v>
      </c>
      <c r="AI745" s="61" t="s">
        <v>824</v>
      </c>
      <c r="AJ745" s="61" t="s">
        <v>824</v>
      </c>
      <c r="AK745" s="61" t="s">
        <v>824</v>
      </c>
      <c r="AL745" s="61" t="s">
        <v>1129</v>
      </c>
      <c r="AM745" s="76"/>
      <c r="AN745" s="215"/>
      <c r="AO745" s="215"/>
      <c r="AP745" s="215"/>
      <c r="AQ745" s="215"/>
    </row>
    <row r="746" spans="1:43" ht="25.5" x14ac:dyDescent="0.25">
      <c r="A746" s="232" t="s">
        <v>1187</v>
      </c>
      <c r="B746" s="191" t="s">
        <v>12</v>
      </c>
      <c r="C746" s="191">
        <v>104</v>
      </c>
      <c r="D746" s="191" t="s">
        <v>692</v>
      </c>
      <c r="E746" s="191" t="s">
        <v>684</v>
      </c>
      <c r="F746" s="216">
        <v>2</v>
      </c>
      <c r="G746" s="216">
        <v>2</v>
      </c>
      <c r="H746" s="216">
        <v>2</v>
      </c>
      <c r="I746" s="216">
        <v>2</v>
      </c>
      <c r="J746" s="216">
        <v>2</v>
      </c>
      <c r="K746" s="216">
        <v>2</v>
      </c>
      <c r="L746" s="216">
        <v>2</v>
      </c>
      <c r="M746" s="216">
        <v>2</v>
      </c>
      <c r="N746" s="216">
        <v>3</v>
      </c>
      <c r="O746" s="216">
        <v>2</v>
      </c>
      <c r="P746" s="216"/>
      <c r="Q746" s="216"/>
      <c r="R746" s="216"/>
      <c r="S746" s="216"/>
      <c r="T746" s="216"/>
      <c r="U746" s="216"/>
      <c r="V746" s="216"/>
      <c r="W746" s="216"/>
      <c r="X746" s="216"/>
      <c r="Y746" s="152">
        <v>2</v>
      </c>
      <c r="Z746" s="127">
        <v>2</v>
      </c>
      <c r="AA746" s="127">
        <v>2</v>
      </c>
      <c r="AB746" s="127" t="s">
        <v>1182</v>
      </c>
      <c r="AC746" s="35" t="s">
        <v>142</v>
      </c>
      <c r="AD746" s="219" t="s">
        <v>384</v>
      </c>
      <c r="AE746" s="35" t="s">
        <v>475</v>
      </c>
      <c r="AF746" s="130" t="s">
        <v>1182</v>
      </c>
      <c r="AG746" s="123">
        <v>2</v>
      </c>
      <c r="AH746" s="123">
        <v>2</v>
      </c>
      <c r="AI746" s="61" t="s">
        <v>142</v>
      </c>
      <c r="AJ746" s="61" t="s">
        <v>384</v>
      </c>
      <c r="AK746" s="61" t="s">
        <v>475</v>
      </c>
      <c r="AL746" s="35" t="s">
        <v>377</v>
      </c>
      <c r="AM746" s="192"/>
      <c r="AN746" s="215"/>
      <c r="AO746" s="215"/>
      <c r="AP746" s="215"/>
      <c r="AQ746" s="215"/>
    </row>
    <row r="747" spans="1:43" ht="30" x14ac:dyDescent="0.25">
      <c r="A747" s="232" t="s">
        <v>1187</v>
      </c>
      <c r="B747" s="74" t="s">
        <v>33</v>
      </c>
      <c r="C747" s="74">
        <v>105</v>
      </c>
      <c r="D747" s="74" t="s">
        <v>693</v>
      </c>
      <c r="E747" s="74" t="s">
        <v>9</v>
      </c>
      <c r="F747" s="209">
        <v>4</v>
      </c>
      <c r="G747" s="209">
        <v>4</v>
      </c>
      <c r="H747" s="209">
        <v>5</v>
      </c>
      <c r="I747" s="209">
        <v>5</v>
      </c>
      <c r="J747" s="209">
        <v>5</v>
      </c>
      <c r="K747" s="209">
        <v>5</v>
      </c>
      <c r="L747" s="209">
        <v>4</v>
      </c>
      <c r="M747" s="209">
        <v>4</v>
      </c>
      <c r="N747" s="209">
        <v>5</v>
      </c>
      <c r="O747" s="209">
        <v>5</v>
      </c>
      <c r="P747" s="209"/>
      <c r="Q747" s="209"/>
      <c r="R747" s="209"/>
      <c r="S747" s="209"/>
      <c r="T747" s="209"/>
      <c r="U747" s="209"/>
      <c r="V747" s="209"/>
      <c r="W747" s="209"/>
      <c r="X747" s="209"/>
      <c r="Y747" s="64">
        <v>5</v>
      </c>
      <c r="Z747" s="127">
        <v>5</v>
      </c>
      <c r="AA747" s="127">
        <v>5</v>
      </c>
      <c r="AB747" s="128" t="s">
        <v>1188</v>
      </c>
      <c r="AC747" s="61" t="s">
        <v>148</v>
      </c>
      <c r="AD747" s="214" t="s">
        <v>464</v>
      </c>
      <c r="AE747" s="61" t="s">
        <v>477</v>
      </c>
      <c r="AF747" s="130" t="s">
        <v>1188</v>
      </c>
      <c r="AG747" s="123">
        <v>5</v>
      </c>
      <c r="AH747" s="123">
        <v>5</v>
      </c>
      <c r="AI747" s="61" t="s">
        <v>148</v>
      </c>
      <c r="AJ747" s="61" t="s">
        <v>464</v>
      </c>
      <c r="AK747" s="61" t="s">
        <v>477</v>
      </c>
      <c r="AL747" s="61" t="s">
        <v>1129</v>
      </c>
      <c r="AM747" s="76"/>
      <c r="AN747" s="215"/>
      <c r="AO747" s="215"/>
      <c r="AP747" s="215"/>
      <c r="AQ747" s="215"/>
    </row>
    <row r="748" spans="1:43" ht="25.5" x14ac:dyDescent="0.25">
      <c r="A748" s="232" t="s">
        <v>1187</v>
      </c>
      <c r="B748" s="191" t="s">
        <v>33</v>
      </c>
      <c r="C748" s="191">
        <v>106</v>
      </c>
      <c r="D748" s="191" t="s">
        <v>695</v>
      </c>
      <c r="E748" s="191" t="s">
        <v>9</v>
      </c>
      <c r="F748" s="216">
        <v>2</v>
      </c>
      <c r="G748" s="216">
        <v>3</v>
      </c>
      <c r="H748" s="216">
        <v>3</v>
      </c>
      <c r="I748" s="216">
        <v>3</v>
      </c>
      <c r="J748" s="216">
        <v>3</v>
      </c>
      <c r="K748" s="216">
        <v>3</v>
      </c>
      <c r="L748" s="216">
        <v>3</v>
      </c>
      <c r="M748" s="216">
        <v>3</v>
      </c>
      <c r="N748" s="216">
        <v>3</v>
      </c>
      <c r="O748" s="216">
        <v>3</v>
      </c>
      <c r="P748" s="216"/>
      <c r="Q748" s="216"/>
      <c r="R748" s="216"/>
      <c r="S748" s="216"/>
      <c r="T748" s="216"/>
      <c r="U748" s="216"/>
      <c r="V748" s="216"/>
      <c r="W748" s="216"/>
      <c r="X748" s="216"/>
      <c r="Y748" s="152">
        <v>3</v>
      </c>
      <c r="Z748" s="127">
        <v>3</v>
      </c>
      <c r="AA748" s="127">
        <v>3</v>
      </c>
      <c r="AB748" s="127" t="s">
        <v>1132</v>
      </c>
      <c r="AC748" s="35" t="s">
        <v>144</v>
      </c>
      <c r="AD748" s="219" t="s">
        <v>371</v>
      </c>
      <c r="AE748" s="35" t="s">
        <v>476</v>
      </c>
      <c r="AF748" s="130" t="s">
        <v>1132</v>
      </c>
      <c r="AG748" s="123">
        <v>3</v>
      </c>
      <c r="AH748" s="123">
        <v>3</v>
      </c>
      <c r="AI748" s="61" t="s">
        <v>144</v>
      </c>
      <c r="AJ748" s="61" t="s">
        <v>371</v>
      </c>
      <c r="AK748" s="61" t="s">
        <v>476</v>
      </c>
      <c r="AL748" s="35" t="s">
        <v>1129</v>
      </c>
      <c r="AM748" s="192"/>
      <c r="AN748" s="215"/>
      <c r="AO748" s="215"/>
      <c r="AP748" s="215"/>
      <c r="AQ748" s="215"/>
    </row>
    <row r="749" spans="1:43" ht="25.5" x14ac:dyDescent="0.25">
      <c r="A749" s="232" t="s">
        <v>1187</v>
      </c>
      <c r="B749" s="74" t="s">
        <v>33</v>
      </c>
      <c r="C749" s="74">
        <v>107</v>
      </c>
      <c r="D749" s="74" t="s">
        <v>696</v>
      </c>
      <c r="E749" s="74" t="s">
        <v>9</v>
      </c>
      <c r="F749" s="209">
        <v>3</v>
      </c>
      <c r="G749" s="209">
        <v>3</v>
      </c>
      <c r="H749" s="209">
        <v>3</v>
      </c>
      <c r="I749" s="209">
        <v>3</v>
      </c>
      <c r="J749" s="209">
        <v>4</v>
      </c>
      <c r="K749" s="209">
        <v>3</v>
      </c>
      <c r="L749" s="209">
        <v>3</v>
      </c>
      <c r="M749" s="209">
        <v>3</v>
      </c>
      <c r="N749" s="209">
        <v>3</v>
      </c>
      <c r="O749" s="209">
        <v>3</v>
      </c>
      <c r="P749" s="209"/>
      <c r="Q749" s="209"/>
      <c r="R749" s="209"/>
      <c r="S749" s="209"/>
      <c r="T749" s="209"/>
      <c r="U749" s="209"/>
      <c r="V749" s="209"/>
      <c r="W749" s="209"/>
      <c r="X749" s="209"/>
      <c r="Y749" s="64">
        <v>3</v>
      </c>
      <c r="Z749" s="127">
        <v>3</v>
      </c>
      <c r="AA749" s="127">
        <v>3</v>
      </c>
      <c r="AB749" s="128" t="s">
        <v>1132</v>
      </c>
      <c r="AC749" s="61" t="s">
        <v>144</v>
      </c>
      <c r="AD749" s="214" t="s">
        <v>371</v>
      </c>
      <c r="AE749" s="61" t="s">
        <v>476</v>
      </c>
      <c r="AF749" s="130" t="s">
        <v>1132</v>
      </c>
      <c r="AG749" s="123">
        <v>3</v>
      </c>
      <c r="AH749" s="123">
        <v>3</v>
      </c>
      <c r="AI749" s="61" t="s">
        <v>144</v>
      </c>
      <c r="AJ749" s="61" t="s">
        <v>371</v>
      </c>
      <c r="AK749" s="61" t="s">
        <v>476</v>
      </c>
      <c r="AL749" s="61" t="s">
        <v>1129</v>
      </c>
      <c r="AM749" s="76"/>
      <c r="AN749" s="215"/>
      <c r="AO749" s="215"/>
      <c r="AP749" s="215"/>
      <c r="AQ749" s="215"/>
    </row>
    <row r="750" spans="1:43" ht="25.5" x14ac:dyDescent="0.25">
      <c r="A750" s="232" t="s">
        <v>1187</v>
      </c>
      <c r="B750" s="191" t="s">
        <v>35</v>
      </c>
      <c r="C750" s="191">
        <v>108</v>
      </c>
      <c r="D750" s="191" t="s">
        <v>697</v>
      </c>
      <c r="E750" s="191" t="s">
        <v>9</v>
      </c>
      <c r="F750" s="216">
        <v>4</v>
      </c>
      <c r="G750" s="216">
        <v>4</v>
      </c>
      <c r="H750" s="216">
        <v>4</v>
      </c>
      <c r="I750" s="216">
        <v>4</v>
      </c>
      <c r="J750" s="216">
        <v>5</v>
      </c>
      <c r="K750" s="216">
        <v>5</v>
      </c>
      <c r="L750" s="216">
        <v>5</v>
      </c>
      <c r="M750" s="216">
        <v>4</v>
      </c>
      <c r="N750" s="216">
        <v>5</v>
      </c>
      <c r="O750" s="216">
        <v>5</v>
      </c>
      <c r="P750" s="216"/>
      <c r="Q750" s="216"/>
      <c r="R750" s="216"/>
      <c r="S750" s="216"/>
      <c r="T750" s="216"/>
      <c r="U750" s="216"/>
      <c r="V750" s="216"/>
      <c r="W750" s="216"/>
      <c r="X750" s="216"/>
      <c r="Y750" s="64">
        <v>5</v>
      </c>
      <c r="Z750" s="127">
        <v>5</v>
      </c>
      <c r="AA750" s="127">
        <v>4</v>
      </c>
      <c r="AB750" s="128" t="s">
        <v>1159</v>
      </c>
      <c r="AC750" s="61" t="s">
        <v>148</v>
      </c>
      <c r="AD750" s="214" t="s">
        <v>372</v>
      </c>
      <c r="AE750" s="61" t="s">
        <v>477</v>
      </c>
      <c r="AF750" s="130" t="s">
        <v>1159</v>
      </c>
      <c r="AG750" s="123">
        <v>5</v>
      </c>
      <c r="AH750" s="123">
        <v>4</v>
      </c>
      <c r="AI750" s="61" t="s">
        <v>148</v>
      </c>
      <c r="AJ750" s="61" t="s">
        <v>372</v>
      </c>
      <c r="AK750" s="61" t="s">
        <v>477</v>
      </c>
      <c r="AL750" s="61" t="s">
        <v>1129</v>
      </c>
      <c r="AM750" s="76"/>
      <c r="AN750" s="215"/>
      <c r="AO750" s="215"/>
      <c r="AP750" s="215"/>
      <c r="AQ750" s="215"/>
    </row>
    <row r="751" spans="1:43" ht="38.25" x14ac:dyDescent="0.25">
      <c r="A751" s="232" t="s">
        <v>1187</v>
      </c>
      <c r="B751" s="74" t="s">
        <v>35</v>
      </c>
      <c r="C751" s="74">
        <v>109</v>
      </c>
      <c r="D751" s="74" t="s">
        <v>698</v>
      </c>
      <c r="E751" s="74" t="s">
        <v>9</v>
      </c>
      <c r="F751" s="209">
        <v>5</v>
      </c>
      <c r="G751" s="209">
        <v>4</v>
      </c>
      <c r="H751" s="209">
        <v>5</v>
      </c>
      <c r="I751" s="209">
        <v>5</v>
      </c>
      <c r="J751" s="209">
        <v>5</v>
      </c>
      <c r="K751" s="209">
        <v>5</v>
      </c>
      <c r="L751" s="209">
        <v>4</v>
      </c>
      <c r="M751" s="209">
        <v>4</v>
      </c>
      <c r="N751" s="209">
        <v>5</v>
      </c>
      <c r="O751" s="209">
        <v>4</v>
      </c>
      <c r="P751" s="209"/>
      <c r="Q751" s="209"/>
      <c r="R751" s="209"/>
      <c r="S751" s="209"/>
      <c r="T751" s="209"/>
      <c r="U751" s="209"/>
      <c r="V751" s="209"/>
      <c r="W751" s="209"/>
      <c r="X751" s="209"/>
      <c r="Y751" s="152">
        <v>5</v>
      </c>
      <c r="Z751" s="127">
        <v>5</v>
      </c>
      <c r="AA751" s="127">
        <v>3</v>
      </c>
      <c r="AB751" s="127" t="s">
        <v>1192</v>
      </c>
      <c r="AC751" s="35" t="s">
        <v>148</v>
      </c>
      <c r="AD751" s="219" t="s">
        <v>371</v>
      </c>
      <c r="AE751" s="35" t="s">
        <v>477</v>
      </c>
      <c r="AF751" s="130" t="s">
        <v>1192</v>
      </c>
      <c r="AG751" s="123">
        <v>5</v>
      </c>
      <c r="AH751" s="123">
        <v>3</v>
      </c>
      <c r="AI751" s="61" t="s">
        <v>148</v>
      </c>
      <c r="AJ751" s="61" t="s">
        <v>371</v>
      </c>
      <c r="AK751" s="61" t="s">
        <v>477</v>
      </c>
      <c r="AL751" s="35" t="s">
        <v>1129</v>
      </c>
      <c r="AM751" s="192"/>
      <c r="AN751" s="215"/>
      <c r="AO751" s="215"/>
      <c r="AP751" s="215"/>
      <c r="AQ751" s="215"/>
    </row>
    <row r="752" spans="1:43" ht="38.25" x14ac:dyDescent="0.25">
      <c r="A752" s="232" t="s">
        <v>1187</v>
      </c>
      <c r="B752" s="191" t="s">
        <v>35</v>
      </c>
      <c r="C752" s="191">
        <v>110</v>
      </c>
      <c r="D752" s="191" t="s">
        <v>699</v>
      </c>
      <c r="E752" s="191" t="s">
        <v>9</v>
      </c>
      <c r="F752" s="216">
        <v>5</v>
      </c>
      <c r="G752" s="216">
        <v>4</v>
      </c>
      <c r="H752" s="216">
        <v>5</v>
      </c>
      <c r="I752" s="216">
        <v>5</v>
      </c>
      <c r="J752" s="216">
        <v>5</v>
      </c>
      <c r="K752" s="216">
        <v>5</v>
      </c>
      <c r="L752" s="216">
        <v>5</v>
      </c>
      <c r="M752" s="216">
        <v>5</v>
      </c>
      <c r="N752" s="216">
        <v>5</v>
      </c>
      <c r="O752" s="216">
        <v>5</v>
      </c>
      <c r="P752" s="216"/>
      <c r="Q752" s="216"/>
      <c r="R752" s="216"/>
      <c r="S752" s="216"/>
      <c r="T752" s="216"/>
      <c r="U752" s="216"/>
      <c r="V752" s="216"/>
      <c r="W752" s="216"/>
      <c r="X752" s="216"/>
      <c r="Y752" s="64">
        <v>5</v>
      </c>
      <c r="Z752" s="127">
        <v>5</v>
      </c>
      <c r="AA752" s="127">
        <v>4</v>
      </c>
      <c r="AB752" s="128" t="s">
        <v>1159</v>
      </c>
      <c r="AC752" s="61" t="s">
        <v>148</v>
      </c>
      <c r="AD752" s="214" t="s">
        <v>372</v>
      </c>
      <c r="AE752" s="61" t="s">
        <v>477</v>
      </c>
      <c r="AF752" s="130" t="s">
        <v>1159</v>
      </c>
      <c r="AG752" s="123">
        <v>5</v>
      </c>
      <c r="AH752" s="123">
        <v>4</v>
      </c>
      <c r="AI752" s="61" t="s">
        <v>148</v>
      </c>
      <c r="AJ752" s="61" t="s">
        <v>372</v>
      </c>
      <c r="AK752" s="61" t="s">
        <v>477</v>
      </c>
      <c r="AL752" s="61" t="s">
        <v>1129</v>
      </c>
      <c r="AM752" s="76"/>
      <c r="AN752" s="215"/>
      <c r="AO752" s="215"/>
      <c r="AP752" s="215"/>
      <c r="AQ752" s="215"/>
    </row>
    <row r="753" spans="1:43" ht="30" x14ac:dyDescent="0.25">
      <c r="A753" s="232" t="s">
        <v>1187</v>
      </c>
      <c r="B753" s="74" t="s">
        <v>35</v>
      </c>
      <c r="C753" s="74">
        <v>111</v>
      </c>
      <c r="D753" s="74" t="s">
        <v>700</v>
      </c>
      <c r="E753" s="74" t="s">
        <v>9</v>
      </c>
      <c r="F753" s="209">
        <v>5</v>
      </c>
      <c r="G753" s="209">
        <v>5</v>
      </c>
      <c r="H753" s="209">
        <v>5</v>
      </c>
      <c r="I753" s="209">
        <v>5</v>
      </c>
      <c r="J753" s="209">
        <v>5</v>
      </c>
      <c r="K753" s="209">
        <v>5</v>
      </c>
      <c r="L753" s="209">
        <v>5</v>
      </c>
      <c r="M753" s="209">
        <v>5</v>
      </c>
      <c r="N753" s="209">
        <v>5</v>
      </c>
      <c r="O753" s="209">
        <v>5</v>
      </c>
      <c r="P753" s="209"/>
      <c r="Q753" s="209"/>
      <c r="R753" s="209"/>
      <c r="S753" s="209"/>
      <c r="T753" s="209"/>
      <c r="U753" s="209"/>
      <c r="V753" s="209"/>
      <c r="W753" s="209"/>
      <c r="X753" s="209"/>
      <c r="Y753" s="152">
        <v>5</v>
      </c>
      <c r="Z753" s="127">
        <v>5</v>
      </c>
      <c r="AA753" s="127">
        <v>5</v>
      </c>
      <c r="AB753" s="127" t="s">
        <v>1188</v>
      </c>
      <c r="AC753" s="35" t="s">
        <v>148</v>
      </c>
      <c r="AD753" s="219" t="s">
        <v>464</v>
      </c>
      <c r="AE753" s="35" t="s">
        <v>477</v>
      </c>
      <c r="AF753" s="130" t="s">
        <v>1188</v>
      </c>
      <c r="AG753" s="123">
        <v>5</v>
      </c>
      <c r="AH753" s="123">
        <v>5</v>
      </c>
      <c r="AI753" s="61" t="s">
        <v>148</v>
      </c>
      <c r="AJ753" s="61" t="s">
        <v>464</v>
      </c>
      <c r="AK753" s="61" t="s">
        <v>477</v>
      </c>
      <c r="AL753" s="35" t="s">
        <v>1129</v>
      </c>
      <c r="AM753" s="192"/>
      <c r="AN753" s="215"/>
      <c r="AO753" s="215"/>
      <c r="AP753" s="215"/>
      <c r="AQ753" s="215"/>
    </row>
    <row r="754" spans="1:43" ht="38.25" x14ac:dyDescent="0.25">
      <c r="A754" s="232" t="s">
        <v>1187</v>
      </c>
      <c r="B754" s="191" t="s">
        <v>35</v>
      </c>
      <c r="C754" s="191">
        <v>112</v>
      </c>
      <c r="D754" s="191" t="s">
        <v>701</v>
      </c>
      <c r="E754" s="191" t="s">
        <v>9</v>
      </c>
      <c r="F754" s="216">
        <v>5</v>
      </c>
      <c r="G754" s="216">
        <v>4</v>
      </c>
      <c r="H754" s="216">
        <v>5</v>
      </c>
      <c r="I754" s="216">
        <v>5</v>
      </c>
      <c r="J754" s="216">
        <v>5</v>
      </c>
      <c r="K754" s="216">
        <v>5</v>
      </c>
      <c r="L754" s="216">
        <v>5</v>
      </c>
      <c r="M754" s="216">
        <v>5</v>
      </c>
      <c r="N754" s="216">
        <v>5</v>
      </c>
      <c r="O754" s="216">
        <v>5</v>
      </c>
      <c r="P754" s="216"/>
      <c r="Q754" s="216"/>
      <c r="R754" s="216"/>
      <c r="S754" s="216"/>
      <c r="T754" s="216"/>
      <c r="U754" s="216"/>
      <c r="V754" s="216"/>
      <c r="W754" s="216"/>
      <c r="X754" s="216"/>
      <c r="Y754" s="152">
        <v>5</v>
      </c>
      <c r="Z754" s="127">
        <v>5</v>
      </c>
      <c r="AA754" s="127">
        <v>2</v>
      </c>
      <c r="AB754" s="127" t="s">
        <v>1193</v>
      </c>
      <c r="AC754" s="35" t="s">
        <v>148</v>
      </c>
      <c r="AD754" s="219" t="s">
        <v>384</v>
      </c>
      <c r="AE754" s="35" t="s">
        <v>476</v>
      </c>
      <c r="AF754" s="130" t="s">
        <v>1193</v>
      </c>
      <c r="AG754" s="123">
        <v>5</v>
      </c>
      <c r="AH754" s="123">
        <v>2</v>
      </c>
      <c r="AI754" s="61" t="s">
        <v>148</v>
      </c>
      <c r="AJ754" s="61" t="s">
        <v>384</v>
      </c>
      <c r="AK754" s="61" t="s">
        <v>476</v>
      </c>
      <c r="AL754" s="35" t="s">
        <v>1129</v>
      </c>
      <c r="AM754" s="192"/>
      <c r="AN754" s="215"/>
      <c r="AO754" s="215"/>
      <c r="AP754" s="215"/>
      <c r="AQ754" s="215"/>
    </row>
    <row r="755" spans="1:43" ht="30" x14ac:dyDescent="0.25">
      <c r="A755" s="232" t="s">
        <v>1187</v>
      </c>
      <c r="B755" s="74" t="s">
        <v>38</v>
      </c>
      <c r="C755" s="74">
        <v>113</v>
      </c>
      <c r="D755" s="74" t="s">
        <v>702</v>
      </c>
      <c r="E755" s="74" t="s">
        <v>8</v>
      </c>
      <c r="F755" s="74">
        <v>4</v>
      </c>
      <c r="G755" s="74">
        <v>4</v>
      </c>
      <c r="H755" s="209">
        <v>4</v>
      </c>
      <c r="I755" s="209">
        <v>5</v>
      </c>
      <c r="J755" s="209">
        <v>5</v>
      </c>
      <c r="K755" s="209">
        <v>5</v>
      </c>
      <c r="L755" s="209">
        <v>5</v>
      </c>
      <c r="M755" s="209">
        <v>5</v>
      </c>
      <c r="N755" s="209">
        <v>5</v>
      </c>
      <c r="O755" s="209">
        <v>5</v>
      </c>
      <c r="P755" s="209"/>
      <c r="Q755" s="209"/>
      <c r="R755" s="209"/>
      <c r="S755" s="209"/>
      <c r="T755" s="209"/>
      <c r="U755" s="209"/>
      <c r="V755" s="209"/>
      <c r="W755" s="209"/>
      <c r="X755" s="209"/>
      <c r="Y755" s="209">
        <v>5</v>
      </c>
      <c r="Z755" s="209">
        <v>5</v>
      </c>
      <c r="AA755" s="127">
        <v>5</v>
      </c>
      <c r="AB755" s="127" t="s">
        <v>1188</v>
      </c>
      <c r="AC755" s="35" t="s">
        <v>148</v>
      </c>
      <c r="AD755" s="219" t="s">
        <v>464</v>
      </c>
      <c r="AE755" s="35" t="s">
        <v>477</v>
      </c>
      <c r="AF755" s="130" t="s">
        <v>1188</v>
      </c>
      <c r="AG755" s="123">
        <v>5</v>
      </c>
      <c r="AH755" s="123">
        <v>5</v>
      </c>
      <c r="AI755" s="61" t="s">
        <v>148</v>
      </c>
      <c r="AJ755" s="61" t="s">
        <v>464</v>
      </c>
      <c r="AK755" s="61" t="s">
        <v>477</v>
      </c>
      <c r="AL755" s="35" t="s">
        <v>1129</v>
      </c>
      <c r="AM755" s="192"/>
      <c r="AN755" s="215"/>
      <c r="AO755" s="215"/>
      <c r="AP755" s="215"/>
      <c r="AQ755" s="215"/>
    </row>
    <row r="756" spans="1:43" x14ac:dyDescent="0.25">
      <c r="A756" s="232" t="s">
        <v>1187</v>
      </c>
      <c r="B756" s="191" t="s">
        <v>38</v>
      </c>
      <c r="C756" s="191">
        <v>116</v>
      </c>
      <c r="D756" s="191" t="s">
        <v>703</v>
      </c>
      <c r="E756" s="191" t="s">
        <v>9</v>
      </c>
      <c r="F756" s="216">
        <v>4</v>
      </c>
      <c r="G756" s="216">
        <v>5</v>
      </c>
      <c r="H756" s="216">
        <v>4</v>
      </c>
      <c r="I756" s="216">
        <v>4</v>
      </c>
      <c r="J756" s="216">
        <v>5</v>
      </c>
      <c r="K756" s="216">
        <v>5</v>
      </c>
      <c r="L756" s="216">
        <v>4</v>
      </c>
      <c r="M756" s="216">
        <v>4</v>
      </c>
      <c r="N756" s="216">
        <v>5</v>
      </c>
      <c r="O756" s="216">
        <v>4</v>
      </c>
      <c r="P756" s="216"/>
      <c r="Q756" s="216"/>
      <c r="R756" s="216"/>
      <c r="S756" s="216"/>
      <c r="T756" s="216"/>
      <c r="U756" s="216"/>
      <c r="V756" s="216"/>
      <c r="W756" s="216"/>
      <c r="X756" s="216"/>
      <c r="Y756" s="152">
        <v>4</v>
      </c>
      <c r="Z756" s="127">
        <v>4</v>
      </c>
      <c r="AA756" s="127">
        <v>4</v>
      </c>
      <c r="AB756" s="127" t="s">
        <v>1147</v>
      </c>
      <c r="AC756" s="35" t="s">
        <v>146</v>
      </c>
      <c r="AD756" s="219" t="s">
        <v>372</v>
      </c>
      <c r="AE756" s="35" t="s">
        <v>477</v>
      </c>
      <c r="AF756" s="130" t="s">
        <v>1147</v>
      </c>
      <c r="AG756" s="123">
        <v>4</v>
      </c>
      <c r="AH756" s="123">
        <v>4</v>
      </c>
      <c r="AI756" s="61" t="s">
        <v>146</v>
      </c>
      <c r="AJ756" s="61" t="s">
        <v>372</v>
      </c>
      <c r="AK756" s="61" t="s">
        <v>477</v>
      </c>
      <c r="AL756" s="35" t="s">
        <v>1129</v>
      </c>
      <c r="AM756" s="192"/>
      <c r="AN756" s="215"/>
      <c r="AO756" s="215"/>
      <c r="AP756" s="215"/>
      <c r="AQ756" s="215"/>
    </row>
    <row r="757" spans="1:43" ht="25.5" x14ac:dyDescent="0.25">
      <c r="A757" s="232" t="s">
        <v>1187</v>
      </c>
      <c r="B757" s="74" t="s">
        <v>66</v>
      </c>
      <c r="C757" s="74">
        <v>117</v>
      </c>
      <c r="D757" s="74" t="s">
        <v>705</v>
      </c>
      <c r="E757" s="74" t="s">
        <v>9</v>
      </c>
      <c r="F757" s="209"/>
      <c r="G757" s="209"/>
      <c r="H757" s="209"/>
      <c r="I757" s="209"/>
      <c r="J757" s="209"/>
      <c r="K757" s="209"/>
      <c r="L757" s="209"/>
      <c r="M757" s="209"/>
      <c r="N757" s="209"/>
      <c r="O757" s="209"/>
      <c r="P757" s="209"/>
      <c r="Q757" s="209"/>
      <c r="R757" s="209"/>
      <c r="S757" s="209"/>
      <c r="T757" s="209"/>
      <c r="U757" s="209"/>
      <c r="V757" s="209"/>
      <c r="W757" s="209"/>
      <c r="X757" s="209"/>
      <c r="Y757" s="64" t="s">
        <v>824</v>
      </c>
      <c r="Z757" s="127" t="s">
        <v>824</v>
      </c>
      <c r="AA757" s="127" t="s">
        <v>824</v>
      </c>
      <c r="AB757" s="128" t="s">
        <v>824</v>
      </c>
      <c r="AC757" s="61" t="s">
        <v>824</v>
      </c>
      <c r="AD757" s="214"/>
      <c r="AE757" s="61" t="s">
        <v>824</v>
      </c>
      <c r="AF757" s="130" t="s">
        <v>824</v>
      </c>
      <c r="AG757" s="123" t="s">
        <v>824</v>
      </c>
      <c r="AH757" s="123" t="s">
        <v>824</v>
      </c>
      <c r="AI757" s="61" t="s">
        <v>824</v>
      </c>
      <c r="AJ757" s="61" t="s">
        <v>824</v>
      </c>
      <c r="AK757" s="61" t="s">
        <v>824</v>
      </c>
      <c r="AL757" s="61" t="s">
        <v>1129</v>
      </c>
      <c r="AM757" s="76"/>
      <c r="AN757" s="215"/>
      <c r="AO757" s="215"/>
      <c r="AP757" s="215"/>
      <c r="AQ757" s="215"/>
    </row>
    <row r="758" spans="1:43" ht="38.25" x14ac:dyDescent="0.25">
      <c r="A758" s="232" t="s">
        <v>1187</v>
      </c>
      <c r="B758" s="191" t="s">
        <v>66</v>
      </c>
      <c r="C758" s="191">
        <v>118</v>
      </c>
      <c r="D758" s="191" t="s">
        <v>707</v>
      </c>
      <c r="E758" s="191" t="s">
        <v>9</v>
      </c>
      <c r="F758" s="216"/>
      <c r="G758" s="216"/>
      <c r="H758" s="216"/>
      <c r="I758" s="216"/>
      <c r="J758" s="216"/>
      <c r="K758" s="216"/>
      <c r="L758" s="216"/>
      <c r="M758" s="216"/>
      <c r="N758" s="216"/>
      <c r="O758" s="216"/>
      <c r="P758" s="216"/>
      <c r="Q758" s="216"/>
      <c r="R758" s="216"/>
      <c r="S758" s="216"/>
      <c r="T758" s="216"/>
      <c r="U758" s="216"/>
      <c r="V758" s="216"/>
      <c r="W758" s="216"/>
      <c r="X758" s="216"/>
      <c r="Y758" s="64" t="s">
        <v>824</v>
      </c>
      <c r="Z758" s="127" t="s">
        <v>824</v>
      </c>
      <c r="AA758" s="127" t="s">
        <v>824</v>
      </c>
      <c r="AB758" s="128" t="s">
        <v>824</v>
      </c>
      <c r="AC758" s="61" t="s">
        <v>824</v>
      </c>
      <c r="AD758" s="214"/>
      <c r="AE758" s="61" t="s">
        <v>824</v>
      </c>
      <c r="AF758" s="130" t="s">
        <v>824</v>
      </c>
      <c r="AG758" s="123" t="s">
        <v>824</v>
      </c>
      <c r="AH758" s="123" t="s">
        <v>824</v>
      </c>
      <c r="AI758" s="61" t="s">
        <v>824</v>
      </c>
      <c r="AJ758" s="61" t="s">
        <v>824</v>
      </c>
      <c r="AK758" s="61" t="s">
        <v>824</v>
      </c>
      <c r="AL758" s="61" t="s">
        <v>1129</v>
      </c>
      <c r="AM758" s="76"/>
      <c r="AN758" s="215"/>
      <c r="AO758" s="215"/>
      <c r="AP758" s="215"/>
      <c r="AQ758" s="215"/>
    </row>
    <row r="759" spans="1:43" ht="38.25" x14ac:dyDescent="0.25">
      <c r="A759" s="232" t="s">
        <v>1187</v>
      </c>
      <c r="B759" s="74" t="s">
        <v>66</v>
      </c>
      <c r="C759" s="74">
        <v>119</v>
      </c>
      <c r="D759" s="74" t="s">
        <v>761</v>
      </c>
      <c r="E759" s="74" t="s">
        <v>9</v>
      </c>
      <c r="F759" s="209"/>
      <c r="G759" s="209"/>
      <c r="H759" s="209"/>
      <c r="I759" s="209"/>
      <c r="J759" s="209"/>
      <c r="K759" s="209"/>
      <c r="L759" s="209"/>
      <c r="M759" s="209"/>
      <c r="N759" s="209"/>
      <c r="O759" s="209"/>
      <c r="P759" s="209"/>
      <c r="Q759" s="209"/>
      <c r="R759" s="209"/>
      <c r="S759" s="209"/>
      <c r="T759" s="209"/>
      <c r="U759" s="209"/>
      <c r="V759" s="209"/>
      <c r="W759" s="209"/>
      <c r="X759" s="209"/>
      <c r="Y759" s="64" t="s">
        <v>824</v>
      </c>
      <c r="Z759" s="127" t="s">
        <v>824</v>
      </c>
      <c r="AA759" s="127" t="s">
        <v>824</v>
      </c>
      <c r="AB759" s="128" t="s">
        <v>824</v>
      </c>
      <c r="AC759" s="61" t="s">
        <v>824</v>
      </c>
      <c r="AD759" s="214"/>
      <c r="AE759" s="61" t="s">
        <v>824</v>
      </c>
      <c r="AF759" s="130" t="s">
        <v>824</v>
      </c>
      <c r="AG759" s="123" t="s">
        <v>824</v>
      </c>
      <c r="AH759" s="123" t="s">
        <v>824</v>
      </c>
      <c r="AI759" s="61" t="s">
        <v>824</v>
      </c>
      <c r="AJ759" s="61" t="s">
        <v>824</v>
      </c>
      <c r="AK759" s="61" t="s">
        <v>824</v>
      </c>
      <c r="AL759" s="61" t="s">
        <v>1129</v>
      </c>
      <c r="AM759" s="76"/>
      <c r="AN759" s="215"/>
      <c r="AO759" s="215"/>
      <c r="AP759" s="215"/>
      <c r="AQ759" s="215"/>
    </row>
    <row r="760" spans="1:43" ht="25.5" x14ac:dyDescent="0.25">
      <c r="A760" s="232" t="s">
        <v>1187</v>
      </c>
      <c r="B760" s="191" t="s">
        <v>45</v>
      </c>
      <c r="C760" s="191">
        <v>120</v>
      </c>
      <c r="D760" s="191" t="s">
        <v>710</v>
      </c>
      <c r="E760" s="191" t="s">
        <v>9</v>
      </c>
      <c r="F760" s="216"/>
      <c r="G760" s="216"/>
      <c r="H760" s="216"/>
      <c r="I760" s="216"/>
      <c r="J760" s="216"/>
      <c r="K760" s="216"/>
      <c r="L760" s="216"/>
      <c r="M760" s="216"/>
      <c r="N760" s="216"/>
      <c r="O760" s="216"/>
      <c r="P760" s="216"/>
      <c r="Q760" s="216"/>
      <c r="R760" s="216"/>
      <c r="S760" s="216"/>
      <c r="T760" s="216"/>
      <c r="U760" s="216"/>
      <c r="V760" s="216"/>
      <c r="W760" s="216"/>
      <c r="X760" s="216"/>
      <c r="Y760" s="64" t="s">
        <v>824</v>
      </c>
      <c r="Z760" s="127" t="s">
        <v>824</v>
      </c>
      <c r="AA760" s="127" t="s">
        <v>824</v>
      </c>
      <c r="AB760" s="128" t="s">
        <v>824</v>
      </c>
      <c r="AC760" s="61" t="s">
        <v>824</v>
      </c>
      <c r="AD760" s="214"/>
      <c r="AE760" s="61" t="s">
        <v>824</v>
      </c>
      <c r="AF760" s="130" t="s">
        <v>824</v>
      </c>
      <c r="AG760" s="123" t="s">
        <v>824</v>
      </c>
      <c r="AH760" s="123" t="s">
        <v>824</v>
      </c>
      <c r="AI760" s="61" t="s">
        <v>824</v>
      </c>
      <c r="AJ760" s="61" t="s">
        <v>824</v>
      </c>
      <c r="AK760" s="61" t="s">
        <v>824</v>
      </c>
      <c r="AL760" s="61" t="s">
        <v>1129</v>
      </c>
      <c r="AM760" s="76"/>
      <c r="AN760" s="215"/>
      <c r="AO760" s="215"/>
      <c r="AP760" s="215"/>
      <c r="AQ760" s="215"/>
    </row>
    <row r="761" spans="1:43" ht="25.5" x14ac:dyDescent="0.25">
      <c r="A761" s="232" t="s">
        <v>1187</v>
      </c>
      <c r="B761" s="74" t="s">
        <v>66</v>
      </c>
      <c r="C761" s="74">
        <v>121</v>
      </c>
      <c r="D761" s="74" t="s">
        <v>712</v>
      </c>
      <c r="E761" s="74" t="s">
        <v>9</v>
      </c>
      <c r="F761" s="209"/>
      <c r="G761" s="209"/>
      <c r="H761" s="209"/>
      <c r="I761" s="209"/>
      <c r="J761" s="209"/>
      <c r="K761" s="209"/>
      <c r="L761" s="209"/>
      <c r="M761" s="209"/>
      <c r="N761" s="209"/>
      <c r="O761" s="209"/>
      <c r="P761" s="209"/>
      <c r="Q761" s="209"/>
      <c r="R761" s="209"/>
      <c r="S761" s="209"/>
      <c r="T761" s="209"/>
      <c r="U761" s="209"/>
      <c r="V761" s="209"/>
      <c r="W761" s="209"/>
      <c r="X761" s="209"/>
      <c r="Y761" s="64" t="s">
        <v>824</v>
      </c>
      <c r="Z761" s="127" t="s">
        <v>824</v>
      </c>
      <c r="AA761" s="127" t="s">
        <v>824</v>
      </c>
      <c r="AB761" s="128" t="s">
        <v>824</v>
      </c>
      <c r="AC761" s="61" t="s">
        <v>824</v>
      </c>
      <c r="AD761" s="214"/>
      <c r="AE761" s="61" t="s">
        <v>824</v>
      </c>
      <c r="AF761" s="130" t="s">
        <v>824</v>
      </c>
      <c r="AG761" s="123" t="s">
        <v>824</v>
      </c>
      <c r="AH761" s="123" t="s">
        <v>824</v>
      </c>
      <c r="AI761" s="61" t="s">
        <v>824</v>
      </c>
      <c r="AJ761" s="61" t="s">
        <v>824</v>
      </c>
      <c r="AK761" s="61" t="s">
        <v>824</v>
      </c>
      <c r="AL761" s="61" t="s">
        <v>1129</v>
      </c>
      <c r="AM761" s="76"/>
      <c r="AN761" s="281"/>
      <c r="AO761" s="281"/>
      <c r="AP761" s="215"/>
      <c r="AQ761" s="215"/>
    </row>
    <row r="762" spans="1:43" ht="25.5" x14ac:dyDescent="0.25">
      <c r="A762" s="232" t="s">
        <v>1187</v>
      </c>
      <c r="B762" s="191" t="s">
        <v>66</v>
      </c>
      <c r="C762" s="191">
        <v>122</v>
      </c>
      <c r="D762" s="191" t="s">
        <v>763</v>
      </c>
      <c r="E762" s="191" t="s">
        <v>9</v>
      </c>
      <c r="F762" s="216"/>
      <c r="G762" s="216"/>
      <c r="H762" s="216"/>
      <c r="I762" s="216"/>
      <c r="J762" s="216"/>
      <c r="K762" s="216"/>
      <c r="L762" s="216"/>
      <c r="M762" s="216"/>
      <c r="N762" s="216"/>
      <c r="O762" s="216"/>
      <c r="P762" s="216"/>
      <c r="Q762" s="216"/>
      <c r="R762" s="216"/>
      <c r="S762" s="216"/>
      <c r="T762" s="216"/>
      <c r="U762" s="216"/>
      <c r="V762" s="216"/>
      <c r="W762" s="216"/>
      <c r="X762" s="216"/>
      <c r="Y762" s="152" t="s">
        <v>824</v>
      </c>
      <c r="Z762" s="127" t="s">
        <v>824</v>
      </c>
      <c r="AA762" s="127" t="s">
        <v>824</v>
      </c>
      <c r="AB762" s="127" t="s">
        <v>824</v>
      </c>
      <c r="AC762" s="35" t="s">
        <v>824</v>
      </c>
      <c r="AD762" s="219"/>
      <c r="AE762" s="35" t="s">
        <v>824</v>
      </c>
      <c r="AF762" s="130" t="s">
        <v>824</v>
      </c>
      <c r="AG762" s="123" t="s">
        <v>824</v>
      </c>
      <c r="AH762" s="123" t="s">
        <v>824</v>
      </c>
      <c r="AI762" s="61" t="s">
        <v>824</v>
      </c>
      <c r="AJ762" s="61" t="s">
        <v>824</v>
      </c>
      <c r="AK762" s="61" t="s">
        <v>824</v>
      </c>
      <c r="AL762" s="35" t="s">
        <v>1129</v>
      </c>
      <c r="AM762" s="192"/>
      <c r="AN762" s="215"/>
      <c r="AO762" s="215"/>
      <c r="AP762" s="215"/>
      <c r="AQ762" s="215"/>
    </row>
    <row r="763" spans="1:43" ht="25.5" x14ac:dyDescent="0.25">
      <c r="A763" s="232" t="s">
        <v>1187</v>
      </c>
      <c r="B763" s="74" t="s">
        <v>66</v>
      </c>
      <c r="C763" s="74">
        <v>123</v>
      </c>
      <c r="D763" s="74" t="s">
        <v>764</v>
      </c>
      <c r="E763" s="74" t="s">
        <v>715</v>
      </c>
      <c r="F763" s="209"/>
      <c r="G763" s="209"/>
      <c r="H763" s="209"/>
      <c r="I763" s="209"/>
      <c r="J763" s="209"/>
      <c r="K763" s="209"/>
      <c r="L763" s="209"/>
      <c r="M763" s="209"/>
      <c r="N763" s="209"/>
      <c r="O763" s="209"/>
      <c r="P763" s="209"/>
      <c r="Q763" s="209"/>
      <c r="R763" s="209"/>
      <c r="S763" s="209"/>
      <c r="T763" s="209"/>
      <c r="U763" s="209"/>
      <c r="V763" s="209"/>
      <c r="W763" s="209"/>
      <c r="X763" s="209"/>
      <c r="Y763" s="64" t="s">
        <v>824</v>
      </c>
      <c r="Z763" s="127" t="s">
        <v>824</v>
      </c>
      <c r="AA763" s="127" t="s">
        <v>824</v>
      </c>
      <c r="AB763" s="128" t="s">
        <v>824</v>
      </c>
      <c r="AC763" s="61" t="s">
        <v>824</v>
      </c>
      <c r="AD763" s="214"/>
      <c r="AE763" s="61" t="s">
        <v>824</v>
      </c>
      <c r="AF763" s="130" t="s">
        <v>824</v>
      </c>
      <c r="AG763" s="123" t="s">
        <v>824</v>
      </c>
      <c r="AH763" s="123" t="s">
        <v>824</v>
      </c>
      <c r="AI763" s="61" t="s">
        <v>824</v>
      </c>
      <c r="AJ763" s="61" t="s">
        <v>824</v>
      </c>
      <c r="AK763" s="61" t="s">
        <v>824</v>
      </c>
      <c r="AL763" s="61" t="s">
        <v>1129</v>
      </c>
      <c r="AM763" s="76"/>
      <c r="AN763" s="215"/>
      <c r="AO763" s="215"/>
      <c r="AP763" s="215"/>
      <c r="AQ763" s="215"/>
    </row>
    <row r="764" spans="1:43" ht="38.25" x14ac:dyDescent="0.25">
      <c r="A764" s="232" t="s">
        <v>1187</v>
      </c>
      <c r="B764" s="191" t="s">
        <v>66</v>
      </c>
      <c r="C764" s="191">
        <v>125</v>
      </c>
      <c r="D764" s="191" t="s">
        <v>719</v>
      </c>
      <c r="E764" s="191" t="s">
        <v>9</v>
      </c>
      <c r="F764" s="216"/>
      <c r="G764" s="216"/>
      <c r="H764" s="216"/>
      <c r="I764" s="216"/>
      <c r="J764" s="216"/>
      <c r="K764" s="216"/>
      <c r="L764" s="216"/>
      <c r="M764" s="216"/>
      <c r="N764" s="216"/>
      <c r="O764" s="216"/>
      <c r="P764" s="216"/>
      <c r="Q764" s="216"/>
      <c r="R764" s="216"/>
      <c r="S764" s="216"/>
      <c r="T764" s="216"/>
      <c r="U764" s="216"/>
      <c r="V764" s="216"/>
      <c r="W764" s="216"/>
      <c r="X764" s="216"/>
      <c r="Y764" s="152" t="s">
        <v>824</v>
      </c>
      <c r="Z764" s="127" t="s">
        <v>824</v>
      </c>
      <c r="AA764" s="127" t="s">
        <v>824</v>
      </c>
      <c r="AB764" s="127" t="s">
        <v>824</v>
      </c>
      <c r="AC764" s="35" t="s">
        <v>824</v>
      </c>
      <c r="AD764" s="219"/>
      <c r="AE764" s="35" t="s">
        <v>824</v>
      </c>
      <c r="AF764" s="130" t="s">
        <v>824</v>
      </c>
      <c r="AG764" s="123" t="s">
        <v>824</v>
      </c>
      <c r="AH764" s="123" t="s">
        <v>824</v>
      </c>
      <c r="AI764" s="61" t="s">
        <v>824</v>
      </c>
      <c r="AJ764" s="61" t="s">
        <v>824</v>
      </c>
      <c r="AK764" s="61" t="s">
        <v>824</v>
      </c>
      <c r="AL764" s="35" t="s">
        <v>1129</v>
      </c>
      <c r="AM764" s="192"/>
      <c r="AN764" s="215"/>
      <c r="AO764" s="215"/>
      <c r="AP764" s="215"/>
      <c r="AQ764" s="215"/>
    </row>
    <row r="765" spans="1:43" ht="25.5" x14ac:dyDescent="0.25">
      <c r="A765" s="232" t="s">
        <v>1187</v>
      </c>
      <c r="B765" s="74" t="s">
        <v>66</v>
      </c>
      <c r="C765" s="74">
        <v>126</v>
      </c>
      <c r="D765" s="74" t="s">
        <v>766</v>
      </c>
      <c r="E765" s="74" t="s">
        <v>9</v>
      </c>
      <c r="F765" s="209"/>
      <c r="G765" s="209"/>
      <c r="H765" s="209"/>
      <c r="I765" s="209"/>
      <c r="J765" s="209"/>
      <c r="K765" s="209"/>
      <c r="L765" s="209"/>
      <c r="M765" s="209"/>
      <c r="N765" s="209"/>
      <c r="O765" s="209"/>
      <c r="P765" s="209"/>
      <c r="Q765" s="209"/>
      <c r="R765" s="209"/>
      <c r="S765" s="209"/>
      <c r="T765" s="209"/>
      <c r="U765" s="209"/>
      <c r="V765" s="209"/>
      <c r="W765" s="209"/>
      <c r="X765" s="209"/>
      <c r="Y765" s="64" t="s">
        <v>824</v>
      </c>
      <c r="Z765" s="127" t="s">
        <v>824</v>
      </c>
      <c r="AA765" s="127" t="s">
        <v>824</v>
      </c>
      <c r="AB765" s="128" t="s">
        <v>824</v>
      </c>
      <c r="AC765" s="61" t="s">
        <v>824</v>
      </c>
      <c r="AD765" s="214"/>
      <c r="AE765" s="61" t="s">
        <v>824</v>
      </c>
      <c r="AF765" s="130" t="s">
        <v>824</v>
      </c>
      <c r="AG765" s="123" t="s">
        <v>824</v>
      </c>
      <c r="AH765" s="123" t="s">
        <v>824</v>
      </c>
      <c r="AI765" s="61" t="s">
        <v>824</v>
      </c>
      <c r="AJ765" s="61" t="s">
        <v>824</v>
      </c>
      <c r="AK765" s="61" t="s">
        <v>824</v>
      </c>
      <c r="AL765" s="61" t="s">
        <v>1129</v>
      </c>
      <c r="AM765" s="76"/>
      <c r="AN765" s="215"/>
      <c r="AO765" s="215"/>
      <c r="AP765" s="215"/>
      <c r="AQ765" s="215"/>
    </row>
    <row r="766" spans="1:43" ht="25.5" x14ac:dyDescent="0.25">
      <c r="A766" s="232" t="s">
        <v>1187</v>
      </c>
      <c r="B766" s="191" t="s">
        <v>66</v>
      </c>
      <c r="C766" s="191">
        <v>127</v>
      </c>
      <c r="D766" s="191" t="s">
        <v>722</v>
      </c>
      <c r="E766" s="191" t="s">
        <v>9</v>
      </c>
      <c r="F766" s="216"/>
      <c r="G766" s="216"/>
      <c r="H766" s="216"/>
      <c r="I766" s="216"/>
      <c r="J766" s="216"/>
      <c r="K766" s="216"/>
      <c r="L766" s="216"/>
      <c r="M766" s="216"/>
      <c r="N766" s="216"/>
      <c r="O766" s="216"/>
      <c r="P766" s="216"/>
      <c r="Q766" s="216"/>
      <c r="R766" s="216"/>
      <c r="S766" s="216"/>
      <c r="T766" s="216"/>
      <c r="U766" s="216"/>
      <c r="V766" s="216"/>
      <c r="W766" s="216"/>
      <c r="X766" s="216"/>
      <c r="Y766" s="152" t="s">
        <v>824</v>
      </c>
      <c r="Z766" s="127" t="s">
        <v>824</v>
      </c>
      <c r="AA766" s="127" t="s">
        <v>824</v>
      </c>
      <c r="AB766" s="127" t="s">
        <v>824</v>
      </c>
      <c r="AC766" s="35" t="s">
        <v>824</v>
      </c>
      <c r="AD766" s="219"/>
      <c r="AE766" s="35" t="s">
        <v>824</v>
      </c>
      <c r="AF766" s="130" t="s">
        <v>824</v>
      </c>
      <c r="AG766" s="123" t="s">
        <v>824</v>
      </c>
      <c r="AH766" s="123" t="s">
        <v>824</v>
      </c>
      <c r="AI766" s="61" t="s">
        <v>824</v>
      </c>
      <c r="AJ766" s="61" t="s">
        <v>824</v>
      </c>
      <c r="AK766" s="61" t="s">
        <v>824</v>
      </c>
      <c r="AL766" s="35" t="s">
        <v>1129</v>
      </c>
      <c r="AM766" s="192"/>
      <c r="AN766" s="215"/>
      <c r="AO766" s="215"/>
      <c r="AP766" s="215"/>
      <c r="AQ766" s="215"/>
    </row>
    <row r="767" spans="1:43" ht="25.5" x14ac:dyDescent="0.25">
      <c r="A767" s="232" t="s">
        <v>1187</v>
      </c>
      <c r="B767" s="74" t="s">
        <v>76</v>
      </c>
      <c r="C767" s="74">
        <v>129</v>
      </c>
      <c r="D767" s="74" t="s">
        <v>779</v>
      </c>
      <c r="E767" s="74" t="s">
        <v>9</v>
      </c>
      <c r="F767" s="209"/>
      <c r="G767" s="209"/>
      <c r="H767" s="209"/>
      <c r="I767" s="209"/>
      <c r="J767" s="209"/>
      <c r="K767" s="209"/>
      <c r="L767" s="209"/>
      <c r="M767" s="209"/>
      <c r="N767" s="209"/>
      <c r="O767" s="209"/>
      <c r="P767" s="209"/>
      <c r="Q767" s="209"/>
      <c r="R767" s="209"/>
      <c r="S767" s="209"/>
      <c r="T767" s="209"/>
      <c r="U767" s="209"/>
      <c r="V767" s="209"/>
      <c r="W767" s="209"/>
      <c r="X767" s="209"/>
      <c r="Y767" s="64" t="s">
        <v>824</v>
      </c>
      <c r="Z767" s="127" t="s">
        <v>824</v>
      </c>
      <c r="AA767" s="127" t="s">
        <v>824</v>
      </c>
      <c r="AB767" s="128" t="s">
        <v>824</v>
      </c>
      <c r="AC767" s="61" t="s">
        <v>824</v>
      </c>
      <c r="AD767" s="214"/>
      <c r="AE767" s="61" t="s">
        <v>824</v>
      </c>
      <c r="AF767" s="130" t="s">
        <v>824</v>
      </c>
      <c r="AG767" s="123" t="s">
        <v>824</v>
      </c>
      <c r="AH767" s="123" t="s">
        <v>824</v>
      </c>
      <c r="AI767" s="61" t="s">
        <v>824</v>
      </c>
      <c r="AJ767" s="61" t="s">
        <v>824</v>
      </c>
      <c r="AK767" s="61" t="s">
        <v>824</v>
      </c>
      <c r="AL767" s="61" t="s">
        <v>1129</v>
      </c>
      <c r="AM767" s="76"/>
      <c r="AN767" s="281"/>
      <c r="AO767" s="281"/>
      <c r="AP767" s="215"/>
      <c r="AQ767" s="215"/>
    </row>
    <row r="768" spans="1:43" ht="25.5" x14ac:dyDescent="0.25">
      <c r="A768" s="232" t="s">
        <v>1187</v>
      </c>
      <c r="B768" s="191" t="s">
        <v>687</v>
      </c>
      <c r="C768" s="191">
        <v>130</v>
      </c>
      <c r="D768" s="191" t="s">
        <v>769</v>
      </c>
      <c r="E768" s="191" t="s">
        <v>9</v>
      </c>
      <c r="F768" s="216"/>
      <c r="G768" s="216"/>
      <c r="H768" s="216"/>
      <c r="I768" s="216"/>
      <c r="J768" s="216"/>
      <c r="K768" s="216"/>
      <c r="L768" s="216"/>
      <c r="M768" s="216"/>
      <c r="N768" s="216"/>
      <c r="O768" s="216"/>
      <c r="P768" s="216"/>
      <c r="Q768" s="216"/>
      <c r="R768" s="216"/>
      <c r="S768" s="216"/>
      <c r="T768" s="216"/>
      <c r="U768" s="216"/>
      <c r="V768" s="216"/>
      <c r="W768" s="216"/>
      <c r="X768" s="216"/>
      <c r="Y768" s="152" t="s">
        <v>824</v>
      </c>
      <c r="Z768" s="127" t="s">
        <v>824</v>
      </c>
      <c r="AA768" s="127" t="s">
        <v>824</v>
      </c>
      <c r="AB768" s="127" t="s">
        <v>824</v>
      </c>
      <c r="AC768" s="35" t="s">
        <v>824</v>
      </c>
      <c r="AD768" s="237"/>
      <c r="AE768" s="35" t="s">
        <v>824</v>
      </c>
      <c r="AF768" s="130" t="s">
        <v>824</v>
      </c>
      <c r="AG768" s="123" t="s">
        <v>824</v>
      </c>
      <c r="AH768" s="123" t="s">
        <v>824</v>
      </c>
      <c r="AI768" s="61" t="s">
        <v>824</v>
      </c>
      <c r="AJ768" s="61" t="s">
        <v>824</v>
      </c>
      <c r="AK768" s="61" t="s">
        <v>824</v>
      </c>
      <c r="AL768" s="35" t="s">
        <v>1129</v>
      </c>
      <c r="AM768" s="192"/>
      <c r="AN768" s="281"/>
      <c r="AO768" s="281"/>
      <c r="AP768" s="215"/>
      <c r="AQ768" s="215"/>
    </row>
    <row r="769" spans="1:43" ht="25.5" x14ac:dyDescent="0.25">
      <c r="A769" s="232" t="s">
        <v>1187</v>
      </c>
      <c r="B769" s="74" t="s">
        <v>48</v>
      </c>
      <c r="C769" s="74">
        <v>131</v>
      </c>
      <c r="D769" s="74" t="s">
        <v>724</v>
      </c>
      <c r="E769" s="74" t="s">
        <v>9</v>
      </c>
      <c r="F769" s="209"/>
      <c r="G769" s="209"/>
      <c r="H769" s="209"/>
      <c r="I769" s="209"/>
      <c r="J769" s="209"/>
      <c r="K769" s="209"/>
      <c r="L769" s="209"/>
      <c r="M769" s="209"/>
      <c r="N769" s="209"/>
      <c r="O769" s="209"/>
      <c r="P769" s="209"/>
      <c r="Q769" s="209"/>
      <c r="R769" s="209"/>
      <c r="S769" s="209"/>
      <c r="T769" s="209"/>
      <c r="U769" s="209"/>
      <c r="V769" s="209"/>
      <c r="W769" s="209"/>
      <c r="X769" s="209"/>
      <c r="Y769" s="64" t="s">
        <v>824</v>
      </c>
      <c r="Z769" s="127" t="s">
        <v>824</v>
      </c>
      <c r="AA769" s="127" t="s">
        <v>824</v>
      </c>
      <c r="AB769" s="128" t="s">
        <v>824</v>
      </c>
      <c r="AC769" s="61" t="s">
        <v>824</v>
      </c>
      <c r="AD769" s="207"/>
      <c r="AE769" s="61" t="s">
        <v>824</v>
      </c>
      <c r="AF769" s="130" t="s">
        <v>824</v>
      </c>
      <c r="AG769" s="123" t="s">
        <v>824</v>
      </c>
      <c r="AH769" s="123" t="s">
        <v>824</v>
      </c>
      <c r="AI769" s="61" t="s">
        <v>824</v>
      </c>
      <c r="AJ769" s="61" t="s">
        <v>824</v>
      </c>
      <c r="AK769" s="61" t="s">
        <v>824</v>
      </c>
      <c r="AL769" s="61" t="s">
        <v>1129</v>
      </c>
      <c r="AM769" s="76"/>
      <c r="AN769" s="281"/>
      <c r="AO769" s="281"/>
      <c r="AP769" s="215"/>
      <c r="AQ769" s="215"/>
    </row>
    <row r="770" spans="1:43" ht="25.5" x14ac:dyDescent="0.25">
      <c r="A770" s="232" t="s">
        <v>1187</v>
      </c>
      <c r="B770" s="191" t="s">
        <v>12</v>
      </c>
      <c r="C770" s="191">
        <v>132</v>
      </c>
      <c r="D770" s="191" t="s">
        <v>729</v>
      </c>
      <c r="E770" s="191" t="s">
        <v>735</v>
      </c>
      <c r="F770" s="216">
        <v>2</v>
      </c>
      <c r="G770" s="216">
        <v>3</v>
      </c>
      <c r="H770" s="216">
        <v>3</v>
      </c>
      <c r="I770" s="216">
        <v>3</v>
      </c>
      <c r="J770" s="216">
        <v>3</v>
      </c>
      <c r="K770" s="216">
        <v>3</v>
      </c>
      <c r="L770" s="216">
        <v>4</v>
      </c>
      <c r="M770" s="216">
        <v>3</v>
      </c>
      <c r="N770" s="216">
        <v>2</v>
      </c>
      <c r="O770" s="216">
        <v>3</v>
      </c>
      <c r="P770" s="216"/>
      <c r="Q770" s="216"/>
      <c r="R770" s="216"/>
      <c r="S770" s="216"/>
      <c r="T770" s="216"/>
      <c r="U770" s="216"/>
      <c r="V770" s="216"/>
      <c r="W770" s="216"/>
      <c r="X770" s="216"/>
      <c r="Y770" s="152">
        <v>3</v>
      </c>
      <c r="Z770" s="127">
        <v>3</v>
      </c>
      <c r="AA770" s="127">
        <v>5</v>
      </c>
      <c r="AB770" s="127" t="s">
        <v>1186</v>
      </c>
      <c r="AC770" s="35" t="s">
        <v>144</v>
      </c>
      <c r="AD770" s="237" t="s">
        <v>464</v>
      </c>
      <c r="AE770" s="35" t="s">
        <v>477</v>
      </c>
      <c r="AF770" s="130" t="s">
        <v>1186</v>
      </c>
      <c r="AG770" s="123">
        <v>3</v>
      </c>
      <c r="AH770" s="123">
        <v>5</v>
      </c>
      <c r="AI770" s="61" t="s">
        <v>144</v>
      </c>
      <c r="AJ770" s="61" t="s">
        <v>464</v>
      </c>
      <c r="AK770" s="61" t="s">
        <v>477</v>
      </c>
      <c r="AL770" s="35" t="s">
        <v>1129</v>
      </c>
      <c r="AM770" s="192"/>
      <c r="AN770" s="281"/>
      <c r="AO770" s="281"/>
      <c r="AP770" s="215"/>
      <c r="AQ770" s="215"/>
    </row>
    <row r="771" spans="1:43" ht="38.25" x14ac:dyDescent="0.25">
      <c r="A771" s="232" t="s">
        <v>1187</v>
      </c>
      <c r="B771" s="74" t="s">
        <v>102</v>
      </c>
      <c r="C771" s="74">
        <v>133</v>
      </c>
      <c r="D771" s="74" t="s">
        <v>772</v>
      </c>
      <c r="E771" s="74" t="s">
        <v>735</v>
      </c>
      <c r="F771" s="209"/>
      <c r="G771" s="209"/>
      <c r="H771" s="209"/>
      <c r="I771" s="209"/>
      <c r="J771" s="209"/>
      <c r="K771" s="209"/>
      <c r="L771" s="209"/>
      <c r="M771" s="209"/>
      <c r="N771" s="209"/>
      <c r="O771" s="209"/>
      <c r="P771" s="209"/>
      <c r="Q771" s="209"/>
      <c r="R771" s="209"/>
      <c r="S771" s="209"/>
      <c r="T771" s="209"/>
      <c r="U771" s="209"/>
      <c r="V771" s="209"/>
      <c r="W771" s="209"/>
      <c r="X771" s="209"/>
      <c r="Y771" s="64" t="s">
        <v>824</v>
      </c>
      <c r="Z771" s="127" t="s">
        <v>824</v>
      </c>
      <c r="AA771" s="127" t="s">
        <v>824</v>
      </c>
      <c r="AB771" s="128" t="s">
        <v>824</v>
      </c>
      <c r="AC771" s="61" t="s">
        <v>824</v>
      </c>
      <c r="AD771" s="207"/>
      <c r="AE771" s="61" t="s">
        <v>824</v>
      </c>
      <c r="AF771" s="130" t="s">
        <v>824</v>
      </c>
      <c r="AG771" s="123" t="s">
        <v>824</v>
      </c>
      <c r="AH771" s="123" t="s">
        <v>824</v>
      </c>
      <c r="AI771" s="61" t="s">
        <v>824</v>
      </c>
      <c r="AJ771" s="61" t="s">
        <v>824</v>
      </c>
      <c r="AK771" s="61" t="s">
        <v>824</v>
      </c>
      <c r="AL771" s="61" t="s">
        <v>1129</v>
      </c>
      <c r="AM771" s="76"/>
      <c r="AN771" s="281"/>
      <c r="AO771" s="281"/>
      <c r="AP771" s="215"/>
      <c r="AQ771" s="215"/>
    </row>
    <row r="772" spans="1:43" x14ac:dyDescent="0.25">
      <c r="A772" s="232" t="s">
        <v>1187</v>
      </c>
      <c r="B772" s="191" t="s">
        <v>38</v>
      </c>
      <c r="C772" s="191">
        <v>134</v>
      </c>
      <c r="D772" s="191" t="s">
        <v>726</v>
      </c>
      <c r="E772" s="191" t="s">
        <v>735</v>
      </c>
      <c r="F772" s="216">
        <v>5</v>
      </c>
      <c r="G772" s="216">
        <v>4</v>
      </c>
      <c r="H772" s="216">
        <v>2</v>
      </c>
      <c r="I772" s="216">
        <v>2</v>
      </c>
      <c r="J772" s="216">
        <v>3</v>
      </c>
      <c r="K772" s="216">
        <v>3</v>
      </c>
      <c r="L772" s="216">
        <v>3</v>
      </c>
      <c r="M772" s="216">
        <v>3</v>
      </c>
      <c r="N772" s="216">
        <v>2</v>
      </c>
      <c r="O772" s="216">
        <v>2</v>
      </c>
      <c r="P772" s="216"/>
      <c r="Q772" s="216"/>
      <c r="R772" s="216"/>
      <c r="S772" s="216"/>
      <c r="T772" s="216"/>
      <c r="U772" s="216"/>
      <c r="V772" s="216"/>
      <c r="W772" s="216"/>
      <c r="X772" s="216"/>
      <c r="Y772" s="152">
        <v>3</v>
      </c>
      <c r="Z772" s="127">
        <v>3</v>
      </c>
      <c r="AA772" s="127">
        <v>4</v>
      </c>
      <c r="AB772" s="127" t="s">
        <v>1167</v>
      </c>
      <c r="AC772" s="35" t="s">
        <v>144</v>
      </c>
      <c r="AD772" s="219" t="s">
        <v>372</v>
      </c>
      <c r="AE772" s="35" t="s">
        <v>477</v>
      </c>
      <c r="AF772" s="130" t="s">
        <v>1167</v>
      </c>
      <c r="AG772" s="123">
        <v>3</v>
      </c>
      <c r="AH772" s="123">
        <v>4</v>
      </c>
      <c r="AI772" s="61" t="s">
        <v>144</v>
      </c>
      <c r="AJ772" s="61" t="s">
        <v>372</v>
      </c>
      <c r="AK772" s="61" t="s">
        <v>477</v>
      </c>
      <c r="AL772" s="35" t="s">
        <v>1129</v>
      </c>
      <c r="AM772" s="192"/>
      <c r="AN772" s="281"/>
      <c r="AO772" s="281"/>
      <c r="AP772" s="215"/>
      <c r="AQ772" s="215"/>
    </row>
    <row r="773" spans="1:43" x14ac:dyDescent="0.25">
      <c r="A773" s="232" t="s">
        <v>1187</v>
      </c>
      <c r="B773" s="74" t="s">
        <v>43</v>
      </c>
      <c r="C773" s="74">
        <v>135</v>
      </c>
      <c r="D773" s="74" t="s">
        <v>730</v>
      </c>
      <c r="E773" s="74" t="s">
        <v>735</v>
      </c>
      <c r="F773" s="209"/>
      <c r="G773" s="209"/>
      <c r="H773" s="209"/>
      <c r="I773" s="209"/>
      <c r="J773" s="209"/>
      <c r="K773" s="209"/>
      <c r="L773" s="209"/>
      <c r="M773" s="209"/>
      <c r="N773" s="209"/>
      <c r="O773" s="209"/>
      <c r="P773" s="209"/>
      <c r="Q773" s="209"/>
      <c r="R773" s="209"/>
      <c r="S773" s="209"/>
      <c r="T773" s="209"/>
      <c r="U773" s="209"/>
      <c r="V773" s="209"/>
      <c r="W773" s="209"/>
      <c r="X773" s="209"/>
      <c r="Y773" s="64" t="s">
        <v>824</v>
      </c>
      <c r="Z773" s="127" t="s">
        <v>824</v>
      </c>
      <c r="AA773" s="127" t="s">
        <v>824</v>
      </c>
      <c r="AB773" s="128" t="s">
        <v>824</v>
      </c>
      <c r="AC773" s="61" t="s">
        <v>824</v>
      </c>
      <c r="AD773" s="214"/>
      <c r="AE773" s="61" t="s">
        <v>824</v>
      </c>
      <c r="AF773" s="130" t="s">
        <v>824</v>
      </c>
      <c r="AG773" s="123" t="s">
        <v>824</v>
      </c>
      <c r="AH773" s="123" t="s">
        <v>824</v>
      </c>
      <c r="AI773" s="61" t="s">
        <v>824</v>
      </c>
      <c r="AJ773" s="61" t="s">
        <v>824</v>
      </c>
      <c r="AK773" s="61" t="s">
        <v>824</v>
      </c>
      <c r="AL773" s="61" t="s">
        <v>1129</v>
      </c>
      <c r="AM773" s="76"/>
      <c r="AN773" s="281"/>
      <c r="AO773" s="281"/>
      <c r="AP773" s="215"/>
      <c r="AQ773" s="215"/>
    </row>
    <row r="774" spans="1:43" ht="25.5" x14ac:dyDescent="0.25">
      <c r="A774" s="232" t="s">
        <v>1187</v>
      </c>
      <c r="B774" s="191" t="s">
        <v>66</v>
      </c>
      <c r="C774" s="191">
        <v>136</v>
      </c>
      <c r="D774" s="191" t="s">
        <v>774</v>
      </c>
      <c r="E774" s="191" t="s">
        <v>735</v>
      </c>
      <c r="F774" s="216"/>
      <c r="G774" s="216"/>
      <c r="H774" s="216"/>
      <c r="I774" s="216"/>
      <c r="J774" s="216"/>
      <c r="K774" s="216"/>
      <c r="L774" s="216"/>
      <c r="M774" s="216"/>
      <c r="N774" s="216"/>
      <c r="O774" s="216"/>
      <c r="P774" s="216"/>
      <c r="Q774" s="216"/>
      <c r="R774" s="216"/>
      <c r="S774" s="216"/>
      <c r="T774" s="216"/>
      <c r="U774" s="216"/>
      <c r="V774" s="216"/>
      <c r="W774" s="216"/>
      <c r="X774" s="216"/>
      <c r="Y774" s="152" t="s">
        <v>824</v>
      </c>
      <c r="Z774" s="127" t="s">
        <v>824</v>
      </c>
      <c r="AA774" s="127" t="s">
        <v>824</v>
      </c>
      <c r="AB774" s="127" t="s">
        <v>824</v>
      </c>
      <c r="AC774" s="35" t="s">
        <v>824</v>
      </c>
      <c r="AD774" s="219"/>
      <c r="AE774" s="35" t="s">
        <v>824</v>
      </c>
      <c r="AF774" s="130" t="s">
        <v>824</v>
      </c>
      <c r="AG774" s="123" t="s">
        <v>824</v>
      </c>
      <c r="AH774" s="123" t="s">
        <v>824</v>
      </c>
      <c r="AI774" s="61" t="s">
        <v>824</v>
      </c>
      <c r="AJ774" s="61" t="s">
        <v>824</v>
      </c>
      <c r="AK774" s="61" t="s">
        <v>824</v>
      </c>
      <c r="AL774" s="35" t="s">
        <v>1129</v>
      </c>
      <c r="AM774" s="192"/>
      <c r="AN774" s="215"/>
      <c r="AO774" s="215"/>
      <c r="AP774" s="215"/>
      <c r="AQ774" s="215"/>
    </row>
    <row r="775" spans="1:43" x14ac:dyDescent="0.25">
      <c r="A775" s="232" t="s">
        <v>1187</v>
      </c>
      <c r="B775" s="74" t="s">
        <v>66</v>
      </c>
      <c r="C775" s="74">
        <v>137</v>
      </c>
      <c r="D775" s="74" t="s">
        <v>736</v>
      </c>
      <c r="E775" s="74" t="s">
        <v>735</v>
      </c>
      <c r="F775" s="209"/>
      <c r="G775" s="209"/>
      <c r="H775" s="209"/>
      <c r="I775" s="209"/>
      <c r="J775" s="209"/>
      <c r="K775" s="209"/>
      <c r="L775" s="209"/>
      <c r="M775" s="209"/>
      <c r="N775" s="209"/>
      <c r="O775" s="209"/>
      <c r="P775" s="209"/>
      <c r="Q775" s="209"/>
      <c r="R775" s="209"/>
      <c r="S775" s="209"/>
      <c r="T775" s="209"/>
      <c r="U775" s="209"/>
      <c r="V775" s="209"/>
      <c r="W775" s="209"/>
      <c r="X775" s="209"/>
      <c r="Y775" s="64" t="s">
        <v>824</v>
      </c>
      <c r="Z775" s="127" t="s">
        <v>824</v>
      </c>
      <c r="AA775" s="127" t="s">
        <v>824</v>
      </c>
      <c r="AB775" s="128" t="s">
        <v>824</v>
      </c>
      <c r="AC775" s="61" t="s">
        <v>824</v>
      </c>
      <c r="AD775" s="214"/>
      <c r="AE775" s="61" t="s">
        <v>824</v>
      </c>
      <c r="AF775" s="130" t="s">
        <v>824</v>
      </c>
      <c r="AG775" s="123" t="s">
        <v>824</v>
      </c>
      <c r="AH775" s="123" t="s">
        <v>824</v>
      </c>
      <c r="AI775" s="61" t="s">
        <v>824</v>
      </c>
      <c r="AJ775" s="61" t="s">
        <v>824</v>
      </c>
      <c r="AK775" s="61" t="s">
        <v>824</v>
      </c>
      <c r="AL775" s="61" t="s">
        <v>1129</v>
      </c>
      <c r="AM775" s="76"/>
      <c r="AN775" s="215"/>
      <c r="AO775" s="215"/>
      <c r="AP775" s="215"/>
      <c r="AQ775" s="215"/>
    </row>
    <row r="776" spans="1:43" ht="25.5" x14ac:dyDescent="0.25">
      <c r="A776" s="232" t="s">
        <v>1187</v>
      </c>
      <c r="B776" s="191" t="s">
        <v>66</v>
      </c>
      <c r="C776" s="191">
        <v>138</v>
      </c>
      <c r="D776" s="191" t="s">
        <v>738</v>
      </c>
      <c r="E776" s="191" t="s">
        <v>735</v>
      </c>
      <c r="F776" s="216"/>
      <c r="G776" s="216"/>
      <c r="H776" s="216"/>
      <c r="I776" s="216"/>
      <c r="J776" s="216"/>
      <c r="K776" s="216"/>
      <c r="L776" s="216"/>
      <c r="M776" s="216"/>
      <c r="N776" s="216"/>
      <c r="O776" s="216"/>
      <c r="P776" s="216"/>
      <c r="Q776" s="216"/>
      <c r="R776" s="216"/>
      <c r="S776" s="216"/>
      <c r="T776" s="216"/>
      <c r="U776" s="216"/>
      <c r="V776" s="216"/>
      <c r="W776" s="216"/>
      <c r="X776" s="216"/>
      <c r="Y776" s="152" t="s">
        <v>824</v>
      </c>
      <c r="Z776" s="127" t="s">
        <v>824</v>
      </c>
      <c r="AA776" s="127" t="s">
        <v>824</v>
      </c>
      <c r="AB776" s="127" t="s">
        <v>824</v>
      </c>
      <c r="AC776" s="35" t="s">
        <v>824</v>
      </c>
      <c r="AD776" s="219"/>
      <c r="AE776" s="35" t="s">
        <v>824</v>
      </c>
      <c r="AF776" s="130" t="s">
        <v>824</v>
      </c>
      <c r="AG776" s="123" t="s">
        <v>824</v>
      </c>
      <c r="AH776" s="123" t="s">
        <v>824</v>
      </c>
      <c r="AI776" s="61" t="s">
        <v>824</v>
      </c>
      <c r="AJ776" s="61" t="s">
        <v>824</v>
      </c>
      <c r="AK776" s="61" t="s">
        <v>824</v>
      </c>
      <c r="AL776" s="35" t="s">
        <v>1129</v>
      </c>
      <c r="AM776" s="192"/>
      <c r="AN776" s="215"/>
      <c r="AO776" s="215"/>
      <c r="AP776" s="215"/>
      <c r="AQ776" s="215"/>
    </row>
    <row r="777" spans="1:43" ht="25.5" x14ac:dyDescent="0.25">
      <c r="A777" s="232" t="s">
        <v>1194</v>
      </c>
      <c r="B777" s="74" t="s">
        <v>12</v>
      </c>
      <c r="C777" s="74">
        <v>5</v>
      </c>
      <c r="D777" s="74" t="s">
        <v>624</v>
      </c>
      <c r="E777" s="74" t="s">
        <v>9</v>
      </c>
      <c r="F777" s="209"/>
      <c r="G777" s="209"/>
      <c r="H777" s="209"/>
      <c r="I777" s="209"/>
      <c r="J777" s="209"/>
      <c r="K777" s="209"/>
      <c r="L777" s="209"/>
      <c r="M777" s="209"/>
      <c r="N777" s="209"/>
      <c r="O777" s="209"/>
      <c r="P777" s="209"/>
      <c r="Q777" s="209"/>
      <c r="R777" s="209"/>
      <c r="S777" s="209"/>
      <c r="T777" s="209"/>
      <c r="U777" s="209"/>
      <c r="V777" s="209"/>
      <c r="W777" s="209"/>
      <c r="X777" s="209"/>
      <c r="Y777" s="64" t="s">
        <v>824</v>
      </c>
      <c r="Z777" s="127" t="s">
        <v>824</v>
      </c>
      <c r="AA777" s="127" t="s">
        <v>824</v>
      </c>
      <c r="AB777" s="128" t="s">
        <v>824</v>
      </c>
      <c r="AC777" s="61" t="s">
        <v>824</v>
      </c>
      <c r="AD777" s="214"/>
      <c r="AE777" s="61" t="s">
        <v>824</v>
      </c>
      <c r="AF777" s="130" t="s">
        <v>824</v>
      </c>
      <c r="AG777" s="123" t="s">
        <v>824</v>
      </c>
      <c r="AH777" s="123" t="s">
        <v>824</v>
      </c>
      <c r="AI777" s="61" t="s">
        <v>824</v>
      </c>
      <c r="AJ777" s="61" t="s">
        <v>824</v>
      </c>
      <c r="AK777" s="61" t="s">
        <v>824</v>
      </c>
      <c r="AL777" s="61" t="s">
        <v>1129</v>
      </c>
      <c r="AM777" s="76"/>
      <c r="AN777" s="215"/>
      <c r="AO777" s="215"/>
      <c r="AP777" s="215"/>
      <c r="AQ777" s="215"/>
    </row>
    <row r="778" spans="1:43" ht="38.25" x14ac:dyDescent="0.25">
      <c r="A778" s="232" t="s">
        <v>1194</v>
      </c>
      <c r="B778" s="191" t="s">
        <v>12</v>
      </c>
      <c r="C778" s="191">
        <v>12</v>
      </c>
      <c r="D778" s="191" t="s">
        <v>14</v>
      </c>
      <c r="E778" s="191" t="s">
        <v>8</v>
      </c>
      <c r="F778" s="216"/>
      <c r="G778" s="216"/>
      <c r="H778" s="216"/>
      <c r="I778" s="216"/>
      <c r="J778" s="216"/>
      <c r="K778" s="216"/>
      <c r="L778" s="216"/>
      <c r="M778" s="216"/>
      <c r="N778" s="216"/>
      <c r="O778" s="216"/>
      <c r="P778" s="216"/>
      <c r="Q778" s="216"/>
      <c r="R778" s="216"/>
      <c r="S778" s="216"/>
      <c r="T778" s="216"/>
      <c r="U778" s="216"/>
      <c r="V778" s="216"/>
      <c r="W778" s="216"/>
      <c r="X778" s="216"/>
      <c r="Y778" s="152" t="s">
        <v>824</v>
      </c>
      <c r="Z778" s="127" t="s">
        <v>824</v>
      </c>
      <c r="AA778" s="127" t="s">
        <v>824</v>
      </c>
      <c r="AB778" s="127" t="s">
        <v>824</v>
      </c>
      <c r="AC778" s="35" t="s">
        <v>824</v>
      </c>
      <c r="AD778" s="219"/>
      <c r="AE778" s="35" t="s">
        <v>824</v>
      </c>
      <c r="AF778" s="130" t="s">
        <v>824</v>
      </c>
      <c r="AG778" s="123" t="s">
        <v>824</v>
      </c>
      <c r="AH778" s="123" t="s">
        <v>824</v>
      </c>
      <c r="AI778" s="61" t="s">
        <v>824</v>
      </c>
      <c r="AJ778" s="61" t="s">
        <v>824</v>
      </c>
      <c r="AK778" s="61" t="s">
        <v>824</v>
      </c>
      <c r="AL778" s="35" t="s">
        <v>1129</v>
      </c>
      <c r="AM778" s="192"/>
      <c r="AN778" s="215"/>
      <c r="AO778" s="215"/>
      <c r="AP778" s="215"/>
      <c r="AQ778" s="215"/>
    </row>
    <row r="779" spans="1:43" ht="25.5" x14ac:dyDescent="0.25">
      <c r="A779" s="232" t="s">
        <v>1194</v>
      </c>
      <c r="B779" s="74" t="s">
        <v>35</v>
      </c>
      <c r="C779" s="74">
        <v>14</v>
      </c>
      <c r="D779" s="74" t="s">
        <v>626</v>
      </c>
      <c r="E779" s="74" t="s">
        <v>9</v>
      </c>
      <c r="F779" s="209"/>
      <c r="G779" s="209"/>
      <c r="H779" s="209"/>
      <c r="I779" s="209"/>
      <c r="J779" s="209"/>
      <c r="K779" s="209"/>
      <c r="L779" s="209"/>
      <c r="M779" s="209"/>
      <c r="N779" s="209"/>
      <c r="O779" s="209"/>
      <c r="P779" s="209"/>
      <c r="Q779" s="209"/>
      <c r="R779" s="209"/>
      <c r="S779" s="209"/>
      <c r="T779" s="209"/>
      <c r="U779" s="209"/>
      <c r="V779" s="209"/>
      <c r="W779" s="209"/>
      <c r="X779" s="209"/>
      <c r="Y779" s="64" t="s">
        <v>824</v>
      </c>
      <c r="Z779" s="127" t="s">
        <v>824</v>
      </c>
      <c r="AA779" s="127" t="s">
        <v>824</v>
      </c>
      <c r="AB779" s="128" t="s">
        <v>824</v>
      </c>
      <c r="AC779" s="61" t="s">
        <v>824</v>
      </c>
      <c r="AD779" s="214"/>
      <c r="AE779" s="61" t="s">
        <v>824</v>
      </c>
      <c r="AF779" s="130" t="s">
        <v>824</v>
      </c>
      <c r="AG779" s="123" t="s">
        <v>824</v>
      </c>
      <c r="AH779" s="123" t="s">
        <v>824</v>
      </c>
      <c r="AI779" s="61" t="s">
        <v>824</v>
      </c>
      <c r="AJ779" s="61" t="s">
        <v>824</v>
      </c>
      <c r="AK779" s="61" t="s">
        <v>824</v>
      </c>
      <c r="AL779" s="61" t="s">
        <v>1129</v>
      </c>
      <c r="AM779" s="76"/>
      <c r="AN779" s="215"/>
      <c r="AO779" s="215"/>
      <c r="AP779" s="215"/>
      <c r="AQ779" s="215"/>
    </row>
    <row r="780" spans="1:43" ht="25.5" x14ac:dyDescent="0.25">
      <c r="A780" s="232" t="s">
        <v>1194</v>
      </c>
      <c r="B780" s="191" t="s">
        <v>38</v>
      </c>
      <c r="C780" s="191">
        <v>15</v>
      </c>
      <c r="D780" s="191" t="s">
        <v>17</v>
      </c>
      <c r="E780" s="191" t="s">
        <v>9</v>
      </c>
      <c r="F780" s="216"/>
      <c r="G780" s="216"/>
      <c r="H780" s="216"/>
      <c r="I780" s="216"/>
      <c r="J780" s="216"/>
      <c r="K780" s="216"/>
      <c r="L780" s="216"/>
      <c r="M780" s="216"/>
      <c r="N780" s="216"/>
      <c r="O780" s="216"/>
      <c r="P780" s="216"/>
      <c r="Q780" s="216"/>
      <c r="R780" s="216"/>
      <c r="S780" s="216"/>
      <c r="T780" s="216"/>
      <c r="U780" s="216"/>
      <c r="V780" s="216"/>
      <c r="W780" s="216"/>
      <c r="X780" s="216"/>
      <c r="Y780" s="152" t="s">
        <v>824</v>
      </c>
      <c r="Z780" s="127" t="s">
        <v>824</v>
      </c>
      <c r="AA780" s="127" t="s">
        <v>824</v>
      </c>
      <c r="AB780" s="127" t="s">
        <v>824</v>
      </c>
      <c r="AC780" s="35" t="s">
        <v>824</v>
      </c>
      <c r="AD780" s="219"/>
      <c r="AE780" s="35" t="s">
        <v>824</v>
      </c>
      <c r="AF780" s="130" t="s">
        <v>824</v>
      </c>
      <c r="AG780" s="123" t="s">
        <v>824</v>
      </c>
      <c r="AH780" s="123" t="s">
        <v>824</v>
      </c>
      <c r="AI780" s="61" t="s">
        <v>824</v>
      </c>
      <c r="AJ780" s="61" t="s">
        <v>824</v>
      </c>
      <c r="AK780" s="61" t="s">
        <v>824</v>
      </c>
      <c r="AL780" s="35" t="s">
        <v>1129</v>
      </c>
      <c r="AM780" s="192"/>
      <c r="AN780" s="215"/>
      <c r="AO780" s="215"/>
      <c r="AP780" s="215"/>
      <c r="AQ780" s="215"/>
    </row>
    <row r="781" spans="1:43" ht="25.5" x14ac:dyDescent="0.25">
      <c r="A781" s="232" t="s">
        <v>1194</v>
      </c>
      <c r="B781" s="191" t="s">
        <v>33</v>
      </c>
      <c r="C781" s="191">
        <v>16</v>
      </c>
      <c r="D781" s="191" t="s">
        <v>19</v>
      </c>
      <c r="E781" s="191" t="s">
        <v>8</v>
      </c>
      <c r="F781" s="216"/>
      <c r="G781" s="216"/>
      <c r="H781" s="216"/>
      <c r="I781" s="216"/>
      <c r="J781" s="216"/>
      <c r="K781" s="216"/>
      <c r="L781" s="216"/>
      <c r="M781" s="216"/>
      <c r="N781" s="216"/>
      <c r="O781" s="216"/>
      <c r="P781" s="216"/>
      <c r="Q781" s="216"/>
      <c r="R781" s="216"/>
      <c r="S781" s="216"/>
      <c r="T781" s="216"/>
      <c r="U781" s="216"/>
      <c r="V781" s="216"/>
      <c r="W781" s="216"/>
      <c r="X781" s="216"/>
      <c r="Y781" s="152" t="s">
        <v>824</v>
      </c>
      <c r="Z781" s="127" t="s">
        <v>824</v>
      </c>
      <c r="AA781" s="127" t="s">
        <v>824</v>
      </c>
      <c r="AB781" s="127" t="s">
        <v>824</v>
      </c>
      <c r="AC781" s="35" t="s">
        <v>824</v>
      </c>
      <c r="AD781" s="219"/>
      <c r="AE781" s="35" t="s">
        <v>824</v>
      </c>
      <c r="AF781" s="130" t="s">
        <v>824</v>
      </c>
      <c r="AG781" s="123" t="s">
        <v>824</v>
      </c>
      <c r="AH781" s="123" t="s">
        <v>824</v>
      </c>
      <c r="AI781" s="61" t="s">
        <v>824</v>
      </c>
      <c r="AJ781" s="61" t="s">
        <v>824</v>
      </c>
      <c r="AK781" s="61" t="s">
        <v>824</v>
      </c>
      <c r="AL781" s="35" t="s">
        <v>1129</v>
      </c>
      <c r="AM781" s="192"/>
      <c r="AN781" s="215"/>
      <c r="AO781" s="215"/>
      <c r="AP781" s="215"/>
      <c r="AQ781" s="215"/>
    </row>
    <row r="782" spans="1:43" x14ac:dyDescent="0.25">
      <c r="A782" s="232" t="s">
        <v>1194</v>
      </c>
      <c r="B782" s="74" t="s">
        <v>43</v>
      </c>
      <c r="C782" s="74">
        <v>17</v>
      </c>
      <c r="D782" s="74" t="s">
        <v>20</v>
      </c>
      <c r="E782" s="74" t="s">
        <v>9</v>
      </c>
      <c r="F782" s="209"/>
      <c r="G782" s="209"/>
      <c r="H782" s="209"/>
      <c r="I782" s="209"/>
      <c r="J782" s="209"/>
      <c r="K782" s="209"/>
      <c r="L782" s="209"/>
      <c r="M782" s="209"/>
      <c r="N782" s="209"/>
      <c r="O782" s="209"/>
      <c r="P782" s="209"/>
      <c r="Q782" s="209"/>
      <c r="R782" s="209"/>
      <c r="S782" s="209"/>
      <c r="T782" s="209"/>
      <c r="U782" s="209"/>
      <c r="V782" s="209"/>
      <c r="W782" s="209"/>
      <c r="X782" s="209"/>
      <c r="Y782" s="64" t="s">
        <v>824</v>
      </c>
      <c r="Z782" s="127" t="s">
        <v>824</v>
      </c>
      <c r="AA782" s="127" t="s">
        <v>824</v>
      </c>
      <c r="AB782" s="128" t="s">
        <v>824</v>
      </c>
      <c r="AC782" s="61" t="s">
        <v>824</v>
      </c>
      <c r="AD782" s="214"/>
      <c r="AE782" s="61" t="s">
        <v>824</v>
      </c>
      <c r="AF782" s="130" t="s">
        <v>824</v>
      </c>
      <c r="AG782" s="123" t="s">
        <v>824</v>
      </c>
      <c r="AH782" s="123" t="s">
        <v>824</v>
      </c>
      <c r="AI782" s="61" t="s">
        <v>824</v>
      </c>
      <c r="AJ782" s="61" t="s">
        <v>824</v>
      </c>
      <c r="AK782" s="61" t="s">
        <v>824</v>
      </c>
      <c r="AL782" s="61" t="s">
        <v>1129</v>
      </c>
      <c r="AM782" s="76"/>
      <c r="AN782" s="215"/>
      <c r="AO782" s="215"/>
      <c r="AP782" s="215"/>
      <c r="AQ782" s="215"/>
    </row>
    <row r="783" spans="1:43" ht="25.5" x14ac:dyDescent="0.25">
      <c r="A783" s="232" t="s">
        <v>1194</v>
      </c>
      <c r="B783" s="191" t="s">
        <v>12</v>
      </c>
      <c r="C783" s="191">
        <v>18</v>
      </c>
      <c r="D783" s="191" t="s">
        <v>21</v>
      </c>
      <c r="E783" s="191" t="s">
        <v>8</v>
      </c>
      <c r="F783" s="216"/>
      <c r="G783" s="216"/>
      <c r="H783" s="216"/>
      <c r="I783" s="216"/>
      <c r="J783" s="216"/>
      <c r="K783" s="216"/>
      <c r="L783" s="216"/>
      <c r="M783" s="216"/>
      <c r="N783" s="216"/>
      <c r="O783" s="216"/>
      <c r="P783" s="216"/>
      <c r="Q783" s="216"/>
      <c r="R783" s="216"/>
      <c r="S783" s="216"/>
      <c r="T783" s="216"/>
      <c r="U783" s="216"/>
      <c r="V783" s="216"/>
      <c r="W783" s="216"/>
      <c r="X783" s="216"/>
      <c r="Y783" s="152" t="s">
        <v>824</v>
      </c>
      <c r="Z783" s="127" t="s">
        <v>824</v>
      </c>
      <c r="AA783" s="127" t="s">
        <v>824</v>
      </c>
      <c r="AB783" s="127" t="s">
        <v>824</v>
      </c>
      <c r="AC783" s="35" t="s">
        <v>824</v>
      </c>
      <c r="AD783" s="219"/>
      <c r="AE783" s="35" t="s">
        <v>824</v>
      </c>
      <c r="AF783" s="130" t="s">
        <v>824</v>
      </c>
      <c r="AG783" s="123" t="s">
        <v>824</v>
      </c>
      <c r="AH783" s="123" t="s">
        <v>824</v>
      </c>
      <c r="AI783" s="61" t="s">
        <v>824</v>
      </c>
      <c r="AJ783" s="61" t="s">
        <v>824</v>
      </c>
      <c r="AK783" s="61" t="s">
        <v>824</v>
      </c>
      <c r="AL783" s="35" t="s">
        <v>1129</v>
      </c>
      <c r="AM783" s="192"/>
      <c r="AN783" s="215"/>
      <c r="AO783" s="215"/>
      <c r="AP783" s="215"/>
      <c r="AQ783" s="215"/>
    </row>
    <row r="784" spans="1:43" ht="25.5" x14ac:dyDescent="0.25">
      <c r="A784" s="232" t="s">
        <v>1194</v>
      </c>
      <c r="B784" s="74" t="s">
        <v>12</v>
      </c>
      <c r="C784" s="74">
        <v>19</v>
      </c>
      <c r="D784" s="74" t="s">
        <v>22</v>
      </c>
      <c r="E784" s="74" t="s">
        <v>9</v>
      </c>
      <c r="F784" s="209"/>
      <c r="G784" s="209"/>
      <c r="H784" s="209"/>
      <c r="I784" s="209"/>
      <c r="J784" s="209"/>
      <c r="K784" s="209"/>
      <c r="L784" s="209"/>
      <c r="M784" s="209"/>
      <c r="N784" s="209"/>
      <c r="O784" s="209"/>
      <c r="P784" s="209"/>
      <c r="Q784" s="209"/>
      <c r="R784" s="209"/>
      <c r="S784" s="209"/>
      <c r="T784" s="209"/>
      <c r="U784" s="209"/>
      <c r="V784" s="209"/>
      <c r="W784" s="209"/>
      <c r="X784" s="209"/>
      <c r="Y784" s="64" t="s">
        <v>824</v>
      </c>
      <c r="Z784" s="127" t="s">
        <v>824</v>
      </c>
      <c r="AA784" s="127" t="s">
        <v>824</v>
      </c>
      <c r="AB784" s="128" t="s">
        <v>824</v>
      </c>
      <c r="AC784" s="61" t="s">
        <v>824</v>
      </c>
      <c r="AD784" s="214"/>
      <c r="AE784" s="61" t="s">
        <v>824</v>
      </c>
      <c r="AF784" s="130" t="s">
        <v>824</v>
      </c>
      <c r="AG784" s="123" t="s">
        <v>824</v>
      </c>
      <c r="AH784" s="123" t="s">
        <v>824</v>
      </c>
      <c r="AI784" s="61" t="s">
        <v>824</v>
      </c>
      <c r="AJ784" s="61" t="s">
        <v>824</v>
      </c>
      <c r="AK784" s="61" t="s">
        <v>824</v>
      </c>
      <c r="AL784" s="61" t="s">
        <v>1129</v>
      </c>
      <c r="AM784" s="76"/>
      <c r="AN784" s="215"/>
      <c r="AO784" s="215"/>
      <c r="AP784" s="215"/>
      <c r="AQ784" s="215"/>
    </row>
    <row r="785" spans="1:43" ht="25.5" x14ac:dyDescent="0.25">
      <c r="A785" s="232" t="s">
        <v>1194</v>
      </c>
      <c r="B785" s="191" t="s">
        <v>12</v>
      </c>
      <c r="C785" s="191">
        <v>21</v>
      </c>
      <c r="D785" s="191" t="s">
        <v>25</v>
      </c>
      <c r="E785" s="191" t="s">
        <v>8</v>
      </c>
      <c r="F785" s="216"/>
      <c r="G785" s="216"/>
      <c r="H785" s="216"/>
      <c r="I785" s="216"/>
      <c r="J785" s="216"/>
      <c r="K785" s="216"/>
      <c r="L785" s="216"/>
      <c r="M785" s="216"/>
      <c r="N785" s="216"/>
      <c r="O785" s="216"/>
      <c r="P785" s="216"/>
      <c r="Q785" s="216"/>
      <c r="R785" s="216"/>
      <c r="S785" s="216"/>
      <c r="T785" s="216"/>
      <c r="U785" s="216"/>
      <c r="V785" s="216"/>
      <c r="W785" s="216"/>
      <c r="X785" s="216"/>
      <c r="Y785" s="152" t="s">
        <v>824</v>
      </c>
      <c r="Z785" s="127" t="s">
        <v>824</v>
      </c>
      <c r="AA785" s="127" t="s">
        <v>824</v>
      </c>
      <c r="AB785" s="127" t="s">
        <v>824</v>
      </c>
      <c r="AC785" s="35" t="s">
        <v>824</v>
      </c>
      <c r="AD785" s="219"/>
      <c r="AE785" s="35" t="s">
        <v>824</v>
      </c>
      <c r="AF785" s="130" t="s">
        <v>824</v>
      </c>
      <c r="AG785" s="123" t="s">
        <v>824</v>
      </c>
      <c r="AH785" s="123" t="s">
        <v>824</v>
      </c>
      <c r="AI785" s="61" t="s">
        <v>824</v>
      </c>
      <c r="AJ785" s="61" t="s">
        <v>824</v>
      </c>
      <c r="AK785" s="61" t="s">
        <v>824</v>
      </c>
      <c r="AL785" s="35" t="s">
        <v>1129</v>
      </c>
      <c r="AM785" s="192"/>
      <c r="AN785" s="215"/>
      <c r="AO785" s="215"/>
      <c r="AP785" s="215"/>
      <c r="AQ785" s="215"/>
    </row>
    <row r="786" spans="1:43" ht="51" x14ac:dyDescent="0.25">
      <c r="A786" s="232" t="s">
        <v>1194</v>
      </c>
      <c r="B786" s="74" t="s">
        <v>26</v>
      </c>
      <c r="C786" s="74">
        <v>22</v>
      </c>
      <c r="D786" s="74" t="s">
        <v>27</v>
      </c>
      <c r="E786" s="74" t="s">
        <v>8</v>
      </c>
      <c r="F786" s="209"/>
      <c r="G786" s="209"/>
      <c r="H786" s="209"/>
      <c r="I786" s="209"/>
      <c r="J786" s="209"/>
      <c r="K786" s="209"/>
      <c r="L786" s="209"/>
      <c r="M786" s="209"/>
      <c r="N786" s="209"/>
      <c r="O786" s="209"/>
      <c r="P786" s="209"/>
      <c r="Q786" s="209"/>
      <c r="R786" s="209"/>
      <c r="S786" s="209"/>
      <c r="T786" s="209"/>
      <c r="U786" s="209"/>
      <c r="V786" s="209"/>
      <c r="W786" s="209"/>
      <c r="X786" s="209"/>
      <c r="Y786" s="64" t="s">
        <v>824</v>
      </c>
      <c r="Z786" s="127" t="s">
        <v>824</v>
      </c>
      <c r="AA786" s="127" t="s">
        <v>824</v>
      </c>
      <c r="AB786" s="128" t="s">
        <v>824</v>
      </c>
      <c r="AC786" s="61" t="s">
        <v>824</v>
      </c>
      <c r="AD786" s="214"/>
      <c r="AE786" s="61" t="s">
        <v>824</v>
      </c>
      <c r="AF786" s="130" t="s">
        <v>824</v>
      </c>
      <c r="AG786" s="123" t="s">
        <v>824</v>
      </c>
      <c r="AH786" s="123" t="s">
        <v>824</v>
      </c>
      <c r="AI786" s="61" t="s">
        <v>824</v>
      </c>
      <c r="AJ786" s="61" t="s">
        <v>824</v>
      </c>
      <c r="AK786" s="61" t="s">
        <v>824</v>
      </c>
      <c r="AL786" s="61" t="s">
        <v>1129</v>
      </c>
      <c r="AM786" s="76"/>
      <c r="AN786" s="215"/>
      <c r="AO786" s="215"/>
      <c r="AP786" s="215"/>
      <c r="AQ786" s="215"/>
    </row>
    <row r="787" spans="1:43" ht="38.25" x14ac:dyDescent="0.25">
      <c r="A787" s="232" t="s">
        <v>1194</v>
      </c>
      <c r="B787" s="191" t="s">
        <v>26</v>
      </c>
      <c r="C787" s="191">
        <v>23</v>
      </c>
      <c r="D787" s="191" t="s">
        <v>28</v>
      </c>
      <c r="E787" s="191" t="s">
        <v>8</v>
      </c>
      <c r="F787" s="216"/>
      <c r="G787" s="216"/>
      <c r="H787" s="216"/>
      <c r="I787" s="216"/>
      <c r="J787" s="216"/>
      <c r="K787" s="216"/>
      <c r="L787" s="216"/>
      <c r="M787" s="216"/>
      <c r="N787" s="216"/>
      <c r="O787" s="216"/>
      <c r="P787" s="216"/>
      <c r="Q787" s="216"/>
      <c r="R787" s="216"/>
      <c r="S787" s="216"/>
      <c r="T787" s="216"/>
      <c r="U787" s="216"/>
      <c r="V787" s="216"/>
      <c r="W787" s="216"/>
      <c r="X787" s="216"/>
      <c r="Y787" s="152" t="s">
        <v>824</v>
      </c>
      <c r="Z787" s="127" t="s">
        <v>824</v>
      </c>
      <c r="AA787" s="127" t="s">
        <v>824</v>
      </c>
      <c r="AB787" s="127" t="s">
        <v>824</v>
      </c>
      <c r="AC787" s="35" t="s">
        <v>824</v>
      </c>
      <c r="AD787" s="219"/>
      <c r="AE787" s="35" t="s">
        <v>824</v>
      </c>
      <c r="AF787" s="130" t="s">
        <v>824</v>
      </c>
      <c r="AG787" s="123" t="s">
        <v>824</v>
      </c>
      <c r="AH787" s="123" t="s">
        <v>824</v>
      </c>
      <c r="AI787" s="61" t="s">
        <v>824</v>
      </c>
      <c r="AJ787" s="61" t="s">
        <v>824</v>
      </c>
      <c r="AK787" s="61" t="s">
        <v>824</v>
      </c>
      <c r="AL787" s="35" t="s">
        <v>1129</v>
      </c>
      <c r="AM787" s="192"/>
      <c r="AN787" s="215"/>
      <c r="AO787" s="215"/>
      <c r="AP787" s="215"/>
      <c r="AQ787" s="215"/>
    </row>
    <row r="788" spans="1:43" ht="38.25" x14ac:dyDescent="0.25">
      <c r="A788" s="232" t="s">
        <v>1194</v>
      </c>
      <c r="B788" s="74" t="s">
        <v>29</v>
      </c>
      <c r="C788" s="74">
        <v>24</v>
      </c>
      <c r="D788" s="74" t="s">
        <v>30</v>
      </c>
      <c r="E788" s="74" t="s">
        <v>9</v>
      </c>
      <c r="F788" s="209"/>
      <c r="G788" s="209"/>
      <c r="H788" s="209"/>
      <c r="I788" s="209"/>
      <c r="J788" s="209"/>
      <c r="K788" s="209"/>
      <c r="L788" s="209"/>
      <c r="M788" s="209"/>
      <c r="N788" s="209"/>
      <c r="O788" s="209"/>
      <c r="P788" s="209"/>
      <c r="Q788" s="209"/>
      <c r="R788" s="209"/>
      <c r="S788" s="209"/>
      <c r="T788" s="209"/>
      <c r="U788" s="209"/>
      <c r="V788" s="209"/>
      <c r="W788" s="209"/>
      <c r="X788" s="209"/>
      <c r="Y788" s="64" t="s">
        <v>824</v>
      </c>
      <c r="Z788" s="127" t="s">
        <v>824</v>
      </c>
      <c r="AA788" s="127" t="s">
        <v>824</v>
      </c>
      <c r="AB788" s="128" t="s">
        <v>824</v>
      </c>
      <c r="AC788" s="61" t="s">
        <v>824</v>
      </c>
      <c r="AD788" s="214"/>
      <c r="AE788" s="61" t="s">
        <v>824</v>
      </c>
      <c r="AF788" s="130" t="s">
        <v>824</v>
      </c>
      <c r="AG788" s="123" t="s">
        <v>824</v>
      </c>
      <c r="AH788" s="123" t="s">
        <v>824</v>
      </c>
      <c r="AI788" s="61" t="s">
        <v>824</v>
      </c>
      <c r="AJ788" s="61" t="s">
        <v>824</v>
      </c>
      <c r="AK788" s="61" t="s">
        <v>824</v>
      </c>
      <c r="AL788" s="61" t="s">
        <v>1129</v>
      </c>
      <c r="AM788" s="76"/>
      <c r="AN788" s="215"/>
      <c r="AO788" s="215"/>
      <c r="AP788" s="215"/>
      <c r="AQ788" s="215"/>
    </row>
    <row r="789" spans="1:43" ht="25.5" x14ac:dyDescent="0.25">
      <c r="A789" s="232" t="s">
        <v>1194</v>
      </c>
      <c r="B789" s="191" t="s">
        <v>12</v>
      </c>
      <c r="C789" s="197">
        <v>25</v>
      </c>
      <c r="D789" s="198" t="s">
        <v>31</v>
      </c>
      <c r="E789" s="198" t="s">
        <v>9</v>
      </c>
      <c r="F789" s="211"/>
      <c r="G789" s="211"/>
      <c r="H789" s="211"/>
      <c r="I789" s="211"/>
      <c r="J789" s="211"/>
      <c r="K789" s="211"/>
      <c r="L789" s="211"/>
      <c r="M789" s="211"/>
      <c r="N789" s="211"/>
      <c r="O789" s="211"/>
      <c r="P789" s="211"/>
      <c r="Q789" s="211"/>
      <c r="R789" s="211"/>
      <c r="S789" s="211"/>
      <c r="T789" s="211"/>
      <c r="U789" s="211"/>
      <c r="V789" s="211"/>
      <c r="W789" s="211"/>
      <c r="X789" s="211"/>
      <c r="Y789" s="189" t="s">
        <v>824</v>
      </c>
      <c r="Z789" s="127" t="s">
        <v>824</v>
      </c>
      <c r="AA789" s="127" t="s">
        <v>824</v>
      </c>
      <c r="AB789" s="128" t="s">
        <v>824</v>
      </c>
      <c r="AC789" s="61" t="s">
        <v>824</v>
      </c>
      <c r="AD789" s="214"/>
      <c r="AE789" s="61" t="s">
        <v>824</v>
      </c>
      <c r="AF789" s="130" t="s">
        <v>824</v>
      </c>
      <c r="AG789" s="123" t="s">
        <v>824</v>
      </c>
      <c r="AH789" s="123" t="s">
        <v>824</v>
      </c>
      <c r="AI789" s="61" t="s">
        <v>824</v>
      </c>
      <c r="AJ789" s="61" t="s">
        <v>824</v>
      </c>
      <c r="AK789" s="61" t="s">
        <v>824</v>
      </c>
      <c r="AL789" s="61" t="s">
        <v>1129</v>
      </c>
      <c r="AM789" s="76"/>
      <c r="AN789" s="215"/>
      <c r="AO789" s="281"/>
      <c r="AP789" s="281"/>
      <c r="AQ789" s="281"/>
    </row>
    <row r="790" spans="1:43" x14ac:dyDescent="0.25">
      <c r="A790" s="232" t="s">
        <v>1194</v>
      </c>
      <c r="B790" s="74" t="s">
        <v>12</v>
      </c>
      <c r="C790" s="74">
        <v>26</v>
      </c>
      <c r="D790" s="74" t="s">
        <v>32</v>
      </c>
      <c r="E790" s="74" t="s">
        <v>9</v>
      </c>
      <c r="F790" s="209"/>
      <c r="G790" s="209"/>
      <c r="H790" s="209"/>
      <c r="I790" s="209"/>
      <c r="J790" s="209"/>
      <c r="K790" s="209"/>
      <c r="L790" s="209"/>
      <c r="M790" s="209"/>
      <c r="N790" s="209"/>
      <c r="O790" s="209"/>
      <c r="P790" s="209"/>
      <c r="Q790" s="209"/>
      <c r="R790" s="209"/>
      <c r="S790" s="209"/>
      <c r="T790" s="209"/>
      <c r="U790" s="209"/>
      <c r="V790" s="209"/>
      <c r="W790" s="209"/>
      <c r="X790" s="209"/>
      <c r="Y790" s="64" t="s">
        <v>824</v>
      </c>
      <c r="Z790" s="127" t="s">
        <v>824</v>
      </c>
      <c r="AA790" s="127" t="s">
        <v>824</v>
      </c>
      <c r="AB790" s="128" t="s">
        <v>824</v>
      </c>
      <c r="AC790" s="61" t="s">
        <v>824</v>
      </c>
      <c r="AD790" s="214"/>
      <c r="AE790" s="61" t="s">
        <v>824</v>
      </c>
      <c r="AF790" s="130" t="s">
        <v>824</v>
      </c>
      <c r="AG790" s="123" t="s">
        <v>824</v>
      </c>
      <c r="AH790" s="123" t="s">
        <v>824</v>
      </c>
      <c r="AI790" s="61" t="s">
        <v>824</v>
      </c>
      <c r="AJ790" s="61" t="s">
        <v>824</v>
      </c>
      <c r="AK790" s="61" t="s">
        <v>824</v>
      </c>
      <c r="AL790" s="61" t="s">
        <v>1129</v>
      </c>
      <c r="AM790" s="76"/>
      <c r="AN790" s="215"/>
      <c r="AO790" s="215"/>
      <c r="AP790" s="215"/>
      <c r="AQ790" s="215"/>
    </row>
    <row r="791" spans="1:43" ht="51" x14ac:dyDescent="0.25">
      <c r="A791" s="232" t="s">
        <v>1194</v>
      </c>
      <c r="B791" s="191" t="s">
        <v>26</v>
      </c>
      <c r="C791" s="191">
        <v>28</v>
      </c>
      <c r="D791" s="198" t="s">
        <v>1155</v>
      </c>
      <c r="E791" s="198" t="s">
        <v>8</v>
      </c>
      <c r="F791" s="211"/>
      <c r="G791" s="211"/>
      <c r="H791" s="211"/>
      <c r="I791" s="211"/>
      <c r="J791" s="211"/>
      <c r="K791" s="211"/>
      <c r="L791" s="211"/>
      <c r="M791" s="211"/>
      <c r="N791" s="211"/>
      <c r="O791" s="211"/>
      <c r="P791" s="211"/>
      <c r="Q791" s="211"/>
      <c r="R791" s="211"/>
      <c r="S791" s="211"/>
      <c r="T791" s="211"/>
      <c r="U791" s="211"/>
      <c r="V791" s="211"/>
      <c r="W791" s="211"/>
      <c r="X791" s="211"/>
      <c r="Y791" s="189" t="s">
        <v>824</v>
      </c>
      <c r="Z791" s="127" t="s">
        <v>824</v>
      </c>
      <c r="AA791" s="127" t="s">
        <v>824</v>
      </c>
      <c r="AB791" s="128" t="s">
        <v>824</v>
      </c>
      <c r="AC791" s="61" t="s">
        <v>824</v>
      </c>
      <c r="AD791" s="214"/>
      <c r="AE791" s="61" t="s">
        <v>824</v>
      </c>
      <c r="AF791" s="130" t="s">
        <v>824</v>
      </c>
      <c r="AG791" s="123" t="s">
        <v>824</v>
      </c>
      <c r="AH791" s="123" t="s">
        <v>824</v>
      </c>
      <c r="AI791" s="61" t="s">
        <v>824</v>
      </c>
      <c r="AJ791" s="61" t="s">
        <v>824</v>
      </c>
      <c r="AK791" s="61" t="s">
        <v>824</v>
      </c>
      <c r="AL791" s="61" t="s">
        <v>1129</v>
      </c>
      <c r="AM791" s="76"/>
      <c r="AN791" s="281"/>
      <c r="AO791" s="281"/>
      <c r="AP791" s="215"/>
      <c r="AQ791" s="215"/>
    </row>
    <row r="792" spans="1:43" ht="38.25" x14ac:dyDescent="0.25">
      <c r="A792" s="232" t="s">
        <v>1194</v>
      </c>
      <c r="B792" s="74" t="s">
        <v>35</v>
      </c>
      <c r="C792" s="74">
        <v>31</v>
      </c>
      <c r="D792" s="74" t="s">
        <v>734</v>
      </c>
      <c r="E792" s="74" t="s">
        <v>8</v>
      </c>
      <c r="F792" s="209"/>
      <c r="G792" s="209"/>
      <c r="H792" s="209"/>
      <c r="I792" s="209"/>
      <c r="J792" s="209"/>
      <c r="K792" s="209"/>
      <c r="L792" s="209"/>
      <c r="M792" s="209"/>
      <c r="N792" s="209"/>
      <c r="O792" s="209"/>
      <c r="P792" s="209"/>
      <c r="Q792" s="209"/>
      <c r="R792" s="209"/>
      <c r="S792" s="209"/>
      <c r="T792" s="209"/>
      <c r="U792" s="209"/>
      <c r="V792" s="209"/>
      <c r="W792" s="209"/>
      <c r="X792" s="209"/>
      <c r="Y792" s="64" t="s">
        <v>824</v>
      </c>
      <c r="Z792" s="127" t="s">
        <v>824</v>
      </c>
      <c r="AA792" s="127" t="s">
        <v>824</v>
      </c>
      <c r="AB792" s="128" t="s">
        <v>824</v>
      </c>
      <c r="AC792" s="61" t="s">
        <v>824</v>
      </c>
      <c r="AD792" s="214"/>
      <c r="AE792" s="61" t="s">
        <v>824</v>
      </c>
      <c r="AF792" s="130" t="s">
        <v>824</v>
      </c>
      <c r="AG792" s="123" t="s">
        <v>824</v>
      </c>
      <c r="AH792" s="123" t="s">
        <v>824</v>
      </c>
      <c r="AI792" s="61" t="s">
        <v>824</v>
      </c>
      <c r="AJ792" s="61" t="s">
        <v>824</v>
      </c>
      <c r="AK792" s="61" t="s">
        <v>824</v>
      </c>
      <c r="AL792" s="61" t="s">
        <v>1129</v>
      </c>
      <c r="AM792" s="76"/>
      <c r="AN792" s="215"/>
      <c r="AO792" s="215"/>
      <c r="AP792" s="215"/>
      <c r="AQ792" s="215"/>
    </row>
    <row r="793" spans="1:43" ht="25.5" x14ac:dyDescent="0.25">
      <c r="A793" s="232" t="s">
        <v>1194</v>
      </c>
      <c r="B793" s="191" t="s">
        <v>38</v>
      </c>
      <c r="C793" s="191">
        <v>34</v>
      </c>
      <c r="D793" s="198" t="s">
        <v>662</v>
      </c>
      <c r="E793" s="198" t="s">
        <v>9</v>
      </c>
      <c r="F793" s="211"/>
      <c r="G793" s="211"/>
      <c r="H793" s="211"/>
      <c r="I793" s="211"/>
      <c r="J793" s="211"/>
      <c r="K793" s="211"/>
      <c r="L793" s="211"/>
      <c r="M793" s="211"/>
      <c r="N793" s="211"/>
      <c r="O793" s="211"/>
      <c r="P793" s="211"/>
      <c r="Q793" s="211"/>
      <c r="R793" s="211"/>
      <c r="S793" s="211"/>
      <c r="T793" s="211"/>
      <c r="U793" s="211"/>
      <c r="V793" s="211"/>
      <c r="W793" s="211"/>
      <c r="X793" s="211"/>
      <c r="Y793" s="189" t="s">
        <v>824</v>
      </c>
      <c r="Z793" s="127" t="s">
        <v>824</v>
      </c>
      <c r="AA793" s="127" t="s">
        <v>824</v>
      </c>
      <c r="AB793" s="128" t="s">
        <v>824</v>
      </c>
      <c r="AC793" s="61" t="s">
        <v>824</v>
      </c>
      <c r="AD793" s="214"/>
      <c r="AE793" s="61" t="s">
        <v>824</v>
      </c>
      <c r="AF793" s="130" t="s">
        <v>824</v>
      </c>
      <c r="AG793" s="123" t="s">
        <v>824</v>
      </c>
      <c r="AH793" s="123" t="s">
        <v>824</v>
      </c>
      <c r="AI793" s="61" t="s">
        <v>824</v>
      </c>
      <c r="AJ793" s="61" t="s">
        <v>824</v>
      </c>
      <c r="AK793" s="61" t="s">
        <v>824</v>
      </c>
      <c r="AL793" s="61" t="s">
        <v>1129</v>
      </c>
      <c r="AM793" s="76"/>
      <c r="AN793" s="215"/>
      <c r="AO793" s="215"/>
      <c r="AP793" s="215"/>
      <c r="AQ793" s="215"/>
    </row>
    <row r="794" spans="1:43" ht="25.5" x14ac:dyDescent="0.25">
      <c r="A794" s="232" t="s">
        <v>1194</v>
      </c>
      <c r="B794" s="74" t="s">
        <v>38</v>
      </c>
      <c r="C794" s="74">
        <v>37</v>
      </c>
      <c r="D794" s="74" t="s">
        <v>663</v>
      </c>
      <c r="E794" s="74" t="s">
        <v>8</v>
      </c>
      <c r="F794" s="209"/>
      <c r="G794" s="209"/>
      <c r="H794" s="209"/>
      <c r="I794" s="209"/>
      <c r="J794" s="209"/>
      <c r="K794" s="209"/>
      <c r="L794" s="209"/>
      <c r="M794" s="209"/>
      <c r="N794" s="209"/>
      <c r="O794" s="209"/>
      <c r="P794" s="209"/>
      <c r="Q794" s="209"/>
      <c r="R794" s="209"/>
      <c r="S794" s="209"/>
      <c r="T794" s="209"/>
      <c r="U794" s="209"/>
      <c r="V794" s="209"/>
      <c r="W794" s="209"/>
      <c r="X794" s="209"/>
      <c r="Y794" s="64" t="s">
        <v>824</v>
      </c>
      <c r="Z794" s="127" t="s">
        <v>824</v>
      </c>
      <c r="AA794" s="127" t="s">
        <v>824</v>
      </c>
      <c r="AB794" s="128" t="s">
        <v>824</v>
      </c>
      <c r="AC794" s="61" t="s">
        <v>824</v>
      </c>
      <c r="AD794" s="214"/>
      <c r="AE794" s="61" t="s">
        <v>824</v>
      </c>
      <c r="AF794" s="130" t="s">
        <v>824</v>
      </c>
      <c r="AG794" s="123" t="s">
        <v>824</v>
      </c>
      <c r="AH794" s="123" t="s">
        <v>824</v>
      </c>
      <c r="AI794" s="61" t="s">
        <v>824</v>
      </c>
      <c r="AJ794" s="61" t="s">
        <v>824</v>
      </c>
      <c r="AK794" s="61" t="s">
        <v>824</v>
      </c>
      <c r="AL794" s="61" t="s">
        <v>1129</v>
      </c>
      <c r="AM794" s="76"/>
      <c r="AN794" s="215"/>
      <c r="AO794" s="215"/>
      <c r="AP794" s="215"/>
      <c r="AQ794" s="215"/>
    </row>
    <row r="795" spans="1:43" ht="25.5" x14ac:dyDescent="0.25">
      <c r="A795" s="232" t="s">
        <v>1194</v>
      </c>
      <c r="B795" s="191" t="s">
        <v>43</v>
      </c>
      <c r="C795" s="191">
        <v>38</v>
      </c>
      <c r="D795" s="198" t="s">
        <v>664</v>
      </c>
      <c r="E795" s="198" t="s">
        <v>9</v>
      </c>
      <c r="F795" s="211"/>
      <c r="G795" s="211"/>
      <c r="H795" s="211"/>
      <c r="I795" s="211"/>
      <c r="J795" s="211"/>
      <c r="K795" s="211"/>
      <c r="L795" s="211"/>
      <c r="M795" s="211"/>
      <c r="N795" s="211"/>
      <c r="O795" s="211"/>
      <c r="P795" s="211"/>
      <c r="Q795" s="211"/>
      <c r="R795" s="211"/>
      <c r="S795" s="211"/>
      <c r="T795" s="211"/>
      <c r="U795" s="211"/>
      <c r="V795" s="211"/>
      <c r="W795" s="211"/>
      <c r="X795" s="211"/>
      <c r="Y795" s="189" t="s">
        <v>824</v>
      </c>
      <c r="Z795" s="127" t="s">
        <v>824</v>
      </c>
      <c r="AA795" s="127" t="s">
        <v>824</v>
      </c>
      <c r="AB795" s="128" t="s">
        <v>824</v>
      </c>
      <c r="AC795" s="61" t="s">
        <v>824</v>
      </c>
      <c r="AD795" s="214"/>
      <c r="AE795" s="61" t="s">
        <v>824</v>
      </c>
      <c r="AF795" s="130" t="s">
        <v>824</v>
      </c>
      <c r="AG795" s="123" t="s">
        <v>824</v>
      </c>
      <c r="AH795" s="123" t="s">
        <v>824</v>
      </c>
      <c r="AI795" s="61" t="s">
        <v>824</v>
      </c>
      <c r="AJ795" s="61" t="s">
        <v>824</v>
      </c>
      <c r="AK795" s="61" t="s">
        <v>824</v>
      </c>
      <c r="AL795" s="61" t="s">
        <v>1129</v>
      </c>
      <c r="AM795" s="76"/>
      <c r="AN795" s="215"/>
      <c r="AO795" s="215"/>
      <c r="AP795" s="215"/>
      <c r="AQ795" s="215"/>
    </row>
    <row r="796" spans="1:43" x14ac:dyDescent="0.25">
      <c r="A796" s="232" t="s">
        <v>1194</v>
      </c>
      <c r="B796" s="74" t="s">
        <v>43</v>
      </c>
      <c r="C796" s="74">
        <v>39</v>
      </c>
      <c r="D796" s="74" t="s">
        <v>44</v>
      </c>
      <c r="E796" s="74" t="s">
        <v>8</v>
      </c>
      <c r="F796" s="209"/>
      <c r="G796" s="209"/>
      <c r="H796" s="209"/>
      <c r="I796" s="209"/>
      <c r="J796" s="209"/>
      <c r="K796" s="209"/>
      <c r="L796" s="209"/>
      <c r="M796" s="209"/>
      <c r="N796" s="209"/>
      <c r="O796" s="209"/>
      <c r="P796" s="209"/>
      <c r="Q796" s="209"/>
      <c r="R796" s="209"/>
      <c r="S796" s="209"/>
      <c r="T796" s="209"/>
      <c r="U796" s="209"/>
      <c r="V796" s="209"/>
      <c r="W796" s="209"/>
      <c r="X796" s="209"/>
      <c r="Y796" s="64" t="s">
        <v>824</v>
      </c>
      <c r="Z796" s="127" t="s">
        <v>824</v>
      </c>
      <c r="AA796" s="127" t="s">
        <v>824</v>
      </c>
      <c r="AB796" s="128" t="s">
        <v>824</v>
      </c>
      <c r="AC796" s="61" t="s">
        <v>824</v>
      </c>
      <c r="AD796" s="214"/>
      <c r="AE796" s="61" t="s">
        <v>824</v>
      </c>
      <c r="AF796" s="130" t="s">
        <v>824</v>
      </c>
      <c r="AG796" s="123" t="s">
        <v>824</v>
      </c>
      <c r="AH796" s="123" t="s">
        <v>824</v>
      </c>
      <c r="AI796" s="61" t="s">
        <v>824</v>
      </c>
      <c r="AJ796" s="61" t="s">
        <v>824</v>
      </c>
      <c r="AK796" s="61" t="s">
        <v>824</v>
      </c>
      <c r="AL796" s="61" t="s">
        <v>1129</v>
      </c>
      <c r="AM796" s="76"/>
      <c r="AN796" s="215"/>
      <c r="AO796" s="215"/>
      <c r="AP796" s="215"/>
      <c r="AQ796" s="282"/>
    </row>
    <row r="797" spans="1:43" ht="25.5" x14ac:dyDescent="0.25">
      <c r="A797" s="232" t="s">
        <v>1194</v>
      </c>
      <c r="B797" s="191" t="s">
        <v>43</v>
      </c>
      <c r="C797" s="191">
        <v>40</v>
      </c>
      <c r="D797" s="191" t="s">
        <v>743</v>
      </c>
      <c r="E797" s="191" t="s">
        <v>9</v>
      </c>
      <c r="F797" s="216"/>
      <c r="G797" s="216"/>
      <c r="H797" s="216"/>
      <c r="I797" s="216"/>
      <c r="J797" s="216"/>
      <c r="K797" s="216"/>
      <c r="L797" s="216"/>
      <c r="M797" s="216"/>
      <c r="N797" s="216"/>
      <c r="O797" s="216"/>
      <c r="P797" s="216"/>
      <c r="Q797" s="216"/>
      <c r="R797" s="216"/>
      <c r="S797" s="216"/>
      <c r="T797" s="216"/>
      <c r="U797" s="216"/>
      <c r="V797" s="216"/>
      <c r="W797" s="216"/>
      <c r="X797" s="216"/>
      <c r="Y797" s="152" t="s">
        <v>824</v>
      </c>
      <c r="Z797" s="127" t="s">
        <v>824</v>
      </c>
      <c r="AA797" s="127" t="s">
        <v>824</v>
      </c>
      <c r="AB797" s="127" t="s">
        <v>824</v>
      </c>
      <c r="AC797" s="35" t="s">
        <v>824</v>
      </c>
      <c r="AD797" s="219"/>
      <c r="AE797" s="35" t="s">
        <v>824</v>
      </c>
      <c r="AF797" s="130" t="s">
        <v>824</v>
      </c>
      <c r="AG797" s="123" t="s">
        <v>824</v>
      </c>
      <c r="AH797" s="123" t="s">
        <v>824</v>
      </c>
      <c r="AI797" s="61" t="s">
        <v>824</v>
      </c>
      <c r="AJ797" s="61" t="s">
        <v>824</v>
      </c>
      <c r="AK797" s="61" t="s">
        <v>824</v>
      </c>
      <c r="AL797" s="35" t="s">
        <v>1129</v>
      </c>
      <c r="AM797" s="192"/>
      <c r="AN797" s="215"/>
      <c r="AO797" s="215"/>
      <c r="AP797" s="215"/>
      <c r="AQ797" s="215"/>
    </row>
    <row r="798" spans="1:43" ht="25.5" x14ac:dyDescent="0.25">
      <c r="A798" s="232" t="s">
        <v>1194</v>
      </c>
      <c r="B798" s="74" t="s">
        <v>43</v>
      </c>
      <c r="C798" s="74">
        <v>41</v>
      </c>
      <c r="D798" s="74" t="s">
        <v>665</v>
      </c>
      <c r="E798" s="74" t="s">
        <v>8</v>
      </c>
      <c r="F798" s="209"/>
      <c r="G798" s="209"/>
      <c r="H798" s="209"/>
      <c r="I798" s="209"/>
      <c r="J798" s="209"/>
      <c r="K798" s="209"/>
      <c r="L798" s="209"/>
      <c r="M798" s="209"/>
      <c r="N798" s="209"/>
      <c r="O798" s="209"/>
      <c r="P798" s="209"/>
      <c r="Q798" s="209"/>
      <c r="R798" s="209"/>
      <c r="S798" s="209"/>
      <c r="T798" s="209"/>
      <c r="U798" s="209"/>
      <c r="V798" s="209"/>
      <c r="W798" s="209"/>
      <c r="X798" s="209"/>
      <c r="Y798" s="64" t="s">
        <v>824</v>
      </c>
      <c r="Z798" s="127" t="s">
        <v>824</v>
      </c>
      <c r="AA798" s="127" t="s">
        <v>824</v>
      </c>
      <c r="AB798" s="128" t="s">
        <v>824</v>
      </c>
      <c r="AC798" s="61" t="s">
        <v>824</v>
      </c>
      <c r="AD798" s="214"/>
      <c r="AE798" s="61" t="s">
        <v>824</v>
      </c>
      <c r="AF798" s="130" t="s">
        <v>824</v>
      </c>
      <c r="AG798" s="123" t="s">
        <v>824</v>
      </c>
      <c r="AH798" s="123" t="s">
        <v>824</v>
      </c>
      <c r="AI798" s="61" t="s">
        <v>824</v>
      </c>
      <c r="AJ798" s="61" t="s">
        <v>824</v>
      </c>
      <c r="AK798" s="61" t="s">
        <v>824</v>
      </c>
      <c r="AL798" s="61" t="s">
        <v>1129</v>
      </c>
      <c r="AM798" s="76"/>
      <c r="AN798" s="215"/>
      <c r="AO798" s="215"/>
      <c r="AP798" s="215"/>
      <c r="AQ798" s="215"/>
    </row>
    <row r="799" spans="1:43" ht="25.5" x14ac:dyDescent="0.25">
      <c r="A799" s="232" t="s">
        <v>1194</v>
      </c>
      <c r="B799" s="191" t="s">
        <v>43</v>
      </c>
      <c r="C799" s="191">
        <v>42</v>
      </c>
      <c r="D799" s="191" t="s">
        <v>666</v>
      </c>
      <c r="E799" s="191" t="s">
        <v>9</v>
      </c>
      <c r="F799" s="216"/>
      <c r="G799" s="216"/>
      <c r="H799" s="216"/>
      <c r="I799" s="216"/>
      <c r="J799" s="216"/>
      <c r="K799" s="216"/>
      <c r="L799" s="216"/>
      <c r="M799" s="216"/>
      <c r="N799" s="216"/>
      <c r="O799" s="216"/>
      <c r="P799" s="216"/>
      <c r="Q799" s="216"/>
      <c r="R799" s="216"/>
      <c r="S799" s="216"/>
      <c r="T799" s="216"/>
      <c r="U799" s="216"/>
      <c r="V799" s="216"/>
      <c r="W799" s="216"/>
      <c r="X799" s="216"/>
      <c r="Y799" s="152" t="s">
        <v>824</v>
      </c>
      <c r="Z799" s="127" t="s">
        <v>824</v>
      </c>
      <c r="AA799" s="127" t="s">
        <v>824</v>
      </c>
      <c r="AB799" s="127" t="s">
        <v>824</v>
      </c>
      <c r="AC799" s="35" t="s">
        <v>824</v>
      </c>
      <c r="AD799" s="219"/>
      <c r="AE799" s="35" t="s">
        <v>824</v>
      </c>
      <c r="AF799" s="130" t="s">
        <v>824</v>
      </c>
      <c r="AG799" s="123" t="s">
        <v>824</v>
      </c>
      <c r="AH799" s="123" t="s">
        <v>824</v>
      </c>
      <c r="AI799" s="61" t="s">
        <v>824</v>
      </c>
      <c r="AJ799" s="61" t="s">
        <v>824</v>
      </c>
      <c r="AK799" s="61" t="s">
        <v>824</v>
      </c>
      <c r="AL799" s="35" t="s">
        <v>1129</v>
      </c>
      <c r="AM799" s="192"/>
      <c r="AN799" s="215"/>
      <c r="AO799" s="215"/>
      <c r="AP799" s="215"/>
      <c r="AQ799" s="215"/>
    </row>
    <row r="800" spans="1:43" ht="25.5" x14ac:dyDescent="0.25">
      <c r="A800" s="232" t="s">
        <v>1194</v>
      </c>
      <c r="B800" s="74" t="s">
        <v>45</v>
      </c>
      <c r="C800" s="74">
        <v>43</v>
      </c>
      <c r="D800" s="74" t="s">
        <v>667</v>
      </c>
      <c r="E800" s="74" t="s">
        <v>9</v>
      </c>
      <c r="F800" s="209"/>
      <c r="G800" s="209"/>
      <c r="H800" s="209"/>
      <c r="I800" s="209"/>
      <c r="J800" s="209"/>
      <c r="K800" s="209"/>
      <c r="L800" s="209"/>
      <c r="M800" s="209"/>
      <c r="N800" s="209"/>
      <c r="O800" s="209"/>
      <c r="P800" s="209"/>
      <c r="Q800" s="209"/>
      <c r="R800" s="209"/>
      <c r="S800" s="209"/>
      <c r="T800" s="209"/>
      <c r="U800" s="209"/>
      <c r="V800" s="209"/>
      <c r="W800" s="209"/>
      <c r="X800" s="209"/>
      <c r="Y800" s="64" t="s">
        <v>824</v>
      </c>
      <c r="Z800" s="127" t="s">
        <v>824</v>
      </c>
      <c r="AA800" s="127" t="s">
        <v>824</v>
      </c>
      <c r="AB800" s="128" t="s">
        <v>824</v>
      </c>
      <c r="AC800" s="61" t="s">
        <v>824</v>
      </c>
      <c r="AD800" s="214"/>
      <c r="AE800" s="61" t="s">
        <v>824</v>
      </c>
      <c r="AF800" s="130" t="s">
        <v>824</v>
      </c>
      <c r="AG800" s="123" t="s">
        <v>824</v>
      </c>
      <c r="AH800" s="123" t="s">
        <v>824</v>
      </c>
      <c r="AI800" s="61" t="s">
        <v>824</v>
      </c>
      <c r="AJ800" s="61" t="s">
        <v>824</v>
      </c>
      <c r="AK800" s="61" t="s">
        <v>824</v>
      </c>
      <c r="AL800" s="61" t="s">
        <v>1129</v>
      </c>
      <c r="AM800" s="76"/>
      <c r="AN800" s="215"/>
      <c r="AO800" s="215"/>
      <c r="AP800" s="215"/>
      <c r="AQ800" s="215"/>
    </row>
    <row r="801" spans="1:43" ht="25.5" x14ac:dyDescent="0.25">
      <c r="A801" s="232" t="s">
        <v>1194</v>
      </c>
      <c r="B801" s="191" t="s">
        <v>45</v>
      </c>
      <c r="C801" s="191">
        <v>44</v>
      </c>
      <c r="D801" s="191" t="s">
        <v>668</v>
      </c>
      <c r="E801" s="191" t="s">
        <v>9</v>
      </c>
      <c r="F801" s="216"/>
      <c r="G801" s="216"/>
      <c r="H801" s="216"/>
      <c r="I801" s="216"/>
      <c r="J801" s="216"/>
      <c r="K801" s="216"/>
      <c r="L801" s="216"/>
      <c r="M801" s="216"/>
      <c r="N801" s="216"/>
      <c r="O801" s="216"/>
      <c r="P801" s="216"/>
      <c r="Q801" s="216"/>
      <c r="R801" s="216"/>
      <c r="S801" s="216"/>
      <c r="T801" s="216"/>
      <c r="U801" s="216"/>
      <c r="V801" s="216"/>
      <c r="W801" s="216"/>
      <c r="X801" s="216"/>
      <c r="Y801" s="152" t="s">
        <v>824</v>
      </c>
      <c r="Z801" s="127" t="s">
        <v>824</v>
      </c>
      <c r="AA801" s="127" t="s">
        <v>824</v>
      </c>
      <c r="AB801" s="127" t="s">
        <v>824</v>
      </c>
      <c r="AC801" s="35" t="s">
        <v>824</v>
      </c>
      <c r="AD801" s="219"/>
      <c r="AE801" s="35" t="s">
        <v>824</v>
      </c>
      <c r="AF801" s="130" t="s">
        <v>824</v>
      </c>
      <c r="AG801" s="123" t="s">
        <v>824</v>
      </c>
      <c r="AH801" s="123" t="s">
        <v>824</v>
      </c>
      <c r="AI801" s="61" t="s">
        <v>824</v>
      </c>
      <c r="AJ801" s="61" t="s">
        <v>824</v>
      </c>
      <c r="AK801" s="61" t="s">
        <v>824</v>
      </c>
      <c r="AL801" s="35" t="s">
        <v>1129</v>
      </c>
      <c r="AM801" s="192"/>
      <c r="AN801" s="215"/>
      <c r="AO801" s="215"/>
      <c r="AP801" s="215"/>
      <c r="AQ801" s="215"/>
    </row>
    <row r="802" spans="1:43" ht="25.5" x14ac:dyDescent="0.25">
      <c r="A802" s="232" t="s">
        <v>1194</v>
      </c>
      <c r="B802" s="74" t="s">
        <v>48</v>
      </c>
      <c r="C802" s="74">
        <v>49</v>
      </c>
      <c r="D802" s="74" t="s">
        <v>54</v>
      </c>
      <c r="E802" s="74" t="s">
        <v>9</v>
      </c>
      <c r="F802" s="209"/>
      <c r="G802" s="209"/>
      <c r="H802" s="209"/>
      <c r="I802" s="209"/>
      <c r="J802" s="209"/>
      <c r="K802" s="209"/>
      <c r="L802" s="209"/>
      <c r="M802" s="209"/>
      <c r="N802" s="209"/>
      <c r="O802" s="209"/>
      <c r="P802" s="209"/>
      <c r="Q802" s="209"/>
      <c r="R802" s="209"/>
      <c r="S802" s="209"/>
      <c r="T802" s="209"/>
      <c r="U802" s="209"/>
      <c r="V802" s="209"/>
      <c r="W802" s="209"/>
      <c r="X802" s="209"/>
      <c r="Y802" s="64" t="s">
        <v>824</v>
      </c>
      <c r="Z802" s="127" t="s">
        <v>824</v>
      </c>
      <c r="AA802" s="127" t="s">
        <v>824</v>
      </c>
      <c r="AB802" s="128" t="s">
        <v>824</v>
      </c>
      <c r="AC802" s="61" t="s">
        <v>824</v>
      </c>
      <c r="AD802" s="214"/>
      <c r="AE802" s="61" t="s">
        <v>824</v>
      </c>
      <c r="AF802" s="130" t="s">
        <v>824</v>
      </c>
      <c r="AG802" s="123" t="s">
        <v>824</v>
      </c>
      <c r="AH802" s="123" t="s">
        <v>824</v>
      </c>
      <c r="AI802" s="61" t="s">
        <v>824</v>
      </c>
      <c r="AJ802" s="61" t="s">
        <v>824</v>
      </c>
      <c r="AK802" s="61" t="s">
        <v>824</v>
      </c>
      <c r="AL802" s="61" t="s">
        <v>1129</v>
      </c>
      <c r="AM802" s="76"/>
      <c r="AN802" s="215"/>
      <c r="AO802" s="215"/>
      <c r="AP802" s="215"/>
      <c r="AQ802" s="215"/>
    </row>
    <row r="803" spans="1:43" ht="25.5" x14ac:dyDescent="0.25">
      <c r="A803" s="232" t="s">
        <v>1194</v>
      </c>
      <c r="B803" s="191" t="s">
        <v>55</v>
      </c>
      <c r="C803" s="191">
        <v>50</v>
      </c>
      <c r="D803" s="191" t="s">
        <v>670</v>
      </c>
      <c r="E803" s="191" t="s">
        <v>9</v>
      </c>
      <c r="F803" s="216"/>
      <c r="G803" s="216"/>
      <c r="H803" s="216"/>
      <c r="I803" s="216"/>
      <c r="J803" s="216"/>
      <c r="K803" s="216"/>
      <c r="L803" s="216"/>
      <c r="M803" s="216"/>
      <c r="N803" s="216"/>
      <c r="O803" s="216"/>
      <c r="P803" s="216"/>
      <c r="Q803" s="216"/>
      <c r="R803" s="216"/>
      <c r="S803" s="216"/>
      <c r="T803" s="216"/>
      <c r="U803" s="216"/>
      <c r="V803" s="216"/>
      <c r="W803" s="216"/>
      <c r="X803" s="216"/>
      <c r="Y803" s="152" t="s">
        <v>824</v>
      </c>
      <c r="Z803" s="127" t="s">
        <v>824</v>
      </c>
      <c r="AA803" s="127" t="s">
        <v>824</v>
      </c>
      <c r="AB803" s="127" t="s">
        <v>824</v>
      </c>
      <c r="AC803" s="35" t="s">
        <v>824</v>
      </c>
      <c r="AD803" s="219"/>
      <c r="AE803" s="35" t="s">
        <v>824</v>
      </c>
      <c r="AF803" s="130" t="s">
        <v>824</v>
      </c>
      <c r="AG803" s="123" t="s">
        <v>824</v>
      </c>
      <c r="AH803" s="123" t="s">
        <v>824</v>
      </c>
      <c r="AI803" s="61" t="s">
        <v>824</v>
      </c>
      <c r="AJ803" s="61" t="s">
        <v>824</v>
      </c>
      <c r="AK803" s="61" t="s">
        <v>824</v>
      </c>
      <c r="AL803" s="35" t="s">
        <v>1129</v>
      </c>
      <c r="AM803" s="192"/>
      <c r="AN803" s="215"/>
      <c r="AO803" s="215"/>
      <c r="AP803" s="215"/>
      <c r="AQ803" s="215"/>
    </row>
    <row r="804" spans="1:43" ht="25.5" x14ac:dyDescent="0.25">
      <c r="A804" s="232" t="s">
        <v>1194</v>
      </c>
      <c r="B804" s="74" t="s">
        <v>55</v>
      </c>
      <c r="C804" s="74">
        <v>51</v>
      </c>
      <c r="D804" s="74" t="s">
        <v>671</v>
      </c>
      <c r="E804" s="74" t="s">
        <v>9</v>
      </c>
      <c r="F804" s="209"/>
      <c r="G804" s="209"/>
      <c r="H804" s="209"/>
      <c r="I804" s="209"/>
      <c r="J804" s="209"/>
      <c r="K804" s="209"/>
      <c r="L804" s="209"/>
      <c r="M804" s="209"/>
      <c r="N804" s="209"/>
      <c r="O804" s="209"/>
      <c r="P804" s="209"/>
      <c r="Q804" s="209"/>
      <c r="R804" s="209"/>
      <c r="S804" s="209"/>
      <c r="T804" s="209"/>
      <c r="U804" s="209"/>
      <c r="V804" s="209"/>
      <c r="W804" s="209"/>
      <c r="X804" s="209"/>
      <c r="Y804" s="64" t="s">
        <v>824</v>
      </c>
      <c r="Z804" s="127" t="s">
        <v>824</v>
      </c>
      <c r="AA804" s="127" t="s">
        <v>824</v>
      </c>
      <c r="AB804" s="128" t="s">
        <v>824</v>
      </c>
      <c r="AC804" s="61" t="s">
        <v>824</v>
      </c>
      <c r="AD804" s="214"/>
      <c r="AE804" s="61" t="s">
        <v>824</v>
      </c>
      <c r="AF804" s="130" t="s">
        <v>824</v>
      </c>
      <c r="AG804" s="123" t="s">
        <v>824</v>
      </c>
      <c r="AH804" s="123" t="s">
        <v>824</v>
      </c>
      <c r="AI804" s="61" t="s">
        <v>824</v>
      </c>
      <c r="AJ804" s="61" t="s">
        <v>824</v>
      </c>
      <c r="AK804" s="61" t="s">
        <v>824</v>
      </c>
      <c r="AL804" s="61" t="s">
        <v>1129</v>
      </c>
      <c r="AM804" s="76"/>
      <c r="AN804" s="215"/>
      <c r="AO804" s="215"/>
      <c r="AP804" s="215"/>
      <c r="AQ804" s="215"/>
    </row>
    <row r="805" spans="1:43" ht="25.5" x14ac:dyDescent="0.25">
      <c r="A805" s="232" t="s">
        <v>1194</v>
      </c>
      <c r="B805" s="191" t="s">
        <v>55</v>
      </c>
      <c r="C805" s="191">
        <v>52</v>
      </c>
      <c r="D805" s="191" t="s">
        <v>56</v>
      </c>
      <c r="E805" s="191" t="s">
        <v>9</v>
      </c>
      <c r="F805" s="216"/>
      <c r="G805" s="216"/>
      <c r="H805" s="216"/>
      <c r="I805" s="216"/>
      <c r="J805" s="216"/>
      <c r="K805" s="216"/>
      <c r="L805" s="216"/>
      <c r="M805" s="216"/>
      <c r="N805" s="216"/>
      <c r="O805" s="216"/>
      <c r="P805" s="216"/>
      <c r="Q805" s="216"/>
      <c r="R805" s="216"/>
      <c r="S805" s="216"/>
      <c r="T805" s="216"/>
      <c r="U805" s="216"/>
      <c r="V805" s="216"/>
      <c r="W805" s="216"/>
      <c r="X805" s="216"/>
      <c r="Y805" s="152" t="s">
        <v>824</v>
      </c>
      <c r="Z805" s="127" t="s">
        <v>824</v>
      </c>
      <c r="AA805" s="127" t="s">
        <v>824</v>
      </c>
      <c r="AB805" s="127" t="s">
        <v>824</v>
      </c>
      <c r="AC805" s="35" t="s">
        <v>824</v>
      </c>
      <c r="AD805" s="219"/>
      <c r="AE805" s="35" t="s">
        <v>824</v>
      </c>
      <c r="AF805" s="130" t="s">
        <v>824</v>
      </c>
      <c r="AG805" s="123" t="s">
        <v>824</v>
      </c>
      <c r="AH805" s="123" t="s">
        <v>824</v>
      </c>
      <c r="AI805" s="61" t="s">
        <v>824</v>
      </c>
      <c r="AJ805" s="61" t="s">
        <v>824</v>
      </c>
      <c r="AK805" s="61" t="s">
        <v>824</v>
      </c>
      <c r="AL805" s="35" t="s">
        <v>1129</v>
      </c>
      <c r="AM805" s="192"/>
      <c r="AN805" s="215"/>
      <c r="AO805" s="215"/>
      <c r="AP805" s="215"/>
      <c r="AQ805" s="215"/>
    </row>
    <row r="806" spans="1:43" ht="25.5" x14ac:dyDescent="0.25">
      <c r="A806" s="232" t="s">
        <v>1194</v>
      </c>
      <c r="B806" s="74" t="s">
        <v>57</v>
      </c>
      <c r="C806" s="74">
        <v>54</v>
      </c>
      <c r="D806" s="74" t="s">
        <v>59</v>
      </c>
      <c r="E806" s="74" t="s">
        <v>9</v>
      </c>
      <c r="F806" s="209"/>
      <c r="G806" s="209"/>
      <c r="H806" s="209"/>
      <c r="I806" s="209"/>
      <c r="J806" s="209"/>
      <c r="K806" s="209"/>
      <c r="L806" s="209"/>
      <c r="M806" s="209"/>
      <c r="N806" s="209"/>
      <c r="O806" s="209"/>
      <c r="P806" s="209"/>
      <c r="Q806" s="209"/>
      <c r="R806" s="209"/>
      <c r="S806" s="209"/>
      <c r="T806" s="209"/>
      <c r="U806" s="209"/>
      <c r="V806" s="209"/>
      <c r="W806" s="209"/>
      <c r="X806" s="209"/>
      <c r="Y806" s="64" t="s">
        <v>824</v>
      </c>
      <c r="Z806" s="127" t="s">
        <v>824</v>
      </c>
      <c r="AA806" s="127" t="s">
        <v>824</v>
      </c>
      <c r="AB806" s="128" t="s">
        <v>824</v>
      </c>
      <c r="AC806" s="61" t="s">
        <v>824</v>
      </c>
      <c r="AD806" s="214"/>
      <c r="AE806" s="61" t="s">
        <v>824</v>
      </c>
      <c r="AF806" s="130" t="s">
        <v>824</v>
      </c>
      <c r="AG806" s="123" t="s">
        <v>824</v>
      </c>
      <c r="AH806" s="123" t="s">
        <v>824</v>
      </c>
      <c r="AI806" s="61" t="s">
        <v>824</v>
      </c>
      <c r="AJ806" s="61" t="s">
        <v>824</v>
      </c>
      <c r="AK806" s="61" t="s">
        <v>824</v>
      </c>
      <c r="AL806" s="61" t="s">
        <v>1129</v>
      </c>
      <c r="AM806" s="76"/>
      <c r="AN806" s="215"/>
      <c r="AO806" s="215"/>
      <c r="AP806" s="215"/>
      <c r="AQ806" s="215"/>
    </row>
    <row r="807" spans="1:43" ht="25.5" x14ac:dyDescent="0.25">
      <c r="A807" s="232" t="s">
        <v>1194</v>
      </c>
      <c r="B807" s="191" t="s">
        <v>60</v>
      </c>
      <c r="C807" s="191">
        <v>55</v>
      </c>
      <c r="D807" s="191" t="s">
        <v>61</v>
      </c>
      <c r="E807" s="191" t="s">
        <v>9</v>
      </c>
      <c r="F807" s="216"/>
      <c r="G807" s="216"/>
      <c r="H807" s="216"/>
      <c r="I807" s="216"/>
      <c r="J807" s="216"/>
      <c r="K807" s="216"/>
      <c r="L807" s="216"/>
      <c r="M807" s="216"/>
      <c r="N807" s="216"/>
      <c r="O807" s="216"/>
      <c r="P807" s="216"/>
      <c r="Q807" s="216"/>
      <c r="R807" s="216"/>
      <c r="S807" s="216"/>
      <c r="T807" s="216"/>
      <c r="U807" s="216"/>
      <c r="V807" s="216"/>
      <c r="W807" s="216"/>
      <c r="X807" s="216"/>
      <c r="Y807" s="152" t="s">
        <v>824</v>
      </c>
      <c r="Z807" s="127" t="s">
        <v>824</v>
      </c>
      <c r="AA807" s="127" t="s">
        <v>824</v>
      </c>
      <c r="AB807" s="127" t="s">
        <v>824</v>
      </c>
      <c r="AC807" s="35" t="s">
        <v>824</v>
      </c>
      <c r="AD807" s="219"/>
      <c r="AE807" s="35" t="s">
        <v>824</v>
      </c>
      <c r="AF807" s="130" t="s">
        <v>824</v>
      </c>
      <c r="AG807" s="123" t="s">
        <v>824</v>
      </c>
      <c r="AH807" s="123" t="s">
        <v>824</v>
      </c>
      <c r="AI807" s="61" t="s">
        <v>824</v>
      </c>
      <c r="AJ807" s="61" t="s">
        <v>824</v>
      </c>
      <c r="AK807" s="61" t="s">
        <v>824</v>
      </c>
      <c r="AL807" s="35" t="s">
        <v>1129</v>
      </c>
      <c r="AM807" s="192"/>
      <c r="AN807" s="215"/>
      <c r="AO807" s="215"/>
      <c r="AP807" s="215"/>
      <c r="AQ807" s="215"/>
    </row>
    <row r="808" spans="1:43" ht="38.25" x14ac:dyDescent="0.25">
      <c r="A808" s="232" t="s">
        <v>1194</v>
      </c>
      <c r="B808" s="74" t="s">
        <v>60</v>
      </c>
      <c r="C808" s="74">
        <v>56</v>
      </c>
      <c r="D808" s="74" t="s">
        <v>64</v>
      </c>
      <c r="E808" s="74" t="s">
        <v>9</v>
      </c>
      <c r="F808" s="209"/>
      <c r="G808" s="209"/>
      <c r="H808" s="209"/>
      <c r="I808" s="209"/>
      <c r="J808" s="209"/>
      <c r="K808" s="209"/>
      <c r="L808" s="209"/>
      <c r="M808" s="209"/>
      <c r="N808" s="209"/>
      <c r="O808" s="209"/>
      <c r="P808" s="209"/>
      <c r="Q808" s="209"/>
      <c r="R808" s="209"/>
      <c r="S808" s="209"/>
      <c r="T808" s="209"/>
      <c r="U808" s="209"/>
      <c r="V808" s="209"/>
      <c r="W808" s="209"/>
      <c r="X808" s="209"/>
      <c r="Y808" s="64" t="s">
        <v>824</v>
      </c>
      <c r="Z808" s="127" t="s">
        <v>824</v>
      </c>
      <c r="AA808" s="127" t="s">
        <v>824</v>
      </c>
      <c r="AB808" s="128" t="s">
        <v>824</v>
      </c>
      <c r="AC808" s="61" t="s">
        <v>824</v>
      </c>
      <c r="AD808" s="214"/>
      <c r="AE808" s="61" t="s">
        <v>824</v>
      </c>
      <c r="AF808" s="130" t="s">
        <v>824</v>
      </c>
      <c r="AG808" s="123" t="s">
        <v>824</v>
      </c>
      <c r="AH808" s="123" t="s">
        <v>824</v>
      </c>
      <c r="AI808" s="61" t="s">
        <v>824</v>
      </c>
      <c r="AJ808" s="61" t="s">
        <v>824</v>
      </c>
      <c r="AK808" s="61" t="s">
        <v>824</v>
      </c>
      <c r="AL808" s="61" t="s">
        <v>1129</v>
      </c>
      <c r="AM808" s="76"/>
      <c r="AN808" s="215"/>
      <c r="AO808" s="215"/>
      <c r="AP808" s="215"/>
      <c r="AQ808" s="215"/>
    </row>
    <row r="809" spans="1:43" ht="25.5" x14ac:dyDescent="0.25">
      <c r="A809" s="232" t="s">
        <v>1194</v>
      </c>
      <c r="B809" s="191" t="s">
        <v>66</v>
      </c>
      <c r="C809" s="191">
        <v>57</v>
      </c>
      <c r="D809" s="191" t="s">
        <v>1195</v>
      </c>
      <c r="E809" s="191" t="s">
        <v>9</v>
      </c>
      <c r="F809" s="216">
        <v>2</v>
      </c>
      <c r="G809" s="216">
        <v>2</v>
      </c>
      <c r="H809" s="216">
        <v>2</v>
      </c>
      <c r="I809" s="216">
        <v>2</v>
      </c>
      <c r="J809" s="216">
        <v>2</v>
      </c>
      <c r="K809" s="216">
        <v>2</v>
      </c>
      <c r="L809" s="216">
        <v>2</v>
      </c>
      <c r="M809" s="216">
        <v>2</v>
      </c>
      <c r="N809" s="216">
        <v>2</v>
      </c>
      <c r="O809" s="216">
        <v>2</v>
      </c>
      <c r="P809" s="216">
        <v>2</v>
      </c>
      <c r="Q809" s="216"/>
      <c r="R809" s="216"/>
      <c r="S809" s="216"/>
      <c r="T809" s="216"/>
      <c r="U809" s="216"/>
      <c r="V809" s="216"/>
      <c r="W809" s="216"/>
      <c r="X809" s="216"/>
      <c r="Y809" s="152">
        <v>2</v>
      </c>
      <c r="Z809" s="127">
        <v>2</v>
      </c>
      <c r="AA809" s="127">
        <v>3</v>
      </c>
      <c r="AB809" s="127" t="s">
        <v>1181</v>
      </c>
      <c r="AC809" s="35" t="s">
        <v>142</v>
      </c>
      <c r="AD809" s="219" t="s">
        <v>371</v>
      </c>
      <c r="AE809" s="35" t="s">
        <v>371</v>
      </c>
      <c r="AF809" s="130" t="s">
        <v>1182</v>
      </c>
      <c r="AG809" s="123">
        <v>2</v>
      </c>
      <c r="AH809" s="123">
        <v>2</v>
      </c>
      <c r="AI809" s="61" t="s">
        <v>142</v>
      </c>
      <c r="AJ809" s="61" t="s">
        <v>384</v>
      </c>
      <c r="AK809" s="61" t="s">
        <v>475</v>
      </c>
      <c r="AL809" s="35" t="s">
        <v>377</v>
      </c>
      <c r="AM809" s="192"/>
      <c r="AN809" s="215" t="s">
        <v>963</v>
      </c>
      <c r="AO809" s="215" t="s">
        <v>127</v>
      </c>
      <c r="AP809" s="215" t="s">
        <v>964</v>
      </c>
      <c r="AQ809" s="215" t="s">
        <v>965</v>
      </c>
    </row>
    <row r="810" spans="1:43" ht="25.5" x14ac:dyDescent="0.25">
      <c r="A810" s="232" t="s">
        <v>1194</v>
      </c>
      <c r="B810" s="74" t="s">
        <v>66</v>
      </c>
      <c r="C810" s="74">
        <v>59</v>
      </c>
      <c r="D810" s="74" t="s">
        <v>71</v>
      </c>
      <c r="E810" s="74" t="s">
        <v>9</v>
      </c>
      <c r="F810" s="209">
        <v>5</v>
      </c>
      <c r="G810" s="209">
        <v>4</v>
      </c>
      <c r="H810" s="209">
        <v>4</v>
      </c>
      <c r="I810" s="209">
        <v>5</v>
      </c>
      <c r="J810" s="209">
        <v>5</v>
      </c>
      <c r="K810" s="209">
        <v>4</v>
      </c>
      <c r="L810" s="209">
        <v>4</v>
      </c>
      <c r="M810" s="209">
        <v>5</v>
      </c>
      <c r="N810" s="209">
        <v>5</v>
      </c>
      <c r="O810" s="209">
        <v>5</v>
      </c>
      <c r="P810" s="209">
        <v>5</v>
      </c>
      <c r="Q810" s="209"/>
      <c r="R810" s="209"/>
      <c r="S810" s="209"/>
      <c r="T810" s="209"/>
      <c r="U810" s="209"/>
      <c r="V810" s="209"/>
      <c r="W810" s="209"/>
      <c r="X810" s="209"/>
      <c r="Y810" s="64">
        <v>5</v>
      </c>
      <c r="Z810" s="127">
        <v>5</v>
      </c>
      <c r="AA810" s="127">
        <v>4</v>
      </c>
      <c r="AB810" s="128" t="s">
        <v>1159</v>
      </c>
      <c r="AC810" s="61" t="s">
        <v>148</v>
      </c>
      <c r="AD810" s="214" t="s">
        <v>372</v>
      </c>
      <c r="AE810" s="61" t="s">
        <v>477</v>
      </c>
      <c r="AF810" s="130" t="s">
        <v>1192</v>
      </c>
      <c r="AG810" s="123">
        <v>5</v>
      </c>
      <c r="AH810" s="123">
        <v>3</v>
      </c>
      <c r="AI810" s="61" t="s">
        <v>148</v>
      </c>
      <c r="AJ810" s="61" t="s">
        <v>371</v>
      </c>
      <c r="AK810" s="61" t="s">
        <v>477</v>
      </c>
      <c r="AL810" s="61" t="s">
        <v>1129</v>
      </c>
      <c r="AM810" s="76"/>
      <c r="AN810" s="215" t="s">
        <v>966</v>
      </c>
      <c r="AO810" s="215" t="s">
        <v>127</v>
      </c>
      <c r="AP810" s="215" t="s">
        <v>964</v>
      </c>
      <c r="AQ810" s="215" t="s">
        <v>967</v>
      </c>
    </row>
    <row r="811" spans="1:43" ht="30" x14ac:dyDescent="0.25">
      <c r="A811" s="232" t="s">
        <v>1194</v>
      </c>
      <c r="B811" s="191" t="s">
        <v>66</v>
      </c>
      <c r="C811" s="191">
        <v>60</v>
      </c>
      <c r="D811" s="191" t="s">
        <v>1196</v>
      </c>
      <c r="E811" s="191" t="s">
        <v>9</v>
      </c>
      <c r="F811" s="216">
        <v>4</v>
      </c>
      <c r="G811" s="216">
        <v>4</v>
      </c>
      <c r="H811" s="216">
        <v>4</v>
      </c>
      <c r="I811" s="216">
        <v>4</v>
      </c>
      <c r="J811" s="216">
        <v>4</v>
      </c>
      <c r="K811" s="216">
        <v>4</v>
      </c>
      <c r="L811" s="216">
        <v>4</v>
      </c>
      <c r="M811" s="216">
        <v>4</v>
      </c>
      <c r="N811" s="216">
        <v>4</v>
      </c>
      <c r="O811" s="216">
        <v>4</v>
      </c>
      <c r="P811" s="216">
        <v>4</v>
      </c>
      <c r="Q811" s="216"/>
      <c r="R811" s="216"/>
      <c r="S811" s="216"/>
      <c r="T811" s="216"/>
      <c r="U811" s="216"/>
      <c r="V811" s="216"/>
      <c r="W811" s="216"/>
      <c r="X811" s="216"/>
      <c r="Y811" s="152">
        <v>4</v>
      </c>
      <c r="Z811" s="127">
        <v>4</v>
      </c>
      <c r="AA811" s="127">
        <v>3</v>
      </c>
      <c r="AB811" s="127" t="s">
        <v>1189</v>
      </c>
      <c r="AC811" s="35" t="s">
        <v>146</v>
      </c>
      <c r="AD811" s="219" t="s">
        <v>371</v>
      </c>
      <c r="AE811" s="35" t="s">
        <v>476</v>
      </c>
      <c r="AF811" s="130" t="s">
        <v>1197</v>
      </c>
      <c r="AG811" s="123">
        <v>4</v>
      </c>
      <c r="AH811" s="123">
        <v>1</v>
      </c>
      <c r="AI811" s="61" t="s">
        <v>146</v>
      </c>
      <c r="AJ811" s="61" t="s">
        <v>463</v>
      </c>
      <c r="AK811" s="61" t="s">
        <v>371</v>
      </c>
      <c r="AL811" s="35" t="s">
        <v>1129</v>
      </c>
      <c r="AM811" s="192"/>
      <c r="AN811" s="215" t="s">
        <v>968</v>
      </c>
      <c r="AO811" s="215" t="s">
        <v>127</v>
      </c>
      <c r="AP811" s="215" t="s">
        <v>964</v>
      </c>
      <c r="AQ811" s="215" t="s">
        <v>969</v>
      </c>
    </row>
    <row r="812" spans="1:43" ht="25.5" x14ac:dyDescent="0.25">
      <c r="A812" s="232" t="s">
        <v>1194</v>
      </c>
      <c r="B812" s="74" t="s">
        <v>101</v>
      </c>
      <c r="C812" s="74">
        <v>61</v>
      </c>
      <c r="D812" s="74" t="s">
        <v>674</v>
      </c>
      <c r="E812" s="74" t="s">
        <v>9</v>
      </c>
      <c r="F812" s="209"/>
      <c r="G812" s="209"/>
      <c r="H812" s="209"/>
      <c r="I812" s="209"/>
      <c r="J812" s="209"/>
      <c r="K812" s="209"/>
      <c r="L812" s="209"/>
      <c r="M812" s="209"/>
      <c r="N812" s="209"/>
      <c r="O812" s="209"/>
      <c r="P812" s="209"/>
      <c r="Q812" s="209"/>
      <c r="R812" s="209"/>
      <c r="S812" s="209"/>
      <c r="T812" s="209"/>
      <c r="U812" s="209"/>
      <c r="V812" s="209"/>
      <c r="W812" s="209"/>
      <c r="X812" s="209"/>
      <c r="Y812" s="64" t="s">
        <v>824</v>
      </c>
      <c r="Z812" s="127" t="s">
        <v>824</v>
      </c>
      <c r="AA812" s="127" t="s">
        <v>824</v>
      </c>
      <c r="AB812" s="128" t="s">
        <v>824</v>
      </c>
      <c r="AC812" s="61" t="s">
        <v>824</v>
      </c>
      <c r="AD812" s="214"/>
      <c r="AE812" s="61" t="s">
        <v>824</v>
      </c>
      <c r="AF812" s="130" t="s">
        <v>824</v>
      </c>
      <c r="AG812" s="123" t="s">
        <v>824</v>
      </c>
      <c r="AH812" s="123" t="s">
        <v>824</v>
      </c>
      <c r="AI812" s="61" t="s">
        <v>824</v>
      </c>
      <c r="AJ812" s="61" t="s">
        <v>824</v>
      </c>
      <c r="AK812" s="61" t="s">
        <v>824</v>
      </c>
      <c r="AL812" s="61" t="s">
        <v>1129</v>
      </c>
      <c r="AM812" s="76"/>
      <c r="AN812" s="215"/>
      <c r="AO812" s="215"/>
      <c r="AP812" s="215"/>
      <c r="AQ812" s="215"/>
    </row>
    <row r="813" spans="1:43" ht="25.5" x14ac:dyDescent="0.25">
      <c r="A813" s="232" t="s">
        <v>1194</v>
      </c>
      <c r="B813" s="191" t="s">
        <v>101</v>
      </c>
      <c r="C813" s="191">
        <v>62</v>
      </c>
      <c r="D813" s="191" t="s">
        <v>675</v>
      </c>
      <c r="E813" s="191" t="s">
        <v>9</v>
      </c>
      <c r="F813" s="216"/>
      <c r="G813" s="216"/>
      <c r="H813" s="216"/>
      <c r="I813" s="216"/>
      <c r="J813" s="216"/>
      <c r="K813" s="216"/>
      <c r="L813" s="216"/>
      <c r="M813" s="216"/>
      <c r="N813" s="216"/>
      <c r="O813" s="216"/>
      <c r="P813" s="216"/>
      <c r="Q813" s="216"/>
      <c r="R813" s="216"/>
      <c r="S813" s="216"/>
      <c r="T813" s="216"/>
      <c r="U813" s="216"/>
      <c r="V813" s="216"/>
      <c r="W813" s="216"/>
      <c r="X813" s="216"/>
      <c r="Y813" s="152" t="s">
        <v>824</v>
      </c>
      <c r="Z813" s="127" t="s">
        <v>824</v>
      </c>
      <c r="AA813" s="127" t="s">
        <v>824</v>
      </c>
      <c r="AB813" s="127" t="s">
        <v>824</v>
      </c>
      <c r="AC813" s="35" t="s">
        <v>824</v>
      </c>
      <c r="AD813" s="219"/>
      <c r="AE813" s="35" t="s">
        <v>824</v>
      </c>
      <c r="AF813" s="130" t="s">
        <v>824</v>
      </c>
      <c r="AG813" s="123" t="s">
        <v>824</v>
      </c>
      <c r="AH813" s="123" t="s">
        <v>824</v>
      </c>
      <c r="AI813" s="61" t="s">
        <v>824</v>
      </c>
      <c r="AJ813" s="61" t="s">
        <v>824</v>
      </c>
      <c r="AK813" s="61" t="s">
        <v>824</v>
      </c>
      <c r="AL813" s="35" t="s">
        <v>1129</v>
      </c>
      <c r="AM813" s="192"/>
      <c r="AN813" s="215"/>
      <c r="AO813" s="215"/>
      <c r="AP813" s="215"/>
      <c r="AQ813" s="215"/>
    </row>
    <row r="814" spans="1:43" ht="25.5" x14ac:dyDescent="0.25">
      <c r="A814" s="232" t="s">
        <v>1194</v>
      </c>
      <c r="B814" s="74" t="s">
        <v>76</v>
      </c>
      <c r="C814" s="74">
        <v>64</v>
      </c>
      <c r="D814" s="74" t="s">
        <v>77</v>
      </c>
      <c r="E814" s="74" t="s">
        <v>9</v>
      </c>
      <c r="F814" s="209"/>
      <c r="G814" s="209"/>
      <c r="H814" s="209"/>
      <c r="I814" s="209"/>
      <c r="J814" s="209"/>
      <c r="K814" s="209"/>
      <c r="L814" s="209"/>
      <c r="M814" s="209"/>
      <c r="N814" s="209"/>
      <c r="O814" s="209"/>
      <c r="P814" s="209"/>
      <c r="Q814" s="209"/>
      <c r="R814" s="209"/>
      <c r="S814" s="209"/>
      <c r="T814" s="209"/>
      <c r="U814" s="209"/>
      <c r="V814" s="209"/>
      <c r="W814" s="209"/>
      <c r="X814" s="209"/>
      <c r="Y814" s="64" t="s">
        <v>824</v>
      </c>
      <c r="Z814" s="127" t="s">
        <v>824</v>
      </c>
      <c r="AA814" s="127" t="s">
        <v>824</v>
      </c>
      <c r="AB814" s="128" t="s">
        <v>824</v>
      </c>
      <c r="AC814" s="61" t="s">
        <v>824</v>
      </c>
      <c r="AD814" s="214"/>
      <c r="AE814" s="61" t="s">
        <v>824</v>
      </c>
      <c r="AF814" s="130" t="s">
        <v>824</v>
      </c>
      <c r="AG814" s="123" t="s">
        <v>824</v>
      </c>
      <c r="AH814" s="123" t="s">
        <v>824</v>
      </c>
      <c r="AI814" s="61" t="s">
        <v>824</v>
      </c>
      <c r="AJ814" s="61" t="s">
        <v>824</v>
      </c>
      <c r="AK814" s="61" t="s">
        <v>824</v>
      </c>
      <c r="AL814" s="61" t="s">
        <v>1129</v>
      </c>
      <c r="AM814" s="76"/>
      <c r="AN814" s="215"/>
      <c r="AO814" s="215"/>
      <c r="AP814" s="215"/>
      <c r="AQ814" s="215"/>
    </row>
    <row r="815" spans="1:43" ht="38.25" x14ac:dyDescent="0.25">
      <c r="A815" s="232" t="s">
        <v>1194</v>
      </c>
      <c r="B815" s="191" t="s">
        <v>76</v>
      </c>
      <c r="C815" s="191">
        <v>65</v>
      </c>
      <c r="D815" s="191" t="s">
        <v>78</v>
      </c>
      <c r="E815" s="191" t="s">
        <v>9</v>
      </c>
      <c r="F815" s="216"/>
      <c r="G815" s="216"/>
      <c r="H815" s="216"/>
      <c r="I815" s="216"/>
      <c r="J815" s="216"/>
      <c r="K815" s="216"/>
      <c r="L815" s="216"/>
      <c r="M815" s="216"/>
      <c r="N815" s="216"/>
      <c r="O815" s="216"/>
      <c r="P815" s="216"/>
      <c r="Q815" s="216"/>
      <c r="R815" s="216"/>
      <c r="S815" s="216"/>
      <c r="T815" s="216"/>
      <c r="U815" s="216"/>
      <c r="V815" s="216"/>
      <c r="W815" s="216"/>
      <c r="X815" s="216"/>
      <c r="Y815" s="152" t="s">
        <v>824</v>
      </c>
      <c r="Z815" s="127" t="s">
        <v>824</v>
      </c>
      <c r="AA815" s="127" t="s">
        <v>824</v>
      </c>
      <c r="AB815" s="127" t="s">
        <v>824</v>
      </c>
      <c r="AC815" s="35" t="s">
        <v>824</v>
      </c>
      <c r="AD815" s="219"/>
      <c r="AE815" s="35" t="s">
        <v>824</v>
      </c>
      <c r="AF815" s="130" t="s">
        <v>824</v>
      </c>
      <c r="AG815" s="123" t="s">
        <v>824</v>
      </c>
      <c r="AH815" s="123" t="s">
        <v>824</v>
      </c>
      <c r="AI815" s="61" t="s">
        <v>824</v>
      </c>
      <c r="AJ815" s="61" t="s">
        <v>824</v>
      </c>
      <c r="AK815" s="61" t="s">
        <v>824</v>
      </c>
      <c r="AL815" s="35" t="s">
        <v>1129</v>
      </c>
      <c r="AM815" s="192"/>
      <c r="AN815" s="215"/>
      <c r="AO815" s="215"/>
      <c r="AP815" s="215"/>
      <c r="AQ815" s="215"/>
    </row>
    <row r="816" spans="1:43" ht="25.5" x14ac:dyDescent="0.25">
      <c r="A816" s="232" t="s">
        <v>1194</v>
      </c>
      <c r="B816" s="74" t="s">
        <v>676</v>
      </c>
      <c r="C816" s="74">
        <v>72</v>
      </c>
      <c r="D816" s="74" t="s">
        <v>679</v>
      </c>
      <c r="E816" s="74" t="s">
        <v>9</v>
      </c>
      <c r="F816" s="209"/>
      <c r="G816" s="209"/>
      <c r="H816" s="209"/>
      <c r="I816" s="209"/>
      <c r="J816" s="209"/>
      <c r="K816" s="209"/>
      <c r="L816" s="209"/>
      <c r="M816" s="209"/>
      <c r="N816" s="209"/>
      <c r="O816" s="209"/>
      <c r="P816" s="209"/>
      <c r="Q816" s="209"/>
      <c r="R816" s="209"/>
      <c r="S816" s="209"/>
      <c r="T816" s="209"/>
      <c r="U816" s="209"/>
      <c r="V816" s="209"/>
      <c r="W816" s="209"/>
      <c r="X816" s="209"/>
      <c r="Y816" s="64" t="s">
        <v>824</v>
      </c>
      <c r="Z816" s="127" t="s">
        <v>824</v>
      </c>
      <c r="AA816" s="127" t="s">
        <v>824</v>
      </c>
      <c r="AB816" s="128" t="s">
        <v>824</v>
      </c>
      <c r="AC816" s="61" t="s">
        <v>824</v>
      </c>
      <c r="AD816" s="214"/>
      <c r="AE816" s="61" t="s">
        <v>824</v>
      </c>
      <c r="AF816" s="130" t="s">
        <v>824</v>
      </c>
      <c r="AG816" s="123" t="s">
        <v>824</v>
      </c>
      <c r="AH816" s="123" t="s">
        <v>824</v>
      </c>
      <c r="AI816" s="61" t="s">
        <v>824</v>
      </c>
      <c r="AJ816" s="61" t="s">
        <v>824</v>
      </c>
      <c r="AK816" s="61" t="s">
        <v>824</v>
      </c>
      <c r="AL816" s="61" t="s">
        <v>1129</v>
      </c>
      <c r="AM816" s="76"/>
      <c r="AN816" s="215"/>
      <c r="AO816" s="215"/>
      <c r="AP816" s="215"/>
      <c r="AQ816" s="215"/>
    </row>
    <row r="817" spans="1:43" ht="25.5" x14ac:dyDescent="0.25">
      <c r="A817" s="232" t="s">
        <v>1194</v>
      </c>
      <c r="B817" s="191" t="s">
        <v>26</v>
      </c>
      <c r="C817" s="191">
        <v>76</v>
      </c>
      <c r="D817" s="191" t="s">
        <v>747</v>
      </c>
      <c r="E817" s="191" t="s">
        <v>9</v>
      </c>
      <c r="F817" s="216"/>
      <c r="G817" s="216"/>
      <c r="H817" s="216"/>
      <c r="I817" s="216"/>
      <c r="J817" s="216"/>
      <c r="K817" s="216"/>
      <c r="L817" s="216"/>
      <c r="M817" s="216"/>
      <c r="N817" s="216"/>
      <c r="O817" s="216"/>
      <c r="P817" s="216"/>
      <c r="Q817" s="216"/>
      <c r="R817" s="216"/>
      <c r="S817" s="216"/>
      <c r="T817" s="216"/>
      <c r="U817" s="216"/>
      <c r="V817" s="216"/>
      <c r="W817" s="216"/>
      <c r="X817" s="216"/>
      <c r="Y817" s="152" t="s">
        <v>824</v>
      </c>
      <c r="Z817" s="127" t="s">
        <v>824</v>
      </c>
      <c r="AA817" s="127" t="s">
        <v>824</v>
      </c>
      <c r="AB817" s="127" t="s">
        <v>824</v>
      </c>
      <c r="AC817" s="35" t="s">
        <v>824</v>
      </c>
      <c r="AD817" s="219"/>
      <c r="AE817" s="35" t="s">
        <v>824</v>
      </c>
      <c r="AF817" s="130" t="s">
        <v>824</v>
      </c>
      <c r="AG817" s="123" t="s">
        <v>824</v>
      </c>
      <c r="AH817" s="123" t="s">
        <v>824</v>
      </c>
      <c r="AI817" s="61" t="s">
        <v>824</v>
      </c>
      <c r="AJ817" s="61" t="s">
        <v>824</v>
      </c>
      <c r="AK817" s="61" t="s">
        <v>824</v>
      </c>
      <c r="AL817" s="35" t="s">
        <v>1129</v>
      </c>
      <c r="AM817" s="192"/>
      <c r="AN817" s="215"/>
      <c r="AO817" s="215"/>
      <c r="AP817" s="215"/>
      <c r="AQ817" s="215"/>
    </row>
    <row r="818" spans="1:43" ht="25.5" x14ac:dyDescent="0.25">
      <c r="A818" s="232" t="s">
        <v>1194</v>
      </c>
      <c r="B818" s="74" t="s">
        <v>26</v>
      </c>
      <c r="C818" s="74">
        <v>81</v>
      </c>
      <c r="D818" s="74" t="s">
        <v>751</v>
      </c>
      <c r="E818" s="74" t="s">
        <v>9</v>
      </c>
      <c r="F818" s="209"/>
      <c r="G818" s="209"/>
      <c r="H818" s="209"/>
      <c r="I818" s="209"/>
      <c r="J818" s="209"/>
      <c r="K818" s="209"/>
      <c r="L818" s="209"/>
      <c r="M818" s="209"/>
      <c r="N818" s="209"/>
      <c r="O818" s="209"/>
      <c r="P818" s="209"/>
      <c r="Q818" s="209"/>
      <c r="R818" s="209"/>
      <c r="S818" s="209"/>
      <c r="T818" s="209"/>
      <c r="U818" s="209"/>
      <c r="V818" s="209"/>
      <c r="W818" s="209"/>
      <c r="X818" s="209"/>
      <c r="Y818" s="64" t="s">
        <v>824</v>
      </c>
      <c r="Z818" s="127" t="s">
        <v>824</v>
      </c>
      <c r="AA818" s="127" t="s">
        <v>824</v>
      </c>
      <c r="AB818" s="128" t="s">
        <v>824</v>
      </c>
      <c r="AC818" s="61" t="s">
        <v>824</v>
      </c>
      <c r="AD818" s="214"/>
      <c r="AE818" s="61" t="s">
        <v>824</v>
      </c>
      <c r="AF818" s="130" t="s">
        <v>824</v>
      </c>
      <c r="AG818" s="123" t="s">
        <v>824</v>
      </c>
      <c r="AH818" s="123" t="s">
        <v>824</v>
      </c>
      <c r="AI818" s="61" t="s">
        <v>824</v>
      </c>
      <c r="AJ818" s="61" t="s">
        <v>824</v>
      </c>
      <c r="AK818" s="61" t="s">
        <v>824</v>
      </c>
      <c r="AL818" s="61" t="s">
        <v>1129</v>
      </c>
      <c r="AM818" s="76"/>
      <c r="AN818" s="215"/>
      <c r="AO818" s="215"/>
      <c r="AP818" s="215"/>
      <c r="AQ818" s="215"/>
    </row>
    <row r="819" spans="1:43" ht="25.5" x14ac:dyDescent="0.25">
      <c r="A819" s="232" t="s">
        <v>1194</v>
      </c>
      <c r="B819" s="191" t="s">
        <v>26</v>
      </c>
      <c r="C819" s="191">
        <v>82</v>
      </c>
      <c r="D819" s="191" t="s">
        <v>1160</v>
      </c>
      <c r="E819" s="191" t="s">
        <v>9</v>
      </c>
      <c r="F819" s="216"/>
      <c r="G819" s="216"/>
      <c r="H819" s="216"/>
      <c r="I819" s="216"/>
      <c r="J819" s="216"/>
      <c r="K819" s="216"/>
      <c r="L819" s="216"/>
      <c r="M819" s="216"/>
      <c r="N819" s="216"/>
      <c r="O819" s="216"/>
      <c r="P819" s="216"/>
      <c r="Q819" s="216"/>
      <c r="R819" s="216"/>
      <c r="S819" s="216"/>
      <c r="T819" s="216"/>
      <c r="U819" s="216"/>
      <c r="V819" s="216"/>
      <c r="W819" s="216"/>
      <c r="X819" s="216"/>
      <c r="Y819" s="152" t="s">
        <v>824</v>
      </c>
      <c r="Z819" s="127" t="s">
        <v>824</v>
      </c>
      <c r="AA819" s="127" t="s">
        <v>824</v>
      </c>
      <c r="AB819" s="127" t="s">
        <v>824</v>
      </c>
      <c r="AC819" s="35" t="s">
        <v>824</v>
      </c>
      <c r="AD819" s="219"/>
      <c r="AE819" s="35" t="s">
        <v>824</v>
      </c>
      <c r="AF819" s="130" t="s">
        <v>824</v>
      </c>
      <c r="AG819" s="123" t="s">
        <v>824</v>
      </c>
      <c r="AH819" s="123" t="s">
        <v>824</v>
      </c>
      <c r="AI819" s="61" t="s">
        <v>824</v>
      </c>
      <c r="AJ819" s="61" t="s">
        <v>824</v>
      </c>
      <c r="AK819" s="61" t="s">
        <v>824</v>
      </c>
      <c r="AL819" s="35" t="s">
        <v>1129</v>
      </c>
      <c r="AM819" s="192"/>
      <c r="AN819" s="215"/>
      <c r="AO819" s="215"/>
      <c r="AP819" s="215"/>
      <c r="AQ819" s="215"/>
    </row>
    <row r="820" spans="1:43" ht="38.25" x14ac:dyDescent="0.25">
      <c r="A820" s="232" t="s">
        <v>1194</v>
      </c>
      <c r="B820" s="74" t="s">
        <v>26</v>
      </c>
      <c r="C820" s="74">
        <v>86</v>
      </c>
      <c r="D820" s="74" t="s">
        <v>1161</v>
      </c>
      <c r="E820" s="74" t="s">
        <v>9</v>
      </c>
      <c r="F820" s="209"/>
      <c r="G820" s="209"/>
      <c r="H820" s="209"/>
      <c r="I820" s="209"/>
      <c r="J820" s="209"/>
      <c r="K820" s="209"/>
      <c r="L820" s="209"/>
      <c r="M820" s="209"/>
      <c r="N820" s="209"/>
      <c r="O820" s="209"/>
      <c r="P820" s="209"/>
      <c r="Q820" s="209"/>
      <c r="R820" s="209"/>
      <c r="S820" s="209"/>
      <c r="T820" s="209"/>
      <c r="U820" s="209"/>
      <c r="V820" s="209"/>
      <c r="W820" s="209"/>
      <c r="X820" s="209"/>
      <c r="Y820" s="64" t="s">
        <v>824</v>
      </c>
      <c r="Z820" s="127" t="s">
        <v>824</v>
      </c>
      <c r="AA820" s="127" t="s">
        <v>824</v>
      </c>
      <c r="AB820" s="128" t="s">
        <v>824</v>
      </c>
      <c r="AC820" s="61" t="s">
        <v>824</v>
      </c>
      <c r="AD820" s="214"/>
      <c r="AE820" s="61" t="s">
        <v>824</v>
      </c>
      <c r="AF820" s="130" t="s">
        <v>824</v>
      </c>
      <c r="AG820" s="123" t="s">
        <v>824</v>
      </c>
      <c r="AH820" s="123" t="s">
        <v>824</v>
      </c>
      <c r="AI820" s="61" t="s">
        <v>824</v>
      </c>
      <c r="AJ820" s="61" t="s">
        <v>824</v>
      </c>
      <c r="AK820" s="61" t="s">
        <v>824</v>
      </c>
      <c r="AL820" s="61" t="s">
        <v>1129</v>
      </c>
      <c r="AM820" s="76"/>
      <c r="AN820" s="215"/>
      <c r="AO820" s="215"/>
      <c r="AP820" s="215"/>
      <c r="AQ820" s="215"/>
    </row>
    <row r="821" spans="1:43" ht="25.5" x14ac:dyDescent="0.25">
      <c r="A821" s="232" t="s">
        <v>1194</v>
      </c>
      <c r="B821" s="191" t="s">
        <v>687</v>
      </c>
      <c r="C821" s="191">
        <v>102</v>
      </c>
      <c r="D821" s="191" t="s">
        <v>690</v>
      </c>
      <c r="E821" s="191" t="s">
        <v>9</v>
      </c>
      <c r="F821" s="216"/>
      <c r="G821" s="216"/>
      <c r="H821" s="216"/>
      <c r="I821" s="216"/>
      <c r="J821" s="216"/>
      <c r="K821" s="216"/>
      <c r="L821" s="216"/>
      <c r="M821" s="216"/>
      <c r="N821" s="216"/>
      <c r="O821" s="216"/>
      <c r="P821" s="216"/>
      <c r="Q821" s="216"/>
      <c r="R821" s="216"/>
      <c r="S821" s="216"/>
      <c r="T821" s="216"/>
      <c r="U821" s="216"/>
      <c r="V821" s="216"/>
      <c r="W821" s="216"/>
      <c r="X821" s="216"/>
      <c r="Y821" s="152" t="s">
        <v>824</v>
      </c>
      <c r="Z821" s="127" t="s">
        <v>824</v>
      </c>
      <c r="AA821" s="127" t="s">
        <v>824</v>
      </c>
      <c r="AB821" s="127" t="s">
        <v>824</v>
      </c>
      <c r="AC821" s="35" t="s">
        <v>824</v>
      </c>
      <c r="AD821" s="219"/>
      <c r="AE821" s="35" t="s">
        <v>824</v>
      </c>
      <c r="AF821" s="130" t="s">
        <v>824</v>
      </c>
      <c r="AG821" s="123" t="s">
        <v>824</v>
      </c>
      <c r="AH821" s="123" t="s">
        <v>824</v>
      </c>
      <c r="AI821" s="61" t="s">
        <v>824</v>
      </c>
      <c r="AJ821" s="61" t="s">
        <v>824</v>
      </c>
      <c r="AK821" s="61" t="s">
        <v>824</v>
      </c>
      <c r="AL821" s="35" t="s">
        <v>1129</v>
      </c>
      <c r="AM821" s="192"/>
      <c r="AN821" s="215"/>
      <c r="AO821" s="215"/>
      <c r="AP821" s="215"/>
      <c r="AQ821" s="215"/>
    </row>
    <row r="822" spans="1:43" ht="25.5" x14ac:dyDescent="0.25">
      <c r="A822" s="232" t="s">
        <v>1194</v>
      </c>
      <c r="B822" s="74" t="s">
        <v>12</v>
      </c>
      <c r="C822" s="74">
        <v>104</v>
      </c>
      <c r="D822" s="74" t="s">
        <v>692</v>
      </c>
      <c r="E822" s="74" t="s">
        <v>684</v>
      </c>
      <c r="F822" s="209"/>
      <c r="G822" s="209"/>
      <c r="H822" s="209"/>
      <c r="I822" s="209"/>
      <c r="J822" s="209"/>
      <c r="K822" s="209"/>
      <c r="L822" s="209"/>
      <c r="M822" s="209"/>
      <c r="N822" s="209"/>
      <c r="O822" s="209"/>
      <c r="P822" s="209"/>
      <c r="Q822" s="209"/>
      <c r="R822" s="209"/>
      <c r="S822" s="209"/>
      <c r="T822" s="209"/>
      <c r="U822" s="209"/>
      <c r="V822" s="209"/>
      <c r="W822" s="209"/>
      <c r="X822" s="209"/>
      <c r="Y822" s="64" t="s">
        <v>824</v>
      </c>
      <c r="Z822" s="127" t="s">
        <v>824</v>
      </c>
      <c r="AA822" s="127" t="s">
        <v>824</v>
      </c>
      <c r="AB822" s="128" t="s">
        <v>824</v>
      </c>
      <c r="AC822" s="61" t="s">
        <v>824</v>
      </c>
      <c r="AD822" s="214"/>
      <c r="AE822" s="61" t="s">
        <v>824</v>
      </c>
      <c r="AF822" s="130" t="s">
        <v>824</v>
      </c>
      <c r="AG822" s="123" t="s">
        <v>824</v>
      </c>
      <c r="AH822" s="123" t="s">
        <v>824</v>
      </c>
      <c r="AI822" s="61" t="s">
        <v>824</v>
      </c>
      <c r="AJ822" s="61" t="s">
        <v>824</v>
      </c>
      <c r="AK822" s="61" t="s">
        <v>824</v>
      </c>
      <c r="AL822" s="61" t="s">
        <v>1129</v>
      </c>
      <c r="AM822" s="76"/>
      <c r="AN822" s="215"/>
      <c r="AO822" s="215"/>
      <c r="AP822" s="215"/>
      <c r="AQ822" s="215"/>
    </row>
    <row r="823" spans="1:43" ht="25.5" x14ac:dyDescent="0.25">
      <c r="A823" s="232" t="s">
        <v>1194</v>
      </c>
      <c r="B823" s="191" t="s">
        <v>33</v>
      </c>
      <c r="C823" s="191">
        <v>105</v>
      </c>
      <c r="D823" s="191" t="s">
        <v>693</v>
      </c>
      <c r="E823" s="191" t="s">
        <v>9</v>
      </c>
      <c r="F823" s="216"/>
      <c r="G823" s="216"/>
      <c r="H823" s="216"/>
      <c r="I823" s="216"/>
      <c r="J823" s="216"/>
      <c r="K823" s="216"/>
      <c r="L823" s="216"/>
      <c r="M823" s="216"/>
      <c r="N823" s="216"/>
      <c r="O823" s="216"/>
      <c r="P823" s="216"/>
      <c r="Q823" s="216"/>
      <c r="R823" s="216"/>
      <c r="S823" s="216"/>
      <c r="T823" s="216"/>
      <c r="U823" s="216"/>
      <c r="V823" s="216"/>
      <c r="W823" s="216"/>
      <c r="X823" s="216"/>
      <c r="Y823" s="152" t="s">
        <v>824</v>
      </c>
      <c r="Z823" s="127" t="s">
        <v>824</v>
      </c>
      <c r="AA823" s="127" t="s">
        <v>824</v>
      </c>
      <c r="AB823" s="127" t="s">
        <v>824</v>
      </c>
      <c r="AC823" s="35" t="s">
        <v>824</v>
      </c>
      <c r="AD823" s="219"/>
      <c r="AE823" s="35" t="s">
        <v>824</v>
      </c>
      <c r="AF823" s="130" t="s">
        <v>824</v>
      </c>
      <c r="AG823" s="123" t="s">
        <v>824</v>
      </c>
      <c r="AH823" s="123" t="s">
        <v>824</v>
      </c>
      <c r="AI823" s="61" t="s">
        <v>824</v>
      </c>
      <c r="AJ823" s="61" t="s">
        <v>824</v>
      </c>
      <c r="AK823" s="61" t="s">
        <v>824</v>
      </c>
      <c r="AL823" s="35" t="s">
        <v>1129</v>
      </c>
      <c r="AM823" s="192"/>
      <c r="AN823" s="215"/>
      <c r="AO823" s="215"/>
      <c r="AP823" s="215"/>
      <c r="AQ823" s="215"/>
    </row>
    <row r="824" spans="1:43" ht="25.5" x14ac:dyDescent="0.25">
      <c r="A824" s="232" t="s">
        <v>1194</v>
      </c>
      <c r="B824" s="74" t="s">
        <v>33</v>
      </c>
      <c r="C824" s="74">
        <v>106</v>
      </c>
      <c r="D824" s="74" t="s">
        <v>695</v>
      </c>
      <c r="E824" s="74" t="s">
        <v>9</v>
      </c>
      <c r="F824" s="209"/>
      <c r="G824" s="209"/>
      <c r="H824" s="209"/>
      <c r="I824" s="209"/>
      <c r="J824" s="209"/>
      <c r="K824" s="209"/>
      <c r="L824" s="209"/>
      <c r="M824" s="209"/>
      <c r="N824" s="209"/>
      <c r="O824" s="209"/>
      <c r="P824" s="209"/>
      <c r="Q824" s="209"/>
      <c r="R824" s="209"/>
      <c r="S824" s="209"/>
      <c r="T824" s="209"/>
      <c r="U824" s="209"/>
      <c r="V824" s="209"/>
      <c r="W824" s="209"/>
      <c r="X824" s="209"/>
      <c r="Y824" s="64" t="s">
        <v>824</v>
      </c>
      <c r="Z824" s="127" t="s">
        <v>824</v>
      </c>
      <c r="AA824" s="127" t="s">
        <v>824</v>
      </c>
      <c r="AB824" s="128" t="s">
        <v>824</v>
      </c>
      <c r="AC824" s="61" t="s">
        <v>824</v>
      </c>
      <c r="AD824" s="214"/>
      <c r="AE824" s="61" t="s">
        <v>824</v>
      </c>
      <c r="AF824" s="130" t="s">
        <v>824</v>
      </c>
      <c r="AG824" s="123" t="s">
        <v>824</v>
      </c>
      <c r="AH824" s="123" t="s">
        <v>824</v>
      </c>
      <c r="AI824" s="61" t="s">
        <v>824</v>
      </c>
      <c r="AJ824" s="61" t="s">
        <v>824</v>
      </c>
      <c r="AK824" s="61" t="s">
        <v>824</v>
      </c>
      <c r="AL824" s="61" t="s">
        <v>1129</v>
      </c>
      <c r="AM824" s="76"/>
      <c r="AN824" s="215"/>
      <c r="AO824" s="215"/>
      <c r="AP824" s="215"/>
      <c r="AQ824" s="215"/>
    </row>
    <row r="825" spans="1:43" ht="25.5" x14ac:dyDescent="0.25">
      <c r="A825" s="232" t="s">
        <v>1194</v>
      </c>
      <c r="B825" s="191" t="s">
        <v>33</v>
      </c>
      <c r="C825" s="191">
        <v>107</v>
      </c>
      <c r="D825" s="191" t="s">
        <v>696</v>
      </c>
      <c r="E825" s="191" t="s">
        <v>9</v>
      </c>
      <c r="F825" s="216"/>
      <c r="G825" s="216"/>
      <c r="H825" s="216"/>
      <c r="I825" s="216"/>
      <c r="J825" s="216"/>
      <c r="K825" s="216"/>
      <c r="L825" s="216"/>
      <c r="M825" s="216"/>
      <c r="N825" s="216"/>
      <c r="O825" s="216"/>
      <c r="P825" s="216"/>
      <c r="Q825" s="216"/>
      <c r="R825" s="216"/>
      <c r="S825" s="216"/>
      <c r="T825" s="216"/>
      <c r="U825" s="216"/>
      <c r="V825" s="216"/>
      <c r="W825" s="216"/>
      <c r="X825" s="216"/>
      <c r="Y825" s="152" t="s">
        <v>824</v>
      </c>
      <c r="Z825" s="127" t="s">
        <v>824</v>
      </c>
      <c r="AA825" s="127" t="s">
        <v>824</v>
      </c>
      <c r="AB825" s="127" t="s">
        <v>824</v>
      </c>
      <c r="AC825" s="35" t="s">
        <v>824</v>
      </c>
      <c r="AD825" s="219"/>
      <c r="AE825" s="35" t="s">
        <v>824</v>
      </c>
      <c r="AF825" s="130" t="s">
        <v>824</v>
      </c>
      <c r="AG825" s="123" t="s">
        <v>824</v>
      </c>
      <c r="AH825" s="123" t="s">
        <v>824</v>
      </c>
      <c r="AI825" s="61" t="s">
        <v>824</v>
      </c>
      <c r="AJ825" s="61" t="s">
        <v>824</v>
      </c>
      <c r="AK825" s="61" t="s">
        <v>824</v>
      </c>
      <c r="AL825" s="35" t="s">
        <v>1129</v>
      </c>
      <c r="AM825" s="192"/>
      <c r="AN825" s="215"/>
      <c r="AO825" s="215"/>
      <c r="AP825" s="215"/>
      <c r="AQ825" s="215"/>
    </row>
    <row r="826" spans="1:43" ht="25.5" x14ac:dyDescent="0.25">
      <c r="A826" s="232" t="s">
        <v>1194</v>
      </c>
      <c r="B826" s="74" t="s">
        <v>35</v>
      </c>
      <c r="C826" s="74">
        <v>108</v>
      </c>
      <c r="D826" s="74" t="s">
        <v>697</v>
      </c>
      <c r="E826" s="74" t="s">
        <v>9</v>
      </c>
      <c r="F826" s="209"/>
      <c r="G826" s="209"/>
      <c r="H826" s="209"/>
      <c r="I826" s="209"/>
      <c r="J826" s="209"/>
      <c r="K826" s="209"/>
      <c r="L826" s="209"/>
      <c r="M826" s="209"/>
      <c r="N826" s="209"/>
      <c r="O826" s="209"/>
      <c r="P826" s="209"/>
      <c r="Q826" s="209"/>
      <c r="R826" s="209"/>
      <c r="S826" s="209"/>
      <c r="T826" s="209"/>
      <c r="U826" s="209"/>
      <c r="V826" s="209"/>
      <c r="W826" s="209"/>
      <c r="X826" s="209"/>
      <c r="Y826" s="64" t="s">
        <v>824</v>
      </c>
      <c r="Z826" s="127" t="s">
        <v>824</v>
      </c>
      <c r="AA826" s="127" t="s">
        <v>824</v>
      </c>
      <c r="AB826" s="128" t="s">
        <v>824</v>
      </c>
      <c r="AC826" s="61" t="s">
        <v>824</v>
      </c>
      <c r="AD826" s="214"/>
      <c r="AE826" s="61" t="s">
        <v>824</v>
      </c>
      <c r="AF826" s="130" t="s">
        <v>824</v>
      </c>
      <c r="AG826" s="123" t="s">
        <v>824</v>
      </c>
      <c r="AH826" s="123" t="s">
        <v>824</v>
      </c>
      <c r="AI826" s="61" t="s">
        <v>824</v>
      </c>
      <c r="AJ826" s="61" t="s">
        <v>824</v>
      </c>
      <c r="AK826" s="61" t="s">
        <v>824</v>
      </c>
      <c r="AL826" s="61" t="s">
        <v>1129</v>
      </c>
      <c r="AM826" s="76"/>
      <c r="AN826" s="215"/>
      <c r="AO826" s="215"/>
      <c r="AP826" s="215"/>
      <c r="AQ826" s="215"/>
    </row>
    <row r="827" spans="1:43" ht="38.25" x14ac:dyDescent="0.25">
      <c r="A827" s="232" t="s">
        <v>1194</v>
      </c>
      <c r="B827" s="191" t="s">
        <v>35</v>
      </c>
      <c r="C827" s="191">
        <v>109</v>
      </c>
      <c r="D827" s="191" t="s">
        <v>698</v>
      </c>
      <c r="E827" s="191" t="s">
        <v>9</v>
      </c>
      <c r="F827" s="216"/>
      <c r="G827" s="216"/>
      <c r="H827" s="216"/>
      <c r="I827" s="216"/>
      <c r="J827" s="216"/>
      <c r="K827" s="216"/>
      <c r="L827" s="216"/>
      <c r="M827" s="216"/>
      <c r="N827" s="216"/>
      <c r="O827" s="216"/>
      <c r="P827" s="216"/>
      <c r="Q827" s="216"/>
      <c r="R827" s="216"/>
      <c r="S827" s="216"/>
      <c r="T827" s="216"/>
      <c r="U827" s="216"/>
      <c r="V827" s="216"/>
      <c r="W827" s="216"/>
      <c r="X827" s="216"/>
      <c r="Y827" s="152" t="s">
        <v>824</v>
      </c>
      <c r="Z827" s="127" t="s">
        <v>824</v>
      </c>
      <c r="AA827" s="127" t="s">
        <v>824</v>
      </c>
      <c r="AB827" s="127" t="s">
        <v>824</v>
      </c>
      <c r="AC827" s="35" t="s">
        <v>824</v>
      </c>
      <c r="AD827" s="219"/>
      <c r="AE827" s="35" t="s">
        <v>824</v>
      </c>
      <c r="AF827" s="130" t="s">
        <v>824</v>
      </c>
      <c r="AG827" s="123" t="s">
        <v>824</v>
      </c>
      <c r="AH827" s="123" t="s">
        <v>824</v>
      </c>
      <c r="AI827" s="61" t="s">
        <v>824</v>
      </c>
      <c r="AJ827" s="61" t="s">
        <v>824</v>
      </c>
      <c r="AK827" s="61" t="s">
        <v>824</v>
      </c>
      <c r="AL827" s="35" t="s">
        <v>1129</v>
      </c>
      <c r="AM827" s="192"/>
      <c r="AN827" s="215"/>
      <c r="AO827" s="215"/>
      <c r="AP827" s="215"/>
      <c r="AQ827" s="215"/>
    </row>
    <row r="828" spans="1:43" ht="38.25" x14ac:dyDescent="0.25">
      <c r="A828" s="232" t="s">
        <v>1194</v>
      </c>
      <c r="B828" s="74" t="s">
        <v>35</v>
      </c>
      <c r="C828" s="74">
        <v>110</v>
      </c>
      <c r="D828" s="74" t="s">
        <v>699</v>
      </c>
      <c r="E828" s="74" t="s">
        <v>9</v>
      </c>
      <c r="F828" s="209"/>
      <c r="G828" s="209"/>
      <c r="H828" s="209"/>
      <c r="I828" s="209"/>
      <c r="J828" s="209"/>
      <c r="K828" s="209"/>
      <c r="L828" s="209"/>
      <c r="M828" s="209"/>
      <c r="N828" s="209"/>
      <c r="O828" s="209"/>
      <c r="P828" s="209"/>
      <c r="Q828" s="209"/>
      <c r="R828" s="209"/>
      <c r="S828" s="209"/>
      <c r="T828" s="209"/>
      <c r="U828" s="209"/>
      <c r="V828" s="209"/>
      <c r="W828" s="209"/>
      <c r="X828" s="209"/>
      <c r="Y828" s="64" t="s">
        <v>824</v>
      </c>
      <c r="Z828" s="127" t="s">
        <v>824</v>
      </c>
      <c r="AA828" s="127" t="s">
        <v>824</v>
      </c>
      <c r="AB828" s="128" t="s">
        <v>824</v>
      </c>
      <c r="AC828" s="61" t="s">
        <v>824</v>
      </c>
      <c r="AD828" s="214"/>
      <c r="AE828" s="61" t="s">
        <v>824</v>
      </c>
      <c r="AF828" s="130" t="s">
        <v>824</v>
      </c>
      <c r="AG828" s="123" t="s">
        <v>824</v>
      </c>
      <c r="AH828" s="123" t="s">
        <v>824</v>
      </c>
      <c r="AI828" s="61" t="s">
        <v>824</v>
      </c>
      <c r="AJ828" s="61" t="s">
        <v>824</v>
      </c>
      <c r="AK828" s="61" t="s">
        <v>824</v>
      </c>
      <c r="AL828" s="61" t="s">
        <v>1129</v>
      </c>
      <c r="AM828" s="76"/>
      <c r="AN828" s="281"/>
      <c r="AO828" s="215"/>
      <c r="AP828" s="215"/>
      <c r="AQ828" s="283"/>
    </row>
    <row r="829" spans="1:43" ht="25.5" x14ac:dyDescent="0.25">
      <c r="A829" s="232" t="s">
        <v>1194</v>
      </c>
      <c r="B829" s="191" t="s">
        <v>35</v>
      </c>
      <c r="C829" s="191">
        <v>111</v>
      </c>
      <c r="D829" s="191" t="s">
        <v>700</v>
      </c>
      <c r="E829" s="191" t="s">
        <v>9</v>
      </c>
      <c r="F829" s="216"/>
      <c r="G829" s="216"/>
      <c r="H829" s="216"/>
      <c r="I829" s="216"/>
      <c r="J829" s="216"/>
      <c r="K829" s="216"/>
      <c r="L829" s="216"/>
      <c r="M829" s="216"/>
      <c r="N829" s="216"/>
      <c r="O829" s="216"/>
      <c r="P829" s="216"/>
      <c r="Q829" s="216"/>
      <c r="R829" s="216"/>
      <c r="S829" s="216"/>
      <c r="T829" s="216"/>
      <c r="U829" s="216"/>
      <c r="V829" s="216"/>
      <c r="W829" s="216"/>
      <c r="X829" s="216"/>
      <c r="Y829" s="152" t="s">
        <v>824</v>
      </c>
      <c r="Z829" s="127" t="s">
        <v>824</v>
      </c>
      <c r="AA829" s="127" t="s">
        <v>824</v>
      </c>
      <c r="AB829" s="127" t="s">
        <v>824</v>
      </c>
      <c r="AC829" s="35" t="s">
        <v>824</v>
      </c>
      <c r="AD829" s="219"/>
      <c r="AE829" s="35" t="s">
        <v>824</v>
      </c>
      <c r="AF829" s="130" t="s">
        <v>824</v>
      </c>
      <c r="AG829" s="123" t="s">
        <v>824</v>
      </c>
      <c r="AH829" s="123" t="s">
        <v>824</v>
      </c>
      <c r="AI829" s="61" t="s">
        <v>824</v>
      </c>
      <c r="AJ829" s="61" t="s">
        <v>824</v>
      </c>
      <c r="AK829" s="61" t="s">
        <v>824</v>
      </c>
      <c r="AL829" s="35" t="s">
        <v>1129</v>
      </c>
      <c r="AM829" s="192"/>
      <c r="AN829" s="281"/>
      <c r="AO829" s="215"/>
      <c r="AP829" s="281"/>
      <c r="AQ829" s="281"/>
    </row>
    <row r="830" spans="1:43" ht="38.25" x14ac:dyDescent="0.25">
      <c r="A830" s="232" t="s">
        <v>1194</v>
      </c>
      <c r="B830" s="74" t="s">
        <v>35</v>
      </c>
      <c r="C830" s="74">
        <v>112</v>
      </c>
      <c r="D830" s="74" t="s">
        <v>701</v>
      </c>
      <c r="E830" s="74" t="s">
        <v>9</v>
      </c>
      <c r="F830" s="209"/>
      <c r="G830" s="209"/>
      <c r="H830" s="209"/>
      <c r="I830" s="209"/>
      <c r="J830" s="209"/>
      <c r="K830" s="209"/>
      <c r="L830" s="209"/>
      <c r="M830" s="209"/>
      <c r="N830" s="209"/>
      <c r="O830" s="209"/>
      <c r="P830" s="209"/>
      <c r="Q830" s="209"/>
      <c r="R830" s="209"/>
      <c r="S830" s="209"/>
      <c r="T830" s="209"/>
      <c r="U830" s="209"/>
      <c r="V830" s="209"/>
      <c r="W830" s="209"/>
      <c r="X830" s="209"/>
      <c r="Y830" s="64" t="s">
        <v>824</v>
      </c>
      <c r="Z830" s="127" t="s">
        <v>824</v>
      </c>
      <c r="AA830" s="127" t="s">
        <v>824</v>
      </c>
      <c r="AB830" s="128" t="s">
        <v>824</v>
      </c>
      <c r="AC830" s="61" t="s">
        <v>824</v>
      </c>
      <c r="AD830" s="214"/>
      <c r="AE830" s="61" t="s">
        <v>824</v>
      </c>
      <c r="AF830" s="130" t="s">
        <v>824</v>
      </c>
      <c r="AG830" s="123" t="s">
        <v>824</v>
      </c>
      <c r="AH830" s="123" t="s">
        <v>824</v>
      </c>
      <c r="AI830" s="61" t="s">
        <v>824</v>
      </c>
      <c r="AJ830" s="61" t="s">
        <v>824</v>
      </c>
      <c r="AK830" s="61" t="s">
        <v>824</v>
      </c>
      <c r="AL830" s="61" t="s">
        <v>1129</v>
      </c>
      <c r="AM830" s="76"/>
      <c r="AN830" s="215"/>
      <c r="AO830" s="215"/>
      <c r="AP830" s="215"/>
      <c r="AQ830" s="281"/>
    </row>
    <row r="831" spans="1:43" ht="25.5" x14ac:dyDescent="0.25">
      <c r="A831" s="232" t="s">
        <v>1194</v>
      </c>
      <c r="B831" s="191" t="s">
        <v>38</v>
      </c>
      <c r="C831" s="191">
        <v>113</v>
      </c>
      <c r="D831" s="191" t="s">
        <v>702</v>
      </c>
      <c r="E831" s="191" t="s">
        <v>8</v>
      </c>
      <c r="F831" s="216"/>
      <c r="G831" s="216"/>
      <c r="H831" s="216"/>
      <c r="I831" s="216"/>
      <c r="J831" s="216"/>
      <c r="K831" s="216"/>
      <c r="L831" s="216"/>
      <c r="M831" s="216"/>
      <c r="N831" s="216"/>
      <c r="O831" s="216"/>
      <c r="P831" s="216"/>
      <c r="Q831" s="216"/>
      <c r="R831" s="216"/>
      <c r="S831" s="216"/>
      <c r="T831" s="216"/>
      <c r="U831" s="216"/>
      <c r="V831" s="216"/>
      <c r="W831" s="216"/>
      <c r="X831" s="216"/>
      <c r="Y831" s="152" t="s">
        <v>824</v>
      </c>
      <c r="Z831" s="127" t="s">
        <v>824</v>
      </c>
      <c r="AA831" s="127" t="s">
        <v>824</v>
      </c>
      <c r="AB831" s="127" t="s">
        <v>824</v>
      </c>
      <c r="AC831" s="35" t="s">
        <v>824</v>
      </c>
      <c r="AD831" s="219"/>
      <c r="AE831" s="35" t="s">
        <v>824</v>
      </c>
      <c r="AF831" s="130" t="s">
        <v>824</v>
      </c>
      <c r="AG831" s="123" t="s">
        <v>824</v>
      </c>
      <c r="AH831" s="123" t="s">
        <v>824</v>
      </c>
      <c r="AI831" s="61" t="s">
        <v>824</v>
      </c>
      <c r="AJ831" s="61" t="s">
        <v>824</v>
      </c>
      <c r="AK831" s="61" t="s">
        <v>824</v>
      </c>
      <c r="AL831" s="35" t="s">
        <v>1129</v>
      </c>
      <c r="AM831" s="192"/>
      <c r="AN831" s="215"/>
      <c r="AO831" s="215"/>
      <c r="AP831" s="215"/>
      <c r="AQ831" s="215"/>
    </row>
    <row r="832" spans="1:43" x14ac:dyDescent="0.25">
      <c r="A832" s="232" t="s">
        <v>1194</v>
      </c>
      <c r="B832" s="74" t="s">
        <v>38</v>
      </c>
      <c r="C832" s="74">
        <v>116</v>
      </c>
      <c r="D832" s="74" t="s">
        <v>703</v>
      </c>
      <c r="E832" s="74" t="s">
        <v>9</v>
      </c>
      <c r="F832" s="209"/>
      <c r="G832" s="209"/>
      <c r="H832" s="209"/>
      <c r="I832" s="209"/>
      <c r="J832" s="209"/>
      <c r="K832" s="209"/>
      <c r="L832" s="209"/>
      <c r="M832" s="209"/>
      <c r="N832" s="209"/>
      <c r="O832" s="209"/>
      <c r="P832" s="209"/>
      <c r="Q832" s="209"/>
      <c r="R832" s="209"/>
      <c r="S832" s="209"/>
      <c r="T832" s="209"/>
      <c r="U832" s="209"/>
      <c r="V832" s="209"/>
      <c r="W832" s="209"/>
      <c r="X832" s="209"/>
      <c r="Y832" s="64" t="s">
        <v>824</v>
      </c>
      <c r="Z832" s="127" t="s">
        <v>824</v>
      </c>
      <c r="AA832" s="127" t="s">
        <v>824</v>
      </c>
      <c r="AB832" s="128" t="s">
        <v>824</v>
      </c>
      <c r="AC832" s="61" t="s">
        <v>824</v>
      </c>
      <c r="AD832" s="214"/>
      <c r="AE832" s="61" t="s">
        <v>824</v>
      </c>
      <c r="AF832" s="130" t="s">
        <v>824</v>
      </c>
      <c r="AG832" s="123" t="s">
        <v>824</v>
      </c>
      <c r="AH832" s="123" t="s">
        <v>824</v>
      </c>
      <c r="AI832" s="61" t="s">
        <v>824</v>
      </c>
      <c r="AJ832" s="61" t="s">
        <v>824</v>
      </c>
      <c r="AK832" s="61" t="s">
        <v>824</v>
      </c>
      <c r="AL832" s="61" t="s">
        <v>1129</v>
      </c>
      <c r="AM832" s="76"/>
      <c r="AN832" s="215"/>
      <c r="AO832" s="215"/>
      <c r="AP832" s="215"/>
      <c r="AQ832" s="215"/>
    </row>
    <row r="833" spans="1:43" ht="25.5" x14ac:dyDescent="0.25">
      <c r="A833" s="232" t="s">
        <v>1194</v>
      </c>
      <c r="B833" s="191" t="s">
        <v>66</v>
      </c>
      <c r="C833" s="191">
        <v>117</v>
      </c>
      <c r="D833" s="191" t="s">
        <v>705</v>
      </c>
      <c r="E833" s="191" t="s">
        <v>9</v>
      </c>
      <c r="F833" s="216">
        <v>2</v>
      </c>
      <c r="G833" s="216">
        <v>1</v>
      </c>
      <c r="H833" s="216">
        <v>2</v>
      </c>
      <c r="I833" s="216">
        <v>1</v>
      </c>
      <c r="J833" s="216">
        <v>2</v>
      </c>
      <c r="K833" s="216">
        <v>3</v>
      </c>
      <c r="L833" s="216">
        <v>1</v>
      </c>
      <c r="M833" s="216">
        <v>2</v>
      </c>
      <c r="N833" s="216">
        <v>1</v>
      </c>
      <c r="O833" s="216">
        <v>2</v>
      </c>
      <c r="P833" s="216">
        <v>1</v>
      </c>
      <c r="Q833" s="216"/>
      <c r="R833" s="216"/>
      <c r="S833" s="216"/>
      <c r="T833" s="216"/>
      <c r="U833" s="216"/>
      <c r="V833" s="216"/>
      <c r="W833" s="216"/>
      <c r="X833" s="216"/>
      <c r="Y833" s="152">
        <v>2</v>
      </c>
      <c r="Z833" s="127">
        <v>2</v>
      </c>
      <c r="AA833" s="127">
        <v>2</v>
      </c>
      <c r="AB833" s="127" t="s">
        <v>1182</v>
      </c>
      <c r="AC833" s="35" t="s">
        <v>142</v>
      </c>
      <c r="AD833" s="219" t="s">
        <v>384</v>
      </c>
      <c r="AE833" s="35" t="s">
        <v>475</v>
      </c>
      <c r="AF833" s="130" t="s">
        <v>1182</v>
      </c>
      <c r="AG833" s="123">
        <v>2</v>
      </c>
      <c r="AH833" s="123">
        <v>2</v>
      </c>
      <c r="AI833" s="61" t="s">
        <v>142</v>
      </c>
      <c r="AJ833" s="61" t="s">
        <v>384</v>
      </c>
      <c r="AK833" s="61" t="s">
        <v>475</v>
      </c>
      <c r="AL833" s="35" t="s">
        <v>377</v>
      </c>
      <c r="AM833" s="192"/>
      <c r="AN833" s="215"/>
      <c r="AO833" s="215"/>
      <c r="AP833" s="215"/>
      <c r="AQ833" s="215"/>
    </row>
    <row r="834" spans="1:43" ht="38.25" x14ac:dyDescent="0.25">
      <c r="A834" s="232" t="s">
        <v>1194</v>
      </c>
      <c r="B834" s="74" t="s">
        <v>66</v>
      </c>
      <c r="C834" s="74">
        <v>118</v>
      </c>
      <c r="D834" s="74" t="s">
        <v>707</v>
      </c>
      <c r="E834" s="74" t="s">
        <v>9</v>
      </c>
      <c r="F834" s="209">
        <v>4</v>
      </c>
      <c r="G834" s="209">
        <v>4</v>
      </c>
      <c r="H834" s="209">
        <v>4</v>
      </c>
      <c r="I834" s="209">
        <v>5</v>
      </c>
      <c r="J834" s="209">
        <v>4</v>
      </c>
      <c r="K834" s="209">
        <v>5</v>
      </c>
      <c r="L834" s="209">
        <v>3</v>
      </c>
      <c r="M834" s="209">
        <v>5</v>
      </c>
      <c r="N834" s="209">
        <v>4</v>
      </c>
      <c r="O834" s="209">
        <v>4</v>
      </c>
      <c r="P834" s="209">
        <v>5</v>
      </c>
      <c r="Q834" s="209"/>
      <c r="R834" s="209"/>
      <c r="S834" s="209"/>
      <c r="T834" s="209"/>
      <c r="U834" s="209"/>
      <c r="V834" s="209"/>
      <c r="W834" s="209"/>
      <c r="X834" s="209"/>
      <c r="Y834" s="64">
        <v>4</v>
      </c>
      <c r="Z834" s="127">
        <v>4</v>
      </c>
      <c r="AA834" s="127">
        <v>3</v>
      </c>
      <c r="AB834" s="128" t="s">
        <v>1189</v>
      </c>
      <c r="AC834" s="61" t="s">
        <v>146</v>
      </c>
      <c r="AD834" s="214" t="s">
        <v>371</v>
      </c>
      <c r="AE834" s="61" t="s">
        <v>476</v>
      </c>
      <c r="AF834" s="130" t="s">
        <v>1189</v>
      </c>
      <c r="AG834" s="123">
        <v>4</v>
      </c>
      <c r="AH834" s="123">
        <v>3</v>
      </c>
      <c r="AI834" s="61" t="s">
        <v>146</v>
      </c>
      <c r="AJ834" s="61" t="s">
        <v>371</v>
      </c>
      <c r="AK834" s="61" t="s">
        <v>476</v>
      </c>
      <c r="AL834" s="61" t="s">
        <v>1129</v>
      </c>
      <c r="AM834" s="76"/>
      <c r="AN834" s="215"/>
      <c r="AO834" s="215"/>
      <c r="AP834" s="215"/>
      <c r="AQ834" s="215"/>
    </row>
    <row r="835" spans="1:43" ht="38.25" x14ac:dyDescent="0.25">
      <c r="A835" s="232" t="s">
        <v>1194</v>
      </c>
      <c r="B835" s="191" t="s">
        <v>66</v>
      </c>
      <c r="C835" s="191">
        <v>119</v>
      </c>
      <c r="D835" s="191" t="s">
        <v>761</v>
      </c>
      <c r="E835" s="191" t="s">
        <v>9</v>
      </c>
      <c r="F835" s="216">
        <v>4</v>
      </c>
      <c r="G835" s="216">
        <v>4</v>
      </c>
      <c r="H835" s="216">
        <v>4</v>
      </c>
      <c r="I835" s="216">
        <v>4</v>
      </c>
      <c r="J835" s="216">
        <v>3</v>
      </c>
      <c r="K835" s="216">
        <v>4</v>
      </c>
      <c r="L835" s="216">
        <v>2</v>
      </c>
      <c r="M835" s="216">
        <v>4</v>
      </c>
      <c r="N835" s="216">
        <v>3</v>
      </c>
      <c r="O835" s="216">
        <v>3</v>
      </c>
      <c r="P835" s="216">
        <v>3</v>
      </c>
      <c r="Q835" s="216"/>
      <c r="R835" s="216"/>
      <c r="S835" s="216"/>
      <c r="T835" s="216"/>
      <c r="U835" s="216"/>
      <c r="V835" s="216"/>
      <c r="W835" s="216"/>
      <c r="X835" s="216"/>
      <c r="Y835" s="64">
        <v>3</v>
      </c>
      <c r="Z835" s="127">
        <v>3</v>
      </c>
      <c r="AA835" s="127">
        <v>3</v>
      </c>
      <c r="AB835" s="128" t="s">
        <v>1132</v>
      </c>
      <c r="AC835" s="61" t="s">
        <v>144</v>
      </c>
      <c r="AD835" s="214" t="s">
        <v>371</v>
      </c>
      <c r="AE835" s="61" t="s">
        <v>476</v>
      </c>
      <c r="AF835" s="130" t="s">
        <v>1132</v>
      </c>
      <c r="AG835" s="123">
        <v>3</v>
      </c>
      <c r="AH835" s="123">
        <v>3</v>
      </c>
      <c r="AI835" s="61" t="s">
        <v>144</v>
      </c>
      <c r="AJ835" s="61" t="s">
        <v>371</v>
      </c>
      <c r="AK835" s="61" t="s">
        <v>476</v>
      </c>
      <c r="AL835" s="61" t="s">
        <v>1129</v>
      </c>
      <c r="AM835" s="76"/>
      <c r="AN835" s="215"/>
      <c r="AO835" s="215"/>
      <c r="AP835" s="215"/>
      <c r="AQ835" s="215"/>
    </row>
    <row r="836" spans="1:43" ht="25.5" x14ac:dyDescent="0.25">
      <c r="A836" s="232" t="s">
        <v>1194</v>
      </c>
      <c r="B836" s="74" t="s">
        <v>45</v>
      </c>
      <c r="C836" s="74">
        <v>120</v>
      </c>
      <c r="D836" s="74" t="s">
        <v>710</v>
      </c>
      <c r="E836" s="74" t="s">
        <v>9</v>
      </c>
      <c r="F836" s="209"/>
      <c r="G836" s="209"/>
      <c r="H836" s="209"/>
      <c r="I836" s="209"/>
      <c r="J836" s="209"/>
      <c r="K836" s="209"/>
      <c r="L836" s="209"/>
      <c r="M836" s="209"/>
      <c r="N836" s="209"/>
      <c r="O836" s="209"/>
      <c r="P836" s="209"/>
      <c r="Q836" s="209"/>
      <c r="R836" s="209"/>
      <c r="S836" s="209"/>
      <c r="T836" s="209"/>
      <c r="U836" s="209"/>
      <c r="V836" s="209"/>
      <c r="W836" s="209"/>
      <c r="X836" s="209"/>
      <c r="Y836" s="152" t="s">
        <v>824</v>
      </c>
      <c r="Z836" s="127" t="s">
        <v>824</v>
      </c>
      <c r="AA836" s="127" t="s">
        <v>824</v>
      </c>
      <c r="AB836" s="127" t="s">
        <v>824</v>
      </c>
      <c r="AC836" s="35" t="s">
        <v>824</v>
      </c>
      <c r="AD836" s="219"/>
      <c r="AE836" s="35" t="s">
        <v>824</v>
      </c>
      <c r="AF836" s="130" t="s">
        <v>824</v>
      </c>
      <c r="AG836" s="123" t="s">
        <v>824</v>
      </c>
      <c r="AH836" s="123" t="s">
        <v>824</v>
      </c>
      <c r="AI836" s="61" t="s">
        <v>824</v>
      </c>
      <c r="AJ836" s="61" t="s">
        <v>824</v>
      </c>
      <c r="AK836" s="61" t="s">
        <v>824</v>
      </c>
      <c r="AL836" s="35" t="s">
        <v>1129</v>
      </c>
      <c r="AM836" s="192"/>
      <c r="AN836" s="215"/>
      <c r="AO836" s="215"/>
      <c r="AP836" s="215"/>
      <c r="AQ836" s="215"/>
    </row>
    <row r="837" spans="1:43" ht="25.5" x14ac:dyDescent="0.25">
      <c r="A837" s="232" t="s">
        <v>1194</v>
      </c>
      <c r="B837" s="191" t="s">
        <v>66</v>
      </c>
      <c r="C837" s="191">
        <v>121</v>
      </c>
      <c r="D837" s="191" t="s">
        <v>712</v>
      </c>
      <c r="E837" s="191" t="s">
        <v>9</v>
      </c>
      <c r="F837" s="216">
        <v>4</v>
      </c>
      <c r="G837" s="216">
        <v>5</v>
      </c>
      <c r="H837" s="216">
        <v>4</v>
      </c>
      <c r="I837" s="216">
        <v>4</v>
      </c>
      <c r="J837" s="216">
        <v>3</v>
      </c>
      <c r="K837" s="216">
        <v>4</v>
      </c>
      <c r="L837" s="216">
        <v>4</v>
      </c>
      <c r="M837" s="216">
        <v>4</v>
      </c>
      <c r="N837" s="216">
        <v>4</v>
      </c>
      <c r="O837" s="216">
        <v>4</v>
      </c>
      <c r="P837" s="216">
        <v>4</v>
      </c>
      <c r="Q837" s="216"/>
      <c r="R837" s="216"/>
      <c r="S837" s="216"/>
      <c r="T837" s="216"/>
      <c r="U837" s="216"/>
      <c r="V837" s="216"/>
      <c r="W837" s="216"/>
      <c r="X837" s="216"/>
      <c r="Y837" s="64">
        <v>4</v>
      </c>
      <c r="Z837" s="127">
        <v>4</v>
      </c>
      <c r="AA837" s="127">
        <v>2</v>
      </c>
      <c r="AB837" s="128" t="s">
        <v>1190</v>
      </c>
      <c r="AC837" s="61" t="s">
        <v>146</v>
      </c>
      <c r="AD837" s="214" t="s">
        <v>384</v>
      </c>
      <c r="AE837" s="61" t="s">
        <v>476</v>
      </c>
      <c r="AF837" s="130" t="s">
        <v>1190</v>
      </c>
      <c r="AG837" s="123">
        <v>4</v>
      </c>
      <c r="AH837" s="123">
        <v>2</v>
      </c>
      <c r="AI837" s="61" t="s">
        <v>146</v>
      </c>
      <c r="AJ837" s="61" t="s">
        <v>384</v>
      </c>
      <c r="AK837" s="61" t="s">
        <v>476</v>
      </c>
      <c r="AL837" s="61" t="s">
        <v>1129</v>
      </c>
      <c r="AM837" s="76"/>
      <c r="AN837" s="215"/>
      <c r="AO837" s="215"/>
      <c r="AP837" s="215"/>
      <c r="AQ837" s="215"/>
    </row>
    <row r="838" spans="1:43" ht="25.5" x14ac:dyDescent="0.25">
      <c r="A838" s="232" t="s">
        <v>1194</v>
      </c>
      <c r="B838" s="74" t="s">
        <v>66</v>
      </c>
      <c r="C838" s="74">
        <v>122</v>
      </c>
      <c r="D838" s="74" t="s">
        <v>763</v>
      </c>
      <c r="E838" s="74" t="s">
        <v>9</v>
      </c>
      <c r="F838" s="209">
        <v>3</v>
      </c>
      <c r="G838" s="209">
        <v>3</v>
      </c>
      <c r="H838" s="209">
        <v>3</v>
      </c>
      <c r="I838" s="209">
        <v>3</v>
      </c>
      <c r="J838" s="209">
        <v>3</v>
      </c>
      <c r="K838" s="209">
        <v>3</v>
      </c>
      <c r="L838" s="209">
        <v>3</v>
      </c>
      <c r="M838" s="209">
        <v>3</v>
      </c>
      <c r="N838" s="209">
        <v>3</v>
      </c>
      <c r="O838" s="209">
        <v>4</v>
      </c>
      <c r="P838" s="209">
        <v>3</v>
      </c>
      <c r="Q838" s="209"/>
      <c r="R838" s="209"/>
      <c r="S838" s="209"/>
      <c r="T838" s="209"/>
      <c r="U838" s="209"/>
      <c r="V838" s="209"/>
      <c r="W838" s="209"/>
      <c r="X838" s="209"/>
      <c r="Y838" s="152">
        <v>3</v>
      </c>
      <c r="Z838" s="127">
        <v>3</v>
      </c>
      <c r="AA838" s="127">
        <v>2</v>
      </c>
      <c r="AB838" s="127" t="s">
        <v>1191</v>
      </c>
      <c r="AC838" s="35" t="s">
        <v>144</v>
      </c>
      <c r="AD838" s="219" t="s">
        <v>384</v>
      </c>
      <c r="AE838" s="35" t="s">
        <v>371</v>
      </c>
      <c r="AF838" s="130" t="s">
        <v>1191</v>
      </c>
      <c r="AG838" s="123">
        <v>3</v>
      </c>
      <c r="AH838" s="123">
        <v>2</v>
      </c>
      <c r="AI838" s="61" t="s">
        <v>144</v>
      </c>
      <c r="AJ838" s="61" t="s">
        <v>384</v>
      </c>
      <c r="AK838" s="61" t="s">
        <v>371</v>
      </c>
      <c r="AL838" s="35" t="s">
        <v>1129</v>
      </c>
      <c r="AM838" s="192"/>
      <c r="AN838" s="215"/>
      <c r="AO838" s="215"/>
      <c r="AP838" s="215"/>
      <c r="AQ838" s="215"/>
    </row>
    <row r="839" spans="1:43" ht="25.5" x14ac:dyDescent="0.25">
      <c r="A839" s="232" t="s">
        <v>1194</v>
      </c>
      <c r="B839" s="191" t="s">
        <v>66</v>
      </c>
      <c r="C839" s="191">
        <v>123</v>
      </c>
      <c r="D839" s="191" t="s">
        <v>764</v>
      </c>
      <c r="E839" s="191" t="s">
        <v>715</v>
      </c>
      <c r="F839" s="216">
        <v>2</v>
      </c>
      <c r="G839" s="216">
        <v>2</v>
      </c>
      <c r="H839" s="216">
        <v>2</v>
      </c>
      <c r="I839" s="216">
        <v>2</v>
      </c>
      <c r="J839" s="216">
        <v>2</v>
      </c>
      <c r="K839" s="216">
        <v>2</v>
      </c>
      <c r="L839" s="216">
        <v>2</v>
      </c>
      <c r="M839" s="216">
        <v>1</v>
      </c>
      <c r="N839" s="216">
        <v>2</v>
      </c>
      <c r="O839" s="216">
        <v>1</v>
      </c>
      <c r="P839" s="216">
        <v>1</v>
      </c>
      <c r="Q839" s="216"/>
      <c r="R839" s="216"/>
      <c r="S839" s="216"/>
      <c r="T839" s="216"/>
      <c r="U839" s="216"/>
      <c r="V839" s="216"/>
      <c r="W839" s="216"/>
      <c r="X839" s="216"/>
      <c r="Y839" s="152">
        <v>2</v>
      </c>
      <c r="Z839" s="127">
        <v>2</v>
      </c>
      <c r="AA839" s="127">
        <v>3</v>
      </c>
      <c r="AB839" s="127" t="s">
        <v>1181</v>
      </c>
      <c r="AC839" s="35" t="s">
        <v>142</v>
      </c>
      <c r="AD839" s="219" t="s">
        <v>371</v>
      </c>
      <c r="AE839" s="35" t="s">
        <v>371</v>
      </c>
      <c r="AF839" s="130" t="s">
        <v>1181</v>
      </c>
      <c r="AG839" s="123">
        <v>2</v>
      </c>
      <c r="AH839" s="123">
        <v>3</v>
      </c>
      <c r="AI839" s="61" t="s">
        <v>142</v>
      </c>
      <c r="AJ839" s="61" t="s">
        <v>371</v>
      </c>
      <c r="AK839" s="61" t="s">
        <v>371</v>
      </c>
      <c r="AL839" s="35" t="s">
        <v>1129</v>
      </c>
      <c r="AM839" s="192"/>
      <c r="AN839" s="215"/>
      <c r="AO839" s="215"/>
      <c r="AP839" s="215"/>
      <c r="AQ839" s="215"/>
    </row>
    <row r="840" spans="1:43" ht="38.25" x14ac:dyDescent="0.25">
      <c r="A840" s="232" t="s">
        <v>1194</v>
      </c>
      <c r="B840" s="74" t="s">
        <v>66</v>
      </c>
      <c r="C840" s="74">
        <v>125</v>
      </c>
      <c r="D840" s="74" t="s">
        <v>719</v>
      </c>
      <c r="E840" s="74" t="s">
        <v>9</v>
      </c>
      <c r="F840" s="74">
        <v>3</v>
      </c>
      <c r="G840" s="74">
        <v>3</v>
      </c>
      <c r="H840" s="209">
        <v>2</v>
      </c>
      <c r="I840" s="209">
        <v>2</v>
      </c>
      <c r="J840" s="209">
        <v>1</v>
      </c>
      <c r="K840" s="209">
        <v>2</v>
      </c>
      <c r="L840" s="209">
        <v>3</v>
      </c>
      <c r="M840" s="209">
        <v>2</v>
      </c>
      <c r="N840" s="209">
        <v>2</v>
      </c>
      <c r="O840" s="209">
        <v>2</v>
      </c>
      <c r="P840" s="209">
        <v>2</v>
      </c>
      <c r="Q840" s="209"/>
      <c r="R840" s="209"/>
      <c r="S840" s="209"/>
      <c r="T840" s="209"/>
      <c r="U840" s="209"/>
      <c r="V840" s="209"/>
      <c r="W840" s="209"/>
      <c r="X840" s="209"/>
      <c r="Y840" s="209">
        <v>2</v>
      </c>
      <c r="Z840" s="209">
        <v>2</v>
      </c>
      <c r="AA840" s="127">
        <v>3</v>
      </c>
      <c r="AB840" s="127" t="s">
        <v>1181</v>
      </c>
      <c r="AC840" s="35" t="s">
        <v>142</v>
      </c>
      <c r="AD840" s="219" t="s">
        <v>371</v>
      </c>
      <c r="AE840" s="35" t="s">
        <v>371</v>
      </c>
      <c r="AF840" s="130" t="s">
        <v>1181</v>
      </c>
      <c r="AG840" s="123">
        <v>2</v>
      </c>
      <c r="AH840" s="123">
        <v>3</v>
      </c>
      <c r="AI840" s="61" t="s">
        <v>142</v>
      </c>
      <c r="AJ840" s="61" t="s">
        <v>371</v>
      </c>
      <c r="AK840" s="61" t="s">
        <v>371</v>
      </c>
      <c r="AL840" s="35" t="s">
        <v>1129</v>
      </c>
      <c r="AM840" s="192"/>
      <c r="AN840" s="215"/>
      <c r="AO840" s="215"/>
      <c r="AP840" s="215"/>
      <c r="AQ840" s="215"/>
    </row>
    <row r="841" spans="1:43" ht="25.5" x14ac:dyDescent="0.25">
      <c r="A841" s="232" t="s">
        <v>1194</v>
      </c>
      <c r="B841" s="191" t="s">
        <v>66</v>
      </c>
      <c r="C841" s="191">
        <v>126</v>
      </c>
      <c r="D841" s="191" t="s">
        <v>766</v>
      </c>
      <c r="E841" s="191" t="s">
        <v>9</v>
      </c>
      <c r="F841" s="216">
        <v>2</v>
      </c>
      <c r="G841" s="216">
        <v>2</v>
      </c>
      <c r="H841" s="216">
        <v>2</v>
      </c>
      <c r="I841" s="216">
        <v>1</v>
      </c>
      <c r="J841" s="216">
        <v>2</v>
      </c>
      <c r="K841" s="216">
        <v>2</v>
      </c>
      <c r="L841" s="216">
        <v>2</v>
      </c>
      <c r="M841" s="216">
        <v>2</v>
      </c>
      <c r="N841" s="216">
        <v>3</v>
      </c>
      <c r="O841" s="216">
        <v>2</v>
      </c>
      <c r="P841" s="216">
        <v>1</v>
      </c>
      <c r="Q841" s="216"/>
      <c r="R841" s="216"/>
      <c r="S841" s="216"/>
      <c r="T841" s="216"/>
      <c r="U841" s="216"/>
      <c r="V841" s="216"/>
      <c r="W841" s="216"/>
      <c r="X841" s="216"/>
      <c r="Y841" s="152">
        <v>2</v>
      </c>
      <c r="Z841" s="127">
        <v>2</v>
      </c>
      <c r="AA841" s="127">
        <v>2</v>
      </c>
      <c r="AB841" s="127" t="s">
        <v>1182</v>
      </c>
      <c r="AC841" s="35" t="s">
        <v>142</v>
      </c>
      <c r="AD841" s="219" t="s">
        <v>384</v>
      </c>
      <c r="AE841" s="35" t="s">
        <v>475</v>
      </c>
      <c r="AF841" s="130" t="s">
        <v>1182</v>
      </c>
      <c r="AG841" s="123">
        <v>2</v>
      </c>
      <c r="AH841" s="123">
        <v>2</v>
      </c>
      <c r="AI841" s="61" t="s">
        <v>142</v>
      </c>
      <c r="AJ841" s="61" t="s">
        <v>384</v>
      </c>
      <c r="AK841" s="61" t="s">
        <v>475</v>
      </c>
      <c r="AL841" s="35" t="s">
        <v>377</v>
      </c>
      <c r="AM841" s="192"/>
      <c r="AN841" s="215"/>
      <c r="AO841" s="215"/>
      <c r="AP841" s="215"/>
      <c r="AQ841" s="215"/>
    </row>
    <row r="842" spans="1:43" ht="25.5" x14ac:dyDescent="0.25">
      <c r="A842" s="232" t="s">
        <v>1194</v>
      </c>
      <c r="B842" s="74" t="s">
        <v>66</v>
      </c>
      <c r="C842" s="74">
        <v>127</v>
      </c>
      <c r="D842" s="74" t="s">
        <v>722</v>
      </c>
      <c r="E842" s="74" t="s">
        <v>9</v>
      </c>
      <c r="F842" s="209">
        <v>4</v>
      </c>
      <c r="G842" s="209">
        <v>4</v>
      </c>
      <c r="H842" s="209">
        <v>3</v>
      </c>
      <c r="I842" s="209">
        <v>4</v>
      </c>
      <c r="J842" s="209">
        <v>4</v>
      </c>
      <c r="K842" s="209">
        <v>4</v>
      </c>
      <c r="L842" s="209">
        <v>3</v>
      </c>
      <c r="M842" s="209">
        <v>4</v>
      </c>
      <c r="N842" s="209">
        <v>5</v>
      </c>
      <c r="O842" s="209">
        <v>4</v>
      </c>
      <c r="P842" s="209">
        <v>4</v>
      </c>
      <c r="Q842" s="209"/>
      <c r="R842" s="209"/>
      <c r="S842" s="209"/>
      <c r="T842" s="209"/>
      <c r="U842" s="209"/>
      <c r="V842" s="209"/>
      <c r="W842" s="209"/>
      <c r="X842" s="209"/>
      <c r="Y842" s="64">
        <v>4</v>
      </c>
      <c r="Z842" s="127">
        <v>4</v>
      </c>
      <c r="AA842" s="127">
        <v>4</v>
      </c>
      <c r="AB842" s="128" t="s">
        <v>1147</v>
      </c>
      <c r="AC842" s="61" t="s">
        <v>146</v>
      </c>
      <c r="AD842" s="214" t="s">
        <v>372</v>
      </c>
      <c r="AE842" s="61" t="s">
        <v>477</v>
      </c>
      <c r="AF842" s="130" t="s">
        <v>1147</v>
      </c>
      <c r="AG842" s="123">
        <v>4</v>
      </c>
      <c r="AH842" s="123">
        <v>4</v>
      </c>
      <c r="AI842" s="61" t="s">
        <v>146</v>
      </c>
      <c r="AJ842" s="61" t="s">
        <v>372</v>
      </c>
      <c r="AK842" s="61" t="s">
        <v>477</v>
      </c>
      <c r="AL842" s="61" t="s">
        <v>1129</v>
      </c>
      <c r="AM842" s="76"/>
      <c r="AN842" s="215"/>
      <c r="AO842" s="215"/>
      <c r="AP842" s="215"/>
      <c r="AQ842" s="215"/>
    </row>
    <row r="843" spans="1:43" ht="25.5" x14ac:dyDescent="0.25">
      <c r="A843" s="232" t="s">
        <v>1194</v>
      </c>
      <c r="B843" s="191" t="s">
        <v>76</v>
      </c>
      <c r="C843" s="191">
        <v>129</v>
      </c>
      <c r="D843" s="191" t="s">
        <v>779</v>
      </c>
      <c r="E843" s="191" t="s">
        <v>9</v>
      </c>
      <c r="F843" s="216"/>
      <c r="G843" s="216"/>
      <c r="H843" s="216"/>
      <c r="I843" s="216"/>
      <c r="J843" s="216"/>
      <c r="K843" s="216"/>
      <c r="L843" s="216"/>
      <c r="M843" s="216"/>
      <c r="N843" s="216"/>
      <c r="O843" s="216"/>
      <c r="P843" s="216"/>
      <c r="Q843" s="216"/>
      <c r="R843" s="216"/>
      <c r="S843" s="216"/>
      <c r="T843" s="216"/>
      <c r="U843" s="216"/>
      <c r="V843" s="216"/>
      <c r="W843" s="216"/>
      <c r="X843" s="216"/>
      <c r="Y843" s="64" t="s">
        <v>824</v>
      </c>
      <c r="Z843" s="127" t="s">
        <v>824</v>
      </c>
      <c r="AA843" s="127" t="s">
        <v>824</v>
      </c>
      <c r="AB843" s="128" t="s">
        <v>824</v>
      </c>
      <c r="AC843" s="61" t="s">
        <v>824</v>
      </c>
      <c r="AD843" s="214"/>
      <c r="AE843" s="61" t="s">
        <v>824</v>
      </c>
      <c r="AF843" s="130" t="s">
        <v>824</v>
      </c>
      <c r="AG843" s="123" t="s">
        <v>824</v>
      </c>
      <c r="AH843" s="123" t="s">
        <v>824</v>
      </c>
      <c r="AI843" s="61" t="s">
        <v>824</v>
      </c>
      <c r="AJ843" s="61" t="s">
        <v>824</v>
      </c>
      <c r="AK843" s="61" t="s">
        <v>824</v>
      </c>
      <c r="AL843" s="61" t="s">
        <v>1129</v>
      </c>
      <c r="AM843" s="76"/>
      <c r="AN843" s="215"/>
      <c r="AO843" s="215"/>
      <c r="AP843" s="215"/>
      <c r="AQ843" s="215"/>
    </row>
    <row r="844" spans="1:43" ht="25.5" x14ac:dyDescent="0.25">
      <c r="A844" s="232" t="s">
        <v>1194</v>
      </c>
      <c r="B844" s="74" t="s">
        <v>687</v>
      </c>
      <c r="C844" s="74">
        <v>130</v>
      </c>
      <c r="D844" s="74" t="s">
        <v>769</v>
      </c>
      <c r="E844" s="74" t="s">
        <v>9</v>
      </c>
      <c r="F844" s="209"/>
      <c r="G844" s="209"/>
      <c r="H844" s="209"/>
      <c r="I844" s="209"/>
      <c r="J844" s="209"/>
      <c r="K844" s="209"/>
      <c r="L844" s="209"/>
      <c r="M844" s="209"/>
      <c r="N844" s="209"/>
      <c r="O844" s="209"/>
      <c r="P844" s="209"/>
      <c r="Q844" s="209"/>
      <c r="R844" s="209"/>
      <c r="S844" s="209"/>
      <c r="T844" s="209"/>
      <c r="U844" s="209"/>
      <c r="V844" s="209"/>
      <c r="W844" s="209"/>
      <c r="X844" s="209"/>
      <c r="Y844" s="64" t="s">
        <v>824</v>
      </c>
      <c r="Z844" s="127" t="s">
        <v>824</v>
      </c>
      <c r="AA844" s="127" t="s">
        <v>824</v>
      </c>
      <c r="AB844" s="128" t="s">
        <v>824</v>
      </c>
      <c r="AC844" s="61" t="s">
        <v>824</v>
      </c>
      <c r="AD844" s="214"/>
      <c r="AE844" s="61" t="s">
        <v>824</v>
      </c>
      <c r="AF844" s="130" t="s">
        <v>824</v>
      </c>
      <c r="AG844" s="123" t="s">
        <v>824</v>
      </c>
      <c r="AH844" s="123" t="s">
        <v>824</v>
      </c>
      <c r="AI844" s="61" t="s">
        <v>824</v>
      </c>
      <c r="AJ844" s="61" t="s">
        <v>824</v>
      </c>
      <c r="AK844" s="61" t="s">
        <v>824</v>
      </c>
      <c r="AL844" s="61" t="s">
        <v>1129</v>
      </c>
      <c r="AM844" s="76"/>
      <c r="AN844" s="215"/>
      <c r="AO844" s="215"/>
      <c r="AP844" s="215"/>
      <c r="AQ844" s="215"/>
    </row>
    <row r="845" spans="1:43" ht="25.5" x14ac:dyDescent="0.25">
      <c r="A845" s="232" t="s">
        <v>1194</v>
      </c>
      <c r="B845" s="191" t="s">
        <v>48</v>
      </c>
      <c r="C845" s="191">
        <v>131</v>
      </c>
      <c r="D845" s="191" t="s">
        <v>724</v>
      </c>
      <c r="E845" s="191" t="s">
        <v>9</v>
      </c>
      <c r="F845" s="216"/>
      <c r="G845" s="216"/>
      <c r="H845" s="216"/>
      <c r="I845" s="216"/>
      <c r="J845" s="216"/>
      <c r="K845" s="216"/>
      <c r="L845" s="216"/>
      <c r="M845" s="216"/>
      <c r="N845" s="216"/>
      <c r="O845" s="216"/>
      <c r="P845" s="216"/>
      <c r="Q845" s="216"/>
      <c r="R845" s="216"/>
      <c r="S845" s="216"/>
      <c r="T845" s="216"/>
      <c r="U845" s="216"/>
      <c r="V845" s="216"/>
      <c r="W845" s="216"/>
      <c r="X845" s="216"/>
      <c r="Y845" s="64" t="s">
        <v>824</v>
      </c>
      <c r="Z845" s="127" t="s">
        <v>824</v>
      </c>
      <c r="AA845" s="127" t="s">
        <v>824</v>
      </c>
      <c r="AB845" s="128" t="s">
        <v>824</v>
      </c>
      <c r="AC845" s="61" t="s">
        <v>824</v>
      </c>
      <c r="AD845" s="214"/>
      <c r="AE845" s="61" t="s">
        <v>824</v>
      </c>
      <c r="AF845" s="130" t="s">
        <v>824</v>
      </c>
      <c r="AG845" s="123" t="s">
        <v>824</v>
      </c>
      <c r="AH845" s="123" t="s">
        <v>824</v>
      </c>
      <c r="AI845" s="61" t="s">
        <v>824</v>
      </c>
      <c r="AJ845" s="61" t="s">
        <v>824</v>
      </c>
      <c r="AK845" s="61" t="s">
        <v>824</v>
      </c>
      <c r="AL845" s="61" t="s">
        <v>1129</v>
      </c>
      <c r="AM845" s="76"/>
      <c r="AN845" s="215"/>
      <c r="AO845" s="215"/>
      <c r="AP845" s="215"/>
      <c r="AQ845" s="215"/>
    </row>
    <row r="846" spans="1:43" ht="25.5" x14ac:dyDescent="0.25">
      <c r="A846" s="232" t="s">
        <v>1194</v>
      </c>
      <c r="B846" s="74" t="s">
        <v>12</v>
      </c>
      <c r="C846" s="74">
        <v>132</v>
      </c>
      <c r="D846" s="74" t="s">
        <v>729</v>
      </c>
      <c r="E846" s="74" t="s">
        <v>735</v>
      </c>
      <c r="F846" s="209"/>
      <c r="G846" s="209"/>
      <c r="H846" s="209"/>
      <c r="I846" s="209"/>
      <c r="J846" s="209"/>
      <c r="K846" s="209"/>
      <c r="L846" s="209"/>
      <c r="M846" s="209"/>
      <c r="N846" s="209"/>
      <c r="O846" s="209"/>
      <c r="P846" s="209"/>
      <c r="Q846" s="209"/>
      <c r="R846" s="209"/>
      <c r="S846" s="209"/>
      <c r="T846" s="209"/>
      <c r="U846" s="209"/>
      <c r="V846" s="209"/>
      <c r="W846" s="209"/>
      <c r="X846" s="209"/>
      <c r="Y846" s="64" t="s">
        <v>824</v>
      </c>
      <c r="Z846" s="127" t="s">
        <v>824</v>
      </c>
      <c r="AA846" s="127" t="s">
        <v>824</v>
      </c>
      <c r="AB846" s="128" t="s">
        <v>824</v>
      </c>
      <c r="AC846" s="61" t="s">
        <v>824</v>
      </c>
      <c r="AD846" s="214"/>
      <c r="AE846" s="61" t="s">
        <v>824</v>
      </c>
      <c r="AF846" s="130" t="s">
        <v>824</v>
      </c>
      <c r="AG846" s="123" t="s">
        <v>824</v>
      </c>
      <c r="AH846" s="123" t="s">
        <v>824</v>
      </c>
      <c r="AI846" s="61" t="s">
        <v>824</v>
      </c>
      <c r="AJ846" s="61" t="s">
        <v>824</v>
      </c>
      <c r="AK846" s="61" t="s">
        <v>824</v>
      </c>
      <c r="AL846" s="61" t="s">
        <v>1129</v>
      </c>
      <c r="AM846" s="76"/>
      <c r="AN846" s="215"/>
      <c r="AO846" s="215"/>
      <c r="AP846" s="215"/>
      <c r="AQ846" s="215"/>
    </row>
    <row r="847" spans="1:43" ht="38.25" x14ac:dyDescent="0.25">
      <c r="A847" s="232" t="s">
        <v>1194</v>
      </c>
      <c r="B847" s="191" t="s">
        <v>102</v>
      </c>
      <c r="C847" s="191">
        <v>133</v>
      </c>
      <c r="D847" s="191" t="s">
        <v>772</v>
      </c>
      <c r="E847" s="191" t="s">
        <v>735</v>
      </c>
      <c r="F847" s="216"/>
      <c r="G847" s="216"/>
      <c r="H847" s="216"/>
      <c r="I847" s="216"/>
      <c r="J847" s="216"/>
      <c r="K847" s="216"/>
      <c r="L847" s="216"/>
      <c r="M847" s="216"/>
      <c r="N847" s="216"/>
      <c r="O847" s="216"/>
      <c r="P847" s="216"/>
      <c r="Q847" s="216"/>
      <c r="R847" s="216"/>
      <c r="S847" s="216"/>
      <c r="T847" s="216"/>
      <c r="U847" s="216"/>
      <c r="V847" s="216"/>
      <c r="W847" s="216"/>
      <c r="X847" s="216"/>
      <c r="Y847" s="152" t="s">
        <v>824</v>
      </c>
      <c r="Z847" s="127" t="s">
        <v>824</v>
      </c>
      <c r="AA847" s="127" t="s">
        <v>824</v>
      </c>
      <c r="AB847" s="127" t="s">
        <v>824</v>
      </c>
      <c r="AC847" s="35" t="s">
        <v>824</v>
      </c>
      <c r="AD847" s="219"/>
      <c r="AE847" s="35" t="s">
        <v>824</v>
      </c>
      <c r="AF847" s="130" t="s">
        <v>824</v>
      </c>
      <c r="AG847" s="123" t="s">
        <v>824</v>
      </c>
      <c r="AH847" s="123" t="s">
        <v>824</v>
      </c>
      <c r="AI847" s="61" t="s">
        <v>824</v>
      </c>
      <c r="AJ847" s="61" t="s">
        <v>824</v>
      </c>
      <c r="AK847" s="61" t="s">
        <v>824</v>
      </c>
      <c r="AL847" s="35" t="s">
        <v>1129</v>
      </c>
      <c r="AM847" s="192"/>
      <c r="AN847" s="215"/>
      <c r="AO847" s="215"/>
      <c r="AP847" s="215"/>
      <c r="AQ847" s="215"/>
    </row>
    <row r="848" spans="1:43" x14ac:dyDescent="0.25">
      <c r="A848" s="232" t="s">
        <v>1194</v>
      </c>
      <c r="B848" s="74" t="s">
        <v>38</v>
      </c>
      <c r="C848" s="74">
        <v>134</v>
      </c>
      <c r="D848" s="74" t="s">
        <v>726</v>
      </c>
      <c r="E848" s="74" t="s">
        <v>735</v>
      </c>
      <c r="F848" s="209"/>
      <c r="G848" s="209"/>
      <c r="H848" s="209"/>
      <c r="I848" s="209"/>
      <c r="J848" s="209"/>
      <c r="K848" s="209"/>
      <c r="L848" s="209"/>
      <c r="M848" s="209"/>
      <c r="N848" s="209"/>
      <c r="O848" s="209"/>
      <c r="P848" s="209"/>
      <c r="Q848" s="209"/>
      <c r="R848" s="209"/>
      <c r="S848" s="209"/>
      <c r="T848" s="209"/>
      <c r="U848" s="209"/>
      <c r="V848" s="209"/>
      <c r="W848" s="209"/>
      <c r="X848" s="209"/>
      <c r="Y848" s="64" t="s">
        <v>824</v>
      </c>
      <c r="Z848" s="127" t="s">
        <v>824</v>
      </c>
      <c r="AA848" s="127" t="s">
        <v>824</v>
      </c>
      <c r="AB848" s="128" t="s">
        <v>824</v>
      </c>
      <c r="AC848" s="61" t="s">
        <v>824</v>
      </c>
      <c r="AD848" s="214"/>
      <c r="AE848" s="61" t="s">
        <v>824</v>
      </c>
      <c r="AF848" s="130" t="s">
        <v>824</v>
      </c>
      <c r="AG848" s="123" t="s">
        <v>824</v>
      </c>
      <c r="AH848" s="123" t="s">
        <v>824</v>
      </c>
      <c r="AI848" s="61" t="s">
        <v>824</v>
      </c>
      <c r="AJ848" s="61" t="s">
        <v>824</v>
      </c>
      <c r="AK848" s="61" t="s">
        <v>824</v>
      </c>
      <c r="AL848" s="61" t="s">
        <v>1129</v>
      </c>
      <c r="AM848" s="76"/>
      <c r="AN848" s="215"/>
      <c r="AO848" s="215"/>
      <c r="AP848" s="215"/>
      <c r="AQ848" s="215"/>
    </row>
    <row r="849" spans="1:43" x14ac:dyDescent="0.25">
      <c r="A849" s="232" t="s">
        <v>1194</v>
      </c>
      <c r="B849" s="191" t="s">
        <v>43</v>
      </c>
      <c r="C849" s="191">
        <v>135</v>
      </c>
      <c r="D849" s="191" t="s">
        <v>730</v>
      </c>
      <c r="E849" s="191" t="s">
        <v>735</v>
      </c>
      <c r="F849" s="216"/>
      <c r="G849" s="216"/>
      <c r="H849" s="216"/>
      <c r="I849" s="216"/>
      <c r="J849" s="216"/>
      <c r="K849" s="216"/>
      <c r="L849" s="216"/>
      <c r="M849" s="216"/>
      <c r="N849" s="216"/>
      <c r="O849" s="216"/>
      <c r="P849" s="216"/>
      <c r="Q849" s="216"/>
      <c r="R849" s="216"/>
      <c r="S849" s="216"/>
      <c r="T849" s="216"/>
      <c r="U849" s="216"/>
      <c r="V849" s="216"/>
      <c r="W849" s="216"/>
      <c r="X849" s="216"/>
      <c r="Y849" s="152" t="s">
        <v>824</v>
      </c>
      <c r="Z849" s="127" t="s">
        <v>824</v>
      </c>
      <c r="AA849" s="127" t="s">
        <v>824</v>
      </c>
      <c r="AB849" s="127" t="s">
        <v>824</v>
      </c>
      <c r="AC849" s="35" t="s">
        <v>824</v>
      </c>
      <c r="AD849" s="219"/>
      <c r="AE849" s="35" t="s">
        <v>824</v>
      </c>
      <c r="AF849" s="130" t="s">
        <v>824</v>
      </c>
      <c r="AG849" s="123" t="s">
        <v>824</v>
      </c>
      <c r="AH849" s="123" t="s">
        <v>824</v>
      </c>
      <c r="AI849" s="61" t="s">
        <v>824</v>
      </c>
      <c r="AJ849" s="61" t="s">
        <v>824</v>
      </c>
      <c r="AK849" s="61" t="s">
        <v>824</v>
      </c>
      <c r="AL849" s="35" t="s">
        <v>1129</v>
      </c>
      <c r="AM849" s="192"/>
      <c r="AN849" s="215"/>
      <c r="AO849" s="215"/>
      <c r="AP849" s="215"/>
      <c r="AQ849" s="215"/>
    </row>
    <row r="850" spans="1:43" ht="25.5" x14ac:dyDescent="0.25">
      <c r="A850" s="232" t="s">
        <v>1194</v>
      </c>
      <c r="B850" s="74" t="s">
        <v>66</v>
      </c>
      <c r="C850" s="74">
        <v>136</v>
      </c>
      <c r="D850" s="74" t="s">
        <v>1198</v>
      </c>
      <c r="E850" s="74" t="s">
        <v>735</v>
      </c>
      <c r="F850" s="209">
        <v>4</v>
      </c>
      <c r="G850" s="209">
        <v>4</v>
      </c>
      <c r="H850" s="209">
        <v>4</v>
      </c>
      <c r="I850" s="209">
        <v>5</v>
      </c>
      <c r="J850" s="209">
        <v>4</v>
      </c>
      <c r="K850" s="209">
        <v>4</v>
      </c>
      <c r="L850" s="209">
        <v>3</v>
      </c>
      <c r="M850" s="209">
        <v>4</v>
      </c>
      <c r="N850" s="209">
        <v>4</v>
      </c>
      <c r="O850" s="209">
        <v>4</v>
      </c>
      <c r="P850" s="209">
        <v>4</v>
      </c>
      <c r="Q850" s="209"/>
      <c r="R850" s="209"/>
      <c r="S850" s="209"/>
      <c r="T850" s="209"/>
      <c r="U850" s="209"/>
      <c r="V850" s="209"/>
      <c r="W850" s="209"/>
      <c r="X850" s="209"/>
      <c r="Y850" s="64">
        <v>4</v>
      </c>
      <c r="Z850" s="127">
        <v>4</v>
      </c>
      <c r="AA850" s="127">
        <v>3</v>
      </c>
      <c r="AB850" s="128" t="s">
        <v>1189</v>
      </c>
      <c r="AC850" s="61" t="s">
        <v>146</v>
      </c>
      <c r="AD850" s="214" t="s">
        <v>371</v>
      </c>
      <c r="AE850" s="61" t="s">
        <v>476</v>
      </c>
      <c r="AF850" s="130" t="s">
        <v>1189</v>
      </c>
      <c r="AG850" s="123">
        <v>4</v>
      </c>
      <c r="AH850" s="123">
        <v>3</v>
      </c>
      <c r="AI850" s="61" t="s">
        <v>146</v>
      </c>
      <c r="AJ850" s="61" t="s">
        <v>371</v>
      </c>
      <c r="AK850" s="61" t="s">
        <v>476</v>
      </c>
      <c r="AL850" s="61" t="s">
        <v>1129</v>
      </c>
      <c r="AM850" s="76"/>
      <c r="AN850" s="215"/>
      <c r="AO850" s="215"/>
      <c r="AP850" s="215"/>
      <c r="AQ850" s="215"/>
    </row>
    <row r="851" spans="1:43" x14ac:dyDescent="0.25">
      <c r="A851" s="232" t="s">
        <v>1194</v>
      </c>
      <c r="B851" s="191" t="s">
        <v>66</v>
      </c>
      <c r="C851" s="191">
        <v>137</v>
      </c>
      <c r="D851" s="191" t="s">
        <v>736</v>
      </c>
      <c r="E851" s="191" t="s">
        <v>735</v>
      </c>
      <c r="F851" s="216">
        <v>5</v>
      </c>
      <c r="G851" s="216">
        <v>5</v>
      </c>
      <c r="H851" s="216">
        <v>5</v>
      </c>
      <c r="I851" s="216">
        <v>5</v>
      </c>
      <c r="J851" s="216">
        <v>5</v>
      </c>
      <c r="K851" s="216">
        <v>5</v>
      </c>
      <c r="L851" s="216">
        <v>5</v>
      </c>
      <c r="M851" s="216">
        <v>5</v>
      </c>
      <c r="N851" s="216">
        <v>5</v>
      </c>
      <c r="O851" s="216">
        <v>5</v>
      </c>
      <c r="P851" s="216">
        <v>5</v>
      </c>
      <c r="Q851" s="216"/>
      <c r="R851" s="216"/>
      <c r="S851" s="216"/>
      <c r="T851" s="216"/>
      <c r="U851" s="216"/>
      <c r="V851" s="216"/>
      <c r="W851" s="216"/>
      <c r="X851" s="216"/>
      <c r="Y851" s="152">
        <v>5</v>
      </c>
      <c r="Z851" s="127">
        <v>5</v>
      </c>
      <c r="AA851" s="127">
        <v>3</v>
      </c>
      <c r="AB851" s="127" t="s">
        <v>1192</v>
      </c>
      <c r="AC851" s="35" t="s">
        <v>148</v>
      </c>
      <c r="AD851" s="219" t="s">
        <v>371</v>
      </c>
      <c r="AE851" s="35" t="s">
        <v>477</v>
      </c>
      <c r="AF851" s="130" t="s">
        <v>1192</v>
      </c>
      <c r="AG851" s="123">
        <v>5</v>
      </c>
      <c r="AH851" s="123">
        <v>3</v>
      </c>
      <c r="AI851" s="61" t="s">
        <v>148</v>
      </c>
      <c r="AJ851" s="61" t="s">
        <v>371</v>
      </c>
      <c r="AK851" s="61" t="s">
        <v>477</v>
      </c>
      <c r="AL851" s="35" t="s">
        <v>1129</v>
      </c>
      <c r="AM851" s="192"/>
      <c r="AN851" s="215"/>
      <c r="AO851" s="215"/>
      <c r="AP851" s="215"/>
      <c r="AQ851" s="215"/>
    </row>
    <row r="852" spans="1:43" ht="25.5" x14ac:dyDescent="0.25">
      <c r="A852" s="232" t="s">
        <v>1194</v>
      </c>
      <c r="B852" s="74" t="s">
        <v>66</v>
      </c>
      <c r="C852" s="74">
        <v>138</v>
      </c>
      <c r="D852" s="74" t="s">
        <v>738</v>
      </c>
      <c r="E852" s="74" t="s">
        <v>735</v>
      </c>
      <c r="F852" s="209">
        <v>2</v>
      </c>
      <c r="G852" s="209">
        <v>2</v>
      </c>
      <c r="H852" s="209">
        <v>2</v>
      </c>
      <c r="I852" s="209">
        <v>2</v>
      </c>
      <c r="J852" s="209">
        <v>2</v>
      </c>
      <c r="K852" s="209">
        <v>2</v>
      </c>
      <c r="L852" s="209">
        <v>2</v>
      </c>
      <c r="M852" s="209">
        <v>2</v>
      </c>
      <c r="N852" s="209">
        <v>2</v>
      </c>
      <c r="O852" s="209">
        <v>2</v>
      </c>
      <c r="P852" s="209">
        <v>2</v>
      </c>
      <c r="Q852" s="209"/>
      <c r="R852" s="209"/>
      <c r="S852" s="209"/>
      <c r="T852" s="209"/>
      <c r="U852" s="209"/>
      <c r="V852" s="209"/>
      <c r="W852" s="209"/>
      <c r="X852" s="209"/>
      <c r="Y852" s="64">
        <v>2</v>
      </c>
      <c r="Z852" s="127">
        <v>2</v>
      </c>
      <c r="AA852" s="127">
        <v>2</v>
      </c>
      <c r="AB852" s="128" t="s">
        <v>1182</v>
      </c>
      <c r="AC852" s="61" t="s">
        <v>142</v>
      </c>
      <c r="AD852" s="214" t="s">
        <v>384</v>
      </c>
      <c r="AE852" s="61" t="s">
        <v>475</v>
      </c>
      <c r="AF852" s="130" t="s">
        <v>1182</v>
      </c>
      <c r="AG852" s="123">
        <v>2</v>
      </c>
      <c r="AH852" s="123">
        <v>2</v>
      </c>
      <c r="AI852" s="61" t="s">
        <v>142</v>
      </c>
      <c r="AJ852" s="61" t="s">
        <v>384</v>
      </c>
      <c r="AK852" s="61" t="s">
        <v>475</v>
      </c>
      <c r="AL852" s="61" t="s">
        <v>377</v>
      </c>
      <c r="AM852" s="76"/>
      <c r="AN852" s="215" t="s">
        <v>970</v>
      </c>
      <c r="AO852" s="215" t="s">
        <v>127</v>
      </c>
      <c r="AP852" s="215" t="s">
        <v>964</v>
      </c>
      <c r="AQ852" s="215" t="s">
        <v>971</v>
      </c>
    </row>
    <row r="853" spans="1:43" ht="25.5" x14ac:dyDescent="0.25">
      <c r="A853" s="232" t="s">
        <v>1200</v>
      </c>
      <c r="B853" s="191" t="s">
        <v>12</v>
      </c>
      <c r="C853" s="191">
        <v>5</v>
      </c>
      <c r="D853" s="191" t="s">
        <v>624</v>
      </c>
      <c r="E853" s="191" t="s">
        <v>9</v>
      </c>
      <c r="F853" s="216">
        <v>2</v>
      </c>
      <c r="G853" s="216">
        <v>2</v>
      </c>
      <c r="H853" s="216">
        <v>3</v>
      </c>
      <c r="I853" s="216">
        <v>2</v>
      </c>
      <c r="J853" s="216">
        <v>2</v>
      </c>
      <c r="K853" s="216">
        <v>2</v>
      </c>
      <c r="L853" s="216">
        <v>2</v>
      </c>
      <c r="M853" s="216">
        <v>2</v>
      </c>
      <c r="N853" s="216">
        <v>2</v>
      </c>
      <c r="O853" s="216">
        <v>2</v>
      </c>
      <c r="P853" s="216">
        <v>3</v>
      </c>
      <c r="Q853" s="216">
        <v>2</v>
      </c>
      <c r="R853" s="216">
        <v>2</v>
      </c>
      <c r="S853" s="216">
        <v>2</v>
      </c>
      <c r="T853" s="216"/>
      <c r="U853" s="216"/>
      <c r="V853" s="216"/>
      <c r="W853" s="216"/>
      <c r="X853" s="216"/>
      <c r="Y853" s="152">
        <v>2</v>
      </c>
      <c r="Z853" s="127">
        <v>2</v>
      </c>
      <c r="AA853" s="127">
        <v>2</v>
      </c>
      <c r="AB853" s="127" t="s">
        <v>1182</v>
      </c>
      <c r="AC853" s="35" t="s">
        <v>142</v>
      </c>
      <c r="AD853" s="219" t="s">
        <v>384</v>
      </c>
      <c r="AE853" s="35" t="s">
        <v>475</v>
      </c>
      <c r="AF853" s="130" t="s">
        <v>1182</v>
      </c>
      <c r="AG853" s="123">
        <v>2</v>
      </c>
      <c r="AH853" s="123">
        <v>2</v>
      </c>
      <c r="AI853" s="61" t="s">
        <v>142</v>
      </c>
      <c r="AJ853" s="61" t="s">
        <v>384</v>
      </c>
      <c r="AK853" s="61" t="s">
        <v>475</v>
      </c>
      <c r="AL853" s="35" t="s">
        <v>377</v>
      </c>
      <c r="AM853" s="192"/>
      <c r="AN853" s="215"/>
      <c r="AO853" s="215"/>
      <c r="AP853" s="215"/>
      <c r="AQ853" s="215"/>
    </row>
    <row r="854" spans="1:43" ht="38.25" x14ac:dyDescent="0.25">
      <c r="A854" s="232" t="s">
        <v>1200</v>
      </c>
      <c r="B854" s="74" t="s">
        <v>12</v>
      </c>
      <c r="C854" s="74">
        <v>12</v>
      </c>
      <c r="D854" s="74" t="s">
        <v>14</v>
      </c>
      <c r="E854" s="74" t="s">
        <v>8</v>
      </c>
      <c r="F854" s="209">
        <v>3</v>
      </c>
      <c r="G854" s="209">
        <v>3</v>
      </c>
      <c r="H854" s="209">
        <v>3</v>
      </c>
      <c r="I854" s="209">
        <v>3</v>
      </c>
      <c r="J854" s="209">
        <v>3</v>
      </c>
      <c r="K854" s="209">
        <v>3</v>
      </c>
      <c r="L854" s="209">
        <v>3</v>
      </c>
      <c r="M854" s="209">
        <v>3</v>
      </c>
      <c r="N854" s="209">
        <v>3</v>
      </c>
      <c r="O854" s="209">
        <v>3</v>
      </c>
      <c r="P854" s="209">
        <v>3</v>
      </c>
      <c r="Q854" s="209">
        <v>3</v>
      </c>
      <c r="R854" s="209">
        <v>3</v>
      </c>
      <c r="S854" s="209">
        <v>3</v>
      </c>
      <c r="T854" s="209"/>
      <c r="U854" s="209"/>
      <c r="V854" s="209"/>
      <c r="W854" s="209"/>
      <c r="X854" s="209"/>
      <c r="Y854" s="64">
        <v>3</v>
      </c>
      <c r="Z854" s="127">
        <v>3</v>
      </c>
      <c r="AA854" s="127">
        <v>3</v>
      </c>
      <c r="AB854" s="128" t="s">
        <v>1132</v>
      </c>
      <c r="AC854" s="61" t="s">
        <v>144</v>
      </c>
      <c r="AD854" s="214" t="s">
        <v>371</v>
      </c>
      <c r="AE854" s="61" t="s">
        <v>476</v>
      </c>
      <c r="AF854" s="130" t="s">
        <v>1132</v>
      </c>
      <c r="AG854" s="123">
        <v>3</v>
      </c>
      <c r="AH854" s="123">
        <v>3</v>
      </c>
      <c r="AI854" s="61" t="s">
        <v>144</v>
      </c>
      <c r="AJ854" s="61" t="s">
        <v>371</v>
      </c>
      <c r="AK854" s="61" t="s">
        <v>476</v>
      </c>
      <c r="AL854" s="61" t="s">
        <v>1129</v>
      </c>
      <c r="AM854" s="76"/>
      <c r="AN854" s="215"/>
      <c r="AO854" s="215"/>
      <c r="AP854" s="215"/>
      <c r="AQ854" s="215"/>
    </row>
    <row r="855" spans="1:43" ht="25.5" x14ac:dyDescent="0.25">
      <c r="A855" s="232" t="s">
        <v>1200</v>
      </c>
      <c r="B855" s="191" t="s">
        <v>35</v>
      </c>
      <c r="C855" s="191">
        <v>14</v>
      </c>
      <c r="D855" s="191" t="s">
        <v>626</v>
      </c>
      <c r="E855" s="191" t="s">
        <v>9</v>
      </c>
      <c r="F855" s="216"/>
      <c r="G855" s="216"/>
      <c r="H855" s="216"/>
      <c r="I855" s="216"/>
      <c r="J855" s="216"/>
      <c r="K855" s="216"/>
      <c r="L855" s="216"/>
      <c r="M855" s="216"/>
      <c r="N855" s="216"/>
      <c r="O855" s="216"/>
      <c r="P855" s="216"/>
      <c r="Q855" s="216"/>
      <c r="R855" s="216"/>
      <c r="S855" s="216"/>
      <c r="T855" s="216"/>
      <c r="U855" s="216"/>
      <c r="V855" s="216"/>
      <c r="W855" s="216"/>
      <c r="X855" s="216"/>
      <c r="Y855" s="152" t="s">
        <v>824</v>
      </c>
      <c r="Z855" s="127" t="s">
        <v>824</v>
      </c>
      <c r="AA855" s="127" t="s">
        <v>824</v>
      </c>
      <c r="AB855" s="127" t="s">
        <v>824</v>
      </c>
      <c r="AC855" s="35" t="s">
        <v>824</v>
      </c>
      <c r="AD855" s="219"/>
      <c r="AE855" s="35" t="s">
        <v>824</v>
      </c>
      <c r="AF855" s="130" t="s">
        <v>824</v>
      </c>
      <c r="AG855" s="123" t="s">
        <v>824</v>
      </c>
      <c r="AH855" s="123" t="s">
        <v>824</v>
      </c>
      <c r="AI855" s="61" t="s">
        <v>824</v>
      </c>
      <c r="AJ855" s="61" t="s">
        <v>824</v>
      </c>
      <c r="AK855" s="61" t="s">
        <v>824</v>
      </c>
      <c r="AL855" s="35" t="s">
        <v>1129</v>
      </c>
      <c r="AM855" s="192"/>
      <c r="AN855" s="215"/>
      <c r="AO855" s="215"/>
      <c r="AP855" s="215"/>
      <c r="AQ855" s="215"/>
    </row>
    <row r="856" spans="1:43" ht="30" x14ac:dyDescent="0.25">
      <c r="A856" s="232" t="s">
        <v>1200</v>
      </c>
      <c r="B856" s="74" t="s">
        <v>38</v>
      </c>
      <c r="C856" s="74">
        <v>15</v>
      </c>
      <c r="D856" s="74" t="s">
        <v>17</v>
      </c>
      <c r="E856" s="74" t="s">
        <v>9</v>
      </c>
      <c r="F856" s="209">
        <v>3</v>
      </c>
      <c r="G856" s="209">
        <v>3</v>
      </c>
      <c r="H856" s="209">
        <v>3</v>
      </c>
      <c r="I856" s="209">
        <v>3</v>
      </c>
      <c r="J856" s="209">
        <v>3</v>
      </c>
      <c r="K856" s="209">
        <v>3</v>
      </c>
      <c r="L856" s="209">
        <v>3</v>
      </c>
      <c r="M856" s="209">
        <v>3</v>
      </c>
      <c r="N856" s="209">
        <v>3</v>
      </c>
      <c r="O856" s="209">
        <v>3</v>
      </c>
      <c r="P856" s="209">
        <v>3</v>
      </c>
      <c r="Q856" s="209">
        <v>3</v>
      </c>
      <c r="R856" s="209">
        <v>3</v>
      </c>
      <c r="S856" s="209">
        <v>3</v>
      </c>
      <c r="T856" s="209"/>
      <c r="U856" s="209"/>
      <c r="V856" s="209"/>
      <c r="W856" s="209"/>
      <c r="X856" s="209"/>
      <c r="Y856" s="64">
        <v>3</v>
      </c>
      <c r="Z856" s="127">
        <v>3</v>
      </c>
      <c r="AA856" s="127">
        <v>3</v>
      </c>
      <c r="AB856" s="128" t="s">
        <v>1132</v>
      </c>
      <c r="AC856" s="61" t="s">
        <v>144</v>
      </c>
      <c r="AD856" s="214" t="s">
        <v>371</v>
      </c>
      <c r="AE856" s="61" t="s">
        <v>476</v>
      </c>
      <c r="AF856" s="130" t="s">
        <v>1168</v>
      </c>
      <c r="AG856" s="123">
        <v>1</v>
      </c>
      <c r="AH856" s="123">
        <v>1</v>
      </c>
      <c r="AI856" s="61" t="s">
        <v>462</v>
      </c>
      <c r="AJ856" s="61" t="s">
        <v>463</v>
      </c>
      <c r="AK856" s="61" t="s">
        <v>475</v>
      </c>
      <c r="AL856" s="61" t="s">
        <v>377</v>
      </c>
      <c r="AM856" s="76"/>
      <c r="AN856" s="215" t="s">
        <v>1204</v>
      </c>
      <c r="AO856" s="215" t="s">
        <v>1205</v>
      </c>
      <c r="AP856" s="215" t="s">
        <v>1206</v>
      </c>
      <c r="AQ856" s="215" t="s">
        <v>1207</v>
      </c>
    </row>
    <row r="857" spans="1:43" ht="25.5" x14ac:dyDescent="0.25">
      <c r="A857" s="232" t="s">
        <v>1200</v>
      </c>
      <c r="B857" s="191" t="s">
        <v>33</v>
      </c>
      <c r="C857" s="191">
        <v>16</v>
      </c>
      <c r="D857" s="191" t="s">
        <v>19</v>
      </c>
      <c r="E857" s="191" t="s">
        <v>8</v>
      </c>
      <c r="F857" s="216"/>
      <c r="G857" s="216"/>
      <c r="H857" s="216"/>
      <c r="I857" s="216"/>
      <c r="J857" s="216"/>
      <c r="K857" s="216"/>
      <c r="L857" s="216"/>
      <c r="M857" s="216"/>
      <c r="N857" s="216"/>
      <c r="O857" s="216"/>
      <c r="P857" s="216"/>
      <c r="Q857" s="216"/>
      <c r="R857" s="216"/>
      <c r="S857" s="216"/>
      <c r="T857" s="216"/>
      <c r="U857" s="216"/>
      <c r="V857" s="216"/>
      <c r="W857" s="216"/>
      <c r="X857" s="216"/>
      <c r="Y857" s="152" t="s">
        <v>824</v>
      </c>
      <c r="Z857" s="127" t="s">
        <v>824</v>
      </c>
      <c r="AA857" s="127" t="s">
        <v>824</v>
      </c>
      <c r="AB857" s="127" t="s">
        <v>824</v>
      </c>
      <c r="AC857" s="35" t="s">
        <v>824</v>
      </c>
      <c r="AD857" s="219"/>
      <c r="AE857" s="35" t="s">
        <v>824</v>
      </c>
      <c r="AF857" s="130" t="s">
        <v>824</v>
      </c>
      <c r="AG857" s="123" t="s">
        <v>824</v>
      </c>
      <c r="AH857" s="123" t="s">
        <v>824</v>
      </c>
      <c r="AI857" s="61" t="s">
        <v>824</v>
      </c>
      <c r="AJ857" s="61" t="s">
        <v>824</v>
      </c>
      <c r="AK857" s="61" t="s">
        <v>824</v>
      </c>
      <c r="AL857" s="35" t="s">
        <v>1129</v>
      </c>
      <c r="AM857" s="192"/>
      <c r="AN857" s="215"/>
      <c r="AO857" s="215"/>
      <c r="AP857" s="215"/>
      <c r="AQ857" s="215"/>
    </row>
    <row r="858" spans="1:43" x14ac:dyDescent="0.25">
      <c r="A858" s="232" t="s">
        <v>1200</v>
      </c>
      <c r="B858" s="74" t="s">
        <v>43</v>
      </c>
      <c r="C858" s="74">
        <v>17</v>
      </c>
      <c r="D858" s="74" t="s">
        <v>20</v>
      </c>
      <c r="E858" s="74" t="s">
        <v>9</v>
      </c>
      <c r="F858" s="209"/>
      <c r="G858" s="209"/>
      <c r="H858" s="209"/>
      <c r="I858" s="209"/>
      <c r="J858" s="209"/>
      <c r="K858" s="209"/>
      <c r="L858" s="209"/>
      <c r="M858" s="209"/>
      <c r="N858" s="209"/>
      <c r="O858" s="209"/>
      <c r="P858" s="209"/>
      <c r="Q858" s="209"/>
      <c r="R858" s="209"/>
      <c r="S858" s="209"/>
      <c r="T858" s="209"/>
      <c r="U858" s="209"/>
      <c r="V858" s="209"/>
      <c r="W858" s="209"/>
      <c r="X858" s="209"/>
      <c r="Y858" s="64" t="s">
        <v>824</v>
      </c>
      <c r="Z858" s="127" t="s">
        <v>824</v>
      </c>
      <c r="AA858" s="127" t="s">
        <v>824</v>
      </c>
      <c r="AB858" s="128" t="s">
        <v>824</v>
      </c>
      <c r="AC858" s="61" t="s">
        <v>824</v>
      </c>
      <c r="AD858" s="214"/>
      <c r="AE858" s="61" t="s">
        <v>824</v>
      </c>
      <c r="AF858" s="130" t="s">
        <v>824</v>
      </c>
      <c r="AG858" s="123" t="s">
        <v>824</v>
      </c>
      <c r="AH858" s="123" t="s">
        <v>824</v>
      </c>
      <c r="AI858" s="61" t="s">
        <v>824</v>
      </c>
      <c r="AJ858" s="61" t="s">
        <v>824</v>
      </c>
      <c r="AK858" s="61" t="s">
        <v>824</v>
      </c>
      <c r="AL858" s="61" t="s">
        <v>1129</v>
      </c>
      <c r="AM858" s="76"/>
      <c r="AN858" s="215"/>
      <c r="AO858" s="215"/>
      <c r="AP858" s="215"/>
      <c r="AQ858" s="215"/>
    </row>
    <row r="859" spans="1:43" ht="25.5" x14ac:dyDescent="0.25">
      <c r="A859" s="232" t="s">
        <v>1200</v>
      </c>
      <c r="B859" s="191" t="s">
        <v>12</v>
      </c>
      <c r="C859" s="191">
        <v>18</v>
      </c>
      <c r="D859" s="191" t="s">
        <v>21</v>
      </c>
      <c r="E859" s="191" t="s">
        <v>8</v>
      </c>
      <c r="F859" s="216">
        <v>3</v>
      </c>
      <c r="G859" s="216">
        <v>3</v>
      </c>
      <c r="H859" s="216">
        <v>2</v>
      </c>
      <c r="I859" s="216">
        <v>3</v>
      </c>
      <c r="J859" s="216">
        <v>4</v>
      </c>
      <c r="K859" s="216">
        <v>3</v>
      </c>
      <c r="L859" s="216">
        <v>4</v>
      </c>
      <c r="M859" s="216">
        <v>3</v>
      </c>
      <c r="N859" s="216">
        <v>3</v>
      </c>
      <c r="O859" s="216">
        <v>3</v>
      </c>
      <c r="P859" s="216">
        <v>3</v>
      </c>
      <c r="Q859" s="216">
        <v>3</v>
      </c>
      <c r="R859" s="216">
        <v>3</v>
      </c>
      <c r="S859" s="216">
        <v>3</v>
      </c>
      <c r="T859" s="216"/>
      <c r="U859" s="216"/>
      <c r="V859" s="216"/>
      <c r="W859" s="216"/>
      <c r="X859" s="216"/>
      <c r="Y859" s="152">
        <v>3</v>
      </c>
      <c r="Z859" s="127">
        <v>3</v>
      </c>
      <c r="AA859" s="127">
        <v>3</v>
      </c>
      <c r="AB859" s="127" t="s">
        <v>1132</v>
      </c>
      <c r="AC859" s="35" t="s">
        <v>144</v>
      </c>
      <c r="AD859" s="219" t="s">
        <v>371</v>
      </c>
      <c r="AE859" s="35" t="s">
        <v>476</v>
      </c>
      <c r="AF859" s="130" t="s">
        <v>1132</v>
      </c>
      <c r="AG859" s="123">
        <v>3</v>
      </c>
      <c r="AH859" s="123">
        <v>3</v>
      </c>
      <c r="AI859" s="61" t="s">
        <v>144</v>
      </c>
      <c r="AJ859" s="61" t="s">
        <v>371</v>
      </c>
      <c r="AK859" s="61" t="s">
        <v>476</v>
      </c>
      <c r="AL859" s="35" t="s">
        <v>1129</v>
      </c>
      <c r="AM859" s="192"/>
      <c r="AN859" s="215"/>
      <c r="AO859" s="215"/>
      <c r="AP859" s="215"/>
      <c r="AQ859" s="215"/>
    </row>
    <row r="860" spans="1:43" ht="25.5" x14ac:dyDescent="0.25">
      <c r="A860" s="232" t="s">
        <v>1200</v>
      </c>
      <c r="B860" s="74" t="s">
        <v>12</v>
      </c>
      <c r="C860" s="74">
        <v>19</v>
      </c>
      <c r="D860" s="74" t="s">
        <v>22</v>
      </c>
      <c r="E860" s="74" t="s">
        <v>9</v>
      </c>
      <c r="F860" s="209">
        <v>3</v>
      </c>
      <c r="G860" s="209">
        <v>5</v>
      </c>
      <c r="H860" s="209">
        <v>3</v>
      </c>
      <c r="I860" s="209">
        <v>3</v>
      </c>
      <c r="J860" s="209">
        <v>3</v>
      </c>
      <c r="K860" s="209">
        <v>3</v>
      </c>
      <c r="L860" s="209">
        <v>3</v>
      </c>
      <c r="M860" s="209">
        <v>3</v>
      </c>
      <c r="N860" s="209">
        <v>3</v>
      </c>
      <c r="O860" s="209">
        <v>3</v>
      </c>
      <c r="P860" s="209">
        <v>3</v>
      </c>
      <c r="Q860" s="209">
        <v>3</v>
      </c>
      <c r="R860" s="209">
        <v>4</v>
      </c>
      <c r="S860" s="209">
        <v>3</v>
      </c>
      <c r="T860" s="209"/>
      <c r="U860" s="209"/>
      <c r="V860" s="209"/>
      <c r="W860" s="209"/>
      <c r="X860" s="209"/>
      <c r="Y860" s="64">
        <v>3</v>
      </c>
      <c r="Z860" s="127">
        <v>3</v>
      </c>
      <c r="AA860" s="127">
        <v>3</v>
      </c>
      <c r="AB860" s="128" t="s">
        <v>1132</v>
      </c>
      <c r="AC860" s="61" t="s">
        <v>144</v>
      </c>
      <c r="AD860" s="214" t="s">
        <v>371</v>
      </c>
      <c r="AE860" s="61" t="s">
        <v>476</v>
      </c>
      <c r="AF860" s="130" t="s">
        <v>1132</v>
      </c>
      <c r="AG860" s="123">
        <v>3</v>
      </c>
      <c r="AH860" s="123">
        <v>3</v>
      </c>
      <c r="AI860" s="61" t="s">
        <v>144</v>
      </c>
      <c r="AJ860" s="61" t="s">
        <v>371</v>
      </c>
      <c r="AK860" s="61" t="s">
        <v>476</v>
      </c>
      <c r="AL860" s="61" t="s">
        <v>1129</v>
      </c>
      <c r="AM860" s="76"/>
      <c r="AN860" s="215"/>
      <c r="AO860" s="215"/>
      <c r="AP860" s="215"/>
      <c r="AQ860" s="215"/>
    </row>
    <row r="861" spans="1:43" ht="25.5" x14ac:dyDescent="0.25">
      <c r="A861" s="232" t="s">
        <v>1200</v>
      </c>
      <c r="B861" s="191" t="s">
        <v>12</v>
      </c>
      <c r="C861" s="191">
        <v>21</v>
      </c>
      <c r="D861" s="191" t="s">
        <v>25</v>
      </c>
      <c r="E861" s="191" t="s">
        <v>8</v>
      </c>
      <c r="F861" s="216">
        <v>1</v>
      </c>
      <c r="G861" s="216">
        <v>1</v>
      </c>
      <c r="H861" s="216">
        <v>2</v>
      </c>
      <c r="I861" s="216">
        <v>3</v>
      </c>
      <c r="J861" s="216">
        <v>2</v>
      </c>
      <c r="K861" s="216">
        <v>1</v>
      </c>
      <c r="L861" s="216">
        <v>3</v>
      </c>
      <c r="M861" s="216">
        <v>1</v>
      </c>
      <c r="N861" s="216">
        <v>2</v>
      </c>
      <c r="O861" s="216">
        <v>2</v>
      </c>
      <c r="P861" s="216">
        <v>2</v>
      </c>
      <c r="Q861" s="216">
        <v>2</v>
      </c>
      <c r="R861" s="216">
        <v>2</v>
      </c>
      <c r="S861" s="216">
        <v>1</v>
      </c>
      <c r="T861" s="216"/>
      <c r="U861" s="216"/>
      <c r="V861" s="216"/>
      <c r="W861" s="216"/>
      <c r="X861" s="216"/>
      <c r="Y861" s="152">
        <v>2</v>
      </c>
      <c r="Z861" s="127">
        <v>2</v>
      </c>
      <c r="AA861" s="127">
        <v>3</v>
      </c>
      <c r="AB861" s="127" t="s">
        <v>1181</v>
      </c>
      <c r="AC861" s="35" t="s">
        <v>142</v>
      </c>
      <c r="AD861" s="219" t="s">
        <v>371</v>
      </c>
      <c r="AE861" s="35" t="s">
        <v>371</v>
      </c>
      <c r="AF861" s="130" t="s">
        <v>1181</v>
      </c>
      <c r="AG861" s="123">
        <v>2</v>
      </c>
      <c r="AH861" s="123">
        <v>3</v>
      </c>
      <c r="AI861" s="61" t="s">
        <v>142</v>
      </c>
      <c r="AJ861" s="61" t="s">
        <v>371</v>
      </c>
      <c r="AK861" s="61" t="s">
        <v>371</v>
      </c>
      <c r="AL861" s="35" t="s">
        <v>1129</v>
      </c>
      <c r="AM861" s="192"/>
      <c r="AN861" s="215"/>
      <c r="AO861" s="215"/>
      <c r="AP861" s="215"/>
      <c r="AQ861" s="215"/>
    </row>
    <row r="862" spans="1:43" ht="51" x14ac:dyDescent="0.25">
      <c r="A862" s="232" t="s">
        <v>1200</v>
      </c>
      <c r="B862" s="74" t="s">
        <v>26</v>
      </c>
      <c r="C862" s="74">
        <v>22</v>
      </c>
      <c r="D862" s="74" t="s">
        <v>27</v>
      </c>
      <c r="E862" s="74" t="s">
        <v>8</v>
      </c>
      <c r="F862" s="209"/>
      <c r="G862" s="209"/>
      <c r="H862" s="209"/>
      <c r="I862" s="209"/>
      <c r="J862" s="209"/>
      <c r="K862" s="209"/>
      <c r="L862" s="209"/>
      <c r="M862" s="209"/>
      <c r="N862" s="209"/>
      <c r="O862" s="209"/>
      <c r="P862" s="209"/>
      <c r="Q862" s="209"/>
      <c r="R862" s="209"/>
      <c r="S862" s="209"/>
      <c r="T862" s="209"/>
      <c r="U862" s="209"/>
      <c r="V862" s="209"/>
      <c r="W862" s="209"/>
      <c r="X862" s="209"/>
      <c r="Y862" s="64" t="s">
        <v>824</v>
      </c>
      <c r="Z862" s="127" t="s">
        <v>824</v>
      </c>
      <c r="AA862" s="127" t="s">
        <v>824</v>
      </c>
      <c r="AB862" s="128" t="s">
        <v>824</v>
      </c>
      <c r="AC862" s="61" t="s">
        <v>824</v>
      </c>
      <c r="AD862" s="214"/>
      <c r="AE862" s="61" t="s">
        <v>824</v>
      </c>
      <c r="AF862" s="130" t="s">
        <v>824</v>
      </c>
      <c r="AG862" s="123" t="s">
        <v>824</v>
      </c>
      <c r="AH862" s="123" t="s">
        <v>824</v>
      </c>
      <c r="AI862" s="61" t="s">
        <v>824</v>
      </c>
      <c r="AJ862" s="61" t="s">
        <v>824</v>
      </c>
      <c r="AK862" s="61" t="s">
        <v>824</v>
      </c>
      <c r="AL862" s="61" t="s">
        <v>1129</v>
      </c>
      <c r="AM862" s="76"/>
      <c r="AN862" s="215"/>
      <c r="AO862" s="215"/>
      <c r="AP862" s="215"/>
      <c r="AQ862" s="215"/>
    </row>
    <row r="863" spans="1:43" ht="38.25" x14ac:dyDescent="0.25">
      <c r="A863" s="232" t="s">
        <v>1200</v>
      </c>
      <c r="B863" s="191" t="s">
        <v>26</v>
      </c>
      <c r="C863" s="191">
        <v>23</v>
      </c>
      <c r="D863" s="191" t="s">
        <v>28</v>
      </c>
      <c r="E863" s="191" t="s">
        <v>8</v>
      </c>
      <c r="F863" s="216">
        <v>2</v>
      </c>
      <c r="G863" s="216">
        <v>2</v>
      </c>
      <c r="H863" s="216">
        <v>2</v>
      </c>
      <c r="I863" s="216">
        <v>1</v>
      </c>
      <c r="J863" s="216">
        <v>1</v>
      </c>
      <c r="K863" s="216">
        <v>1</v>
      </c>
      <c r="L863" s="216">
        <v>1</v>
      </c>
      <c r="M863" s="216">
        <v>1</v>
      </c>
      <c r="N863" s="216">
        <v>1</v>
      </c>
      <c r="O863" s="216">
        <v>1</v>
      </c>
      <c r="P863" s="216">
        <v>1</v>
      </c>
      <c r="Q863" s="216">
        <v>1</v>
      </c>
      <c r="R863" s="216">
        <v>1</v>
      </c>
      <c r="S863" s="216">
        <v>1</v>
      </c>
      <c r="T863" s="216"/>
      <c r="U863" s="216"/>
      <c r="V863" s="216"/>
      <c r="W863" s="216"/>
      <c r="X863" s="216"/>
      <c r="Y863" s="152">
        <v>1</v>
      </c>
      <c r="Z863" s="127">
        <v>1</v>
      </c>
      <c r="AA863" s="127">
        <v>2</v>
      </c>
      <c r="AB863" s="127" t="s">
        <v>1143</v>
      </c>
      <c r="AC863" s="35" t="s">
        <v>462</v>
      </c>
      <c r="AD863" s="219" t="s">
        <v>384</v>
      </c>
      <c r="AE863" s="35" t="s">
        <v>475</v>
      </c>
      <c r="AF863" s="130" t="s">
        <v>1143</v>
      </c>
      <c r="AG863" s="123">
        <v>1</v>
      </c>
      <c r="AH863" s="123">
        <v>2</v>
      </c>
      <c r="AI863" s="61" t="s">
        <v>462</v>
      </c>
      <c r="AJ863" s="61" t="s">
        <v>384</v>
      </c>
      <c r="AK863" s="61" t="s">
        <v>475</v>
      </c>
      <c r="AL863" s="35" t="s">
        <v>377</v>
      </c>
      <c r="AM863" s="192"/>
      <c r="AN863" s="215"/>
      <c r="AO863" s="215"/>
      <c r="AP863" s="215"/>
      <c r="AQ863" s="215"/>
    </row>
    <row r="864" spans="1:43" ht="38.25" x14ac:dyDescent="0.25">
      <c r="A864" s="232" t="s">
        <v>1200</v>
      </c>
      <c r="B864" s="74" t="s">
        <v>29</v>
      </c>
      <c r="C864" s="74">
        <v>24</v>
      </c>
      <c r="D864" s="74" t="s">
        <v>30</v>
      </c>
      <c r="E864" s="74" t="s">
        <v>9</v>
      </c>
      <c r="F864" s="209"/>
      <c r="G864" s="209"/>
      <c r="H864" s="209"/>
      <c r="I864" s="209"/>
      <c r="J864" s="209"/>
      <c r="K864" s="209"/>
      <c r="L864" s="209"/>
      <c r="M864" s="209"/>
      <c r="N864" s="209"/>
      <c r="O864" s="209"/>
      <c r="P864" s="209"/>
      <c r="Q864" s="209"/>
      <c r="R864" s="209"/>
      <c r="S864" s="209"/>
      <c r="T864" s="209"/>
      <c r="U864" s="209"/>
      <c r="V864" s="209"/>
      <c r="W864" s="209"/>
      <c r="X864" s="209"/>
      <c r="Y864" s="64" t="s">
        <v>824</v>
      </c>
      <c r="Z864" s="127" t="s">
        <v>824</v>
      </c>
      <c r="AA864" s="127" t="s">
        <v>824</v>
      </c>
      <c r="AB864" s="128" t="s">
        <v>824</v>
      </c>
      <c r="AC864" s="61" t="s">
        <v>824</v>
      </c>
      <c r="AD864" s="214"/>
      <c r="AE864" s="61" t="s">
        <v>824</v>
      </c>
      <c r="AF864" s="130" t="s">
        <v>824</v>
      </c>
      <c r="AG864" s="123" t="s">
        <v>824</v>
      </c>
      <c r="AH864" s="123" t="s">
        <v>824</v>
      </c>
      <c r="AI864" s="61" t="s">
        <v>824</v>
      </c>
      <c r="AJ864" s="61" t="s">
        <v>824</v>
      </c>
      <c r="AK864" s="61" t="s">
        <v>824</v>
      </c>
      <c r="AL864" s="61" t="s">
        <v>1129</v>
      </c>
      <c r="AM864" s="76"/>
      <c r="AN864" s="215"/>
      <c r="AO864" s="215"/>
      <c r="AP864" s="215"/>
      <c r="AQ864" s="215"/>
    </row>
    <row r="865" spans="1:43" ht="25.5" x14ac:dyDescent="0.25">
      <c r="A865" s="232" t="s">
        <v>1200</v>
      </c>
      <c r="B865" s="191" t="s">
        <v>12</v>
      </c>
      <c r="C865" s="191">
        <v>25</v>
      </c>
      <c r="D865" s="191" t="s">
        <v>31</v>
      </c>
      <c r="E865" s="191" t="s">
        <v>9</v>
      </c>
      <c r="F865" s="216">
        <v>1</v>
      </c>
      <c r="G865" s="216">
        <v>1</v>
      </c>
      <c r="H865" s="216">
        <v>1</v>
      </c>
      <c r="I865" s="216">
        <v>1</v>
      </c>
      <c r="J865" s="216">
        <v>1</v>
      </c>
      <c r="K865" s="216">
        <v>1</v>
      </c>
      <c r="L865" s="216">
        <v>1</v>
      </c>
      <c r="M865" s="216">
        <v>1</v>
      </c>
      <c r="N865" s="216">
        <v>1</v>
      </c>
      <c r="O865" s="216">
        <v>1</v>
      </c>
      <c r="P865" s="216">
        <v>1</v>
      </c>
      <c r="Q865" s="216">
        <v>1</v>
      </c>
      <c r="R865" s="216">
        <v>1</v>
      </c>
      <c r="S865" s="216">
        <v>1</v>
      </c>
      <c r="T865" s="216"/>
      <c r="U865" s="216"/>
      <c r="V865" s="216"/>
      <c r="W865" s="216"/>
      <c r="X865" s="216"/>
      <c r="Y865" s="152">
        <v>1</v>
      </c>
      <c r="Z865" s="127">
        <v>1</v>
      </c>
      <c r="AA865" s="127">
        <v>2</v>
      </c>
      <c r="AB865" s="127" t="s">
        <v>1143</v>
      </c>
      <c r="AC865" s="35" t="s">
        <v>462</v>
      </c>
      <c r="AD865" s="219" t="s">
        <v>384</v>
      </c>
      <c r="AE865" s="35" t="s">
        <v>475</v>
      </c>
      <c r="AF865" s="130" t="s">
        <v>1143</v>
      </c>
      <c r="AG865" s="123">
        <v>1</v>
      </c>
      <c r="AH865" s="123">
        <v>2</v>
      </c>
      <c r="AI865" s="61" t="s">
        <v>462</v>
      </c>
      <c r="AJ865" s="61" t="s">
        <v>384</v>
      </c>
      <c r="AK865" s="61" t="s">
        <v>475</v>
      </c>
      <c r="AL865" s="35" t="s">
        <v>377</v>
      </c>
      <c r="AM865" s="192"/>
      <c r="AN865" s="215"/>
      <c r="AO865" s="215"/>
      <c r="AP865" s="215"/>
      <c r="AQ865" s="215"/>
    </row>
    <row r="866" spans="1:43" x14ac:dyDescent="0.25">
      <c r="A866" s="232" t="s">
        <v>1200</v>
      </c>
      <c r="B866" s="191" t="s">
        <v>12</v>
      </c>
      <c r="C866" s="191">
        <v>26</v>
      </c>
      <c r="D866" s="191" t="s">
        <v>32</v>
      </c>
      <c r="E866" s="191" t="s">
        <v>9</v>
      </c>
      <c r="F866" s="216">
        <v>1</v>
      </c>
      <c r="G866" s="216">
        <v>2</v>
      </c>
      <c r="H866" s="216">
        <v>1</v>
      </c>
      <c r="I866" s="216">
        <v>1</v>
      </c>
      <c r="J866" s="216">
        <v>1</v>
      </c>
      <c r="K866" s="216">
        <v>1</v>
      </c>
      <c r="L866" s="216">
        <v>1</v>
      </c>
      <c r="M866" s="216">
        <v>1</v>
      </c>
      <c r="N866" s="216">
        <v>2</v>
      </c>
      <c r="O866" s="216">
        <v>1</v>
      </c>
      <c r="P866" s="216">
        <v>1</v>
      </c>
      <c r="Q866" s="216">
        <v>1</v>
      </c>
      <c r="R866" s="216">
        <v>1</v>
      </c>
      <c r="S866" s="216">
        <v>3</v>
      </c>
      <c r="T866" s="216"/>
      <c r="U866" s="216"/>
      <c r="V866" s="216"/>
      <c r="W866" s="216"/>
      <c r="X866" s="216"/>
      <c r="Y866" s="152">
        <v>1</v>
      </c>
      <c r="Z866" s="127">
        <v>1</v>
      </c>
      <c r="AA866" s="127">
        <v>2</v>
      </c>
      <c r="AB866" s="127" t="s">
        <v>1143</v>
      </c>
      <c r="AC866" s="35" t="s">
        <v>462</v>
      </c>
      <c r="AD866" s="219" t="s">
        <v>384</v>
      </c>
      <c r="AE866" s="35" t="s">
        <v>475</v>
      </c>
      <c r="AF866" s="130" t="s">
        <v>1143</v>
      </c>
      <c r="AG866" s="123">
        <v>1</v>
      </c>
      <c r="AH866" s="123">
        <v>2</v>
      </c>
      <c r="AI866" s="61" t="s">
        <v>462</v>
      </c>
      <c r="AJ866" s="61" t="s">
        <v>384</v>
      </c>
      <c r="AK866" s="61" t="s">
        <v>475</v>
      </c>
      <c r="AL866" s="35" t="s">
        <v>377</v>
      </c>
      <c r="AM866" s="192"/>
      <c r="AN866" s="215"/>
      <c r="AO866" s="215"/>
      <c r="AP866" s="215"/>
      <c r="AQ866" s="215"/>
    </row>
    <row r="867" spans="1:43" ht="51" x14ac:dyDescent="0.25">
      <c r="A867" s="232" t="s">
        <v>1200</v>
      </c>
      <c r="B867" s="74" t="s">
        <v>26</v>
      </c>
      <c r="C867" s="74">
        <v>28</v>
      </c>
      <c r="D867" s="74" t="s">
        <v>1155</v>
      </c>
      <c r="E867" s="74" t="s">
        <v>8</v>
      </c>
      <c r="F867" s="209"/>
      <c r="G867" s="209"/>
      <c r="H867" s="209"/>
      <c r="I867" s="209"/>
      <c r="J867" s="209"/>
      <c r="K867" s="209"/>
      <c r="L867" s="209"/>
      <c r="M867" s="209"/>
      <c r="N867" s="209"/>
      <c r="O867" s="209"/>
      <c r="P867" s="209"/>
      <c r="Q867" s="209"/>
      <c r="R867" s="209"/>
      <c r="S867" s="209"/>
      <c r="T867" s="209"/>
      <c r="U867" s="209"/>
      <c r="V867" s="209"/>
      <c r="W867" s="209"/>
      <c r="X867" s="209"/>
      <c r="Y867" s="64" t="s">
        <v>824</v>
      </c>
      <c r="Z867" s="127" t="s">
        <v>824</v>
      </c>
      <c r="AA867" s="127" t="s">
        <v>824</v>
      </c>
      <c r="AB867" s="128" t="s">
        <v>824</v>
      </c>
      <c r="AC867" s="61" t="s">
        <v>824</v>
      </c>
      <c r="AD867" s="214"/>
      <c r="AE867" s="61" t="s">
        <v>824</v>
      </c>
      <c r="AF867" s="130" t="s">
        <v>824</v>
      </c>
      <c r="AG867" s="123" t="s">
        <v>824</v>
      </c>
      <c r="AH867" s="123" t="s">
        <v>824</v>
      </c>
      <c r="AI867" s="61" t="s">
        <v>824</v>
      </c>
      <c r="AJ867" s="61" t="s">
        <v>824</v>
      </c>
      <c r="AK867" s="61" t="s">
        <v>824</v>
      </c>
      <c r="AL867" s="61" t="s">
        <v>1129</v>
      </c>
      <c r="AM867" s="76"/>
      <c r="AN867" s="215"/>
      <c r="AO867" s="215"/>
      <c r="AP867" s="215"/>
      <c r="AQ867" s="215"/>
    </row>
    <row r="868" spans="1:43" ht="38.25" x14ac:dyDescent="0.25">
      <c r="A868" s="232" t="s">
        <v>1200</v>
      </c>
      <c r="B868" s="191" t="s">
        <v>35</v>
      </c>
      <c r="C868" s="191">
        <v>31</v>
      </c>
      <c r="D868" s="191" t="s">
        <v>734</v>
      </c>
      <c r="E868" s="191" t="s">
        <v>8</v>
      </c>
      <c r="F868" s="216">
        <v>3</v>
      </c>
      <c r="G868" s="216">
        <v>3</v>
      </c>
      <c r="H868" s="216">
        <v>2</v>
      </c>
      <c r="I868" s="216">
        <v>3</v>
      </c>
      <c r="J868" s="216">
        <v>4</v>
      </c>
      <c r="K868" s="216">
        <v>3</v>
      </c>
      <c r="L868" s="216">
        <v>3</v>
      </c>
      <c r="M868" s="216">
        <v>3</v>
      </c>
      <c r="N868" s="216">
        <v>4</v>
      </c>
      <c r="O868" s="216">
        <v>4</v>
      </c>
      <c r="P868" s="216">
        <v>4</v>
      </c>
      <c r="Q868" s="216">
        <v>3</v>
      </c>
      <c r="R868" s="216">
        <v>3</v>
      </c>
      <c r="S868" s="216">
        <v>3</v>
      </c>
      <c r="T868" s="216"/>
      <c r="U868" s="216"/>
      <c r="V868" s="216"/>
      <c r="W868" s="216"/>
      <c r="X868" s="216"/>
      <c r="Y868" s="152">
        <v>3</v>
      </c>
      <c r="Z868" s="127">
        <v>3</v>
      </c>
      <c r="AA868" s="127">
        <v>3</v>
      </c>
      <c r="AB868" s="127" t="s">
        <v>1132</v>
      </c>
      <c r="AC868" s="35" t="s">
        <v>144</v>
      </c>
      <c r="AD868" s="219" t="s">
        <v>371</v>
      </c>
      <c r="AE868" s="35" t="s">
        <v>476</v>
      </c>
      <c r="AF868" s="130" t="s">
        <v>1182</v>
      </c>
      <c r="AG868" s="123">
        <v>2</v>
      </c>
      <c r="AH868" s="123">
        <v>2</v>
      </c>
      <c r="AI868" s="61" t="s">
        <v>142</v>
      </c>
      <c r="AJ868" s="61" t="s">
        <v>384</v>
      </c>
      <c r="AK868" s="61" t="s">
        <v>475</v>
      </c>
      <c r="AL868" s="35" t="s">
        <v>377</v>
      </c>
      <c r="AM868" s="192"/>
      <c r="AN868" s="215" t="s">
        <v>1208</v>
      </c>
      <c r="AO868" s="215" t="s">
        <v>1209</v>
      </c>
      <c r="AP868" s="215" t="s">
        <v>1210</v>
      </c>
      <c r="AQ868" s="215" t="s">
        <v>1211</v>
      </c>
    </row>
    <row r="869" spans="1:43" ht="25.5" x14ac:dyDescent="0.25">
      <c r="A869" s="232" t="s">
        <v>1200</v>
      </c>
      <c r="B869" s="74" t="s">
        <v>38</v>
      </c>
      <c r="C869" s="74">
        <v>34</v>
      </c>
      <c r="D869" s="74" t="s">
        <v>662</v>
      </c>
      <c r="E869" s="74" t="s">
        <v>9</v>
      </c>
      <c r="F869" s="209">
        <v>4</v>
      </c>
      <c r="G869" s="209">
        <v>4</v>
      </c>
      <c r="H869" s="209">
        <v>3</v>
      </c>
      <c r="I869" s="209">
        <v>4</v>
      </c>
      <c r="J869" s="209">
        <v>4</v>
      </c>
      <c r="K869" s="209">
        <v>3</v>
      </c>
      <c r="L869" s="209">
        <v>3</v>
      </c>
      <c r="M869" s="209">
        <v>3</v>
      </c>
      <c r="N869" s="209">
        <v>3</v>
      </c>
      <c r="O869" s="209">
        <v>3</v>
      </c>
      <c r="P869" s="209">
        <v>3</v>
      </c>
      <c r="Q869" s="209">
        <v>4</v>
      </c>
      <c r="R869" s="209">
        <v>3</v>
      </c>
      <c r="S869" s="209">
        <v>3</v>
      </c>
      <c r="T869" s="209"/>
      <c r="U869" s="209"/>
      <c r="V869" s="209"/>
      <c r="W869" s="209"/>
      <c r="X869" s="209"/>
      <c r="Y869" s="64">
        <v>3</v>
      </c>
      <c r="Z869" s="127">
        <v>3</v>
      </c>
      <c r="AA869" s="127">
        <v>2</v>
      </c>
      <c r="AB869" s="128" t="s">
        <v>1191</v>
      </c>
      <c r="AC869" s="61" t="s">
        <v>144</v>
      </c>
      <c r="AD869" s="214" t="s">
        <v>384</v>
      </c>
      <c r="AE869" s="61" t="s">
        <v>371</v>
      </c>
      <c r="AF869" s="130" t="s">
        <v>1191</v>
      </c>
      <c r="AG869" s="123">
        <v>3</v>
      </c>
      <c r="AH869" s="123">
        <v>2</v>
      </c>
      <c r="AI869" s="61" t="s">
        <v>144</v>
      </c>
      <c r="AJ869" s="61" t="s">
        <v>384</v>
      </c>
      <c r="AK869" s="61" t="s">
        <v>371</v>
      </c>
      <c r="AL869" s="61" t="s">
        <v>1129</v>
      </c>
      <c r="AM869" s="76"/>
      <c r="AN869" s="215"/>
      <c r="AO869" s="215"/>
      <c r="AP869" s="215"/>
      <c r="AQ869" s="215"/>
    </row>
    <row r="870" spans="1:43" ht="25.5" x14ac:dyDescent="0.25">
      <c r="A870" s="232" t="s">
        <v>1200</v>
      </c>
      <c r="B870" s="191" t="s">
        <v>38</v>
      </c>
      <c r="C870" s="191">
        <v>37</v>
      </c>
      <c r="D870" s="191" t="s">
        <v>663</v>
      </c>
      <c r="E870" s="191" t="s">
        <v>8</v>
      </c>
      <c r="F870" s="216">
        <v>1</v>
      </c>
      <c r="G870" s="216">
        <v>1</v>
      </c>
      <c r="H870" s="216">
        <v>1</v>
      </c>
      <c r="I870" s="216">
        <v>1</v>
      </c>
      <c r="J870" s="216">
        <v>1</v>
      </c>
      <c r="K870" s="216">
        <v>1</v>
      </c>
      <c r="L870" s="216">
        <v>1</v>
      </c>
      <c r="M870" s="216">
        <v>1</v>
      </c>
      <c r="N870" s="216">
        <v>1</v>
      </c>
      <c r="O870" s="216">
        <v>1</v>
      </c>
      <c r="P870" s="216">
        <v>1</v>
      </c>
      <c r="Q870" s="216">
        <v>1</v>
      </c>
      <c r="R870" s="216">
        <v>1</v>
      </c>
      <c r="S870" s="216">
        <v>1</v>
      </c>
      <c r="T870" s="216"/>
      <c r="U870" s="216"/>
      <c r="V870" s="216"/>
      <c r="W870" s="216"/>
      <c r="X870" s="216"/>
      <c r="Y870" s="152">
        <v>1</v>
      </c>
      <c r="Z870" s="127">
        <v>1</v>
      </c>
      <c r="AA870" s="127">
        <v>2</v>
      </c>
      <c r="AB870" s="127" t="s">
        <v>1143</v>
      </c>
      <c r="AC870" s="35" t="s">
        <v>462</v>
      </c>
      <c r="AD870" s="219" t="s">
        <v>384</v>
      </c>
      <c r="AE870" s="35" t="s">
        <v>475</v>
      </c>
      <c r="AF870" s="130" t="s">
        <v>1143</v>
      </c>
      <c r="AG870" s="123">
        <v>1</v>
      </c>
      <c r="AH870" s="123">
        <v>2</v>
      </c>
      <c r="AI870" s="61" t="s">
        <v>462</v>
      </c>
      <c r="AJ870" s="61" t="s">
        <v>384</v>
      </c>
      <c r="AK870" s="61" t="s">
        <v>475</v>
      </c>
      <c r="AL870" s="35" t="s">
        <v>377</v>
      </c>
      <c r="AM870" s="192"/>
      <c r="AN870" s="215"/>
      <c r="AO870" s="215"/>
      <c r="AP870" s="215"/>
      <c r="AQ870" s="215"/>
    </row>
    <row r="871" spans="1:43" ht="25.5" x14ac:dyDescent="0.25">
      <c r="A871" s="232" t="s">
        <v>1200</v>
      </c>
      <c r="B871" s="74" t="s">
        <v>43</v>
      </c>
      <c r="C871" s="74">
        <v>38</v>
      </c>
      <c r="D871" s="74" t="s">
        <v>664</v>
      </c>
      <c r="E871" s="74" t="s">
        <v>9</v>
      </c>
      <c r="F871" s="209">
        <v>4</v>
      </c>
      <c r="G871" s="209">
        <v>3</v>
      </c>
      <c r="H871" s="209">
        <v>2</v>
      </c>
      <c r="I871" s="209">
        <v>3</v>
      </c>
      <c r="J871" s="209">
        <v>3</v>
      </c>
      <c r="K871" s="209">
        <v>4</v>
      </c>
      <c r="L871" s="209">
        <v>4</v>
      </c>
      <c r="M871" s="209">
        <v>2</v>
      </c>
      <c r="N871" s="209">
        <v>2</v>
      </c>
      <c r="O871" s="209">
        <v>3</v>
      </c>
      <c r="P871" s="209">
        <v>3</v>
      </c>
      <c r="Q871" s="209">
        <v>3</v>
      </c>
      <c r="R871" s="209">
        <v>3</v>
      </c>
      <c r="S871" s="209">
        <v>3</v>
      </c>
      <c r="T871" s="209"/>
      <c r="U871" s="209"/>
      <c r="V871" s="209"/>
      <c r="W871" s="209"/>
      <c r="X871" s="209"/>
      <c r="Y871" s="64">
        <v>3</v>
      </c>
      <c r="Z871" s="127">
        <v>3</v>
      </c>
      <c r="AA871" s="127">
        <v>3</v>
      </c>
      <c r="AB871" s="128" t="s">
        <v>1132</v>
      </c>
      <c r="AC871" s="61" t="s">
        <v>144</v>
      </c>
      <c r="AD871" s="214" t="s">
        <v>371</v>
      </c>
      <c r="AE871" s="61" t="s">
        <v>476</v>
      </c>
      <c r="AF871" s="130" t="s">
        <v>1132</v>
      </c>
      <c r="AG871" s="123">
        <v>3</v>
      </c>
      <c r="AH871" s="123">
        <v>3</v>
      </c>
      <c r="AI871" s="61" t="s">
        <v>144</v>
      </c>
      <c r="AJ871" s="61" t="s">
        <v>371</v>
      </c>
      <c r="AK871" s="61" t="s">
        <v>476</v>
      </c>
      <c r="AL871" s="61" t="s">
        <v>1129</v>
      </c>
      <c r="AM871" s="76"/>
      <c r="AN871" s="215" t="s">
        <v>1212</v>
      </c>
      <c r="AO871" s="215" t="s">
        <v>1213</v>
      </c>
      <c r="AP871" s="215" t="s">
        <v>1214</v>
      </c>
      <c r="AQ871" s="215" t="s">
        <v>1215</v>
      </c>
    </row>
    <row r="872" spans="1:43" x14ac:dyDescent="0.25">
      <c r="A872" s="232" t="s">
        <v>1200</v>
      </c>
      <c r="B872" s="191" t="s">
        <v>43</v>
      </c>
      <c r="C872" s="191">
        <v>39</v>
      </c>
      <c r="D872" s="191" t="s">
        <v>44</v>
      </c>
      <c r="E872" s="191" t="s">
        <v>8</v>
      </c>
      <c r="F872" s="216"/>
      <c r="G872" s="216"/>
      <c r="H872" s="216"/>
      <c r="I872" s="216"/>
      <c r="J872" s="216"/>
      <c r="K872" s="216"/>
      <c r="L872" s="216"/>
      <c r="M872" s="216"/>
      <c r="N872" s="216"/>
      <c r="O872" s="216"/>
      <c r="P872" s="216"/>
      <c r="Q872" s="216"/>
      <c r="R872" s="216"/>
      <c r="S872" s="216"/>
      <c r="T872" s="216"/>
      <c r="U872" s="216"/>
      <c r="V872" s="216"/>
      <c r="W872" s="216"/>
      <c r="X872" s="216"/>
      <c r="Y872" s="152" t="s">
        <v>824</v>
      </c>
      <c r="Z872" s="127" t="s">
        <v>824</v>
      </c>
      <c r="AA872" s="127" t="s">
        <v>824</v>
      </c>
      <c r="AB872" s="127" t="s">
        <v>824</v>
      </c>
      <c r="AC872" s="35" t="s">
        <v>824</v>
      </c>
      <c r="AD872" s="219"/>
      <c r="AE872" s="35" t="s">
        <v>824</v>
      </c>
      <c r="AF872" s="130" t="s">
        <v>824</v>
      </c>
      <c r="AG872" s="123" t="s">
        <v>824</v>
      </c>
      <c r="AH872" s="123" t="s">
        <v>824</v>
      </c>
      <c r="AI872" s="61" t="s">
        <v>824</v>
      </c>
      <c r="AJ872" s="61" t="s">
        <v>824</v>
      </c>
      <c r="AK872" s="61" t="s">
        <v>824</v>
      </c>
      <c r="AL872" s="35" t="s">
        <v>1129</v>
      </c>
      <c r="AM872" s="192"/>
      <c r="AN872" s="215"/>
      <c r="AO872" s="215"/>
      <c r="AP872" s="215"/>
      <c r="AQ872" s="215"/>
    </row>
    <row r="873" spans="1:43" ht="25.5" x14ac:dyDescent="0.25">
      <c r="A873" s="232" t="s">
        <v>1200</v>
      </c>
      <c r="B873" s="74" t="s">
        <v>43</v>
      </c>
      <c r="C873" s="74">
        <v>40</v>
      </c>
      <c r="D873" s="74" t="s">
        <v>743</v>
      </c>
      <c r="E873" s="74" t="s">
        <v>9</v>
      </c>
      <c r="F873" s="209"/>
      <c r="G873" s="209"/>
      <c r="H873" s="209"/>
      <c r="I873" s="209"/>
      <c r="J873" s="209"/>
      <c r="K873" s="209"/>
      <c r="L873" s="209"/>
      <c r="M873" s="209"/>
      <c r="N873" s="209"/>
      <c r="O873" s="209"/>
      <c r="P873" s="209"/>
      <c r="Q873" s="209"/>
      <c r="R873" s="209"/>
      <c r="S873" s="209"/>
      <c r="T873" s="209"/>
      <c r="U873" s="209"/>
      <c r="V873" s="209"/>
      <c r="W873" s="209"/>
      <c r="X873" s="209"/>
      <c r="Y873" s="64" t="s">
        <v>824</v>
      </c>
      <c r="Z873" s="127" t="s">
        <v>824</v>
      </c>
      <c r="AA873" s="127" t="s">
        <v>824</v>
      </c>
      <c r="AB873" s="128" t="s">
        <v>824</v>
      </c>
      <c r="AC873" s="61" t="s">
        <v>824</v>
      </c>
      <c r="AD873" s="214"/>
      <c r="AE873" s="61" t="s">
        <v>824</v>
      </c>
      <c r="AF873" s="130" t="s">
        <v>824</v>
      </c>
      <c r="AG873" s="123" t="s">
        <v>824</v>
      </c>
      <c r="AH873" s="123" t="s">
        <v>824</v>
      </c>
      <c r="AI873" s="61" t="s">
        <v>824</v>
      </c>
      <c r="AJ873" s="61" t="s">
        <v>824</v>
      </c>
      <c r="AK873" s="61" t="s">
        <v>824</v>
      </c>
      <c r="AL873" s="61" t="s">
        <v>1129</v>
      </c>
      <c r="AM873" s="76"/>
      <c r="AN873" s="215"/>
      <c r="AO873" s="215"/>
      <c r="AP873" s="215"/>
      <c r="AQ873" s="215"/>
    </row>
    <row r="874" spans="1:43" ht="25.5" x14ac:dyDescent="0.25">
      <c r="A874" s="232" t="s">
        <v>1200</v>
      </c>
      <c r="B874" s="191" t="s">
        <v>43</v>
      </c>
      <c r="C874" s="197">
        <v>41</v>
      </c>
      <c r="D874" s="198" t="s">
        <v>665</v>
      </c>
      <c r="E874" s="198" t="s">
        <v>8</v>
      </c>
      <c r="F874" s="211"/>
      <c r="G874" s="211"/>
      <c r="H874" s="211"/>
      <c r="I874" s="211"/>
      <c r="J874" s="211"/>
      <c r="K874" s="211"/>
      <c r="L874" s="211"/>
      <c r="M874" s="211"/>
      <c r="N874" s="211"/>
      <c r="O874" s="211"/>
      <c r="P874" s="211"/>
      <c r="Q874" s="211"/>
      <c r="R874" s="211"/>
      <c r="S874" s="211"/>
      <c r="T874" s="211"/>
      <c r="U874" s="211"/>
      <c r="V874" s="211"/>
      <c r="W874" s="211"/>
      <c r="X874" s="211"/>
      <c r="Y874" s="189" t="s">
        <v>824</v>
      </c>
      <c r="Z874" s="127" t="s">
        <v>824</v>
      </c>
      <c r="AA874" s="127" t="s">
        <v>824</v>
      </c>
      <c r="AB874" s="128" t="s">
        <v>824</v>
      </c>
      <c r="AC874" s="61" t="s">
        <v>824</v>
      </c>
      <c r="AD874" s="214"/>
      <c r="AE874" s="61" t="s">
        <v>824</v>
      </c>
      <c r="AF874" s="130" t="s">
        <v>824</v>
      </c>
      <c r="AG874" s="123" t="s">
        <v>824</v>
      </c>
      <c r="AH874" s="123" t="s">
        <v>824</v>
      </c>
      <c r="AI874" s="61" t="s">
        <v>824</v>
      </c>
      <c r="AJ874" s="61" t="s">
        <v>824</v>
      </c>
      <c r="AK874" s="61" t="s">
        <v>824</v>
      </c>
      <c r="AL874" s="61" t="s">
        <v>1129</v>
      </c>
      <c r="AM874" s="76"/>
      <c r="AN874" s="215"/>
      <c r="AO874" s="215"/>
      <c r="AP874" s="215"/>
      <c r="AQ874" s="215"/>
    </row>
    <row r="875" spans="1:43" ht="25.5" x14ac:dyDescent="0.25">
      <c r="A875" s="232" t="s">
        <v>1200</v>
      </c>
      <c r="B875" s="74" t="s">
        <v>43</v>
      </c>
      <c r="C875" s="74">
        <v>42</v>
      </c>
      <c r="D875" s="74" t="s">
        <v>666</v>
      </c>
      <c r="E875" s="74" t="s">
        <v>9</v>
      </c>
      <c r="F875" s="209"/>
      <c r="G875" s="209"/>
      <c r="H875" s="209"/>
      <c r="I875" s="209"/>
      <c r="J875" s="209"/>
      <c r="K875" s="209"/>
      <c r="L875" s="209"/>
      <c r="M875" s="209"/>
      <c r="N875" s="209"/>
      <c r="O875" s="209"/>
      <c r="P875" s="209"/>
      <c r="Q875" s="209"/>
      <c r="R875" s="209"/>
      <c r="S875" s="209"/>
      <c r="T875" s="209"/>
      <c r="U875" s="209"/>
      <c r="V875" s="209"/>
      <c r="W875" s="209"/>
      <c r="X875" s="209"/>
      <c r="Y875" s="64" t="s">
        <v>824</v>
      </c>
      <c r="Z875" s="127" t="s">
        <v>824</v>
      </c>
      <c r="AA875" s="127" t="s">
        <v>824</v>
      </c>
      <c r="AB875" s="128" t="s">
        <v>824</v>
      </c>
      <c r="AC875" s="61" t="s">
        <v>824</v>
      </c>
      <c r="AD875" s="214"/>
      <c r="AE875" s="61" t="s">
        <v>824</v>
      </c>
      <c r="AF875" s="130" t="s">
        <v>824</v>
      </c>
      <c r="AG875" s="123" t="s">
        <v>824</v>
      </c>
      <c r="AH875" s="123" t="s">
        <v>824</v>
      </c>
      <c r="AI875" s="61" t="s">
        <v>824</v>
      </c>
      <c r="AJ875" s="61" t="s">
        <v>824</v>
      </c>
      <c r="AK875" s="61" t="s">
        <v>824</v>
      </c>
      <c r="AL875" s="61" t="s">
        <v>1129</v>
      </c>
      <c r="AM875" s="76"/>
      <c r="AN875" s="215"/>
      <c r="AO875" s="215"/>
      <c r="AP875" s="215"/>
      <c r="AQ875" s="215"/>
    </row>
    <row r="876" spans="1:43" ht="25.5" x14ac:dyDescent="0.25">
      <c r="A876" s="232" t="s">
        <v>1200</v>
      </c>
      <c r="B876" s="191" t="s">
        <v>45</v>
      </c>
      <c r="C876" s="191">
        <v>43</v>
      </c>
      <c r="D876" s="198" t="s">
        <v>667</v>
      </c>
      <c r="E876" s="198" t="s">
        <v>9</v>
      </c>
      <c r="F876" s="211"/>
      <c r="G876" s="211"/>
      <c r="H876" s="211"/>
      <c r="I876" s="211"/>
      <c r="J876" s="211"/>
      <c r="K876" s="211"/>
      <c r="L876" s="211"/>
      <c r="M876" s="211"/>
      <c r="N876" s="211"/>
      <c r="O876" s="211"/>
      <c r="P876" s="211"/>
      <c r="Q876" s="211"/>
      <c r="R876" s="211"/>
      <c r="S876" s="211"/>
      <c r="T876" s="211"/>
      <c r="U876" s="211"/>
      <c r="V876" s="211"/>
      <c r="W876" s="211"/>
      <c r="X876" s="211"/>
      <c r="Y876" s="189" t="s">
        <v>824</v>
      </c>
      <c r="Z876" s="127" t="s">
        <v>824</v>
      </c>
      <c r="AA876" s="127" t="s">
        <v>824</v>
      </c>
      <c r="AB876" s="128" t="s">
        <v>824</v>
      </c>
      <c r="AC876" s="61" t="s">
        <v>824</v>
      </c>
      <c r="AD876" s="214"/>
      <c r="AE876" s="61" t="s">
        <v>824</v>
      </c>
      <c r="AF876" s="130" t="s">
        <v>824</v>
      </c>
      <c r="AG876" s="123" t="s">
        <v>824</v>
      </c>
      <c r="AH876" s="123" t="s">
        <v>824</v>
      </c>
      <c r="AI876" s="61" t="s">
        <v>824</v>
      </c>
      <c r="AJ876" s="61" t="s">
        <v>824</v>
      </c>
      <c r="AK876" s="61" t="s">
        <v>824</v>
      </c>
      <c r="AL876" s="61" t="s">
        <v>1129</v>
      </c>
      <c r="AM876" s="76"/>
      <c r="AN876" s="215"/>
      <c r="AO876" s="215"/>
      <c r="AP876" s="215"/>
      <c r="AQ876" s="215"/>
    </row>
    <row r="877" spans="1:43" ht="25.5" x14ac:dyDescent="0.25">
      <c r="A877" s="232" t="s">
        <v>1200</v>
      </c>
      <c r="B877" s="74" t="s">
        <v>45</v>
      </c>
      <c r="C877" s="74">
        <v>44</v>
      </c>
      <c r="D877" s="74" t="s">
        <v>668</v>
      </c>
      <c r="E877" s="74" t="s">
        <v>9</v>
      </c>
      <c r="F877" s="209">
        <v>4</v>
      </c>
      <c r="G877" s="209">
        <v>5</v>
      </c>
      <c r="H877" s="209">
        <v>4</v>
      </c>
      <c r="I877" s="209">
        <v>4</v>
      </c>
      <c r="J877" s="209">
        <v>4</v>
      </c>
      <c r="K877" s="209">
        <v>4</v>
      </c>
      <c r="L877" s="209">
        <v>4</v>
      </c>
      <c r="M877" s="209">
        <v>4</v>
      </c>
      <c r="N877" s="209">
        <v>4</v>
      </c>
      <c r="O877" s="209">
        <v>4</v>
      </c>
      <c r="P877" s="209">
        <v>4</v>
      </c>
      <c r="Q877" s="209">
        <v>4</v>
      </c>
      <c r="R877" s="209">
        <v>4</v>
      </c>
      <c r="S877" s="209">
        <v>4</v>
      </c>
      <c r="T877" s="209"/>
      <c r="U877" s="209"/>
      <c r="V877" s="209"/>
      <c r="W877" s="209"/>
      <c r="X877" s="209"/>
      <c r="Y877" s="64">
        <v>4</v>
      </c>
      <c r="Z877" s="127">
        <v>4</v>
      </c>
      <c r="AA877" s="127">
        <v>3</v>
      </c>
      <c r="AB877" s="128" t="s">
        <v>1189</v>
      </c>
      <c r="AC877" s="61" t="s">
        <v>146</v>
      </c>
      <c r="AD877" s="214" t="s">
        <v>371</v>
      </c>
      <c r="AE877" s="61" t="s">
        <v>476</v>
      </c>
      <c r="AF877" s="130" t="s">
        <v>1191</v>
      </c>
      <c r="AG877" s="123">
        <v>3</v>
      </c>
      <c r="AH877" s="123">
        <v>2</v>
      </c>
      <c r="AI877" s="61" t="s">
        <v>144</v>
      </c>
      <c r="AJ877" s="61" t="s">
        <v>384</v>
      </c>
      <c r="AK877" s="61" t="s">
        <v>371</v>
      </c>
      <c r="AL877" s="61" t="s">
        <v>1129</v>
      </c>
      <c r="AM877" s="76"/>
      <c r="AN877" s="215" t="s">
        <v>1216</v>
      </c>
      <c r="AO877" s="215" t="s">
        <v>1217</v>
      </c>
      <c r="AP877" s="215" t="s">
        <v>1218</v>
      </c>
      <c r="AQ877" s="215"/>
    </row>
    <row r="878" spans="1:43" ht="25.5" x14ac:dyDescent="0.25">
      <c r="A878" s="232" t="s">
        <v>1200</v>
      </c>
      <c r="B878" s="191" t="s">
        <v>48</v>
      </c>
      <c r="C878" s="191">
        <v>49</v>
      </c>
      <c r="D878" s="198" t="s">
        <v>54</v>
      </c>
      <c r="E878" s="198" t="s">
        <v>9</v>
      </c>
      <c r="F878" s="211"/>
      <c r="G878" s="211"/>
      <c r="H878" s="211"/>
      <c r="I878" s="211"/>
      <c r="J878" s="211"/>
      <c r="K878" s="211"/>
      <c r="L878" s="211"/>
      <c r="M878" s="211"/>
      <c r="N878" s="211"/>
      <c r="O878" s="211"/>
      <c r="P878" s="211"/>
      <c r="Q878" s="211"/>
      <c r="R878" s="211"/>
      <c r="S878" s="211"/>
      <c r="T878" s="211"/>
      <c r="U878" s="211"/>
      <c r="V878" s="211"/>
      <c r="W878" s="211"/>
      <c r="X878" s="211"/>
      <c r="Y878" s="189" t="s">
        <v>824</v>
      </c>
      <c r="Z878" s="127" t="s">
        <v>824</v>
      </c>
      <c r="AA878" s="127" t="s">
        <v>824</v>
      </c>
      <c r="AB878" s="128" t="s">
        <v>824</v>
      </c>
      <c r="AC878" s="61" t="s">
        <v>824</v>
      </c>
      <c r="AD878" s="214"/>
      <c r="AE878" s="61" t="s">
        <v>824</v>
      </c>
      <c r="AF878" s="130" t="s">
        <v>824</v>
      </c>
      <c r="AG878" s="123" t="s">
        <v>824</v>
      </c>
      <c r="AH878" s="123" t="s">
        <v>824</v>
      </c>
      <c r="AI878" s="61" t="s">
        <v>824</v>
      </c>
      <c r="AJ878" s="61" t="s">
        <v>824</v>
      </c>
      <c r="AK878" s="61" t="s">
        <v>824</v>
      </c>
      <c r="AL878" s="61" t="s">
        <v>1129</v>
      </c>
      <c r="AM878" s="76"/>
      <c r="AN878" s="215"/>
      <c r="AO878" s="215"/>
      <c r="AP878" s="215"/>
      <c r="AQ878" s="215"/>
    </row>
    <row r="879" spans="1:43" ht="25.5" x14ac:dyDescent="0.25">
      <c r="A879" s="232" t="s">
        <v>1200</v>
      </c>
      <c r="B879" s="74" t="s">
        <v>55</v>
      </c>
      <c r="C879" s="74">
        <v>50</v>
      </c>
      <c r="D879" s="74" t="s">
        <v>670</v>
      </c>
      <c r="E879" s="74" t="s">
        <v>9</v>
      </c>
      <c r="F879" s="209">
        <v>3</v>
      </c>
      <c r="G879" s="209">
        <v>2</v>
      </c>
      <c r="H879" s="209">
        <v>3</v>
      </c>
      <c r="I879" s="209">
        <v>3</v>
      </c>
      <c r="J879" s="209">
        <v>3</v>
      </c>
      <c r="K879" s="209">
        <v>3</v>
      </c>
      <c r="L879" s="209">
        <v>3</v>
      </c>
      <c r="M879" s="209">
        <v>3</v>
      </c>
      <c r="N879" s="209">
        <v>3</v>
      </c>
      <c r="O879" s="209">
        <v>3</v>
      </c>
      <c r="P879" s="209">
        <v>3</v>
      </c>
      <c r="Q879" s="209">
        <v>3</v>
      </c>
      <c r="R879" s="209">
        <v>3</v>
      </c>
      <c r="S879" s="209">
        <v>3</v>
      </c>
      <c r="T879" s="209"/>
      <c r="U879" s="209"/>
      <c r="V879" s="209"/>
      <c r="W879" s="209"/>
      <c r="X879" s="209"/>
      <c r="Y879" s="64">
        <v>3</v>
      </c>
      <c r="Z879" s="127">
        <v>3</v>
      </c>
      <c r="AA879" s="127">
        <v>2</v>
      </c>
      <c r="AB879" s="128" t="s">
        <v>1191</v>
      </c>
      <c r="AC879" s="61" t="s">
        <v>144</v>
      </c>
      <c r="AD879" s="214" t="s">
        <v>384</v>
      </c>
      <c r="AE879" s="61" t="s">
        <v>371</v>
      </c>
      <c r="AF879" s="130" t="s">
        <v>1191</v>
      </c>
      <c r="AG879" s="123">
        <v>3</v>
      </c>
      <c r="AH879" s="123">
        <v>2</v>
      </c>
      <c r="AI879" s="61" t="s">
        <v>144</v>
      </c>
      <c r="AJ879" s="61" t="s">
        <v>384</v>
      </c>
      <c r="AK879" s="61" t="s">
        <v>371</v>
      </c>
      <c r="AL879" s="61" t="s">
        <v>1129</v>
      </c>
      <c r="AM879" s="76"/>
      <c r="AN879" s="215"/>
      <c r="AO879" s="215"/>
      <c r="AP879" s="215"/>
      <c r="AQ879" s="215"/>
    </row>
    <row r="880" spans="1:43" ht="25.5" x14ac:dyDescent="0.25">
      <c r="A880" s="232" t="s">
        <v>1200</v>
      </c>
      <c r="B880" s="191" t="s">
        <v>55</v>
      </c>
      <c r="C880" s="191">
        <v>51</v>
      </c>
      <c r="D880" s="198" t="s">
        <v>671</v>
      </c>
      <c r="E880" s="198" t="s">
        <v>9</v>
      </c>
      <c r="F880" s="211">
        <v>2</v>
      </c>
      <c r="G880" s="211">
        <v>1</v>
      </c>
      <c r="H880" s="211">
        <v>3</v>
      </c>
      <c r="I880" s="211">
        <v>3</v>
      </c>
      <c r="J880" s="211">
        <v>3</v>
      </c>
      <c r="K880" s="211">
        <v>3</v>
      </c>
      <c r="L880" s="211">
        <v>3</v>
      </c>
      <c r="M880" s="211">
        <v>3</v>
      </c>
      <c r="N880" s="211">
        <v>3</v>
      </c>
      <c r="O880" s="211">
        <v>3</v>
      </c>
      <c r="P880" s="211">
        <v>3</v>
      </c>
      <c r="Q880" s="211">
        <v>3</v>
      </c>
      <c r="R880" s="211">
        <v>3</v>
      </c>
      <c r="S880" s="211">
        <v>3</v>
      </c>
      <c r="T880" s="211"/>
      <c r="U880" s="211"/>
      <c r="V880" s="211"/>
      <c r="W880" s="211"/>
      <c r="X880" s="211"/>
      <c r="Y880" s="189">
        <v>3</v>
      </c>
      <c r="Z880" s="127">
        <v>3</v>
      </c>
      <c r="AA880" s="127">
        <v>2</v>
      </c>
      <c r="AB880" s="128" t="s">
        <v>1191</v>
      </c>
      <c r="AC880" s="61" t="s">
        <v>144</v>
      </c>
      <c r="AD880" s="214" t="s">
        <v>384</v>
      </c>
      <c r="AE880" s="61" t="s">
        <v>371</v>
      </c>
      <c r="AF880" s="130" t="s">
        <v>1191</v>
      </c>
      <c r="AG880" s="123">
        <v>3</v>
      </c>
      <c r="AH880" s="123">
        <v>2</v>
      </c>
      <c r="AI880" s="61" t="s">
        <v>144</v>
      </c>
      <c r="AJ880" s="61" t="s">
        <v>384</v>
      </c>
      <c r="AK880" s="61" t="s">
        <v>371</v>
      </c>
      <c r="AL880" s="61" t="s">
        <v>1129</v>
      </c>
      <c r="AM880" s="76"/>
      <c r="AN880" s="281"/>
      <c r="AO880" s="215"/>
      <c r="AP880" s="215"/>
      <c r="AQ880" s="281"/>
    </row>
    <row r="881" spans="1:43" ht="25.5" x14ac:dyDescent="0.25">
      <c r="A881" s="232" t="s">
        <v>1200</v>
      </c>
      <c r="B881" s="74" t="s">
        <v>55</v>
      </c>
      <c r="C881" s="74">
        <v>52</v>
      </c>
      <c r="D881" s="74" t="s">
        <v>56</v>
      </c>
      <c r="E881" s="74" t="s">
        <v>9</v>
      </c>
      <c r="F881" s="209">
        <v>2</v>
      </c>
      <c r="G881" s="209">
        <v>2</v>
      </c>
      <c r="H881" s="209">
        <v>2</v>
      </c>
      <c r="I881" s="209">
        <v>2</v>
      </c>
      <c r="J881" s="209">
        <v>2</v>
      </c>
      <c r="K881" s="209">
        <v>2</v>
      </c>
      <c r="L881" s="209">
        <v>2</v>
      </c>
      <c r="M881" s="209">
        <v>2</v>
      </c>
      <c r="N881" s="209">
        <v>2</v>
      </c>
      <c r="O881" s="209">
        <v>2</v>
      </c>
      <c r="P881" s="209">
        <v>2</v>
      </c>
      <c r="Q881" s="209">
        <v>2</v>
      </c>
      <c r="R881" s="209">
        <v>2</v>
      </c>
      <c r="S881" s="209">
        <v>2</v>
      </c>
      <c r="T881" s="209"/>
      <c r="U881" s="209"/>
      <c r="V881" s="209"/>
      <c r="W881" s="209"/>
      <c r="X881" s="209"/>
      <c r="Y881" s="64">
        <v>2</v>
      </c>
      <c r="Z881" s="127">
        <v>2</v>
      </c>
      <c r="AA881" s="127">
        <v>2</v>
      </c>
      <c r="AB881" s="128" t="s">
        <v>1182</v>
      </c>
      <c r="AC881" s="61" t="s">
        <v>142</v>
      </c>
      <c r="AD881" s="207" t="s">
        <v>384</v>
      </c>
      <c r="AE881" s="61" t="s">
        <v>475</v>
      </c>
      <c r="AF881" s="130" t="s">
        <v>1182</v>
      </c>
      <c r="AG881" s="123">
        <v>2</v>
      </c>
      <c r="AH881" s="123">
        <v>2</v>
      </c>
      <c r="AI881" s="61" t="s">
        <v>142</v>
      </c>
      <c r="AJ881" s="61" t="s">
        <v>384</v>
      </c>
      <c r="AK881" s="61" t="s">
        <v>475</v>
      </c>
      <c r="AL881" s="61" t="s">
        <v>377</v>
      </c>
      <c r="AM881" s="76"/>
      <c r="AN881" s="215"/>
      <c r="AO881" s="215"/>
      <c r="AP881" s="215"/>
      <c r="AQ881" s="215"/>
    </row>
    <row r="882" spans="1:43" ht="25.5" x14ac:dyDescent="0.25">
      <c r="A882" s="232" t="s">
        <v>1200</v>
      </c>
      <c r="B882" s="191" t="s">
        <v>57</v>
      </c>
      <c r="C882" s="191">
        <v>54</v>
      </c>
      <c r="D882" s="191" t="s">
        <v>59</v>
      </c>
      <c r="E882" s="191" t="s">
        <v>9</v>
      </c>
      <c r="F882" s="216">
        <v>3</v>
      </c>
      <c r="G882" s="216">
        <v>3</v>
      </c>
      <c r="H882" s="216">
        <v>2</v>
      </c>
      <c r="I882" s="216">
        <v>3</v>
      </c>
      <c r="J882" s="216">
        <v>2</v>
      </c>
      <c r="K882" s="216">
        <v>2</v>
      </c>
      <c r="L882" s="216">
        <v>3</v>
      </c>
      <c r="M882" s="216">
        <v>3</v>
      </c>
      <c r="N882" s="216">
        <v>3</v>
      </c>
      <c r="O882" s="216">
        <v>2</v>
      </c>
      <c r="P882" s="216">
        <v>3</v>
      </c>
      <c r="Q882" s="216">
        <v>3</v>
      </c>
      <c r="R882" s="216">
        <v>3</v>
      </c>
      <c r="S882" s="216">
        <v>2</v>
      </c>
      <c r="T882" s="216"/>
      <c r="U882" s="216"/>
      <c r="V882" s="216"/>
      <c r="W882" s="216"/>
      <c r="X882" s="216"/>
      <c r="Y882" s="152">
        <v>3</v>
      </c>
      <c r="Z882" s="127">
        <v>3</v>
      </c>
      <c r="AA882" s="127">
        <v>2</v>
      </c>
      <c r="AB882" s="127" t="s">
        <v>1191</v>
      </c>
      <c r="AC882" s="35" t="s">
        <v>144</v>
      </c>
      <c r="AD882" s="237" t="s">
        <v>384</v>
      </c>
      <c r="AE882" s="35" t="s">
        <v>371</v>
      </c>
      <c r="AF882" s="130" t="s">
        <v>1191</v>
      </c>
      <c r="AG882" s="123">
        <v>3</v>
      </c>
      <c r="AH882" s="123">
        <v>2</v>
      </c>
      <c r="AI882" s="61" t="s">
        <v>144</v>
      </c>
      <c r="AJ882" s="61" t="s">
        <v>384</v>
      </c>
      <c r="AK882" s="61" t="s">
        <v>371</v>
      </c>
      <c r="AL882" s="35" t="s">
        <v>1129</v>
      </c>
      <c r="AM882" s="192"/>
      <c r="AN882" s="215"/>
      <c r="AO882" s="215"/>
      <c r="AP882" s="215"/>
      <c r="AQ882" s="215"/>
    </row>
    <row r="883" spans="1:43" ht="25.5" x14ac:dyDescent="0.25">
      <c r="A883" s="232" t="s">
        <v>1200</v>
      </c>
      <c r="B883" s="74" t="s">
        <v>60</v>
      </c>
      <c r="C883" s="74">
        <v>55</v>
      </c>
      <c r="D883" s="74" t="s">
        <v>61</v>
      </c>
      <c r="E883" s="74" t="s">
        <v>9</v>
      </c>
      <c r="F883" s="209"/>
      <c r="G883" s="209"/>
      <c r="H883" s="209"/>
      <c r="I883" s="209"/>
      <c r="J883" s="209"/>
      <c r="K883" s="209"/>
      <c r="L883" s="209"/>
      <c r="M883" s="209"/>
      <c r="N883" s="209"/>
      <c r="O883" s="209"/>
      <c r="P883" s="209"/>
      <c r="Q883" s="209"/>
      <c r="R883" s="209"/>
      <c r="S883" s="209"/>
      <c r="T883" s="209"/>
      <c r="U883" s="209"/>
      <c r="V883" s="209"/>
      <c r="W883" s="209"/>
      <c r="X883" s="209"/>
      <c r="Y883" s="64" t="s">
        <v>824</v>
      </c>
      <c r="Z883" s="127" t="s">
        <v>824</v>
      </c>
      <c r="AA883" s="127" t="s">
        <v>824</v>
      </c>
      <c r="AB883" s="128" t="s">
        <v>824</v>
      </c>
      <c r="AC883" s="61" t="s">
        <v>824</v>
      </c>
      <c r="AD883" s="207"/>
      <c r="AE883" s="61" t="s">
        <v>824</v>
      </c>
      <c r="AF883" s="130" t="s">
        <v>824</v>
      </c>
      <c r="AG883" s="123" t="s">
        <v>824</v>
      </c>
      <c r="AH883" s="123" t="s">
        <v>824</v>
      </c>
      <c r="AI883" s="61" t="s">
        <v>824</v>
      </c>
      <c r="AJ883" s="61" t="s">
        <v>824</v>
      </c>
      <c r="AK883" s="61" t="s">
        <v>824</v>
      </c>
      <c r="AL883" s="61" t="s">
        <v>1129</v>
      </c>
      <c r="AM883" s="76"/>
      <c r="AN883" s="215"/>
      <c r="AO883" s="215"/>
      <c r="AP883" s="215"/>
      <c r="AQ883" s="215"/>
    </row>
    <row r="884" spans="1:43" ht="38.25" x14ac:dyDescent="0.25">
      <c r="A884" s="232" t="s">
        <v>1200</v>
      </c>
      <c r="B884" s="191" t="s">
        <v>60</v>
      </c>
      <c r="C884" s="191">
        <v>56</v>
      </c>
      <c r="D884" s="191" t="s">
        <v>64</v>
      </c>
      <c r="E884" s="191" t="s">
        <v>9</v>
      </c>
      <c r="F884" s="216"/>
      <c r="G884" s="216"/>
      <c r="H884" s="216"/>
      <c r="I884" s="216"/>
      <c r="J884" s="216"/>
      <c r="K884" s="216"/>
      <c r="L884" s="216"/>
      <c r="M884" s="216"/>
      <c r="N884" s="216"/>
      <c r="O884" s="216"/>
      <c r="P884" s="216"/>
      <c r="Q884" s="216"/>
      <c r="R884" s="216"/>
      <c r="S884" s="216"/>
      <c r="T884" s="216"/>
      <c r="U884" s="216"/>
      <c r="V884" s="216"/>
      <c r="W884" s="216"/>
      <c r="X884" s="216"/>
      <c r="Y884" s="152" t="s">
        <v>824</v>
      </c>
      <c r="Z884" s="127" t="s">
        <v>824</v>
      </c>
      <c r="AA884" s="127" t="s">
        <v>824</v>
      </c>
      <c r="AB884" s="127" t="s">
        <v>824</v>
      </c>
      <c r="AC884" s="35" t="s">
        <v>824</v>
      </c>
      <c r="AD884" s="237"/>
      <c r="AE884" s="35" t="s">
        <v>824</v>
      </c>
      <c r="AF884" s="130" t="s">
        <v>824</v>
      </c>
      <c r="AG884" s="123" t="s">
        <v>824</v>
      </c>
      <c r="AH884" s="123" t="s">
        <v>824</v>
      </c>
      <c r="AI884" s="61" t="s">
        <v>824</v>
      </c>
      <c r="AJ884" s="61" t="s">
        <v>824</v>
      </c>
      <c r="AK884" s="61" t="s">
        <v>824</v>
      </c>
      <c r="AL884" s="35" t="s">
        <v>1129</v>
      </c>
      <c r="AM884" s="192"/>
      <c r="AN884" s="215"/>
      <c r="AO884" s="215"/>
      <c r="AP884" s="215"/>
      <c r="AQ884" s="215"/>
    </row>
    <row r="885" spans="1:43" ht="25.5" x14ac:dyDescent="0.25">
      <c r="A885" s="232" t="s">
        <v>1200</v>
      </c>
      <c r="B885" s="74" t="s">
        <v>66</v>
      </c>
      <c r="C885" s="74">
        <v>57</v>
      </c>
      <c r="D885" s="74" t="s">
        <v>67</v>
      </c>
      <c r="E885" s="74" t="s">
        <v>9</v>
      </c>
      <c r="F885" s="209"/>
      <c r="G885" s="209"/>
      <c r="H885" s="209"/>
      <c r="I885" s="209"/>
      <c r="J885" s="209"/>
      <c r="K885" s="209"/>
      <c r="L885" s="209"/>
      <c r="M885" s="209"/>
      <c r="N885" s="209"/>
      <c r="O885" s="209"/>
      <c r="P885" s="209"/>
      <c r="Q885" s="209"/>
      <c r="R885" s="209"/>
      <c r="S885" s="209"/>
      <c r="T885" s="209"/>
      <c r="U885" s="209"/>
      <c r="V885" s="209"/>
      <c r="W885" s="209"/>
      <c r="X885" s="209"/>
      <c r="Y885" s="64" t="s">
        <v>824</v>
      </c>
      <c r="Z885" s="127" t="s">
        <v>824</v>
      </c>
      <c r="AA885" s="127" t="s">
        <v>824</v>
      </c>
      <c r="AB885" s="128" t="s">
        <v>824</v>
      </c>
      <c r="AC885" s="61" t="s">
        <v>824</v>
      </c>
      <c r="AD885" s="207"/>
      <c r="AE885" s="61" t="s">
        <v>824</v>
      </c>
      <c r="AF885" s="130" t="s">
        <v>824</v>
      </c>
      <c r="AG885" s="123" t="s">
        <v>824</v>
      </c>
      <c r="AH885" s="123" t="s">
        <v>824</v>
      </c>
      <c r="AI885" s="61" t="s">
        <v>824</v>
      </c>
      <c r="AJ885" s="61" t="s">
        <v>824</v>
      </c>
      <c r="AK885" s="61" t="s">
        <v>824</v>
      </c>
      <c r="AL885" s="61" t="s">
        <v>1129</v>
      </c>
      <c r="AM885" s="76"/>
      <c r="AN885" s="215"/>
      <c r="AO885" s="215"/>
      <c r="AP885" s="215"/>
      <c r="AQ885" s="215"/>
    </row>
    <row r="886" spans="1:43" ht="25.5" x14ac:dyDescent="0.25">
      <c r="A886" s="232" t="s">
        <v>1200</v>
      </c>
      <c r="B886" s="191" t="s">
        <v>66</v>
      </c>
      <c r="C886" s="191">
        <v>59</v>
      </c>
      <c r="D886" s="191" t="s">
        <v>71</v>
      </c>
      <c r="E886" s="191" t="s">
        <v>9</v>
      </c>
      <c r="F886" s="216"/>
      <c r="G886" s="216"/>
      <c r="H886" s="216"/>
      <c r="I886" s="216"/>
      <c r="J886" s="216"/>
      <c r="K886" s="216"/>
      <c r="L886" s="216"/>
      <c r="M886" s="216"/>
      <c r="N886" s="216"/>
      <c r="O886" s="216"/>
      <c r="P886" s="216"/>
      <c r="Q886" s="216"/>
      <c r="R886" s="216"/>
      <c r="S886" s="216"/>
      <c r="T886" s="216"/>
      <c r="U886" s="216"/>
      <c r="V886" s="216"/>
      <c r="W886" s="216"/>
      <c r="X886" s="216"/>
      <c r="Y886" s="152" t="s">
        <v>824</v>
      </c>
      <c r="Z886" s="127" t="s">
        <v>824</v>
      </c>
      <c r="AA886" s="127" t="s">
        <v>824</v>
      </c>
      <c r="AB886" s="127" t="s">
        <v>824</v>
      </c>
      <c r="AC886" s="35" t="s">
        <v>824</v>
      </c>
      <c r="AD886" s="237"/>
      <c r="AE886" s="35" t="s">
        <v>824</v>
      </c>
      <c r="AF886" s="130" t="s">
        <v>824</v>
      </c>
      <c r="AG886" s="123" t="s">
        <v>824</v>
      </c>
      <c r="AH886" s="123" t="s">
        <v>824</v>
      </c>
      <c r="AI886" s="61" t="s">
        <v>824</v>
      </c>
      <c r="AJ886" s="61" t="s">
        <v>824</v>
      </c>
      <c r="AK886" s="61" t="s">
        <v>824</v>
      </c>
      <c r="AL886" s="35" t="s">
        <v>1129</v>
      </c>
      <c r="AM886" s="192"/>
      <c r="AN886" s="215"/>
      <c r="AO886" s="215"/>
      <c r="AP886" s="215"/>
      <c r="AQ886" s="215"/>
    </row>
    <row r="887" spans="1:43" ht="25.5" x14ac:dyDescent="0.25">
      <c r="A887" s="232" t="s">
        <v>1200</v>
      </c>
      <c r="B887" s="74" t="s">
        <v>66</v>
      </c>
      <c r="C887" s="74">
        <v>60</v>
      </c>
      <c r="D887" s="74" t="s">
        <v>72</v>
      </c>
      <c r="E887" s="74" t="s">
        <v>9</v>
      </c>
      <c r="F887" s="209"/>
      <c r="G887" s="209"/>
      <c r="H887" s="209"/>
      <c r="I887" s="209"/>
      <c r="J887" s="209"/>
      <c r="K887" s="209"/>
      <c r="L887" s="209"/>
      <c r="M887" s="209"/>
      <c r="N887" s="209"/>
      <c r="O887" s="209"/>
      <c r="P887" s="209"/>
      <c r="Q887" s="209"/>
      <c r="R887" s="209"/>
      <c r="S887" s="209"/>
      <c r="T887" s="209"/>
      <c r="U887" s="209"/>
      <c r="V887" s="209"/>
      <c r="W887" s="209"/>
      <c r="X887" s="209"/>
      <c r="Y887" s="64" t="s">
        <v>824</v>
      </c>
      <c r="Z887" s="127" t="s">
        <v>824</v>
      </c>
      <c r="AA887" s="127" t="s">
        <v>824</v>
      </c>
      <c r="AB887" s="128" t="s">
        <v>824</v>
      </c>
      <c r="AC887" s="61" t="s">
        <v>824</v>
      </c>
      <c r="AD887" s="207"/>
      <c r="AE887" s="61" t="s">
        <v>824</v>
      </c>
      <c r="AF887" s="130" t="s">
        <v>824</v>
      </c>
      <c r="AG887" s="123" t="s">
        <v>824</v>
      </c>
      <c r="AH887" s="123" t="s">
        <v>824</v>
      </c>
      <c r="AI887" s="61" t="s">
        <v>824</v>
      </c>
      <c r="AJ887" s="61" t="s">
        <v>824</v>
      </c>
      <c r="AK887" s="61" t="s">
        <v>824</v>
      </c>
      <c r="AL887" s="61" t="s">
        <v>1129</v>
      </c>
      <c r="AM887" s="76"/>
      <c r="AN887" s="215"/>
      <c r="AO887" s="215"/>
      <c r="AP887" s="215"/>
      <c r="AQ887" s="215"/>
    </row>
    <row r="888" spans="1:43" ht="25.5" x14ac:dyDescent="0.25">
      <c r="A888" s="232" t="s">
        <v>1200</v>
      </c>
      <c r="B888" s="191" t="s">
        <v>101</v>
      </c>
      <c r="C888" s="191">
        <v>61</v>
      </c>
      <c r="D888" s="191" t="s">
        <v>674</v>
      </c>
      <c r="E888" s="191" t="s">
        <v>9</v>
      </c>
      <c r="F888" s="216"/>
      <c r="G888" s="216"/>
      <c r="H888" s="216"/>
      <c r="I888" s="216"/>
      <c r="J888" s="216"/>
      <c r="K888" s="216"/>
      <c r="L888" s="216"/>
      <c r="M888" s="216"/>
      <c r="N888" s="216"/>
      <c r="O888" s="216"/>
      <c r="P888" s="216"/>
      <c r="Q888" s="216"/>
      <c r="R888" s="216"/>
      <c r="S888" s="216"/>
      <c r="T888" s="216"/>
      <c r="U888" s="216"/>
      <c r="V888" s="216"/>
      <c r="W888" s="216"/>
      <c r="X888" s="216"/>
      <c r="Y888" s="152" t="s">
        <v>824</v>
      </c>
      <c r="Z888" s="127" t="s">
        <v>824</v>
      </c>
      <c r="AA888" s="127" t="s">
        <v>824</v>
      </c>
      <c r="AB888" s="127" t="s">
        <v>824</v>
      </c>
      <c r="AC888" s="35" t="s">
        <v>824</v>
      </c>
      <c r="AD888" s="237"/>
      <c r="AE888" s="35" t="s">
        <v>824</v>
      </c>
      <c r="AF888" s="130" t="s">
        <v>824</v>
      </c>
      <c r="AG888" s="123" t="s">
        <v>824</v>
      </c>
      <c r="AH888" s="123" t="s">
        <v>824</v>
      </c>
      <c r="AI888" s="61" t="s">
        <v>824</v>
      </c>
      <c r="AJ888" s="61" t="s">
        <v>824</v>
      </c>
      <c r="AK888" s="61" t="s">
        <v>824</v>
      </c>
      <c r="AL888" s="35" t="s">
        <v>1129</v>
      </c>
      <c r="AM888" s="192"/>
      <c r="AN888" s="215"/>
      <c r="AO888" s="215"/>
      <c r="AP888" s="215"/>
      <c r="AQ888" s="215"/>
    </row>
    <row r="889" spans="1:43" ht="25.5" x14ac:dyDescent="0.25">
      <c r="A889" s="232" t="s">
        <v>1200</v>
      </c>
      <c r="B889" s="74" t="s">
        <v>101</v>
      </c>
      <c r="C889" s="74">
        <v>62</v>
      </c>
      <c r="D889" s="74" t="s">
        <v>675</v>
      </c>
      <c r="E889" s="74" t="s">
        <v>9</v>
      </c>
      <c r="F889" s="209"/>
      <c r="G889" s="209"/>
      <c r="H889" s="209"/>
      <c r="I889" s="209"/>
      <c r="J889" s="209"/>
      <c r="K889" s="209"/>
      <c r="L889" s="209"/>
      <c r="M889" s="209"/>
      <c r="N889" s="209"/>
      <c r="O889" s="209"/>
      <c r="P889" s="209"/>
      <c r="Q889" s="209"/>
      <c r="R889" s="209"/>
      <c r="S889" s="209"/>
      <c r="T889" s="209"/>
      <c r="U889" s="209"/>
      <c r="V889" s="209"/>
      <c r="W889" s="209"/>
      <c r="X889" s="209"/>
      <c r="Y889" s="64" t="s">
        <v>824</v>
      </c>
      <c r="Z889" s="127" t="s">
        <v>824</v>
      </c>
      <c r="AA889" s="127" t="s">
        <v>824</v>
      </c>
      <c r="AB889" s="128" t="s">
        <v>824</v>
      </c>
      <c r="AC889" s="61" t="s">
        <v>824</v>
      </c>
      <c r="AD889" s="207"/>
      <c r="AE889" s="61" t="s">
        <v>824</v>
      </c>
      <c r="AF889" s="130" t="s">
        <v>824</v>
      </c>
      <c r="AG889" s="123" t="s">
        <v>824</v>
      </c>
      <c r="AH889" s="123" t="s">
        <v>824</v>
      </c>
      <c r="AI889" s="61" t="s">
        <v>824</v>
      </c>
      <c r="AJ889" s="61" t="s">
        <v>824</v>
      </c>
      <c r="AK889" s="61" t="s">
        <v>824</v>
      </c>
      <c r="AL889" s="61" t="s">
        <v>1129</v>
      </c>
      <c r="AM889" s="76"/>
      <c r="AN889" s="215"/>
      <c r="AO889" s="215"/>
      <c r="AP889" s="215"/>
      <c r="AQ889" s="215"/>
    </row>
    <row r="890" spans="1:43" ht="25.5" x14ac:dyDescent="0.25">
      <c r="A890" s="232" t="s">
        <v>1200</v>
      </c>
      <c r="B890" s="191" t="s">
        <v>76</v>
      </c>
      <c r="C890" s="191">
        <v>64</v>
      </c>
      <c r="D890" s="191" t="s">
        <v>77</v>
      </c>
      <c r="E890" s="191" t="s">
        <v>9</v>
      </c>
      <c r="F890" s="216"/>
      <c r="G890" s="216"/>
      <c r="H890" s="216"/>
      <c r="I890" s="216"/>
      <c r="J890" s="216"/>
      <c r="K890" s="216"/>
      <c r="L890" s="216"/>
      <c r="M890" s="216"/>
      <c r="N890" s="216"/>
      <c r="O890" s="216"/>
      <c r="P890" s="216"/>
      <c r="Q890" s="216"/>
      <c r="R890" s="216"/>
      <c r="S890" s="216"/>
      <c r="T890" s="216"/>
      <c r="U890" s="216"/>
      <c r="V890" s="216"/>
      <c r="W890" s="216"/>
      <c r="X890" s="216"/>
      <c r="Y890" s="152" t="s">
        <v>824</v>
      </c>
      <c r="Z890" s="127" t="s">
        <v>824</v>
      </c>
      <c r="AA890" s="127" t="s">
        <v>824</v>
      </c>
      <c r="AB890" s="127" t="s">
        <v>824</v>
      </c>
      <c r="AC890" s="35" t="s">
        <v>824</v>
      </c>
      <c r="AD890" s="237"/>
      <c r="AE890" s="35" t="s">
        <v>824</v>
      </c>
      <c r="AF890" s="130" t="s">
        <v>824</v>
      </c>
      <c r="AG890" s="123" t="s">
        <v>824</v>
      </c>
      <c r="AH890" s="123" t="s">
        <v>824</v>
      </c>
      <c r="AI890" s="61" t="s">
        <v>824</v>
      </c>
      <c r="AJ890" s="61" t="s">
        <v>824</v>
      </c>
      <c r="AK890" s="61" t="s">
        <v>824</v>
      </c>
      <c r="AL890" s="35" t="s">
        <v>1129</v>
      </c>
      <c r="AM890" s="192"/>
      <c r="AN890" s="215"/>
      <c r="AO890" s="215"/>
      <c r="AP890" s="215"/>
      <c r="AQ890" s="215"/>
    </row>
    <row r="891" spans="1:43" ht="38.25" x14ac:dyDescent="0.25">
      <c r="A891" s="232" t="s">
        <v>1200</v>
      </c>
      <c r="B891" s="74" t="s">
        <v>76</v>
      </c>
      <c r="C891" s="74">
        <v>65</v>
      </c>
      <c r="D891" s="74" t="s">
        <v>78</v>
      </c>
      <c r="E891" s="74" t="s">
        <v>9</v>
      </c>
      <c r="F891" s="209"/>
      <c r="G891" s="209"/>
      <c r="H891" s="209"/>
      <c r="I891" s="209"/>
      <c r="J891" s="209"/>
      <c r="K891" s="209"/>
      <c r="L891" s="209"/>
      <c r="M891" s="209"/>
      <c r="N891" s="209"/>
      <c r="O891" s="209"/>
      <c r="P891" s="209"/>
      <c r="Q891" s="209"/>
      <c r="R891" s="209"/>
      <c r="S891" s="209"/>
      <c r="T891" s="209"/>
      <c r="U891" s="209"/>
      <c r="V891" s="209"/>
      <c r="W891" s="209"/>
      <c r="X891" s="209"/>
      <c r="Y891" s="64" t="s">
        <v>824</v>
      </c>
      <c r="Z891" s="127" t="s">
        <v>824</v>
      </c>
      <c r="AA891" s="127" t="s">
        <v>824</v>
      </c>
      <c r="AB891" s="128" t="s">
        <v>824</v>
      </c>
      <c r="AC891" s="61" t="s">
        <v>824</v>
      </c>
      <c r="AD891" s="207"/>
      <c r="AE891" s="61" t="s">
        <v>824</v>
      </c>
      <c r="AF891" s="130" t="s">
        <v>824</v>
      </c>
      <c r="AG891" s="123" t="s">
        <v>824</v>
      </c>
      <c r="AH891" s="123" t="s">
        <v>824</v>
      </c>
      <c r="AI891" s="61" t="s">
        <v>824</v>
      </c>
      <c r="AJ891" s="61" t="s">
        <v>824</v>
      </c>
      <c r="AK891" s="61" t="s">
        <v>824</v>
      </c>
      <c r="AL891" s="61" t="s">
        <v>1129</v>
      </c>
      <c r="AM891" s="76"/>
      <c r="AN891" s="215"/>
      <c r="AO891" s="215"/>
      <c r="AP891" s="215"/>
      <c r="AQ891" s="215"/>
    </row>
    <row r="892" spans="1:43" ht="25.5" x14ac:dyDescent="0.25">
      <c r="A892" s="232" t="s">
        <v>1200</v>
      </c>
      <c r="B892" s="191" t="s">
        <v>676</v>
      </c>
      <c r="C892" s="191">
        <v>72</v>
      </c>
      <c r="D892" s="191" t="s">
        <v>679</v>
      </c>
      <c r="E892" s="191" t="s">
        <v>9</v>
      </c>
      <c r="F892" s="216"/>
      <c r="G892" s="216"/>
      <c r="H892" s="216"/>
      <c r="I892" s="216"/>
      <c r="J892" s="216"/>
      <c r="K892" s="216"/>
      <c r="L892" s="216"/>
      <c r="M892" s="216"/>
      <c r="N892" s="216"/>
      <c r="O892" s="216"/>
      <c r="P892" s="216"/>
      <c r="Q892" s="216"/>
      <c r="R892" s="216"/>
      <c r="S892" s="216"/>
      <c r="T892" s="216"/>
      <c r="U892" s="216"/>
      <c r="V892" s="216"/>
      <c r="W892" s="216"/>
      <c r="X892" s="216"/>
      <c r="Y892" s="152" t="s">
        <v>824</v>
      </c>
      <c r="Z892" s="127" t="s">
        <v>824</v>
      </c>
      <c r="AA892" s="127" t="s">
        <v>824</v>
      </c>
      <c r="AB892" s="127" t="s">
        <v>824</v>
      </c>
      <c r="AC892" s="35" t="s">
        <v>824</v>
      </c>
      <c r="AD892" s="237"/>
      <c r="AE892" s="35" t="s">
        <v>824</v>
      </c>
      <c r="AF892" s="130" t="s">
        <v>824</v>
      </c>
      <c r="AG892" s="123" t="s">
        <v>824</v>
      </c>
      <c r="AH892" s="123" t="s">
        <v>824</v>
      </c>
      <c r="AI892" s="61" t="s">
        <v>824</v>
      </c>
      <c r="AJ892" s="61" t="s">
        <v>824</v>
      </c>
      <c r="AK892" s="61" t="s">
        <v>824</v>
      </c>
      <c r="AL892" s="35" t="s">
        <v>1129</v>
      </c>
      <c r="AM892" s="192"/>
      <c r="AN892" s="215"/>
      <c r="AO892" s="215"/>
      <c r="AP892" s="215"/>
      <c r="AQ892" s="215"/>
    </row>
    <row r="893" spans="1:43" ht="25.5" x14ac:dyDescent="0.25">
      <c r="A893" s="232" t="s">
        <v>1200</v>
      </c>
      <c r="B893" s="74" t="s">
        <v>26</v>
      </c>
      <c r="C893" s="74">
        <v>76</v>
      </c>
      <c r="D893" s="74" t="s">
        <v>747</v>
      </c>
      <c r="E893" s="74" t="s">
        <v>9</v>
      </c>
      <c r="F893" s="209"/>
      <c r="G893" s="209"/>
      <c r="H893" s="209"/>
      <c r="I893" s="209"/>
      <c r="J893" s="209"/>
      <c r="K893" s="209"/>
      <c r="L893" s="209"/>
      <c r="M893" s="209"/>
      <c r="N893" s="209"/>
      <c r="O893" s="209"/>
      <c r="P893" s="209"/>
      <c r="Q893" s="209"/>
      <c r="R893" s="209"/>
      <c r="S893" s="209"/>
      <c r="T893" s="209"/>
      <c r="U893" s="209"/>
      <c r="V893" s="209"/>
      <c r="W893" s="209"/>
      <c r="X893" s="209"/>
      <c r="Y893" s="64" t="s">
        <v>824</v>
      </c>
      <c r="Z893" s="127" t="s">
        <v>824</v>
      </c>
      <c r="AA893" s="127" t="s">
        <v>824</v>
      </c>
      <c r="AB893" s="128" t="s">
        <v>824</v>
      </c>
      <c r="AC893" s="61" t="s">
        <v>824</v>
      </c>
      <c r="AD893" s="207"/>
      <c r="AE893" s="61" t="s">
        <v>824</v>
      </c>
      <c r="AF893" s="130" t="s">
        <v>824</v>
      </c>
      <c r="AG893" s="123" t="s">
        <v>824</v>
      </c>
      <c r="AH893" s="123" t="s">
        <v>824</v>
      </c>
      <c r="AI893" s="61" t="s">
        <v>824</v>
      </c>
      <c r="AJ893" s="61" t="s">
        <v>824</v>
      </c>
      <c r="AK893" s="61" t="s">
        <v>824</v>
      </c>
      <c r="AL893" s="61" t="s">
        <v>1129</v>
      </c>
      <c r="AM893" s="76"/>
      <c r="AN893" s="215"/>
      <c r="AO893" s="215"/>
      <c r="AP893" s="215"/>
      <c r="AQ893" s="215"/>
    </row>
    <row r="894" spans="1:43" ht="25.5" x14ac:dyDescent="0.25">
      <c r="A894" s="232" t="s">
        <v>1200</v>
      </c>
      <c r="B894" s="191" t="s">
        <v>26</v>
      </c>
      <c r="C894" s="191">
        <v>81</v>
      </c>
      <c r="D894" s="191" t="s">
        <v>751</v>
      </c>
      <c r="E894" s="191" t="s">
        <v>9</v>
      </c>
      <c r="F894" s="216"/>
      <c r="G894" s="216"/>
      <c r="H894" s="216"/>
      <c r="I894" s="216"/>
      <c r="J894" s="216"/>
      <c r="K894" s="216"/>
      <c r="L894" s="216"/>
      <c r="M894" s="216"/>
      <c r="N894" s="216"/>
      <c r="O894" s="216"/>
      <c r="P894" s="216"/>
      <c r="Q894" s="216"/>
      <c r="R894" s="216"/>
      <c r="S894" s="216"/>
      <c r="T894" s="216"/>
      <c r="U894" s="216"/>
      <c r="V894" s="216"/>
      <c r="W894" s="216"/>
      <c r="X894" s="216"/>
      <c r="Y894" s="152" t="s">
        <v>824</v>
      </c>
      <c r="Z894" s="127" t="s">
        <v>824</v>
      </c>
      <c r="AA894" s="127" t="s">
        <v>824</v>
      </c>
      <c r="AB894" s="127" t="s">
        <v>824</v>
      </c>
      <c r="AC894" s="35" t="s">
        <v>824</v>
      </c>
      <c r="AD894" s="237"/>
      <c r="AE894" s="35" t="s">
        <v>824</v>
      </c>
      <c r="AF894" s="130" t="s">
        <v>824</v>
      </c>
      <c r="AG894" s="123" t="s">
        <v>824</v>
      </c>
      <c r="AH894" s="123" t="s">
        <v>824</v>
      </c>
      <c r="AI894" s="61" t="s">
        <v>824</v>
      </c>
      <c r="AJ894" s="61" t="s">
        <v>824</v>
      </c>
      <c r="AK894" s="61" t="s">
        <v>824</v>
      </c>
      <c r="AL894" s="35" t="s">
        <v>1129</v>
      </c>
      <c r="AM894" s="192"/>
      <c r="AN894" s="215"/>
      <c r="AO894" s="215"/>
      <c r="AP894" s="215"/>
      <c r="AQ894" s="215"/>
    </row>
    <row r="895" spans="1:43" ht="25.5" x14ac:dyDescent="0.25">
      <c r="A895" s="232" t="s">
        <v>1200</v>
      </c>
      <c r="B895" s="74" t="s">
        <v>26</v>
      </c>
      <c r="C895" s="74">
        <v>82</v>
      </c>
      <c r="D895" s="74" t="s">
        <v>1160</v>
      </c>
      <c r="E895" s="74" t="s">
        <v>9</v>
      </c>
      <c r="F895" s="209"/>
      <c r="G895" s="209"/>
      <c r="H895" s="209"/>
      <c r="I895" s="209"/>
      <c r="J895" s="209"/>
      <c r="K895" s="209"/>
      <c r="L895" s="209"/>
      <c r="M895" s="209"/>
      <c r="N895" s="209"/>
      <c r="O895" s="209"/>
      <c r="P895" s="209"/>
      <c r="Q895" s="209"/>
      <c r="R895" s="209"/>
      <c r="S895" s="209"/>
      <c r="T895" s="209"/>
      <c r="U895" s="209"/>
      <c r="V895" s="209"/>
      <c r="W895" s="209"/>
      <c r="X895" s="209"/>
      <c r="Y895" s="64" t="s">
        <v>824</v>
      </c>
      <c r="Z895" s="127" t="s">
        <v>824</v>
      </c>
      <c r="AA895" s="127" t="s">
        <v>824</v>
      </c>
      <c r="AB895" s="128" t="s">
        <v>824</v>
      </c>
      <c r="AC895" s="61" t="s">
        <v>824</v>
      </c>
      <c r="AD895" s="207"/>
      <c r="AE895" s="61" t="s">
        <v>824</v>
      </c>
      <c r="AF895" s="130" t="s">
        <v>824</v>
      </c>
      <c r="AG895" s="123" t="s">
        <v>824</v>
      </c>
      <c r="AH895" s="123" t="s">
        <v>824</v>
      </c>
      <c r="AI895" s="61" t="s">
        <v>824</v>
      </c>
      <c r="AJ895" s="61" t="s">
        <v>824</v>
      </c>
      <c r="AK895" s="61" t="s">
        <v>824</v>
      </c>
      <c r="AL895" s="61" t="s">
        <v>1129</v>
      </c>
      <c r="AM895" s="76"/>
      <c r="AN895" s="215"/>
      <c r="AO895" s="215"/>
      <c r="AP895" s="215"/>
      <c r="AQ895" s="215"/>
    </row>
    <row r="896" spans="1:43" ht="38.25" x14ac:dyDescent="0.25">
      <c r="A896" s="232" t="s">
        <v>1200</v>
      </c>
      <c r="B896" s="191" t="s">
        <v>26</v>
      </c>
      <c r="C896" s="191">
        <v>86</v>
      </c>
      <c r="D896" s="191" t="s">
        <v>1161</v>
      </c>
      <c r="E896" s="191" t="s">
        <v>9</v>
      </c>
      <c r="F896" s="216"/>
      <c r="G896" s="216"/>
      <c r="H896" s="216"/>
      <c r="I896" s="216"/>
      <c r="J896" s="216"/>
      <c r="K896" s="216"/>
      <c r="L896" s="216"/>
      <c r="M896" s="216"/>
      <c r="N896" s="216"/>
      <c r="O896" s="216"/>
      <c r="P896" s="216"/>
      <c r="Q896" s="216"/>
      <c r="R896" s="216"/>
      <c r="S896" s="216"/>
      <c r="T896" s="216"/>
      <c r="U896" s="216"/>
      <c r="V896" s="216"/>
      <c r="W896" s="216"/>
      <c r="X896" s="216"/>
      <c r="Y896" s="152" t="s">
        <v>824</v>
      </c>
      <c r="Z896" s="127" t="s">
        <v>824</v>
      </c>
      <c r="AA896" s="127" t="s">
        <v>824</v>
      </c>
      <c r="AB896" s="127" t="s">
        <v>824</v>
      </c>
      <c r="AC896" s="35" t="s">
        <v>824</v>
      </c>
      <c r="AD896" s="237"/>
      <c r="AE896" s="35" t="s">
        <v>824</v>
      </c>
      <c r="AF896" s="130" t="s">
        <v>824</v>
      </c>
      <c r="AG896" s="123" t="s">
        <v>824</v>
      </c>
      <c r="AH896" s="123" t="s">
        <v>824</v>
      </c>
      <c r="AI896" s="61" t="s">
        <v>824</v>
      </c>
      <c r="AJ896" s="61" t="s">
        <v>824</v>
      </c>
      <c r="AK896" s="61" t="s">
        <v>824</v>
      </c>
      <c r="AL896" s="35" t="s">
        <v>1129</v>
      </c>
      <c r="AM896" s="192"/>
      <c r="AN896" s="215"/>
      <c r="AO896" s="215"/>
      <c r="AP896" s="215"/>
      <c r="AQ896" s="215"/>
    </row>
    <row r="897" spans="1:43" ht="25.5" x14ac:dyDescent="0.25">
      <c r="A897" s="232" t="s">
        <v>1200</v>
      </c>
      <c r="B897" s="74" t="s">
        <v>687</v>
      </c>
      <c r="C897" s="74">
        <v>102</v>
      </c>
      <c r="D897" s="74" t="s">
        <v>690</v>
      </c>
      <c r="E897" s="74" t="s">
        <v>9</v>
      </c>
      <c r="F897" s="209"/>
      <c r="G897" s="209"/>
      <c r="H897" s="209"/>
      <c r="I897" s="209"/>
      <c r="J897" s="209"/>
      <c r="K897" s="209"/>
      <c r="L897" s="209"/>
      <c r="M897" s="209"/>
      <c r="N897" s="209"/>
      <c r="O897" s="209"/>
      <c r="P897" s="209"/>
      <c r="Q897" s="209"/>
      <c r="R897" s="209"/>
      <c r="S897" s="209"/>
      <c r="T897" s="209"/>
      <c r="U897" s="209"/>
      <c r="V897" s="209"/>
      <c r="W897" s="209"/>
      <c r="X897" s="209"/>
      <c r="Y897" s="64" t="s">
        <v>824</v>
      </c>
      <c r="Z897" s="127" t="s">
        <v>824</v>
      </c>
      <c r="AA897" s="127" t="s">
        <v>824</v>
      </c>
      <c r="AB897" s="128" t="s">
        <v>824</v>
      </c>
      <c r="AC897" s="61" t="s">
        <v>824</v>
      </c>
      <c r="AD897" s="207"/>
      <c r="AE897" s="61" t="s">
        <v>824</v>
      </c>
      <c r="AF897" s="130" t="s">
        <v>824</v>
      </c>
      <c r="AG897" s="123" t="s">
        <v>824</v>
      </c>
      <c r="AH897" s="123" t="s">
        <v>824</v>
      </c>
      <c r="AI897" s="61" t="s">
        <v>824</v>
      </c>
      <c r="AJ897" s="61" t="s">
        <v>824</v>
      </c>
      <c r="AK897" s="61" t="s">
        <v>824</v>
      </c>
      <c r="AL897" s="61" t="s">
        <v>1129</v>
      </c>
      <c r="AM897" s="76"/>
      <c r="AN897" s="215"/>
      <c r="AO897" s="215"/>
      <c r="AP897" s="215"/>
      <c r="AQ897" s="215"/>
    </row>
    <row r="898" spans="1:43" ht="30" x14ac:dyDescent="0.25">
      <c r="A898" s="232" t="s">
        <v>1200</v>
      </c>
      <c r="B898" s="191" t="s">
        <v>12</v>
      </c>
      <c r="C898" s="191">
        <v>104</v>
      </c>
      <c r="D898" s="191" t="s">
        <v>692</v>
      </c>
      <c r="E898" s="191" t="s">
        <v>684</v>
      </c>
      <c r="F898" s="216">
        <v>1</v>
      </c>
      <c r="G898" s="216">
        <v>1</v>
      </c>
      <c r="H898" s="216">
        <v>1</v>
      </c>
      <c r="I898" s="216">
        <v>1</v>
      </c>
      <c r="J898" s="216">
        <v>1</v>
      </c>
      <c r="K898" s="216">
        <v>1</v>
      </c>
      <c r="L898" s="216">
        <v>1</v>
      </c>
      <c r="M898" s="216">
        <v>1</v>
      </c>
      <c r="N898" s="216">
        <v>1</v>
      </c>
      <c r="O898" s="216">
        <v>1</v>
      </c>
      <c r="P898" s="216">
        <v>1</v>
      </c>
      <c r="Q898" s="216">
        <v>1</v>
      </c>
      <c r="R898" s="216">
        <v>1</v>
      </c>
      <c r="S898" s="216">
        <v>1</v>
      </c>
      <c r="T898" s="216"/>
      <c r="U898" s="216"/>
      <c r="V898" s="216"/>
      <c r="W898" s="216"/>
      <c r="X898" s="216"/>
      <c r="Y898" s="152">
        <v>1</v>
      </c>
      <c r="Z898" s="127">
        <v>1</v>
      </c>
      <c r="AA898" s="127">
        <v>1</v>
      </c>
      <c r="AB898" s="127" t="s">
        <v>1168</v>
      </c>
      <c r="AC898" s="35" t="s">
        <v>462</v>
      </c>
      <c r="AD898" s="237" t="s">
        <v>463</v>
      </c>
      <c r="AE898" s="35" t="s">
        <v>475</v>
      </c>
      <c r="AF898" s="130" t="s">
        <v>1168</v>
      </c>
      <c r="AG898" s="123">
        <v>1</v>
      </c>
      <c r="AH898" s="123">
        <v>1</v>
      </c>
      <c r="AI898" s="61" t="s">
        <v>462</v>
      </c>
      <c r="AJ898" s="61" t="s">
        <v>463</v>
      </c>
      <c r="AK898" s="61" t="s">
        <v>475</v>
      </c>
      <c r="AL898" s="35" t="s">
        <v>377</v>
      </c>
      <c r="AM898" s="192"/>
      <c r="AN898" s="215"/>
      <c r="AO898" s="215"/>
      <c r="AP898" s="215"/>
      <c r="AQ898" s="215"/>
    </row>
    <row r="899" spans="1:43" ht="25.5" x14ac:dyDescent="0.25">
      <c r="A899" s="232" t="s">
        <v>1200</v>
      </c>
      <c r="B899" s="74" t="s">
        <v>33</v>
      </c>
      <c r="C899" s="74">
        <v>105</v>
      </c>
      <c r="D899" s="74" t="s">
        <v>693</v>
      </c>
      <c r="E899" s="74" t="s">
        <v>9</v>
      </c>
      <c r="F899" s="209">
        <v>4</v>
      </c>
      <c r="G899" s="209">
        <v>5</v>
      </c>
      <c r="H899" s="209">
        <v>4</v>
      </c>
      <c r="I899" s="209">
        <v>5</v>
      </c>
      <c r="J899" s="209">
        <v>4</v>
      </c>
      <c r="K899" s="209">
        <v>5</v>
      </c>
      <c r="L899" s="209">
        <v>4</v>
      </c>
      <c r="M899" s="209">
        <v>5</v>
      </c>
      <c r="N899" s="209">
        <v>3</v>
      </c>
      <c r="O899" s="209">
        <v>4</v>
      </c>
      <c r="P899" s="209">
        <v>3</v>
      </c>
      <c r="Q899" s="209">
        <v>3</v>
      </c>
      <c r="R899" s="209">
        <v>3</v>
      </c>
      <c r="S899" s="209">
        <v>3</v>
      </c>
      <c r="T899" s="209"/>
      <c r="U899" s="209"/>
      <c r="V899" s="209"/>
      <c r="W899" s="209"/>
      <c r="X899" s="209"/>
      <c r="Y899" s="64">
        <v>4</v>
      </c>
      <c r="Z899" s="127">
        <v>4</v>
      </c>
      <c r="AA899" s="127">
        <v>3</v>
      </c>
      <c r="AB899" s="128" t="s">
        <v>1189</v>
      </c>
      <c r="AC899" s="61" t="s">
        <v>146</v>
      </c>
      <c r="AD899" s="207" t="s">
        <v>371</v>
      </c>
      <c r="AE899" s="61" t="s">
        <v>476</v>
      </c>
      <c r="AF899" s="130" t="s">
        <v>1189</v>
      </c>
      <c r="AG899" s="123">
        <v>4</v>
      </c>
      <c r="AH899" s="123">
        <v>3</v>
      </c>
      <c r="AI899" s="61" t="s">
        <v>146</v>
      </c>
      <c r="AJ899" s="61" t="s">
        <v>371</v>
      </c>
      <c r="AK899" s="61" t="s">
        <v>476</v>
      </c>
      <c r="AL899" s="61" t="s">
        <v>1129</v>
      </c>
      <c r="AM899" s="76"/>
      <c r="AN899" s="215" t="s">
        <v>1219</v>
      </c>
      <c r="AO899" s="215" t="s">
        <v>1220</v>
      </c>
      <c r="AP899" s="215" t="s">
        <v>1221</v>
      </c>
      <c r="AQ899" s="215" t="s">
        <v>1222</v>
      </c>
    </row>
    <row r="900" spans="1:43" ht="25.5" x14ac:dyDescent="0.25">
      <c r="A900" s="232" t="s">
        <v>1200</v>
      </c>
      <c r="B900" s="191" t="s">
        <v>33</v>
      </c>
      <c r="C900" s="191">
        <v>106</v>
      </c>
      <c r="D900" s="191" t="s">
        <v>695</v>
      </c>
      <c r="E900" s="191" t="s">
        <v>9</v>
      </c>
      <c r="F900" s="216">
        <v>4</v>
      </c>
      <c r="G900" s="216">
        <v>4</v>
      </c>
      <c r="H900" s="216">
        <v>5</v>
      </c>
      <c r="I900" s="216">
        <v>4</v>
      </c>
      <c r="J900" s="216">
        <v>4</v>
      </c>
      <c r="K900" s="216">
        <v>4</v>
      </c>
      <c r="L900" s="216">
        <v>4</v>
      </c>
      <c r="M900" s="216">
        <v>4</v>
      </c>
      <c r="N900" s="216">
        <v>4</v>
      </c>
      <c r="O900" s="216">
        <v>4</v>
      </c>
      <c r="P900" s="216">
        <v>4</v>
      </c>
      <c r="Q900" s="216">
        <v>4</v>
      </c>
      <c r="R900" s="216">
        <v>4</v>
      </c>
      <c r="S900" s="216">
        <v>4</v>
      </c>
      <c r="T900" s="216"/>
      <c r="U900" s="216"/>
      <c r="V900" s="216"/>
      <c r="W900" s="216"/>
      <c r="X900" s="216"/>
      <c r="Y900" s="152">
        <v>4</v>
      </c>
      <c r="Z900" s="127">
        <v>4</v>
      </c>
      <c r="AA900" s="127">
        <v>3</v>
      </c>
      <c r="AB900" s="127" t="s">
        <v>1189</v>
      </c>
      <c r="AC900" s="35" t="s">
        <v>146</v>
      </c>
      <c r="AD900" s="237" t="s">
        <v>371</v>
      </c>
      <c r="AE900" s="35" t="s">
        <v>476</v>
      </c>
      <c r="AF900" s="130" t="s">
        <v>1189</v>
      </c>
      <c r="AG900" s="123">
        <v>4</v>
      </c>
      <c r="AH900" s="123">
        <v>3</v>
      </c>
      <c r="AI900" s="61" t="s">
        <v>146</v>
      </c>
      <c r="AJ900" s="61" t="s">
        <v>371</v>
      </c>
      <c r="AK900" s="61" t="s">
        <v>476</v>
      </c>
      <c r="AL900" s="35" t="s">
        <v>1129</v>
      </c>
      <c r="AM900" s="192"/>
      <c r="AN900" s="215" t="s">
        <v>1223</v>
      </c>
      <c r="AO900" s="215"/>
      <c r="AP900" s="215"/>
      <c r="AQ900" s="215" t="s">
        <v>1222</v>
      </c>
    </row>
    <row r="901" spans="1:43" ht="25.5" x14ac:dyDescent="0.25">
      <c r="A901" s="232" t="s">
        <v>1200</v>
      </c>
      <c r="B901" s="74" t="s">
        <v>33</v>
      </c>
      <c r="C901" s="74">
        <v>107</v>
      </c>
      <c r="D901" s="74" t="s">
        <v>696</v>
      </c>
      <c r="E901" s="74" t="s">
        <v>9</v>
      </c>
      <c r="F901" s="209">
        <v>2</v>
      </c>
      <c r="G901" s="209">
        <v>2</v>
      </c>
      <c r="H901" s="209">
        <v>2</v>
      </c>
      <c r="I901" s="209">
        <v>2</v>
      </c>
      <c r="J901" s="209">
        <v>2</v>
      </c>
      <c r="K901" s="209">
        <v>2</v>
      </c>
      <c r="L901" s="209">
        <v>2</v>
      </c>
      <c r="M901" s="209">
        <v>2</v>
      </c>
      <c r="N901" s="209">
        <v>2</v>
      </c>
      <c r="O901" s="209">
        <v>2</v>
      </c>
      <c r="P901" s="209">
        <v>2</v>
      </c>
      <c r="Q901" s="209">
        <v>2</v>
      </c>
      <c r="R901" s="209">
        <v>2</v>
      </c>
      <c r="S901" s="209">
        <v>2</v>
      </c>
      <c r="T901" s="209"/>
      <c r="U901" s="209"/>
      <c r="V901" s="209"/>
      <c r="W901" s="209"/>
      <c r="X901" s="209"/>
      <c r="Y901" s="64">
        <v>2</v>
      </c>
      <c r="Z901" s="127">
        <v>2</v>
      </c>
      <c r="AA901" s="127">
        <v>2</v>
      </c>
      <c r="AB901" s="128" t="s">
        <v>1182</v>
      </c>
      <c r="AC901" s="61" t="s">
        <v>142</v>
      </c>
      <c r="AD901" s="207" t="s">
        <v>384</v>
      </c>
      <c r="AE901" s="61" t="s">
        <v>475</v>
      </c>
      <c r="AF901" s="130" t="s">
        <v>1182</v>
      </c>
      <c r="AG901" s="123">
        <v>2</v>
      </c>
      <c r="AH901" s="123">
        <v>2</v>
      </c>
      <c r="AI901" s="61" t="s">
        <v>142</v>
      </c>
      <c r="AJ901" s="61" t="s">
        <v>384</v>
      </c>
      <c r="AK901" s="61" t="s">
        <v>475</v>
      </c>
      <c r="AL901" s="61" t="s">
        <v>377</v>
      </c>
      <c r="AM901" s="76"/>
      <c r="AN901" s="215"/>
      <c r="AO901" s="215"/>
      <c r="AP901" s="215"/>
      <c r="AQ901" s="215"/>
    </row>
    <row r="902" spans="1:43" ht="25.5" x14ac:dyDescent="0.25">
      <c r="A902" s="232" t="s">
        <v>1200</v>
      </c>
      <c r="B902" s="191" t="s">
        <v>35</v>
      </c>
      <c r="C902" s="191">
        <v>108</v>
      </c>
      <c r="D902" s="191" t="s">
        <v>697</v>
      </c>
      <c r="E902" s="191" t="s">
        <v>9</v>
      </c>
      <c r="F902" s="216"/>
      <c r="G902" s="216"/>
      <c r="H902" s="216"/>
      <c r="I902" s="216"/>
      <c r="J902" s="216"/>
      <c r="K902" s="216"/>
      <c r="L902" s="216"/>
      <c r="M902" s="216"/>
      <c r="N902" s="216"/>
      <c r="O902" s="216"/>
      <c r="P902" s="216"/>
      <c r="Q902" s="216"/>
      <c r="R902" s="216"/>
      <c r="S902" s="216"/>
      <c r="T902" s="216"/>
      <c r="U902" s="216"/>
      <c r="V902" s="216"/>
      <c r="W902" s="216"/>
      <c r="X902" s="216"/>
      <c r="Y902" s="152" t="s">
        <v>824</v>
      </c>
      <c r="Z902" s="127" t="s">
        <v>824</v>
      </c>
      <c r="AA902" s="127" t="s">
        <v>824</v>
      </c>
      <c r="AB902" s="127" t="s">
        <v>824</v>
      </c>
      <c r="AC902" s="35" t="s">
        <v>824</v>
      </c>
      <c r="AD902" s="237"/>
      <c r="AE902" s="35" t="s">
        <v>824</v>
      </c>
      <c r="AF902" s="130" t="s">
        <v>824</v>
      </c>
      <c r="AG902" s="123" t="s">
        <v>824</v>
      </c>
      <c r="AH902" s="123" t="s">
        <v>824</v>
      </c>
      <c r="AI902" s="61" t="s">
        <v>824</v>
      </c>
      <c r="AJ902" s="61" t="s">
        <v>824</v>
      </c>
      <c r="AK902" s="61" t="s">
        <v>824</v>
      </c>
      <c r="AL902" s="35" t="s">
        <v>1129</v>
      </c>
      <c r="AM902" s="192"/>
      <c r="AN902" s="215"/>
      <c r="AO902" s="215"/>
      <c r="AP902" s="215"/>
      <c r="AQ902" s="215"/>
    </row>
    <row r="903" spans="1:43" ht="38.25" x14ac:dyDescent="0.25">
      <c r="A903" s="232" t="s">
        <v>1200</v>
      </c>
      <c r="B903" s="74" t="s">
        <v>35</v>
      </c>
      <c r="C903" s="74">
        <v>109</v>
      </c>
      <c r="D903" s="74" t="s">
        <v>698</v>
      </c>
      <c r="E903" s="74" t="s">
        <v>9</v>
      </c>
      <c r="F903" s="209"/>
      <c r="G903" s="209"/>
      <c r="H903" s="209"/>
      <c r="I903" s="209"/>
      <c r="J903" s="209"/>
      <c r="K903" s="209"/>
      <c r="L903" s="209"/>
      <c r="M903" s="209"/>
      <c r="N903" s="209"/>
      <c r="O903" s="209"/>
      <c r="P903" s="209"/>
      <c r="Q903" s="209"/>
      <c r="R903" s="209"/>
      <c r="S903" s="209"/>
      <c r="T903" s="209"/>
      <c r="U903" s="209"/>
      <c r="V903" s="209"/>
      <c r="W903" s="209"/>
      <c r="X903" s="209"/>
      <c r="Y903" s="64" t="s">
        <v>824</v>
      </c>
      <c r="Z903" s="127" t="s">
        <v>824</v>
      </c>
      <c r="AA903" s="127" t="s">
        <v>824</v>
      </c>
      <c r="AB903" s="128" t="s">
        <v>824</v>
      </c>
      <c r="AC903" s="61" t="s">
        <v>824</v>
      </c>
      <c r="AD903" s="207"/>
      <c r="AE903" s="61" t="s">
        <v>824</v>
      </c>
      <c r="AF903" s="130" t="s">
        <v>824</v>
      </c>
      <c r="AG903" s="123" t="s">
        <v>824</v>
      </c>
      <c r="AH903" s="123" t="s">
        <v>824</v>
      </c>
      <c r="AI903" s="61" t="s">
        <v>824</v>
      </c>
      <c r="AJ903" s="61" t="s">
        <v>824</v>
      </c>
      <c r="AK903" s="61" t="s">
        <v>824</v>
      </c>
      <c r="AL903" s="61" t="s">
        <v>1129</v>
      </c>
      <c r="AM903" s="76"/>
      <c r="AN903" s="215"/>
      <c r="AO903" s="215"/>
      <c r="AP903" s="215"/>
      <c r="AQ903" s="215"/>
    </row>
    <row r="904" spans="1:43" ht="38.25" x14ac:dyDescent="0.25">
      <c r="A904" s="232" t="s">
        <v>1200</v>
      </c>
      <c r="B904" s="191" t="s">
        <v>35</v>
      </c>
      <c r="C904" s="191">
        <v>110</v>
      </c>
      <c r="D904" s="191" t="s">
        <v>699</v>
      </c>
      <c r="E904" s="191" t="s">
        <v>9</v>
      </c>
      <c r="F904" s="216">
        <v>4</v>
      </c>
      <c r="G904" s="216">
        <v>4</v>
      </c>
      <c r="H904" s="216">
        <v>3</v>
      </c>
      <c r="I904" s="216">
        <v>4</v>
      </c>
      <c r="J904" s="216">
        <v>4</v>
      </c>
      <c r="K904" s="216">
        <v>4</v>
      </c>
      <c r="L904" s="216">
        <v>4</v>
      </c>
      <c r="M904" s="216">
        <v>4</v>
      </c>
      <c r="N904" s="216">
        <v>4</v>
      </c>
      <c r="O904" s="216">
        <v>4</v>
      </c>
      <c r="P904" s="216">
        <v>4</v>
      </c>
      <c r="Q904" s="216">
        <v>4</v>
      </c>
      <c r="R904" s="216">
        <v>4</v>
      </c>
      <c r="S904" s="216">
        <v>4</v>
      </c>
      <c r="T904" s="216"/>
      <c r="U904" s="216"/>
      <c r="V904" s="216"/>
      <c r="W904" s="216"/>
      <c r="X904" s="216"/>
      <c r="Y904" s="152">
        <v>4</v>
      </c>
      <c r="Z904" s="127">
        <v>4</v>
      </c>
      <c r="AA904" s="127">
        <v>3</v>
      </c>
      <c r="AB904" s="127" t="s">
        <v>1189</v>
      </c>
      <c r="AC904" s="35" t="s">
        <v>146</v>
      </c>
      <c r="AD904" s="237" t="s">
        <v>371</v>
      </c>
      <c r="AE904" s="35" t="s">
        <v>476</v>
      </c>
      <c r="AF904" s="130" t="s">
        <v>1189</v>
      </c>
      <c r="AG904" s="123">
        <v>4</v>
      </c>
      <c r="AH904" s="123">
        <v>3</v>
      </c>
      <c r="AI904" s="61" t="s">
        <v>146</v>
      </c>
      <c r="AJ904" s="61" t="s">
        <v>371</v>
      </c>
      <c r="AK904" s="61" t="s">
        <v>476</v>
      </c>
      <c r="AL904" s="35" t="s">
        <v>1129</v>
      </c>
      <c r="AM904" s="192"/>
      <c r="AN904" s="215" t="s">
        <v>1224</v>
      </c>
      <c r="AO904" s="215" t="s">
        <v>1225</v>
      </c>
      <c r="AP904" s="215" t="s">
        <v>1221</v>
      </c>
      <c r="AQ904" s="215" t="s">
        <v>1226</v>
      </c>
    </row>
    <row r="905" spans="1:43" ht="25.5" x14ac:dyDescent="0.25">
      <c r="A905" s="232" t="s">
        <v>1200</v>
      </c>
      <c r="B905" s="74" t="s">
        <v>35</v>
      </c>
      <c r="C905" s="74">
        <v>111</v>
      </c>
      <c r="D905" s="74" t="s">
        <v>700</v>
      </c>
      <c r="E905" s="74" t="s">
        <v>9</v>
      </c>
      <c r="F905" s="209"/>
      <c r="G905" s="209"/>
      <c r="H905" s="209"/>
      <c r="I905" s="209"/>
      <c r="J905" s="209"/>
      <c r="K905" s="209"/>
      <c r="L905" s="209"/>
      <c r="M905" s="209"/>
      <c r="N905" s="209"/>
      <c r="O905" s="209"/>
      <c r="P905" s="209"/>
      <c r="Q905" s="209"/>
      <c r="R905" s="209"/>
      <c r="S905" s="209"/>
      <c r="T905" s="209"/>
      <c r="U905" s="209"/>
      <c r="V905" s="209"/>
      <c r="W905" s="209"/>
      <c r="X905" s="209"/>
      <c r="Y905" s="64" t="s">
        <v>824</v>
      </c>
      <c r="Z905" s="127" t="s">
        <v>824</v>
      </c>
      <c r="AA905" s="127" t="s">
        <v>824</v>
      </c>
      <c r="AB905" s="128" t="s">
        <v>824</v>
      </c>
      <c r="AC905" s="61" t="s">
        <v>824</v>
      </c>
      <c r="AD905" s="207"/>
      <c r="AE905" s="61" t="s">
        <v>824</v>
      </c>
      <c r="AF905" s="130" t="s">
        <v>824</v>
      </c>
      <c r="AG905" s="123" t="s">
        <v>824</v>
      </c>
      <c r="AH905" s="123" t="s">
        <v>824</v>
      </c>
      <c r="AI905" s="61" t="s">
        <v>824</v>
      </c>
      <c r="AJ905" s="61" t="s">
        <v>824</v>
      </c>
      <c r="AK905" s="61" t="s">
        <v>824</v>
      </c>
      <c r="AL905" s="61" t="s">
        <v>1129</v>
      </c>
      <c r="AM905" s="76"/>
      <c r="AN905" s="215"/>
      <c r="AO905" s="215"/>
      <c r="AP905" s="215"/>
      <c r="AQ905" s="215"/>
    </row>
    <row r="906" spans="1:43" ht="38.25" x14ac:dyDescent="0.25">
      <c r="A906" s="232" t="s">
        <v>1200</v>
      </c>
      <c r="B906" s="191" t="s">
        <v>35</v>
      </c>
      <c r="C906" s="191">
        <v>112</v>
      </c>
      <c r="D906" s="191" t="s">
        <v>701</v>
      </c>
      <c r="E906" s="191" t="s">
        <v>9</v>
      </c>
      <c r="F906" s="216">
        <v>4</v>
      </c>
      <c r="G906" s="216">
        <v>4</v>
      </c>
      <c r="H906" s="216">
        <v>4</v>
      </c>
      <c r="I906" s="216">
        <v>4</v>
      </c>
      <c r="J906" s="216">
        <v>4</v>
      </c>
      <c r="K906" s="216">
        <v>4</v>
      </c>
      <c r="L906" s="216">
        <v>4</v>
      </c>
      <c r="M906" s="216">
        <v>4</v>
      </c>
      <c r="N906" s="216">
        <v>4</v>
      </c>
      <c r="O906" s="216">
        <v>4</v>
      </c>
      <c r="P906" s="216">
        <v>4</v>
      </c>
      <c r="Q906" s="216">
        <v>4</v>
      </c>
      <c r="R906" s="216">
        <v>4</v>
      </c>
      <c r="S906" s="216">
        <v>4</v>
      </c>
      <c r="T906" s="216"/>
      <c r="U906" s="216"/>
      <c r="V906" s="216"/>
      <c r="W906" s="216"/>
      <c r="X906" s="216"/>
      <c r="Y906" s="152">
        <v>4</v>
      </c>
      <c r="Z906" s="127">
        <v>4</v>
      </c>
      <c r="AA906" s="127">
        <v>3</v>
      </c>
      <c r="AB906" s="127" t="s">
        <v>1189</v>
      </c>
      <c r="AC906" s="35" t="s">
        <v>146</v>
      </c>
      <c r="AD906" s="237" t="s">
        <v>371</v>
      </c>
      <c r="AE906" s="35" t="s">
        <v>476</v>
      </c>
      <c r="AF906" s="130" t="s">
        <v>1189</v>
      </c>
      <c r="AG906" s="123">
        <v>4</v>
      </c>
      <c r="AH906" s="123">
        <v>3</v>
      </c>
      <c r="AI906" s="61" t="s">
        <v>146</v>
      </c>
      <c r="AJ906" s="61" t="s">
        <v>371</v>
      </c>
      <c r="AK906" s="61" t="s">
        <v>476</v>
      </c>
      <c r="AL906" s="35" t="s">
        <v>1129</v>
      </c>
      <c r="AM906" s="192"/>
      <c r="AN906" s="215"/>
      <c r="AO906" s="215"/>
      <c r="AP906" s="215"/>
      <c r="AQ906" s="215" t="s">
        <v>1227</v>
      </c>
    </row>
    <row r="907" spans="1:43" ht="25.5" x14ac:dyDescent="0.25">
      <c r="A907" s="232" t="s">
        <v>1200</v>
      </c>
      <c r="B907" s="74" t="s">
        <v>38</v>
      </c>
      <c r="C907" s="74">
        <v>113</v>
      </c>
      <c r="D907" s="74" t="s">
        <v>702</v>
      </c>
      <c r="E907" s="74" t="s">
        <v>8</v>
      </c>
      <c r="F907" s="209"/>
      <c r="G907" s="209"/>
      <c r="H907" s="209"/>
      <c r="I907" s="209"/>
      <c r="J907" s="209"/>
      <c r="K907" s="209"/>
      <c r="L907" s="209"/>
      <c r="M907" s="209"/>
      <c r="N907" s="209"/>
      <c r="O907" s="209"/>
      <c r="P907" s="209"/>
      <c r="Q907" s="209"/>
      <c r="R907" s="209"/>
      <c r="S907" s="209"/>
      <c r="T907" s="209"/>
      <c r="U907" s="209"/>
      <c r="V907" s="209"/>
      <c r="W907" s="209"/>
      <c r="X907" s="209"/>
      <c r="Y907" s="64" t="s">
        <v>824</v>
      </c>
      <c r="Z907" s="127" t="s">
        <v>824</v>
      </c>
      <c r="AA907" s="127" t="s">
        <v>824</v>
      </c>
      <c r="AB907" s="128" t="s">
        <v>824</v>
      </c>
      <c r="AC907" s="61" t="s">
        <v>824</v>
      </c>
      <c r="AD907" s="207"/>
      <c r="AE907" s="61" t="s">
        <v>824</v>
      </c>
      <c r="AF907" s="130" t="s">
        <v>824</v>
      </c>
      <c r="AG907" s="123" t="s">
        <v>824</v>
      </c>
      <c r="AH907" s="123" t="s">
        <v>824</v>
      </c>
      <c r="AI907" s="61" t="s">
        <v>824</v>
      </c>
      <c r="AJ907" s="61" t="s">
        <v>824</v>
      </c>
      <c r="AK907" s="61" t="s">
        <v>824</v>
      </c>
      <c r="AL907" s="61" t="s">
        <v>1129</v>
      </c>
      <c r="AM907" s="76"/>
      <c r="AN907" s="215"/>
      <c r="AO907" s="215"/>
      <c r="AP907" s="215"/>
      <c r="AQ907" s="215"/>
    </row>
    <row r="908" spans="1:43" x14ac:dyDescent="0.25">
      <c r="A908" s="232" t="s">
        <v>1200</v>
      </c>
      <c r="B908" s="191" t="s">
        <v>38</v>
      </c>
      <c r="C908" s="191">
        <v>116</v>
      </c>
      <c r="D908" s="191" t="s">
        <v>703</v>
      </c>
      <c r="E908" s="191" t="s">
        <v>9</v>
      </c>
      <c r="F908" s="216"/>
      <c r="G908" s="216"/>
      <c r="H908" s="216"/>
      <c r="I908" s="216"/>
      <c r="J908" s="216"/>
      <c r="K908" s="216"/>
      <c r="L908" s="216"/>
      <c r="M908" s="216"/>
      <c r="N908" s="216"/>
      <c r="O908" s="216"/>
      <c r="P908" s="216"/>
      <c r="Q908" s="216"/>
      <c r="R908" s="216"/>
      <c r="S908" s="216"/>
      <c r="T908" s="216"/>
      <c r="U908" s="216"/>
      <c r="V908" s="216"/>
      <c r="W908" s="216"/>
      <c r="X908" s="216"/>
      <c r="Y908" s="152" t="s">
        <v>824</v>
      </c>
      <c r="Z908" s="127" t="s">
        <v>824</v>
      </c>
      <c r="AA908" s="127" t="s">
        <v>824</v>
      </c>
      <c r="AB908" s="127" t="s">
        <v>824</v>
      </c>
      <c r="AC908" s="35" t="s">
        <v>824</v>
      </c>
      <c r="AD908" s="237"/>
      <c r="AE908" s="35" t="s">
        <v>824</v>
      </c>
      <c r="AF908" s="130" t="s">
        <v>824</v>
      </c>
      <c r="AG908" s="123" t="s">
        <v>824</v>
      </c>
      <c r="AH908" s="123" t="s">
        <v>824</v>
      </c>
      <c r="AI908" s="61" t="s">
        <v>824</v>
      </c>
      <c r="AJ908" s="61" t="s">
        <v>824</v>
      </c>
      <c r="AK908" s="61" t="s">
        <v>824</v>
      </c>
      <c r="AL908" s="35" t="s">
        <v>1129</v>
      </c>
      <c r="AM908" s="192"/>
      <c r="AN908" s="215"/>
      <c r="AO908" s="215"/>
      <c r="AP908" s="215"/>
      <c r="AQ908" s="215"/>
    </row>
    <row r="909" spans="1:43" ht="25.5" x14ac:dyDescent="0.25">
      <c r="A909" s="232" t="s">
        <v>1200</v>
      </c>
      <c r="B909" s="74" t="s">
        <v>66</v>
      </c>
      <c r="C909" s="74">
        <v>117</v>
      </c>
      <c r="D909" s="74" t="s">
        <v>705</v>
      </c>
      <c r="E909" s="74" t="s">
        <v>9</v>
      </c>
      <c r="F909" s="209"/>
      <c r="G909" s="209"/>
      <c r="H909" s="209"/>
      <c r="I909" s="209"/>
      <c r="J909" s="209"/>
      <c r="K909" s="209"/>
      <c r="L909" s="209"/>
      <c r="M909" s="209"/>
      <c r="N909" s="209"/>
      <c r="O909" s="209"/>
      <c r="P909" s="209"/>
      <c r="Q909" s="209"/>
      <c r="R909" s="209"/>
      <c r="S909" s="209"/>
      <c r="T909" s="209"/>
      <c r="U909" s="209"/>
      <c r="V909" s="209"/>
      <c r="W909" s="209"/>
      <c r="X909" s="209"/>
      <c r="Y909" s="64" t="s">
        <v>824</v>
      </c>
      <c r="Z909" s="127" t="s">
        <v>824</v>
      </c>
      <c r="AA909" s="127" t="s">
        <v>824</v>
      </c>
      <c r="AB909" s="128" t="s">
        <v>824</v>
      </c>
      <c r="AC909" s="61" t="s">
        <v>824</v>
      </c>
      <c r="AD909" s="207"/>
      <c r="AE909" s="61" t="s">
        <v>824</v>
      </c>
      <c r="AF909" s="130" t="s">
        <v>824</v>
      </c>
      <c r="AG909" s="123" t="s">
        <v>824</v>
      </c>
      <c r="AH909" s="123" t="s">
        <v>824</v>
      </c>
      <c r="AI909" s="61" t="s">
        <v>824</v>
      </c>
      <c r="AJ909" s="61" t="s">
        <v>824</v>
      </c>
      <c r="AK909" s="61" t="s">
        <v>824</v>
      </c>
      <c r="AL909" s="61" t="s">
        <v>1129</v>
      </c>
      <c r="AM909" s="76"/>
      <c r="AN909" s="215"/>
      <c r="AO909" s="215"/>
      <c r="AP909" s="215"/>
      <c r="AQ909" s="215"/>
    </row>
    <row r="910" spans="1:43" ht="38.25" x14ac:dyDescent="0.25">
      <c r="A910" s="232" t="s">
        <v>1200</v>
      </c>
      <c r="B910" s="191" t="s">
        <v>66</v>
      </c>
      <c r="C910" s="191">
        <v>118</v>
      </c>
      <c r="D910" s="191" t="s">
        <v>707</v>
      </c>
      <c r="E910" s="191" t="s">
        <v>9</v>
      </c>
      <c r="F910" s="216"/>
      <c r="G910" s="216"/>
      <c r="H910" s="216"/>
      <c r="I910" s="216"/>
      <c r="J910" s="216"/>
      <c r="K910" s="216"/>
      <c r="L910" s="216"/>
      <c r="M910" s="216"/>
      <c r="N910" s="216"/>
      <c r="O910" s="216"/>
      <c r="P910" s="216"/>
      <c r="Q910" s="216"/>
      <c r="R910" s="216"/>
      <c r="S910" s="216"/>
      <c r="T910" s="216"/>
      <c r="U910" s="216"/>
      <c r="V910" s="216"/>
      <c r="W910" s="216"/>
      <c r="X910" s="216"/>
      <c r="Y910" s="152" t="s">
        <v>824</v>
      </c>
      <c r="Z910" s="127" t="s">
        <v>824</v>
      </c>
      <c r="AA910" s="127" t="s">
        <v>824</v>
      </c>
      <c r="AB910" s="127" t="s">
        <v>824</v>
      </c>
      <c r="AC910" s="35" t="s">
        <v>824</v>
      </c>
      <c r="AD910" s="237"/>
      <c r="AE910" s="35" t="s">
        <v>824</v>
      </c>
      <c r="AF910" s="130" t="s">
        <v>824</v>
      </c>
      <c r="AG910" s="123" t="s">
        <v>824</v>
      </c>
      <c r="AH910" s="123" t="s">
        <v>824</v>
      </c>
      <c r="AI910" s="61" t="s">
        <v>824</v>
      </c>
      <c r="AJ910" s="61" t="s">
        <v>824</v>
      </c>
      <c r="AK910" s="61" t="s">
        <v>824</v>
      </c>
      <c r="AL910" s="35" t="s">
        <v>1129</v>
      </c>
      <c r="AM910" s="192"/>
      <c r="AN910" s="215"/>
      <c r="AO910" s="215"/>
      <c r="AP910" s="215"/>
      <c r="AQ910" s="215"/>
    </row>
    <row r="911" spans="1:43" ht="38.25" x14ac:dyDescent="0.25">
      <c r="A911" s="232" t="s">
        <v>1200</v>
      </c>
      <c r="B911" s="74" t="s">
        <v>66</v>
      </c>
      <c r="C911" s="74">
        <v>119</v>
      </c>
      <c r="D911" s="74" t="s">
        <v>761</v>
      </c>
      <c r="E911" s="74" t="s">
        <v>9</v>
      </c>
      <c r="F911" s="209"/>
      <c r="G911" s="209"/>
      <c r="H911" s="209"/>
      <c r="I911" s="209"/>
      <c r="J911" s="209"/>
      <c r="K911" s="209"/>
      <c r="L911" s="209"/>
      <c r="M911" s="209"/>
      <c r="N911" s="209"/>
      <c r="O911" s="209"/>
      <c r="P911" s="209"/>
      <c r="Q911" s="209"/>
      <c r="R911" s="209"/>
      <c r="S911" s="209"/>
      <c r="T911" s="209"/>
      <c r="U911" s="209"/>
      <c r="V911" s="209"/>
      <c r="W911" s="209"/>
      <c r="X911" s="209"/>
      <c r="Y911" s="64" t="s">
        <v>824</v>
      </c>
      <c r="Z911" s="127" t="s">
        <v>824</v>
      </c>
      <c r="AA911" s="127" t="s">
        <v>824</v>
      </c>
      <c r="AB911" s="128" t="s">
        <v>824</v>
      </c>
      <c r="AC911" s="61" t="s">
        <v>824</v>
      </c>
      <c r="AD911" s="207"/>
      <c r="AE911" s="61" t="s">
        <v>824</v>
      </c>
      <c r="AF911" s="130" t="s">
        <v>824</v>
      </c>
      <c r="AG911" s="123" t="s">
        <v>824</v>
      </c>
      <c r="AH911" s="123" t="s">
        <v>824</v>
      </c>
      <c r="AI911" s="61" t="s">
        <v>824</v>
      </c>
      <c r="AJ911" s="61" t="s">
        <v>824</v>
      </c>
      <c r="AK911" s="61" t="s">
        <v>824</v>
      </c>
      <c r="AL911" s="61" t="s">
        <v>1129</v>
      </c>
      <c r="AM911" s="76"/>
      <c r="AN911" s="215"/>
      <c r="AO911" s="215"/>
      <c r="AP911" s="215"/>
      <c r="AQ911" s="215"/>
    </row>
    <row r="912" spans="1:43" ht="25.5" x14ac:dyDescent="0.25">
      <c r="A912" s="232" t="s">
        <v>1200</v>
      </c>
      <c r="B912" s="191" t="s">
        <v>45</v>
      </c>
      <c r="C912" s="191">
        <v>120</v>
      </c>
      <c r="D912" s="191" t="s">
        <v>710</v>
      </c>
      <c r="E912" s="191" t="s">
        <v>9</v>
      </c>
      <c r="F912" s="216"/>
      <c r="G912" s="216"/>
      <c r="H912" s="216"/>
      <c r="I912" s="216"/>
      <c r="J912" s="216"/>
      <c r="K912" s="216"/>
      <c r="L912" s="216"/>
      <c r="M912" s="216"/>
      <c r="N912" s="216"/>
      <c r="O912" s="216"/>
      <c r="P912" s="216"/>
      <c r="Q912" s="216"/>
      <c r="R912" s="216"/>
      <c r="S912" s="216"/>
      <c r="T912" s="216"/>
      <c r="U912" s="216"/>
      <c r="V912" s="216"/>
      <c r="W912" s="216"/>
      <c r="X912" s="216"/>
      <c r="Y912" s="152" t="s">
        <v>824</v>
      </c>
      <c r="Z912" s="127" t="s">
        <v>824</v>
      </c>
      <c r="AA912" s="127" t="s">
        <v>824</v>
      </c>
      <c r="AB912" s="127" t="s">
        <v>824</v>
      </c>
      <c r="AC912" s="35" t="s">
        <v>824</v>
      </c>
      <c r="AD912" s="237"/>
      <c r="AE912" s="35" t="s">
        <v>824</v>
      </c>
      <c r="AF912" s="130" t="s">
        <v>824</v>
      </c>
      <c r="AG912" s="123" t="s">
        <v>824</v>
      </c>
      <c r="AH912" s="123" t="s">
        <v>824</v>
      </c>
      <c r="AI912" s="61" t="s">
        <v>824</v>
      </c>
      <c r="AJ912" s="61" t="s">
        <v>824</v>
      </c>
      <c r="AK912" s="61" t="s">
        <v>824</v>
      </c>
      <c r="AL912" s="35" t="s">
        <v>1129</v>
      </c>
      <c r="AM912" s="192"/>
      <c r="AN912" s="215"/>
      <c r="AO912" s="215"/>
      <c r="AP912" s="215"/>
      <c r="AQ912" s="215"/>
    </row>
    <row r="913" spans="1:43" ht="25.5" x14ac:dyDescent="0.25">
      <c r="A913" s="232" t="s">
        <v>1200</v>
      </c>
      <c r="B913" s="74" t="s">
        <v>66</v>
      </c>
      <c r="C913" s="74">
        <v>121</v>
      </c>
      <c r="D913" s="74" t="s">
        <v>712</v>
      </c>
      <c r="E913" s="74" t="s">
        <v>9</v>
      </c>
      <c r="F913" s="209"/>
      <c r="G913" s="209"/>
      <c r="H913" s="209"/>
      <c r="I913" s="209"/>
      <c r="J913" s="209"/>
      <c r="K913" s="209"/>
      <c r="L913" s="209"/>
      <c r="M913" s="209"/>
      <c r="N913" s="209"/>
      <c r="O913" s="209"/>
      <c r="P913" s="209"/>
      <c r="Q913" s="209"/>
      <c r="R913" s="209"/>
      <c r="S913" s="209"/>
      <c r="T913" s="209"/>
      <c r="U913" s="209"/>
      <c r="V913" s="209"/>
      <c r="W913" s="209"/>
      <c r="X913" s="209"/>
      <c r="Y913" s="64" t="s">
        <v>824</v>
      </c>
      <c r="Z913" s="127" t="s">
        <v>824</v>
      </c>
      <c r="AA913" s="127" t="s">
        <v>824</v>
      </c>
      <c r="AB913" s="128" t="s">
        <v>824</v>
      </c>
      <c r="AC913" s="61" t="s">
        <v>824</v>
      </c>
      <c r="AD913" s="207"/>
      <c r="AE913" s="61" t="s">
        <v>824</v>
      </c>
      <c r="AF913" s="130" t="s">
        <v>824</v>
      </c>
      <c r="AG913" s="123" t="s">
        <v>824</v>
      </c>
      <c r="AH913" s="123" t="s">
        <v>824</v>
      </c>
      <c r="AI913" s="61" t="s">
        <v>824</v>
      </c>
      <c r="AJ913" s="61" t="s">
        <v>824</v>
      </c>
      <c r="AK913" s="61" t="s">
        <v>824</v>
      </c>
      <c r="AL913" s="61" t="s">
        <v>1129</v>
      </c>
      <c r="AM913" s="76"/>
      <c r="AN913" s="215"/>
      <c r="AO913" s="215"/>
      <c r="AP913" s="215"/>
      <c r="AQ913" s="215"/>
    </row>
    <row r="914" spans="1:43" ht="25.5" x14ac:dyDescent="0.25">
      <c r="A914" s="232" t="s">
        <v>1200</v>
      </c>
      <c r="B914" s="191" t="s">
        <v>66</v>
      </c>
      <c r="C914" s="191">
        <v>122</v>
      </c>
      <c r="D914" s="191" t="s">
        <v>763</v>
      </c>
      <c r="E914" s="191" t="s">
        <v>9</v>
      </c>
      <c r="F914" s="216"/>
      <c r="G914" s="216"/>
      <c r="H914" s="216"/>
      <c r="I914" s="216"/>
      <c r="J914" s="216"/>
      <c r="K914" s="216"/>
      <c r="L914" s="216"/>
      <c r="M914" s="216"/>
      <c r="N914" s="216"/>
      <c r="O914" s="216"/>
      <c r="P914" s="216"/>
      <c r="Q914" s="216"/>
      <c r="R914" s="216"/>
      <c r="S914" s="216"/>
      <c r="T914" s="216"/>
      <c r="U914" s="216"/>
      <c r="V914" s="216"/>
      <c r="W914" s="216"/>
      <c r="X914" s="216"/>
      <c r="Y914" s="152" t="s">
        <v>824</v>
      </c>
      <c r="Z914" s="127" t="s">
        <v>824</v>
      </c>
      <c r="AA914" s="127" t="s">
        <v>824</v>
      </c>
      <c r="AB914" s="127" t="s">
        <v>824</v>
      </c>
      <c r="AC914" s="35" t="s">
        <v>824</v>
      </c>
      <c r="AD914" s="237"/>
      <c r="AE914" s="35" t="s">
        <v>824</v>
      </c>
      <c r="AF914" s="130" t="s">
        <v>824</v>
      </c>
      <c r="AG914" s="123" t="s">
        <v>824</v>
      </c>
      <c r="AH914" s="123" t="s">
        <v>824</v>
      </c>
      <c r="AI914" s="61" t="s">
        <v>824</v>
      </c>
      <c r="AJ914" s="61" t="s">
        <v>824</v>
      </c>
      <c r="AK914" s="61" t="s">
        <v>824</v>
      </c>
      <c r="AL914" s="35" t="s">
        <v>1129</v>
      </c>
      <c r="AM914" s="192"/>
      <c r="AN914" s="215"/>
      <c r="AO914" s="215"/>
      <c r="AP914" s="215"/>
      <c r="AQ914" s="215"/>
    </row>
    <row r="915" spans="1:43" ht="25.5" x14ac:dyDescent="0.25">
      <c r="A915" s="232" t="s">
        <v>1200</v>
      </c>
      <c r="B915" s="74" t="s">
        <v>66</v>
      </c>
      <c r="C915" s="74">
        <v>123</v>
      </c>
      <c r="D915" s="74" t="s">
        <v>764</v>
      </c>
      <c r="E915" s="74" t="s">
        <v>715</v>
      </c>
      <c r="F915" s="209"/>
      <c r="G915" s="209"/>
      <c r="H915" s="209"/>
      <c r="I915" s="209"/>
      <c r="J915" s="209"/>
      <c r="K915" s="209"/>
      <c r="L915" s="209"/>
      <c r="M915" s="209"/>
      <c r="N915" s="209"/>
      <c r="O915" s="209"/>
      <c r="P915" s="209"/>
      <c r="Q915" s="209"/>
      <c r="R915" s="209"/>
      <c r="S915" s="209"/>
      <c r="T915" s="209"/>
      <c r="U915" s="209"/>
      <c r="V915" s="209"/>
      <c r="W915" s="209"/>
      <c r="X915" s="209"/>
      <c r="Y915" s="64" t="s">
        <v>824</v>
      </c>
      <c r="Z915" s="127" t="s">
        <v>824</v>
      </c>
      <c r="AA915" s="127" t="s">
        <v>824</v>
      </c>
      <c r="AB915" s="128" t="s">
        <v>824</v>
      </c>
      <c r="AC915" s="61" t="s">
        <v>824</v>
      </c>
      <c r="AD915" s="207"/>
      <c r="AE915" s="61" t="s">
        <v>824</v>
      </c>
      <c r="AF915" s="130" t="s">
        <v>824</v>
      </c>
      <c r="AG915" s="123" t="s">
        <v>824</v>
      </c>
      <c r="AH915" s="123" t="s">
        <v>824</v>
      </c>
      <c r="AI915" s="61" t="s">
        <v>824</v>
      </c>
      <c r="AJ915" s="61" t="s">
        <v>824</v>
      </c>
      <c r="AK915" s="61" t="s">
        <v>824</v>
      </c>
      <c r="AL915" s="61" t="s">
        <v>1129</v>
      </c>
      <c r="AM915" s="76"/>
      <c r="AN915" s="215"/>
      <c r="AO915" s="215"/>
      <c r="AP915" s="215"/>
      <c r="AQ915" s="215"/>
    </row>
    <row r="916" spans="1:43" ht="38.25" x14ac:dyDescent="0.25">
      <c r="A916" s="232" t="s">
        <v>1200</v>
      </c>
      <c r="B916" s="191" t="s">
        <v>66</v>
      </c>
      <c r="C916" s="191">
        <v>125</v>
      </c>
      <c r="D916" s="191" t="s">
        <v>719</v>
      </c>
      <c r="E916" s="191" t="s">
        <v>9</v>
      </c>
      <c r="F916" s="216"/>
      <c r="G916" s="216"/>
      <c r="H916" s="216"/>
      <c r="I916" s="216"/>
      <c r="J916" s="216"/>
      <c r="K916" s="216"/>
      <c r="L916" s="216"/>
      <c r="M916" s="216"/>
      <c r="N916" s="216"/>
      <c r="O916" s="216"/>
      <c r="P916" s="216"/>
      <c r="Q916" s="216"/>
      <c r="R916" s="216"/>
      <c r="S916" s="216"/>
      <c r="T916" s="216"/>
      <c r="U916" s="216"/>
      <c r="V916" s="216"/>
      <c r="W916" s="216"/>
      <c r="X916" s="216"/>
      <c r="Y916" s="152" t="s">
        <v>824</v>
      </c>
      <c r="Z916" s="127" t="s">
        <v>824</v>
      </c>
      <c r="AA916" s="127" t="s">
        <v>824</v>
      </c>
      <c r="AB916" s="127" t="s">
        <v>824</v>
      </c>
      <c r="AC916" s="35" t="s">
        <v>824</v>
      </c>
      <c r="AD916" s="237"/>
      <c r="AE916" s="35" t="s">
        <v>824</v>
      </c>
      <c r="AF916" s="130" t="s">
        <v>824</v>
      </c>
      <c r="AG916" s="123" t="s">
        <v>824</v>
      </c>
      <c r="AH916" s="123" t="s">
        <v>824</v>
      </c>
      <c r="AI916" s="61" t="s">
        <v>824</v>
      </c>
      <c r="AJ916" s="61" t="s">
        <v>824</v>
      </c>
      <c r="AK916" s="61" t="s">
        <v>824</v>
      </c>
      <c r="AL916" s="35" t="s">
        <v>1129</v>
      </c>
      <c r="AM916" s="192"/>
      <c r="AN916" s="215"/>
      <c r="AO916" s="215"/>
      <c r="AP916" s="215"/>
      <c r="AQ916" s="215"/>
    </row>
    <row r="917" spans="1:43" ht="25.5" x14ac:dyDescent="0.25">
      <c r="A917" s="232" t="s">
        <v>1200</v>
      </c>
      <c r="B917" s="74" t="s">
        <v>66</v>
      </c>
      <c r="C917" s="74">
        <v>126</v>
      </c>
      <c r="D917" s="74" t="s">
        <v>766</v>
      </c>
      <c r="E917" s="74" t="s">
        <v>9</v>
      </c>
      <c r="F917" s="209"/>
      <c r="G917" s="209"/>
      <c r="H917" s="209"/>
      <c r="I917" s="209"/>
      <c r="J917" s="209"/>
      <c r="K917" s="209"/>
      <c r="L917" s="209"/>
      <c r="M917" s="209"/>
      <c r="N917" s="209"/>
      <c r="O917" s="209"/>
      <c r="P917" s="209"/>
      <c r="Q917" s="209"/>
      <c r="R917" s="209"/>
      <c r="S917" s="209"/>
      <c r="T917" s="209"/>
      <c r="U917" s="209"/>
      <c r="V917" s="209"/>
      <c r="W917" s="209"/>
      <c r="X917" s="209"/>
      <c r="Y917" s="64" t="s">
        <v>824</v>
      </c>
      <c r="Z917" s="127" t="s">
        <v>824</v>
      </c>
      <c r="AA917" s="127" t="s">
        <v>824</v>
      </c>
      <c r="AB917" s="128" t="s">
        <v>824</v>
      </c>
      <c r="AC917" s="61" t="s">
        <v>824</v>
      </c>
      <c r="AD917" s="207"/>
      <c r="AE917" s="61" t="s">
        <v>824</v>
      </c>
      <c r="AF917" s="130" t="s">
        <v>824</v>
      </c>
      <c r="AG917" s="123" t="s">
        <v>824</v>
      </c>
      <c r="AH917" s="123" t="s">
        <v>824</v>
      </c>
      <c r="AI917" s="61" t="s">
        <v>824</v>
      </c>
      <c r="AJ917" s="61" t="s">
        <v>824</v>
      </c>
      <c r="AK917" s="61" t="s">
        <v>824</v>
      </c>
      <c r="AL917" s="61" t="s">
        <v>1129</v>
      </c>
      <c r="AM917" s="76"/>
      <c r="AN917" s="215"/>
      <c r="AO917" s="215"/>
      <c r="AP917" s="215"/>
      <c r="AQ917" s="215"/>
    </row>
    <row r="918" spans="1:43" ht="25.5" x14ac:dyDescent="0.25">
      <c r="A918" s="232" t="s">
        <v>1200</v>
      </c>
      <c r="B918" s="191" t="s">
        <v>66</v>
      </c>
      <c r="C918" s="191">
        <v>127</v>
      </c>
      <c r="D918" s="191" t="s">
        <v>722</v>
      </c>
      <c r="E918" s="191" t="s">
        <v>9</v>
      </c>
      <c r="F918" s="216"/>
      <c r="G918" s="216"/>
      <c r="H918" s="216"/>
      <c r="I918" s="216"/>
      <c r="J918" s="216"/>
      <c r="K918" s="216"/>
      <c r="L918" s="216"/>
      <c r="M918" s="216"/>
      <c r="N918" s="216"/>
      <c r="O918" s="216"/>
      <c r="P918" s="216"/>
      <c r="Q918" s="216"/>
      <c r="R918" s="216"/>
      <c r="S918" s="216"/>
      <c r="T918" s="216"/>
      <c r="U918" s="216"/>
      <c r="V918" s="216"/>
      <c r="W918" s="216"/>
      <c r="X918" s="216"/>
      <c r="Y918" s="152" t="s">
        <v>824</v>
      </c>
      <c r="Z918" s="127" t="s">
        <v>824</v>
      </c>
      <c r="AA918" s="127" t="s">
        <v>824</v>
      </c>
      <c r="AB918" s="127" t="s">
        <v>824</v>
      </c>
      <c r="AC918" s="35" t="s">
        <v>824</v>
      </c>
      <c r="AD918" s="237"/>
      <c r="AE918" s="35" t="s">
        <v>824</v>
      </c>
      <c r="AF918" s="130" t="s">
        <v>824</v>
      </c>
      <c r="AG918" s="123" t="s">
        <v>824</v>
      </c>
      <c r="AH918" s="123" t="s">
        <v>824</v>
      </c>
      <c r="AI918" s="61" t="s">
        <v>824</v>
      </c>
      <c r="AJ918" s="61" t="s">
        <v>824</v>
      </c>
      <c r="AK918" s="61" t="s">
        <v>824</v>
      </c>
      <c r="AL918" s="35" t="s">
        <v>1129</v>
      </c>
      <c r="AM918" s="192"/>
      <c r="AN918" s="215"/>
      <c r="AO918" s="215"/>
      <c r="AP918" s="215"/>
      <c r="AQ918" s="215"/>
    </row>
    <row r="919" spans="1:43" ht="25.5" x14ac:dyDescent="0.25">
      <c r="A919" s="232" t="s">
        <v>1200</v>
      </c>
      <c r="B919" s="74" t="s">
        <v>76</v>
      </c>
      <c r="C919" s="74">
        <v>129</v>
      </c>
      <c r="D919" s="74" t="s">
        <v>779</v>
      </c>
      <c r="E919" s="74" t="s">
        <v>9</v>
      </c>
      <c r="F919" s="209"/>
      <c r="G919" s="209"/>
      <c r="H919" s="209"/>
      <c r="I919" s="209"/>
      <c r="J919" s="209"/>
      <c r="K919" s="209"/>
      <c r="L919" s="209"/>
      <c r="M919" s="209"/>
      <c r="N919" s="209"/>
      <c r="O919" s="209"/>
      <c r="P919" s="209"/>
      <c r="Q919" s="209"/>
      <c r="R919" s="209"/>
      <c r="S919" s="209"/>
      <c r="T919" s="209"/>
      <c r="U919" s="209"/>
      <c r="V919" s="209"/>
      <c r="W919" s="209"/>
      <c r="X919" s="209"/>
      <c r="Y919" s="64" t="s">
        <v>824</v>
      </c>
      <c r="Z919" s="127" t="s">
        <v>824</v>
      </c>
      <c r="AA919" s="127" t="s">
        <v>824</v>
      </c>
      <c r="AB919" s="128" t="s">
        <v>824</v>
      </c>
      <c r="AC919" s="61" t="s">
        <v>824</v>
      </c>
      <c r="AD919" s="207"/>
      <c r="AE919" s="61" t="s">
        <v>824</v>
      </c>
      <c r="AF919" s="130" t="s">
        <v>824</v>
      </c>
      <c r="AG919" s="123" t="s">
        <v>824</v>
      </c>
      <c r="AH919" s="123" t="s">
        <v>824</v>
      </c>
      <c r="AI919" s="61" t="s">
        <v>824</v>
      </c>
      <c r="AJ919" s="61" t="s">
        <v>824</v>
      </c>
      <c r="AK919" s="61" t="s">
        <v>824</v>
      </c>
      <c r="AL919" s="61" t="s">
        <v>1129</v>
      </c>
      <c r="AM919" s="76"/>
      <c r="AN919" s="215"/>
      <c r="AO919" s="215"/>
      <c r="AP919" s="215"/>
      <c r="AQ919" s="215"/>
    </row>
    <row r="920" spans="1:43" ht="25.5" x14ac:dyDescent="0.25">
      <c r="A920" s="232" t="s">
        <v>1200</v>
      </c>
      <c r="B920" s="191" t="s">
        <v>687</v>
      </c>
      <c r="C920" s="191">
        <v>130</v>
      </c>
      <c r="D920" s="191" t="s">
        <v>769</v>
      </c>
      <c r="E920" s="191" t="s">
        <v>9</v>
      </c>
      <c r="F920" s="216"/>
      <c r="G920" s="216"/>
      <c r="H920" s="216"/>
      <c r="I920" s="216"/>
      <c r="J920" s="216"/>
      <c r="K920" s="216"/>
      <c r="L920" s="216"/>
      <c r="M920" s="216"/>
      <c r="N920" s="216"/>
      <c r="O920" s="216"/>
      <c r="P920" s="216"/>
      <c r="Q920" s="216"/>
      <c r="R920" s="216"/>
      <c r="S920" s="216"/>
      <c r="T920" s="216"/>
      <c r="U920" s="216"/>
      <c r="V920" s="216"/>
      <c r="W920" s="216"/>
      <c r="X920" s="216"/>
      <c r="Y920" s="64" t="s">
        <v>824</v>
      </c>
      <c r="Z920" s="127" t="s">
        <v>824</v>
      </c>
      <c r="AA920" s="127" t="s">
        <v>824</v>
      </c>
      <c r="AB920" s="128" t="s">
        <v>824</v>
      </c>
      <c r="AC920" s="61" t="s">
        <v>824</v>
      </c>
      <c r="AD920" s="207"/>
      <c r="AE920" s="61" t="s">
        <v>824</v>
      </c>
      <c r="AF920" s="130" t="s">
        <v>824</v>
      </c>
      <c r="AG920" s="123" t="s">
        <v>824</v>
      </c>
      <c r="AH920" s="123" t="s">
        <v>824</v>
      </c>
      <c r="AI920" s="61" t="s">
        <v>824</v>
      </c>
      <c r="AJ920" s="61" t="s">
        <v>824</v>
      </c>
      <c r="AK920" s="61" t="s">
        <v>824</v>
      </c>
      <c r="AL920" s="61" t="s">
        <v>1129</v>
      </c>
      <c r="AM920" s="76"/>
      <c r="AN920" s="215"/>
      <c r="AO920" s="215"/>
      <c r="AP920" s="215"/>
      <c r="AQ920" s="215"/>
    </row>
    <row r="921" spans="1:43" ht="25.5" x14ac:dyDescent="0.25">
      <c r="A921" s="232" t="s">
        <v>1200</v>
      </c>
      <c r="B921" s="74" t="s">
        <v>48</v>
      </c>
      <c r="C921" s="74">
        <v>131</v>
      </c>
      <c r="D921" s="74" t="s">
        <v>724</v>
      </c>
      <c r="E921" s="74" t="s">
        <v>9</v>
      </c>
      <c r="F921" s="209"/>
      <c r="G921" s="209"/>
      <c r="H921" s="209"/>
      <c r="I921" s="209"/>
      <c r="J921" s="209"/>
      <c r="K921" s="209"/>
      <c r="L921" s="209"/>
      <c r="M921" s="209"/>
      <c r="N921" s="209"/>
      <c r="O921" s="209"/>
      <c r="P921" s="209"/>
      <c r="Q921" s="209"/>
      <c r="R921" s="209"/>
      <c r="S921" s="209"/>
      <c r="T921" s="209"/>
      <c r="U921" s="209"/>
      <c r="V921" s="209"/>
      <c r="W921" s="209"/>
      <c r="X921" s="209"/>
      <c r="Y921" s="152" t="s">
        <v>824</v>
      </c>
      <c r="Z921" s="127" t="s">
        <v>824</v>
      </c>
      <c r="AA921" s="127" t="s">
        <v>824</v>
      </c>
      <c r="AB921" s="127" t="s">
        <v>824</v>
      </c>
      <c r="AC921" s="35" t="s">
        <v>824</v>
      </c>
      <c r="AD921" s="237"/>
      <c r="AE921" s="35" t="s">
        <v>824</v>
      </c>
      <c r="AF921" s="130" t="s">
        <v>824</v>
      </c>
      <c r="AG921" s="123" t="s">
        <v>824</v>
      </c>
      <c r="AH921" s="123" t="s">
        <v>824</v>
      </c>
      <c r="AI921" s="61" t="s">
        <v>824</v>
      </c>
      <c r="AJ921" s="61" t="s">
        <v>824</v>
      </c>
      <c r="AK921" s="61" t="s">
        <v>824</v>
      </c>
      <c r="AL921" s="35" t="s">
        <v>1129</v>
      </c>
      <c r="AM921" s="192"/>
      <c r="AN921" s="215"/>
      <c r="AO921" s="215"/>
      <c r="AP921" s="215"/>
      <c r="AQ921" s="215"/>
    </row>
    <row r="922" spans="1:43" ht="25.5" x14ac:dyDescent="0.25">
      <c r="A922" s="232" t="s">
        <v>1200</v>
      </c>
      <c r="B922" s="191" t="s">
        <v>12</v>
      </c>
      <c r="C922" s="191">
        <v>132</v>
      </c>
      <c r="D922" s="191" t="s">
        <v>729</v>
      </c>
      <c r="E922" s="191" t="s">
        <v>735</v>
      </c>
      <c r="F922" s="216"/>
      <c r="G922" s="216"/>
      <c r="H922" s="216"/>
      <c r="I922" s="216"/>
      <c r="J922" s="216"/>
      <c r="K922" s="216"/>
      <c r="L922" s="216"/>
      <c r="M922" s="216"/>
      <c r="N922" s="216"/>
      <c r="O922" s="216"/>
      <c r="P922" s="216"/>
      <c r="Q922" s="216"/>
      <c r="R922" s="216"/>
      <c r="S922" s="216"/>
      <c r="T922" s="216"/>
      <c r="U922" s="216"/>
      <c r="V922" s="216"/>
      <c r="W922" s="216"/>
      <c r="X922" s="216"/>
      <c r="Y922" s="64" t="s">
        <v>824</v>
      </c>
      <c r="Z922" s="127" t="s">
        <v>824</v>
      </c>
      <c r="AA922" s="127" t="s">
        <v>824</v>
      </c>
      <c r="AB922" s="128" t="s">
        <v>824</v>
      </c>
      <c r="AC922" s="61" t="s">
        <v>824</v>
      </c>
      <c r="AD922" s="207"/>
      <c r="AE922" s="61" t="s">
        <v>824</v>
      </c>
      <c r="AF922" s="130" t="s">
        <v>824</v>
      </c>
      <c r="AG922" s="123" t="s">
        <v>824</v>
      </c>
      <c r="AH922" s="123" t="s">
        <v>824</v>
      </c>
      <c r="AI922" s="61" t="s">
        <v>824</v>
      </c>
      <c r="AJ922" s="61" t="s">
        <v>824</v>
      </c>
      <c r="AK922" s="61" t="s">
        <v>824</v>
      </c>
      <c r="AL922" s="61" t="s">
        <v>1129</v>
      </c>
      <c r="AM922" s="76"/>
      <c r="AN922" s="215"/>
      <c r="AO922" s="215"/>
      <c r="AP922" s="215"/>
      <c r="AQ922" s="215"/>
    </row>
    <row r="923" spans="1:43" ht="38.25" x14ac:dyDescent="0.25">
      <c r="A923" s="232" t="s">
        <v>1200</v>
      </c>
      <c r="B923" s="74" t="s">
        <v>102</v>
      </c>
      <c r="C923" s="74">
        <v>133</v>
      </c>
      <c r="D923" s="74" t="s">
        <v>772</v>
      </c>
      <c r="E923" s="74" t="s">
        <v>735</v>
      </c>
      <c r="F923" s="209"/>
      <c r="G923" s="209"/>
      <c r="H923" s="209"/>
      <c r="I923" s="209"/>
      <c r="J923" s="209"/>
      <c r="K923" s="209"/>
      <c r="L923" s="209"/>
      <c r="M923" s="209"/>
      <c r="N923" s="209"/>
      <c r="O923" s="209"/>
      <c r="P923" s="209"/>
      <c r="Q923" s="209"/>
      <c r="R923" s="209"/>
      <c r="S923" s="209"/>
      <c r="T923" s="209"/>
      <c r="U923" s="209"/>
      <c r="V923" s="209"/>
      <c r="W923" s="209"/>
      <c r="X923" s="209"/>
      <c r="Y923" s="152" t="s">
        <v>824</v>
      </c>
      <c r="Z923" s="127" t="s">
        <v>824</v>
      </c>
      <c r="AA923" s="127" t="s">
        <v>824</v>
      </c>
      <c r="AB923" s="127" t="s">
        <v>824</v>
      </c>
      <c r="AC923" s="35" t="s">
        <v>824</v>
      </c>
      <c r="AD923" s="237"/>
      <c r="AE923" s="35" t="s">
        <v>824</v>
      </c>
      <c r="AF923" s="130" t="s">
        <v>824</v>
      </c>
      <c r="AG923" s="123" t="s">
        <v>824</v>
      </c>
      <c r="AH923" s="123" t="s">
        <v>824</v>
      </c>
      <c r="AI923" s="61" t="s">
        <v>824</v>
      </c>
      <c r="AJ923" s="61" t="s">
        <v>824</v>
      </c>
      <c r="AK923" s="61" t="s">
        <v>824</v>
      </c>
      <c r="AL923" s="35" t="s">
        <v>1129</v>
      </c>
      <c r="AM923" s="192"/>
      <c r="AN923" s="215"/>
      <c r="AO923" s="215"/>
      <c r="AP923" s="215"/>
      <c r="AQ923" s="215"/>
    </row>
    <row r="924" spans="1:43" x14ac:dyDescent="0.25">
      <c r="A924" s="232" t="s">
        <v>1200</v>
      </c>
      <c r="B924" s="191" t="s">
        <v>38</v>
      </c>
      <c r="C924" s="191">
        <v>134</v>
      </c>
      <c r="D924" s="191" t="s">
        <v>726</v>
      </c>
      <c r="E924" s="191" t="s">
        <v>735</v>
      </c>
      <c r="F924" s="216">
        <v>1</v>
      </c>
      <c r="G924" s="216">
        <v>1</v>
      </c>
      <c r="H924" s="216">
        <v>2</v>
      </c>
      <c r="I924" s="216">
        <v>1</v>
      </c>
      <c r="J924" s="216">
        <v>1</v>
      </c>
      <c r="K924" s="216">
        <v>2</v>
      </c>
      <c r="L924" s="216">
        <v>2</v>
      </c>
      <c r="M924" s="216">
        <v>2</v>
      </c>
      <c r="N924" s="216">
        <v>2</v>
      </c>
      <c r="O924" s="216">
        <v>1</v>
      </c>
      <c r="P924" s="216">
        <v>2</v>
      </c>
      <c r="Q924" s="216">
        <v>2</v>
      </c>
      <c r="R924" s="216">
        <v>2</v>
      </c>
      <c r="S924" s="216">
        <v>1</v>
      </c>
      <c r="T924" s="216"/>
      <c r="U924" s="216"/>
      <c r="V924" s="216"/>
      <c r="W924" s="216"/>
      <c r="X924" s="216"/>
      <c r="Y924" s="152">
        <v>2</v>
      </c>
      <c r="Z924" s="127">
        <v>2</v>
      </c>
      <c r="AA924" s="127">
        <v>2</v>
      </c>
      <c r="AB924" s="127" t="s">
        <v>1182</v>
      </c>
      <c r="AC924" s="35" t="s">
        <v>142</v>
      </c>
      <c r="AD924" s="237" t="s">
        <v>384</v>
      </c>
      <c r="AE924" s="35" t="s">
        <v>475</v>
      </c>
      <c r="AF924" s="130" t="s">
        <v>1182</v>
      </c>
      <c r="AG924" s="123">
        <v>2</v>
      </c>
      <c r="AH924" s="123">
        <v>2</v>
      </c>
      <c r="AI924" s="61" t="s">
        <v>142</v>
      </c>
      <c r="AJ924" s="61" t="s">
        <v>384</v>
      </c>
      <c r="AK924" s="61" t="s">
        <v>475</v>
      </c>
      <c r="AL924" s="35" t="s">
        <v>377</v>
      </c>
      <c r="AM924" s="192"/>
      <c r="AN924" s="215"/>
      <c r="AO924" s="215"/>
      <c r="AP924" s="215"/>
      <c r="AQ924" s="215"/>
    </row>
    <row r="925" spans="1:43" x14ac:dyDescent="0.25">
      <c r="A925" s="232" t="s">
        <v>1200</v>
      </c>
      <c r="B925" s="74" t="s">
        <v>43</v>
      </c>
      <c r="C925" s="74">
        <v>135</v>
      </c>
      <c r="D925" s="74" t="s">
        <v>730</v>
      </c>
      <c r="E925" s="74" t="s">
        <v>735</v>
      </c>
      <c r="F925" s="74"/>
      <c r="G925" s="74"/>
      <c r="H925" s="209"/>
      <c r="I925" s="209"/>
      <c r="J925" s="209"/>
      <c r="K925" s="209"/>
      <c r="L925" s="209"/>
      <c r="M925" s="209"/>
      <c r="N925" s="209"/>
      <c r="O925" s="209"/>
      <c r="P925" s="209"/>
      <c r="Q925" s="209"/>
      <c r="R925" s="209"/>
      <c r="S925" s="209"/>
      <c r="T925" s="209"/>
      <c r="U925" s="209"/>
      <c r="V925" s="209"/>
      <c r="W925" s="209"/>
      <c r="X925" s="209"/>
      <c r="Y925" s="209" t="s">
        <v>824</v>
      </c>
      <c r="Z925" s="209" t="s">
        <v>824</v>
      </c>
      <c r="AA925" s="127" t="s">
        <v>824</v>
      </c>
      <c r="AB925" s="127" t="s">
        <v>824</v>
      </c>
      <c r="AC925" s="35" t="s">
        <v>824</v>
      </c>
      <c r="AD925" s="237"/>
      <c r="AE925" s="35" t="s">
        <v>824</v>
      </c>
      <c r="AF925" s="130" t="s">
        <v>824</v>
      </c>
      <c r="AG925" s="123" t="s">
        <v>824</v>
      </c>
      <c r="AH925" s="123" t="s">
        <v>824</v>
      </c>
      <c r="AI925" s="61" t="s">
        <v>824</v>
      </c>
      <c r="AJ925" s="61" t="s">
        <v>824</v>
      </c>
      <c r="AK925" s="61" t="s">
        <v>824</v>
      </c>
      <c r="AL925" s="35" t="s">
        <v>1129</v>
      </c>
      <c r="AM925" s="192"/>
      <c r="AN925" s="215"/>
      <c r="AO925" s="215"/>
      <c r="AP925" s="215"/>
      <c r="AQ925" s="215"/>
    </row>
    <row r="926" spans="1:43" ht="25.5" x14ac:dyDescent="0.25">
      <c r="A926" s="232" t="s">
        <v>1200</v>
      </c>
      <c r="B926" s="191" t="s">
        <v>66</v>
      </c>
      <c r="C926" s="191">
        <v>136</v>
      </c>
      <c r="D926" s="191" t="s">
        <v>774</v>
      </c>
      <c r="E926" s="191" t="s">
        <v>735</v>
      </c>
      <c r="F926" s="216"/>
      <c r="G926" s="216"/>
      <c r="H926" s="216"/>
      <c r="I926" s="216"/>
      <c r="J926" s="216"/>
      <c r="K926" s="216"/>
      <c r="L926" s="216"/>
      <c r="M926" s="216"/>
      <c r="N926" s="216"/>
      <c r="O926" s="216"/>
      <c r="P926" s="216"/>
      <c r="Q926" s="216"/>
      <c r="R926" s="216"/>
      <c r="S926" s="216"/>
      <c r="T926" s="216"/>
      <c r="U926" s="216"/>
      <c r="V926" s="216"/>
      <c r="W926" s="216"/>
      <c r="X926" s="216"/>
      <c r="Y926" s="152" t="s">
        <v>824</v>
      </c>
      <c r="Z926" s="127" t="s">
        <v>824</v>
      </c>
      <c r="AA926" s="127" t="s">
        <v>824</v>
      </c>
      <c r="AB926" s="127" t="s">
        <v>824</v>
      </c>
      <c r="AC926" s="35" t="s">
        <v>824</v>
      </c>
      <c r="AD926" s="237"/>
      <c r="AE926" s="35" t="s">
        <v>824</v>
      </c>
      <c r="AF926" s="130" t="s">
        <v>824</v>
      </c>
      <c r="AG926" s="123" t="s">
        <v>824</v>
      </c>
      <c r="AH926" s="123" t="s">
        <v>824</v>
      </c>
      <c r="AI926" s="61" t="s">
        <v>824</v>
      </c>
      <c r="AJ926" s="61" t="s">
        <v>824</v>
      </c>
      <c r="AK926" s="61" t="s">
        <v>824</v>
      </c>
      <c r="AL926" s="35" t="s">
        <v>1129</v>
      </c>
      <c r="AM926" s="192"/>
      <c r="AN926" s="215"/>
      <c r="AO926" s="215"/>
      <c r="AP926" s="215"/>
      <c r="AQ926" s="215"/>
    </row>
    <row r="927" spans="1:43" x14ac:dyDescent="0.25">
      <c r="A927" s="232" t="s">
        <v>1200</v>
      </c>
      <c r="B927" s="74" t="s">
        <v>66</v>
      </c>
      <c r="C927" s="74">
        <v>137</v>
      </c>
      <c r="D927" s="74" t="s">
        <v>736</v>
      </c>
      <c r="E927" s="74" t="s">
        <v>735</v>
      </c>
      <c r="F927" s="209"/>
      <c r="G927" s="209"/>
      <c r="H927" s="209"/>
      <c r="I927" s="209"/>
      <c r="J927" s="209"/>
      <c r="K927" s="209"/>
      <c r="L927" s="209"/>
      <c r="M927" s="209"/>
      <c r="N927" s="209"/>
      <c r="O927" s="209"/>
      <c r="P927" s="209"/>
      <c r="Q927" s="209"/>
      <c r="R927" s="209"/>
      <c r="S927" s="209"/>
      <c r="T927" s="209"/>
      <c r="U927" s="209"/>
      <c r="V927" s="209"/>
      <c r="W927" s="209"/>
      <c r="X927" s="209"/>
      <c r="Y927" s="64" t="s">
        <v>824</v>
      </c>
      <c r="Z927" s="127" t="s">
        <v>824</v>
      </c>
      <c r="AA927" s="127" t="s">
        <v>824</v>
      </c>
      <c r="AB927" s="128" t="s">
        <v>824</v>
      </c>
      <c r="AC927" s="61" t="s">
        <v>824</v>
      </c>
      <c r="AD927" s="207"/>
      <c r="AE927" s="61" t="s">
        <v>824</v>
      </c>
      <c r="AF927" s="130" t="s">
        <v>824</v>
      </c>
      <c r="AG927" s="123" t="s">
        <v>824</v>
      </c>
      <c r="AH927" s="123" t="s">
        <v>824</v>
      </c>
      <c r="AI927" s="61" t="s">
        <v>824</v>
      </c>
      <c r="AJ927" s="61" t="s">
        <v>824</v>
      </c>
      <c r="AK927" s="61" t="s">
        <v>824</v>
      </c>
      <c r="AL927" s="61" t="s">
        <v>1129</v>
      </c>
      <c r="AM927" s="76"/>
      <c r="AN927" s="215"/>
      <c r="AO927" s="215"/>
      <c r="AP927" s="215"/>
      <c r="AQ927" s="215"/>
    </row>
    <row r="928" spans="1:43" ht="25.5" x14ac:dyDescent="0.25">
      <c r="A928" s="232" t="s">
        <v>1200</v>
      </c>
      <c r="B928" s="191" t="s">
        <v>66</v>
      </c>
      <c r="C928" s="191">
        <v>138</v>
      </c>
      <c r="D928" s="191" t="s">
        <v>738</v>
      </c>
      <c r="E928" s="191" t="s">
        <v>735</v>
      </c>
      <c r="F928" s="216"/>
      <c r="G928" s="216"/>
      <c r="H928" s="216"/>
      <c r="I928" s="216"/>
      <c r="J928" s="216"/>
      <c r="K928" s="216"/>
      <c r="L928" s="216"/>
      <c r="M928" s="216"/>
      <c r="N928" s="216"/>
      <c r="O928" s="216"/>
      <c r="P928" s="216"/>
      <c r="Q928" s="216"/>
      <c r="R928" s="216"/>
      <c r="S928" s="216"/>
      <c r="T928" s="216"/>
      <c r="U928" s="216"/>
      <c r="V928" s="216"/>
      <c r="W928" s="216"/>
      <c r="X928" s="216"/>
      <c r="Y928" s="64" t="s">
        <v>824</v>
      </c>
      <c r="Z928" s="127" t="s">
        <v>824</v>
      </c>
      <c r="AA928" s="127" t="s">
        <v>824</v>
      </c>
      <c r="AB928" s="128" t="s">
        <v>824</v>
      </c>
      <c r="AC928" s="61" t="s">
        <v>824</v>
      </c>
      <c r="AD928" s="207"/>
      <c r="AE928" s="61" t="s">
        <v>824</v>
      </c>
      <c r="AF928" s="130" t="s">
        <v>824</v>
      </c>
      <c r="AG928" s="123" t="s">
        <v>824</v>
      </c>
      <c r="AH928" s="123" t="s">
        <v>824</v>
      </c>
      <c r="AI928" s="61" t="s">
        <v>824</v>
      </c>
      <c r="AJ928" s="61" t="s">
        <v>824</v>
      </c>
      <c r="AK928" s="61" t="s">
        <v>824</v>
      </c>
      <c r="AL928" s="61" t="s">
        <v>1129</v>
      </c>
      <c r="AM928" s="76"/>
      <c r="AN928" s="215"/>
      <c r="AO928" s="215"/>
      <c r="AP928" s="215"/>
      <c r="AQ928" s="215"/>
    </row>
    <row r="929" spans="1:43" ht="25.5" x14ac:dyDescent="0.25">
      <c r="A929" s="232" t="s">
        <v>114</v>
      </c>
      <c r="B929" s="74" t="s">
        <v>12</v>
      </c>
      <c r="C929" s="74">
        <v>5</v>
      </c>
      <c r="D929" s="74" t="s">
        <v>624</v>
      </c>
      <c r="E929" s="74" t="s">
        <v>9</v>
      </c>
      <c r="F929" s="209">
        <v>3</v>
      </c>
      <c r="G929" s="209">
        <v>3</v>
      </c>
      <c r="H929" s="209">
        <v>3</v>
      </c>
      <c r="I929" s="209">
        <v>3</v>
      </c>
      <c r="J929" s="209">
        <v>3</v>
      </c>
      <c r="K929" s="209">
        <v>3</v>
      </c>
      <c r="L929" s="209">
        <v>3</v>
      </c>
      <c r="M929" s="209">
        <v>3</v>
      </c>
      <c r="N929" s="209">
        <v>3</v>
      </c>
      <c r="O929" s="209">
        <v>3</v>
      </c>
      <c r="P929" s="209">
        <v>3</v>
      </c>
      <c r="Q929" s="209">
        <v>3</v>
      </c>
      <c r="R929" s="209"/>
      <c r="S929" s="209"/>
      <c r="T929" s="209"/>
      <c r="U929" s="209"/>
      <c r="V929" s="209"/>
      <c r="W929" s="209"/>
      <c r="X929" s="209"/>
      <c r="Y929" s="64">
        <v>3</v>
      </c>
      <c r="Z929" s="127">
        <v>3</v>
      </c>
      <c r="AA929" s="127">
        <v>2</v>
      </c>
      <c r="AB929" s="128" t="s">
        <v>1191</v>
      </c>
      <c r="AC929" s="61" t="s">
        <v>144</v>
      </c>
      <c r="AD929" s="207" t="s">
        <v>384</v>
      </c>
      <c r="AE929" s="61" t="s">
        <v>371</v>
      </c>
      <c r="AF929" s="130" t="s">
        <v>1191</v>
      </c>
      <c r="AG929" s="123">
        <v>3</v>
      </c>
      <c r="AH929" s="123">
        <v>2</v>
      </c>
      <c r="AI929" s="61" t="s">
        <v>144</v>
      </c>
      <c r="AJ929" s="61" t="s">
        <v>384</v>
      </c>
      <c r="AK929" s="61" t="s">
        <v>371</v>
      </c>
      <c r="AL929" s="61" t="s">
        <v>1129</v>
      </c>
      <c r="AM929" s="76"/>
      <c r="AN929" s="215"/>
      <c r="AO929" s="215"/>
      <c r="AP929" s="215"/>
      <c r="AQ929" s="215"/>
    </row>
    <row r="930" spans="1:43" ht="38.25" x14ac:dyDescent="0.25">
      <c r="A930" s="232" t="s">
        <v>114</v>
      </c>
      <c r="B930" s="191" t="s">
        <v>12</v>
      </c>
      <c r="C930" s="191">
        <v>12</v>
      </c>
      <c r="D930" s="191" t="s">
        <v>14</v>
      </c>
      <c r="E930" s="191" t="s">
        <v>8</v>
      </c>
      <c r="F930" s="216">
        <v>3</v>
      </c>
      <c r="G930" s="216">
        <v>4</v>
      </c>
      <c r="H930" s="216">
        <v>3</v>
      </c>
      <c r="I930" s="216">
        <v>3</v>
      </c>
      <c r="J930" s="216">
        <v>3</v>
      </c>
      <c r="K930" s="216">
        <v>3</v>
      </c>
      <c r="L930" s="216">
        <v>5</v>
      </c>
      <c r="M930" s="216">
        <v>4</v>
      </c>
      <c r="N930" s="216">
        <v>3</v>
      </c>
      <c r="O930" s="216">
        <v>5</v>
      </c>
      <c r="P930" s="216">
        <v>5</v>
      </c>
      <c r="Q930" s="216">
        <v>3</v>
      </c>
      <c r="R930" s="216"/>
      <c r="S930" s="216"/>
      <c r="T930" s="216"/>
      <c r="U930" s="216"/>
      <c r="V930" s="216"/>
      <c r="W930" s="216"/>
      <c r="X930" s="216"/>
      <c r="Y930" s="64">
        <v>4</v>
      </c>
      <c r="Z930" s="127">
        <v>4</v>
      </c>
      <c r="AA930" s="127">
        <v>3</v>
      </c>
      <c r="AB930" s="128" t="s">
        <v>1189</v>
      </c>
      <c r="AC930" s="61" t="s">
        <v>146</v>
      </c>
      <c r="AD930" s="207" t="s">
        <v>371</v>
      </c>
      <c r="AE930" s="61" t="s">
        <v>476</v>
      </c>
      <c r="AF930" s="130" t="s">
        <v>1189</v>
      </c>
      <c r="AG930" s="123">
        <v>4</v>
      </c>
      <c r="AH930" s="123">
        <v>3</v>
      </c>
      <c r="AI930" s="61" t="s">
        <v>146</v>
      </c>
      <c r="AJ930" s="61" t="s">
        <v>371</v>
      </c>
      <c r="AK930" s="61" t="s">
        <v>476</v>
      </c>
      <c r="AL930" s="61" t="s">
        <v>1129</v>
      </c>
      <c r="AM930" s="76"/>
      <c r="AN930" s="215"/>
      <c r="AO930" s="215"/>
      <c r="AP930" s="215"/>
      <c r="AQ930" s="215"/>
    </row>
    <row r="931" spans="1:43" ht="25.5" x14ac:dyDescent="0.25">
      <c r="A931" s="232" t="s">
        <v>114</v>
      </c>
      <c r="B931" s="74" t="s">
        <v>35</v>
      </c>
      <c r="C931" s="74">
        <v>14</v>
      </c>
      <c r="D931" s="74" t="s">
        <v>626</v>
      </c>
      <c r="E931" s="74" t="s">
        <v>9</v>
      </c>
      <c r="F931" s="209">
        <v>5</v>
      </c>
      <c r="G931" s="209">
        <v>3</v>
      </c>
      <c r="H931" s="209">
        <v>3</v>
      </c>
      <c r="I931" s="209">
        <v>3</v>
      </c>
      <c r="J931" s="209">
        <v>3</v>
      </c>
      <c r="K931" s="209">
        <v>3</v>
      </c>
      <c r="L931" s="209">
        <v>4</v>
      </c>
      <c r="M931" s="209">
        <v>3</v>
      </c>
      <c r="N931" s="209">
        <v>5</v>
      </c>
      <c r="O931" s="209">
        <v>3</v>
      </c>
      <c r="P931" s="209">
        <v>4</v>
      </c>
      <c r="Q931" s="209">
        <v>3</v>
      </c>
      <c r="R931" s="209"/>
      <c r="S931" s="209"/>
      <c r="T931" s="209"/>
      <c r="U931" s="209"/>
      <c r="V931" s="209"/>
      <c r="W931" s="209"/>
      <c r="X931" s="209"/>
      <c r="Y931" s="64">
        <v>4</v>
      </c>
      <c r="Z931" s="127">
        <v>4</v>
      </c>
      <c r="AA931" s="127">
        <v>4</v>
      </c>
      <c r="AB931" s="128" t="s">
        <v>1147</v>
      </c>
      <c r="AC931" s="61" t="s">
        <v>146</v>
      </c>
      <c r="AD931" s="207" t="s">
        <v>372</v>
      </c>
      <c r="AE931" s="61" t="s">
        <v>477</v>
      </c>
      <c r="AF931" s="130" t="s">
        <v>1182</v>
      </c>
      <c r="AG931" s="123">
        <v>2</v>
      </c>
      <c r="AH931" s="123">
        <v>2</v>
      </c>
      <c r="AI931" s="61" t="s">
        <v>142</v>
      </c>
      <c r="AJ931" s="61" t="s">
        <v>384</v>
      </c>
      <c r="AK931" s="61" t="s">
        <v>475</v>
      </c>
      <c r="AL931" s="61" t="s">
        <v>377</v>
      </c>
      <c r="AM931" s="76"/>
      <c r="AN931" s="215" t="s">
        <v>1247</v>
      </c>
      <c r="AO931" s="215" t="s">
        <v>1248</v>
      </c>
      <c r="AP931" s="215" t="s">
        <v>1249</v>
      </c>
      <c r="AQ931" s="215" t="s">
        <v>948</v>
      </c>
    </row>
    <row r="932" spans="1:43" ht="25.5" x14ac:dyDescent="0.25">
      <c r="A932" s="232" t="s">
        <v>114</v>
      </c>
      <c r="B932" s="191" t="s">
        <v>38</v>
      </c>
      <c r="C932" s="191">
        <v>15</v>
      </c>
      <c r="D932" s="191" t="s">
        <v>17</v>
      </c>
      <c r="E932" s="191" t="s">
        <v>9</v>
      </c>
      <c r="F932" s="216">
        <v>5</v>
      </c>
      <c r="G932" s="216">
        <v>5</v>
      </c>
      <c r="H932" s="216">
        <v>3</v>
      </c>
      <c r="I932" s="216">
        <v>3</v>
      </c>
      <c r="J932" s="216">
        <v>3</v>
      </c>
      <c r="K932" s="216">
        <v>3</v>
      </c>
      <c r="L932" s="216">
        <v>5</v>
      </c>
      <c r="M932" s="216">
        <v>5</v>
      </c>
      <c r="N932" s="216">
        <v>5</v>
      </c>
      <c r="O932" s="216">
        <v>4</v>
      </c>
      <c r="P932" s="216">
        <v>5</v>
      </c>
      <c r="Q932" s="216">
        <v>3</v>
      </c>
      <c r="R932" s="216"/>
      <c r="S932" s="216"/>
      <c r="T932" s="216"/>
      <c r="U932" s="216"/>
      <c r="V932" s="216"/>
      <c r="W932" s="216"/>
      <c r="X932" s="216"/>
      <c r="Y932" s="152">
        <v>4</v>
      </c>
      <c r="Z932" s="127">
        <v>4</v>
      </c>
      <c r="AA932" s="127">
        <v>4</v>
      </c>
      <c r="AB932" s="127" t="s">
        <v>1147</v>
      </c>
      <c r="AC932" s="35" t="s">
        <v>146</v>
      </c>
      <c r="AD932" s="237" t="s">
        <v>372</v>
      </c>
      <c r="AE932" s="35" t="s">
        <v>477</v>
      </c>
      <c r="AF932" s="130" t="s">
        <v>1182</v>
      </c>
      <c r="AG932" s="123">
        <v>2</v>
      </c>
      <c r="AH932" s="123">
        <v>2</v>
      </c>
      <c r="AI932" s="61" t="s">
        <v>142</v>
      </c>
      <c r="AJ932" s="61" t="s">
        <v>384</v>
      </c>
      <c r="AK932" s="61" t="s">
        <v>475</v>
      </c>
      <c r="AL932" s="35" t="s">
        <v>377</v>
      </c>
      <c r="AM932" s="192"/>
      <c r="AN932" s="215" t="s">
        <v>1250</v>
      </c>
      <c r="AO932" s="215" t="s">
        <v>106</v>
      </c>
      <c r="AP932" s="215" t="s">
        <v>1245</v>
      </c>
      <c r="AQ932" s="215" t="s">
        <v>1246</v>
      </c>
    </row>
    <row r="933" spans="1:43" ht="25.5" x14ac:dyDescent="0.25">
      <c r="A933" s="232" t="s">
        <v>114</v>
      </c>
      <c r="B933" s="74" t="s">
        <v>33</v>
      </c>
      <c r="C933" s="74">
        <v>16</v>
      </c>
      <c r="D933" s="74" t="s">
        <v>19</v>
      </c>
      <c r="E933" s="74" t="s">
        <v>8</v>
      </c>
      <c r="F933" s="209">
        <v>4</v>
      </c>
      <c r="G933" s="209">
        <v>3</v>
      </c>
      <c r="H933" s="209">
        <v>4</v>
      </c>
      <c r="I933" s="209">
        <v>3</v>
      </c>
      <c r="J933" s="209">
        <v>3</v>
      </c>
      <c r="K933" s="209">
        <v>3</v>
      </c>
      <c r="L933" s="209">
        <v>4</v>
      </c>
      <c r="M933" s="209">
        <v>3</v>
      </c>
      <c r="N933" s="209">
        <v>4</v>
      </c>
      <c r="O933" s="209">
        <v>4</v>
      </c>
      <c r="P933" s="209">
        <v>4</v>
      </c>
      <c r="Q933" s="209">
        <v>3</v>
      </c>
      <c r="R933" s="209"/>
      <c r="S933" s="209"/>
      <c r="T933" s="209"/>
      <c r="U933" s="209"/>
      <c r="V933" s="209"/>
      <c r="W933" s="209"/>
      <c r="X933" s="209"/>
      <c r="Y933" s="64">
        <v>4</v>
      </c>
      <c r="Z933" s="127">
        <v>4</v>
      </c>
      <c r="AA933" s="127">
        <v>4</v>
      </c>
      <c r="AB933" s="128" t="s">
        <v>1147</v>
      </c>
      <c r="AC933" s="61" t="s">
        <v>146</v>
      </c>
      <c r="AD933" s="207" t="s">
        <v>372</v>
      </c>
      <c r="AE933" s="61" t="s">
        <v>477</v>
      </c>
      <c r="AF933" s="130" t="s">
        <v>1182</v>
      </c>
      <c r="AG933" s="123">
        <v>2</v>
      </c>
      <c r="AH933" s="123">
        <v>2</v>
      </c>
      <c r="AI933" s="61" t="s">
        <v>142</v>
      </c>
      <c r="AJ933" s="61" t="s">
        <v>384</v>
      </c>
      <c r="AK933" s="61" t="s">
        <v>475</v>
      </c>
      <c r="AL933" s="61" t="s">
        <v>377</v>
      </c>
      <c r="AM933" s="76"/>
      <c r="AN933" s="215" t="s">
        <v>1251</v>
      </c>
      <c r="AO933" s="215" t="s">
        <v>1252</v>
      </c>
      <c r="AP933" s="215" t="s">
        <v>1249</v>
      </c>
      <c r="AQ933" s="215" t="s">
        <v>948</v>
      </c>
    </row>
    <row r="934" spans="1:43" x14ac:dyDescent="0.25">
      <c r="A934" s="232" t="s">
        <v>114</v>
      </c>
      <c r="B934" s="191" t="s">
        <v>43</v>
      </c>
      <c r="C934" s="191">
        <v>17</v>
      </c>
      <c r="D934" s="191" t="s">
        <v>20</v>
      </c>
      <c r="E934" s="191" t="s">
        <v>9</v>
      </c>
      <c r="F934" s="216"/>
      <c r="G934" s="216"/>
      <c r="H934" s="216"/>
      <c r="I934" s="216"/>
      <c r="J934" s="216"/>
      <c r="K934" s="216"/>
      <c r="L934" s="216"/>
      <c r="M934" s="216"/>
      <c r="N934" s="216"/>
      <c r="O934" s="216"/>
      <c r="P934" s="216"/>
      <c r="Q934" s="216"/>
      <c r="R934" s="216"/>
      <c r="S934" s="216"/>
      <c r="T934" s="216"/>
      <c r="U934" s="216"/>
      <c r="V934" s="216"/>
      <c r="W934" s="216"/>
      <c r="X934" s="216"/>
      <c r="Y934" s="152" t="s">
        <v>824</v>
      </c>
      <c r="Z934" s="127" t="s">
        <v>824</v>
      </c>
      <c r="AA934" s="127" t="s">
        <v>824</v>
      </c>
      <c r="AB934" s="127" t="s">
        <v>824</v>
      </c>
      <c r="AC934" s="35" t="s">
        <v>824</v>
      </c>
      <c r="AD934" s="237"/>
      <c r="AE934" s="35" t="s">
        <v>824</v>
      </c>
      <c r="AF934" s="130" t="s">
        <v>824</v>
      </c>
      <c r="AG934" s="123" t="s">
        <v>824</v>
      </c>
      <c r="AH934" s="123" t="s">
        <v>824</v>
      </c>
      <c r="AI934" s="61" t="s">
        <v>824</v>
      </c>
      <c r="AJ934" s="61" t="s">
        <v>824</v>
      </c>
      <c r="AK934" s="61" t="s">
        <v>824</v>
      </c>
      <c r="AL934" s="35" t="s">
        <v>1129</v>
      </c>
      <c r="AM934" s="192"/>
      <c r="AN934" s="215"/>
      <c r="AO934" s="215"/>
      <c r="AP934" s="215"/>
      <c r="AQ934" s="215"/>
    </row>
    <row r="935" spans="1:43" ht="25.5" x14ac:dyDescent="0.25">
      <c r="A935" s="232" t="s">
        <v>114</v>
      </c>
      <c r="B935" s="74" t="s">
        <v>12</v>
      </c>
      <c r="C935" s="74">
        <v>18</v>
      </c>
      <c r="D935" s="74" t="s">
        <v>21</v>
      </c>
      <c r="E935" s="74" t="s">
        <v>8</v>
      </c>
      <c r="F935" s="209">
        <v>4</v>
      </c>
      <c r="G935" s="209">
        <v>3</v>
      </c>
      <c r="H935" s="209">
        <v>3</v>
      </c>
      <c r="I935" s="209">
        <v>3</v>
      </c>
      <c r="J935" s="209">
        <v>3</v>
      </c>
      <c r="K935" s="209">
        <v>3</v>
      </c>
      <c r="L935" s="209">
        <v>4</v>
      </c>
      <c r="M935" s="209">
        <v>3</v>
      </c>
      <c r="N935" s="209">
        <v>4</v>
      </c>
      <c r="O935" s="209">
        <v>3</v>
      </c>
      <c r="P935" s="209">
        <v>4</v>
      </c>
      <c r="Q935" s="209">
        <v>3</v>
      </c>
      <c r="R935" s="209"/>
      <c r="S935" s="209"/>
      <c r="T935" s="209"/>
      <c r="U935" s="209"/>
      <c r="V935" s="209"/>
      <c r="W935" s="209"/>
      <c r="X935" s="209"/>
      <c r="Y935" s="64">
        <v>3</v>
      </c>
      <c r="Z935" s="127">
        <v>3</v>
      </c>
      <c r="AA935" s="127">
        <v>4</v>
      </c>
      <c r="AB935" s="128" t="s">
        <v>1167</v>
      </c>
      <c r="AC935" s="61" t="s">
        <v>144</v>
      </c>
      <c r="AD935" s="207" t="s">
        <v>372</v>
      </c>
      <c r="AE935" s="61" t="s">
        <v>477</v>
      </c>
      <c r="AF935" s="130" t="s">
        <v>1167</v>
      </c>
      <c r="AG935" s="123">
        <v>3</v>
      </c>
      <c r="AH935" s="123">
        <v>4</v>
      </c>
      <c r="AI935" s="61" t="s">
        <v>144</v>
      </c>
      <c r="AJ935" s="61" t="s">
        <v>372</v>
      </c>
      <c r="AK935" s="61" t="s">
        <v>477</v>
      </c>
      <c r="AL935" s="61" t="s">
        <v>1129</v>
      </c>
      <c r="AM935" s="76"/>
      <c r="AN935" s="215"/>
      <c r="AO935" s="215"/>
      <c r="AP935" s="215"/>
      <c r="AQ935" s="215"/>
    </row>
    <row r="936" spans="1:43" ht="25.5" x14ac:dyDescent="0.25">
      <c r="A936" s="232" t="s">
        <v>114</v>
      </c>
      <c r="B936" s="191" t="s">
        <v>12</v>
      </c>
      <c r="C936" s="191">
        <v>19</v>
      </c>
      <c r="D936" s="191" t="s">
        <v>22</v>
      </c>
      <c r="E936" s="191" t="s">
        <v>9</v>
      </c>
      <c r="F936" s="216">
        <v>5</v>
      </c>
      <c r="G936" s="216">
        <v>3</v>
      </c>
      <c r="H936" s="216">
        <v>3</v>
      </c>
      <c r="I936" s="216">
        <v>3</v>
      </c>
      <c r="J936" s="216">
        <v>3</v>
      </c>
      <c r="K936" s="216">
        <v>3</v>
      </c>
      <c r="L936" s="216">
        <v>3</v>
      </c>
      <c r="M936" s="216">
        <v>3</v>
      </c>
      <c r="N936" s="216">
        <v>5</v>
      </c>
      <c r="O936" s="216">
        <v>3</v>
      </c>
      <c r="P936" s="216">
        <v>3</v>
      </c>
      <c r="Q936" s="216">
        <v>3</v>
      </c>
      <c r="R936" s="216"/>
      <c r="S936" s="216"/>
      <c r="T936" s="216"/>
      <c r="U936" s="216"/>
      <c r="V936" s="216"/>
      <c r="W936" s="216"/>
      <c r="X936" s="216"/>
      <c r="Y936" s="152">
        <v>3</v>
      </c>
      <c r="Z936" s="127">
        <v>3</v>
      </c>
      <c r="AA936" s="127">
        <v>3</v>
      </c>
      <c r="AB936" s="127" t="s">
        <v>1132</v>
      </c>
      <c r="AC936" s="35" t="s">
        <v>144</v>
      </c>
      <c r="AD936" s="237" t="s">
        <v>371</v>
      </c>
      <c r="AE936" s="35" t="s">
        <v>476</v>
      </c>
      <c r="AF936" s="130" t="s">
        <v>1132</v>
      </c>
      <c r="AG936" s="123">
        <v>3</v>
      </c>
      <c r="AH936" s="123">
        <v>3</v>
      </c>
      <c r="AI936" s="61" t="s">
        <v>144</v>
      </c>
      <c r="AJ936" s="61" t="s">
        <v>371</v>
      </c>
      <c r="AK936" s="61" t="s">
        <v>476</v>
      </c>
      <c r="AL936" s="35" t="s">
        <v>1129</v>
      </c>
      <c r="AM936" s="192"/>
      <c r="AN936" s="215"/>
      <c r="AO936" s="215"/>
      <c r="AP936" s="215"/>
      <c r="AQ936" s="215"/>
    </row>
    <row r="937" spans="1:43" ht="25.5" x14ac:dyDescent="0.25">
      <c r="A937" s="232" t="s">
        <v>114</v>
      </c>
      <c r="B937" s="74" t="s">
        <v>12</v>
      </c>
      <c r="C937" s="74">
        <v>21</v>
      </c>
      <c r="D937" s="74" t="s">
        <v>25</v>
      </c>
      <c r="E937" s="74" t="s">
        <v>8</v>
      </c>
      <c r="F937" s="209">
        <v>3</v>
      </c>
      <c r="G937" s="209">
        <v>3</v>
      </c>
      <c r="H937" s="209">
        <v>3</v>
      </c>
      <c r="I937" s="209">
        <v>3</v>
      </c>
      <c r="J937" s="209">
        <v>3</v>
      </c>
      <c r="K937" s="209">
        <v>3</v>
      </c>
      <c r="L937" s="209">
        <v>3</v>
      </c>
      <c r="M937" s="209">
        <v>3</v>
      </c>
      <c r="N937" s="209">
        <v>3</v>
      </c>
      <c r="O937" s="209">
        <v>3</v>
      </c>
      <c r="P937" s="209">
        <v>3</v>
      </c>
      <c r="Q937" s="209">
        <v>3</v>
      </c>
      <c r="R937" s="209"/>
      <c r="S937" s="209"/>
      <c r="T937" s="209"/>
      <c r="U937" s="209"/>
      <c r="V937" s="209"/>
      <c r="W937" s="209"/>
      <c r="X937" s="209"/>
      <c r="Y937" s="64">
        <v>3</v>
      </c>
      <c r="Z937" s="127">
        <v>3</v>
      </c>
      <c r="AA937" s="127">
        <v>4</v>
      </c>
      <c r="AB937" s="128" t="s">
        <v>1167</v>
      </c>
      <c r="AC937" s="61" t="s">
        <v>144</v>
      </c>
      <c r="AD937" s="207" t="s">
        <v>372</v>
      </c>
      <c r="AE937" s="61" t="s">
        <v>477</v>
      </c>
      <c r="AF937" s="130" t="s">
        <v>1167</v>
      </c>
      <c r="AG937" s="123">
        <v>3</v>
      </c>
      <c r="AH937" s="123">
        <v>4</v>
      </c>
      <c r="AI937" s="61" t="s">
        <v>144</v>
      </c>
      <c r="AJ937" s="61" t="s">
        <v>372</v>
      </c>
      <c r="AK937" s="61" t="s">
        <v>477</v>
      </c>
      <c r="AL937" s="61" t="s">
        <v>1129</v>
      </c>
      <c r="AM937" s="76"/>
      <c r="AN937" s="215"/>
      <c r="AO937" s="215"/>
      <c r="AP937" s="215"/>
      <c r="AQ937" s="215"/>
    </row>
    <row r="938" spans="1:43" ht="51" x14ac:dyDescent="0.25">
      <c r="A938" s="232" t="s">
        <v>114</v>
      </c>
      <c r="B938" s="191" t="s">
        <v>26</v>
      </c>
      <c r="C938" s="191">
        <v>22</v>
      </c>
      <c r="D938" s="191" t="s">
        <v>27</v>
      </c>
      <c r="E938" s="191" t="s">
        <v>8</v>
      </c>
      <c r="F938" s="216">
        <v>3</v>
      </c>
      <c r="G938" s="216">
        <v>3</v>
      </c>
      <c r="H938" s="216">
        <v>3</v>
      </c>
      <c r="I938" s="216">
        <v>3</v>
      </c>
      <c r="J938" s="216">
        <v>3</v>
      </c>
      <c r="K938" s="216">
        <v>3</v>
      </c>
      <c r="L938" s="216">
        <v>4</v>
      </c>
      <c r="M938" s="216">
        <v>3</v>
      </c>
      <c r="N938" s="216">
        <v>3</v>
      </c>
      <c r="O938" s="216">
        <v>3</v>
      </c>
      <c r="P938" s="216">
        <v>4</v>
      </c>
      <c r="Q938" s="216"/>
      <c r="R938" s="216"/>
      <c r="S938" s="216"/>
      <c r="T938" s="216"/>
      <c r="U938" s="216"/>
      <c r="V938" s="216"/>
      <c r="W938" s="216"/>
      <c r="X938" s="216"/>
      <c r="Y938" s="152">
        <v>3</v>
      </c>
      <c r="Z938" s="127">
        <v>3</v>
      </c>
      <c r="AA938" s="127">
        <v>3</v>
      </c>
      <c r="AB938" s="127" t="s">
        <v>1132</v>
      </c>
      <c r="AC938" s="35" t="s">
        <v>144</v>
      </c>
      <c r="AD938" s="237" t="s">
        <v>371</v>
      </c>
      <c r="AE938" s="35" t="s">
        <v>476</v>
      </c>
      <c r="AF938" s="130" t="s">
        <v>1132</v>
      </c>
      <c r="AG938" s="123">
        <v>3</v>
      </c>
      <c r="AH938" s="123">
        <v>3</v>
      </c>
      <c r="AI938" s="61" t="s">
        <v>144</v>
      </c>
      <c r="AJ938" s="61" t="s">
        <v>371</v>
      </c>
      <c r="AK938" s="61" t="s">
        <v>476</v>
      </c>
      <c r="AL938" s="35" t="s">
        <v>1129</v>
      </c>
      <c r="AM938" s="192"/>
      <c r="AN938" s="215"/>
      <c r="AO938" s="215"/>
      <c r="AP938" s="215"/>
      <c r="AQ938" s="215"/>
    </row>
    <row r="939" spans="1:43" ht="38.25" x14ac:dyDescent="0.25">
      <c r="A939" s="232" t="s">
        <v>114</v>
      </c>
      <c r="B939" s="74" t="s">
        <v>26</v>
      </c>
      <c r="C939" s="74">
        <v>23</v>
      </c>
      <c r="D939" s="74" t="s">
        <v>28</v>
      </c>
      <c r="E939" s="74" t="s">
        <v>8</v>
      </c>
      <c r="F939" s="209">
        <v>5</v>
      </c>
      <c r="G939" s="209">
        <v>3</v>
      </c>
      <c r="H939" s="209">
        <v>3</v>
      </c>
      <c r="I939" s="209">
        <v>3</v>
      </c>
      <c r="J939" s="209">
        <v>3</v>
      </c>
      <c r="K939" s="209">
        <v>3</v>
      </c>
      <c r="L939" s="209">
        <v>4</v>
      </c>
      <c r="M939" s="209">
        <v>3</v>
      </c>
      <c r="N939" s="209">
        <v>5</v>
      </c>
      <c r="O939" s="209">
        <v>3</v>
      </c>
      <c r="P939" s="209">
        <v>4</v>
      </c>
      <c r="Q939" s="209"/>
      <c r="R939" s="209"/>
      <c r="S939" s="209"/>
      <c r="T939" s="209"/>
      <c r="U939" s="209"/>
      <c r="V939" s="209"/>
      <c r="W939" s="209"/>
      <c r="X939" s="209"/>
      <c r="Y939" s="64">
        <v>4</v>
      </c>
      <c r="Z939" s="127">
        <v>4</v>
      </c>
      <c r="AA939" s="127">
        <v>3</v>
      </c>
      <c r="AB939" s="128" t="s">
        <v>1189</v>
      </c>
      <c r="AC939" s="61" t="s">
        <v>146</v>
      </c>
      <c r="AD939" s="207" t="s">
        <v>371</v>
      </c>
      <c r="AE939" s="61" t="s">
        <v>476</v>
      </c>
      <c r="AF939" s="130" t="s">
        <v>1157</v>
      </c>
      <c r="AG939" s="123">
        <v>2</v>
      </c>
      <c r="AH939" s="123">
        <v>1</v>
      </c>
      <c r="AI939" s="61" t="s">
        <v>142</v>
      </c>
      <c r="AJ939" s="61" t="s">
        <v>463</v>
      </c>
      <c r="AK939" s="61" t="s">
        <v>475</v>
      </c>
      <c r="AL939" s="61" t="s">
        <v>377</v>
      </c>
      <c r="AM939" s="76"/>
      <c r="AN939" s="215" t="s">
        <v>1253</v>
      </c>
      <c r="AO939" s="215" t="s">
        <v>1254</v>
      </c>
      <c r="AP939" s="215" t="s">
        <v>1255</v>
      </c>
      <c r="AQ939" s="215" t="s">
        <v>1256</v>
      </c>
    </row>
    <row r="940" spans="1:43" ht="38.25" x14ac:dyDescent="0.25">
      <c r="A940" s="232" t="s">
        <v>114</v>
      </c>
      <c r="B940" s="191" t="s">
        <v>29</v>
      </c>
      <c r="C940" s="191">
        <v>24</v>
      </c>
      <c r="D940" s="191" t="s">
        <v>30</v>
      </c>
      <c r="E940" s="191" t="s">
        <v>9</v>
      </c>
      <c r="F940" s="216">
        <v>4</v>
      </c>
      <c r="G940" s="216">
        <v>4</v>
      </c>
      <c r="H940" s="216">
        <v>4</v>
      </c>
      <c r="I940" s="216">
        <v>3</v>
      </c>
      <c r="J940" s="216">
        <v>3</v>
      </c>
      <c r="K940" s="216">
        <v>3</v>
      </c>
      <c r="L940" s="216">
        <v>4</v>
      </c>
      <c r="M940" s="216">
        <v>4</v>
      </c>
      <c r="N940" s="216">
        <v>4</v>
      </c>
      <c r="O940" s="216">
        <v>4</v>
      </c>
      <c r="P940" s="216">
        <v>4</v>
      </c>
      <c r="Q940" s="216">
        <v>3</v>
      </c>
      <c r="R940" s="216"/>
      <c r="S940" s="216"/>
      <c r="T940" s="216"/>
      <c r="U940" s="216"/>
      <c r="V940" s="216"/>
      <c r="W940" s="216"/>
      <c r="X940" s="216"/>
      <c r="Y940" s="152">
        <v>4</v>
      </c>
      <c r="Z940" s="127">
        <v>4</v>
      </c>
      <c r="AA940" s="127">
        <v>3</v>
      </c>
      <c r="AB940" s="127" t="s">
        <v>1189</v>
      </c>
      <c r="AC940" s="35" t="s">
        <v>146</v>
      </c>
      <c r="AD940" s="237" t="s">
        <v>371</v>
      </c>
      <c r="AE940" s="35" t="s">
        <v>476</v>
      </c>
      <c r="AF940" s="130" t="s">
        <v>1157</v>
      </c>
      <c r="AG940" s="123">
        <v>2</v>
      </c>
      <c r="AH940" s="123">
        <v>1</v>
      </c>
      <c r="AI940" s="61" t="s">
        <v>142</v>
      </c>
      <c r="AJ940" s="61" t="s">
        <v>463</v>
      </c>
      <c r="AK940" s="61" t="s">
        <v>475</v>
      </c>
      <c r="AL940" s="35" t="s">
        <v>377</v>
      </c>
      <c r="AM940" s="192"/>
      <c r="AN940" s="215" t="s">
        <v>1257</v>
      </c>
      <c r="AO940" s="215" t="s">
        <v>1258</v>
      </c>
      <c r="AP940" s="215" t="s">
        <v>1255</v>
      </c>
      <c r="AQ940" s="215" t="s">
        <v>1256</v>
      </c>
    </row>
    <row r="941" spans="1:43" ht="25.5" x14ac:dyDescent="0.25">
      <c r="A941" s="232" t="s">
        <v>114</v>
      </c>
      <c r="B941" s="74" t="s">
        <v>12</v>
      </c>
      <c r="C941" s="74">
        <v>25</v>
      </c>
      <c r="D941" s="74" t="s">
        <v>31</v>
      </c>
      <c r="E941" s="74" t="s">
        <v>9</v>
      </c>
      <c r="F941" s="209">
        <v>5</v>
      </c>
      <c r="G941" s="209">
        <v>5</v>
      </c>
      <c r="H941" s="209">
        <v>3</v>
      </c>
      <c r="I941" s="209">
        <v>3</v>
      </c>
      <c r="J941" s="209">
        <v>3</v>
      </c>
      <c r="K941" s="209">
        <v>3</v>
      </c>
      <c r="L941" s="209">
        <v>3</v>
      </c>
      <c r="M941" s="209">
        <v>5</v>
      </c>
      <c r="N941" s="209">
        <v>5</v>
      </c>
      <c r="O941" s="209">
        <v>4</v>
      </c>
      <c r="P941" s="209">
        <v>3</v>
      </c>
      <c r="Q941" s="209"/>
      <c r="R941" s="209"/>
      <c r="S941" s="209"/>
      <c r="T941" s="209"/>
      <c r="U941" s="209"/>
      <c r="V941" s="209"/>
      <c r="W941" s="209"/>
      <c r="X941" s="209"/>
      <c r="Y941" s="64">
        <v>4</v>
      </c>
      <c r="Z941" s="127">
        <v>4</v>
      </c>
      <c r="AA941" s="127">
        <v>3</v>
      </c>
      <c r="AB941" s="128" t="s">
        <v>1189</v>
      </c>
      <c r="AC941" s="61" t="s">
        <v>146</v>
      </c>
      <c r="AD941" s="207" t="s">
        <v>371</v>
      </c>
      <c r="AE941" s="61" t="s">
        <v>476</v>
      </c>
      <c r="AF941" s="130" t="s">
        <v>1189</v>
      </c>
      <c r="AG941" s="123">
        <v>4</v>
      </c>
      <c r="AH941" s="123">
        <v>3</v>
      </c>
      <c r="AI941" s="61" t="s">
        <v>146</v>
      </c>
      <c r="AJ941" s="61" t="s">
        <v>371</v>
      </c>
      <c r="AK941" s="61" t="s">
        <v>476</v>
      </c>
      <c r="AL941" s="61" t="s">
        <v>1129</v>
      </c>
      <c r="AM941" s="76"/>
      <c r="AN941" s="215"/>
      <c r="AO941" s="215"/>
      <c r="AP941" s="215"/>
      <c r="AQ941" s="215"/>
    </row>
    <row r="942" spans="1:43" x14ac:dyDescent="0.25">
      <c r="A942" s="232" t="s">
        <v>114</v>
      </c>
      <c r="B942" s="191" t="s">
        <v>12</v>
      </c>
      <c r="C942" s="191">
        <v>26</v>
      </c>
      <c r="D942" s="191" t="s">
        <v>32</v>
      </c>
      <c r="E942" s="191" t="s">
        <v>9</v>
      </c>
      <c r="F942" s="216">
        <v>3</v>
      </c>
      <c r="G942" s="216">
        <v>4</v>
      </c>
      <c r="H942" s="216">
        <v>3</v>
      </c>
      <c r="I942" s="216">
        <v>3</v>
      </c>
      <c r="J942" s="216">
        <v>3</v>
      </c>
      <c r="K942" s="216">
        <v>3</v>
      </c>
      <c r="L942" s="216">
        <v>3</v>
      </c>
      <c r="M942" s="216">
        <v>4</v>
      </c>
      <c r="N942" s="216">
        <v>3</v>
      </c>
      <c r="O942" s="216">
        <v>3</v>
      </c>
      <c r="P942" s="216">
        <v>3</v>
      </c>
      <c r="Q942" s="216"/>
      <c r="R942" s="216"/>
      <c r="S942" s="216"/>
      <c r="T942" s="216"/>
      <c r="U942" s="216"/>
      <c r="V942" s="216"/>
      <c r="W942" s="216"/>
      <c r="X942" s="216"/>
      <c r="Y942" s="152">
        <v>3</v>
      </c>
      <c r="Z942" s="127">
        <v>3</v>
      </c>
      <c r="AA942" s="127">
        <v>3</v>
      </c>
      <c r="AB942" s="127" t="s">
        <v>1132</v>
      </c>
      <c r="AC942" s="35" t="s">
        <v>144</v>
      </c>
      <c r="AD942" s="237" t="s">
        <v>371</v>
      </c>
      <c r="AE942" s="35" t="s">
        <v>476</v>
      </c>
      <c r="AF942" s="130" t="s">
        <v>1132</v>
      </c>
      <c r="AG942" s="123">
        <v>3</v>
      </c>
      <c r="AH942" s="123">
        <v>3</v>
      </c>
      <c r="AI942" s="61" t="s">
        <v>144</v>
      </c>
      <c r="AJ942" s="61" t="s">
        <v>371</v>
      </c>
      <c r="AK942" s="61" t="s">
        <v>476</v>
      </c>
      <c r="AL942" s="35" t="s">
        <v>1129</v>
      </c>
      <c r="AM942" s="192"/>
      <c r="AN942" s="215"/>
      <c r="AO942" s="215"/>
      <c r="AP942" s="215"/>
      <c r="AQ942" s="215"/>
    </row>
    <row r="943" spans="1:43" ht="51" x14ac:dyDescent="0.25">
      <c r="A943" s="232" t="s">
        <v>114</v>
      </c>
      <c r="B943" s="74" t="s">
        <v>26</v>
      </c>
      <c r="C943" s="74">
        <v>28</v>
      </c>
      <c r="D943" s="74" t="s">
        <v>1155</v>
      </c>
      <c r="E943" s="74" t="s">
        <v>8</v>
      </c>
      <c r="F943" s="209">
        <v>3</v>
      </c>
      <c r="G943" s="209">
        <v>3</v>
      </c>
      <c r="H943" s="209">
        <v>3</v>
      </c>
      <c r="I943" s="209">
        <v>3</v>
      </c>
      <c r="J943" s="209">
        <v>3</v>
      </c>
      <c r="K943" s="209">
        <v>3</v>
      </c>
      <c r="L943" s="209">
        <v>4</v>
      </c>
      <c r="M943" s="209">
        <v>3</v>
      </c>
      <c r="N943" s="209">
        <v>3</v>
      </c>
      <c r="O943" s="209">
        <v>4</v>
      </c>
      <c r="P943" s="209">
        <v>4</v>
      </c>
      <c r="Q943" s="209"/>
      <c r="R943" s="209"/>
      <c r="S943" s="209"/>
      <c r="T943" s="209"/>
      <c r="U943" s="209"/>
      <c r="V943" s="209"/>
      <c r="W943" s="209"/>
      <c r="X943" s="209"/>
      <c r="Y943" s="64">
        <v>3</v>
      </c>
      <c r="Z943" s="127">
        <v>3</v>
      </c>
      <c r="AA943" s="127">
        <v>3</v>
      </c>
      <c r="AB943" s="128" t="s">
        <v>1132</v>
      </c>
      <c r="AC943" s="61" t="s">
        <v>144</v>
      </c>
      <c r="AD943" s="207" t="s">
        <v>371</v>
      </c>
      <c r="AE943" s="61" t="s">
        <v>476</v>
      </c>
      <c r="AF943" s="130" t="s">
        <v>1132</v>
      </c>
      <c r="AG943" s="123">
        <v>3</v>
      </c>
      <c r="AH943" s="123">
        <v>3</v>
      </c>
      <c r="AI943" s="61" t="s">
        <v>144</v>
      </c>
      <c r="AJ943" s="61" t="s">
        <v>371</v>
      </c>
      <c r="AK943" s="61" t="s">
        <v>476</v>
      </c>
      <c r="AL943" s="61" t="s">
        <v>1129</v>
      </c>
      <c r="AM943" s="76"/>
      <c r="AN943" s="215"/>
      <c r="AO943" s="215"/>
      <c r="AP943" s="215"/>
      <c r="AQ943" s="215"/>
    </row>
    <row r="944" spans="1:43" ht="38.25" x14ac:dyDescent="0.25">
      <c r="A944" s="232" t="s">
        <v>114</v>
      </c>
      <c r="B944" s="191" t="s">
        <v>35</v>
      </c>
      <c r="C944" s="191">
        <v>31</v>
      </c>
      <c r="D944" s="191" t="s">
        <v>734</v>
      </c>
      <c r="E944" s="191" t="s">
        <v>8</v>
      </c>
      <c r="F944" s="216">
        <v>5</v>
      </c>
      <c r="G944" s="216">
        <v>4</v>
      </c>
      <c r="H944" s="216">
        <v>4</v>
      </c>
      <c r="I944" s="216">
        <v>3</v>
      </c>
      <c r="J944" s="216">
        <v>3</v>
      </c>
      <c r="K944" s="216">
        <v>3</v>
      </c>
      <c r="L944" s="216">
        <v>5</v>
      </c>
      <c r="M944" s="216">
        <v>4</v>
      </c>
      <c r="N944" s="216">
        <v>5</v>
      </c>
      <c r="O944" s="216">
        <v>5</v>
      </c>
      <c r="P944" s="216">
        <v>5</v>
      </c>
      <c r="Q944" s="216">
        <v>3</v>
      </c>
      <c r="R944" s="216"/>
      <c r="S944" s="216"/>
      <c r="T944" s="216"/>
      <c r="U944" s="216"/>
      <c r="V944" s="216"/>
      <c r="W944" s="216"/>
      <c r="X944" s="216"/>
      <c r="Y944" s="152">
        <v>4</v>
      </c>
      <c r="Z944" s="127">
        <v>4</v>
      </c>
      <c r="AA944" s="127">
        <v>5</v>
      </c>
      <c r="AB944" s="127" t="s">
        <v>1185</v>
      </c>
      <c r="AC944" s="35" t="s">
        <v>146</v>
      </c>
      <c r="AD944" s="237" t="s">
        <v>464</v>
      </c>
      <c r="AE944" s="35" t="s">
        <v>477</v>
      </c>
      <c r="AF944" s="130" t="s">
        <v>1181</v>
      </c>
      <c r="AG944" s="123">
        <v>2</v>
      </c>
      <c r="AH944" s="123">
        <v>3</v>
      </c>
      <c r="AI944" s="61" t="s">
        <v>142</v>
      </c>
      <c r="AJ944" s="61" t="s">
        <v>371</v>
      </c>
      <c r="AK944" s="61" t="s">
        <v>371</v>
      </c>
      <c r="AL944" s="35" t="s">
        <v>1129</v>
      </c>
      <c r="AM944" s="192"/>
      <c r="AN944" s="215" t="s">
        <v>1259</v>
      </c>
      <c r="AO944" s="215" t="s">
        <v>1252</v>
      </c>
      <c r="AP944" s="215" t="s">
        <v>937</v>
      </c>
      <c r="AQ944" s="215" t="s">
        <v>1260</v>
      </c>
    </row>
    <row r="945" spans="1:43" ht="25.5" x14ac:dyDescent="0.25">
      <c r="A945" s="232" t="s">
        <v>114</v>
      </c>
      <c r="B945" s="74" t="s">
        <v>38</v>
      </c>
      <c r="C945" s="74">
        <v>34</v>
      </c>
      <c r="D945" s="74" t="s">
        <v>662</v>
      </c>
      <c r="E945" s="74" t="s">
        <v>9</v>
      </c>
      <c r="F945" s="209">
        <v>5</v>
      </c>
      <c r="G945" s="209">
        <v>4</v>
      </c>
      <c r="H945" s="209">
        <v>4</v>
      </c>
      <c r="I945" s="209">
        <v>3</v>
      </c>
      <c r="J945" s="209">
        <v>3</v>
      </c>
      <c r="K945" s="209">
        <v>3</v>
      </c>
      <c r="L945" s="209">
        <v>3</v>
      </c>
      <c r="M945" s="209">
        <v>4</v>
      </c>
      <c r="N945" s="209">
        <v>5</v>
      </c>
      <c r="O945" s="209">
        <v>4</v>
      </c>
      <c r="P945" s="209">
        <v>3</v>
      </c>
      <c r="Q945" s="209">
        <v>3</v>
      </c>
      <c r="R945" s="209"/>
      <c r="S945" s="209"/>
      <c r="T945" s="209"/>
      <c r="U945" s="209"/>
      <c r="V945" s="209"/>
      <c r="W945" s="209"/>
      <c r="X945" s="209"/>
      <c r="Y945" s="64">
        <v>4</v>
      </c>
      <c r="Z945" s="127">
        <v>4</v>
      </c>
      <c r="AA945" s="127">
        <v>4</v>
      </c>
      <c r="AB945" s="128" t="s">
        <v>1147</v>
      </c>
      <c r="AC945" s="61" t="s">
        <v>146</v>
      </c>
      <c r="AD945" s="207" t="s">
        <v>372</v>
      </c>
      <c r="AE945" s="61" t="s">
        <v>477</v>
      </c>
      <c r="AF945" s="130" t="s">
        <v>1182</v>
      </c>
      <c r="AG945" s="123">
        <v>2</v>
      </c>
      <c r="AH945" s="123">
        <v>2</v>
      </c>
      <c r="AI945" s="61" t="s">
        <v>142</v>
      </c>
      <c r="AJ945" s="61" t="s">
        <v>384</v>
      </c>
      <c r="AK945" s="61" t="s">
        <v>475</v>
      </c>
      <c r="AL945" s="61" t="s">
        <v>377</v>
      </c>
      <c r="AM945" s="76"/>
      <c r="AN945" s="215" t="s">
        <v>1261</v>
      </c>
      <c r="AO945" s="215" t="s">
        <v>1262</v>
      </c>
      <c r="AP945" s="215" t="s">
        <v>940</v>
      </c>
      <c r="AQ945" s="215" t="s">
        <v>1263</v>
      </c>
    </row>
    <row r="946" spans="1:43" ht="25.5" x14ac:dyDescent="0.25">
      <c r="A946" s="232" t="s">
        <v>114</v>
      </c>
      <c r="B946" s="191" t="s">
        <v>38</v>
      </c>
      <c r="C946" s="191">
        <v>37</v>
      </c>
      <c r="D946" s="191" t="s">
        <v>663</v>
      </c>
      <c r="E946" s="191" t="s">
        <v>8</v>
      </c>
      <c r="F946" s="216">
        <v>3</v>
      </c>
      <c r="G946" s="216">
        <v>3</v>
      </c>
      <c r="H946" s="216">
        <v>3</v>
      </c>
      <c r="I946" s="216">
        <v>3</v>
      </c>
      <c r="J946" s="216">
        <v>3</v>
      </c>
      <c r="K946" s="216">
        <v>3</v>
      </c>
      <c r="L946" s="216">
        <v>3</v>
      </c>
      <c r="M946" s="216">
        <v>3</v>
      </c>
      <c r="N946" s="216">
        <v>3</v>
      </c>
      <c r="O946" s="216">
        <v>3</v>
      </c>
      <c r="P946" s="216">
        <v>3</v>
      </c>
      <c r="Q946" s="216">
        <v>3</v>
      </c>
      <c r="R946" s="216"/>
      <c r="S946" s="216"/>
      <c r="T946" s="216"/>
      <c r="U946" s="216"/>
      <c r="V946" s="216"/>
      <c r="W946" s="216"/>
      <c r="X946" s="216"/>
      <c r="Y946" s="152">
        <v>3</v>
      </c>
      <c r="Z946" s="127">
        <v>3</v>
      </c>
      <c r="AA946" s="127">
        <v>4</v>
      </c>
      <c r="AB946" s="127" t="s">
        <v>1167</v>
      </c>
      <c r="AC946" s="35" t="s">
        <v>144</v>
      </c>
      <c r="AD946" s="237" t="s">
        <v>372</v>
      </c>
      <c r="AE946" s="35" t="s">
        <v>477</v>
      </c>
      <c r="AF946" s="130" t="s">
        <v>1143</v>
      </c>
      <c r="AG946" s="123">
        <v>1</v>
      </c>
      <c r="AH946" s="123">
        <v>2</v>
      </c>
      <c r="AI946" s="61" t="s">
        <v>462</v>
      </c>
      <c r="AJ946" s="61" t="s">
        <v>384</v>
      </c>
      <c r="AK946" s="61" t="s">
        <v>475</v>
      </c>
      <c r="AL946" s="35" t="s">
        <v>377</v>
      </c>
      <c r="AM946" s="192"/>
      <c r="AN946" s="215" t="s">
        <v>1264</v>
      </c>
      <c r="AO946" s="215" t="s">
        <v>1265</v>
      </c>
      <c r="AP946" s="215" t="s">
        <v>1249</v>
      </c>
      <c r="AQ946" s="215" t="s">
        <v>948</v>
      </c>
    </row>
    <row r="947" spans="1:43" ht="25.5" x14ac:dyDescent="0.25">
      <c r="A947" s="232" t="s">
        <v>114</v>
      </c>
      <c r="B947" s="74" t="s">
        <v>43</v>
      </c>
      <c r="C947" s="74">
        <v>38</v>
      </c>
      <c r="D947" s="74" t="s">
        <v>664</v>
      </c>
      <c r="E947" s="74" t="s">
        <v>9</v>
      </c>
      <c r="F947" s="209"/>
      <c r="G947" s="209"/>
      <c r="H947" s="209"/>
      <c r="I947" s="209"/>
      <c r="J947" s="209"/>
      <c r="K947" s="209"/>
      <c r="L947" s="209"/>
      <c r="M947" s="209"/>
      <c r="N947" s="209"/>
      <c r="O947" s="209"/>
      <c r="P947" s="209"/>
      <c r="Q947" s="209"/>
      <c r="R947" s="209"/>
      <c r="S947" s="209"/>
      <c r="T947" s="209"/>
      <c r="U947" s="209"/>
      <c r="V947" s="209"/>
      <c r="W947" s="209"/>
      <c r="X947" s="209"/>
      <c r="Y947" s="64" t="s">
        <v>824</v>
      </c>
      <c r="Z947" s="127" t="s">
        <v>824</v>
      </c>
      <c r="AA947" s="127" t="s">
        <v>824</v>
      </c>
      <c r="AB947" s="128" t="s">
        <v>824</v>
      </c>
      <c r="AC947" s="61" t="s">
        <v>824</v>
      </c>
      <c r="AD947" s="207"/>
      <c r="AE947" s="61" t="s">
        <v>824</v>
      </c>
      <c r="AF947" s="130" t="s">
        <v>824</v>
      </c>
      <c r="AG947" s="123" t="s">
        <v>824</v>
      </c>
      <c r="AH947" s="123" t="s">
        <v>824</v>
      </c>
      <c r="AI947" s="61" t="s">
        <v>824</v>
      </c>
      <c r="AJ947" s="61" t="s">
        <v>824</v>
      </c>
      <c r="AK947" s="61" t="s">
        <v>824</v>
      </c>
      <c r="AL947" s="61" t="s">
        <v>1129</v>
      </c>
      <c r="AM947" s="76"/>
      <c r="AN947" s="215"/>
      <c r="AO947" s="215"/>
      <c r="AP947" s="215"/>
      <c r="AQ947" s="215"/>
    </row>
    <row r="948" spans="1:43" x14ac:dyDescent="0.25">
      <c r="A948" s="232" t="s">
        <v>114</v>
      </c>
      <c r="B948" s="191" t="s">
        <v>43</v>
      </c>
      <c r="C948" s="191">
        <v>39</v>
      </c>
      <c r="D948" s="191" t="s">
        <v>44</v>
      </c>
      <c r="E948" s="191" t="s">
        <v>8</v>
      </c>
      <c r="F948" s="216"/>
      <c r="G948" s="216"/>
      <c r="H948" s="216"/>
      <c r="I948" s="216"/>
      <c r="J948" s="216"/>
      <c r="K948" s="216"/>
      <c r="L948" s="216"/>
      <c r="M948" s="216"/>
      <c r="N948" s="216"/>
      <c r="O948" s="216"/>
      <c r="P948" s="216"/>
      <c r="Q948" s="216"/>
      <c r="R948" s="216"/>
      <c r="S948" s="216"/>
      <c r="T948" s="216"/>
      <c r="U948" s="216"/>
      <c r="V948" s="216"/>
      <c r="W948" s="216"/>
      <c r="X948" s="216"/>
      <c r="Y948" s="152" t="s">
        <v>824</v>
      </c>
      <c r="Z948" s="127" t="s">
        <v>824</v>
      </c>
      <c r="AA948" s="127" t="s">
        <v>824</v>
      </c>
      <c r="AB948" s="127" t="s">
        <v>824</v>
      </c>
      <c r="AC948" s="35" t="s">
        <v>824</v>
      </c>
      <c r="AD948" s="237"/>
      <c r="AE948" s="35" t="s">
        <v>824</v>
      </c>
      <c r="AF948" s="130" t="s">
        <v>824</v>
      </c>
      <c r="AG948" s="123" t="s">
        <v>824</v>
      </c>
      <c r="AH948" s="123" t="s">
        <v>824</v>
      </c>
      <c r="AI948" s="61" t="s">
        <v>824</v>
      </c>
      <c r="AJ948" s="61" t="s">
        <v>824</v>
      </c>
      <c r="AK948" s="61" t="s">
        <v>824</v>
      </c>
      <c r="AL948" s="35" t="s">
        <v>1129</v>
      </c>
      <c r="AM948" s="192"/>
      <c r="AN948" s="215"/>
      <c r="AO948" s="215"/>
      <c r="AP948" s="215"/>
      <c r="AQ948" s="215"/>
    </row>
    <row r="949" spans="1:43" ht="25.5" x14ac:dyDescent="0.25">
      <c r="A949" s="232" t="s">
        <v>114</v>
      </c>
      <c r="B949" s="74" t="s">
        <v>43</v>
      </c>
      <c r="C949" s="74">
        <v>40</v>
      </c>
      <c r="D949" s="74" t="s">
        <v>743</v>
      </c>
      <c r="E949" s="74" t="s">
        <v>9</v>
      </c>
      <c r="F949" s="209"/>
      <c r="G949" s="209"/>
      <c r="H949" s="209"/>
      <c r="I949" s="209"/>
      <c r="J949" s="209"/>
      <c r="K949" s="209"/>
      <c r="L949" s="209"/>
      <c r="M949" s="209"/>
      <c r="N949" s="209"/>
      <c r="O949" s="209"/>
      <c r="P949" s="209"/>
      <c r="Q949" s="209"/>
      <c r="R949" s="209"/>
      <c r="S949" s="209"/>
      <c r="T949" s="209"/>
      <c r="U949" s="209"/>
      <c r="V949" s="209"/>
      <c r="W949" s="209"/>
      <c r="X949" s="209"/>
      <c r="Y949" s="64" t="s">
        <v>824</v>
      </c>
      <c r="Z949" s="127" t="s">
        <v>824</v>
      </c>
      <c r="AA949" s="127" t="s">
        <v>824</v>
      </c>
      <c r="AB949" s="128" t="s">
        <v>824</v>
      </c>
      <c r="AC949" s="61" t="s">
        <v>824</v>
      </c>
      <c r="AD949" s="207"/>
      <c r="AE949" s="61" t="s">
        <v>824</v>
      </c>
      <c r="AF949" s="130" t="s">
        <v>824</v>
      </c>
      <c r="AG949" s="123" t="s">
        <v>824</v>
      </c>
      <c r="AH949" s="123" t="s">
        <v>824</v>
      </c>
      <c r="AI949" s="61" t="s">
        <v>824</v>
      </c>
      <c r="AJ949" s="61" t="s">
        <v>824</v>
      </c>
      <c r="AK949" s="61" t="s">
        <v>824</v>
      </c>
      <c r="AL949" s="61" t="s">
        <v>1129</v>
      </c>
      <c r="AM949" s="76"/>
      <c r="AN949" s="215"/>
      <c r="AO949" s="215"/>
      <c r="AP949" s="215"/>
      <c r="AQ949" s="215"/>
    </row>
    <row r="950" spans="1:43" ht="25.5" x14ac:dyDescent="0.25">
      <c r="A950" s="232" t="s">
        <v>114</v>
      </c>
      <c r="B950" s="191" t="s">
        <v>43</v>
      </c>
      <c r="C950" s="191">
        <v>41</v>
      </c>
      <c r="D950" s="191" t="s">
        <v>665</v>
      </c>
      <c r="E950" s="191" t="s">
        <v>8</v>
      </c>
      <c r="F950" s="216"/>
      <c r="G950" s="216"/>
      <c r="H950" s="216"/>
      <c r="I950" s="216"/>
      <c r="J950" s="216"/>
      <c r="K950" s="216"/>
      <c r="L950" s="216"/>
      <c r="M950" s="216"/>
      <c r="N950" s="216"/>
      <c r="O950" s="216"/>
      <c r="P950" s="216"/>
      <c r="Q950" s="216"/>
      <c r="R950" s="216"/>
      <c r="S950" s="216"/>
      <c r="T950" s="216"/>
      <c r="U950" s="216"/>
      <c r="V950" s="216"/>
      <c r="W950" s="216"/>
      <c r="X950" s="216"/>
      <c r="Y950" s="152" t="s">
        <v>824</v>
      </c>
      <c r="Z950" s="127" t="s">
        <v>824</v>
      </c>
      <c r="AA950" s="127" t="s">
        <v>824</v>
      </c>
      <c r="AB950" s="127" t="s">
        <v>824</v>
      </c>
      <c r="AC950" s="35" t="s">
        <v>824</v>
      </c>
      <c r="AD950" s="237"/>
      <c r="AE950" s="35" t="s">
        <v>824</v>
      </c>
      <c r="AF950" s="130" t="s">
        <v>824</v>
      </c>
      <c r="AG950" s="123" t="s">
        <v>824</v>
      </c>
      <c r="AH950" s="123" t="s">
        <v>824</v>
      </c>
      <c r="AI950" s="61" t="s">
        <v>824</v>
      </c>
      <c r="AJ950" s="61" t="s">
        <v>824</v>
      </c>
      <c r="AK950" s="61" t="s">
        <v>824</v>
      </c>
      <c r="AL950" s="35" t="s">
        <v>1129</v>
      </c>
      <c r="AM950" s="192"/>
      <c r="AN950" s="215"/>
      <c r="AO950" s="215"/>
      <c r="AP950" s="215"/>
      <c r="AQ950" s="215"/>
    </row>
    <row r="951" spans="1:43" ht="25.5" x14ac:dyDescent="0.25">
      <c r="A951" s="232" t="s">
        <v>114</v>
      </c>
      <c r="B951" s="191" t="s">
        <v>43</v>
      </c>
      <c r="C951" s="191">
        <v>42</v>
      </c>
      <c r="D951" s="191" t="s">
        <v>666</v>
      </c>
      <c r="E951" s="191" t="s">
        <v>9</v>
      </c>
      <c r="F951" s="216"/>
      <c r="G951" s="216"/>
      <c r="H951" s="216"/>
      <c r="I951" s="216"/>
      <c r="J951" s="216"/>
      <c r="K951" s="216"/>
      <c r="L951" s="216"/>
      <c r="M951" s="216"/>
      <c r="N951" s="216"/>
      <c r="O951" s="216"/>
      <c r="P951" s="216"/>
      <c r="Q951" s="216"/>
      <c r="R951" s="216"/>
      <c r="S951" s="216"/>
      <c r="T951" s="216"/>
      <c r="U951" s="216"/>
      <c r="V951" s="216"/>
      <c r="W951" s="216"/>
      <c r="X951" s="216"/>
      <c r="Y951" s="152" t="s">
        <v>824</v>
      </c>
      <c r="Z951" s="127" t="s">
        <v>824</v>
      </c>
      <c r="AA951" s="127" t="s">
        <v>824</v>
      </c>
      <c r="AB951" s="127" t="s">
        <v>824</v>
      </c>
      <c r="AC951" s="35" t="s">
        <v>824</v>
      </c>
      <c r="AD951" s="237"/>
      <c r="AE951" s="35" t="s">
        <v>824</v>
      </c>
      <c r="AF951" s="130" t="s">
        <v>824</v>
      </c>
      <c r="AG951" s="123" t="s">
        <v>824</v>
      </c>
      <c r="AH951" s="123" t="s">
        <v>824</v>
      </c>
      <c r="AI951" s="61" t="s">
        <v>824</v>
      </c>
      <c r="AJ951" s="61" t="s">
        <v>824</v>
      </c>
      <c r="AK951" s="61" t="s">
        <v>824</v>
      </c>
      <c r="AL951" s="35" t="s">
        <v>1129</v>
      </c>
      <c r="AM951" s="192"/>
      <c r="AN951" s="215"/>
      <c r="AO951" s="215"/>
      <c r="AP951" s="215"/>
      <c r="AQ951" s="215"/>
    </row>
    <row r="952" spans="1:43" ht="25.5" x14ac:dyDescent="0.25">
      <c r="A952" s="232" t="s">
        <v>114</v>
      </c>
      <c r="B952" s="74" t="s">
        <v>45</v>
      </c>
      <c r="C952" s="74">
        <v>43</v>
      </c>
      <c r="D952" s="74" t="s">
        <v>667</v>
      </c>
      <c r="E952" s="74" t="s">
        <v>9</v>
      </c>
      <c r="F952" s="209"/>
      <c r="G952" s="209"/>
      <c r="H952" s="209"/>
      <c r="I952" s="209"/>
      <c r="J952" s="209"/>
      <c r="K952" s="209"/>
      <c r="L952" s="209"/>
      <c r="M952" s="209"/>
      <c r="N952" s="209"/>
      <c r="O952" s="209"/>
      <c r="P952" s="209"/>
      <c r="Q952" s="209"/>
      <c r="R952" s="209"/>
      <c r="S952" s="209"/>
      <c r="T952" s="209"/>
      <c r="U952" s="209"/>
      <c r="V952" s="209"/>
      <c r="W952" s="209"/>
      <c r="X952" s="209"/>
      <c r="Y952" s="64" t="s">
        <v>824</v>
      </c>
      <c r="Z952" s="127" t="s">
        <v>824</v>
      </c>
      <c r="AA952" s="127" t="s">
        <v>824</v>
      </c>
      <c r="AB952" s="128" t="s">
        <v>824</v>
      </c>
      <c r="AC952" s="61" t="s">
        <v>824</v>
      </c>
      <c r="AD952" s="207"/>
      <c r="AE952" s="61" t="s">
        <v>824</v>
      </c>
      <c r="AF952" s="130" t="s">
        <v>824</v>
      </c>
      <c r="AG952" s="123" t="s">
        <v>824</v>
      </c>
      <c r="AH952" s="123" t="s">
        <v>824</v>
      </c>
      <c r="AI952" s="61" t="s">
        <v>824</v>
      </c>
      <c r="AJ952" s="61" t="s">
        <v>824</v>
      </c>
      <c r="AK952" s="61" t="s">
        <v>824</v>
      </c>
      <c r="AL952" s="61" t="s">
        <v>1129</v>
      </c>
      <c r="AM952" s="76"/>
      <c r="AN952" s="215"/>
      <c r="AO952" s="215"/>
      <c r="AP952" s="215"/>
      <c r="AQ952" s="215"/>
    </row>
    <row r="953" spans="1:43" ht="25.5" x14ac:dyDescent="0.25">
      <c r="A953" s="232" t="s">
        <v>114</v>
      </c>
      <c r="B953" s="191" t="s">
        <v>45</v>
      </c>
      <c r="C953" s="191">
        <v>44</v>
      </c>
      <c r="D953" s="191" t="s">
        <v>668</v>
      </c>
      <c r="E953" s="191" t="s">
        <v>9</v>
      </c>
      <c r="F953" s="216"/>
      <c r="G953" s="216"/>
      <c r="H953" s="216"/>
      <c r="I953" s="216"/>
      <c r="J953" s="216"/>
      <c r="K953" s="216"/>
      <c r="L953" s="216"/>
      <c r="M953" s="216"/>
      <c r="N953" s="216"/>
      <c r="O953" s="216"/>
      <c r="P953" s="216"/>
      <c r="Q953" s="216"/>
      <c r="R953" s="216"/>
      <c r="S953" s="216"/>
      <c r="T953" s="216"/>
      <c r="U953" s="216"/>
      <c r="V953" s="216"/>
      <c r="W953" s="216"/>
      <c r="X953" s="216"/>
      <c r="Y953" s="152" t="s">
        <v>824</v>
      </c>
      <c r="Z953" s="127" t="s">
        <v>824</v>
      </c>
      <c r="AA953" s="127" t="s">
        <v>824</v>
      </c>
      <c r="AB953" s="127" t="s">
        <v>824</v>
      </c>
      <c r="AC953" s="35" t="s">
        <v>824</v>
      </c>
      <c r="AD953" s="237"/>
      <c r="AE953" s="35" t="s">
        <v>824</v>
      </c>
      <c r="AF953" s="130" t="s">
        <v>824</v>
      </c>
      <c r="AG953" s="123" t="s">
        <v>824</v>
      </c>
      <c r="AH953" s="123" t="s">
        <v>824</v>
      </c>
      <c r="AI953" s="61" t="s">
        <v>824</v>
      </c>
      <c r="AJ953" s="61" t="s">
        <v>824</v>
      </c>
      <c r="AK953" s="61" t="s">
        <v>824</v>
      </c>
      <c r="AL953" s="35" t="s">
        <v>1129</v>
      </c>
      <c r="AM953" s="192"/>
      <c r="AN953" s="215"/>
      <c r="AO953" s="215"/>
      <c r="AP953" s="215"/>
      <c r="AQ953" s="215"/>
    </row>
    <row r="954" spans="1:43" ht="25.5" x14ac:dyDescent="0.25">
      <c r="A954" s="232" t="s">
        <v>114</v>
      </c>
      <c r="B954" s="74" t="s">
        <v>48</v>
      </c>
      <c r="C954" s="74">
        <v>49</v>
      </c>
      <c r="D954" s="74" t="s">
        <v>54</v>
      </c>
      <c r="E954" s="74" t="s">
        <v>9</v>
      </c>
      <c r="F954" s="209"/>
      <c r="G954" s="209"/>
      <c r="H954" s="209"/>
      <c r="I954" s="209"/>
      <c r="J954" s="209"/>
      <c r="K954" s="209"/>
      <c r="L954" s="209"/>
      <c r="M954" s="209"/>
      <c r="N954" s="209"/>
      <c r="O954" s="209"/>
      <c r="P954" s="209"/>
      <c r="Q954" s="209"/>
      <c r="R954" s="209"/>
      <c r="S954" s="209"/>
      <c r="T954" s="209"/>
      <c r="U954" s="209"/>
      <c r="V954" s="209"/>
      <c r="W954" s="209"/>
      <c r="X954" s="209"/>
      <c r="Y954" s="64" t="s">
        <v>824</v>
      </c>
      <c r="Z954" s="127" t="s">
        <v>824</v>
      </c>
      <c r="AA954" s="127" t="s">
        <v>824</v>
      </c>
      <c r="AB954" s="128" t="s">
        <v>824</v>
      </c>
      <c r="AC954" s="61" t="s">
        <v>824</v>
      </c>
      <c r="AD954" s="207"/>
      <c r="AE954" s="61" t="s">
        <v>824</v>
      </c>
      <c r="AF954" s="130" t="s">
        <v>824</v>
      </c>
      <c r="AG954" s="123" t="s">
        <v>824</v>
      </c>
      <c r="AH954" s="123" t="s">
        <v>824</v>
      </c>
      <c r="AI954" s="61" t="s">
        <v>824</v>
      </c>
      <c r="AJ954" s="61" t="s">
        <v>824</v>
      </c>
      <c r="AK954" s="61" t="s">
        <v>824</v>
      </c>
      <c r="AL954" s="61" t="s">
        <v>1129</v>
      </c>
      <c r="AM954" s="76"/>
      <c r="AN954" s="215"/>
      <c r="AO954" s="215"/>
      <c r="AP954" s="215"/>
      <c r="AQ954" s="215"/>
    </row>
    <row r="955" spans="1:43" ht="25.5" x14ac:dyDescent="0.25">
      <c r="A955" s="232" t="s">
        <v>114</v>
      </c>
      <c r="B955" s="191" t="s">
        <v>55</v>
      </c>
      <c r="C955" s="191">
        <v>50</v>
      </c>
      <c r="D955" s="191" t="s">
        <v>670</v>
      </c>
      <c r="E955" s="191" t="s">
        <v>9</v>
      </c>
      <c r="F955" s="216"/>
      <c r="G955" s="216"/>
      <c r="H955" s="216"/>
      <c r="I955" s="216"/>
      <c r="J955" s="216"/>
      <c r="K955" s="216"/>
      <c r="L955" s="216"/>
      <c r="M955" s="216"/>
      <c r="N955" s="216"/>
      <c r="O955" s="216"/>
      <c r="P955" s="216"/>
      <c r="Q955" s="216"/>
      <c r="R955" s="216"/>
      <c r="S955" s="216"/>
      <c r="T955" s="216"/>
      <c r="U955" s="216"/>
      <c r="V955" s="216"/>
      <c r="W955" s="216"/>
      <c r="X955" s="216"/>
      <c r="Y955" s="152" t="s">
        <v>824</v>
      </c>
      <c r="Z955" s="127" t="s">
        <v>824</v>
      </c>
      <c r="AA955" s="127" t="s">
        <v>824</v>
      </c>
      <c r="AB955" s="127" t="s">
        <v>824</v>
      </c>
      <c r="AC955" s="35" t="s">
        <v>824</v>
      </c>
      <c r="AD955" s="237"/>
      <c r="AE955" s="35" t="s">
        <v>824</v>
      </c>
      <c r="AF955" s="130" t="s">
        <v>824</v>
      </c>
      <c r="AG955" s="123" t="s">
        <v>824</v>
      </c>
      <c r="AH955" s="123" t="s">
        <v>824</v>
      </c>
      <c r="AI955" s="61" t="s">
        <v>824</v>
      </c>
      <c r="AJ955" s="61" t="s">
        <v>824</v>
      </c>
      <c r="AK955" s="61" t="s">
        <v>824</v>
      </c>
      <c r="AL955" s="35" t="s">
        <v>1129</v>
      </c>
      <c r="AM955" s="192"/>
      <c r="AN955" s="215"/>
      <c r="AO955" s="215"/>
      <c r="AP955" s="215"/>
      <c r="AQ955" s="215"/>
    </row>
    <row r="956" spans="1:43" ht="25.5" x14ac:dyDescent="0.25">
      <c r="A956" s="232" t="s">
        <v>114</v>
      </c>
      <c r="B956" s="74" t="s">
        <v>55</v>
      </c>
      <c r="C956" s="74">
        <v>51</v>
      </c>
      <c r="D956" s="74" t="s">
        <v>671</v>
      </c>
      <c r="E956" s="74" t="s">
        <v>9</v>
      </c>
      <c r="F956" s="209"/>
      <c r="G956" s="209"/>
      <c r="H956" s="209"/>
      <c r="I956" s="209"/>
      <c r="J956" s="209"/>
      <c r="K956" s="209"/>
      <c r="L956" s="209"/>
      <c r="M956" s="209"/>
      <c r="N956" s="209"/>
      <c r="O956" s="209"/>
      <c r="P956" s="209"/>
      <c r="Q956" s="209"/>
      <c r="R956" s="209"/>
      <c r="S956" s="209"/>
      <c r="T956" s="209"/>
      <c r="U956" s="209"/>
      <c r="V956" s="209"/>
      <c r="W956" s="209"/>
      <c r="X956" s="209"/>
      <c r="Y956" s="64" t="s">
        <v>824</v>
      </c>
      <c r="Z956" s="127" t="s">
        <v>824</v>
      </c>
      <c r="AA956" s="127" t="s">
        <v>824</v>
      </c>
      <c r="AB956" s="128" t="s">
        <v>824</v>
      </c>
      <c r="AC956" s="61" t="s">
        <v>824</v>
      </c>
      <c r="AD956" s="207"/>
      <c r="AE956" s="61" t="s">
        <v>824</v>
      </c>
      <c r="AF956" s="130" t="s">
        <v>824</v>
      </c>
      <c r="AG956" s="123" t="s">
        <v>824</v>
      </c>
      <c r="AH956" s="123" t="s">
        <v>824</v>
      </c>
      <c r="AI956" s="61" t="s">
        <v>824</v>
      </c>
      <c r="AJ956" s="61" t="s">
        <v>824</v>
      </c>
      <c r="AK956" s="61" t="s">
        <v>824</v>
      </c>
      <c r="AL956" s="61" t="s">
        <v>1129</v>
      </c>
      <c r="AM956" s="76"/>
      <c r="AN956" s="215"/>
      <c r="AO956" s="215"/>
      <c r="AP956" s="215"/>
      <c r="AQ956" s="215"/>
    </row>
    <row r="957" spans="1:43" ht="25.5" x14ac:dyDescent="0.25">
      <c r="A957" s="232" t="s">
        <v>114</v>
      </c>
      <c r="B957" s="191" t="s">
        <v>55</v>
      </c>
      <c r="C957" s="191">
        <v>52</v>
      </c>
      <c r="D957" s="191" t="s">
        <v>56</v>
      </c>
      <c r="E957" s="191" t="s">
        <v>9</v>
      </c>
      <c r="F957" s="216"/>
      <c r="G957" s="216"/>
      <c r="H957" s="216"/>
      <c r="I957" s="216"/>
      <c r="J957" s="216"/>
      <c r="K957" s="216"/>
      <c r="L957" s="216"/>
      <c r="M957" s="216"/>
      <c r="N957" s="216"/>
      <c r="O957" s="216"/>
      <c r="P957" s="216"/>
      <c r="Q957" s="216"/>
      <c r="R957" s="216"/>
      <c r="S957" s="216"/>
      <c r="T957" s="216"/>
      <c r="U957" s="216"/>
      <c r="V957" s="216"/>
      <c r="W957" s="216"/>
      <c r="X957" s="216"/>
      <c r="Y957" s="152" t="s">
        <v>824</v>
      </c>
      <c r="Z957" s="127" t="s">
        <v>824</v>
      </c>
      <c r="AA957" s="127" t="s">
        <v>824</v>
      </c>
      <c r="AB957" s="127" t="s">
        <v>824</v>
      </c>
      <c r="AC957" s="35" t="s">
        <v>824</v>
      </c>
      <c r="AD957" s="237"/>
      <c r="AE957" s="35" t="s">
        <v>824</v>
      </c>
      <c r="AF957" s="130" t="s">
        <v>824</v>
      </c>
      <c r="AG957" s="123" t="s">
        <v>824</v>
      </c>
      <c r="AH957" s="123" t="s">
        <v>824</v>
      </c>
      <c r="AI957" s="61" t="s">
        <v>824</v>
      </c>
      <c r="AJ957" s="61" t="s">
        <v>824</v>
      </c>
      <c r="AK957" s="61" t="s">
        <v>824</v>
      </c>
      <c r="AL957" s="35" t="s">
        <v>1129</v>
      </c>
      <c r="AM957" s="192"/>
      <c r="AN957" s="215"/>
      <c r="AO957" s="215"/>
      <c r="AP957" s="215"/>
      <c r="AQ957" s="215"/>
    </row>
    <row r="958" spans="1:43" ht="25.5" x14ac:dyDescent="0.25">
      <c r="A958" s="232" t="s">
        <v>114</v>
      </c>
      <c r="B958" s="74" t="s">
        <v>57</v>
      </c>
      <c r="C958" s="74">
        <v>54</v>
      </c>
      <c r="D958" s="74" t="s">
        <v>59</v>
      </c>
      <c r="E958" s="74" t="s">
        <v>9</v>
      </c>
      <c r="F958" s="209"/>
      <c r="G958" s="209"/>
      <c r="H958" s="209"/>
      <c r="I958" s="209"/>
      <c r="J958" s="209"/>
      <c r="K958" s="209"/>
      <c r="L958" s="209"/>
      <c r="M958" s="209"/>
      <c r="N958" s="209"/>
      <c r="O958" s="209"/>
      <c r="P958" s="209"/>
      <c r="Q958" s="209"/>
      <c r="R958" s="209"/>
      <c r="S958" s="209"/>
      <c r="T958" s="209"/>
      <c r="U958" s="209"/>
      <c r="V958" s="209"/>
      <c r="W958" s="209"/>
      <c r="X958" s="209"/>
      <c r="Y958" s="64" t="s">
        <v>824</v>
      </c>
      <c r="Z958" s="127" t="s">
        <v>824</v>
      </c>
      <c r="AA958" s="127" t="s">
        <v>824</v>
      </c>
      <c r="AB958" s="128" t="s">
        <v>824</v>
      </c>
      <c r="AC958" s="61" t="s">
        <v>824</v>
      </c>
      <c r="AD958" s="207"/>
      <c r="AE958" s="61" t="s">
        <v>824</v>
      </c>
      <c r="AF958" s="130" t="s">
        <v>824</v>
      </c>
      <c r="AG958" s="123" t="s">
        <v>824</v>
      </c>
      <c r="AH958" s="123" t="s">
        <v>824</v>
      </c>
      <c r="AI958" s="61" t="s">
        <v>824</v>
      </c>
      <c r="AJ958" s="61" t="s">
        <v>824</v>
      </c>
      <c r="AK958" s="61" t="s">
        <v>824</v>
      </c>
      <c r="AL958" s="61" t="s">
        <v>1129</v>
      </c>
      <c r="AM958" s="76"/>
      <c r="AN958" s="215"/>
      <c r="AO958" s="215"/>
      <c r="AP958" s="215"/>
      <c r="AQ958" s="215"/>
    </row>
    <row r="959" spans="1:43" ht="25.5" x14ac:dyDescent="0.25">
      <c r="A959" s="232" t="s">
        <v>114</v>
      </c>
      <c r="B959" s="191" t="s">
        <v>60</v>
      </c>
      <c r="C959" s="197">
        <v>55</v>
      </c>
      <c r="D959" s="198" t="s">
        <v>61</v>
      </c>
      <c r="E959" s="198" t="s">
        <v>9</v>
      </c>
      <c r="F959" s="211"/>
      <c r="G959" s="211"/>
      <c r="H959" s="211"/>
      <c r="I959" s="211"/>
      <c r="J959" s="211"/>
      <c r="K959" s="211"/>
      <c r="L959" s="211"/>
      <c r="M959" s="211"/>
      <c r="N959" s="211"/>
      <c r="O959" s="211"/>
      <c r="P959" s="211"/>
      <c r="Q959" s="211"/>
      <c r="R959" s="211"/>
      <c r="S959" s="211"/>
      <c r="T959" s="211"/>
      <c r="U959" s="211"/>
      <c r="V959" s="211"/>
      <c r="W959" s="211"/>
      <c r="X959" s="211"/>
      <c r="Y959" s="189" t="s">
        <v>824</v>
      </c>
      <c r="Z959" s="127" t="s">
        <v>824</v>
      </c>
      <c r="AA959" s="127" t="s">
        <v>824</v>
      </c>
      <c r="AB959" s="128" t="s">
        <v>824</v>
      </c>
      <c r="AC959" s="61" t="s">
        <v>824</v>
      </c>
      <c r="AD959" s="207"/>
      <c r="AE959" s="61" t="s">
        <v>824</v>
      </c>
      <c r="AF959" s="130" t="s">
        <v>824</v>
      </c>
      <c r="AG959" s="123" t="s">
        <v>824</v>
      </c>
      <c r="AH959" s="123" t="s">
        <v>824</v>
      </c>
      <c r="AI959" s="61" t="s">
        <v>824</v>
      </c>
      <c r="AJ959" s="61" t="s">
        <v>824</v>
      </c>
      <c r="AK959" s="61" t="s">
        <v>824</v>
      </c>
      <c r="AL959" s="61" t="s">
        <v>1129</v>
      </c>
      <c r="AM959" s="76"/>
      <c r="AN959" s="215"/>
      <c r="AO959" s="215"/>
      <c r="AP959" s="215"/>
      <c r="AQ959" s="215"/>
    </row>
    <row r="960" spans="1:43" ht="38.25" x14ac:dyDescent="0.25">
      <c r="A960" s="232" t="s">
        <v>114</v>
      </c>
      <c r="B960" s="74" t="s">
        <v>60</v>
      </c>
      <c r="C960" s="74">
        <v>56</v>
      </c>
      <c r="D960" s="74" t="s">
        <v>64</v>
      </c>
      <c r="E960" s="74" t="s">
        <v>9</v>
      </c>
      <c r="F960" s="209"/>
      <c r="G960" s="209"/>
      <c r="H960" s="209"/>
      <c r="I960" s="209"/>
      <c r="J960" s="209"/>
      <c r="K960" s="209"/>
      <c r="L960" s="209"/>
      <c r="M960" s="209"/>
      <c r="N960" s="209"/>
      <c r="O960" s="209"/>
      <c r="P960" s="209"/>
      <c r="Q960" s="209"/>
      <c r="R960" s="209"/>
      <c r="S960" s="209"/>
      <c r="T960" s="209"/>
      <c r="U960" s="209"/>
      <c r="V960" s="209"/>
      <c r="W960" s="209"/>
      <c r="X960" s="209"/>
      <c r="Y960" s="64" t="s">
        <v>824</v>
      </c>
      <c r="Z960" s="127" t="s">
        <v>824</v>
      </c>
      <c r="AA960" s="127" t="s">
        <v>824</v>
      </c>
      <c r="AB960" s="128" t="s">
        <v>824</v>
      </c>
      <c r="AC960" s="61" t="s">
        <v>824</v>
      </c>
      <c r="AD960" s="207"/>
      <c r="AE960" s="61" t="s">
        <v>824</v>
      </c>
      <c r="AF960" s="130" t="s">
        <v>824</v>
      </c>
      <c r="AG960" s="123" t="s">
        <v>824</v>
      </c>
      <c r="AH960" s="123" t="s">
        <v>824</v>
      </c>
      <c r="AI960" s="61" t="s">
        <v>824</v>
      </c>
      <c r="AJ960" s="61" t="s">
        <v>824</v>
      </c>
      <c r="AK960" s="61" t="s">
        <v>824</v>
      </c>
      <c r="AL960" s="61" t="s">
        <v>1129</v>
      </c>
      <c r="AM960" s="76"/>
      <c r="AN960" s="215"/>
      <c r="AO960" s="215"/>
      <c r="AP960" s="215"/>
      <c r="AQ960" s="215"/>
    </row>
    <row r="961" spans="1:43" ht="25.5" x14ac:dyDescent="0.25">
      <c r="A961" s="232" t="s">
        <v>114</v>
      </c>
      <c r="B961" s="191" t="s">
        <v>66</v>
      </c>
      <c r="C961" s="191">
        <v>57</v>
      </c>
      <c r="D961" s="198" t="s">
        <v>67</v>
      </c>
      <c r="E961" s="198" t="s">
        <v>9</v>
      </c>
      <c r="F961" s="211"/>
      <c r="G961" s="211"/>
      <c r="H961" s="211"/>
      <c r="I961" s="211"/>
      <c r="J961" s="211"/>
      <c r="K961" s="211"/>
      <c r="L961" s="211"/>
      <c r="M961" s="211"/>
      <c r="N961" s="211"/>
      <c r="O961" s="211"/>
      <c r="P961" s="211"/>
      <c r="Q961" s="211"/>
      <c r="R961" s="211"/>
      <c r="S961" s="211"/>
      <c r="T961" s="211"/>
      <c r="U961" s="211"/>
      <c r="V961" s="211"/>
      <c r="W961" s="211"/>
      <c r="X961" s="211"/>
      <c r="Y961" s="189" t="s">
        <v>824</v>
      </c>
      <c r="Z961" s="127" t="s">
        <v>824</v>
      </c>
      <c r="AA961" s="127" t="s">
        <v>824</v>
      </c>
      <c r="AB961" s="128" t="s">
        <v>824</v>
      </c>
      <c r="AC961" s="61" t="s">
        <v>824</v>
      </c>
      <c r="AD961" s="207"/>
      <c r="AE961" s="61" t="s">
        <v>824</v>
      </c>
      <c r="AF961" s="130" t="s">
        <v>824</v>
      </c>
      <c r="AG961" s="123" t="s">
        <v>824</v>
      </c>
      <c r="AH961" s="123" t="s">
        <v>824</v>
      </c>
      <c r="AI961" s="61" t="s">
        <v>824</v>
      </c>
      <c r="AJ961" s="61" t="s">
        <v>824</v>
      </c>
      <c r="AK961" s="61" t="s">
        <v>824</v>
      </c>
      <c r="AL961" s="61" t="s">
        <v>1129</v>
      </c>
      <c r="AM961" s="76"/>
      <c r="AN961" s="215"/>
      <c r="AO961" s="215"/>
      <c r="AP961" s="215"/>
      <c r="AQ961" s="215"/>
    </row>
    <row r="962" spans="1:43" ht="25.5" x14ac:dyDescent="0.25">
      <c r="A962" s="232" t="s">
        <v>114</v>
      </c>
      <c r="B962" s="74" t="s">
        <v>66</v>
      </c>
      <c r="C962" s="74">
        <v>59</v>
      </c>
      <c r="D962" s="74" t="s">
        <v>71</v>
      </c>
      <c r="E962" s="74" t="s">
        <v>9</v>
      </c>
      <c r="F962" s="209"/>
      <c r="G962" s="209"/>
      <c r="H962" s="209"/>
      <c r="I962" s="209"/>
      <c r="J962" s="209"/>
      <c r="K962" s="209"/>
      <c r="L962" s="209"/>
      <c r="M962" s="209"/>
      <c r="N962" s="209"/>
      <c r="O962" s="209"/>
      <c r="P962" s="209"/>
      <c r="Q962" s="209"/>
      <c r="R962" s="209"/>
      <c r="S962" s="209"/>
      <c r="T962" s="209"/>
      <c r="U962" s="209"/>
      <c r="V962" s="209"/>
      <c r="W962" s="209"/>
      <c r="X962" s="209"/>
      <c r="Y962" s="64" t="s">
        <v>824</v>
      </c>
      <c r="Z962" s="127" t="s">
        <v>824</v>
      </c>
      <c r="AA962" s="127" t="s">
        <v>824</v>
      </c>
      <c r="AB962" s="128" t="s">
        <v>824</v>
      </c>
      <c r="AC962" s="61" t="s">
        <v>824</v>
      </c>
      <c r="AD962" s="207"/>
      <c r="AE962" s="61" t="s">
        <v>824</v>
      </c>
      <c r="AF962" s="130" t="s">
        <v>824</v>
      </c>
      <c r="AG962" s="123" t="s">
        <v>824</v>
      </c>
      <c r="AH962" s="123" t="s">
        <v>824</v>
      </c>
      <c r="AI962" s="61" t="s">
        <v>824</v>
      </c>
      <c r="AJ962" s="61" t="s">
        <v>824</v>
      </c>
      <c r="AK962" s="61" t="s">
        <v>824</v>
      </c>
      <c r="AL962" s="61" t="s">
        <v>1129</v>
      </c>
      <c r="AM962" s="76"/>
      <c r="AN962" s="215"/>
      <c r="AO962" s="215"/>
      <c r="AP962" s="215"/>
      <c r="AQ962" s="215"/>
    </row>
    <row r="963" spans="1:43" ht="25.5" x14ac:dyDescent="0.25">
      <c r="A963" s="232" t="s">
        <v>114</v>
      </c>
      <c r="B963" s="191" t="s">
        <v>66</v>
      </c>
      <c r="C963" s="191">
        <v>60</v>
      </c>
      <c r="D963" s="198" t="s">
        <v>72</v>
      </c>
      <c r="E963" s="198" t="s">
        <v>9</v>
      </c>
      <c r="F963" s="211"/>
      <c r="G963" s="211"/>
      <c r="H963" s="211"/>
      <c r="I963" s="211"/>
      <c r="J963" s="211"/>
      <c r="K963" s="211"/>
      <c r="L963" s="211"/>
      <c r="M963" s="211"/>
      <c r="N963" s="211"/>
      <c r="O963" s="211"/>
      <c r="P963" s="211"/>
      <c r="Q963" s="211"/>
      <c r="R963" s="211"/>
      <c r="S963" s="211"/>
      <c r="T963" s="211"/>
      <c r="U963" s="211"/>
      <c r="V963" s="211"/>
      <c r="W963" s="211"/>
      <c r="X963" s="211"/>
      <c r="Y963" s="189" t="s">
        <v>824</v>
      </c>
      <c r="Z963" s="127" t="s">
        <v>824</v>
      </c>
      <c r="AA963" s="127" t="s">
        <v>824</v>
      </c>
      <c r="AB963" s="128" t="s">
        <v>824</v>
      </c>
      <c r="AC963" s="61" t="s">
        <v>824</v>
      </c>
      <c r="AD963" s="207"/>
      <c r="AE963" s="61" t="s">
        <v>824</v>
      </c>
      <c r="AF963" s="130" t="s">
        <v>824</v>
      </c>
      <c r="AG963" s="123" t="s">
        <v>824</v>
      </c>
      <c r="AH963" s="123" t="s">
        <v>824</v>
      </c>
      <c r="AI963" s="61" t="s">
        <v>824</v>
      </c>
      <c r="AJ963" s="61" t="s">
        <v>824</v>
      </c>
      <c r="AK963" s="61" t="s">
        <v>824</v>
      </c>
      <c r="AL963" s="61" t="s">
        <v>1129</v>
      </c>
      <c r="AM963" s="76"/>
      <c r="AN963" s="215"/>
      <c r="AO963" s="215"/>
      <c r="AP963" s="215"/>
      <c r="AQ963" s="215"/>
    </row>
    <row r="964" spans="1:43" ht="25.5" x14ac:dyDescent="0.25">
      <c r="A964" s="232" t="s">
        <v>114</v>
      </c>
      <c r="B964" s="74" t="s">
        <v>101</v>
      </c>
      <c r="C964" s="74">
        <v>61</v>
      </c>
      <c r="D964" s="74" t="s">
        <v>674</v>
      </c>
      <c r="E964" s="74" t="s">
        <v>9</v>
      </c>
      <c r="F964" s="209"/>
      <c r="G964" s="209"/>
      <c r="H964" s="209"/>
      <c r="I964" s="209"/>
      <c r="J964" s="209"/>
      <c r="K964" s="209"/>
      <c r="L964" s="209"/>
      <c r="M964" s="209"/>
      <c r="N964" s="209"/>
      <c r="O964" s="209"/>
      <c r="P964" s="209"/>
      <c r="Q964" s="209"/>
      <c r="R964" s="209"/>
      <c r="S964" s="209"/>
      <c r="T964" s="209"/>
      <c r="U964" s="209"/>
      <c r="V964" s="209"/>
      <c r="W964" s="209"/>
      <c r="X964" s="209"/>
      <c r="Y964" s="64" t="s">
        <v>824</v>
      </c>
      <c r="Z964" s="127" t="s">
        <v>824</v>
      </c>
      <c r="AA964" s="127" t="s">
        <v>824</v>
      </c>
      <c r="AB964" s="128" t="s">
        <v>824</v>
      </c>
      <c r="AC964" s="61" t="s">
        <v>824</v>
      </c>
      <c r="AD964" s="207"/>
      <c r="AE964" s="61" t="s">
        <v>824</v>
      </c>
      <c r="AF964" s="130" t="s">
        <v>824</v>
      </c>
      <c r="AG964" s="123" t="s">
        <v>824</v>
      </c>
      <c r="AH964" s="123" t="s">
        <v>824</v>
      </c>
      <c r="AI964" s="61" t="s">
        <v>824</v>
      </c>
      <c r="AJ964" s="61" t="s">
        <v>824</v>
      </c>
      <c r="AK964" s="61" t="s">
        <v>824</v>
      </c>
      <c r="AL964" s="61" t="s">
        <v>1129</v>
      </c>
      <c r="AM964" s="76"/>
      <c r="AN964" s="215"/>
      <c r="AO964" s="215"/>
      <c r="AP964" s="215"/>
      <c r="AQ964" s="215"/>
    </row>
    <row r="965" spans="1:43" ht="25.5" x14ac:dyDescent="0.25">
      <c r="A965" s="232" t="s">
        <v>114</v>
      </c>
      <c r="B965" s="191" t="s">
        <v>101</v>
      </c>
      <c r="C965" s="191">
        <v>62</v>
      </c>
      <c r="D965" s="198" t="s">
        <v>675</v>
      </c>
      <c r="E965" s="198" t="s">
        <v>9</v>
      </c>
      <c r="F965" s="211"/>
      <c r="G965" s="211"/>
      <c r="H965" s="211"/>
      <c r="I965" s="211"/>
      <c r="J965" s="211"/>
      <c r="K965" s="211"/>
      <c r="L965" s="211"/>
      <c r="M965" s="211"/>
      <c r="N965" s="211"/>
      <c r="O965" s="211"/>
      <c r="P965" s="211"/>
      <c r="Q965" s="211"/>
      <c r="R965" s="211"/>
      <c r="S965" s="211"/>
      <c r="T965" s="211"/>
      <c r="U965" s="211"/>
      <c r="V965" s="211"/>
      <c r="W965" s="211"/>
      <c r="X965" s="211"/>
      <c r="Y965" s="189" t="s">
        <v>824</v>
      </c>
      <c r="Z965" s="127" t="s">
        <v>824</v>
      </c>
      <c r="AA965" s="127" t="s">
        <v>824</v>
      </c>
      <c r="AB965" s="128" t="s">
        <v>824</v>
      </c>
      <c r="AC965" s="61" t="s">
        <v>824</v>
      </c>
      <c r="AD965" s="207"/>
      <c r="AE965" s="61" t="s">
        <v>824</v>
      </c>
      <c r="AF965" s="130" t="s">
        <v>824</v>
      </c>
      <c r="AG965" s="123" t="s">
        <v>824</v>
      </c>
      <c r="AH965" s="123" t="s">
        <v>824</v>
      </c>
      <c r="AI965" s="61" t="s">
        <v>824</v>
      </c>
      <c r="AJ965" s="61" t="s">
        <v>824</v>
      </c>
      <c r="AK965" s="61" t="s">
        <v>824</v>
      </c>
      <c r="AL965" s="61" t="s">
        <v>1129</v>
      </c>
      <c r="AM965" s="76"/>
      <c r="AN965" s="215"/>
      <c r="AO965" s="215"/>
      <c r="AP965" s="215"/>
      <c r="AQ965" s="215"/>
    </row>
    <row r="966" spans="1:43" ht="25.5" x14ac:dyDescent="0.25">
      <c r="A966" s="232" t="s">
        <v>114</v>
      </c>
      <c r="B966" s="74" t="s">
        <v>76</v>
      </c>
      <c r="C966" s="74">
        <v>64</v>
      </c>
      <c r="D966" s="74" t="s">
        <v>77</v>
      </c>
      <c r="E966" s="74" t="s">
        <v>9</v>
      </c>
      <c r="F966" s="209"/>
      <c r="G966" s="209"/>
      <c r="H966" s="209"/>
      <c r="I966" s="209"/>
      <c r="J966" s="209"/>
      <c r="K966" s="209"/>
      <c r="L966" s="209"/>
      <c r="M966" s="209"/>
      <c r="N966" s="209"/>
      <c r="O966" s="209"/>
      <c r="P966" s="209"/>
      <c r="Q966" s="209"/>
      <c r="R966" s="209"/>
      <c r="S966" s="209"/>
      <c r="T966" s="209"/>
      <c r="U966" s="209"/>
      <c r="V966" s="209"/>
      <c r="W966" s="209"/>
      <c r="X966" s="209"/>
      <c r="Y966" s="64" t="s">
        <v>824</v>
      </c>
      <c r="Z966" s="127" t="s">
        <v>824</v>
      </c>
      <c r="AA966" s="127" t="s">
        <v>824</v>
      </c>
      <c r="AB966" s="382" t="s">
        <v>824</v>
      </c>
      <c r="AC966" s="61" t="s">
        <v>824</v>
      </c>
      <c r="AD966" s="214"/>
      <c r="AE966" s="61" t="s">
        <v>824</v>
      </c>
      <c r="AF966" s="130" t="s">
        <v>824</v>
      </c>
      <c r="AG966" s="123" t="s">
        <v>824</v>
      </c>
      <c r="AH966" s="123" t="s">
        <v>824</v>
      </c>
      <c r="AI966" s="61" t="s">
        <v>824</v>
      </c>
      <c r="AJ966" s="61" t="s">
        <v>824</v>
      </c>
      <c r="AK966" s="61" t="s">
        <v>824</v>
      </c>
      <c r="AL966" s="61" t="s">
        <v>1129</v>
      </c>
      <c r="AM966" s="76"/>
      <c r="AN966" s="215"/>
      <c r="AO966" s="215"/>
      <c r="AP966" s="215"/>
      <c r="AQ966" s="215"/>
    </row>
    <row r="967" spans="1:43" ht="38.25" x14ac:dyDescent="0.25">
      <c r="A967" s="232" t="s">
        <v>114</v>
      </c>
      <c r="B967" s="191" t="s">
        <v>76</v>
      </c>
      <c r="C967" s="191">
        <v>65</v>
      </c>
      <c r="D967" s="191" t="s">
        <v>78</v>
      </c>
      <c r="E967" s="191" t="s">
        <v>9</v>
      </c>
      <c r="F967" s="216"/>
      <c r="G967" s="216"/>
      <c r="H967" s="216"/>
      <c r="I967" s="216"/>
      <c r="J967" s="216"/>
      <c r="K967" s="216"/>
      <c r="L967" s="216"/>
      <c r="M967" s="216"/>
      <c r="N967" s="216"/>
      <c r="O967" s="216"/>
      <c r="P967" s="216"/>
      <c r="Q967" s="216"/>
      <c r="R967" s="216"/>
      <c r="S967" s="216"/>
      <c r="T967" s="216"/>
      <c r="U967" s="216"/>
      <c r="V967" s="216"/>
      <c r="W967" s="216"/>
      <c r="X967" s="216"/>
      <c r="Y967" s="152" t="s">
        <v>824</v>
      </c>
      <c r="Z967" s="127" t="s">
        <v>824</v>
      </c>
      <c r="AA967" s="127" t="s">
        <v>824</v>
      </c>
      <c r="AB967" s="127" t="s">
        <v>824</v>
      </c>
      <c r="AC967" s="35" t="s">
        <v>824</v>
      </c>
      <c r="AD967" s="219"/>
      <c r="AE967" s="35" t="s">
        <v>824</v>
      </c>
      <c r="AF967" s="130" t="s">
        <v>824</v>
      </c>
      <c r="AG967" s="123" t="s">
        <v>824</v>
      </c>
      <c r="AH967" s="123" t="s">
        <v>824</v>
      </c>
      <c r="AI967" s="61" t="s">
        <v>824</v>
      </c>
      <c r="AJ967" s="61" t="s">
        <v>824</v>
      </c>
      <c r="AK967" s="61" t="s">
        <v>824</v>
      </c>
      <c r="AL967" s="35" t="s">
        <v>1129</v>
      </c>
      <c r="AM967" s="192"/>
      <c r="AN967" s="215"/>
      <c r="AO967" s="215"/>
      <c r="AP967" s="215"/>
      <c r="AQ967" s="215"/>
    </row>
    <row r="968" spans="1:43" ht="25.5" x14ac:dyDescent="0.25">
      <c r="A968" s="232" t="s">
        <v>114</v>
      </c>
      <c r="B968" s="74" t="s">
        <v>676</v>
      </c>
      <c r="C968" s="74">
        <v>72</v>
      </c>
      <c r="D968" s="74" t="s">
        <v>679</v>
      </c>
      <c r="E968" s="74" t="s">
        <v>9</v>
      </c>
      <c r="F968" s="209"/>
      <c r="G968" s="209"/>
      <c r="H968" s="209"/>
      <c r="I968" s="209"/>
      <c r="J968" s="209"/>
      <c r="K968" s="209"/>
      <c r="L968" s="209"/>
      <c r="M968" s="209"/>
      <c r="N968" s="209"/>
      <c r="O968" s="209"/>
      <c r="P968" s="209"/>
      <c r="Q968" s="209"/>
      <c r="R968" s="209"/>
      <c r="S968" s="209"/>
      <c r="T968" s="209"/>
      <c r="U968" s="209"/>
      <c r="V968" s="209"/>
      <c r="W968" s="209"/>
      <c r="X968" s="209"/>
      <c r="Y968" s="64" t="s">
        <v>824</v>
      </c>
      <c r="Z968" s="127" t="s">
        <v>824</v>
      </c>
      <c r="AA968" s="127" t="s">
        <v>824</v>
      </c>
      <c r="AB968" s="382" t="s">
        <v>824</v>
      </c>
      <c r="AC968" s="61" t="s">
        <v>824</v>
      </c>
      <c r="AD968" s="214"/>
      <c r="AE968" s="61" t="s">
        <v>824</v>
      </c>
      <c r="AF968" s="130" t="s">
        <v>824</v>
      </c>
      <c r="AG968" s="123" t="s">
        <v>824</v>
      </c>
      <c r="AH968" s="123" t="s">
        <v>824</v>
      </c>
      <c r="AI968" s="61" t="s">
        <v>824</v>
      </c>
      <c r="AJ968" s="61" t="s">
        <v>824</v>
      </c>
      <c r="AK968" s="61" t="s">
        <v>824</v>
      </c>
      <c r="AL968" s="61" t="s">
        <v>1129</v>
      </c>
      <c r="AM968" s="76"/>
      <c r="AN968" s="215"/>
      <c r="AO968" s="215"/>
      <c r="AP968" s="215"/>
      <c r="AQ968" s="215"/>
    </row>
    <row r="969" spans="1:43" ht="25.5" x14ac:dyDescent="0.25">
      <c r="A969" s="232" t="s">
        <v>114</v>
      </c>
      <c r="B969" s="191" t="s">
        <v>26</v>
      </c>
      <c r="C969" s="191">
        <v>76</v>
      </c>
      <c r="D969" s="191" t="s">
        <v>747</v>
      </c>
      <c r="E969" s="191" t="s">
        <v>9</v>
      </c>
      <c r="F969" s="216">
        <v>3</v>
      </c>
      <c r="G969" s="216">
        <v>4</v>
      </c>
      <c r="H969" s="216">
        <v>3</v>
      </c>
      <c r="I969" s="216">
        <v>3</v>
      </c>
      <c r="J969" s="216">
        <v>3</v>
      </c>
      <c r="K969" s="216">
        <v>3</v>
      </c>
      <c r="L969" s="216">
        <v>3</v>
      </c>
      <c r="M969" s="216">
        <v>4</v>
      </c>
      <c r="N969" s="216">
        <v>3</v>
      </c>
      <c r="O969" s="216">
        <v>4</v>
      </c>
      <c r="P969" s="216">
        <v>3</v>
      </c>
      <c r="Q969" s="216"/>
      <c r="R969" s="216"/>
      <c r="S969" s="216"/>
      <c r="T969" s="216"/>
      <c r="U969" s="216"/>
      <c r="V969" s="216"/>
      <c r="W969" s="216"/>
      <c r="X969" s="216"/>
      <c r="Y969" s="152">
        <v>3</v>
      </c>
      <c r="Z969" s="127">
        <v>3</v>
      </c>
      <c r="AA969" s="127">
        <v>2</v>
      </c>
      <c r="AB969" s="127" t="s">
        <v>1191</v>
      </c>
      <c r="AC969" s="35" t="s">
        <v>144</v>
      </c>
      <c r="AD969" s="219" t="s">
        <v>384</v>
      </c>
      <c r="AE969" s="35" t="s">
        <v>371</v>
      </c>
      <c r="AF969" s="130" t="s">
        <v>462</v>
      </c>
      <c r="AG969" s="123">
        <v>1</v>
      </c>
      <c r="AH969" s="123">
        <v>0</v>
      </c>
      <c r="AI969" s="61" t="s">
        <v>462</v>
      </c>
      <c r="AJ969" s="61" t="s">
        <v>824</v>
      </c>
      <c r="AK969" s="61" t="s">
        <v>824</v>
      </c>
      <c r="AL969" s="35" t="s">
        <v>1129</v>
      </c>
      <c r="AM969" s="192"/>
      <c r="AN969" s="215"/>
      <c r="AO969" s="215"/>
      <c r="AP969" s="215"/>
      <c r="AQ969" s="215"/>
    </row>
    <row r="970" spans="1:43" ht="25.5" x14ac:dyDescent="0.25">
      <c r="A970" s="232" t="s">
        <v>114</v>
      </c>
      <c r="B970" s="74" t="s">
        <v>26</v>
      </c>
      <c r="C970" s="74">
        <v>81</v>
      </c>
      <c r="D970" s="74" t="s">
        <v>751</v>
      </c>
      <c r="E970" s="74" t="s">
        <v>9</v>
      </c>
      <c r="F970" s="209">
        <v>3</v>
      </c>
      <c r="G970" s="209">
        <v>3</v>
      </c>
      <c r="H970" s="209">
        <v>3</v>
      </c>
      <c r="I970" s="209">
        <v>3</v>
      </c>
      <c r="J970" s="209">
        <v>3</v>
      </c>
      <c r="K970" s="209">
        <v>3</v>
      </c>
      <c r="L970" s="209">
        <v>4</v>
      </c>
      <c r="M970" s="209">
        <v>3</v>
      </c>
      <c r="N970" s="209">
        <v>3</v>
      </c>
      <c r="O970" s="209">
        <v>3</v>
      </c>
      <c r="P970" s="209">
        <v>4</v>
      </c>
      <c r="Q970" s="209"/>
      <c r="R970" s="209"/>
      <c r="S970" s="209"/>
      <c r="T970" s="209"/>
      <c r="U970" s="209"/>
      <c r="V970" s="209"/>
      <c r="W970" s="209"/>
      <c r="X970" s="209"/>
      <c r="Y970" s="64">
        <v>3</v>
      </c>
      <c r="Z970" s="127">
        <v>3</v>
      </c>
      <c r="AA970" s="127">
        <v>2</v>
      </c>
      <c r="AB970" s="382" t="s">
        <v>1191</v>
      </c>
      <c r="AC970" s="61" t="s">
        <v>144</v>
      </c>
      <c r="AD970" s="214" t="s">
        <v>384</v>
      </c>
      <c r="AE970" s="61" t="s">
        <v>371</v>
      </c>
      <c r="AF970" s="130" t="s">
        <v>1191</v>
      </c>
      <c r="AG970" s="123">
        <v>3</v>
      </c>
      <c r="AH970" s="123">
        <v>2</v>
      </c>
      <c r="AI970" s="61" t="s">
        <v>144</v>
      </c>
      <c r="AJ970" s="61" t="s">
        <v>384</v>
      </c>
      <c r="AK970" s="61" t="s">
        <v>371</v>
      </c>
      <c r="AL970" s="61" t="s">
        <v>1129</v>
      </c>
      <c r="AM970" s="76"/>
      <c r="AN970" s="215"/>
      <c r="AO970" s="215"/>
      <c r="AP970" s="215"/>
      <c r="AQ970" s="215"/>
    </row>
    <row r="971" spans="1:43" ht="25.5" x14ac:dyDescent="0.25">
      <c r="A971" s="232" t="s">
        <v>114</v>
      </c>
      <c r="B971" s="191" t="s">
        <v>26</v>
      </c>
      <c r="C971" s="191">
        <v>82</v>
      </c>
      <c r="D971" s="191" t="s">
        <v>1160</v>
      </c>
      <c r="E971" s="191" t="s">
        <v>9</v>
      </c>
      <c r="F971" s="216">
        <v>3</v>
      </c>
      <c r="G971" s="216">
        <v>3</v>
      </c>
      <c r="H971" s="216">
        <v>3</v>
      </c>
      <c r="I971" s="216">
        <v>3</v>
      </c>
      <c r="J971" s="216">
        <v>3</v>
      </c>
      <c r="K971" s="216">
        <v>3</v>
      </c>
      <c r="L971" s="216">
        <v>4</v>
      </c>
      <c r="M971" s="216">
        <v>3</v>
      </c>
      <c r="N971" s="216">
        <v>3</v>
      </c>
      <c r="O971" s="216">
        <v>4</v>
      </c>
      <c r="P971" s="216">
        <v>4</v>
      </c>
      <c r="Q971" s="216"/>
      <c r="R971" s="216"/>
      <c r="S971" s="216"/>
      <c r="T971" s="216"/>
      <c r="U971" s="216"/>
      <c r="V971" s="216"/>
      <c r="W971" s="216"/>
      <c r="X971" s="216"/>
      <c r="Y971" s="152">
        <v>3</v>
      </c>
      <c r="Z971" s="127">
        <v>3</v>
      </c>
      <c r="AA971" s="127">
        <v>3</v>
      </c>
      <c r="AB971" s="127" t="s">
        <v>1132</v>
      </c>
      <c r="AC971" s="35" t="s">
        <v>144</v>
      </c>
      <c r="AD971" s="219" t="s">
        <v>371</v>
      </c>
      <c r="AE971" s="35" t="s">
        <v>476</v>
      </c>
      <c r="AF971" s="130" t="s">
        <v>1132</v>
      </c>
      <c r="AG971" s="123">
        <v>3</v>
      </c>
      <c r="AH971" s="123">
        <v>3</v>
      </c>
      <c r="AI971" s="61" t="s">
        <v>144</v>
      </c>
      <c r="AJ971" s="61" t="s">
        <v>371</v>
      </c>
      <c r="AK971" s="61" t="s">
        <v>476</v>
      </c>
      <c r="AL971" s="35" t="s">
        <v>1129</v>
      </c>
      <c r="AM971" s="192"/>
      <c r="AN971" s="215"/>
      <c r="AO971" s="215"/>
      <c r="AP971" s="215"/>
      <c r="AQ971" s="215"/>
    </row>
    <row r="972" spans="1:43" ht="38.25" x14ac:dyDescent="0.25">
      <c r="A972" s="232" t="s">
        <v>114</v>
      </c>
      <c r="B972" s="74" t="s">
        <v>26</v>
      </c>
      <c r="C972" s="74">
        <v>86</v>
      </c>
      <c r="D972" s="74" t="s">
        <v>1161</v>
      </c>
      <c r="E972" s="74" t="s">
        <v>9</v>
      </c>
      <c r="F972" s="209">
        <v>3</v>
      </c>
      <c r="G972" s="209">
        <v>3</v>
      </c>
      <c r="H972" s="209">
        <v>3</v>
      </c>
      <c r="I972" s="209">
        <v>3</v>
      </c>
      <c r="J972" s="209">
        <v>3</v>
      </c>
      <c r="K972" s="209">
        <v>3</v>
      </c>
      <c r="L972" s="209">
        <v>4</v>
      </c>
      <c r="M972" s="209">
        <v>3</v>
      </c>
      <c r="N972" s="209">
        <v>3</v>
      </c>
      <c r="O972" s="209">
        <v>3</v>
      </c>
      <c r="P972" s="209">
        <v>4</v>
      </c>
      <c r="Q972" s="209"/>
      <c r="R972" s="209"/>
      <c r="S972" s="209"/>
      <c r="T972" s="209"/>
      <c r="U972" s="209"/>
      <c r="V972" s="209"/>
      <c r="W972" s="209"/>
      <c r="X972" s="209"/>
      <c r="Y972" s="64">
        <v>3</v>
      </c>
      <c r="Z972" s="127">
        <v>3</v>
      </c>
      <c r="AA972" s="127">
        <v>4</v>
      </c>
      <c r="AB972" s="382" t="s">
        <v>1167</v>
      </c>
      <c r="AC972" s="61" t="s">
        <v>144</v>
      </c>
      <c r="AD972" s="214" t="s">
        <v>372</v>
      </c>
      <c r="AE972" s="61" t="s">
        <v>477</v>
      </c>
      <c r="AF972" s="130" t="s">
        <v>1167</v>
      </c>
      <c r="AG972" s="123">
        <v>3</v>
      </c>
      <c r="AH972" s="123">
        <v>4</v>
      </c>
      <c r="AI972" s="61" t="s">
        <v>144</v>
      </c>
      <c r="AJ972" s="61" t="s">
        <v>372</v>
      </c>
      <c r="AK972" s="61" t="s">
        <v>477</v>
      </c>
      <c r="AL972" s="61" t="s">
        <v>1129</v>
      </c>
      <c r="AM972" s="76"/>
      <c r="AN972" s="215"/>
      <c r="AO972" s="215"/>
      <c r="AP972" s="215"/>
      <c r="AQ972" s="215"/>
    </row>
    <row r="973" spans="1:43" ht="25.5" x14ac:dyDescent="0.25">
      <c r="A973" s="232" t="s">
        <v>114</v>
      </c>
      <c r="B973" s="191" t="s">
        <v>687</v>
      </c>
      <c r="C973" s="191">
        <v>102</v>
      </c>
      <c r="D973" s="191" t="s">
        <v>690</v>
      </c>
      <c r="E973" s="191" t="s">
        <v>9</v>
      </c>
      <c r="F973" s="216"/>
      <c r="G973" s="216"/>
      <c r="H973" s="216"/>
      <c r="I973" s="216"/>
      <c r="J973" s="216"/>
      <c r="K973" s="216"/>
      <c r="L973" s="216"/>
      <c r="M973" s="216"/>
      <c r="N973" s="216"/>
      <c r="O973" s="216"/>
      <c r="P973" s="216"/>
      <c r="Q973" s="216"/>
      <c r="R973" s="216"/>
      <c r="S973" s="216"/>
      <c r="T973" s="216"/>
      <c r="U973" s="216"/>
      <c r="V973" s="216"/>
      <c r="W973" s="216"/>
      <c r="X973" s="216"/>
      <c r="Y973" s="152" t="s">
        <v>824</v>
      </c>
      <c r="Z973" s="127" t="s">
        <v>824</v>
      </c>
      <c r="AA973" s="127" t="s">
        <v>824</v>
      </c>
      <c r="AB973" s="127" t="s">
        <v>824</v>
      </c>
      <c r="AC973" s="35" t="s">
        <v>824</v>
      </c>
      <c r="AD973" s="219"/>
      <c r="AE973" s="35" t="s">
        <v>824</v>
      </c>
      <c r="AF973" s="130" t="s">
        <v>824</v>
      </c>
      <c r="AG973" s="123" t="s">
        <v>824</v>
      </c>
      <c r="AH973" s="123" t="s">
        <v>824</v>
      </c>
      <c r="AI973" s="61" t="s">
        <v>824</v>
      </c>
      <c r="AJ973" s="61" t="s">
        <v>824</v>
      </c>
      <c r="AK973" s="61" t="s">
        <v>824</v>
      </c>
      <c r="AL973" s="35" t="s">
        <v>1129</v>
      </c>
      <c r="AM973" s="192"/>
      <c r="AN973" s="215"/>
      <c r="AO973" s="215"/>
      <c r="AP973" s="215"/>
      <c r="AQ973" s="215"/>
    </row>
    <row r="974" spans="1:43" ht="25.5" x14ac:dyDescent="0.25">
      <c r="A974" s="232" t="s">
        <v>114</v>
      </c>
      <c r="B974" s="74" t="s">
        <v>12</v>
      </c>
      <c r="C974" s="74">
        <v>104</v>
      </c>
      <c r="D974" s="74" t="s">
        <v>692</v>
      </c>
      <c r="E974" s="74" t="s">
        <v>684</v>
      </c>
      <c r="F974" s="209">
        <v>3</v>
      </c>
      <c r="G974" s="209">
        <v>3</v>
      </c>
      <c r="H974" s="209">
        <v>3</v>
      </c>
      <c r="I974" s="209">
        <v>3</v>
      </c>
      <c r="J974" s="209">
        <v>3</v>
      </c>
      <c r="K974" s="209">
        <v>3</v>
      </c>
      <c r="L974" s="209">
        <v>3</v>
      </c>
      <c r="M974" s="209">
        <v>3</v>
      </c>
      <c r="N974" s="209">
        <v>3</v>
      </c>
      <c r="O974" s="209">
        <v>3</v>
      </c>
      <c r="P974" s="209">
        <v>3</v>
      </c>
      <c r="Q974" s="209"/>
      <c r="R974" s="209"/>
      <c r="S974" s="209"/>
      <c r="T974" s="209"/>
      <c r="U974" s="209"/>
      <c r="V974" s="209"/>
      <c r="W974" s="209"/>
      <c r="X974" s="209"/>
      <c r="Y974" s="64">
        <v>3</v>
      </c>
      <c r="Z974" s="127">
        <v>3</v>
      </c>
      <c r="AA974" s="127">
        <v>3</v>
      </c>
      <c r="AB974" s="382" t="s">
        <v>1132</v>
      </c>
      <c r="AC974" s="61" t="s">
        <v>144</v>
      </c>
      <c r="AD974" s="214" t="s">
        <v>371</v>
      </c>
      <c r="AE974" s="61" t="s">
        <v>476</v>
      </c>
      <c r="AF974" s="130" t="s">
        <v>1132</v>
      </c>
      <c r="AG974" s="123">
        <v>3</v>
      </c>
      <c r="AH974" s="123">
        <v>3</v>
      </c>
      <c r="AI974" s="61" t="s">
        <v>144</v>
      </c>
      <c r="AJ974" s="61" t="s">
        <v>371</v>
      </c>
      <c r="AK974" s="61" t="s">
        <v>476</v>
      </c>
      <c r="AL974" s="61" t="s">
        <v>1129</v>
      </c>
      <c r="AM974" s="76"/>
      <c r="AN974" s="215"/>
      <c r="AO974" s="215"/>
      <c r="AP974" s="215"/>
      <c r="AQ974" s="215"/>
    </row>
    <row r="975" spans="1:43" ht="25.5" x14ac:dyDescent="0.25">
      <c r="A975" s="232" t="s">
        <v>114</v>
      </c>
      <c r="B975" s="191" t="s">
        <v>33</v>
      </c>
      <c r="C975" s="191">
        <v>105</v>
      </c>
      <c r="D975" s="191" t="s">
        <v>693</v>
      </c>
      <c r="E975" s="191" t="s">
        <v>9</v>
      </c>
      <c r="F975" s="216">
        <v>3</v>
      </c>
      <c r="G975" s="216">
        <v>3</v>
      </c>
      <c r="H975" s="216">
        <v>3</v>
      </c>
      <c r="I975" s="216">
        <v>3</v>
      </c>
      <c r="J975" s="216">
        <v>3</v>
      </c>
      <c r="K975" s="216">
        <v>3</v>
      </c>
      <c r="L975" s="216">
        <v>4</v>
      </c>
      <c r="M975" s="216">
        <v>3</v>
      </c>
      <c r="N975" s="216">
        <v>3</v>
      </c>
      <c r="O975" s="216">
        <v>4</v>
      </c>
      <c r="P975" s="216">
        <v>4</v>
      </c>
      <c r="Q975" s="216"/>
      <c r="R975" s="216"/>
      <c r="S975" s="216"/>
      <c r="T975" s="216"/>
      <c r="U975" s="216"/>
      <c r="V975" s="216"/>
      <c r="W975" s="216"/>
      <c r="X975" s="216"/>
      <c r="Y975" s="152">
        <v>3</v>
      </c>
      <c r="Z975" s="127">
        <v>3</v>
      </c>
      <c r="AA975" s="127">
        <v>3</v>
      </c>
      <c r="AB975" s="127" t="s">
        <v>1132</v>
      </c>
      <c r="AC975" s="35" t="s">
        <v>144</v>
      </c>
      <c r="AD975" s="219" t="s">
        <v>371</v>
      </c>
      <c r="AE975" s="35" t="s">
        <v>476</v>
      </c>
      <c r="AF975" s="130" t="s">
        <v>1132</v>
      </c>
      <c r="AG975" s="123">
        <v>3</v>
      </c>
      <c r="AH975" s="123">
        <v>3</v>
      </c>
      <c r="AI975" s="61" t="s">
        <v>144</v>
      </c>
      <c r="AJ975" s="61" t="s">
        <v>371</v>
      </c>
      <c r="AK975" s="61" t="s">
        <v>476</v>
      </c>
      <c r="AL975" s="35" t="s">
        <v>1129</v>
      </c>
      <c r="AM975" s="192"/>
      <c r="AN975" s="215"/>
      <c r="AO975" s="215"/>
      <c r="AP975" s="215"/>
      <c r="AQ975" s="215"/>
    </row>
    <row r="976" spans="1:43" ht="25.5" x14ac:dyDescent="0.25">
      <c r="A976" s="232" t="s">
        <v>114</v>
      </c>
      <c r="B976" s="74" t="s">
        <v>33</v>
      </c>
      <c r="C976" s="74">
        <v>106</v>
      </c>
      <c r="D976" s="74" t="s">
        <v>695</v>
      </c>
      <c r="E976" s="74" t="s">
        <v>9</v>
      </c>
      <c r="F976" s="209">
        <v>3</v>
      </c>
      <c r="G976" s="209">
        <v>3</v>
      </c>
      <c r="H976" s="209">
        <v>3</v>
      </c>
      <c r="I976" s="209">
        <v>3</v>
      </c>
      <c r="J976" s="209">
        <v>3</v>
      </c>
      <c r="K976" s="209">
        <v>3</v>
      </c>
      <c r="L976" s="209">
        <v>5</v>
      </c>
      <c r="M976" s="209">
        <v>3</v>
      </c>
      <c r="N976" s="209">
        <v>3</v>
      </c>
      <c r="O976" s="209">
        <v>3</v>
      </c>
      <c r="P976" s="209">
        <v>5</v>
      </c>
      <c r="Q976" s="209"/>
      <c r="R976" s="209"/>
      <c r="S976" s="209"/>
      <c r="T976" s="209"/>
      <c r="U976" s="209"/>
      <c r="V976" s="209"/>
      <c r="W976" s="209"/>
      <c r="X976" s="209"/>
      <c r="Y976" s="64">
        <v>3</v>
      </c>
      <c r="Z976" s="127">
        <v>3</v>
      </c>
      <c r="AA976" s="127">
        <v>4</v>
      </c>
      <c r="AB976" s="382" t="s">
        <v>1167</v>
      </c>
      <c r="AC976" s="61" t="s">
        <v>144</v>
      </c>
      <c r="AD976" s="214" t="s">
        <v>372</v>
      </c>
      <c r="AE976" s="61" t="s">
        <v>477</v>
      </c>
      <c r="AF976" s="130" t="s">
        <v>1167</v>
      </c>
      <c r="AG976" s="123">
        <v>3</v>
      </c>
      <c r="AH976" s="123">
        <v>4</v>
      </c>
      <c r="AI976" s="61" t="s">
        <v>144</v>
      </c>
      <c r="AJ976" s="61" t="s">
        <v>372</v>
      </c>
      <c r="AK976" s="61" t="s">
        <v>477</v>
      </c>
      <c r="AL976" s="61" t="s">
        <v>1129</v>
      </c>
      <c r="AM976" s="76"/>
      <c r="AN976" s="215"/>
      <c r="AO976" s="215"/>
      <c r="AP976" s="215"/>
      <c r="AQ976" s="215"/>
    </row>
    <row r="977" spans="1:43" ht="25.5" x14ac:dyDescent="0.25">
      <c r="A977" s="232" t="s">
        <v>114</v>
      </c>
      <c r="B977" s="191" t="s">
        <v>33</v>
      </c>
      <c r="C977" s="191">
        <v>107</v>
      </c>
      <c r="D977" s="191" t="s">
        <v>696</v>
      </c>
      <c r="E977" s="191" t="s">
        <v>9</v>
      </c>
      <c r="F977" s="216">
        <v>5</v>
      </c>
      <c r="G977" s="216">
        <v>5</v>
      </c>
      <c r="H977" s="216">
        <v>3</v>
      </c>
      <c r="I977" s="216">
        <v>3</v>
      </c>
      <c r="J977" s="216">
        <v>3</v>
      </c>
      <c r="K977" s="216">
        <v>3</v>
      </c>
      <c r="L977" s="216">
        <v>4</v>
      </c>
      <c r="M977" s="216">
        <v>5</v>
      </c>
      <c r="N977" s="216">
        <v>5</v>
      </c>
      <c r="O977" s="216">
        <v>4</v>
      </c>
      <c r="P977" s="216">
        <v>4</v>
      </c>
      <c r="Q977" s="216">
        <v>3</v>
      </c>
      <c r="R977" s="216"/>
      <c r="S977" s="216"/>
      <c r="T977" s="216"/>
      <c r="U977" s="216"/>
      <c r="V977" s="216"/>
      <c r="W977" s="216"/>
      <c r="X977" s="216"/>
      <c r="Y977" s="152">
        <v>4</v>
      </c>
      <c r="Z977" s="127">
        <v>4</v>
      </c>
      <c r="AA977" s="127">
        <v>4</v>
      </c>
      <c r="AB977" s="127" t="s">
        <v>1147</v>
      </c>
      <c r="AC977" s="35" t="s">
        <v>146</v>
      </c>
      <c r="AD977" s="219" t="s">
        <v>372</v>
      </c>
      <c r="AE977" s="35" t="s">
        <v>477</v>
      </c>
      <c r="AF977" s="130" t="s">
        <v>1147</v>
      </c>
      <c r="AG977" s="123">
        <v>4</v>
      </c>
      <c r="AH977" s="123">
        <v>4</v>
      </c>
      <c r="AI977" s="61" t="s">
        <v>146</v>
      </c>
      <c r="AJ977" s="61" t="s">
        <v>372</v>
      </c>
      <c r="AK977" s="61" t="s">
        <v>477</v>
      </c>
      <c r="AL977" s="35" t="s">
        <v>1129</v>
      </c>
      <c r="AM977" s="192"/>
      <c r="AN977" s="215"/>
      <c r="AO977" s="215"/>
      <c r="AP977" s="215"/>
      <c r="AQ977" s="215"/>
    </row>
    <row r="978" spans="1:43" ht="25.5" x14ac:dyDescent="0.25">
      <c r="A978" s="232" t="s">
        <v>114</v>
      </c>
      <c r="B978" s="74" t="s">
        <v>35</v>
      </c>
      <c r="C978" s="74">
        <v>108</v>
      </c>
      <c r="D978" s="74" t="s">
        <v>697</v>
      </c>
      <c r="E978" s="74" t="s">
        <v>9</v>
      </c>
      <c r="F978" s="209">
        <v>5</v>
      </c>
      <c r="G978" s="209">
        <v>3</v>
      </c>
      <c r="H978" s="209">
        <v>3</v>
      </c>
      <c r="I978" s="209">
        <v>3</v>
      </c>
      <c r="J978" s="209">
        <v>3</v>
      </c>
      <c r="K978" s="209">
        <v>3</v>
      </c>
      <c r="L978" s="209">
        <v>3</v>
      </c>
      <c r="M978" s="209">
        <v>3</v>
      </c>
      <c r="N978" s="209">
        <v>5</v>
      </c>
      <c r="O978" s="209">
        <v>4</v>
      </c>
      <c r="P978" s="209">
        <v>3</v>
      </c>
      <c r="Q978" s="209">
        <v>3</v>
      </c>
      <c r="R978" s="209"/>
      <c r="S978" s="209"/>
      <c r="T978" s="209"/>
      <c r="U978" s="209"/>
      <c r="V978" s="209"/>
      <c r="W978" s="209"/>
      <c r="X978" s="209"/>
      <c r="Y978" s="64">
        <v>3</v>
      </c>
      <c r="Z978" s="127">
        <v>3</v>
      </c>
      <c r="AA978" s="127">
        <v>4</v>
      </c>
      <c r="AB978" s="382" t="s">
        <v>1167</v>
      </c>
      <c r="AC978" s="61" t="s">
        <v>144</v>
      </c>
      <c r="AD978" s="214" t="s">
        <v>372</v>
      </c>
      <c r="AE978" s="61" t="s">
        <v>477</v>
      </c>
      <c r="AF978" s="130" t="s">
        <v>1167</v>
      </c>
      <c r="AG978" s="123">
        <v>3</v>
      </c>
      <c r="AH978" s="123">
        <v>4</v>
      </c>
      <c r="AI978" s="61" t="s">
        <v>144</v>
      </c>
      <c r="AJ978" s="61" t="s">
        <v>372</v>
      </c>
      <c r="AK978" s="61" t="s">
        <v>477</v>
      </c>
      <c r="AL978" s="61" t="s">
        <v>1129</v>
      </c>
      <c r="AM978" s="76"/>
      <c r="AN978" s="215"/>
      <c r="AO978" s="215"/>
      <c r="AP978" s="215"/>
      <c r="AQ978" s="215"/>
    </row>
    <row r="979" spans="1:43" ht="38.25" x14ac:dyDescent="0.25">
      <c r="A979" s="232" t="s">
        <v>114</v>
      </c>
      <c r="B979" s="191" t="s">
        <v>35</v>
      </c>
      <c r="C979" s="191">
        <v>109</v>
      </c>
      <c r="D979" s="191" t="s">
        <v>698</v>
      </c>
      <c r="E979" s="191" t="s">
        <v>9</v>
      </c>
      <c r="F979" s="216">
        <v>5</v>
      </c>
      <c r="G979" s="216">
        <v>3</v>
      </c>
      <c r="H979" s="216">
        <v>3</v>
      </c>
      <c r="I979" s="216">
        <v>3</v>
      </c>
      <c r="J979" s="216">
        <v>3</v>
      </c>
      <c r="K979" s="216">
        <v>3</v>
      </c>
      <c r="L979" s="216">
        <v>5</v>
      </c>
      <c r="M979" s="216">
        <v>3</v>
      </c>
      <c r="N979" s="216">
        <v>5</v>
      </c>
      <c r="O979" s="216">
        <v>3</v>
      </c>
      <c r="P979" s="216">
        <v>5</v>
      </c>
      <c r="Q979" s="216">
        <v>3</v>
      </c>
      <c r="R979" s="216"/>
      <c r="S979" s="216"/>
      <c r="T979" s="216"/>
      <c r="U979" s="216"/>
      <c r="V979" s="216"/>
      <c r="W979" s="216"/>
      <c r="X979" s="216"/>
      <c r="Y979" s="152">
        <v>4</v>
      </c>
      <c r="Z979" s="127">
        <v>4</v>
      </c>
      <c r="AA979" s="127">
        <v>5</v>
      </c>
      <c r="AB979" s="127" t="s">
        <v>1185</v>
      </c>
      <c r="AC979" s="35" t="s">
        <v>146</v>
      </c>
      <c r="AD979" s="219" t="s">
        <v>464</v>
      </c>
      <c r="AE979" s="35" t="s">
        <v>477</v>
      </c>
      <c r="AF979" s="130" t="s">
        <v>1185</v>
      </c>
      <c r="AG979" s="123">
        <v>4</v>
      </c>
      <c r="AH979" s="123">
        <v>5</v>
      </c>
      <c r="AI979" s="61" t="s">
        <v>146</v>
      </c>
      <c r="AJ979" s="61" t="s">
        <v>464</v>
      </c>
      <c r="AK979" s="61" t="s">
        <v>477</v>
      </c>
      <c r="AL979" s="35" t="s">
        <v>1129</v>
      </c>
      <c r="AM979" s="192"/>
      <c r="AN979" s="215"/>
      <c r="AO979" s="215"/>
      <c r="AP979" s="215"/>
      <c r="AQ979" s="215"/>
    </row>
    <row r="980" spans="1:43" ht="38.25" x14ac:dyDescent="0.25">
      <c r="A980" s="232" t="s">
        <v>114</v>
      </c>
      <c r="B980" s="74" t="s">
        <v>35</v>
      </c>
      <c r="C980" s="74">
        <v>110</v>
      </c>
      <c r="D980" s="74" t="s">
        <v>699</v>
      </c>
      <c r="E980" s="74" t="s">
        <v>9</v>
      </c>
      <c r="F980" s="209">
        <v>5</v>
      </c>
      <c r="G980" s="209">
        <v>3</v>
      </c>
      <c r="H980" s="209">
        <v>3</v>
      </c>
      <c r="I980" s="209">
        <v>3</v>
      </c>
      <c r="J980" s="209">
        <v>3</v>
      </c>
      <c r="K980" s="209">
        <v>3</v>
      </c>
      <c r="L980" s="209">
        <v>4</v>
      </c>
      <c r="M980" s="209">
        <v>3</v>
      </c>
      <c r="N980" s="209">
        <v>5</v>
      </c>
      <c r="O980" s="209">
        <v>3</v>
      </c>
      <c r="P980" s="209">
        <v>4</v>
      </c>
      <c r="Q980" s="209">
        <v>3</v>
      </c>
      <c r="R980" s="209"/>
      <c r="S980" s="209"/>
      <c r="T980" s="209"/>
      <c r="U980" s="209"/>
      <c r="V980" s="209"/>
      <c r="W980" s="209"/>
      <c r="X980" s="209"/>
      <c r="Y980" s="64">
        <v>4</v>
      </c>
      <c r="Z980" s="127">
        <v>4</v>
      </c>
      <c r="AA980" s="127">
        <v>4</v>
      </c>
      <c r="AB980" s="382" t="s">
        <v>1147</v>
      </c>
      <c r="AC980" s="61" t="s">
        <v>146</v>
      </c>
      <c r="AD980" s="214" t="s">
        <v>372</v>
      </c>
      <c r="AE980" s="61" t="s">
        <v>477</v>
      </c>
      <c r="AF980" s="130" t="s">
        <v>1147</v>
      </c>
      <c r="AG980" s="123">
        <v>4</v>
      </c>
      <c r="AH980" s="123">
        <v>4</v>
      </c>
      <c r="AI980" s="61" t="s">
        <v>146</v>
      </c>
      <c r="AJ980" s="61" t="s">
        <v>372</v>
      </c>
      <c r="AK980" s="61" t="s">
        <v>477</v>
      </c>
      <c r="AL980" s="61" t="s">
        <v>1129</v>
      </c>
      <c r="AM980" s="76"/>
      <c r="AN980" s="215"/>
      <c r="AO980" s="215"/>
      <c r="AP980" s="215"/>
      <c r="AQ980" s="215"/>
    </row>
    <row r="981" spans="1:43" ht="25.5" x14ac:dyDescent="0.25">
      <c r="A981" s="232" t="s">
        <v>114</v>
      </c>
      <c r="B981" s="191" t="s">
        <v>35</v>
      </c>
      <c r="C981" s="191">
        <v>111</v>
      </c>
      <c r="D981" s="191" t="s">
        <v>700</v>
      </c>
      <c r="E981" s="191" t="s">
        <v>9</v>
      </c>
      <c r="F981" s="216">
        <v>5</v>
      </c>
      <c r="G981" s="216">
        <v>3</v>
      </c>
      <c r="H981" s="216">
        <v>4</v>
      </c>
      <c r="I981" s="216">
        <v>3</v>
      </c>
      <c r="J981" s="216">
        <v>3</v>
      </c>
      <c r="K981" s="216">
        <v>3</v>
      </c>
      <c r="L981" s="216">
        <v>5</v>
      </c>
      <c r="M981" s="216">
        <v>3</v>
      </c>
      <c r="N981" s="216">
        <v>5</v>
      </c>
      <c r="O981" s="216">
        <v>3</v>
      </c>
      <c r="P981" s="216">
        <v>5</v>
      </c>
      <c r="Q981" s="216">
        <v>3</v>
      </c>
      <c r="R981" s="216"/>
      <c r="S981" s="216"/>
      <c r="T981" s="216"/>
      <c r="U981" s="216"/>
      <c r="V981" s="216"/>
      <c r="W981" s="216"/>
      <c r="X981" s="216"/>
      <c r="Y981" s="152">
        <v>4</v>
      </c>
      <c r="Z981" s="127">
        <v>4</v>
      </c>
      <c r="AA981" s="127">
        <v>3</v>
      </c>
      <c r="AB981" s="127" t="s">
        <v>1189</v>
      </c>
      <c r="AC981" s="35" t="s">
        <v>146</v>
      </c>
      <c r="AD981" s="219" t="s">
        <v>371</v>
      </c>
      <c r="AE981" s="35" t="s">
        <v>476</v>
      </c>
      <c r="AF981" s="130" t="s">
        <v>1189</v>
      </c>
      <c r="AG981" s="123">
        <v>4</v>
      </c>
      <c r="AH981" s="123">
        <v>3</v>
      </c>
      <c r="AI981" s="61" t="s">
        <v>146</v>
      </c>
      <c r="AJ981" s="61" t="s">
        <v>371</v>
      </c>
      <c r="AK981" s="61" t="s">
        <v>476</v>
      </c>
      <c r="AL981" s="35" t="s">
        <v>1129</v>
      </c>
      <c r="AM981" s="192"/>
      <c r="AN981" s="215"/>
      <c r="AO981" s="215"/>
      <c r="AP981" s="215"/>
      <c r="AQ981" s="215"/>
    </row>
    <row r="982" spans="1:43" ht="38.25" x14ac:dyDescent="0.25">
      <c r="A982" s="232" t="s">
        <v>114</v>
      </c>
      <c r="B982" s="74" t="s">
        <v>35</v>
      </c>
      <c r="C982" s="74">
        <v>112</v>
      </c>
      <c r="D982" s="74" t="s">
        <v>701</v>
      </c>
      <c r="E982" s="74" t="s">
        <v>9</v>
      </c>
      <c r="F982" s="209">
        <v>3</v>
      </c>
      <c r="G982" s="209">
        <v>3</v>
      </c>
      <c r="H982" s="209">
        <v>4</v>
      </c>
      <c r="I982" s="209">
        <v>3</v>
      </c>
      <c r="J982" s="209">
        <v>3</v>
      </c>
      <c r="K982" s="209">
        <v>3</v>
      </c>
      <c r="L982" s="209">
        <v>5</v>
      </c>
      <c r="M982" s="209">
        <v>3</v>
      </c>
      <c r="N982" s="209">
        <v>3</v>
      </c>
      <c r="O982" s="209">
        <v>3</v>
      </c>
      <c r="P982" s="209">
        <v>5</v>
      </c>
      <c r="Q982" s="209">
        <v>3</v>
      </c>
      <c r="R982" s="209"/>
      <c r="S982" s="209"/>
      <c r="T982" s="209"/>
      <c r="U982" s="209"/>
      <c r="V982" s="209"/>
      <c r="W982" s="209"/>
      <c r="X982" s="209"/>
      <c r="Y982" s="64">
        <v>3</v>
      </c>
      <c r="Z982" s="127">
        <v>3</v>
      </c>
      <c r="AA982" s="127">
        <v>3</v>
      </c>
      <c r="AB982" s="382" t="s">
        <v>1132</v>
      </c>
      <c r="AC982" s="61" t="s">
        <v>144</v>
      </c>
      <c r="AD982" s="214" t="s">
        <v>371</v>
      </c>
      <c r="AE982" s="61" t="s">
        <v>476</v>
      </c>
      <c r="AF982" s="130" t="s">
        <v>1132</v>
      </c>
      <c r="AG982" s="123">
        <v>3</v>
      </c>
      <c r="AH982" s="123">
        <v>3</v>
      </c>
      <c r="AI982" s="61" t="s">
        <v>144</v>
      </c>
      <c r="AJ982" s="61" t="s">
        <v>371</v>
      </c>
      <c r="AK982" s="61" t="s">
        <v>476</v>
      </c>
      <c r="AL982" s="61" t="s">
        <v>1129</v>
      </c>
      <c r="AM982" s="76"/>
      <c r="AN982" s="215"/>
      <c r="AO982" s="215"/>
      <c r="AP982" s="215"/>
      <c r="AQ982" s="215"/>
    </row>
    <row r="983" spans="1:43" ht="25.5" x14ac:dyDescent="0.25">
      <c r="A983" s="232" t="s">
        <v>114</v>
      </c>
      <c r="B983" s="191" t="s">
        <v>38</v>
      </c>
      <c r="C983" s="191">
        <v>113</v>
      </c>
      <c r="D983" s="191" t="s">
        <v>702</v>
      </c>
      <c r="E983" s="191" t="s">
        <v>8</v>
      </c>
      <c r="F983" s="216">
        <v>5</v>
      </c>
      <c r="G983" s="216">
        <v>3</v>
      </c>
      <c r="H983" s="216">
        <v>3</v>
      </c>
      <c r="I983" s="216">
        <v>3</v>
      </c>
      <c r="J983" s="216">
        <v>3</v>
      </c>
      <c r="K983" s="216">
        <v>3</v>
      </c>
      <c r="L983" s="216">
        <v>4</v>
      </c>
      <c r="M983" s="216">
        <v>3</v>
      </c>
      <c r="N983" s="216">
        <v>5</v>
      </c>
      <c r="O983" s="216">
        <v>3</v>
      </c>
      <c r="P983" s="216">
        <v>4</v>
      </c>
      <c r="Q983" s="216">
        <v>3</v>
      </c>
      <c r="R983" s="216"/>
      <c r="S983" s="216"/>
      <c r="T983" s="216"/>
      <c r="U983" s="216"/>
      <c r="V983" s="216"/>
      <c r="W983" s="216"/>
      <c r="X983" s="216"/>
      <c r="Y983" s="152">
        <v>4</v>
      </c>
      <c r="Z983" s="127">
        <v>4</v>
      </c>
      <c r="AA983" s="127">
        <v>4</v>
      </c>
      <c r="AB983" s="127" t="s">
        <v>1147</v>
      </c>
      <c r="AC983" s="35" t="s">
        <v>146</v>
      </c>
      <c r="AD983" s="219" t="s">
        <v>372</v>
      </c>
      <c r="AE983" s="35" t="s">
        <v>477</v>
      </c>
      <c r="AF983" s="130" t="s">
        <v>1147</v>
      </c>
      <c r="AG983" s="123">
        <v>4</v>
      </c>
      <c r="AH983" s="123">
        <v>4</v>
      </c>
      <c r="AI983" s="61" t="s">
        <v>146</v>
      </c>
      <c r="AJ983" s="61" t="s">
        <v>372</v>
      </c>
      <c r="AK983" s="61" t="s">
        <v>477</v>
      </c>
      <c r="AL983" s="35" t="s">
        <v>1129</v>
      </c>
      <c r="AM983" s="192"/>
      <c r="AN983" s="215"/>
      <c r="AO983" s="215"/>
      <c r="AP983" s="215"/>
      <c r="AQ983" s="215"/>
    </row>
    <row r="984" spans="1:43" x14ac:dyDescent="0.25">
      <c r="A984" s="232" t="s">
        <v>114</v>
      </c>
      <c r="B984" s="74" t="s">
        <v>38</v>
      </c>
      <c r="C984" s="74">
        <v>116</v>
      </c>
      <c r="D984" s="74" t="s">
        <v>703</v>
      </c>
      <c r="E984" s="74" t="s">
        <v>9</v>
      </c>
      <c r="F984" s="209">
        <v>5</v>
      </c>
      <c r="G984" s="209">
        <v>3</v>
      </c>
      <c r="H984" s="209">
        <v>3</v>
      </c>
      <c r="I984" s="209">
        <v>3</v>
      </c>
      <c r="J984" s="209">
        <v>3</v>
      </c>
      <c r="K984" s="209">
        <v>3</v>
      </c>
      <c r="L984" s="209">
        <v>3</v>
      </c>
      <c r="M984" s="209">
        <v>3</v>
      </c>
      <c r="N984" s="209">
        <v>5</v>
      </c>
      <c r="O984" s="209">
        <v>4</v>
      </c>
      <c r="P984" s="209">
        <v>3</v>
      </c>
      <c r="Q984" s="209">
        <v>3</v>
      </c>
      <c r="R984" s="209"/>
      <c r="S984" s="209"/>
      <c r="T984" s="209"/>
      <c r="U984" s="209"/>
      <c r="V984" s="209"/>
      <c r="W984" s="209"/>
      <c r="X984" s="209"/>
      <c r="Y984" s="64">
        <v>3</v>
      </c>
      <c r="Z984" s="127">
        <v>3</v>
      </c>
      <c r="AA984" s="127">
        <v>3</v>
      </c>
      <c r="AB984" s="382" t="s">
        <v>1132</v>
      </c>
      <c r="AC984" s="61" t="s">
        <v>144</v>
      </c>
      <c r="AD984" s="214" t="s">
        <v>371</v>
      </c>
      <c r="AE984" s="61" t="s">
        <v>476</v>
      </c>
      <c r="AF984" s="130" t="s">
        <v>1132</v>
      </c>
      <c r="AG984" s="123">
        <v>3</v>
      </c>
      <c r="AH984" s="123">
        <v>3</v>
      </c>
      <c r="AI984" s="61" t="s">
        <v>144</v>
      </c>
      <c r="AJ984" s="61" t="s">
        <v>371</v>
      </c>
      <c r="AK984" s="61" t="s">
        <v>476</v>
      </c>
      <c r="AL984" s="61" t="s">
        <v>1129</v>
      </c>
      <c r="AM984" s="76"/>
      <c r="AN984" s="215"/>
      <c r="AO984" s="215"/>
      <c r="AP984" s="215"/>
      <c r="AQ984" s="215"/>
    </row>
    <row r="985" spans="1:43" ht="25.5" x14ac:dyDescent="0.25">
      <c r="A985" s="232" t="s">
        <v>114</v>
      </c>
      <c r="B985" s="191" t="s">
        <v>66</v>
      </c>
      <c r="C985" s="191">
        <v>117</v>
      </c>
      <c r="D985" s="191" t="s">
        <v>705</v>
      </c>
      <c r="E985" s="191" t="s">
        <v>9</v>
      </c>
      <c r="F985" s="216"/>
      <c r="G985" s="216"/>
      <c r="H985" s="216"/>
      <c r="I985" s="216"/>
      <c r="J985" s="216"/>
      <c r="K985" s="216"/>
      <c r="L985" s="216"/>
      <c r="M985" s="216"/>
      <c r="N985" s="216"/>
      <c r="O985" s="216"/>
      <c r="P985" s="216"/>
      <c r="Q985" s="216"/>
      <c r="R985" s="216"/>
      <c r="S985" s="216"/>
      <c r="T985" s="216"/>
      <c r="U985" s="216"/>
      <c r="V985" s="216"/>
      <c r="W985" s="216"/>
      <c r="X985" s="216"/>
      <c r="Y985" s="152" t="s">
        <v>824</v>
      </c>
      <c r="Z985" s="127" t="s">
        <v>824</v>
      </c>
      <c r="AA985" s="127" t="s">
        <v>824</v>
      </c>
      <c r="AB985" s="127" t="s">
        <v>824</v>
      </c>
      <c r="AC985" s="35" t="s">
        <v>824</v>
      </c>
      <c r="AD985" s="219"/>
      <c r="AE985" s="35" t="s">
        <v>824</v>
      </c>
      <c r="AF985" s="130" t="s">
        <v>824</v>
      </c>
      <c r="AG985" s="123" t="s">
        <v>824</v>
      </c>
      <c r="AH985" s="123" t="s">
        <v>824</v>
      </c>
      <c r="AI985" s="61" t="s">
        <v>824</v>
      </c>
      <c r="AJ985" s="61" t="s">
        <v>824</v>
      </c>
      <c r="AK985" s="61" t="s">
        <v>824</v>
      </c>
      <c r="AL985" s="35" t="s">
        <v>1129</v>
      </c>
      <c r="AM985" s="192"/>
      <c r="AN985" s="215"/>
      <c r="AO985" s="215"/>
      <c r="AP985" s="215"/>
      <c r="AQ985" s="215"/>
    </row>
    <row r="986" spans="1:43" ht="38.25" x14ac:dyDescent="0.25">
      <c r="A986" s="232" t="s">
        <v>114</v>
      </c>
      <c r="B986" s="74" t="s">
        <v>66</v>
      </c>
      <c r="C986" s="74">
        <v>118</v>
      </c>
      <c r="D986" s="74" t="s">
        <v>707</v>
      </c>
      <c r="E986" s="74" t="s">
        <v>9</v>
      </c>
      <c r="F986" s="209"/>
      <c r="G986" s="209"/>
      <c r="H986" s="209"/>
      <c r="I986" s="209"/>
      <c r="J986" s="209"/>
      <c r="K986" s="209"/>
      <c r="L986" s="209"/>
      <c r="M986" s="209"/>
      <c r="N986" s="209"/>
      <c r="O986" s="209"/>
      <c r="P986" s="209"/>
      <c r="Q986" s="209"/>
      <c r="R986" s="209"/>
      <c r="S986" s="209"/>
      <c r="T986" s="209"/>
      <c r="U986" s="209"/>
      <c r="V986" s="209"/>
      <c r="W986" s="209"/>
      <c r="X986" s="209"/>
      <c r="Y986" s="64" t="s">
        <v>824</v>
      </c>
      <c r="Z986" s="127" t="s">
        <v>824</v>
      </c>
      <c r="AA986" s="127" t="s">
        <v>824</v>
      </c>
      <c r="AB986" s="382" t="s">
        <v>824</v>
      </c>
      <c r="AC986" s="61" t="s">
        <v>824</v>
      </c>
      <c r="AD986" s="214"/>
      <c r="AE986" s="61" t="s">
        <v>824</v>
      </c>
      <c r="AF986" s="130" t="s">
        <v>824</v>
      </c>
      <c r="AG986" s="123" t="s">
        <v>824</v>
      </c>
      <c r="AH986" s="123" t="s">
        <v>824</v>
      </c>
      <c r="AI986" s="61" t="s">
        <v>824</v>
      </c>
      <c r="AJ986" s="61" t="s">
        <v>824</v>
      </c>
      <c r="AK986" s="61" t="s">
        <v>824</v>
      </c>
      <c r="AL986" s="61" t="s">
        <v>1129</v>
      </c>
      <c r="AM986" s="76"/>
      <c r="AN986" s="215"/>
      <c r="AO986" s="215"/>
      <c r="AP986" s="215"/>
      <c r="AQ986" s="215"/>
    </row>
    <row r="987" spans="1:43" ht="38.25" x14ac:dyDescent="0.25">
      <c r="A987" s="232" t="s">
        <v>114</v>
      </c>
      <c r="B987" s="191" t="s">
        <v>66</v>
      </c>
      <c r="C987" s="191">
        <v>119</v>
      </c>
      <c r="D987" s="191" t="s">
        <v>761</v>
      </c>
      <c r="E987" s="191" t="s">
        <v>9</v>
      </c>
      <c r="F987" s="216"/>
      <c r="G987" s="216"/>
      <c r="H987" s="216"/>
      <c r="I987" s="216"/>
      <c r="J987" s="216"/>
      <c r="K987" s="216"/>
      <c r="L987" s="216"/>
      <c r="M987" s="216"/>
      <c r="N987" s="216"/>
      <c r="O987" s="216"/>
      <c r="P987" s="216"/>
      <c r="Q987" s="216"/>
      <c r="R987" s="216"/>
      <c r="S987" s="216"/>
      <c r="T987" s="216"/>
      <c r="U987" s="216"/>
      <c r="V987" s="216"/>
      <c r="W987" s="216"/>
      <c r="X987" s="216"/>
      <c r="Y987" s="152" t="s">
        <v>824</v>
      </c>
      <c r="Z987" s="127" t="s">
        <v>824</v>
      </c>
      <c r="AA987" s="127" t="s">
        <v>824</v>
      </c>
      <c r="AB987" s="127" t="s">
        <v>824</v>
      </c>
      <c r="AC987" s="35" t="s">
        <v>824</v>
      </c>
      <c r="AD987" s="219"/>
      <c r="AE987" s="35" t="s">
        <v>824</v>
      </c>
      <c r="AF987" s="130" t="s">
        <v>824</v>
      </c>
      <c r="AG987" s="123" t="s">
        <v>824</v>
      </c>
      <c r="AH987" s="123" t="s">
        <v>824</v>
      </c>
      <c r="AI987" s="61" t="s">
        <v>824</v>
      </c>
      <c r="AJ987" s="61" t="s">
        <v>824</v>
      </c>
      <c r="AK987" s="61" t="s">
        <v>824</v>
      </c>
      <c r="AL987" s="35" t="s">
        <v>1129</v>
      </c>
      <c r="AM987" s="192"/>
      <c r="AN987" s="215"/>
      <c r="AO987" s="215"/>
      <c r="AP987" s="215"/>
      <c r="AQ987" s="215"/>
    </row>
    <row r="988" spans="1:43" ht="25.5" x14ac:dyDescent="0.25">
      <c r="A988" s="232" t="s">
        <v>114</v>
      </c>
      <c r="B988" s="74" t="s">
        <v>45</v>
      </c>
      <c r="C988" s="74">
        <v>120</v>
      </c>
      <c r="D988" s="74" t="s">
        <v>710</v>
      </c>
      <c r="E988" s="74" t="s">
        <v>9</v>
      </c>
      <c r="F988" s="209"/>
      <c r="G988" s="209"/>
      <c r="H988" s="209"/>
      <c r="I988" s="209"/>
      <c r="J988" s="209"/>
      <c r="K988" s="209"/>
      <c r="L988" s="209"/>
      <c r="M988" s="209"/>
      <c r="N988" s="209"/>
      <c r="O988" s="209"/>
      <c r="P988" s="209"/>
      <c r="Q988" s="209"/>
      <c r="R988" s="209"/>
      <c r="S988" s="209"/>
      <c r="T988" s="209"/>
      <c r="U988" s="209"/>
      <c r="V988" s="209"/>
      <c r="W988" s="209"/>
      <c r="X988" s="209"/>
      <c r="Y988" s="64" t="s">
        <v>824</v>
      </c>
      <c r="Z988" s="127" t="s">
        <v>824</v>
      </c>
      <c r="AA988" s="127" t="s">
        <v>824</v>
      </c>
      <c r="AB988" s="382" t="s">
        <v>824</v>
      </c>
      <c r="AC988" s="61" t="s">
        <v>824</v>
      </c>
      <c r="AD988" s="214"/>
      <c r="AE988" s="61" t="s">
        <v>824</v>
      </c>
      <c r="AF988" s="130" t="s">
        <v>824</v>
      </c>
      <c r="AG988" s="123" t="s">
        <v>824</v>
      </c>
      <c r="AH988" s="123" t="s">
        <v>824</v>
      </c>
      <c r="AI988" s="61" t="s">
        <v>824</v>
      </c>
      <c r="AJ988" s="61" t="s">
        <v>824</v>
      </c>
      <c r="AK988" s="61" t="s">
        <v>824</v>
      </c>
      <c r="AL988" s="61" t="s">
        <v>1129</v>
      </c>
      <c r="AM988" s="76"/>
      <c r="AN988" s="215"/>
      <c r="AO988" s="215"/>
      <c r="AP988" s="215"/>
      <c r="AQ988" s="215"/>
    </row>
    <row r="989" spans="1:43" ht="25.5" x14ac:dyDescent="0.25">
      <c r="A989" s="232" t="s">
        <v>114</v>
      </c>
      <c r="B989" s="191" t="s">
        <v>66</v>
      </c>
      <c r="C989" s="191">
        <v>121</v>
      </c>
      <c r="D989" s="191" t="s">
        <v>712</v>
      </c>
      <c r="E989" s="191" t="s">
        <v>9</v>
      </c>
      <c r="F989" s="216"/>
      <c r="G989" s="216"/>
      <c r="H989" s="216"/>
      <c r="I989" s="216"/>
      <c r="J989" s="216"/>
      <c r="K989" s="216"/>
      <c r="L989" s="216"/>
      <c r="M989" s="216"/>
      <c r="N989" s="216"/>
      <c r="O989" s="216"/>
      <c r="P989" s="216"/>
      <c r="Q989" s="216"/>
      <c r="R989" s="216"/>
      <c r="S989" s="216"/>
      <c r="T989" s="216"/>
      <c r="U989" s="216"/>
      <c r="V989" s="216"/>
      <c r="W989" s="216"/>
      <c r="X989" s="216"/>
      <c r="Y989" s="152" t="s">
        <v>824</v>
      </c>
      <c r="Z989" s="127" t="s">
        <v>824</v>
      </c>
      <c r="AA989" s="127" t="s">
        <v>824</v>
      </c>
      <c r="AB989" s="127" t="s">
        <v>824</v>
      </c>
      <c r="AC989" s="35" t="s">
        <v>824</v>
      </c>
      <c r="AD989" s="219"/>
      <c r="AE989" s="35" t="s">
        <v>824</v>
      </c>
      <c r="AF989" s="130" t="s">
        <v>824</v>
      </c>
      <c r="AG989" s="123" t="s">
        <v>824</v>
      </c>
      <c r="AH989" s="123" t="s">
        <v>824</v>
      </c>
      <c r="AI989" s="61" t="s">
        <v>824</v>
      </c>
      <c r="AJ989" s="61" t="s">
        <v>824</v>
      </c>
      <c r="AK989" s="61" t="s">
        <v>824</v>
      </c>
      <c r="AL989" s="35" t="s">
        <v>1129</v>
      </c>
      <c r="AM989" s="192"/>
      <c r="AN989" s="215"/>
      <c r="AO989" s="215"/>
      <c r="AP989" s="215"/>
      <c r="AQ989" s="215"/>
    </row>
    <row r="990" spans="1:43" ht="25.5" x14ac:dyDescent="0.25">
      <c r="A990" s="232" t="s">
        <v>114</v>
      </c>
      <c r="B990" s="74" t="s">
        <v>66</v>
      </c>
      <c r="C990" s="74">
        <v>122</v>
      </c>
      <c r="D990" s="74" t="s">
        <v>763</v>
      </c>
      <c r="E990" s="74" t="s">
        <v>9</v>
      </c>
      <c r="F990" s="209"/>
      <c r="G990" s="209"/>
      <c r="H990" s="209"/>
      <c r="I990" s="209"/>
      <c r="J990" s="209"/>
      <c r="K990" s="209"/>
      <c r="L990" s="209"/>
      <c r="M990" s="209"/>
      <c r="N990" s="209"/>
      <c r="O990" s="209"/>
      <c r="P990" s="209"/>
      <c r="Q990" s="209"/>
      <c r="R990" s="209"/>
      <c r="S990" s="209"/>
      <c r="T990" s="209"/>
      <c r="U990" s="209"/>
      <c r="V990" s="209"/>
      <c r="W990" s="209"/>
      <c r="X990" s="209"/>
      <c r="Y990" s="64" t="s">
        <v>824</v>
      </c>
      <c r="Z990" s="127" t="s">
        <v>824</v>
      </c>
      <c r="AA990" s="127" t="s">
        <v>824</v>
      </c>
      <c r="AB990" s="382" t="s">
        <v>824</v>
      </c>
      <c r="AC990" s="61" t="s">
        <v>824</v>
      </c>
      <c r="AD990" s="214"/>
      <c r="AE990" s="61" t="s">
        <v>824</v>
      </c>
      <c r="AF990" s="130" t="s">
        <v>824</v>
      </c>
      <c r="AG990" s="123" t="s">
        <v>824</v>
      </c>
      <c r="AH990" s="123" t="s">
        <v>824</v>
      </c>
      <c r="AI990" s="61" t="s">
        <v>824</v>
      </c>
      <c r="AJ990" s="61" t="s">
        <v>824</v>
      </c>
      <c r="AK990" s="61" t="s">
        <v>824</v>
      </c>
      <c r="AL990" s="61" t="s">
        <v>1129</v>
      </c>
      <c r="AM990" s="76"/>
      <c r="AN990" s="215"/>
      <c r="AO990" s="215"/>
      <c r="AP990" s="215"/>
      <c r="AQ990" s="215"/>
    </row>
    <row r="991" spans="1:43" ht="25.5" x14ac:dyDescent="0.25">
      <c r="A991" s="232" t="s">
        <v>114</v>
      </c>
      <c r="B991" s="191" t="s">
        <v>66</v>
      </c>
      <c r="C991" s="191">
        <v>123</v>
      </c>
      <c r="D991" s="191" t="s">
        <v>764</v>
      </c>
      <c r="E991" s="191" t="s">
        <v>715</v>
      </c>
      <c r="F991" s="216"/>
      <c r="G991" s="216"/>
      <c r="H991" s="216"/>
      <c r="I991" s="216"/>
      <c r="J991" s="216"/>
      <c r="K991" s="216"/>
      <c r="L991" s="216"/>
      <c r="M991" s="216"/>
      <c r="N991" s="216"/>
      <c r="O991" s="216"/>
      <c r="P991" s="216"/>
      <c r="Q991" s="216"/>
      <c r="R991" s="216"/>
      <c r="S991" s="216"/>
      <c r="T991" s="216"/>
      <c r="U991" s="216"/>
      <c r="V991" s="216"/>
      <c r="W991" s="216"/>
      <c r="X991" s="216"/>
      <c r="Y991" s="152" t="s">
        <v>824</v>
      </c>
      <c r="Z991" s="127" t="s">
        <v>824</v>
      </c>
      <c r="AA991" s="127" t="s">
        <v>824</v>
      </c>
      <c r="AB991" s="127" t="s">
        <v>824</v>
      </c>
      <c r="AC991" s="35" t="s">
        <v>824</v>
      </c>
      <c r="AD991" s="219"/>
      <c r="AE991" s="35" t="s">
        <v>824</v>
      </c>
      <c r="AF991" s="130" t="s">
        <v>824</v>
      </c>
      <c r="AG991" s="123" t="s">
        <v>824</v>
      </c>
      <c r="AH991" s="123" t="s">
        <v>824</v>
      </c>
      <c r="AI991" s="61" t="s">
        <v>824</v>
      </c>
      <c r="AJ991" s="61" t="s">
        <v>824</v>
      </c>
      <c r="AK991" s="61" t="s">
        <v>824</v>
      </c>
      <c r="AL991" s="35" t="s">
        <v>1129</v>
      </c>
      <c r="AM991" s="192"/>
      <c r="AN991" s="215"/>
      <c r="AO991" s="215"/>
      <c r="AP991" s="215"/>
      <c r="AQ991" s="215"/>
    </row>
    <row r="992" spans="1:43" ht="38.25" x14ac:dyDescent="0.25">
      <c r="A992" s="232" t="s">
        <v>114</v>
      </c>
      <c r="B992" s="74" t="s">
        <v>66</v>
      </c>
      <c r="C992" s="74">
        <v>125</v>
      </c>
      <c r="D992" s="74" t="s">
        <v>719</v>
      </c>
      <c r="E992" s="74" t="s">
        <v>9</v>
      </c>
      <c r="F992" s="209"/>
      <c r="G992" s="209"/>
      <c r="H992" s="209"/>
      <c r="I992" s="209"/>
      <c r="J992" s="209"/>
      <c r="K992" s="209"/>
      <c r="L992" s="209"/>
      <c r="M992" s="209"/>
      <c r="N992" s="209"/>
      <c r="O992" s="209"/>
      <c r="P992" s="209"/>
      <c r="Q992" s="209"/>
      <c r="R992" s="209"/>
      <c r="S992" s="209"/>
      <c r="T992" s="209"/>
      <c r="U992" s="209"/>
      <c r="V992" s="209"/>
      <c r="W992" s="209"/>
      <c r="X992" s="209"/>
      <c r="Y992" s="64" t="s">
        <v>824</v>
      </c>
      <c r="Z992" s="127" t="s">
        <v>824</v>
      </c>
      <c r="AA992" s="127" t="s">
        <v>824</v>
      </c>
      <c r="AB992" s="382" t="s">
        <v>824</v>
      </c>
      <c r="AC992" s="61" t="s">
        <v>824</v>
      </c>
      <c r="AD992" s="214"/>
      <c r="AE992" s="61" t="s">
        <v>824</v>
      </c>
      <c r="AF992" s="130" t="s">
        <v>824</v>
      </c>
      <c r="AG992" s="123" t="s">
        <v>824</v>
      </c>
      <c r="AH992" s="123" t="s">
        <v>824</v>
      </c>
      <c r="AI992" s="61" t="s">
        <v>824</v>
      </c>
      <c r="AJ992" s="61" t="s">
        <v>824</v>
      </c>
      <c r="AK992" s="61" t="s">
        <v>824</v>
      </c>
      <c r="AL992" s="61" t="s">
        <v>1129</v>
      </c>
      <c r="AM992" s="76"/>
      <c r="AN992" s="215"/>
      <c r="AO992" s="215"/>
      <c r="AP992" s="215"/>
      <c r="AQ992" s="215"/>
    </row>
    <row r="993" spans="1:43" ht="25.5" x14ac:dyDescent="0.25">
      <c r="A993" s="232" t="s">
        <v>114</v>
      </c>
      <c r="B993" s="191" t="s">
        <v>66</v>
      </c>
      <c r="C993" s="191">
        <v>126</v>
      </c>
      <c r="D993" s="191" t="s">
        <v>766</v>
      </c>
      <c r="E993" s="191" t="s">
        <v>9</v>
      </c>
      <c r="F993" s="216"/>
      <c r="G993" s="216"/>
      <c r="H993" s="216"/>
      <c r="I993" s="216"/>
      <c r="J993" s="216"/>
      <c r="K993" s="216"/>
      <c r="L993" s="216"/>
      <c r="M993" s="216"/>
      <c r="N993" s="216"/>
      <c r="O993" s="216"/>
      <c r="P993" s="216"/>
      <c r="Q993" s="216"/>
      <c r="R993" s="216"/>
      <c r="S993" s="216"/>
      <c r="T993" s="216"/>
      <c r="U993" s="216"/>
      <c r="V993" s="216"/>
      <c r="W993" s="216"/>
      <c r="X993" s="216"/>
      <c r="Y993" s="152" t="s">
        <v>824</v>
      </c>
      <c r="Z993" s="127" t="s">
        <v>824</v>
      </c>
      <c r="AA993" s="127" t="s">
        <v>824</v>
      </c>
      <c r="AB993" s="127" t="s">
        <v>824</v>
      </c>
      <c r="AC993" s="35" t="s">
        <v>824</v>
      </c>
      <c r="AD993" s="219"/>
      <c r="AE993" s="35" t="s">
        <v>824</v>
      </c>
      <c r="AF993" s="130" t="s">
        <v>824</v>
      </c>
      <c r="AG993" s="123" t="s">
        <v>824</v>
      </c>
      <c r="AH993" s="123" t="s">
        <v>824</v>
      </c>
      <c r="AI993" s="61" t="s">
        <v>824</v>
      </c>
      <c r="AJ993" s="61" t="s">
        <v>824</v>
      </c>
      <c r="AK993" s="61" t="s">
        <v>824</v>
      </c>
      <c r="AL993" s="35" t="s">
        <v>1129</v>
      </c>
      <c r="AM993" s="192"/>
      <c r="AN993" s="215"/>
      <c r="AO993" s="215"/>
      <c r="AP993" s="215"/>
      <c r="AQ993" s="215"/>
    </row>
    <row r="994" spans="1:43" ht="25.5" x14ac:dyDescent="0.25">
      <c r="A994" s="232" t="s">
        <v>114</v>
      </c>
      <c r="B994" s="74" t="s">
        <v>66</v>
      </c>
      <c r="C994" s="74">
        <v>127</v>
      </c>
      <c r="D994" s="74" t="s">
        <v>722</v>
      </c>
      <c r="E994" s="74" t="s">
        <v>9</v>
      </c>
      <c r="F994" s="209"/>
      <c r="G994" s="209"/>
      <c r="H994" s="209"/>
      <c r="I994" s="209"/>
      <c r="J994" s="209"/>
      <c r="K994" s="209"/>
      <c r="L994" s="209"/>
      <c r="M994" s="209"/>
      <c r="N994" s="209"/>
      <c r="O994" s="209"/>
      <c r="P994" s="209"/>
      <c r="Q994" s="209"/>
      <c r="R994" s="209"/>
      <c r="S994" s="209"/>
      <c r="T994" s="209"/>
      <c r="U994" s="209"/>
      <c r="V994" s="209"/>
      <c r="W994" s="209"/>
      <c r="X994" s="209"/>
      <c r="Y994" s="64" t="s">
        <v>824</v>
      </c>
      <c r="Z994" s="127" t="s">
        <v>824</v>
      </c>
      <c r="AA994" s="127" t="s">
        <v>824</v>
      </c>
      <c r="AB994" s="382" t="s">
        <v>824</v>
      </c>
      <c r="AC994" s="61" t="s">
        <v>824</v>
      </c>
      <c r="AD994" s="214"/>
      <c r="AE994" s="61" t="s">
        <v>824</v>
      </c>
      <c r="AF994" s="130" t="s">
        <v>824</v>
      </c>
      <c r="AG994" s="123" t="s">
        <v>824</v>
      </c>
      <c r="AH994" s="123" t="s">
        <v>824</v>
      </c>
      <c r="AI994" s="61" t="s">
        <v>824</v>
      </c>
      <c r="AJ994" s="61" t="s">
        <v>824</v>
      </c>
      <c r="AK994" s="61" t="s">
        <v>824</v>
      </c>
      <c r="AL994" s="61" t="s">
        <v>1129</v>
      </c>
      <c r="AM994" s="76"/>
      <c r="AN994" s="215"/>
      <c r="AO994" s="215"/>
      <c r="AP994" s="215"/>
      <c r="AQ994" s="215"/>
    </row>
    <row r="995" spans="1:43" ht="25.5" x14ac:dyDescent="0.25">
      <c r="A995" s="232" t="s">
        <v>114</v>
      </c>
      <c r="B995" s="191" t="s">
        <v>76</v>
      </c>
      <c r="C995" s="191">
        <v>129</v>
      </c>
      <c r="D995" s="191" t="s">
        <v>779</v>
      </c>
      <c r="E995" s="191" t="s">
        <v>9</v>
      </c>
      <c r="F995" s="216"/>
      <c r="G995" s="216"/>
      <c r="H995" s="216"/>
      <c r="I995" s="216"/>
      <c r="J995" s="216"/>
      <c r="K995" s="216"/>
      <c r="L995" s="216"/>
      <c r="M995" s="216"/>
      <c r="N995" s="216"/>
      <c r="O995" s="216"/>
      <c r="P995" s="216"/>
      <c r="Q995" s="216"/>
      <c r="R995" s="216"/>
      <c r="S995" s="216"/>
      <c r="T995" s="216"/>
      <c r="U995" s="216"/>
      <c r="V995" s="216"/>
      <c r="W995" s="216"/>
      <c r="X995" s="216"/>
      <c r="Y995" s="152" t="s">
        <v>824</v>
      </c>
      <c r="Z995" s="127" t="s">
        <v>824</v>
      </c>
      <c r="AA995" s="127" t="s">
        <v>824</v>
      </c>
      <c r="AB995" s="127" t="s">
        <v>824</v>
      </c>
      <c r="AC995" s="35" t="s">
        <v>824</v>
      </c>
      <c r="AD995" s="219"/>
      <c r="AE995" s="35" t="s">
        <v>824</v>
      </c>
      <c r="AF995" s="130" t="s">
        <v>824</v>
      </c>
      <c r="AG995" s="123" t="s">
        <v>824</v>
      </c>
      <c r="AH995" s="123" t="s">
        <v>824</v>
      </c>
      <c r="AI995" s="61" t="s">
        <v>824</v>
      </c>
      <c r="AJ995" s="61" t="s">
        <v>824</v>
      </c>
      <c r="AK995" s="61" t="s">
        <v>824</v>
      </c>
      <c r="AL995" s="35" t="s">
        <v>1129</v>
      </c>
      <c r="AM995" s="192"/>
      <c r="AN995" s="215"/>
      <c r="AO995" s="215"/>
      <c r="AP995" s="215"/>
      <c r="AQ995" s="215"/>
    </row>
    <row r="996" spans="1:43" ht="25.5" x14ac:dyDescent="0.25">
      <c r="A996" s="232" t="s">
        <v>114</v>
      </c>
      <c r="B996" s="74" t="s">
        <v>687</v>
      </c>
      <c r="C996" s="74">
        <v>130</v>
      </c>
      <c r="D996" s="74" t="s">
        <v>769</v>
      </c>
      <c r="E996" s="74" t="s">
        <v>9</v>
      </c>
      <c r="F996" s="209"/>
      <c r="G996" s="209"/>
      <c r="H996" s="209"/>
      <c r="I996" s="209"/>
      <c r="J996" s="209"/>
      <c r="K996" s="209"/>
      <c r="L996" s="209"/>
      <c r="M996" s="209"/>
      <c r="N996" s="209"/>
      <c r="O996" s="209"/>
      <c r="P996" s="209"/>
      <c r="Q996" s="209"/>
      <c r="R996" s="209"/>
      <c r="S996" s="209"/>
      <c r="T996" s="209"/>
      <c r="U996" s="209"/>
      <c r="V996" s="209"/>
      <c r="W996" s="209"/>
      <c r="X996" s="209"/>
      <c r="Y996" s="64" t="s">
        <v>824</v>
      </c>
      <c r="Z996" s="127" t="s">
        <v>824</v>
      </c>
      <c r="AA996" s="127" t="s">
        <v>824</v>
      </c>
      <c r="AB996" s="382" t="s">
        <v>824</v>
      </c>
      <c r="AC996" s="61" t="s">
        <v>824</v>
      </c>
      <c r="AD996" s="214"/>
      <c r="AE996" s="61" t="s">
        <v>824</v>
      </c>
      <c r="AF996" s="130" t="s">
        <v>824</v>
      </c>
      <c r="AG996" s="123" t="s">
        <v>824</v>
      </c>
      <c r="AH996" s="123" t="s">
        <v>824</v>
      </c>
      <c r="AI996" s="61" t="s">
        <v>824</v>
      </c>
      <c r="AJ996" s="61" t="s">
        <v>824</v>
      </c>
      <c r="AK996" s="61" t="s">
        <v>824</v>
      </c>
      <c r="AL996" s="61" t="s">
        <v>1129</v>
      </c>
      <c r="AM996" s="76"/>
      <c r="AN996" s="215"/>
      <c r="AO996" s="215"/>
      <c r="AP996" s="215"/>
      <c r="AQ996" s="215"/>
    </row>
    <row r="997" spans="1:43" ht="25.5" x14ac:dyDescent="0.25">
      <c r="A997" s="232" t="s">
        <v>114</v>
      </c>
      <c r="B997" s="191" t="s">
        <v>48</v>
      </c>
      <c r="C997" s="191">
        <v>131</v>
      </c>
      <c r="D997" s="191" t="s">
        <v>724</v>
      </c>
      <c r="E997" s="191" t="s">
        <v>9</v>
      </c>
      <c r="F997" s="216"/>
      <c r="G997" s="216"/>
      <c r="H997" s="216"/>
      <c r="I997" s="216"/>
      <c r="J997" s="216"/>
      <c r="K997" s="216"/>
      <c r="L997" s="216"/>
      <c r="M997" s="216"/>
      <c r="N997" s="216"/>
      <c r="O997" s="216"/>
      <c r="P997" s="216"/>
      <c r="Q997" s="216"/>
      <c r="R997" s="216"/>
      <c r="S997" s="216"/>
      <c r="T997" s="216"/>
      <c r="U997" s="216"/>
      <c r="V997" s="216"/>
      <c r="W997" s="216"/>
      <c r="X997" s="216"/>
      <c r="Y997" s="152" t="s">
        <v>824</v>
      </c>
      <c r="Z997" s="127" t="s">
        <v>824</v>
      </c>
      <c r="AA997" s="127" t="s">
        <v>824</v>
      </c>
      <c r="AB997" s="127" t="s">
        <v>824</v>
      </c>
      <c r="AC997" s="35" t="s">
        <v>824</v>
      </c>
      <c r="AD997" s="219"/>
      <c r="AE997" s="35" t="s">
        <v>824</v>
      </c>
      <c r="AF997" s="130" t="s">
        <v>824</v>
      </c>
      <c r="AG997" s="123" t="s">
        <v>824</v>
      </c>
      <c r="AH997" s="123" t="s">
        <v>824</v>
      </c>
      <c r="AI997" s="61" t="s">
        <v>824</v>
      </c>
      <c r="AJ997" s="61" t="s">
        <v>824</v>
      </c>
      <c r="AK997" s="61" t="s">
        <v>824</v>
      </c>
      <c r="AL997" s="35" t="s">
        <v>1129</v>
      </c>
      <c r="AM997" s="192"/>
      <c r="AN997" s="215"/>
      <c r="AO997" s="215"/>
      <c r="AP997" s="215"/>
      <c r="AQ997" s="215"/>
    </row>
    <row r="998" spans="1:43" ht="25.5" x14ac:dyDescent="0.25">
      <c r="A998" s="232" t="s">
        <v>114</v>
      </c>
      <c r="B998" s="74" t="s">
        <v>12</v>
      </c>
      <c r="C998" s="74">
        <v>132</v>
      </c>
      <c r="D998" s="74" t="s">
        <v>729</v>
      </c>
      <c r="E998" s="74" t="s">
        <v>735</v>
      </c>
      <c r="F998" s="209">
        <v>3</v>
      </c>
      <c r="G998" s="209"/>
      <c r="H998" s="209">
        <v>4</v>
      </c>
      <c r="I998" s="209">
        <v>3</v>
      </c>
      <c r="J998" s="209">
        <v>3</v>
      </c>
      <c r="K998" s="209">
        <v>3</v>
      </c>
      <c r="L998" s="209">
        <v>5</v>
      </c>
      <c r="M998" s="209"/>
      <c r="N998" s="209">
        <v>3</v>
      </c>
      <c r="O998" s="209">
        <v>3</v>
      </c>
      <c r="P998" s="209">
        <v>5</v>
      </c>
      <c r="Q998" s="209"/>
      <c r="R998" s="209"/>
      <c r="S998" s="209"/>
      <c r="T998" s="209"/>
      <c r="U998" s="209"/>
      <c r="V998" s="209"/>
      <c r="W998" s="209"/>
      <c r="X998" s="209"/>
      <c r="Y998" s="64">
        <v>4</v>
      </c>
      <c r="Z998" s="127">
        <v>4</v>
      </c>
      <c r="AA998" s="127">
        <v>4</v>
      </c>
      <c r="AB998" s="382" t="s">
        <v>1147</v>
      </c>
      <c r="AC998" s="61" t="s">
        <v>146</v>
      </c>
      <c r="AD998" s="214" t="s">
        <v>372</v>
      </c>
      <c r="AE998" s="61" t="s">
        <v>477</v>
      </c>
      <c r="AF998" s="130" t="s">
        <v>1147</v>
      </c>
      <c r="AG998" s="123">
        <v>4</v>
      </c>
      <c r="AH998" s="123">
        <v>4</v>
      </c>
      <c r="AI998" s="61" t="s">
        <v>146</v>
      </c>
      <c r="AJ998" s="61" t="s">
        <v>372</v>
      </c>
      <c r="AK998" s="61" t="s">
        <v>477</v>
      </c>
      <c r="AL998" s="61" t="s">
        <v>1129</v>
      </c>
      <c r="AM998" s="76"/>
      <c r="AN998" s="215"/>
      <c r="AO998" s="215"/>
      <c r="AP998" s="215"/>
      <c r="AQ998" s="215"/>
    </row>
    <row r="999" spans="1:43" ht="38.25" x14ac:dyDescent="0.25">
      <c r="A999" s="232" t="s">
        <v>114</v>
      </c>
      <c r="B999" s="191" t="s">
        <v>102</v>
      </c>
      <c r="C999" s="191">
        <v>133</v>
      </c>
      <c r="D999" s="191" t="s">
        <v>772</v>
      </c>
      <c r="E999" s="191" t="s">
        <v>735</v>
      </c>
      <c r="F999" s="216"/>
      <c r="G999" s="216"/>
      <c r="H999" s="216"/>
      <c r="I999" s="216"/>
      <c r="J999" s="216"/>
      <c r="K999" s="216"/>
      <c r="L999" s="216"/>
      <c r="M999" s="216"/>
      <c r="N999" s="216"/>
      <c r="O999" s="216"/>
      <c r="P999" s="216"/>
      <c r="Q999" s="216"/>
      <c r="R999" s="216"/>
      <c r="S999" s="216"/>
      <c r="T999" s="216"/>
      <c r="U999" s="216"/>
      <c r="V999" s="216"/>
      <c r="W999" s="216"/>
      <c r="X999" s="216"/>
      <c r="Y999" s="152" t="s">
        <v>824</v>
      </c>
      <c r="Z999" s="127" t="s">
        <v>824</v>
      </c>
      <c r="AA999" s="127" t="s">
        <v>824</v>
      </c>
      <c r="AB999" s="127" t="s">
        <v>824</v>
      </c>
      <c r="AC999" s="35" t="s">
        <v>824</v>
      </c>
      <c r="AD999" s="219"/>
      <c r="AE999" s="35" t="s">
        <v>824</v>
      </c>
      <c r="AF999" s="130" t="s">
        <v>824</v>
      </c>
      <c r="AG999" s="123" t="s">
        <v>824</v>
      </c>
      <c r="AH999" s="123" t="s">
        <v>824</v>
      </c>
      <c r="AI999" s="61" t="s">
        <v>824</v>
      </c>
      <c r="AJ999" s="61" t="s">
        <v>824</v>
      </c>
      <c r="AK999" s="61" t="s">
        <v>824</v>
      </c>
      <c r="AL999" s="35" t="s">
        <v>1129</v>
      </c>
      <c r="AM999" s="192"/>
      <c r="AN999" s="215"/>
      <c r="AO999" s="215"/>
      <c r="AP999" s="215"/>
      <c r="AQ999" s="215"/>
    </row>
    <row r="1000" spans="1:43" x14ac:dyDescent="0.25">
      <c r="A1000" s="232" t="s">
        <v>114</v>
      </c>
      <c r="B1000" s="74" t="s">
        <v>38</v>
      </c>
      <c r="C1000" s="74">
        <v>134</v>
      </c>
      <c r="D1000" s="74" t="s">
        <v>726</v>
      </c>
      <c r="E1000" s="74" t="s">
        <v>735</v>
      </c>
      <c r="F1000" s="209">
        <v>5</v>
      </c>
      <c r="G1000" s="209"/>
      <c r="H1000" s="209">
        <v>3</v>
      </c>
      <c r="I1000" s="209">
        <v>3</v>
      </c>
      <c r="J1000" s="209">
        <v>3</v>
      </c>
      <c r="K1000" s="209">
        <v>3</v>
      </c>
      <c r="L1000" s="209">
        <v>3</v>
      </c>
      <c r="M1000" s="209"/>
      <c r="N1000" s="209">
        <v>5</v>
      </c>
      <c r="O1000" s="209">
        <v>3</v>
      </c>
      <c r="P1000" s="209">
        <v>3</v>
      </c>
      <c r="Q1000" s="209"/>
      <c r="R1000" s="209"/>
      <c r="S1000" s="209"/>
      <c r="T1000" s="209"/>
      <c r="U1000" s="209"/>
      <c r="V1000" s="209"/>
      <c r="W1000" s="209"/>
      <c r="X1000" s="209"/>
      <c r="Y1000" s="64">
        <v>3</v>
      </c>
      <c r="Z1000" s="127">
        <v>3</v>
      </c>
      <c r="AA1000" s="127">
        <v>4</v>
      </c>
      <c r="AB1000" s="382" t="s">
        <v>1167</v>
      </c>
      <c r="AC1000" s="61" t="s">
        <v>144</v>
      </c>
      <c r="AD1000" s="214" t="s">
        <v>372</v>
      </c>
      <c r="AE1000" s="61" t="s">
        <v>477</v>
      </c>
      <c r="AF1000" s="130" t="s">
        <v>1167</v>
      </c>
      <c r="AG1000" s="123">
        <v>3</v>
      </c>
      <c r="AH1000" s="123">
        <v>4</v>
      </c>
      <c r="AI1000" s="61" t="s">
        <v>144</v>
      </c>
      <c r="AJ1000" s="61" t="s">
        <v>372</v>
      </c>
      <c r="AK1000" s="61" t="s">
        <v>477</v>
      </c>
      <c r="AL1000" s="61" t="s">
        <v>1129</v>
      </c>
      <c r="AM1000" s="76"/>
      <c r="AN1000" s="215" t="s">
        <v>1266</v>
      </c>
      <c r="AO1000" s="215" t="s">
        <v>1267</v>
      </c>
      <c r="AP1000" s="215" t="s">
        <v>1249</v>
      </c>
      <c r="AQ1000" s="215" t="s">
        <v>874</v>
      </c>
    </row>
    <row r="1001" spans="1:43" x14ac:dyDescent="0.25">
      <c r="A1001" s="232" t="s">
        <v>114</v>
      </c>
      <c r="B1001" s="191" t="s">
        <v>43</v>
      </c>
      <c r="C1001" s="191">
        <v>135</v>
      </c>
      <c r="D1001" s="191" t="s">
        <v>730</v>
      </c>
      <c r="E1001" s="191" t="s">
        <v>735</v>
      </c>
      <c r="F1001" s="216"/>
      <c r="G1001" s="216"/>
      <c r="H1001" s="216"/>
      <c r="I1001" s="216"/>
      <c r="J1001" s="216"/>
      <c r="K1001" s="216"/>
      <c r="L1001" s="216"/>
      <c r="M1001" s="216"/>
      <c r="N1001" s="216"/>
      <c r="O1001" s="216"/>
      <c r="P1001" s="216"/>
      <c r="Q1001" s="216"/>
      <c r="R1001" s="216"/>
      <c r="S1001" s="216"/>
      <c r="T1001" s="216"/>
      <c r="U1001" s="216"/>
      <c r="V1001" s="216"/>
      <c r="W1001" s="216"/>
      <c r="X1001" s="216"/>
      <c r="Y1001" s="152" t="s">
        <v>824</v>
      </c>
      <c r="Z1001" s="127" t="s">
        <v>824</v>
      </c>
      <c r="AA1001" s="127" t="s">
        <v>824</v>
      </c>
      <c r="AB1001" s="127" t="s">
        <v>824</v>
      </c>
      <c r="AC1001" s="35" t="s">
        <v>824</v>
      </c>
      <c r="AD1001" s="219"/>
      <c r="AE1001" s="35" t="s">
        <v>824</v>
      </c>
      <c r="AF1001" s="130" t="s">
        <v>824</v>
      </c>
      <c r="AG1001" s="123" t="s">
        <v>824</v>
      </c>
      <c r="AH1001" s="123" t="s">
        <v>824</v>
      </c>
      <c r="AI1001" s="61" t="s">
        <v>824</v>
      </c>
      <c r="AJ1001" s="61" t="s">
        <v>824</v>
      </c>
      <c r="AK1001" s="61" t="s">
        <v>824</v>
      </c>
      <c r="AL1001" s="35" t="s">
        <v>1129</v>
      </c>
      <c r="AM1001" s="192"/>
      <c r="AN1001" s="215"/>
      <c r="AO1001" s="215"/>
      <c r="AP1001" s="215"/>
      <c r="AQ1001" s="215"/>
    </row>
    <row r="1002" spans="1:43" ht="25.5" x14ac:dyDescent="0.25">
      <c r="A1002" s="232" t="s">
        <v>114</v>
      </c>
      <c r="B1002" s="74" t="s">
        <v>66</v>
      </c>
      <c r="C1002" s="74">
        <v>136</v>
      </c>
      <c r="D1002" s="74" t="s">
        <v>774</v>
      </c>
      <c r="E1002" s="74" t="s">
        <v>735</v>
      </c>
      <c r="F1002" s="209"/>
      <c r="G1002" s="209"/>
      <c r="H1002" s="209"/>
      <c r="I1002" s="209"/>
      <c r="J1002" s="209"/>
      <c r="K1002" s="209"/>
      <c r="L1002" s="209"/>
      <c r="M1002" s="209"/>
      <c r="N1002" s="209"/>
      <c r="O1002" s="209"/>
      <c r="P1002" s="209"/>
      <c r="Q1002" s="209"/>
      <c r="R1002" s="209"/>
      <c r="S1002" s="209"/>
      <c r="T1002" s="209"/>
      <c r="U1002" s="209"/>
      <c r="V1002" s="209"/>
      <c r="W1002" s="209"/>
      <c r="X1002" s="209"/>
      <c r="Y1002" s="64" t="s">
        <v>824</v>
      </c>
      <c r="Z1002" s="127" t="s">
        <v>824</v>
      </c>
      <c r="AA1002" s="127" t="s">
        <v>824</v>
      </c>
      <c r="AB1002" s="382" t="s">
        <v>824</v>
      </c>
      <c r="AC1002" s="61" t="s">
        <v>824</v>
      </c>
      <c r="AD1002" s="214"/>
      <c r="AE1002" s="61" t="s">
        <v>824</v>
      </c>
      <c r="AF1002" s="130" t="s">
        <v>824</v>
      </c>
      <c r="AG1002" s="123" t="s">
        <v>824</v>
      </c>
      <c r="AH1002" s="123" t="s">
        <v>824</v>
      </c>
      <c r="AI1002" s="61" t="s">
        <v>824</v>
      </c>
      <c r="AJ1002" s="61" t="s">
        <v>824</v>
      </c>
      <c r="AK1002" s="61" t="s">
        <v>824</v>
      </c>
      <c r="AL1002" s="61" t="s">
        <v>1129</v>
      </c>
      <c r="AM1002" s="76"/>
      <c r="AN1002" s="215"/>
      <c r="AO1002" s="215"/>
      <c r="AP1002" s="215"/>
      <c r="AQ1002" s="215"/>
    </row>
    <row r="1003" spans="1:43" x14ac:dyDescent="0.25">
      <c r="A1003" s="232" t="s">
        <v>114</v>
      </c>
      <c r="B1003" s="191" t="s">
        <v>66</v>
      </c>
      <c r="C1003" s="191">
        <v>137</v>
      </c>
      <c r="D1003" s="191" t="s">
        <v>736</v>
      </c>
      <c r="E1003" s="191" t="s">
        <v>735</v>
      </c>
      <c r="F1003" s="216"/>
      <c r="G1003" s="216"/>
      <c r="H1003" s="216"/>
      <c r="I1003" s="216"/>
      <c r="J1003" s="216"/>
      <c r="K1003" s="216"/>
      <c r="L1003" s="216"/>
      <c r="M1003" s="216"/>
      <c r="N1003" s="216"/>
      <c r="O1003" s="216"/>
      <c r="P1003" s="216"/>
      <c r="Q1003" s="216"/>
      <c r="R1003" s="216"/>
      <c r="S1003" s="216"/>
      <c r="T1003" s="216"/>
      <c r="U1003" s="216"/>
      <c r="V1003" s="216"/>
      <c r="W1003" s="216"/>
      <c r="X1003" s="216"/>
      <c r="Y1003" s="152" t="s">
        <v>824</v>
      </c>
      <c r="Z1003" s="127" t="s">
        <v>824</v>
      </c>
      <c r="AA1003" s="127" t="s">
        <v>824</v>
      </c>
      <c r="AB1003" s="127" t="s">
        <v>824</v>
      </c>
      <c r="AC1003" s="35" t="s">
        <v>824</v>
      </c>
      <c r="AD1003" s="219"/>
      <c r="AE1003" s="35" t="s">
        <v>824</v>
      </c>
      <c r="AF1003" s="130" t="s">
        <v>824</v>
      </c>
      <c r="AG1003" s="123" t="s">
        <v>824</v>
      </c>
      <c r="AH1003" s="123" t="s">
        <v>824</v>
      </c>
      <c r="AI1003" s="61" t="s">
        <v>824</v>
      </c>
      <c r="AJ1003" s="61" t="s">
        <v>824</v>
      </c>
      <c r="AK1003" s="61" t="s">
        <v>824</v>
      </c>
      <c r="AL1003" s="35" t="s">
        <v>1129</v>
      </c>
      <c r="AM1003" s="192"/>
      <c r="AN1003" s="215"/>
      <c r="AO1003" s="215"/>
      <c r="AP1003" s="215"/>
      <c r="AQ1003" s="215"/>
    </row>
    <row r="1004" spans="1:43" ht="25.5" x14ac:dyDescent="0.25">
      <c r="A1004" s="232" t="s">
        <v>114</v>
      </c>
      <c r="B1004" s="74" t="s">
        <v>66</v>
      </c>
      <c r="C1004" s="74">
        <v>138</v>
      </c>
      <c r="D1004" s="74" t="s">
        <v>738</v>
      </c>
      <c r="E1004" s="74" t="s">
        <v>735</v>
      </c>
      <c r="F1004" s="209"/>
      <c r="G1004" s="209"/>
      <c r="H1004" s="209"/>
      <c r="I1004" s="209"/>
      <c r="J1004" s="209"/>
      <c r="K1004" s="209"/>
      <c r="L1004" s="209"/>
      <c r="M1004" s="209"/>
      <c r="N1004" s="209"/>
      <c r="O1004" s="209"/>
      <c r="P1004" s="209"/>
      <c r="Q1004" s="209"/>
      <c r="R1004" s="209"/>
      <c r="S1004" s="209"/>
      <c r="T1004" s="209"/>
      <c r="U1004" s="209"/>
      <c r="V1004" s="209"/>
      <c r="W1004" s="209"/>
      <c r="X1004" s="209"/>
      <c r="Y1004" s="64" t="s">
        <v>824</v>
      </c>
      <c r="Z1004" s="127" t="s">
        <v>824</v>
      </c>
      <c r="AA1004" s="127" t="s">
        <v>824</v>
      </c>
      <c r="AB1004" s="382" t="s">
        <v>824</v>
      </c>
      <c r="AC1004" s="61" t="s">
        <v>824</v>
      </c>
      <c r="AD1004" s="214"/>
      <c r="AE1004" s="61" t="s">
        <v>824</v>
      </c>
      <c r="AF1004" s="130" t="s">
        <v>824</v>
      </c>
      <c r="AG1004" s="123" t="s">
        <v>824</v>
      </c>
      <c r="AH1004" s="123" t="s">
        <v>824</v>
      </c>
      <c r="AI1004" s="61" t="s">
        <v>824</v>
      </c>
      <c r="AJ1004" s="61" t="s">
        <v>824</v>
      </c>
      <c r="AK1004" s="61" t="s">
        <v>824</v>
      </c>
      <c r="AL1004" s="61" t="s">
        <v>1129</v>
      </c>
      <c r="AM1004" s="76"/>
      <c r="AN1004" s="215"/>
      <c r="AO1004" s="215"/>
      <c r="AP1004" s="215"/>
      <c r="AQ1004" s="215"/>
    </row>
    <row r="1005" spans="1:43" ht="25.5" x14ac:dyDescent="0.25">
      <c r="A1005" s="232" t="s">
        <v>112</v>
      </c>
      <c r="B1005" s="191" t="s">
        <v>12</v>
      </c>
      <c r="C1005" s="191">
        <v>5</v>
      </c>
      <c r="D1005" s="191" t="s">
        <v>624</v>
      </c>
      <c r="E1005" s="191" t="s">
        <v>9</v>
      </c>
      <c r="F1005" s="216">
        <v>3</v>
      </c>
      <c r="G1005" s="216">
        <v>4</v>
      </c>
      <c r="H1005" s="216">
        <v>3</v>
      </c>
      <c r="I1005" s="216">
        <v>4</v>
      </c>
      <c r="J1005" s="216">
        <v>3</v>
      </c>
      <c r="K1005" s="216">
        <v>3</v>
      </c>
      <c r="L1005" s="216">
        <v>3</v>
      </c>
      <c r="M1005" s="216"/>
      <c r="N1005" s="216"/>
      <c r="O1005" s="216"/>
      <c r="P1005" s="216"/>
      <c r="Q1005" s="216"/>
      <c r="R1005" s="216"/>
      <c r="S1005" s="216"/>
      <c r="T1005" s="216"/>
      <c r="U1005" s="216"/>
      <c r="V1005" s="216"/>
      <c r="W1005" s="216"/>
      <c r="X1005" s="216"/>
      <c r="Y1005" s="64">
        <v>3</v>
      </c>
      <c r="Z1005" s="127">
        <v>3</v>
      </c>
      <c r="AA1005" s="127">
        <v>3</v>
      </c>
      <c r="AB1005" s="382" t="s">
        <v>1132</v>
      </c>
      <c r="AC1005" s="61" t="s">
        <v>144</v>
      </c>
      <c r="AD1005" s="214" t="s">
        <v>371</v>
      </c>
      <c r="AE1005" s="61" t="s">
        <v>476</v>
      </c>
      <c r="AF1005" s="130" t="s">
        <v>1132</v>
      </c>
      <c r="AG1005" s="123">
        <v>3</v>
      </c>
      <c r="AH1005" s="123">
        <v>3</v>
      </c>
      <c r="AI1005" s="61" t="s">
        <v>144</v>
      </c>
      <c r="AJ1005" s="61" t="s">
        <v>371</v>
      </c>
      <c r="AK1005" s="61" t="s">
        <v>476</v>
      </c>
      <c r="AL1005" s="61" t="s">
        <v>1129</v>
      </c>
      <c r="AM1005" s="76"/>
      <c r="AN1005" s="215"/>
      <c r="AO1005" s="215"/>
      <c r="AP1005" s="215"/>
      <c r="AQ1005" s="215"/>
    </row>
    <row r="1006" spans="1:43" ht="38.25" x14ac:dyDescent="0.25">
      <c r="A1006" s="232" t="s">
        <v>112</v>
      </c>
      <c r="B1006" s="74" t="s">
        <v>12</v>
      </c>
      <c r="C1006" s="74">
        <v>12</v>
      </c>
      <c r="D1006" s="74" t="s">
        <v>14</v>
      </c>
      <c r="E1006" s="74" t="s">
        <v>8</v>
      </c>
      <c r="F1006" s="209">
        <v>4</v>
      </c>
      <c r="G1006" s="209">
        <v>4</v>
      </c>
      <c r="H1006" s="209">
        <v>4</v>
      </c>
      <c r="I1006" s="209">
        <v>4</v>
      </c>
      <c r="J1006" s="209">
        <v>3</v>
      </c>
      <c r="K1006" s="209">
        <v>4</v>
      </c>
      <c r="L1006" s="209">
        <v>4</v>
      </c>
      <c r="M1006" s="209"/>
      <c r="N1006" s="209"/>
      <c r="O1006" s="209"/>
      <c r="P1006" s="209"/>
      <c r="Q1006" s="209"/>
      <c r="R1006" s="209"/>
      <c r="S1006" s="209"/>
      <c r="T1006" s="209"/>
      <c r="U1006" s="209"/>
      <c r="V1006" s="209"/>
      <c r="W1006" s="209"/>
      <c r="X1006" s="209"/>
      <c r="Y1006" s="152">
        <v>4</v>
      </c>
      <c r="Z1006" s="127">
        <v>4</v>
      </c>
      <c r="AA1006" s="127">
        <v>4</v>
      </c>
      <c r="AB1006" s="127" t="s">
        <v>1147</v>
      </c>
      <c r="AC1006" s="35" t="s">
        <v>146</v>
      </c>
      <c r="AD1006" s="219" t="s">
        <v>372</v>
      </c>
      <c r="AE1006" s="35" t="s">
        <v>477</v>
      </c>
      <c r="AF1006" s="130" t="s">
        <v>1147</v>
      </c>
      <c r="AG1006" s="123">
        <v>4</v>
      </c>
      <c r="AH1006" s="123">
        <v>4</v>
      </c>
      <c r="AI1006" s="61" t="s">
        <v>146</v>
      </c>
      <c r="AJ1006" s="61" t="s">
        <v>372</v>
      </c>
      <c r="AK1006" s="61" t="s">
        <v>477</v>
      </c>
      <c r="AL1006" s="35" t="s">
        <v>1129</v>
      </c>
      <c r="AM1006" s="192"/>
      <c r="AN1006" s="215"/>
      <c r="AO1006" s="215"/>
      <c r="AP1006" s="215"/>
      <c r="AQ1006" s="215"/>
    </row>
    <row r="1007" spans="1:43" ht="25.5" x14ac:dyDescent="0.25">
      <c r="A1007" s="232" t="s">
        <v>112</v>
      </c>
      <c r="B1007" s="191" t="s">
        <v>35</v>
      </c>
      <c r="C1007" s="191">
        <v>14</v>
      </c>
      <c r="D1007" s="191" t="s">
        <v>626</v>
      </c>
      <c r="E1007" s="191" t="s">
        <v>9</v>
      </c>
      <c r="F1007" s="216">
        <v>4</v>
      </c>
      <c r="G1007" s="216">
        <v>4</v>
      </c>
      <c r="H1007" s="216">
        <v>4</v>
      </c>
      <c r="I1007" s="216">
        <v>4</v>
      </c>
      <c r="J1007" s="216">
        <v>5</v>
      </c>
      <c r="K1007" s="216">
        <v>4</v>
      </c>
      <c r="L1007" s="216">
        <v>5</v>
      </c>
      <c r="M1007" s="216"/>
      <c r="N1007" s="216"/>
      <c r="O1007" s="216"/>
      <c r="P1007" s="216"/>
      <c r="Q1007" s="216"/>
      <c r="R1007" s="216"/>
      <c r="S1007" s="216"/>
      <c r="T1007" s="216"/>
      <c r="U1007" s="216"/>
      <c r="V1007" s="216"/>
      <c r="W1007" s="216"/>
      <c r="X1007" s="216"/>
      <c r="Y1007" s="64">
        <v>4</v>
      </c>
      <c r="Z1007" s="127">
        <v>4</v>
      </c>
      <c r="AA1007" s="127">
        <v>4</v>
      </c>
      <c r="AB1007" s="382" t="s">
        <v>1147</v>
      </c>
      <c r="AC1007" s="61" t="s">
        <v>146</v>
      </c>
      <c r="AD1007" s="214" t="s">
        <v>372</v>
      </c>
      <c r="AE1007" s="61" t="s">
        <v>477</v>
      </c>
      <c r="AF1007" s="130" t="s">
        <v>1147</v>
      </c>
      <c r="AG1007" s="123">
        <v>4</v>
      </c>
      <c r="AH1007" s="123">
        <v>4</v>
      </c>
      <c r="AI1007" s="61" t="s">
        <v>146</v>
      </c>
      <c r="AJ1007" s="61" t="s">
        <v>372</v>
      </c>
      <c r="AK1007" s="61" t="s">
        <v>477</v>
      </c>
      <c r="AL1007" s="61" t="s">
        <v>1129</v>
      </c>
      <c r="AM1007" s="76"/>
      <c r="AN1007" s="215" t="s">
        <v>1287</v>
      </c>
      <c r="AO1007" s="215" t="s">
        <v>1288</v>
      </c>
      <c r="AP1007" s="215" t="s">
        <v>950</v>
      </c>
      <c r="AQ1007" s="215" t="s">
        <v>874</v>
      </c>
    </row>
    <row r="1008" spans="1:43" ht="30" x14ac:dyDescent="0.25">
      <c r="A1008" s="232" t="s">
        <v>112</v>
      </c>
      <c r="B1008" s="74" t="s">
        <v>38</v>
      </c>
      <c r="C1008" s="74">
        <v>15</v>
      </c>
      <c r="D1008" s="74" t="s">
        <v>17</v>
      </c>
      <c r="E1008" s="74" t="s">
        <v>9</v>
      </c>
      <c r="F1008" s="209">
        <v>5</v>
      </c>
      <c r="G1008" s="209">
        <v>5</v>
      </c>
      <c r="H1008" s="209">
        <v>5</v>
      </c>
      <c r="I1008" s="209">
        <v>5</v>
      </c>
      <c r="J1008" s="209">
        <v>5</v>
      </c>
      <c r="K1008" s="209">
        <v>5</v>
      </c>
      <c r="L1008" s="209">
        <v>5</v>
      </c>
      <c r="M1008" s="209"/>
      <c r="N1008" s="209"/>
      <c r="O1008" s="209"/>
      <c r="P1008" s="209"/>
      <c r="Q1008" s="209"/>
      <c r="R1008" s="209"/>
      <c r="S1008" s="209"/>
      <c r="T1008" s="209"/>
      <c r="U1008" s="209"/>
      <c r="V1008" s="209"/>
      <c r="W1008" s="209"/>
      <c r="X1008" s="209"/>
      <c r="Y1008" s="152">
        <v>5</v>
      </c>
      <c r="Z1008" s="127">
        <v>5</v>
      </c>
      <c r="AA1008" s="127">
        <v>5</v>
      </c>
      <c r="AB1008" s="127" t="s">
        <v>1188</v>
      </c>
      <c r="AC1008" s="35" t="s">
        <v>148</v>
      </c>
      <c r="AD1008" s="219" t="s">
        <v>464</v>
      </c>
      <c r="AE1008" s="35" t="s">
        <v>477</v>
      </c>
      <c r="AF1008" s="130" t="s">
        <v>1188</v>
      </c>
      <c r="AG1008" s="123">
        <v>5</v>
      </c>
      <c r="AH1008" s="123">
        <v>5</v>
      </c>
      <c r="AI1008" s="61" t="s">
        <v>148</v>
      </c>
      <c r="AJ1008" s="61" t="s">
        <v>464</v>
      </c>
      <c r="AK1008" s="61" t="s">
        <v>477</v>
      </c>
      <c r="AL1008" s="35" t="s">
        <v>1129</v>
      </c>
      <c r="AM1008" s="192"/>
      <c r="AN1008" s="215" t="s">
        <v>207</v>
      </c>
      <c r="AO1008" s="215" t="s">
        <v>949</v>
      </c>
      <c r="AP1008" s="215" t="s">
        <v>950</v>
      </c>
      <c r="AQ1008" s="215" t="s">
        <v>874</v>
      </c>
    </row>
    <row r="1009" spans="1:43" ht="25.5" x14ac:dyDescent="0.25">
      <c r="A1009" s="232" t="s">
        <v>112</v>
      </c>
      <c r="B1009" s="191" t="s">
        <v>33</v>
      </c>
      <c r="C1009" s="191">
        <v>16</v>
      </c>
      <c r="D1009" s="191" t="s">
        <v>19</v>
      </c>
      <c r="E1009" s="191" t="s">
        <v>8</v>
      </c>
      <c r="F1009" s="216">
        <v>3</v>
      </c>
      <c r="G1009" s="216">
        <v>3</v>
      </c>
      <c r="H1009" s="216">
        <v>3</v>
      </c>
      <c r="I1009" s="216">
        <v>3</v>
      </c>
      <c r="J1009" s="216">
        <v>3</v>
      </c>
      <c r="K1009" s="216">
        <v>2</v>
      </c>
      <c r="L1009" s="216">
        <v>3</v>
      </c>
      <c r="M1009" s="216"/>
      <c r="N1009" s="216"/>
      <c r="O1009" s="216"/>
      <c r="P1009" s="216"/>
      <c r="Q1009" s="216"/>
      <c r="R1009" s="216"/>
      <c r="S1009" s="216"/>
      <c r="T1009" s="216"/>
      <c r="U1009" s="216"/>
      <c r="V1009" s="216"/>
      <c r="W1009" s="216"/>
      <c r="X1009" s="216"/>
      <c r="Y1009" s="152">
        <v>3</v>
      </c>
      <c r="Z1009" s="127">
        <v>3</v>
      </c>
      <c r="AA1009" s="127">
        <v>3</v>
      </c>
      <c r="AB1009" s="127" t="s">
        <v>1132</v>
      </c>
      <c r="AC1009" s="35" t="s">
        <v>144</v>
      </c>
      <c r="AD1009" s="219" t="s">
        <v>371</v>
      </c>
      <c r="AE1009" s="35" t="s">
        <v>476</v>
      </c>
      <c r="AF1009" s="130" t="s">
        <v>1132</v>
      </c>
      <c r="AG1009" s="123">
        <v>3</v>
      </c>
      <c r="AH1009" s="123">
        <v>3</v>
      </c>
      <c r="AI1009" s="61" t="s">
        <v>144</v>
      </c>
      <c r="AJ1009" s="61" t="s">
        <v>371</v>
      </c>
      <c r="AK1009" s="61" t="s">
        <v>476</v>
      </c>
      <c r="AL1009" s="35" t="s">
        <v>1129</v>
      </c>
      <c r="AM1009" s="192"/>
      <c r="AN1009" s="215" t="s">
        <v>1289</v>
      </c>
      <c r="AO1009" s="215" t="s">
        <v>1252</v>
      </c>
      <c r="AP1009" s="215" t="s">
        <v>940</v>
      </c>
      <c r="AQ1009" s="215" t="s">
        <v>887</v>
      </c>
    </row>
    <row r="1010" spans="1:43" x14ac:dyDescent="0.25">
      <c r="A1010" s="232" t="s">
        <v>112</v>
      </c>
      <c r="B1010" s="74" t="s">
        <v>43</v>
      </c>
      <c r="C1010" s="74">
        <v>17</v>
      </c>
      <c r="D1010" s="74" t="s">
        <v>20</v>
      </c>
      <c r="E1010" s="74" t="s">
        <v>9</v>
      </c>
      <c r="F1010" s="74"/>
      <c r="G1010" s="74"/>
      <c r="H1010" s="209"/>
      <c r="I1010" s="209"/>
      <c r="J1010" s="209"/>
      <c r="K1010" s="209"/>
      <c r="L1010" s="209"/>
      <c r="M1010" s="209"/>
      <c r="N1010" s="209"/>
      <c r="O1010" s="209"/>
      <c r="P1010" s="209"/>
      <c r="Q1010" s="209"/>
      <c r="R1010" s="209"/>
      <c r="S1010" s="209"/>
      <c r="T1010" s="209"/>
      <c r="U1010" s="209"/>
      <c r="V1010" s="209"/>
      <c r="W1010" s="209"/>
      <c r="X1010" s="209"/>
      <c r="Y1010" s="209" t="s">
        <v>824</v>
      </c>
      <c r="Z1010" s="209" t="s">
        <v>824</v>
      </c>
      <c r="AA1010" s="127" t="s">
        <v>824</v>
      </c>
      <c r="AB1010" s="127" t="s">
        <v>824</v>
      </c>
      <c r="AC1010" s="35" t="s">
        <v>824</v>
      </c>
      <c r="AD1010" s="219"/>
      <c r="AE1010" s="35" t="s">
        <v>824</v>
      </c>
      <c r="AF1010" s="130" t="s">
        <v>824</v>
      </c>
      <c r="AG1010" s="123" t="s">
        <v>824</v>
      </c>
      <c r="AH1010" s="123" t="s">
        <v>824</v>
      </c>
      <c r="AI1010" s="61" t="s">
        <v>824</v>
      </c>
      <c r="AJ1010" s="61" t="s">
        <v>824</v>
      </c>
      <c r="AK1010" s="61" t="s">
        <v>824</v>
      </c>
      <c r="AL1010" s="35" t="s">
        <v>1129</v>
      </c>
      <c r="AM1010" s="192"/>
      <c r="AN1010" s="215"/>
      <c r="AO1010" s="215"/>
      <c r="AP1010" s="215"/>
      <c r="AQ1010" s="215"/>
    </row>
    <row r="1011" spans="1:43" ht="25.5" x14ac:dyDescent="0.25">
      <c r="A1011" s="232" t="s">
        <v>112</v>
      </c>
      <c r="B1011" s="191" t="s">
        <v>12</v>
      </c>
      <c r="C1011" s="191">
        <v>18</v>
      </c>
      <c r="D1011" s="191" t="s">
        <v>21</v>
      </c>
      <c r="E1011" s="191" t="s">
        <v>8</v>
      </c>
      <c r="F1011" s="216">
        <v>2</v>
      </c>
      <c r="G1011" s="216">
        <v>3</v>
      </c>
      <c r="H1011" s="216">
        <v>2</v>
      </c>
      <c r="I1011" s="216">
        <v>1</v>
      </c>
      <c r="J1011" s="216">
        <v>1</v>
      </c>
      <c r="K1011" s="216">
        <v>2</v>
      </c>
      <c r="L1011" s="216">
        <v>2</v>
      </c>
      <c r="M1011" s="216"/>
      <c r="N1011" s="216"/>
      <c r="O1011" s="216"/>
      <c r="P1011" s="216"/>
      <c r="Q1011" s="216"/>
      <c r="R1011" s="216"/>
      <c r="S1011" s="216"/>
      <c r="T1011" s="216"/>
      <c r="U1011" s="216"/>
      <c r="V1011" s="216"/>
      <c r="W1011" s="216"/>
      <c r="X1011" s="216"/>
      <c r="Y1011" s="152">
        <v>2</v>
      </c>
      <c r="Z1011" s="127">
        <v>2</v>
      </c>
      <c r="AA1011" s="127">
        <v>2</v>
      </c>
      <c r="AB1011" s="127" t="s">
        <v>1182</v>
      </c>
      <c r="AC1011" s="35" t="s">
        <v>142</v>
      </c>
      <c r="AD1011" s="219" t="s">
        <v>384</v>
      </c>
      <c r="AE1011" s="35" t="s">
        <v>475</v>
      </c>
      <c r="AF1011" s="130" t="s">
        <v>1182</v>
      </c>
      <c r="AG1011" s="123">
        <v>2</v>
      </c>
      <c r="AH1011" s="123">
        <v>2</v>
      </c>
      <c r="AI1011" s="61" t="s">
        <v>142</v>
      </c>
      <c r="AJ1011" s="61" t="s">
        <v>384</v>
      </c>
      <c r="AK1011" s="61" t="s">
        <v>475</v>
      </c>
      <c r="AL1011" s="35" t="s">
        <v>377</v>
      </c>
      <c r="AM1011" s="192"/>
      <c r="AN1011" s="215"/>
      <c r="AO1011" s="215"/>
      <c r="AP1011" s="215"/>
      <c r="AQ1011" s="215"/>
    </row>
    <row r="1012" spans="1:43" ht="30" x14ac:dyDescent="0.25">
      <c r="A1012" s="232" t="s">
        <v>112</v>
      </c>
      <c r="B1012" s="74" t="s">
        <v>12</v>
      </c>
      <c r="C1012" s="74">
        <v>19</v>
      </c>
      <c r="D1012" s="74" t="s">
        <v>22</v>
      </c>
      <c r="E1012" s="74" t="s">
        <v>9</v>
      </c>
      <c r="F1012" s="209">
        <v>5</v>
      </c>
      <c r="G1012" s="209">
        <v>4</v>
      </c>
      <c r="H1012" s="209">
        <v>5</v>
      </c>
      <c r="I1012" s="209">
        <v>4</v>
      </c>
      <c r="J1012" s="209">
        <v>5</v>
      </c>
      <c r="K1012" s="209">
        <v>5</v>
      </c>
      <c r="L1012" s="209">
        <v>5</v>
      </c>
      <c r="M1012" s="209"/>
      <c r="N1012" s="209"/>
      <c r="O1012" s="209"/>
      <c r="P1012" s="209"/>
      <c r="Q1012" s="209"/>
      <c r="R1012" s="209"/>
      <c r="S1012" s="209"/>
      <c r="T1012" s="209"/>
      <c r="U1012" s="209"/>
      <c r="V1012" s="209"/>
      <c r="W1012" s="209"/>
      <c r="X1012" s="209"/>
      <c r="Y1012" s="64">
        <v>5</v>
      </c>
      <c r="Z1012" s="127">
        <v>5</v>
      </c>
      <c r="AA1012" s="127">
        <v>5</v>
      </c>
      <c r="AB1012" s="382" t="s">
        <v>1188</v>
      </c>
      <c r="AC1012" s="61" t="s">
        <v>148</v>
      </c>
      <c r="AD1012" s="214" t="s">
        <v>464</v>
      </c>
      <c r="AE1012" s="61" t="s">
        <v>477</v>
      </c>
      <c r="AF1012" s="130" t="s">
        <v>1188</v>
      </c>
      <c r="AG1012" s="123">
        <v>5</v>
      </c>
      <c r="AH1012" s="123">
        <v>5</v>
      </c>
      <c r="AI1012" s="61" t="s">
        <v>148</v>
      </c>
      <c r="AJ1012" s="61" t="s">
        <v>464</v>
      </c>
      <c r="AK1012" s="61" t="s">
        <v>477</v>
      </c>
      <c r="AL1012" s="61" t="s">
        <v>1129</v>
      </c>
      <c r="AM1012" s="76"/>
      <c r="AN1012" s="215"/>
      <c r="AO1012" s="215"/>
      <c r="AP1012" s="215"/>
      <c r="AQ1012" s="215"/>
    </row>
    <row r="1013" spans="1:43" ht="25.5" x14ac:dyDescent="0.25">
      <c r="A1013" s="232" t="s">
        <v>112</v>
      </c>
      <c r="B1013" s="191" t="s">
        <v>12</v>
      </c>
      <c r="C1013" s="191">
        <v>21</v>
      </c>
      <c r="D1013" s="191" t="s">
        <v>25</v>
      </c>
      <c r="E1013" s="191" t="s">
        <v>8</v>
      </c>
      <c r="F1013" s="216">
        <v>3</v>
      </c>
      <c r="G1013" s="216">
        <v>3</v>
      </c>
      <c r="H1013" s="216">
        <v>3</v>
      </c>
      <c r="I1013" s="216">
        <v>3</v>
      </c>
      <c r="J1013" s="216">
        <v>3</v>
      </c>
      <c r="K1013" s="216">
        <v>3</v>
      </c>
      <c r="L1013" s="216">
        <v>3</v>
      </c>
      <c r="M1013" s="216"/>
      <c r="N1013" s="216"/>
      <c r="O1013" s="216"/>
      <c r="P1013" s="216"/>
      <c r="Q1013" s="216"/>
      <c r="R1013" s="216"/>
      <c r="S1013" s="216"/>
      <c r="T1013" s="216"/>
      <c r="U1013" s="216"/>
      <c r="V1013" s="216"/>
      <c r="W1013" s="216"/>
      <c r="X1013" s="216"/>
      <c r="Y1013" s="64">
        <v>3</v>
      </c>
      <c r="Z1013" s="127">
        <v>3</v>
      </c>
      <c r="AA1013" s="127">
        <v>3</v>
      </c>
      <c r="AB1013" s="382" t="s">
        <v>1132</v>
      </c>
      <c r="AC1013" s="61" t="s">
        <v>144</v>
      </c>
      <c r="AD1013" s="214" t="s">
        <v>371</v>
      </c>
      <c r="AE1013" s="61" t="s">
        <v>476</v>
      </c>
      <c r="AF1013" s="130" t="s">
        <v>1132</v>
      </c>
      <c r="AG1013" s="123">
        <v>3</v>
      </c>
      <c r="AH1013" s="123">
        <v>3</v>
      </c>
      <c r="AI1013" s="61" t="s">
        <v>144</v>
      </c>
      <c r="AJ1013" s="61" t="s">
        <v>371</v>
      </c>
      <c r="AK1013" s="61" t="s">
        <v>476</v>
      </c>
      <c r="AL1013" s="61" t="s">
        <v>1129</v>
      </c>
      <c r="AM1013" s="76"/>
      <c r="AN1013" s="215"/>
      <c r="AO1013" s="215"/>
      <c r="AP1013" s="215"/>
      <c r="AQ1013" s="215"/>
    </row>
    <row r="1014" spans="1:43" ht="51" x14ac:dyDescent="0.25">
      <c r="A1014" s="232" t="s">
        <v>112</v>
      </c>
      <c r="B1014" s="74" t="s">
        <v>26</v>
      </c>
      <c r="C1014" s="74">
        <v>22</v>
      </c>
      <c r="D1014" s="74" t="s">
        <v>27</v>
      </c>
      <c r="E1014" s="74" t="s">
        <v>8</v>
      </c>
      <c r="F1014" s="209">
        <v>3</v>
      </c>
      <c r="G1014" s="209">
        <v>3</v>
      </c>
      <c r="H1014" s="209">
        <v>3</v>
      </c>
      <c r="I1014" s="209">
        <v>3</v>
      </c>
      <c r="J1014" s="209">
        <v>3</v>
      </c>
      <c r="K1014" s="209">
        <v>2</v>
      </c>
      <c r="L1014" s="209">
        <v>3</v>
      </c>
      <c r="M1014" s="209"/>
      <c r="N1014" s="209"/>
      <c r="O1014" s="209"/>
      <c r="P1014" s="209"/>
      <c r="Q1014" s="209"/>
      <c r="R1014" s="209"/>
      <c r="S1014" s="209"/>
      <c r="T1014" s="209"/>
      <c r="U1014" s="209"/>
      <c r="V1014" s="209"/>
      <c r="W1014" s="209"/>
      <c r="X1014" s="209"/>
      <c r="Y1014" s="64">
        <v>3</v>
      </c>
      <c r="Z1014" s="127">
        <v>3</v>
      </c>
      <c r="AA1014" s="127">
        <v>3</v>
      </c>
      <c r="AB1014" s="382" t="s">
        <v>1132</v>
      </c>
      <c r="AC1014" s="61" t="s">
        <v>144</v>
      </c>
      <c r="AD1014" s="214" t="s">
        <v>371</v>
      </c>
      <c r="AE1014" s="61" t="s">
        <v>476</v>
      </c>
      <c r="AF1014" s="130" t="s">
        <v>1132</v>
      </c>
      <c r="AG1014" s="123">
        <v>3</v>
      </c>
      <c r="AH1014" s="123">
        <v>3</v>
      </c>
      <c r="AI1014" s="61" t="s">
        <v>144</v>
      </c>
      <c r="AJ1014" s="61" t="s">
        <v>371</v>
      </c>
      <c r="AK1014" s="61" t="s">
        <v>476</v>
      </c>
      <c r="AL1014" s="61" t="s">
        <v>1129</v>
      </c>
      <c r="AM1014" s="76"/>
      <c r="AN1014" s="215" t="s">
        <v>1290</v>
      </c>
      <c r="AO1014" s="215" t="s">
        <v>1291</v>
      </c>
      <c r="AP1014" s="215"/>
      <c r="AQ1014" s="215"/>
    </row>
    <row r="1015" spans="1:43" ht="38.25" x14ac:dyDescent="0.25">
      <c r="A1015" s="232" t="s">
        <v>112</v>
      </c>
      <c r="B1015" s="191" t="s">
        <v>26</v>
      </c>
      <c r="C1015" s="191">
        <v>23</v>
      </c>
      <c r="D1015" s="191" t="s">
        <v>28</v>
      </c>
      <c r="E1015" s="191" t="s">
        <v>8</v>
      </c>
      <c r="F1015" s="216">
        <v>2</v>
      </c>
      <c r="G1015" s="216">
        <v>2</v>
      </c>
      <c r="H1015" s="216">
        <v>2</v>
      </c>
      <c r="I1015" s="216">
        <v>2</v>
      </c>
      <c r="J1015" s="216">
        <v>2</v>
      </c>
      <c r="K1015" s="216">
        <v>2</v>
      </c>
      <c r="L1015" s="216">
        <v>2</v>
      </c>
      <c r="M1015" s="216"/>
      <c r="N1015" s="216"/>
      <c r="O1015" s="216"/>
      <c r="P1015" s="216"/>
      <c r="Q1015" s="216"/>
      <c r="R1015" s="216"/>
      <c r="S1015" s="216"/>
      <c r="T1015" s="216"/>
      <c r="U1015" s="216"/>
      <c r="V1015" s="216"/>
      <c r="W1015" s="216"/>
      <c r="X1015" s="216"/>
      <c r="Y1015" s="64">
        <v>2</v>
      </c>
      <c r="Z1015" s="127">
        <v>2</v>
      </c>
      <c r="AA1015" s="127">
        <v>2</v>
      </c>
      <c r="AB1015" s="382" t="s">
        <v>1182</v>
      </c>
      <c r="AC1015" s="61" t="s">
        <v>142</v>
      </c>
      <c r="AD1015" s="214" t="s">
        <v>384</v>
      </c>
      <c r="AE1015" s="61" t="s">
        <v>475</v>
      </c>
      <c r="AF1015" s="130" t="s">
        <v>1182</v>
      </c>
      <c r="AG1015" s="123">
        <v>2</v>
      </c>
      <c r="AH1015" s="123">
        <v>2</v>
      </c>
      <c r="AI1015" s="61" t="s">
        <v>142</v>
      </c>
      <c r="AJ1015" s="61" t="s">
        <v>384</v>
      </c>
      <c r="AK1015" s="61" t="s">
        <v>475</v>
      </c>
      <c r="AL1015" s="61" t="s">
        <v>377</v>
      </c>
      <c r="AM1015" s="76"/>
      <c r="AN1015" s="215"/>
      <c r="AO1015" s="215" t="s">
        <v>1292</v>
      </c>
      <c r="AP1015" s="215" t="s">
        <v>826</v>
      </c>
      <c r="AQ1015" s="215" t="s">
        <v>827</v>
      </c>
    </row>
    <row r="1016" spans="1:43" ht="38.25" x14ac:dyDescent="0.25">
      <c r="A1016" s="232" t="s">
        <v>112</v>
      </c>
      <c r="B1016" s="74" t="s">
        <v>29</v>
      </c>
      <c r="C1016" s="74">
        <v>24</v>
      </c>
      <c r="D1016" s="74" t="s">
        <v>30</v>
      </c>
      <c r="E1016" s="74" t="s">
        <v>9</v>
      </c>
      <c r="F1016" s="209">
        <v>2</v>
      </c>
      <c r="G1016" s="209">
        <v>2</v>
      </c>
      <c r="H1016" s="209">
        <v>2</v>
      </c>
      <c r="I1016" s="209">
        <v>3</v>
      </c>
      <c r="J1016" s="209">
        <v>3</v>
      </c>
      <c r="K1016" s="209">
        <v>2</v>
      </c>
      <c r="L1016" s="209">
        <v>3</v>
      </c>
      <c r="M1016" s="209"/>
      <c r="N1016" s="209"/>
      <c r="O1016" s="209"/>
      <c r="P1016" s="209"/>
      <c r="Q1016" s="209"/>
      <c r="R1016" s="209"/>
      <c r="S1016" s="209"/>
      <c r="T1016" s="209"/>
      <c r="U1016" s="209"/>
      <c r="V1016" s="209"/>
      <c r="W1016" s="209"/>
      <c r="X1016" s="209"/>
      <c r="Y1016" s="64">
        <v>2</v>
      </c>
      <c r="Z1016" s="127">
        <v>2</v>
      </c>
      <c r="AA1016" s="127">
        <v>2</v>
      </c>
      <c r="AB1016" s="382" t="s">
        <v>1182</v>
      </c>
      <c r="AC1016" s="61" t="s">
        <v>142</v>
      </c>
      <c r="AD1016" s="214" t="s">
        <v>384</v>
      </c>
      <c r="AE1016" s="61" t="s">
        <v>475</v>
      </c>
      <c r="AF1016" s="130" t="s">
        <v>824</v>
      </c>
      <c r="AG1016" s="123">
        <v>0</v>
      </c>
      <c r="AH1016" s="123">
        <v>0</v>
      </c>
      <c r="AI1016" s="61" t="s">
        <v>824</v>
      </c>
      <c r="AJ1016" s="61" t="s">
        <v>824</v>
      </c>
      <c r="AK1016" s="61" t="s">
        <v>824</v>
      </c>
      <c r="AL1016" s="61" t="s">
        <v>1129</v>
      </c>
      <c r="AM1016" s="76"/>
      <c r="AN1016" s="215" t="s">
        <v>1293</v>
      </c>
      <c r="AO1016" s="215" t="s">
        <v>1294</v>
      </c>
      <c r="AP1016" s="215" t="s">
        <v>826</v>
      </c>
      <c r="AQ1016" s="215" t="s">
        <v>827</v>
      </c>
    </row>
    <row r="1017" spans="1:43" ht="25.5" x14ac:dyDescent="0.25">
      <c r="A1017" s="232" t="s">
        <v>112</v>
      </c>
      <c r="B1017" s="191" t="s">
        <v>12</v>
      </c>
      <c r="C1017" s="191">
        <v>25</v>
      </c>
      <c r="D1017" s="191" t="s">
        <v>31</v>
      </c>
      <c r="E1017" s="191" t="s">
        <v>9</v>
      </c>
      <c r="F1017" s="216">
        <v>4</v>
      </c>
      <c r="G1017" s="216">
        <v>4</v>
      </c>
      <c r="H1017" s="216">
        <v>4</v>
      </c>
      <c r="I1017" s="216">
        <v>4</v>
      </c>
      <c r="J1017" s="216">
        <v>4</v>
      </c>
      <c r="K1017" s="216">
        <v>4</v>
      </c>
      <c r="L1017" s="216">
        <v>4</v>
      </c>
      <c r="M1017" s="216"/>
      <c r="N1017" s="216"/>
      <c r="O1017" s="216"/>
      <c r="P1017" s="216"/>
      <c r="Q1017" s="216"/>
      <c r="R1017" s="216"/>
      <c r="S1017" s="216"/>
      <c r="T1017" s="216"/>
      <c r="U1017" s="216"/>
      <c r="V1017" s="216"/>
      <c r="W1017" s="216"/>
      <c r="X1017" s="216"/>
      <c r="Y1017" s="152">
        <v>4</v>
      </c>
      <c r="Z1017" s="127">
        <v>4</v>
      </c>
      <c r="AA1017" s="127">
        <v>4</v>
      </c>
      <c r="AB1017" s="127" t="s">
        <v>1147</v>
      </c>
      <c r="AC1017" s="35" t="s">
        <v>146</v>
      </c>
      <c r="AD1017" s="219" t="s">
        <v>372</v>
      </c>
      <c r="AE1017" s="35" t="s">
        <v>477</v>
      </c>
      <c r="AF1017" s="130" t="s">
        <v>1147</v>
      </c>
      <c r="AG1017" s="123">
        <v>4</v>
      </c>
      <c r="AH1017" s="123">
        <v>4</v>
      </c>
      <c r="AI1017" s="61" t="s">
        <v>146</v>
      </c>
      <c r="AJ1017" s="61" t="s">
        <v>372</v>
      </c>
      <c r="AK1017" s="61" t="s">
        <v>477</v>
      </c>
      <c r="AL1017" s="35" t="s">
        <v>1129</v>
      </c>
      <c r="AM1017" s="192"/>
      <c r="AN1017" s="215"/>
      <c r="AO1017" s="215"/>
      <c r="AP1017" s="215"/>
      <c r="AQ1017" s="215"/>
    </row>
    <row r="1018" spans="1:43" x14ac:dyDescent="0.25">
      <c r="A1018" s="232" t="s">
        <v>112</v>
      </c>
      <c r="B1018" s="74" t="s">
        <v>12</v>
      </c>
      <c r="C1018" s="74">
        <v>26</v>
      </c>
      <c r="D1018" s="74" t="s">
        <v>32</v>
      </c>
      <c r="E1018" s="74" t="s">
        <v>9</v>
      </c>
      <c r="F1018" s="209">
        <v>1</v>
      </c>
      <c r="G1018" s="209">
        <v>1</v>
      </c>
      <c r="H1018" s="209">
        <v>1</v>
      </c>
      <c r="I1018" s="209">
        <v>1</v>
      </c>
      <c r="J1018" s="209">
        <v>1</v>
      </c>
      <c r="K1018" s="209">
        <v>2</v>
      </c>
      <c r="L1018" s="209">
        <v>1</v>
      </c>
      <c r="M1018" s="209"/>
      <c r="N1018" s="209"/>
      <c r="O1018" s="209"/>
      <c r="P1018" s="209"/>
      <c r="Q1018" s="209"/>
      <c r="R1018" s="209"/>
      <c r="S1018" s="209"/>
      <c r="T1018" s="209"/>
      <c r="U1018" s="209"/>
      <c r="V1018" s="209"/>
      <c r="W1018" s="209"/>
      <c r="X1018" s="209"/>
      <c r="Y1018" s="64">
        <v>1</v>
      </c>
      <c r="Z1018" s="127">
        <v>1</v>
      </c>
      <c r="AA1018" s="127">
        <v>2</v>
      </c>
      <c r="AB1018" s="382" t="s">
        <v>1143</v>
      </c>
      <c r="AC1018" s="61" t="s">
        <v>462</v>
      </c>
      <c r="AD1018" s="214" t="s">
        <v>384</v>
      </c>
      <c r="AE1018" s="61" t="s">
        <v>475</v>
      </c>
      <c r="AF1018" s="130" t="s">
        <v>1143</v>
      </c>
      <c r="AG1018" s="123">
        <v>1</v>
      </c>
      <c r="AH1018" s="123">
        <v>2</v>
      </c>
      <c r="AI1018" s="61" t="s">
        <v>462</v>
      </c>
      <c r="AJ1018" s="61" t="s">
        <v>384</v>
      </c>
      <c r="AK1018" s="61" t="s">
        <v>475</v>
      </c>
      <c r="AL1018" s="61" t="s">
        <v>377</v>
      </c>
      <c r="AM1018" s="76"/>
      <c r="AN1018" s="215"/>
      <c r="AO1018" s="215"/>
      <c r="AP1018" s="215"/>
      <c r="AQ1018" s="215"/>
    </row>
    <row r="1019" spans="1:43" ht="38.25" x14ac:dyDescent="0.25">
      <c r="A1019" s="232" t="s">
        <v>112</v>
      </c>
      <c r="B1019" s="191" t="s">
        <v>26</v>
      </c>
      <c r="C1019" s="191">
        <v>28</v>
      </c>
      <c r="D1019" s="191" t="s">
        <v>1295</v>
      </c>
      <c r="E1019" s="191" t="s">
        <v>8</v>
      </c>
      <c r="F1019" s="216">
        <v>2</v>
      </c>
      <c r="G1019" s="216">
        <v>3</v>
      </c>
      <c r="H1019" s="216">
        <v>2</v>
      </c>
      <c r="I1019" s="216">
        <v>3</v>
      </c>
      <c r="J1019" s="216">
        <v>2</v>
      </c>
      <c r="K1019" s="216">
        <v>2</v>
      </c>
      <c r="L1019" s="216">
        <v>2</v>
      </c>
      <c r="M1019" s="216"/>
      <c r="N1019" s="216"/>
      <c r="O1019" s="216"/>
      <c r="P1019" s="216"/>
      <c r="Q1019" s="216"/>
      <c r="R1019" s="216"/>
      <c r="S1019" s="216"/>
      <c r="T1019" s="216"/>
      <c r="U1019" s="216"/>
      <c r="V1019" s="216"/>
      <c r="W1019" s="216"/>
      <c r="X1019" s="216"/>
      <c r="Y1019" s="152">
        <v>2</v>
      </c>
      <c r="Z1019" s="127">
        <v>2</v>
      </c>
      <c r="AA1019" s="127">
        <v>2</v>
      </c>
      <c r="AB1019" s="127" t="s">
        <v>1182</v>
      </c>
      <c r="AC1019" s="35" t="s">
        <v>142</v>
      </c>
      <c r="AD1019" s="219" t="s">
        <v>384</v>
      </c>
      <c r="AE1019" s="35" t="s">
        <v>475</v>
      </c>
      <c r="AF1019" s="130" t="s">
        <v>1182</v>
      </c>
      <c r="AG1019" s="123">
        <v>2</v>
      </c>
      <c r="AH1019" s="123">
        <v>2</v>
      </c>
      <c r="AI1019" s="61" t="s">
        <v>142</v>
      </c>
      <c r="AJ1019" s="61" t="s">
        <v>384</v>
      </c>
      <c r="AK1019" s="61" t="s">
        <v>475</v>
      </c>
      <c r="AL1019" s="35" t="s">
        <v>377</v>
      </c>
      <c r="AM1019" s="192"/>
      <c r="AN1019" s="215" t="s">
        <v>1296</v>
      </c>
      <c r="AO1019" s="215" t="s">
        <v>1297</v>
      </c>
      <c r="AP1019" s="215"/>
      <c r="AQ1019" s="215"/>
    </row>
    <row r="1020" spans="1:43" ht="38.25" x14ac:dyDescent="0.25">
      <c r="A1020" s="232" t="s">
        <v>112</v>
      </c>
      <c r="B1020" s="74" t="s">
        <v>35</v>
      </c>
      <c r="C1020" s="74">
        <v>31</v>
      </c>
      <c r="D1020" s="74" t="s">
        <v>734</v>
      </c>
      <c r="E1020" s="74" t="s">
        <v>8</v>
      </c>
      <c r="F1020" s="209">
        <v>4</v>
      </c>
      <c r="G1020" s="209">
        <v>4</v>
      </c>
      <c r="H1020" s="209">
        <v>4</v>
      </c>
      <c r="I1020" s="209">
        <v>4</v>
      </c>
      <c r="J1020" s="209">
        <v>4</v>
      </c>
      <c r="K1020" s="209">
        <v>5</v>
      </c>
      <c r="L1020" s="209">
        <v>5</v>
      </c>
      <c r="M1020" s="209"/>
      <c r="N1020" s="209"/>
      <c r="O1020" s="209"/>
      <c r="P1020" s="209"/>
      <c r="Q1020" s="209"/>
      <c r="R1020" s="209"/>
      <c r="S1020" s="209"/>
      <c r="T1020" s="209"/>
      <c r="U1020" s="209"/>
      <c r="V1020" s="209"/>
      <c r="W1020" s="209"/>
      <c r="X1020" s="209"/>
      <c r="Y1020" s="64">
        <v>4</v>
      </c>
      <c r="Z1020" s="127">
        <v>4</v>
      </c>
      <c r="AA1020" s="127">
        <v>4</v>
      </c>
      <c r="AB1020" s="382" t="s">
        <v>1147</v>
      </c>
      <c r="AC1020" s="61" t="s">
        <v>146</v>
      </c>
      <c r="AD1020" s="214" t="s">
        <v>372</v>
      </c>
      <c r="AE1020" s="61" t="s">
        <v>477</v>
      </c>
      <c r="AF1020" s="130" t="s">
        <v>1132</v>
      </c>
      <c r="AG1020" s="123">
        <v>3</v>
      </c>
      <c r="AH1020" s="123">
        <v>3</v>
      </c>
      <c r="AI1020" s="61" t="s">
        <v>144</v>
      </c>
      <c r="AJ1020" s="61" t="s">
        <v>371</v>
      </c>
      <c r="AK1020" s="61" t="s">
        <v>476</v>
      </c>
      <c r="AL1020" s="61" t="s">
        <v>1129</v>
      </c>
      <c r="AM1020" s="76"/>
      <c r="AN1020" s="215" t="s">
        <v>1298</v>
      </c>
      <c r="AO1020" s="215" t="s">
        <v>1288</v>
      </c>
      <c r="AP1020" s="215" t="s">
        <v>1299</v>
      </c>
      <c r="AQ1020" s="215" t="s">
        <v>1300</v>
      </c>
    </row>
    <row r="1021" spans="1:43" ht="25.5" x14ac:dyDescent="0.25">
      <c r="A1021" s="232" t="s">
        <v>112</v>
      </c>
      <c r="B1021" s="191" t="s">
        <v>38</v>
      </c>
      <c r="C1021" s="191">
        <v>34</v>
      </c>
      <c r="D1021" s="191" t="s">
        <v>662</v>
      </c>
      <c r="E1021" s="191" t="s">
        <v>9</v>
      </c>
      <c r="F1021" s="216">
        <v>4</v>
      </c>
      <c r="G1021" s="216">
        <v>3</v>
      </c>
      <c r="H1021" s="216">
        <v>3</v>
      </c>
      <c r="I1021" s="216">
        <v>3</v>
      </c>
      <c r="J1021" s="216">
        <v>4</v>
      </c>
      <c r="K1021" s="216">
        <v>4</v>
      </c>
      <c r="L1021" s="216">
        <v>4</v>
      </c>
      <c r="M1021" s="216"/>
      <c r="N1021" s="216"/>
      <c r="O1021" s="216"/>
      <c r="P1021" s="216"/>
      <c r="Q1021" s="216"/>
      <c r="R1021" s="216"/>
      <c r="S1021" s="216"/>
      <c r="T1021" s="216"/>
      <c r="U1021" s="216"/>
      <c r="V1021" s="216"/>
      <c r="W1021" s="216"/>
      <c r="X1021" s="216"/>
      <c r="Y1021" s="152">
        <v>4</v>
      </c>
      <c r="Z1021" s="127">
        <v>4</v>
      </c>
      <c r="AA1021" s="127">
        <v>4</v>
      </c>
      <c r="AB1021" s="127" t="s">
        <v>1147</v>
      </c>
      <c r="AC1021" s="35" t="s">
        <v>146</v>
      </c>
      <c r="AD1021" s="219" t="s">
        <v>372</v>
      </c>
      <c r="AE1021" s="35" t="s">
        <v>477</v>
      </c>
      <c r="AF1021" s="130" t="s">
        <v>1147</v>
      </c>
      <c r="AG1021" s="123">
        <v>4</v>
      </c>
      <c r="AH1021" s="123">
        <v>4</v>
      </c>
      <c r="AI1021" s="61" t="s">
        <v>146</v>
      </c>
      <c r="AJ1021" s="61" t="s">
        <v>372</v>
      </c>
      <c r="AK1021" s="61" t="s">
        <v>477</v>
      </c>
      <c r="AL1021" s="35" t="s">
        <v>1129</v>
      </c>
      <c r="AM1021" s="192"/>
      <c r="AN1021" s="215" t="s">
        <v>1301</v>
      </c>
      <c r="AO1021" s="215" t="s">
        <v>1302</v>
      </c>
      <c r="AP1021" s="215" t="s">
        <v>826</v>
      </c>
      <c r="AQ1021" s="215" t="s">
        <v>827</v>
      </c>
    </row>
    <row r="1022" spans="1:43" ht="25.5" x14ac:dyDescent="0.25">
      <c r="A1022" s="232" t="s">
        <v>112</v>
      </c>
      <c r="B1022" s="74" t="s">
        <v>38</v>
      </c>
      <c r="C1022" s="74">
        <v>37</v>
      </c>
      <c r="D1022" s="74" t="s">
        <v>663</v>
      </c>
      <c r="E1022" s="74" t="s">
        <v>8</v>
      </c>
      <c r="F1022" s="209">
        <v>3</v>
      </c>
      <c r="G1022" s="209">
        <v>2</v>
      </c>
      <c r="H1022" s="209">
        <v>2</v>
      </c>
      <c r="I1022" s="209">
        <v>2</v>
      </c>
      <c r="J1022" s="209">
        <v>1</v>
      </c>
      <c r="K1022" s="209">
        <v>1</v>
      </c>
      <c r="L1022" s="209">
        <v>2</v>
      </c>
      <c r="M1022" s="209"/>
      <c r="N1022" s="209"/>
      <c r="O1022" s="209"/>
      <c r="P1022" s="209"/>
      <c r="Q1022" s="209"/>
      <c r="R1022" s="209"/>
      <c r="S1022" s="209"/>
      <c r="T1022" s="209"/>
      <c r="U1022" s="209"/>
      <c r="V1022" s="209"/>
      <c r="W1022" s="209"/>
      <c r="X1022" s="209"/>
      <c r="Y1022" s="64">
        <v>2</v>
      </c>
      <c r="Z1022" s="127">
        <v>2</v>
      </c>
      <c r="AA1022" s="127">
        <v>2</v>
      </c>
      <c r="AB1022" s="382" t="s">
        <v>1182</v>
      </c>
      <c r="AC1022" s="61" t="s">
        <v>142</v>
      </c>
      <c r="AD1022" s="214" t="s">
        <v>384</v>
      </c>
      <c r="AE1022" s="61" t="s">
        <v>475</v>
      </c>
      <c r="AF1022" s="130" t="s">
        <v>1182</v>
      </c>
      <c r="AG1022" s="123">
        <v>2</v>
      </c>
      <c r="AH1022" s="123">
        <v>2</v>
      </c>
      <c r="AI1022" s="61" t="s">
        <v>142</v>
      </c>
      <c r="AJ1022" s="61" t="s">
        <v>384</v>
      </c>
      <c r="AK1022" s="61" t="s">
        <v>475</v>
      </c>
      <c r="AL1022" s="61" t="s">
        <v>377</v>
      </c>
      <c r="AM1022" s="76"/>
      <c r="AN1022" s="215"/>
      <c r="AO1022" s="215"/>
      <c r="AP1022" s="215"/>
      <c r="AQ1022" s="215"/>
    </row>
    <row r="1023" spans="1:43" ht="25.5" x14ac:dyDescent="0.25">
      <c r="A1023" s="232" t="s">
        <v>112</v>
      </c>
      <c r="B1023" s="191" t="s">
        <v>43</v>
      </c>
      <c r="C1023" s="191">
        <v>38</v>
      </c>
      <c r="D1023" s="191" t="s">
        <v>664</v>
      </c>
      <c r="E1023" s="191" t="s">
        <v>9</v>
      </c>
      <c r="F1023" s="216"/>
      <c r="G1023" s="216"/>
      <c r="H1023" s="216"/>
      <c r="I1023" s="216"/>
      <c r="J1023" s="216"/>
      <c r="K1023" s="216"/>
      <c r="L1023" s="216"/>
      <c r="M1023" s="216"/>
      <c r="N1023" s="216"/>
      <c r="O1023" s="216"/>
      <c r="P1023" s="216"/>
      <c r="Q1023" s="216"/>
      <c r="R1023" s="216"/>
      <c r="S1023" s="216"/>
      <c r="T1023" s="216"/>
      <c r="U1023" s="216"/>
      <c r="V1023" s="216"/>
      <c r="W1023" s="216"/>
      <c r="X1023" s="216"/>
      <c r="Y1023" s="152" t="s">
        <v>824</v>
      </c>
      <c r="Z1023" s="127" t="s">
        <v>824</v>
      </c>
      <c r="AA1023" s="127" t="s">
        <v>824</v>
      </c>
      <c r="AB1023" s="127" t="s">
        <v>824</v>
      </c>
      <c r="AC1023" s="35" t="s">
        <v>824</v>
      </c>
      <c r="AD1023" s="219"/>
      <c r="AE1023" s="35" t="s">
        <v>824</v>
      </c>
      <c r="AF1023" s="130" t="s">
        <v>824</v>
      </c>
      <c r="AG1023" s="123" t="s">
        <v>824</v>
      </c>
      <c r="AH1023" s="123" t="s">
        <v>824</v>
      </c>
      <c r="AI1023" s="61" t="s">
        <v>824</v>
      </c>
      <c r="AJ1023" s="61" t="s">
        <v>824</v>
      </c>
      <c r="AK1023" s="61" t="s">
        <v>824</v>
      </c>
      <c r="AL1023" s="35" t="s">
        <v>1129</v>
      </c>
      <c r="AM1023" s="192"/>
      <c r="AN1023" s="215"/>
      <c r="AO1023" s="215"/>
      <c r="AP1023" s="215"/>
      <c r="AQ1023" s="215"/>
    </row>
    <row r="1024" spans="1:43" x14ac:dyDescent="0.25">
      <c r="A1024" s="232" t="s">
        <v>112</v>
      </c>
      <c r="B1024" s="74" t="s">
        <v>43</v>
      </c>
      <c r="C1024" s="74">
        <v>39</v>
      </c>
      <c r="D1024" s="74" t="s">
        <v>44</v>
      </c>
      <c r="E1024" s="74" t="s">
        <v>8</v>
      </c>
      <c r="F1024" s="209"/>
      <c r="G1024" s="209"/>
      <c r="H1024" s="209"/>
      <c r="I1024" s="209"/>
      <c r="J1024" s="209"/>
      <c r="K1024" s="209"/>
      <c r="L1024" s="209"/>
      <c r="M1024" s="209"/>
      <c r="N1024" s="209"/>
      <c r="O1024" s="209"/>
      <c r="P1024" s="209"/>
      <c r="Q1024" s="209"/>
      <c r="R1024" s="209"/>
      <c r="S1024" s="209"/>
      <c r="T1024" s="209"/>
      <c r="U1024" s="209"/>
      <c r="V1024" s="209"/>
      <c r="W1024" s="209"/>
      <c r="X1024" s="209"/>
      <c r="Y1024" s="64" t="s">
        <v>824</v>
      </c>
      <c r="Z1024" s="127" t="s">
        <v>824</v>
      </c>
      <c r="AA1024" s="127" t="s">
        <v>824</v>
      </c>
      <c r="AB1024" s="382" t="s">
        <v>824</v>
      </c>
      <c r="AC1024" s="61" t="s">
        <v>824</v>
      </c>
      <c r="AD1024" s="214"/>
      <c r="AE1024" s="61" t="s">
        <v>824</v>
      </c>
      <c r="AF1024" s="130" t="s">
        <v>824</v>
      </c>
      <c r="AG1024" s="123" t="s">
        <v>824</v>
      </c>
      <c r="AH1024" s="123" t="s">
        <v>824</v>
      </c>
      <c r="AI1024" s="61" t="s">
        <v>824</v>
      </c>
      <c r="AJ1024" s="61" t="s">
        <v>824</v>
      </c>
      <c r="AK1024" s="61" t="s">
        <v>824</v>
      </c>
      <c r="AL1024" s="61" t="s">
        <v>1129</v>
      </c>
      <c r="AM1024" s="76"/>
      <c r="AN1024" s="215"/>
      <c r="AO1024" s="215"/>
      <c r="AP1024" s="215"/>
      <c r="AQ1024" s="215"/>
    </row>
    <row r="1025" spans="1:43" ht="25.5" x14ac:dyDescent="0.25">
      <c r="A1025" s="232" t="s">
        <v>112</v>
      </c>
      <c r="B1025" s="191" t="s">
        <v>43</v>
      </c>
      <c r="C1025" s="191">
        <v>40</v>
      </c>
      <c r="D1025" s="191" t="s">
        <v>743</v>
      </c>
      <c r="E1025" s="191" t="s">
        <v>9</v>
      </c>
      <c r="F1025" s="216"/>
      <c r="G1025" s="216"/>
      <c r="H1025" s="216"/>
      <c r="I1025" s="216"/>
      <c r="J1025" s="216"/>
      <c r="K1025" s="216"/>
      <c r="L1025" s="216"/>
      <c r="M1025" s="216"/>
      <c r="N1025" s="216"/>
      <c r="O1025" s="216"/>
      <c r="P1025" s="216"/>
      <c r="Q1025" s="216"/>
      <c r="R1025" s="216"/>
      <c r="S1025" s="216"/>
      <c r="T1025" s="216"/>
      <c r="U1025" s="216"/>
      <c r="V1025" s="216"/>
      <c r="W1025" s="216"/>
      <c r="X1025" s="216"/>
      <c r="Y1025" s="152" t="s">
        <v>824</v>
      </c>
      <c r="Z1025" s="127" t="s">
        <v>824</v>
      </c>
      <c r="AA1025" s="127" t="s">
        <v>824</v>
      </c>
      <c r="AB1025" s="127" t="s">
        <v>824</v>
      </c>
      <c r="AC1025" s="35" t="s">
        <v>824</v>
      </c>
      <c r="AD1025" s="219"/>
      <c r="AE1025" s="35" t="s">
        <v>824</v>
      </c>
      <c r="AF1025" s="130" t="s">
        <v>824</v>
      </c>
      <c r="AG1025" s="123" t="s">
        <v>824</v>
      </c>
      <c r="AH1025" s="123" t="s">
        <v>824</v>
      </c>
      <c r="AI1025" s="61" t="s">
        <v>824</v>
      </c>
      <c r="AJ1025" s="61" t="s">
        <v>824</v>
      </c>
      <c r="AK1025" s="61" t="s">
        <v>824</v>
      </c>
      <c r="AL1025" s="35" t="s">
        <v>1129</v>
      </c>
      <c r="AM1025" s="192"/>
      <c r="AN1025" s="215"/>
      <c r="AO1025" s="215"/>
      <c r="AP1025" s="215"/>
      <c r="AQ1025" s="215"/>
    </row>
    <row r="1026" spans="1:43" ht="25.5" x14ac:dyDescent="0.25">
      <c r="A1026" s="232" t="s">
        <v>112</v>
      </c>
      <c r="B1026" s="74" t="s">
        <v>43</v>
      </c>
      <c r="C1026" s="74">
        <v>41</v>
      </c>
      <c r="D1026" s="74" t="s">
        <v>665</v>
      </c>
      <c r="E1026" s="74" t="s">
        <v>8</v>
      </c>
      <c r="F1026" s="209"/>
      <c r="G1026" s="209"/>
      <c r="H1026" s="209"/>
      <c r="I1026" s="209"/>
      <c r="J1026" s="209"/>
      <c r="K1026" s="209"/>
      <c r="L1026" s="209"/>
      <c r="M1026" s="209"/>
      <c r="N1026" s="209"/>
      <c r="O1026" s="209"/>
      <c r="P1026" s="209"/>
      <c r="Q1026" s="209"/>
      <c r="R1026" s="209"/>
      <c r="S1026" s="209"/>
      <c r="T1026" s="209"/>
      <c r="U1026" s="209"/>
      <c r="V1026" s="209"/>
      <c r="W1026" s="209"/>
      <c r="X1026" s="209"/>
      <c r="Y1026" s="64" t="s">
        <v>824</v>
      </c>
      <c r="Z1026" s="127" t="s">
        <v>824</v>
      </c>
      <c r="AA1026" s="127" t="s">
        <v>824</v>
      </c>
      <c r="AB1026" s="382" t="s">
        <v>824</v>
      </c>
      <c r="AC1026" s="61" t="s">
        <v>824</v>
      </c>
      <c r="AD1026" s="214"/>
      <c r="AE1026" s="61" t="s">
        <v>824</v>
      </c>
      <c r="AF1026" s="130" t="s">
        <v>824</v>
      </c>
      <c r="AG1026" s="123" t="s">
        <v>824</v>
      </c>
      <c r="AH1026" s="123" t="s">
        <v>824</v>
      </c>
      <c r="AI1026" s="61" t="s">
        <v>824</v>
      </c>
      <c r="AJ1026" s="61" t="s">
        <v>824</v>
      </c>
      <c r="AK1026" s="61" t="s">
        <v>824</v>
      </c>
      <c r="AL1026" s="61" t="s">
        <v>1129</v>
      </c>
      <c r="AM1026" s="76"/>
      <c r="AN1026" s="215"/>
      <c r="AO1026" s="215"/>
      <c r="AP1026" s="215"/>
      <c r="AQ1026" s="215"/>
    </row>
    <row r="1027" spans="1:43" ht="25.5" x14ac:dyDescent="0.25">
      <c r="A1027" s="232" t="s">
        <v>112</v>
      </c>
      <c r="B1027" s="191" t="s">
        <v>43</v>
      </c>
      <c r="C1027" s="191">
        <v>42</v>
      </c>
      <c r="D1027" s="191" t="s">
        <v>666</v>
      </c>
      <c r="E1027" s="191" t="s">
        <v>9</v>
      </c>
      <c r="F1027" s="216"/>
      <c r="G1027" s="216"/>
      <c r="H1027" s="216"/>
      <c r="I1027" s="216"/>
      <c r="J1027" s="216"/>
      <c r="K1027" s="216"/>
      <c r="L1027" s="216"/>
      <c r="M1027" s="216"/>
      <c r="N1027" s="216"/>
      <c r="O1027" s="216"/>
      <c r="P1027" s="216"/>
      <c r="Q1027" s="216"/>
      <c r="R1027" s="216"/>
      <c r="S1027" s="216"/>
      <c r="T1027" s="216"/>
      <c r="U1027" s="216"/>
      <c r="V1027" s="216"/>
      <c r="W1027" s="216"/>
      <c r="X1027" s="216"/>
      <c r="Y1027" s="152" t="s">
        <v>824</v>
      </c>
      <c r="Z1027" s="127" t="s">
        <v>824</v>
      </c>
      <c r="AA1027" s="127" t="s">
        <v>824</v>
      </c>
      <c r="AB1027" s="127" t="s">
        <v>824</v>
      </c>
      <c r="AC1027" s="35" t="s">
        <v>824</v>
      </c>
      <c r="AD1027" s="219"/>
      <c r="AE1027" s="35" t="s">
        <v>824</v>
      </c>
      <c r="AF1027" s="130" t="s">
        <v>824</v>
      </c>
      <c r="AG1027" s="123" t="s">
        <v>824</v>
      </c>
      <c r="AH1027" s="123" t="s">
        <v>824</v>
      </c>
      <c r="AI1027" s="61" t="s">
        <v>824</v>
      </c>
      <c r="AJ1027" s="61" t="s">
        <v>824</v>
      </c>
      <c r="AK1027" s="61" t="s">
        <v>824</v>
      </c>
      <c r="AL1027" s="35" t="s">
        <v>1129</v>
      </c>
      <c r="AM1027" s="192"/>
      <c r="AN1027" s="215"/>
      <c r="AO1027" s="215"/>
      <c r="AP1027" s="215"/>
      <c r="AQ1027" s="215"/>
    </row>
    <row r="1028" spans="1:43" ht="25.5" x14ac:dyDescent="0.25">
      <c r="A1028" s="232" t="s">
        <v>112</v>
      </c>
      <c r="B1028" s="74" t="s">
        <v>45</v>
      </c>
      <c r="C1028" s="74">
        <v>43</v>
      </c>
      <c r="D1028" s="74" t="s">
        <v>667</v>
      </c>
      <c r="E1028" s="74" t="s">
        <v>9</v>
      </c>
      <c r="F1028" s="209"/>
      <c r="G1028" s="209"/>
      <c r="H1028" s="209"/>
      <c r="I1028" s="209"/>
      <c r="J1028" s="209"/>
      <c r="K1028" s="209"/>
      <c r="L1028" s="209"/>
      <c r="M1028" s="209"/>
      <c r="N1028" s="209"/>
      <c r="O1028" s="209"/>
      <c r="P1028" s="209"/>
      <c r="Q1028" s="209"/>
      <c r="R1028" s="209"/>
      <c r="S1028" s="209"/>
      <c r="T1028" s="209"/>
      <c r="U1028" s="209"/>
      <c r="V1028" s="209"/>
      <c r="W1028" s="209"/>
      <c r="X1028" s="209"/>
      <c r="Y1028" s="64" t="s">
        <v>824</v>
      </c>
      <c r="Z1028" s="127" t="s">
        <v>824</v>
      </c>
      <c r="AA1028" s="127" t="s">
        <v>824</v>
      </c>
      <c r="AB1028" s="382" t="s">
        <v>824</v>
      </c>
      <c r="AC1028" s="61" t="s">
        <v>824</v>
      </c>
      <c r="AD1028" s="214"/>
      <c r="AE1028" s="61" t="s">
        <v>824</v>
      </c>
      <c r="AF1028" s="130" t="s">
        <v>824</v>
      </c>
      <c r="AG1028" s="123" t="s">
        <v>824</v>
      </c>
      <c r="AH1028" s="123" t="s">
        <v>824</v>
      </c>
      <c r="AI1028" s="61" t="s">
        <v>824</v>
      </c>
      <c r="AJ1028" s="61" t="s">
        <v>824</v>
      </c>
      <c r="AK1028" s="61" t="s">
        <v>824</v>
      </c>
      <c r="AL1028" s="61" t="s">
        <v>1129</v>
      </c>
      <c r="AM1028" s="76"/>
      <c r="AN1028" s="215"/>
      <c r="AO1028" s="215"/>
      <c r="AP1028" s="215"/>
      <c r="AQ1028" s="215"/>
    </row>
    <row r="1029" spans="1:43" ht="25.5" x14ac:dyDescent="0.25">
      <c r="A1029" s="232" t="s">
        <v>112</v>
      </c>
      <c r="B1029" s="191" t="s">
        <v>45</v>
      </c>
      <c r="C1029" s="191">
        <v>44</v>
      </c>
      <c r="D1029" s="191" t="s">
        <v>668</v>
      </c>
      <c r="E1029" s="191" t="s">
        <v>9</v>
      </c>
      <c r="F1029" s="216"/>
      <c r="G1029" s="216"/>
      <c r="H1029" s="216"/>
      <c r="I1029" s="216"/>
      <c r="J1029" s="216"/>
      <c r="K1029" s="216"/>
      <c r="L1029" s="216"/>
      <c r="M1029" s="216"/>
      <c r="N1029" s="216"/>
      <c r="O1029" s="216"/>
      <c r="P1029" s="216"/>
      <c r="Q1029" s="216"/>
      <c r="R1029" s="216"/>
      <c r="S1029" s="216"/>
      <c r="T1029" s="216"/>
      <c r="U1029" s="216"/>
      <c r="V1029" s="216"/>
      <c r="W1029" s="216"/>
      <c r="X1029" s="216"/>
      <c r="Y1029" s="152" t="s">
        <v>824</v>
      </c>
      <c r="Z1029" s="127" t="s">
        <v>824</v>
      </c>
      <c r="AA1029" s="127" t="s">
        <v>824</v>
      </c>
      <c r="AB1029" s="127" t="s">
        <v>824</v>
      </c>
      <c r="AC1029" s="35" t="s">
        <v>824</v>
      </c>
      <c r="AD1029" s="219"/>
      <c r="AE1029" s="35" t="s">
        <v>824</v>
      </c>
      <c r="AF1029" s="130" t="s">
        <v>824</v>
      </c>
      <c r="AG1029" s="123" t="s">
        <v>824</v>
      </c>
      <c r="AH1029" s="123" t="s">
        <v>824</v>
      </c>
      <c r="AI1029" s="61" t="s">
        <v>824</v>
      </c>
      <c r="AJ1029" s="61" t="s">
        <v>824</v>
      </c>
      <c r="AK1029" s="61" t="s">
        <v>824</v>
      </c>
      <c r="AL1029" s="35" t="s">
        <v>1129</v>
      </c>
      <c r="AM1029" s="192"/>
      <c r="AN1029" s="215"/>
      <c r="AO1029" s="215"/>
      <c r="AP1029" s="215"/>
      <c r="AQ1029" s="215"/>
    </row>
    <row r="1030" spans="1:43" ht="25.5" x14ac:dyDescent="0.25">
      <c r="A1030" s="232" t="s">
        <v>112</v>
      </c>
      <c r="B1030" s="74" t="s">
        <v>48</v>
      </c>
      <c r="C1030" s="74">
        <v>49</v>
      </c>
      <c r="D1030" s="74" t="s">
        <v>54</v>
      </c>
      <c r="E1030" s="74" t="s">
        <v>9</v>
      </c>
      <c r="F1030" s="209"/>
      <c r="G1030" s="209"/>
      <c r="H1030" s="209"/>
      <c r="I1030" s="209"/>
      <c r="J1030" s="209"/>
      <c r="K1030" s="209"/>
      <c r="L1030" s="209"/>
      <c r="M1030" s="209"/>
      <c r="N1030" s="209"/>
      <c r="O1030" s="209"/>
      <c r="P1030" s="209"/>
      <c r="Q1030" s="209"/>
      <c r="R1030" s="209"/>
      <c r="S1030" s="209"/>
      <c r="T1030" s="209"/>
      <c r="U1030" s="209"/>
      <c r="V1030" s="209"/>
      <c r="W1030" s="209"/>
      <c r="X1030" s="209"/>
      <c r="Y1030" s="64" t="s">
        <v>824</v>
      </c>
      <c r="Z1030" s="127" t="s">
        <v>824</v>
      </c>
      <c r="AA1030" s="127" t="s">
        <v>824</v>
      </c>
      <c r="AB1030" s="382" t="s">
        <v>824</v>
      </c>
      <c r="AC1030" s="61" t="s">
        <v>824</v>
      </c>
      <c r="AD1030" s="214"/>
      <c r="AE1030" s="61" t="s">
        <v>824</v>
      </c>
      <c r="AF1030" s="130" t="s">
        <v>824</v>
      </c>
      <c r="AG1030" s="123" t="s">
        <v>824</v>
      </c>
      <c r="AH1030" s="123" t="s">
        <v>824</v>
      </c>
      <c r="AI1030" s="61" t="s">
        <v>824</v>
      </c>
      <c r="AJ1030" s="61" t="s">
        <v>824</v>
      </c>
      <c r="AK1030" s="61" t="s">
        <v>824</v>
      </c>
      <c r="AL1030" s="61" t="s">
        <v>1129</v>
      </c>
      <c r="AM1030" s="76"/>
      <c r="AN1030" s="215"/>
      <c r="AO1030" s="215"/>
      <c r="AP1030" s="215"/>
      <c r="AQ1030" s="215"/>
    </row>
    <row r="1031" spans="1:43" ht="25.5" x14ac:dyDescent="0.25">
      <c r="A1031" s="232" t="s">
        <v>112</v>
      </c>
      <c r="B1031" s="191" t="s">
        <v>55</v>
      </c>
      <c r="C1031" s="191">
        <v>50</v>
      </c>
      <c r="D1031" s="191" t="s">
        <v>670</v>
      </c>
      <c r="E1031" s="191" t="s">
        <v>9</v>
      </c>
      <c r="F1031" s="216"/>
      <c r="G1031" s="216"/>
      <c r="H1031" s="216"/>
      <c r="I1031" s="216"/>
      <c r="J1031" s="216"/>
      <c r="K1031" s="216"/>
      <c r="L1031" s="216"/>
      <c r="M1031" s="216"/>
      <c r="N1031" s="216"/>
      <c r="O1031" s="216"/>
      <c r="P1031" s="216"/>
      <c r="Q1031" s="216"/>
      <c r="R1031" s="216"/>
      <c r="S1031" s="216"/>
      <c r="T1031" s="216"/>
      <c r="U1031" s="216"/>
      <c r="V1031" s="216"/>
      <c r="W1031" s="216"/>
      <c r="X1031" s="216"/>
      <c r="Y1031" s="152" t="s">
        <v>824</v>
      </c>
      <c r="Z1031" s="127" t="s">
        <v>824</v>
      </c>
      <c r="AA1031" s="127" t="s">
        <v>824</v>
      </c>
      <c r="AB1031" s="127" t="s">
        <v>824</v>
      </c>
      <c r="AC1031" s="35" t="s">
        <v>824</v>
      </c>
      <c r="AD1031" s="219"/>
      <c r="AE1031" s="35" t="s">
        <v>824</v>
      </c>
      <c r="AF1031" s="130" t="s">
        <v>824</v>
      </c>
      <c r="AG1031" s="123" t="s">
        <v>824</v>
      </c>
      <c r="AH1031" s="123" t="s">
        <v>824</v>
      </c>
      <c r="AI1031" s="61" t="s">
        <v>824</v>
      </c>
      <c r="AJ1031" s="61" t="s">
        <v>824</v>
      </c>
      <c r="AK1031" s="61" t="s">
        <v>824</v>
      </c>
      <c r="AL1031" s="35" t="s">
        <v>1129</v>
      </c>
      <c r="AM1031" s="192"/>
      <c r="AN1031" s="215"/>
      <c r="AO1031" s="215"/>
      <c r="AP1031" s="215"/>
      <c r="AQ1031" s="215"/>
    </row>
    <row r="1032" spans="1:43" ht="25.5" x14ac:dyDescent="0.25">
      <c r="A1032" s="232" t="s">
        <v>112</v>
      </c>
      <c r="B1032" s="74" t="s">
        <v>55</v>
      </c>
      <c r="C1032" s="74">
        <v>51</v>
      </c>
      <c r="D1032" s="74" t="s">
        <v>671</v>
      </c>
      <c r="E1032" s="74" t="s">
        <v>9</v>
      </c>
      <c r="F1032" s="209"/>
      <c r="G1032" s="209"/>
      <c r="H1032" s="209"/>
      <c r="I1032" s="209"/>
      <c r="J1032" s="209"/>
      <c r="K1032" s="209"/>
      <c r="L1032" s="209"/>
      <c r="M1032" s="209"/>
      <c r="N1032" s="209"/>
      <c r="O1032" s="209"/>
      <c r="P1032" s="209"/>
      <c r="Q1032" s="209"/>
      <c r="R1032" s="209"/>
      <c r="S1032" s="209"/>
      <c r="T1032" s="209"/>
      <c r="U1032" s="209"/>
      <c r="V1032" s="209"/>
      <c r="W1032" s="209"/>
      <c r="X1032" s="209"/>
      <c r="Y1032" s="64" t="s">
        <v>824</v>
      </c>
      <c r="Z1032" s="127" t="s">
        <v>824</v>
      </c>
      <c r="AA1032" s="127" t="s">
        <v>824</v>
      </c>
      <c r="AB1032" s="382" t="s">
        <v>824</v>
      </c>
      <c r="AC1032" s="61" t="s">
        <v>824</v>
      </c>
      <c r="AD1032" s="214"/>
      <c r="AE1032" s="61" t="s">
        <v>824</v>
      </c>
      <c r="AF1032" s="130" t="s">
        <v>824</v>
      </c>
      <c r="AG1032" s="123" t="s">
        <v>824</v>
      </c>
      <c r="AH1032" s="123" t="s">
        <v>824</v>
      </c>
      <c r="AI1032" s="61" t="s">
        <v>824</v>
      </c>
      <c r="AJ1032" s="61" t="s">
        <v>824</v>
      </c>
      <c r="AK1032" s="61" t="s">
        <v>824</v>
      </c>
      <c r="AL1032" s="61" t="s">
        <v>1129</v>
      </c>
      <c r="AM1032" s="76"/>
      <c r="AN1032" s="215"/>
      <c r="AO1032" s="215"/>
      <c r="AP1032" s="215"/>
      <c r="AQ1032" s="215"/>
    </row>
    <row r="1033" spans="1:43" ht="25.5" x14ac:dyDescent="0.25">
      <c r="A1033" s="232" t="s">
        <v>112</v>
      </c>
      <c r="B1033" s="191" t="s">
        <v>55</v>
      </c>
      <c r="C1033" s="191">
        <v>52</v>
      </c>
      <c r="D1033" s="191" t="s">
        <v>56</v>
      </c>
      <c r="E1033" s="191" t="s">
        <v>9</v>
      </c>
      <c r="F1033" s="216"/>
      <c r="G1033" s="216"/>
      <c r="H1033" s="216"/>
      <c r="I1033" s="216"/>
      <c r="J1033" s="216"/>
      <c r="K1033" s="216"/>
      <c r="L1033" s="216"/>
      <c r="M1033" s="216"/>
      <c r="N1033" s="216"/>
      <c r="O1033" s="216"/>
      <c r="P1033" s="216"/>
      <c r="Q1033" s="216"/>
      <c r="R1033" s="216"/>
      <c r="S1033" s="216"/>
      <c r="T1033" s="216"/>
      <c r="U1033" s="216"/>
      <c r="V1033" s="216"/>
      <c r="W1033" s="216"/>
      <c r="X1033" s="216"/>
      <c r="Y1033" s="152" t="s">
        <v>824</v>
      </c>
      <c r="Z1033" s="127" t="s">
        <v>824</v>
      </c>
      <c r="AA1033" s="127" t="s">
        <v>824</v>
      </c>
      <c r="AB1033" s="127" t="s">
        <v>824</v>
      </c>
      <c r="AC1033" s="35" t="s">
        <v>824</v>
      </c>
      <c r="AD1033" s="219"/>
      <c r="AE1033" s="35" t="s">
        <v>824</v>
      </c>
      <c r="AF1033" s="130" t="s">
        <v>824</v>
      </c>
      <c r="AG1033" s="123" t="s">
        <v>824</v>
      </c>
      <c r="AH1033" s="123" t="s">
        <v>824</v>
      </c>
      <c r="AI1033" s="61" t="s">
        <v>824</v>
      </c>
      <c r="AJ1033" s="61" t="s">
        <v>824</v>
      </c>
      <c r="AK1033" s="61" t="s">
        <v>824</v>
      </c>
      <c r="AL1033" s="35" t="s">
        <v>1129</v>
      </c>
      <c r="AM1033" s="192"/>
      <c r="AN1033" s="215"/>
      <c r="AO1033" s="215"/>
      <c r="AP1033" s="215"/>
      <c r="AQ1033" s="215"/>
    </row>
    <row r="1034" spans="1:43" ht="25.5" x14ac:dyDescent="0.25">
      <c r="A1034" s="232" t="s">
        <v>112</v>
      </c>
      <c r="B1034" s="74" t="s">
        <v>57</v>
      </c>
      <c r="C1034" s="74">
        <v>54</v>
      </c>
      <c r="D1034" s="74" t="s">
        <v>59</v>
      </c>
      <c r="E1034" s="74" t="s">
        <v>9</v>
      </c>
      <c r="F1034" s="209"/>
      <c r="G1034" s="209"/>
      <c r="H1034" s="209"/>
      <c r="I1034" s="209"/>
      <c r="J1034" s="209"/>
      <c r="K1034" s="209"/>
      <c r="L1034" s="209"/>
      <c r="M1034" s="209"/>
      <c r="N1034" s="209"/>
      <c r="O1034" s="209"/>
      <c r="P1034" s="209"/>
      <c r="Q1034" s="209"/>
      <c r="R1034" s="209"/>
      <c r="S1034" s="209"/>
      <c r="T1034" s="209"/>
      <c r="U1034" s="209"/>
      <c r="V1034" s="209"/>
      <c r="W1034" s="209"/>
      <c r="X1034" s="209"/>
      <c r="Y1034" s="64" t="s">
        <v>824</v>
      </c>
      <c r="Z1034" s="127" t="s">
        <v>824</v>
      </c>
      <c r="AA1034" s="127" t="s">
        <v>824</v>
      </c>
      <c r="AB1034" s="382" t="s">
        <v>824</v>
      </c>
      <c r="AC1034" s="61" t="s">
        <v>824</v>
      </c>
      <c r="AD1034" s="214"/>
      <c r="AE1034" s="61" t="s">
        <v>824</v>
      </c>
      <c r="AF1034" s="130" t="s">
        <v>824</v>
      </c>
      <c r="AG1034" s="123" t="s">
        <v>824</v>
      </c>
      <c r="AH1034" s="123" t="s">
        <v>824</v>
      </c>
      <c r="AI1034" s="61" t="s">
        <v>824</v>
      </c>
      <c r="AJ1034" s="61" t="s">
        <v>824</v>
      </c>
      <c r="AK1034" s="61" t="s">
        <v>824</v>
      </c>
      <c r="AL1034" s="61" t="s">
        <v>1129</v>
      </c>
      <c r="AM1034" s="76"/>
      <c r="AN1034" s="215"/>
      <c r="AO1034" s="215"/>
      <c r="AP1034" s="215"/>
      <c r="AQ1034" s="215"/>
    </row>
    <row r="1035" spans="1:43" ht="25.5" x14ac:dyDescent="0.25">
      <c r="A1035" s="232" t="s">
        <v>112</v>
      </c>
      <c r="B1035" s="191" t="s">
        <v>60</v>
      </c>
      <c r="C1035" s="191">
        <v>55</v>
      </c>
      <c r="D1035" s="191" t="s">
        <v>61</v>
      </c>
      <c r="E1035" s="191" t="s">
        <v>9</v>
      </c>
      <c r="F1035" s="216"/>
      <c r="G1035" s="216"/>
      <c r="H1035" s="216"/>
      <c r="I1035" s="216"/>
      <c r="J1035" s="216"/>
      <c r="K1035" s="216"/>
      <c r="L1035" s="216"/>
      <c r="M1035" s="216"/>
      <c r="N1035" s="216"/>
      <c r="O1035" s="216"/>
      <c r="P1035" s="216"/>
      <c r="Q1035" s="216"/>
      <c r="R1035" s="216"/>
      <c r="S1035" s="216"/>
      <c r="T1035" s="216"/>
      <c r="U1035" s="216"/>
      <c r="V1035" s="216"/>
      <c r="W1035" s="216"/>
      <c r="X1035" s="216"/>
      <c r="Y1035" s="152" t="s">
        <v>824</v>
      </c>
      <c r="Z1035" s="127" t="s">
        <v>824</v>
      </c>
      <c r="AA1035" s="127" t="s">
        <v>824</v>
      </c>
      <c r="AB1035" s="127" t="s">
        <v>824</v>
      </c>
      <c r="AC1035" s="35" t="s">
        <v>824</v>
      </c>
      <c r="AD1035" s="219"/>
      <c r="AE1035" s="35" t="s">
        <v>824</v>
      </c>
      <c r="AF1035" s="130" t="s">
        <v>824</v>
      </c>
      <c r="AG1035" s="123" t="s">
        <v>824</v>
      </c>
      <c r="AH1035" s="123" t="s">
        <v>824</v>
      </c>
      <c r="AI1035" s="61" t="s">
        <v>824</v>
      </c>
      <c r="AJ1035" s="61" t="s">
        <v>824</v>
      </c>
      <c r="AK1035" s="61" t="s">
        <v>824</v>
      </c>
      <c r="AL1035" s="35" t="s">
        <v>1129</v>
      </c>
      <c r="AM1035" s="192"/>
      <c r="AN1035" s="215"/>
      <c r="AO1035" s="215"/>
      <c r="AP1035" s="215"/>
      <c r="AQ1035" s="215"/>
    </row>
    <row r="1036" spans="1:43" ht="38.25" x14ac:dyDescent="0.25">
      <c r="A1036" s="232" t="s">
        <v>112</v>
      </c>
      <c r="B1036" s="191" t="s">
        <v>60</v>
      </c>
      <c r="C1036" s="191">
        <v>56</v>
      </c>
      <c r="D1036" s="191" t="s">
        <v>64</v>
      </c>
      <c r="E1036" s="191" t="s">
        <v>9</v>
      </c>
      <c r="F1036" s="216"/>
      <c r="G1036" s="216"/>
      <c r="H1036" s="216"/>
      <c r="I1036" s="216"/>
      <c r="J1036" s="216"/>
      <c r="K1036" s="216"/>
      <c r="L1036" s="216"/>
      <c r="M1036" s="216"/>
      <c r="N1036" s="216"/>
      <c r="O1036" s="216"/>
      <c r="P1036" s="216"/>
      <c r="Q1036" s="216"/>
      <c r="R1036" s="216"/>
      <c r="S1036" s="216"/>
      <c r="T1036" s="216"/>
      <c r="U1036" s="216"/>
      <c r="V1036" s="216"/>
      <c r="W1036" s="216"/>
      <c r="X1036" s="216"/>
      <c r="Y1036" s="152" t="s">
        <v>824</v>
      </c>
      <c r="Z1036" s="127" t="s">
        <v>824</v>
      </c>
      <c r="AA1036" s="127" t="s">
        <v>824</v>
      </c>
      <c r="AB1036" s="127" t="s">
        <v>824</v>
      </c>
      <c r="AC1036" s="35" t="s">
        <v>824</v>
      </c>
      <c r="AD1036" s="219"/>
      <c r="AE1036" s="35" t="s">
        <v>824</v>
      </c>
      <c r="AF1036" s="130" t="s">
        <v>824</v>
      </c>
      <c r="AG1036" s="123" t="s">
        <v>824</v>
      </c>
      <c r="AH1036" s="123" t="s">
        <v>824</v>
      </c>
      <c r="AI1036" s="61" t="s">
        <v>824</v>
      </c>
      <c r="AJ1036" s="61" t="s">
        <v>824</v>
      </c>
      <c r="AK1036" s="61" t="s">
        <v>824</v>
      </c>
      <c r="AL1036" s="35" t="s">
        <v>1129</v>
      </c>
      <c r="AM1036" s="192"/>
      <c r="AN1036" s="215"/>
      <c r="AO1036" s="215"/>
      <c r="AP1036" s="215"/>
      <c r="AQ1036" s="215"/>
    </row>
    <row r="1037" spans="1:43" ht="25.5" x14ac:dyDescent="0.25">
      <c r="A1037" s="232" t="s">
        <v>112</v>
      </c>
      <c r="B1037" s="74" t="s">
        <v>66</v>
      </c>
      <c r="C1037" s="74">
        <v>57</v>
      </c>
      <c r="D1037" s="74" t="s">
        <v>67</v>
      </c>
      <c r="E1037" s="74" t="s">
        <v>9</v>
      </c>
      <c r="F1037" s="209"/>
      <c r="G1037" s="209"/>
      <c r="H1037" s="209"/>
      <c r="I1037" s="209"/>
      <c r="J1037" s="209"/>
      <c r="K1037" s="209"/>
      <c r="L1037" s="209"/>
      <c r="M1037" s="209"/>
      <c r="N1037" s="209"/>
      <c r="O1037" s="209"/>
      <c r="P1037" s="209"/>
      <c r="Q1037" s="209"/>
      <c r="R1037" s="209"/>
      <c r="S1037" s="209"/>
      <c r="T1037" s="209"/>
      <c r="U1037" s="209"/>
      <c r="V1037" s="209"/>
      <c r="W1037" s="209"/>
      <c r="X1037" s="209"/>
      <c r="Y1037" s="64" t="s">
        <v>824</v>
      </c>
      <c r="Z1037" s="127" t="s">
        <v>824</v>
      </c>
      <c r="AA1037" s="127" t="s">
        <v>824</v>
      </c>
      <c r="AB1037" s="382" t="s">
        <v>824</v>
      </c>
      <c r="AC1037" s="61" t="s">
        <v>824</v>
      </c>
      <c r="AD1037" s="214"/>
      <c r="AE1037" s="61" t="s">
        <v>824</v>
      </c>
      <c r="AF1037" s="130" t="s">
        <v>824</v>
      </c>
      <c r="AG1037" s="123" t="s">
        <v>824</v>
      </c>
      <c r="AH1037" s="123" t="s">
        <v>824</v>
      </c>
      <c r="AI1037" s="61" t="s">
        <v>824</v>
      </c>
      <c r="AJ1037" s="61" t="s">
        <v>824</v>
      </c>
      <c r="AK1037" s="61" t="s">
        <v>824</v>
      </c>
      <c r="AL1037" s="61" t="s">
        <v>1129</v>
      </c>
      <c r="AM1037" s="76"/>
      <c r="AN1037" s="215"/>
      <c r="AO1037" s="215"/>
      <c r="AP1037" s="215"/>
      <c r="AQ1037" s="215"/>
    </row>
    <row r="1038" spans="1:43" ht="25.5" x14ac:dyDescent="0.25">
      <c r="A1038" s="232" t="s">
        <v>112</v>
      </c>
      <c r="B1038" s="191" t="s">
        <v>66</v>
      </c>
      <c r="C1038" s="191">
        <v>59</v>
      </c>
      <c r="D1038" s="191" t="s">
        <v>71</v>
      </c>
      <c r="E1038" s="191" t="s">
        <v>9</v>
      </c>
      <c r="F1038" s="216"/>
      <c r="G1038" s="216"/>
      <c r="H1038" s="216"/>
      <c r="I1038" s="216"/>
      <c r="J1038" s="216"/>
      <c r="K1038" s="216"/>
      <c r="L1038" s="216"/>
      <c r="M1038" s="216"/>
      <c r="N1038" s="216"/>
      <c r="O1038" s="216"/>
      <c r="P1038" s="216"/>
      <c r="Q1038" s="216"/>
      <c r="R1038" s="216"/>
      <c r="S1038" s="216"/>
      <c r="T1038" s="216"/>
      <c r="U1038" s="216"/>
      <c r="V1038" s="216"/>
      <c r="W1038" s="216"/>
      <c r="X1038" s="216"/>
      <c r="Y1038" s="152" t="s">
        <v>824</v>
      </c>
      <c r="Z1038" s="127" t="s">
        <v>824</v>
      </c>
      <c r="AA1038" s="127" t="s">
        <v>824</v>
      </c>
      <c r="AB1038" s="127" t="s">
        <v>824</v>
      </c>
      <c r="AC1038" s="35" t="s">
        <v>824</v>
      </c>
      <c r="AD1038" s="219"/>
      <c r="AE1038" s="35" t="s">
        <v>824</v>
      </c>
      <c r="AF1038" s="130" t="s">
        <v>824</v>
      </c>
      <c r="AG1038" s="123" t="s">
        <v>824</v>
      </c>
      <c r="AH1038" s="123" t="s">
        <v>824</v>
      </c>
      <c r="AI1038" s="61" t="s">
        <v>824</v>
      </c>
      <c r="AJ1038" s="61" t="s">
        <v>824</v>
      </c>
      <c r="AK1038" s="61" t="s">
        <v>824</v>
      </c>
      <c r="AL1038" s="35" t="s">
        <v>1129</v>
      </c>
      <c r="AM1038" s="192"/>
      <c r="AN1038" s="215"/>
      <c r="AO1038" s="215"/>
      <c r="AP1038" s="215"/>
      <c r="AQ1038" s="215"/>
    </row>
    <row r="1039" spans="1:43" ht="25.5" x14ac:dyDescent="0.25">
      <c r="A1039" s="232" t="s">
        <v>112</v>
      </c>
      <c r="B1039" s="74" t="s">
        <v>66</v>
      </c>
      <c r="C1039" s="74">
        <v>60</v>
      </c>
      <c r="D1039" s="74" t="s">
        <v>72</v>
      </c>
      <c r="E1039" s="74" t="s">
        <v>9</v>
      </c>
      <c r="F1039" s="209"/>
      <c r="G1039" s="209"/>
      <c r="H1039" s="209"/>
      <c r="I1039" s="209"/>
      <c r="J1039" s="209"/>
      <c r="K1039" s="209"/>
      <c r="L1039" s="209"/>
      <c r="M1039" s="209"/>
      <c r="N1039" s="209"/>
      <c r="O1039" s="209"/>
      <c r="P1039" s="209"/>
      <c r="Q1039" s="209"/>
      <c r="R1039" s="209"/>
      <c r="S1039" s="209"/>
      <c r="T1039" s="209"/>
      <c r="U1039" s="209"/>
      <c r="V1039" s="209"/>
      <c r="W1039" s="209"/>
      <c r="X1039" s="209"/>
      <c r="Y1039" s="64" t="s">
        <v>824</v>
      </c>
      <c r="Z1039" s="127" t="s">
        <v>824</v>
      </c>
      <c r="AA1039" s="127" t="s">
        <v>824</v>
      </c>
      <c r="AB1039" s="382" t="s">
        <v>824</v>
      </c>
      <c r="AC1039" s="61" t="s">
        <v>824</v>
      </c>
      <c r="AD1039" s="214"/>
      <c r="AE1039" s="61" t="s">
        <v>824</v>
      </c>
      <c r="AF1039" s="130" t="s">
        <v>824</v>
      </c>
      <c r="AG1039" s="123" t="s">
        <v>824</v>
      </c>
      <c r="AH1039" s="123" t="s">
        <v>824</v>
      </c>
      <c r="AI1039" s="61" t="s">
        <v>824</v>
      </c>
      <c r="AJ1039" s="61" t="s">
        <v>824</v>
      </c>
      <c r="AK1039" s="61" t="s">
        <v>824</v>
      </c>
      <c r="AL1039" s="61" t="s">
        <v>1129</v>
      </c>
      <c r="AM1039" s="76"/>
      <c r="AN1039" s="215"/>
      <c r="AO1039" s="215"/>
      <c r="AP1039" s="215"/>
      <c r="AQ1039" s="215"/>
    </row>
    <row r="1040" spans="1:43" ht="25.5" x14ac:dyDescent="0.25">
      <c r="A1040" s="232" t="s">
        <v>112</v>
      </c>
      <c r="B1040" s="191" t="s">
        <v>101</v>
      </c>
      <c r="C1040" s="191">
        <v>61</v>
      </c>
      <c r="D1040" s="191" t="s">
        <v>674</v>
      </c>
      <c r="E1040" s="191" t="s">
        <v>9</v>
      </c>
      <c r="F1040" s="216"/>
      <c r="G1040" s="216"/>
      <c r="H1040" s="216"/>
      <c r="I1040" s="216"/>
      <c r="J1040" s="216"/>
      <c r="K1040" s="216"/>
      <c r="L1040" s="216"/>
      <c r="M1040" s="216"/>
      <c r="N1040" s="216"/>
      <c r="O1040" s="216"/>
      <c r="P1040" s="216"/>
      <c r="Q1040" s="216"/>
      <c r="R1040" s="216"/>
      <c r="S1040" s="216"/>
      <c r="T1040" s="216"/>
      <c r="U1040" s="216"/>
      <c r="V1040" s="216"/>
      <c r="W1040" s="216"/>
      <c r="X1040" s="216"/>
      <c r="Y1040" s="152" t="s">
        <v>824</v>
      </c>
      <c r="Z1040" s="127" t="s">
        <v>824</v>
      </c>
      <c r="AA1040" s="127" t="s">
        <v>824</v>
      </c>
      <c r="AB1040" s="127" t="s">
        <v>824</v>
      </c>
      <c r="AC1040" s="35" t="s">
        <v>824</v>
      </c>
      <c r="AD1040" s="219"/>
      <c r="AE1040" s="35" t="s">
        <v>824</v>
      </c>
      <c r="AF1040" s="130" t="s">
        <v>824</v>
      </c>
      <c r="AG1040" s="123" t="s">
        <v>824</v>
      </c>
      <c r="AH1040" s="123" t="s">
        <v>824</v>
      </c>
      <c r="AI1040" s="61" t="s">
        <v>824</v>
      </c>
      <c r="AJ1040" s="61" t="s">
        <v>824</v>
      </c>
      <c r="AK1040" s="61" t="s">
        <v>824</v>
      </c>
      <c r="AL1040" s="35" t="s">
        <v>1129</v>
      </c>
      <c r="AM1040" s="192"/>
      <c r="AN1040" s="215"/>
      <c r="AO1040" s="215"/>
      <c r="AP1040" s="215"/>
      <c r="AQ1040" s="215"/>
    </row>
    <row r="1041" spans="1:45" ht="25.5" x14ac:dyDescent="0.25">
      <c r="A1041" s="232" t="s">
        <v>112</v>
      </c>
      <c r="B1041" s="74" t="s">
        <v>101</v>
      </c>
      <c r="C1041" s="74">
        <v>62</v>
      </c>
      <c r="D1041" s="74" t="s">
        <v>675</v>
      </c>
      <c r="E1041" s="74" t="s">
        <v>9</v>
      </c>
      <c r="F1041" s="209"/>
      <c r="G1041" s="209"/>
      <c r="H1041" s="209"/>
      <c r="I1041" s="209"/>
      <c r="J1041" s="209"/>
      <c r="K1041" s="209"/>
      <c r="L1041" s="209"/>
      <c r="M1041" s="209"/>
      <c r="N1041" s="209"/>
      <c r="O1041" s="209"/>
      <c r="P1041" s="209"/>
      <c r="Q1041" s="209"/>
      <c r="R1041" s="209"/>
      <c r="S1041" s="209"/>
      <c r="T1041" s="209"/>
      <c r="U1041" s="209"/>
      <c r="V1041" s="209"/>
      <c r="W1041" s="209"/>
      <c r="X1041" s="209"/>
      <c r="Y1041" s="64" t="s">
        <v>824</v>
      </c>
      <c r="Z1041" s="127" t="s">
        <v>824</v>
      </c>
      <c r="AA1041" s="127" t="s">
        <v>824</v>
      </c>
      <c r="AB1041" s="382" t="s">
        <v>824</v>
      </c>
      <c r="AC1041" s="61" t="s">
        <v>824</v>
      </c>
      <c r="AD1041" s="214"/>
      <c r="AE1041" s="61" t="s">
        <v>824</v>
      </c>
      <c r="AF1041" s="130" t="s">
        <v>824</v>
      </c>
      <c r="AG1041" s="123" t="s">
        <v>824</v>
      </c>
      <c r="AH1041" s="123" t="s">
        <v>824</v>
      </c>
      <c r="AI1041" s="61" t="s">
        <v>824</v>
      </c>
      <c r="AJ1041" s="61" t="s">
        <v>824</v>
      </c>
      <c r="AK1041" s="61" t="s">
        <v>824</v>
      </c>
      <c r="AL1041" s="61" t="s">
        <v>1129</v>
      </c>
      <c r="AM1041" s="76"/>
      <c r="AN1041" s="215"/>
      <c r="AO1041" s="215"/>
      <c r="AP1041" s="215"/>
      <c r="AQ1041" s="215"/>
    </row>
    <row r="1042" spans="1:45" ht="25.5" x14ac:dyDescent="0.25">
      <c r="A1042" s="232" t="s">
        <v>112</v>
      </c>
      <c r="B1042" s="191" t="s">
        <v>76</v>
      </c>
      <c r="C1042" s="191">
        <v>64</v>
      </c>
      <c r="D1042" s="191" t="s">
        <v>77</v>
      </c>
      <c r="E1042" s="191" t="s">
        <v>9</v>
      </c>
      <c r="F1042" s="216"/>
      <c r="G1042" s="216"/>
      <c r="H1042" s="216"/>
      <c r="I1042" s="216"/>
      <c r="J1042" s="216"/>
      <c r="K1042" s="216"/>
      <c r="L1042" s="216"/>
      <c r="M1042" s="216"/>
      <c r="N1042" s="216"/>
      <c r="O1042" s="216"/>
      <c r="P1042" s="216"/>
      <c r="Q1042" s="216"/>
      <c r="R1042" s="216"/>
      <c r="S1042" s="216"/>
      <c r="T1042" s="216"/>
      <c r="U1042" s="216"/>
      <c r="V1042" s="216"/>
      <c r="W1042" s="216"/>
      <c r="X1042" s="216"/>
      <c r="Y1042" s="152" t="s">
        <v>824</v>
      </c>
      <c r="Z1042" s="127" t="s">
        <v>824</v>
      </c>
      <c r="AA1042" s="127" t="s">
        <v>824</v>
      </c>
      <c r="AB1042" s="127" t="s">
        <v>824</v>
      </c>
      <c r="AC1042" s="35" t="s">
        <v>824</v>
      </c>
      <c r="AD1042" s="219"/>
      <c r="AE1042" s="35" t="s">
        <v>824</v>
      </c>
      <c r="AF1042" s="130" t="s">
        <v>824</v>
      </c>
      <c r="AG1042" s="123" t="s">
        <v>824</v>
      </c>
      <c r="AH1042" s="123" t="s">
        <v>824</v>
      </c>
      <c r="AI1042" s="61" t="s">
        <v>824</v>
      </c>
      <c r="AJ1042" s="61" t="s">
        <v>824</v>
      </c>
      <c r="AK1042" s="61" t="s">
        <v>824</v>
      </c>
      <c r="AL1042" s="35" t="s">
        <v>1129</v>
      </c>
      <c r="AM1042" s="192"/>
      <c r="AN1042" s="215"/>
      <c r="AO1042" s="215"/>
      <c r="AP1042" s="215"/>
      <c r="AQ1042" s="215"/>
    </row>
    <row r="1043" spans="1:45" ht="38.25" x14ac:dyDescent="0.25">
      <c r="A1043" s="232" t="s">
        <v>112</v>
      </c>
      <c r="B1043" s="74" t="s">
        <v>76</v>
      </c>
      <c r="C1043" s="74">
        <v>65</v>
      </c>
      <c r="D1043" s="74" t="s">
        <v>78</v>
      </c>
      <c r="E1043" s="74" t="s">
        <v>9</v>
      </c>
      <c r="F1043" s="209"/>
      <c r="G1043" s="209"/>
      <c r="H1043" s="209"/>
      <c r="I1043" s="209"/>
      <c r="J1043" s="209"/>
      <c r="K1043" s="209"/>
      <c r="L1043" s="209"/>
      <c r="M1043" s="209"/>
      <c r="N1043" s="209"/>
      <c r="O1043" s="209"/>
      <c r="P1043" s="209"/>
      <c r="Q1043" s="209"/>
      <c r="R1043" s="209"/>
      <c r="S1043" s="209"/>
      <c r="T1043" s="209"/>
      <c r="U1043" s="209"/>
      <c r="V1043" s="209"/>
      <c r="W1043" s="209"/>
      <c r="X1043" s="209"/>
      <c r="Y1043" s="64" t="s">
        <v>824</v>
      </c>
      <c r="Z1043" s="127" t="s">
        <v>824</v>
      </c>
      <c r="AA1043" s="127" t="s">
        <v>824</v>
      </c>
      <c r="AB1043" s="382" t="s">
        <v>824</v>
      </c>
      <c r="AC1043" s="61" t="s">
        <v>824</v>
      </c>
      <c r="AD1043" s="214"/>
      <c r="AE1043" s="61" t="s">
        <v>824</v>
      </c>
      <c r="AF1043" s="130" t="s">
        <v>824</v>
      </c>
      <c r="AG1043" s="123" t="s">
        <v>824</v>
      </c>
      <c r="AH1043" s="123" t="s">
        <v>824</v>
      </c>
      <c r="AI1043" s="61" t="s">
        <v>824</v>
      </c>
      <c r="AJ1043" s="61" t="s">
        <v>824</v>
      </c>
      <c r="AK1043" s="61" t="s">
        <v>824</v>
      </c>
      <c r="AL1043" s="61" t="s">
        <v>1129</v>
      </c>
      <c r="AM1043" s="76"/>
      <c r="AN1043" s="215"/>
      <c r="AO1043" s="215"/>
      <c r="AP1043" s="215"/>
      <c r="AQ1043" s="215"/>
    </row>
    <row r="1044" spans="1:45" ht="25.5" x14ac:dyDescent="0.25">
      <c r="A1044" s="232" t="s">
        <v>112</v>
      </c>
      <c r="B1044" s="191" t="s">
        <v>676</v>
      </c>
      <c r="C1044" s="197">
        <v>72</v>
      </c>
      <c r="D1044" s="198" t="s">
        <v>679</v>
      </c>
      <c r="E1044" s="198" t="s">
        <v>9</v>
      </c>
      <c r="F1044" s="211"/>
      <c r="G1044" s="211"/>
      <c r="H1044" s="211"/>
      <c r="I1044" s="211"/>
      <c r="J1044" s="211"/>
      <c r="K1044" s="211"/>
      <c r="L1044" s="211"/>
      <c r="M1044" s="211"/>
      <c r="N1044" s="211"/>
      <c r="O1044" s="211"/>
      <c r="P1044" s="211"/>
      <c r="Q1044" s="211"/>
      <c r="R1044" s="211"/>
      <c r="S1044" s="211"/>
      <c r="T1044" s="211"/>
      <c r="U1044" s="211"/>
      <c r="V1044" s="211"/>
      <c r="W1044" s="211"/>
      <c r="X1044" s="211"/>
      <c r="Y1044" s="189" t="s">
        <v>824</v>
      </c>
      <c r="Z1044" s="127" t="s">
        <v>824</v>
      </c>
      <c r="AA1044" s="127" t="s">
        <v>824</v>
      </c>
      <c r="AB1044" s="382" t="s">
        <v>824</v>
      </c>
      <c r="AC1044" s="61" t="s">
        <v>824</v>
      </c>
      <c r="AD1044" s="214"/>
      <c r="AE1044" s="61" t="s">
        <v>824</v>
      </c>
      <c r="AF1044" s="130" t="s">
        <v>824</v>
      </c>
      <c r="AG1044" s="123" t="s">
        <v>824</v>
      </c>
      <c r="AH1044" s="123" t="s">
        <v>824</v>
      </c>
      <c r="AI1044" s="61" t="s">
        <v>824</v>
      </c>
      <c r="AJ1044" s="61" t="s">
        <v>824</v>
      </c>
      <c r="AK1044" s="61" t="s">
        <v>824</v>
      </c>
      <c r="AL1044" s="61" t="s">
        <v>1129</v>
      </c>
      <c r="AM1044" s="76"/>
      <c r="AN1044" s="215"/>
      <c r="AO1044" s="215"/>
      <c r="AP1044" s="215"/>
      <c r="AQ1044" s="215"/>
    </row>
    <row r="1045" spans="1:45" ht="25.5" x14ac:dyDescent="0.25">
      <c r="A1045" s="232" t="s">
        <v>112</v>
      </c>
      <c r="B1045" s="74" t="s">
        <v>26</v>
      </c>
      <c r="C1045" s="74">
        <v>76</v>
      </c>
      <c r="D1045" s="74" t="s">
        <v>747</v>
      </c>
      <c r="E1045" s="74" t="s">
        <v>9</v>
      </c>
      <c r="F1045" s="209">
        <v>3</v>
      </c>
      <c r="G1045" s="209">
        <v>3</v>
      </c>
      <c r="H1045" s="209">
        <v>3</v>
      </c>
      <c r="I1045" s="209">
        <v>3</v>
      </c>
      <c r="J1045" s="209">
        <v>4</v>
      </c>
      <c r="K1045" s="209">
        <v>3</v>
      </c>
      <c r="L1045" s="209">
        <v>3</v>
      </c>
      <c r="M1045" s="209"/>
      <c r="N1045" s="209"/>
      <c r="O1045" s="209"/>
      <c r="P1045" s="209"/>
      <c r="Q1045" s="209"/>
      <c r="R1045" s="209"/>
      <c r="S1045" s="209"/>
      <c r="T1045" s="209"/>
      <c r="U1045" s="209"/>
      <c r="V1045" s="209"/>
      <c r="W1045" s="209"/>
      <c r="X1045" s="209"/>
      <c r="Y1045" s="64">
        <v>3</v>
      </c>
      <c r="Z1045" s="127">
        <v>3</v>
      </c>
      <c r="AA1045" s="127">
        <v>3</v>
      </c>
      <c r="AB1045" s="382" t="s">
        <v>1132</v>
      </c>
      <c r="AC1045" s="61" t="s">
        <v>144</v>
      </c>
      <c r="AD1045" s="214" t="s">
        <v>371</v>
      </c>
      <c r="AE1045" s="61" t="s">
        <v>476</v>
      </c>
      <c r="AF1045" s="130" t="s">
        <v>1182</v>
      </c>
      <c r="AG1045" s="123">
        <v>2</v>
      </c>
      <c r="AH1045" s="123">
        <v>2</v>
      </c>
      <c r="AI1045" s="61" t="s">
        <v>142</v>
      </c>
      <c r="AJ1045" s="61" t="s">
        <v>384</v>
      </c>
      <c r="AK1045" s="61" t="s">
        <v>475</v>
      </c>
      <c r="AL1045" s="61" t="s">
        <v>377</v>
      </c>
      <c r="AM1045" s="76"/>
      <c r="AN1045" s="215" t="s">
        <v>1303</v>
      </c>
      <c r="AO1045" s="215" t="s">
        <v>1304</v>
      </c>
      <c r="AP1045" s="215" t="s">
        <v>1299</v>
      </c>
      <c r="AQ1045" s="215" t="s">
        <v>1300</v>
      </c>
    </row>
    <row r="1046" spans="1:45" ht="25.5" x14ac:dyDescent="0.25">
      <c r="A1046" s="232" t="s">
        <v>112</v>
      </c>
      <c r="B1046" s="191" t="s">
        <v>26</v>
      </c>
      <c r="C1046" s="191">
        <v>81</v>
      </c>
      <c r="D1046" s="198" t="s">
        <v>751</v>
      </c>
      <c r="E1046" s="198" t="s">
        <v>9</v>
      </c>
      <c r="F1046" s="211">
        <v>3</v>
      </c>
      <c r="G1046" s="211">
        <v>3</v>
      </c>
      <c r="H1046" s="211">
        <v>2</v>
      </c>
      <c r="I1046" s="211">
        <v>2</v>
      </c>
      <c r="J1046" s="211">
        <v>2</v>
      </c>
      <c r="K1046" s="211">
        <v>2</v>
      </c>
      <c r="L1046" s="211">
        <v>2</v>
      </c>
      <c r="M1046" s="211"/>
      <c r="N1046" s="211"/>
      <c r="O1046" s="211"/>
      <c r="P1046" s="211"/>
      <c r="Q1046" s="211"/>
      <c r="R1046" s="211"/>
      <c r="S1046" s="211"/>
      <c r="T1046" s="211"/>
      <c r="U1046" s="211"/>
      <c r="V1046" s="211"/>
      <c r="W1046" s="211"/>
      <c r="X1046" s="211"/>
      <c r="Y1046" s="189">
        <v>2</v>
      </c>
      <c r="Z1046" s="127">
        <v>2</v>
      </c>
      <c r="AA1046" s="127">
        <v>2</v>
      </c>
      <c r="AB1046" s="382" t="s">
        <v>1182</v>
      </c>
      <c r="AC1046" s="61" t="s">
        <v>142</v>
      </c>
      <c r="AD1046" s="214" t="s">
        <v>384</v>
      </c>
      <c r="AE1046" s="61" t="s">
        <v>475</v>
      </c>
      <c r="AF1046" s="130" t="s">
        <v>1182</v>
      </c>
      <c r="AG1046" s="123">
        <v>2</v>
      </c>
      <c r="AH1046" s="123">
        <v>2</v>
      </c>
      <c r="AI1046" s="61" t="s">
        <v>142</v>
      </c>
      <c r="AJ1046" s="61" t="s">
        <v>384</v>
      </c>
      <c r="AK1046" s="61" t="s">
        <v>475</v>
      </c>
      <c r="AL1046" s="61" t="s">
        <v>377</v>
      </c>
      <c r="AM1046" s="76"/>
      <c r="AN1046" s="215"/>
      <c r="AO1046" s="215"/>
      <c r="AP1046" s="215"/>
      <c r="AQ1046" s="215"/>
    </row>
    <row r="1047" spans="1:45" ht="25.5" x14ac:dyDescent="0.25">
      <c r="A1047" s="232" t="s">
        <v>112</v>
      </c>
      <c r="B1047" s="74" t="s">
        <v>26</v>
      </c>
      <c r="C1047" s="74">
        <v>82</v>
      </c>
      <c r="D1047" s="74" t="s">
        <v>1160</v>
      </c>
      <c r="E1047" s="74" t="s">
        <v>9</v>
      </c>
      <c r="F1047" s="209">
        <v>3</v>
      </c>
      <c r="G1047" s="209">
        <v>3</v>
      </c>
      <c r="H1047" s="209">
        <v>3</v>
      </c>
      <c r="I1047" s="209">
        <v>3</v>
      </c>
      <c r="J1047" s="209">
        <v>3</v>
      </c>
      <c r="K1047" s="209">
        <v>3</v>
      </c>
      <c r="L1047" s="209">
        <v>3</v>
      </c>
      <c r="M1047" s="209"/>
      <c r="N1047" s="209"/>
      <c r="O1047" s="209"/>
      <c r="P1047" s="209"/>
      <c r="Q1047" s="209"/>
      <c r="R1047" s="209"/>
      <c r="S1047" s="209"/>
      <c r="T1047" s="209"/>
      <c r="U1047" s="209"/>
      <c r="V1047" s="209"/>
      <c r="W1047" s="209"/>
      <c r="X1047" s="209"/>
      <c r="Y1047" s="64">
        <v>3</v>
      </c>
      <c r="Z1047" s="127">
        <v>3</v>
      </c>
      <c r="AA1047" s="127">
        <v>3</v>
      </c>
      <c r="AB1047" s="382" t="s">
        <v>1132</v>
      </c>
      <c r="AC1047" s="61" t="s">
        <v>144</v>
      </c>
      <c r="AD1047" s="214" t="s">
        <v>371</v>
      </c>
      <c r="AE1047" s="61" t="s">
        <v>476</v>
      </c>
      <c r="AF1047" s="130" t="s">
        <v>1132</v>
      </c>
      <c r="AG1047" s="123">
        <v>3</v>
      </c>
      <c r="AH1047" s="123">
        <v>3</v>
      </c>
      <c r="AI1047" s="61" t="s">
        <v>144</v>
      </c>
      <c r="AJ1047" s="61" t="s">
        <v>371</v>
      </c>
      <c r="AK1047" s="61" t="s">
        <v>476</v>
      </c>
      <c r="AL1047" s="61" t="s">
        <v>1129</v>
      </c>
      <c r="AM1047" s="76"/>
      <c r="AN1047" s="215"/>
      <c r="AO1047" s="215"/>
      <c r="AP1047" s="215"/>
      <c r="AQ1047" s="215"/>
    </row>
    <row r="1048" spans="1:45" ht="38.25" x14ac:dyDescent="0.25">
      <c r="A1048" s="232" t="s">
        <v>112</v>
      </c>
      <c r="B1048" s="191" t="s">
        <v>26</v>
      </c>
      <c r="C1048" s="191">
        <v>86</v>
      </c>
      <c r="D1048" s="198" t="s">
        <v>1161</v>
      </c>
      <c r="E1048" s="198" t="s">
        <v>9</v>
      </c>
      <c r="F1048" s="211">
        <v>2</v>
      </c>
      <c r="G1048" s="211">
        <v>3</v>
      </c>
      <c r="H1048" s="211">
        <v>3</v>
      </c>
      <c r="I1048" s="211">
        <v>2</v>
      </c>
      <c r="J1048" s="211">
        <v>2</v>
      </c>
      <c r="K1048" s="211">
        <v>2</v>
      </c>
      <c r="L1048" s="211">
        <v>2</v>
      </c>
      <c r="M1048" s="211"/>
      <c r="N1048" s="211"/>
      <c r="O1048" s="211"/>
      <c r="P1048" s="211"/>
      <c r="Q1048" s="211"/>
      <c r="R1048" s="211"/>
      <c r="S1048" s="211"/>
      <c r="T1048" s="211"/>
      <c r="U1048" s="211"/>
      <c r="V1048" s="211"/>
      <c r="W1048" s="211"/>
      <c r="X1048" s="211"/>
      <c r="Y1048" s="189">
        <v>2</v>
      </c>
      <c r="Z1048" s="127">
        <v>2</v>
      </c>
      <c r="AA1048" s="127">
        <v>2</v>
      </c>
      <c r="AB1048" s="382" t="s">
        <v>1182</v>
      </c>
      <c r="AC1048" s="61" t="s">
        <v>142</v>
      </c>
      <c r="AD1048" s="214" t="s">
        <v>384</v>
      </c>
      <c r="AE1048" s="61" t="s">
        <v>475</v>
      </c>
      <c r="AF1048" s="130" t="s">
        <v>1182</v>
      </c>
      <c r="AG1048" s="123">
        <v>2</v>
      </c>
      <c r="AH1048" s="123">
        <v>2</v>
      </c>
      <c r="AI1048" s="61" t="s">
        <v>142</v>
      </c>
      <c r="AJ1048" s="61" t="s">
        <v>384</v>
      </c>
      <c r="AK1048" s="61" t="s">
        <v>475</v>
      </c>
      <c r="AL1048" s="61" t="s">
        <v>377</v>
      </c>
      <c r="AM1048" s="76"/>
      <c r="AN1048" s="215"/>
      <c r="AO1048" s="215"/>
      <c r="AP1048" s="215"/>
      <c r="AQ1048" s="215"/>
    </row>
    <row r="1049" spans="1:45" ht="25.5" x14ac:dyDescent="0.25">
      <c r="A1049" s="232" t="s">
        <v>112</v>
      </c>
      <c r="B1049" s="74" t="s">
        <v>687</v>
      </c>
      <c r="C1049" s="74">
        <v>102</v>
      </c>
      <c r="D1049" s="74" t="s">
        <v>690</v>
      </c>
      <c r="E1049" s="74" t="s">
        <v>9</v>
      </c>
      <c r="F1049" s="209"/>
      <c r="G1049" s="209"/>
      <c r="H1049" s="209"/>
      <c r="I1049" s="209"/>
      <c r="J1049" s="209"/>
      <c r="K1049" s="209"/>
      <c r="L1049" s="209"/>
      <c r="M1049" s="209"/>
      <c r="N1049" s="209"/>
      <c r="O1049" s="209"/>
      <c r="P1049" s="209"/>
      <c r="Q1049" s="209"/>
      <c r="R1049" s="209"/>
      <c r="S1049" s="209"/>
      <c r="T1049" s="209"/>
      <c r="U1049" s="209"/>
      <c r="V1049" s="209"/>
      <c r="W1049" s="209"/>
      <c r="X1049" s="209"/>
      <c r="Y1049" s="64" t="s">
        <v>824</v>
      </c>
      <c r="Z1049" s="127" t="s">
        <v>824</v>
      </c>
      <c r="AA1049" s="127" t="s">
        <v>824</v>
      </c>
      <c r="AB1049" s="382" t="s">
        <v>824</v>
      </c>
      <c r="AC1049" s="61" t="s">
        <v>824</v>
      </c>
      <c r="AD1049" s="214"/>
      <c r="AE1049" s="61" t="s">
        <v>824</v>
      </c>
      <c r="AF1049" s="130" t="s">
        <v>824</v>
      </c>
      <c r="AG1049" s="123" t="s">
        <v>824</v>
      </c>
      <c r="AH1049" s="123" t="s">
        <v>824</v>
      </c>
      <c r="AI1049" s="61" t="s">
        <v>824</v>
      </c>
      <c r="AJ1049" s="61" t="s">
        <v>824</v>
      </c>
      <c r="AK1049" s="61" t="s">
        <v>824</v>
      </c>
      <c r="AL1049" s="61" t="s">
        <v>1129</v>
      </c>
      <c r="AM1049" s="76"/>
      <c r="AN1049" s="215"/>
      <c r="AO1049" s="215"/>
      <c r="AP1049" s="215"/>
      <c r="AQ1049" s="215"/>
    </row>
    <row r="1050" spans="1:45" ht="25.5" x14ac:dyDescent="0.25">
      <c r="A1050" s="232" t="s">
        <v>112</v>
      </c>
      <c r="B1050" s="191" t="s">
        <v>12</v>
      </c>
      <c r="C1050" s="191">
        <v>104</v>
      </c>
      <c r="D1050" s="198" t="s">
        <v>692</v>
      </c>
      <c r="E1050" s="198" t="s">
        <v>684</v>
      </c>
      <c r="F1050" s="211">
        <v>1</v>
      </c>
      <c r="G1050" s="211">
        <v>1</v>
      </c>
      <c r="H1050" s="211">
        <v>1</v>
      </c>
      <c r="I1050" s="211">
        <v>1</v>
      </c>
      <c r="J1050" s="211">
        <v>1</v>
      </c>
      <c r="K1050" s="211">
        <v>2</v>
      </c>
      <c r="L1050" s="211">
        <v>2</v>
      </c>
      <c r="M1050" s="211"/>
      <c r="N1050" s="211"/>
      <c r="O1050" s="211"/>
      <c r="P1050" s="211"/>
      <c r="Q1050" s="211"/>
      <c r="R1050" s="211"/>
      <c r="S1050" s="211"/>
      <c r="T1050" s="211"/>
      <c r="U1050" s="211"/>
      <c r="V1050" s="211"/>
      <c r="W1050" s="211"/>
      <c r="X1050" s="211"/>
      <c r="Y1050" s="189">
        <v>1</v>
      </c>
      <c r="Z1050" s="127">
        <v>1</v>
      </c>
      <c r="AA1050" s="127">
        <v>2</v>
      </c>
      <c r="AB1050" s="382" t="s">
        <v>1143</v>
      </c>
      <c r="AC1050" s="61" t="s">
        <v>462</v>
      </c>
      <c r="AD1050" s="214" t="s">
        <v>384</v>
      </c>
      <c r="AE1050" s="61" t="s">
        <v>475</v>
      </c>
      <c r="AF1050" s="130" t="s">
        <v>1143</v>
      </c>
      <c r="AG1050" s="123">
        <v>1</v>
      </c>
      <c r="AH1050" s="123">
        <v>2</v>
      </c>
      <c r="AI1050" s="61" t="s">
        <v>462</v>
      </c>
      <c r="AJ1050" s="61" t="s">
        <v>384</v>
      </c>
      <c r="AK1050" s="61" t="s">
        <v>475</v>
      </c>
      <c r="AL1050" s="61" t="s">
        <v>377</v>
      </c>
      <c r="AM1050" s="76"/>
      <c r="AN1050" s="215"/>
      <c r="AO1050" s="215"/>
      <c r="AP1050" s="215"/>
      <c r="AQ1050" s="215"/>
    </row>
    <row r="1051" spans="1:45" ht="25.5" x14ac:dyDescent="0.25">
      <c r="A1051" s="232" t="s">
        <v>112</v>
      </c>
      <c r="B1051" s="74" t="s">
        <v>33</v>
      </c>
      <c r="C1051" s="74">
        <v>105</v>
      </c>
      <c r="D1051" s="74" t="s">
        <v>693</v>
      </c>
      <c r="E1051" s="74" t="s">
        <v>9</v>
      </c>
      <c r="F1051" s="209">
        <v>2</v>
      </c>
      <c r="G1051" s="209">
        <v>2</v>
      </c>
      <c r="H1051" s="209">
        <v>2</v>
      </c>
      <c r="I1051" s="209">
        <v>2</v>
      </c>
      <c r="J1051" s="209">
        <v>2</v>
      </c>
      <c r="K1051" s="209">
        <v>2</v>
      </c>
      <c r="L1051" s="209">
        <v>2</v>
      </c>
      <c r="M1051" s="209"/>
      <c r="N1051" s="209"/>
      <c r="O1051" s="209"/>
      <c r="P1051" s="209"/>
      <c r="Q1051" s="209"/>
      <c r="R1051" s="209"/>
      <c r="S1051" s="209"/>
      <c r="T1051" s="209"/>
      <c r="U1051" s="209"/>
      <c r="V1051" s="209"/>
      <c r="W1051" s="209"/>
      <c r="X1051" s="209"/>
      <c r="Y1051" s="64">
        <v>2</v>
      </c>
      <c r="Z1051" s="127">
        <v>2</v>
      </c>
      <c r="AA1051" s="127">
        <v>2</v>
      </c>
      <c r="AB1051" s="382" t="s">
        <v>1182</v>
      </c>
      <c r="AC1051" s="61" t="s">
        <v>142</v>
      </c>
      <c r="AD1051" s="207" t="s">
        <v>384</v>
      </c>
      <c r="AE1051" s="61" t="s">
        <v>475</v>
      </c>
      <c r="AF1051" s="130" t="s">
        <v>1182</v>
      </c>
      <c r="AG1051" s="123">
        <v>2</v>
      </c>
      <c r="AH1051" s="123">
        <v>2</v>
      </c>
      <c r="AI1051" s="61" t="s">
        <v>142</v>
      </c>
      <c r="AJ1051" s="143" t="s">
        <v>384</v>
      </c>
      <c r="AK1051" s="143" t="s">
        <v>475</v>
      </c>
      <c r="AL1051" s="61" t="s">
        <v>377</v>
      </c>
      <c r="AM1051" s="386"/>
      <c r="AN1051" s="239"/>
      <c r="AO1051" s="239"/>
      <c r="AP1051" s="239"/>
      <c r="AQ1051" s="239"/>
      <c r="AR1051" s="239" t="s">
        <v>1104</v>
      </c>
      <c r="AS1051" s="239" t="s">
        <v>1103</v>
      </c>
    </row>
    <row r="1052" spans="1:45" ht="135" x14ac:dyDescent="0.25">
      <c r="A1052" s="232" t="s">
        <v>112</v>
      </c>
      <c r="B1052" s="191" t="s">
        <v>33</v>
      </c>
      <c r="C1052" s="191">
        <v>106</v>
      </c>
      <c r="D1052" s="191" t="s">
        <v>695</v>
      </c>
      <c r="E1052" s="191" t="s">
        <v>9</v>
      </c>
      <c r="F1052" s="216">
        <v>1</v>
      </c>
      <c r="G1052" s="216">
        <v>1</v>
      </c>
      <c r="H1052" s="216">
        <v>1</v>
      </c>
      <c r="I1052" s="216">
        <v>1</v>
      </c>
      <c r="J1052" s="216">
        <v>1</v>
      </c>
      <c r="K1052" s="216">
        <v>2</v>
      </c>
      <c r="L1052" s="216">
        <v>2</v>
      </c>
      <c r="M1052" s="216"/>
      <c r="N1052" s="216"/>
      <c r="O1052" s="216"/>
      <c r="P1052" s="216"/>
      <c r="Q1052" s="216"/>
      <c r="R1052" s="216"/>
      <c r="S1052" s="216"/>
      <c r="T1052" s="216"/>
      <c r="U1052" s="216"/>
      <c r="V1052" s="216"/>
      <c r="W1052" s="216"/>
      <c r="X1052" s="216"/>
      <c r="Y1052" s="152">
        <v>1</v>
      </c>
      <c r="Z1052" s="127">
        <v>1</v>
      </c>
      <c r="AA1052" s="127">
        <v>2</v>
      </c>
      <c r="AB1052" s="127" t="s">
        <v>1143</v>
      </c>
      <c r="AC1052" s="35" t="s">
        <v>462</v>
      </c>
      <c r="AD1052" s="237" t="s">
        <v>384</v>
      </c>
      <c r="AE1052" s="35" t="s">
        <v>475</v>
      </c>
      <c r="AF1052" s="193" t="s">
        <v>1143</v>
      </c>
      <c r="AG1052" s="123">
        <v>1</v>
      </c>
      <c r="AH1052" s="123">
        <v>2</v>
      </c>
      <c r="AI1052" s="61" t="s">
        <v>462</v>
      </c>
      <c r="AJ1052" s="143" t="s">
        <v>384</v>
      </c>
      <c r="AK1052" s="143" t="s">
        <v>475</v>
      </c>
      <c r="AL1052" s="35" t="s">
        <v>377</v>
      </c>
      <c r="AM1052" s="388"/>
      <c r="AN1052" s="239"/>
      <c r="AO1052" s="239"/>
      <c r="AP1052" s="239"/>
      <c r="AQ1052" s="239"/>
      <c r="AR1052" s="239"/>
      <c r="AS1052" s="239" t="s">
        <v>1098</v>
      </c>
    </row>
    <row r="1053" spans="1:45" ht="25.5" x14ac:dyDescent="0.25">
      <c r="A1053" s="232" t="s">
        <v>112</v>
      </c>
      <c r="B1053" s="74" t="s">
        <v>33</v>
      </c>
      <c r="C1053" s="74">
        <v>107</v>
      </c>
      <c r="D1053" s="74" t="s">
        <v>696</v>
      </c>
      <c r="E1053" s="74" t="s">
        <v>9</v>
      </c>
      <c r="F1053" s="209">
        <v>3</v>
      </c>
      <c r="G1053" s="209">
        <v>3</v>
      </c>
      <c r="H1053" s="209">
        <v>3</v>
      </c>
      <c r="I1053" s="209">
        <v>3</v>
      </c>
      <c r="J1053" s="209">
        <v>3</v>
      </c>
      <c r="K1053" s="209">
        <v>4</v>
      </c>
      <c r="L1053" s="209">
        <v>3</v>
      </c>
      <c r="M1053" s="209"/>
      <c r="N1053" s="209"/>
      <c r="O1053" s="209"/>
      <c r="P1053" s="209"/>
      <c r="Q1053" s="209"/>
      <c r="R1053" s="209"/>
      <c r="S1053" s="209"/>
      <c r="T1053" s="209"/>
      <c r="U1053" s="209"/>
      <c r="V1053" s="209"/>
      <c r="W1053" s="209"/>
      <c r="X1053" s="209"/>
      <c r="Y1053" s="64">
        <v>3</v>
      </c>
      <c r="Z1053" s="127">
        <v>3</v>
      </c>
      <c r="AA1053" s="127">
        <v>3</v>
      </c>
      <c r="AB1053" s="382" t="s">
        <v>1132</v>
      </c>
      <c r="AC1053" s="61" t="s">
        <v>144</v>
      </c>
      <c r="AD1053" s="229" t="s">
        <v>371</v>
      </c>
      <c r="AE1053" s="61" t="s">
        <v>476</v>
      </c>
      <c r="AF1053" s="130" t="s">
        <v>1132</v>
      </c>
      <c r="AG1053" s="123">
        <v>3</v>
      </c>
      <c r="AH1053" s="123">
        <v>3</v>
      </c>
      <c r="AI1053" s="61" t="s">
        <v>144</v>
      </c>
      <c r="AJ1053" s="61" t="s">
        <v>371</v>
      </c>
      <c r="AK1053" s="61" t="s">
        <v>476</v>
      </c>
      <c r="AL1053" s="61" t="s">
        <v>1129</v>
      </c>
      <c r="AM1053" s="386"/>
      <c r="AN1053" s="239"/>
      <c r="AO1053" s="239"/>
      <c r="AP1053" s="239"/>
      <c r="AQ1053" s="239"/>
      <c r="AR1053" s="239"/>
      <c r="AS1053" s="239"/>
    </row>
    <row r="1054" spans="1:45" ht="30" x14ac:dyDescent="0.25">
      <c r="A1054" s="232" t="s">
        <v>112</v>
      </c>
      <c r="B1054" s="191" t="s">
        <v>35</v>
      </c>
      <c r="C1054" s="191">
        <v>108</v>
      </c>
      <c r="D1054" s="191" t="s">
        <v>697</v>
      </c>
      <c r="E1054" s="191" t="s">
        <v>9</v>
      </c>
      <c r="F1054" s="216">
        <v>1</v>
      </c>
      <c r="G1054" s="216">
        <v>1</v>
      </c>
      <c r="H1054" s="216">
        <v>1</v>
      </c>
      <c r="I1054" s="216">
        <v>1</v>
      </c>
      <c r="J1054" s="216">
        <v>1</v>
      </c>
      <c r="K1054" s="216">
        <v>1</v>
      </c>
      <c r="L1054" s="216">
        <v>1</v>
      </c>
      <c r="M1054" s="216"/>
      <c r="N1054" s="216"/>
      <c r="O1054" s="216"/>
      <c r="P1054" s="216"/>
      <c r="Q1054" s="216"/>
      <c r="R1054" s="216"/>
      <c r="S1054" s="216"/>
      <c r="T1054" s="216"/>
      <c r="U1054" s="216"/>
      <c r="V1054" s="216"/>
      <c r="W1054" s="216"/>
      <c r="X1054" s="216"/>
      <c r="Y1054" s="152">
        <v>1</v>
      </c>
      <c r="Z1054" s="127">
        <v>1</v>
      </c>
      <c r="AA1054" s="127">
        <v>1</v>
      </c>
      <c r="AB1054" s="127" t="s">
        <v>1168</v>
      </c>
      <c r="AC1054" s="35" t="s">
        <v>462</v>
      </c>
      <c r="AD1054" s="387" t="s">
        <v>463</v>
      </c>
      <c r="AE1054" s="35" t="s">
        <v>475</v>
      </c>
      <c r="AF1054" s="193" t="s">
        <v>1168</v>
      </c>
      <c r="AG1054" s="123">
        <v>1</v>
      </c>
      <c r="AH1054" s="123">
        <v>1</v>
      </c>
      <c r="AI1054" s="35" t="s">
        <v>462</v>
      </c>
      <c r="AJ1054" s="35" t="s">
        <v>463</v>
      </c>
      <c r="AK1054" s="35" t="s">
        <v>475</v>
      </c>
      <c r="AL1054" s="35" t="s">
        <v>377</v>
      </c>
      <c r="AM1054" s="388"/>
      <c r="AN1054" s="239"/>
      <c r="AO1054" s="239"/>
      <c r="AP1054" s="239"/>
      <c r="AQ1054" s="239"/>
      <c r="AR1054" s="239"/>
      <c r="AS1054" s="239"/>
    </row>
    <row r="1055" spans="1:45" ht="38.25" x14ac:dyDescent="0.25">
      <c r="A1055" s="232" t="s">
        <v>112</v>
      </c>
      <c r="B1055" s="74" t="s">
        <v>35</v>
      </c>
      <c r="C1055" s="74">
        <v>109</v>
      </c>
      <c r="D1055" s="74" t="s">
        <v>698</v>
      </c>
      <c r="E1055" s="74" t="s">
        <v>9</v>
      </c>
      <c r="F1055" s="209">
        <v>1</v>
      </c>
      <c r="G1055" s="209">
        <v>1</v>
      </c>
      <c r="H1055" s="209">
        <v>1</v>
      </c>
      <c r="I1055" s="209">
        <v>1</v>
      </c>
      <c r="J1055" s="209">
        <v>1</v>
      </c>
      <c r="K1055" s="209">
        <v>1</v>
      </c>
      <c r="L1055" s="209">
        <v>1</v>
      </c>
      <c r="M1055" s="209"/>
      <c r="N1055" s="209"/>
      <c r="O1055" s="209"/>
      <c r="P1055" s="209"/>
      <c r="Q1055" s="209"/>
      <c r="R1055" s="209"/>
      <c r="S1055" s="209"/>
      <c r="T1055" s="209"/>
      <c r="U1055" s="209"/>
      <c r="V1055" s="209"/>
      <c r="W1055" s="209"/>
      <c r="X1055" s="209"/>
      <c r="Y1055" s="64">
        <v>1</v>
      </c>
      <c r="Z1055" s="127">
        <v>1</v>
      </c>
      <c r="AA1055" s="127">
        <v>1</v>
      </c>
      <c r="AB1055" s="382" t="s">
        <v>1168</v>
      </c>
      <c r="AC1055" s="61" t="s">
        <v>462</v>
      </c>
      <c r="AD1055" s="229" t="s">
        <v>463</v>
      </c>
      <c r="AE1055" s="61" t="s">
        <v>475</v>
      </c>
      <c r="AF1055" s="130" t="s">
        <v>1168</v>
      </c>
      <c r="AG1055" s="123">
        <v>1</v>
      </c>
      <c r="AH1055" s="123">
        <v>1</v>
      </c>
      <c r="AI1055" s="61" t="s">
        <v>462</v>
      </c>
      <c r="AJ1055" s="61" t="s">
        <v>463</v>
      </c>
      <c r="AK1055" s="61" t="s">
        <v>475</v>
      </c>
      <c r="AL1055" s="61" t="s">
        <v>377</v>
      </c>
      <c r="AM1055" s="386"/>
      <c r="AN1055" s="239"/>
      <c r="AO1055" s="239"/>
      <c r="AP1055" s="239"/>
      <c r="AQ1055" s="239"/>
      <c r="AR1055" s="239"/>
      <c r="AS1055" s="239"/>
    </row>
    <row r="1056" spans="1:45" ht="38.25" x14ac:dyDescent="0.25">
      <c r="A1056" s="232" t="s">
        <v>112</v>
      </c>
      <c r="B1056" s="191" t="s">
        <v>35</v>
      </c>
      <c r="C1056" s="191">
        <v>110</v>
      </c>
      <c r="D1056" s="191" t="s">
        <v>699</v>
      </c>
      <c r="E1056" s="191" t="s">
        <v>9</v>
      </c>
      <c r="F1056" s="216">
        <v>3</v>
      </c>
      <c r="G1056" s="216">
        <v>3</v>
      </c>
      <c r="H1056" s="216">
        <v>3</v>
      </c>
      <c r="I1056" s="216">
        <v>3</v>
      </c>
      <c r="J1056" s="216">
        <v>3</v>
      </c>
      <c r="K1056" s="216">
        <v>3</v>
      </c>
      <c r="L1056" s="216">
        <v>3</v>
      </c>
      <c r="M1056" s="216"/>
      <c r="N1056" s="216"/>
      <c r="O1056" s="216"/>
      <c r="P1056" s="216"/>
      <c r="Q1056" s="216"/>
      <c r="R1056" s="216"/>
      <c r="S1056" s="216"/>
      <c r="T1056" s="216"/>
      <c r="U1056" s="216"/>
      <c r="V1056" s="216"/>
      <c r="W1056" s="216"/>
      <c r="X1056" s="216"/>
      <c r="Y1056" s="152">
        <v>3</v>
      </c>
      <c r="Z1056" s="127">
        <v>3</v>
      </c>
      <c r="AA1056" s="127">
        <v>3</v>
      </c>
      <c r="AB1056" s="127" t="s">
        <v>1132</v>
      </c>
      <c r="AC1056" s="35" t="s">
        <v>144</v>
      </c>
      <c r="AD1056" s="387" t="s">
        <v>371</v>
      </c>
      <c r="AE1056" s="35" t="s">
        <v>476</v>
      </c>
      <c r="AF1056" s="193" t="s">
        <v>1132</v>
      </c>
      <c r="AG1056" s="123">
        <v>3</v>
      </c>
      <c r="AH1056" s="123">
        <v>3</v>
      </c>
      <c r="AI1056" s="35" t="s">
        <v>144</v>
      </c>
      <c r="AJ1056" s="35" t="s">
        <v>371</v>
      </c>
      <c r="AK1056" s="35" t="s">
        <v>476</v>
      </c>
      <c r="AL1056" s="35" t="s">
        <v>1129</v>
      </c>
      <c r="AM1056" s="388"/>
      <c r="AN1056" s="239"/>
      <c r="AO1056" s="239"/>
      <c r="AP1056" s="239"/>
      <c r="AQ1056" s="239"/>
      <c r="AR1056" s="239"/>
      <c r="AS1056" s="239"/>
    </row>
    <row r="1057" spans="1:45" ht="135" x14ac:dyDescent="0.25">
      <c r="A1057" s="232" t="s">
        <v>112</v>
      </c>
      <c r="B1057" s="74" t="s">
        <v>35</v>
      </c>
      <c r="C1057" s="74">
        <v>111</v>
      </c>
      <c r="D1057" s="74" t="s">
        <v>700</v>
      </c>
      <c r="E1057" s="74" t="s">
        <v>9</v>
      </c>
      <c r="F1057" s="209">
        <v>3</v>
      </c>
      <c r="G1057" s="209">
        <v>3</v>
      </c>
      <c r="H1057" s="209">
        <v>3</v>
      </c>
      <c r="I1057" s="209">
        <v>3</v>
      </c>
      <c r="J1057" s="209">
        <v>3</v>
      </c>
      <c r="K1057" s="209">
        <v>1</v>
      </c>
      <c r="L1057" s="209">
        <v>2</v>
      </c>
      <c r="M1057" s="209"/>
      <c r="N1057" s="209"/>
      <c r="O1057" s="209"/>
      <c r="P1057" s="209"/>
      <c r="Q1057" s="209"/>
      <c r="R1057" s="209"/>
      <c r="S1057" s="209"/>
      <c r="T1057" s="209"/>
      <c r="U1057" s="209"/>
      <c r="V1057" s="209"/>
      <c r="W1057" s="209"/>
      <c r="X1057" s="209"/>
      <c r="Y1057" s="64">
        <v>3</v>
      </c>
      <c r="Z1057" s="127">
        <v>3</v>
      </c>
      <c r="AA1057" s="127">
        <v>3</v>
      </c>
      <c r="AB1057" s="382" t="s">
        <v>1132</v>
      </c>
      <c r="AC1057" s="35" t="s">
        <v>144</v>
      </c>
      <c r="AD1057" s="237" t="s">
        <v>371</v>
      </c>
      <c r="AE1057" s="35" t="s">
        <v>476</v>
      </c>
      <c r="AF1057" s="130" t="s">
        <v>1132</v>
      </c>
      <c r="AG1057" s="123">
        <v>3</v>
      </c>
      <c r="AH1057" s="123">
        <v>3</v>
      </c>
      <c r="AI1057" s="61" t="s">
        <v>144</v>
      </c>
      <c r="AJ1057" s="143" t="s">
        <v>371</v>
      </c>
      <c r="AK1057" s="143" t="s">
        <v>476</v>
      </c>
      <c r="AL1057" s="61" t="s">
        <v>1129</v>
      </c>
      <c r="AM1057" s="386"/>
      <c r="AN1057" s="239"/>
      <c r="AO1057" s="239"/>
      <c r="AP1057" s="239"/>
      <c r="AQ1057" s="239"/>
      <c r="AR1057" s="239" t="s">
        <v>1104</v>
      </c>
      <c r="AS1057" s="239" t="s">
        <v>1098</v>
      </c>
    </row>
    <row r="1058" spans="1:45" ht="38.25" x14ac:dyDescent="0.25">
      <c r="A1058" s="232" t="s">
        <v>112</v>
      </c>
      <c r="B1058" s="191" t="s">
        <v>35</v>
      </c>
      <c r="C1058" s="191">
        <v>112</v>
      </c>
      <c r="D1058" s="191" t="s">
        <v>701</v>
      </c>
      <c r="E1058" s="191" t="s">
        <v>9</v>
      </c>
      <c r="F1058" s="216">
        <v>2</v>
      </c>
      <c r="G1058" s="216">
        <v>2</v>
      </c>
      <c r="H1058" s="216">
        <v>2</v>
      </c>
      <c r="I1058" s="216">
        <v>2</v>
      </c>
      <c r="J1058" s="216">
        <v>2</v>
      </c>
      <c r="K1058" s="216">
        <v>2</v>
      </c>
      <c r="L1058" s="216">
        <v>2</v>
      </c>
      <c r="M1058" s="216"/>
      <c r="N1058" s="216"/>
      <c r="O1058" s="216"/>
      <c r="P1058" s="216"/>
      <c r="Q1058" s="216"/>
      <c r="R1058" s="216"/>
      <c r="S1058" s="216"/>
      <c r="T1058" s="216"/>
      <c r="U1058" s="216"/>
      <c r="V1058" s="216"/>
      <c r="W1058" s="216"/>
      <c r="X1058" s="216"/>
      <c r="Y1058" s="152">
        <v>2</v>
      </c>
      <c r="Z1058" s="127">
        <v>2</v>
      </c>
      <c r="AA1058" s="127">
        <v>2</v>
      </c>
      <c r="AB1058" s="127" t="s">
        <v>1182</v>
      </c>
      <c r="AC1058" s="35" t="s">
        <v>142</v>
      </c>
      <c r="AD1058" s="237" t="s">
        <v>384</v>
      </c>
      <c r="AE1058" s="35" t="s">
        <v>475</v>
      </c>
      <c r="AF1058" s="193" t="s">
        <v>1182</v>
      </c>
      <c r="AG1058" s="123">
        <v>2</v>
      </c>
      <c r="AH1058" s="123">
        <v>2</v>
      </c>
      <c r="AI1058" s="61" t="s">
        <v>142</v>
      </c>
      <c r="AJ1058" s="143" t="s">
        <v>384</v>
      </c>
      <c r="AK1058" s="143" t="s">
        <v>475</v>
      </c>
      <c r="AL1058" s="35" t="s">
        <v>377</v>
      </c>
      <c r="AM1058" s="388"/>
      <c r="AN1058" s="239"/>
      <c r="AO1058" s="239"/>
      <c r="AP1058" s="239"/>
      <c r="AQ1058" s="239"/>
      <c r="AR1058" s="239" t="s">
        <v>1104</v>
      </c>
      <c r="AS1058" s="239" t="s">
        <v>1103</v>
      </c>
    </row>
    <row r="1059" spans="1:45" ht="30" x14ac:dyDescent="0.25">
      <c r="A1059" s="232" t="s">
        <v>112</v>
      </c>
      <c r="B1059" s="74" t="s">
        <v>38</v>
      </c>
      <c r="C1059" s="74">
        <v>113</v>
      </c>
      <c r="D1059" s="74" t="s">
        <v>702</v>
      </c>
      <c r="E1059" s="74" t="s">
        <v>8</v>
      </c>
      <c r="F1059" s="209">
        <v>3</v>
      </c>
      <c r="G1059" s="209">
        <v>3</v>
      </c>
      <c r="H1059" s="209">
        <v>3</v>
      </c>
      <c r="I1059" s="209">
        <v>3</v>
      </c>
      <c r="J1059" s="209">
        <v>2</v>
      </c>
      <c r="K1059" s="209">
        <v>3</v>
      </c>
      <c r="L1059" s="209">
        <v>3</v>
      </c>
      <c r="M1059" s="209"/>
      <c r="N1059" s="209"/>
      <c r="O1059" s="209"/>
      <c r="P1059" s="209"/>
      <c r="Q1059" s="209"/>
      <c r="R1059" s="209"/>
      <c r="S1059" s="209"/>
      <c r="T1059" s="209"/>
      <c r="U1059" s="209"/>
      <c r="V1059" s="209"/>
      <c r="W1059" s="209"/>
      <c r="X1059" s="209"/>
      <c r="Y1059" s="64">
        <v>3</v>
      </c>
      <c r="Z1059" s="127">
        <v>3</v>
      </c>
      <c r="AA1059" s="127">
        <v>3</v>
      </c>
      <c r="AB1059" s="382" t="s">
        <v>1132</v>
      </c>
      <c r="AC1059" s="35" t="s">
        <v>144</v>
      </c>
      <c r="AD1059" s="237" t="s">
        <v>371</v>
      </c>
      <c r="AE1059" s="35" t="s">
        <v>476</v>
      </c>
      <c r="AF1059" s="130" t="s">
        <v>1132</v>
      </c>
      <c r="AG1059" s="123">
        <v>3</v>
      </c>
      <c r="AH1059" s="123">
        <v>3</v>
      </c>
      <c r="AI1059" s="61" t="s">
        <v>144</v>
      </c>
      <c r="AJ1059" s="143" t="s">
        <v>371</v>
      </c>
      <c r="AK1059" s="143" t="s">
        <v>476</v>
      </c>
      <c r="AL1059" s="61" t="s">
        <v>1129</v>
      </c>
      <c r="AM1059" s="386"/>
      <c r="AN1059" s="239"/>
      <c r="AO1059" s="239"/>
      <c r="AP1059" s="239"/>
      <c r="AQ1059" s="239"/>
      <c r="AR1059" s="239" t="s">
        <v>1107</v>
      </c>
      <c r="AS1059" s="239" t="s">
        <v>1103</v>
      </c>
    </row>
    <row r="1060" spans="1:45" ht="30" x14ac:dyDescent="0.25">
      <c r="A1060" s="232" t="s">
        <v>112</v>
      </c>
      <c r="B1060" s="191" t="s">
        <v>38</v>
      </c>
      <c r="C1060" s="191">
        <v>116</v>
      </c>
      <c r="D1060" s="191" t="s">
        <v>703</v>
      </c>
      <c r="E1060" s="191" t="s">
        <v>9</v>
      </c>
      <c r="F1060" s="216">
        <v>1</v>
      </c>
      <c r="G1060" s="216">
        <v>1</v>
      </c>
      <c r="H1060" s="216">
        <v>1</v>
      </c>
      <c r="I1060" s="216">
        <v>1</v>
      </c>
      <c r="J1060" s="216">
        <v>1</v>
      </c>
      <c r="K1060" s="216">
        <v>1</v>
      </c>
      <c r="L1060" s="216">
        <v>1</v>
      </c>
      <c r="M1060" s="216"/>
      <c r="N1060" s="216"/>
      <c r="O1060" s="216"/>
      <c r="P1060" s="216"/>
      <c r="Q1060" s="216"/>
      <c r="R1060" s="216"/>
      <c r="S1060" s="216"/>
      <c r="T1060" s="216"/>
      <c r="U1060" s="216"/>
      <c r="V1060" s="216"/>
      <c r="W1060" s="216"/>
      <c r="X1060" s="216"/>
      <c r="Y1060" s="152">
        <v>1</v>
      </c>
      <c r="Z1060" s="127">
        <v>1</v>
      </c>
      <c r="AA1060" s="127">
        <v>1</v>
      </c>
      <c r="AB1060" s="127" t="s">
        <v>1168</v>
      </c>
      <c r="AC1060" s="35" t="s">
        <v>462</v>
      </c>
      <c r="AD1060" s="387" t="s">
        <v>463</v>
      </c>
      <c r="AE1060" s="35" t="s">
        <v>475</v>
      </c>
      <c r="AF1060" s="193" t="s">
        <v>1168</v>
      </c>
      <c r="AG1060" s="123">
        <v>1</v>
      </c>
      <c r="AH1060" s="123">
        <v>1</v>
      </c>
      <c r="AI1060" s="35" t="s">
        <v>462</v>
      </c>
      <c r="AJ1060" s="35" t="s">
        <v>463</v>
      </c>
      <c r="AK1060" s="35" t="s">
        <v>475</v>
      </c>
      <c r="AL1060" s="35" t="s">
        <v>377</v>
      </c>
      <c r="AM1060" s="388"/>
      <c r="AN1060" s="239"/>
      <c r="AO1060" s="239"/>
      <c r="AP1060" s="239"/>
      <c r="AQ1060" s="239"/>
      <c r="AR1060" s="239"/>
      <c r="AS1060" s="239"/>
    </row>
    <row r="1061" spans="1:45" ht="25.5" x14ac:dyDescent="0.25">
      <c r="A1061" s="232" t="s">
        <v>112</v>
      </c>
      <c r="B1061" s="74" t="s">
        <v>66</v>
      </c>
      <c r="C1061" s="74">
        <v>117</v>
      </c>
      <c r="D1061" s="74" t="s">
        <v>705</v>
      </c>
      <c r="E1061" s="74" t="s">
        <v>9</v>
      </c>
      <c r="F1061" s="209"/>
      <c r="G1061" s="209"/>
      <c r="H1061" s="209"/>
      <c r="I1061" s="209"/>
      <c r="J1061" s="209"/>
      <c r="K1061" s="209"/>
      <c r="L1061" s="209"/>
      <c r="M1061" s="209"/>
      <c r="N1061" s="209"/>
      <c r="O1061" s="209"/>
      <c r="P1061" s="209"/>
      <c r="Q1061" s="209"/>
      <c r="R1061" s="209"/>
      <c r="S1061" s="209"/>
      <c r="T1061" s="209"/>
      <c r="U1061" s="209"/>
      <c r="V1061" s="209"/>
      <c r="W1061" s="209"/>
      <c r="X1061" s="209"/>
      <c r="Y1061" s="64" t="s">
        <v>824</v>
      </c>
      <c r="Z1061" s="127" t="s">
        <v>824</v>
      </c>
      <c r="AA1061" s="127" t="s">
        <v>824</v>
      </c>
      <c r="AB1061" s="382" t="s">
        <v>824</v>
      </c>
      <c r="AC1061" s="61" t="s">
        <v>824</v>
      </c>
      <c r="AD1061" s="229"/>
      <c r="AE1061" s="61" t="s">
        <v>824</v>
      </c>
      <c r="AF1061" s="130" t="s">
        <v>824</v>
      </c>
      <c r="AG1061" s="123" t="s">
        <v>824</v>
      </c>
      <c r="AH1061" s="123" t="s">
        <v>824</v>
      </c>
      <c r="AI1061" s="61" t="s">
        <v>824</v>
      </c>
      <c r="AJ1061" s="61" t="s">
        <v>824</v>
      </c>
      <c r="AK1061" s="61" t="s">
        <v>824</v>
      </c>
      <c r="AL1061" s="61" t="s">
        <v>1129</v>
      </c>
      <c r="AM1061" s="386"/>
      <c r="AN1061" s="239"/>
      <c r="AO1061" s="239"/>
      <c r="AP1061" s="239"/>
      <c r="AQ1061" s="239"/>
      <c r="AR1061" s="239"/>
      <c r="AS1061" s="239"/>
    </row>
    <row r="1062" spans="1:45" ht="38.25" x14ac:dyDescent="0.25">
      <c r="A1062" s="232" t="s">
        <v>112</v>
      </c>
      <c r="B1062" s="191" t="s">
        <v>66</v>
      </c>
      <c r="C1062" s="191">
        <v>118</v>
      </c>
      <c r="D1062" s="191" t="s">
        <v>707</v>
      </c>
      <c r="E1062" s="191" t="s">
        <v>9</v>
      </c>
      <c r="F1062" s="216"/>
      <c r="G1062" s="216"/>
      <c r="H1062" s="216"/>
      <c r="I1062" s="216"/>
      <c r="J1062" s="216"/>
      <c r="K1062" s="216"/>
      <c r="L1062" s="216"/>
      <c r="M1062" s="216"/>
      <c r="N1062" s="216"/>
      <c r="O1062" s="216"/>
      <c r="P1062" s="216"/>
      <c r="Q1062" s="216"/>
      <c r="R1062" s="216"/>
      <c r="S1062" s="216"/>
      <c r="T1062" s="216"/>
      <c r="U1062" s="216"/>
      <c r="V1062" s="216"/>
      <c r="W1062" s="216"/>
      <c r="X1062" s="216"/>
      <c r="Y1062" s="152" t="s">
        <v>824</v>
      </c>
      <c r="Z1062" s="127" t="s">
        <v>824</v>
      </c>
      <c r="AA1062" s="127" t="s">
        <v>824</v>
      </c>
      <c r="AB1062" s="127" t="s">
        <v>824</v>
      </c>
      <c r="AC1062" s="35" t="s">
        <v>824</v>
      </c>
      <c r="AD1062" s="387"/>
      <c r="AE1062" s="35" t="s">
        <v>824</v>
      </c>
      <c r="AF1062" s="193" t="s">
        <v>824</v>
      </c>
      <c r="AG1062" s="123" t="s">
        <v>824</v>
      </c>
      <c r="AH1062" s="123" t="s">
        <v>824</v>
      </c>
      <c r="AI1062" s="35" t="s">
        <v>824</v>
      </c>
      <c r="AJ1062" s="35" t="s">
        <v>824</v>
      </c>
      <c r="AK1062" s="35" t="s">
        <v>824</v>
      </c>
      <c r="AL1062" s="35" t="s">
        <v>1129</v>
      </c>
      <c r="AM1062" s="388"/>
      <c r="AN1062" s="239"/>
      <c r="AO1062" s="239"/>
      <c r="AP1062" s="239"/>
      <c r="AQ1062" s="239"/>
      <c r="AR1062" s="239"/>
      <c r="AS1062" s="239"/>
    </row>
    <row r="1063" spans="1:45" ht="38.25" x14ac:dyDescent="0.25">
      <c r="A1063" s="232" t="s">
        <v>112</v>
      </c>
      <c r="B1063" s="74" t="s">
        <v>66</v>
      </c>
      <c r="C1063" s="74">
        <v>119</v>
      </c>
      <c r="D1063" s="74" t="s">
        <v>761</v>
      </c>
      <c r="E1063" s="74" t="s">
        <v>9</v>
      </c>
      <c r="F1063" s="209"/>
      <c r="G1063" s="209"/>
      <c r="H1063" s="209"/>
      <c r="I1063" s="209"/>
      <c r="J1063" s="209"/>
      <c r="K1063" s="209"/>
      <c r="L1063" s="209"/>
      <c r="M1063" s="209"/>
      <c r="N1063" s="209"/>
      <c r="O1063" s="209"/>
      <c r="P1063" s="209"/>
      <c r="Q1063" s="209"/>
      <c r="R1063" s="209"/>
      <c r="S1063" s="209"/>
      <c r="T1063" s="209"/>
      <c r="U1063" s="209"/>
      <c r="V1063" s="209"/>
      <c r="W1063" s="209"/>
      <c r="X1063" s="209"/>
      <c r="Y1063" s="64" t="s">
        <v>824</v>
      </c>
      <c r="Z1063" s="127" t="s">
        <v>824</v>
      </c>
      <c r="AA1063" s="127" t="s">
        <v>824</v>
      </c>
      <c r="AB1063" s="382" t="s">
        <v>824</v>
      </c>
      <c r="AC1063" s="35" t="s">
        <v>824</v>
      </c>
      <c r="AD1063" s="237"/>
      <c r="AE1063" s="35" t="s">
        <v>824</v>
      </c>
      <c r="AF1063" s="130" t="s">
        <v>824</v>
      </c>
      <c r="AG1063" s="123" t="s">
        <v>824</v>
      </c>
      <c r="AH1063" s="123" t="s">
        <v>824</v>
      </c>
      <c r="AI1063" s="61" t="s">
        <v>824</v>
      </c>
      <c r="AJ1063" s="143" t="s">
        <v>824</v>
      </c>
      <c r="AK1063" s="143" t="s">
        <v>824</v>
      </c>
      <c r="AL1063" s="61" t="s">
        <v>1129</v>
      </c>
      <c r="AM1063" s="386"/>
      <c r="AN1063" s="239"/>
      <c r="AO1063" s="239"/>
      <c r="AP1063" s="239"/>
      <c r="AQ1063" s="239"/>
      <c r="AR1063" s="239" t="s">
        <v>1104</v>
      </c>
      <c r="AS1063" s="239" t="s">
        <v>1103</v>
      </c>
    </row>
    <row r="1064" spans="1:45" ht="135" x14ac:dyDescent="0.25">
      <c r="A1064" s="232" t="s">
        <v>112</v>
      </c>
      <c r="B1064" s="191" t="s">
        <v>45</v>
      </c>
      <c r="C1064" s="191">
        <v>120</v>
      </c>
      <c r="D1064" s="191" t="s">
        <v>710</v>
      </c>
      <c r="E1064" s="191" t="s">
        <v>9</v>
      </c>
      <c r="F1064" s="216"/>
      <c r="G1064" s="216"/>
      <c r="H1064" s="216"/>
      <c r="I1064" s="216"/>
      <c r="J1064" s="216"/>
      <c r="K1064" s="216"/>
      <c r="L1064" s="216"/>
      <c r="M1064" s="216"/>
      <c r="N1064" s="216"/>
      <c r="O1064" s="216"/>
      <c r="P1064" s="216"/>
      <c r="Q1064" s="216"/>
      <c r="R1064" s="216"/>
      <c r="S1064" s="216"/>
      <c r="T1064" s="216"/>
      <c r="U1064" s="216"/>
      <c r="V1064" s="216"/>
      <c r="W1064" s="216"/>
      <c r="X1064" s="216"/>
      <c r="Y1064" s="152" t="s">
        <v>824</v>
      </c>
      <c r="Z1064" s="127" t="s">
        <v>824</v>
      </c>
      <c r="AA1064" s="127" t="s">
        <v>824</v>
      </c>
      <c r="AB1064" s="127" t="s">
        <v>824</v>
      </c>
      <c r="AC1064" s="35" t="s">
        <v>824</v>
      </c>
      <c r="AD1064" s="237"/>
      <c r="AE1064" s="35" t="s">
        <v>824</v>
      </c>
      <c r="AF1064" s="193" t="s">
        <v>824</v>
      </c>
      <c r="AG1064" s="123" t="s">
        <v>824</v>
      </c>
      <c r="AH1064" s="123" t="s">
        <v>824</v>
      </c>
      <c r="AI1064" s="61" t="s">
        <v>824</v>
      </c>
      <c r="AJ1064" s="143" t="s">
        <v>824</v>
      </c>
      <c r="AK1064" s="143" t="s">
        <v>824</v>
      </c>
      <c r="AL1064" s="35" t="s">
        <v>1129</v>
      </c>
      <c r="AM1064" s="388"/>
      <c r="AN1064" s="239"/>
      <c r="AO1064" s="239"/>
      <c r="AP1064" s="239"/>
      <c r="AQ1064" s="239"/>
      <c r="AR1064" s="239" t="s">
        <v>1104</v>
      </c>
      <c r="AS1064" s="239" t="s">
        <v>1098</v>
      </c>
    </row>
    <row r="1065" spans="1:45" ht="25.5" x14ac:dyDescent="0.25">
      <c r="A1065" s="232" t="s">
        <v>112</v>
      </c>
      <c r="B1065" s="74" t="s">
        <v>66</v>
      </c>
      <c r="C1065" s="74">
        <v>121</v>
      </c>
      <c r="D1065" s="74" t="s">
        <v>712</v>
      </c>
      <c r="E1065" s="74" t="s">
        <v>9</v>
      </c>
      <c r="F1065" s="209"/>
      <c r="G1065" s="209"/>
      <c r="H1065" s="209"/>
      <c r="I1065" s="209"/>
      <c r="J1065" s="209"/>
      <c r="K1065" s="209"/>
      <c r="L1065" s="209"/>
      <c r="M1065" s="209"/>
      <c r="N1065" s="209"/>
      <c r="O1065" s="209"/>
      <c r="P1065" s="209"/>
      <c r="Q1065" s="209"/>
      <c r="R1065" s="209"/>
      <c r="S1065" s="209"/>
      <c r="T1065" s="209"/>
      <c r="U1065" s="209"/>
      <c r="V1065" s="209"/>
      <c r="W1065" s="209"/>
      <c r="X1065" s="209"/>
      <c r="Y1065" s="64" t="s">
        <v>824</v>
      </c>
      <c r="Z1065" s="127" t="s">
        <v>824</v>
      </c>
      <c r="AA1065" s="127" t="s">
        <v>824</v>
      </c>
      <c r="AB1065" s="382" t="s">
        <v>824</v>
      </c>
      <c r="AC1065" s="61" t="s">
        <v>824</v>
      </c>
      <c r="AD1065" s="229"/>
      <c r="AE1065" s="61" t="s">
        <v>824</v>
      </c>
      <c r="AF1065" s="130" t="s">
        <v>824</v>
      </c>
      <c r="AG1065" s="123" t="s">
        <v>824</v>
      </c>
      <c r="AH1065" s="123" t="s">
        <v>824</v>
      </c>
      <c r="AI1065" s="61" t="s">
        <v>824</v>
      </c>
      <c r="AJ1065" s="61" t="s">
        <v>824</v>
      </c>
      <c r="AK1065" s="61" t="s">
        <v>824</v>
      </c>
      <c r="AL1065" s="61" t="s">
        <v>1129</v>
      </c>
      <c r="AM1065" s="386"/>
      <c r="AN1065" s="239"/>
      <c r="AO1065" s="239"/>
      <c r="AP1065" s="239"/>
      <c r="AQ1065" s="239"/>
      <c r="AR1065" s="239"/>
      <c r="AS1065" s="239"/>
    </row>
    <row r="1066" spans="1:45" ht="25.5" x14ac:dyDescent="0.25">
      <c r="A1066" s="232" t="s">
        <v>112</v>
      </c>
      <c r="B1066" s="191" t="s">
        <v>66</v>
      </c>
      <c r="C1066" s="191">
        <v>122</v>
      </c>
      <c r="D1066" s="191" t="s">
        <v>763</v>
      </c>
      <c r="E1066" s="191" t="s">
        <v>9</v>
      </c>
      <c r="F1066" s="216"/>
      <c r="G1066" s="216"/>
      <c r="H1066" s="216"/>
      <c r="I1066" s="216"/>
      <c r="J1066" s="216"/>
      <c r="K1066" s="216"/>
      <c r="L1066" s="216"/>
      <c r="M1066" s="216"/>
      <c r="N1066" s="216"/>
      <c r="O1066" s="216"/>
      <c r="P1066" s="216"/>
      <c r="Q1066" s="216"/>
      <c r="R1066" s="216"/>
      <c r="S1066" s="216"/>
      <c r="T1066" s="216"/>
      <c r="U1066" s="216"/>
      <c r="V1066" s="216"/>
      <c r="W1066" s="216"/>
      <c r="X1066" s="216"/>
      <c r="Y1066" s="152" t="s">
        <v>824</v>
      </c>
      <c r="Z1066" s="127" t="s">
        <v>824</v>
      </c>
      <c r="AA1066" s="127" t="s">
        <v>824</v>
      </c>
      <c r="AB1066" s="127" t="s">
        <v>824</v>
      </c>
      <c r="AC1066" s="35" t="s">
        <v>824</v>
      </c>
      <c r="AD1066" s="387"/>
      <c r="AE1066" s="35" t="s">
        <v>824</v>
      </c>
      <c r="AF1066" s="193" t="s">
        <v>824</v>
      </c>
      <c r="AG1066" s="123" t="s">
        <v>824</v>
      </c>
      <c r="AH1066" s="123" t="s">
        <v>824</v>
      </c>
      <c r="AI1066" s="35" t="s">
        <v>824</v>
      </c>
      <c r="AJ1066" s="35" t="s">
        <v>824</v>
      </c>
      <c r="AK1066" s="35" t="s">
        <v>824</v>
      </c>
      <c r="AL1066" s="35" t="s">
        <v>1129</v>
      </c>
      <c r="AM1066" s="388"/>
      <c r="AN1066" s="239"/>
      <c r="AO1066" s="239"/>
      <c r="AP1066" s="239"/>
      <c r="AQ1066" s="239"/>
      <c r="AR1066" s="239"/>
      <c r="AS1066" s="239"/>
    </row>
    <row r="1067" spans="1:45" ht="25.5" x14ac:dyDescent="0.25">
      <c r="A1067" s="232" t="s">
        <v>112</v>
      </c>
      <c r="B1067" s="74" t="s">
        <v>66</v>
      </c>
      <c r="C1067" s="74">
        <v>123</v>
      </c>
      <c r="D1067" s="74" t="s">
        <v>764</v>
      </c>
      <c r="E1067" s="74" t="s">
        <v>715</v>
      </c>
      <c r="F1067" s="209"/>
      <c r="G1067" s="209"/>
      <c r="H1067" s="209"/>
      <c r="I1067" s="209"/>
      <c r="J1067" s="209"/>
      <c r="K1067" s="209"/>
      <c r="L1067" s="209"/>
      <c r="M1067" s="209"/>
      <c r="N1067" s="209"/>
      <c r="O1067" s="209"/>
      <c r="P1067" s="209"/>
      <c r="Q1067" s="209"/>
      <c r="R1067" s="209"/>
      <c r="S1067" s="209"/>
      <c r="T1067" s="209"/>
      <c r="U1067" s="209"/>
      <c r="V1067" s="209"/>
      <c r="W1067" s="209"/>
      <c r="X1067" s="209"/>
      <c r="Y1067" s="64" t="s">
        <v>824</v>
      </c>
      <c r="Z1067" s="127" t="s">
        <v>824</v>
      </c>
      <c r="AA1067" s="127" t="s">
        <v>824</v>
      </c>
      <c r="AB1067" s="382" t="s">
        <v>824</v>
      </c>
      <c r="AC1067" s="61" t="s">
        <v>824</v>
      </c>
      <c r="AD1067" s="229"/>
      <c r="AE1067" s="61" t="s">
        <v>824</v>
      </c>
      <c r="AF1067" s="130" t="s">
        <v>824</v>
      </c>
      <c r="AG1067" s="123" t="s">
        <v>824</v>
      </c>
      <c r="AH1067" s="123" t="s">
        <v>824</v>
      </c>
      <c r="AI1067" s="61" t="s">
        <v>824</v>
      </c>
      <c r="AJ1067" s="61" t="s">
        <v>824</v>
      </c>
      <c r="AK1067" s="61" t="s">
        <v>824</v>
      </c>
      <c r="AL1067" s="61" t="s">
        <v>1129</v>
      </c>
      <c r="AM1067" s="386"/>
      <c r="AN1067" s="239"/>
      <c r="AO1067" s="239"/>
      <c r="AP1067" s="239"/>
      <c r="AQ1067" s="239"/>
      <c r="AR1067" s="239"/>
      <c r="AS1067" s="239"/>
    </row>
    <row r="1068" spans="1:45" ht="38.25" x14ac:dyDescent="0.25">
      <c r="A1068" s="232" t="s">
        <v>112</v>
      </c>
      <c r="B1068" s="191" t="s">
        <v>66</v>
      </c>
      <c r="C1068" s="191">
        <v>125</v>
      </c>
      <c r="D1068" s="191" t="s">
        <v>719</v>
      </c>
      <c r="E1068" s="191" t="s">
        <v>9</v>
      </c>
      <c r="F1068" s="216"/>
      <c r="G1068" s="216"/>
      <c r="H1068" s="216"/>
      <c r="I1068" s="216"/>
      <c r="J1068" s="216"/>
      <c r="K1068" s="216"/>
      <c r="L1068" s="216"/>
      <c r="M1068" s="216"/>
      <c r="N1068" s="216"/>
      <c r="O1068" s="216"/>
      <c r="P1068" s="216"/>
      <c r="Q1068" s="216"/>
      <c r="R1068" s="216"/>
      <c r="S1068" s="216"/>
      <c r="T1068" s="216"/>
      <c r="U1068" s="216"/>
      <c r="V1068" s="216"/>
      <c r="W1068" s="216"/>
      <c r="X1068" s="216"/>
      <c r="Y1068" s="152" t="s">
        <v>824</v>
      </c>
      <c r="Z1068" s="127" t="s">
        <v>824</v>
      </c>
      <c r="AA1068" s="127" t="s">
        <v>824</v>
      </c>
      <c r="AB1068" s="127" t="s">
        <v>824</v>
      </c>
      <c r="AC1068" s="35" t="s">
        <v>824</v>
      </c>
      <c r="AD1068" s="387"/>
      <c r="AE1068" s="35" t="s">
        <v>824</v>
      </c>
      <c r="AF1068" s="193" t="s">
        <v>824</v>
      </c>
      <c r="AG1068" s="123" t="s">
        <v>824</v>
      </c>
      <c r="AH1068" s="123" t="s">
        <v>824</v>
      </c>
      <c r="AI1068" s="35" t="s">
        <v>824</v>
      </c>
      <c r="AJ1068" s="35" t="s">
        <v>824</v>
      </c>
      <c r="AK1068" s="35" t="s">
        <v>824</v>
      </c>
      <c r="AL1068" s="35" t="s">
        <v>1129</v>
      </c>
      <c r="AM1068" s="388"/>
      <c r="AN1068" s="239"/>
      <c r="AO1068" s="239"/>
      <c r="AP1068" s="239"/>
      <c r="AQ1068" s="239"/>
      <c r="AR1068" s="239"/>
      <c r="AS1068" s="239"/>
    </row>
    <row r="1069" spans="1:45" ht="25.5" x14ac:dyDescent="0.25">
      <c r="A1069" s="232" t="s">
        <v>112</v>
      </c>
      <c r="B1069" s="74" t="s">
        <v>66</v>
      </c>
      <c r="C1069" s="74">
        <v>126</v>
      </c>
      <c r="D1069" s="74" t="s">
        <v>766</v>
      </c>
      <c r="E1069" s="74" t="s">
        <v>9</v>
      </c>
      <c r="F1069" s="209"/>
      <c r="G1069" s="209"/>
      <c r="H1069" s="209"/>
      <c r="I1069" s="209"/>
      <c r="J1069" s="209"/>
      <c r="K1069" s="209"/>
      <c r="L1069" s="209"/>
      <c r="M1069" s="209"/>
      <c r="N1069" s="209"/>
      <c r="O1069" s="209"/>
      <c r="P1069" s="209"/>
      <c r="Q1069" s="209"/>
      <c r="R1069" s="209"/>
      <c r="S1069" s="209"/>
      <c r="T1069" s="209"/>
      <c r="U1069" s="209"/>
      <c r="V1069" s="209"/>
      <c r="W1069" s="209"/>
      <c r="X1069" s="209"/>
      <c r="Y1069" s="64" t="s">
        <v>824</v>
      </c>
      <c r="Z1069" s="127" t="s">
        <v>824</v>
      </c>
      <c r="AA1069" s="127" t="s">
        <v>824</v>
      </c>
      <c r="AB1069" s="382" t="s">
        <v>824</v>
      </c>
      <c r="AC1069" s="61" t="s">
        <v>824</v>
      </c>
      <c r="AD1069" s="229"/>
      <c r="AE1069" s="61" t="s">
        <v>824</v>
      </c>
      <c r="AF1069" s="130" t="s">
        <v>824</v>
      </c>
      <c r="AG1069" s="123" t="s">
        <v>824</v>
      </c>
      <c r="AH1069" s="123" t="s">
        <v>824</v>
      </c>
      <c r="AI1069" s="61" t="s">
        <v>824</v>
      </c>
      <c r="AJ1069" s="61" t="s">
        <v>824</v>
      </c>
      <c r="AK1069" s="61" t="s">
        <v>824</v>
      </c>
      <c r="AL1069" s="61" t="s">
        <v>1129</v>
      </c>
      <c r="AM1069" s="386"/>
      <c r="AN1069" s="239"/>
      <c r="AO1069" s="239"/>
      <c r="AP1069" s="239"/>
      <c r="AQ1069" s="239"/>
      <c r="AR1069" s="239"/>
      <c r="AS1069" s="239"/>
    </row>
    <row r="1070" spans="1:45" ht="25.5" x14ac:dyDescent="0.25">
      <c r="A1070" s="232" t="s">
        <v>112</v>
      </c>
      <c r="B1070" s="191" t="s">
        <v>66</v>
      </c>
      <c r="C1070" s="191">
        <v>127</v>
      </c>
      <c r="D1070" s="191" t="s">
        <v>722</v>
      </c>
      <c r="E1070" s="191" t="s">
        <v>9</v>
      </c>
      <c r="F1070" s="216"/>
      <c r="G1070" s="216"/>
      <c r="H1070" s="216"/>
      <c r="I1070" s="216"/>
      <c r="J1070" s="216"/>
      <c r="K1070" s="216"/>
      <c r="L1070" s="216"/>
      <c r="M1070" s="216"/>
      <c r="N1070" s="216"/>
      <c r="O1070" s="216"/>
      <c r="P1070" s="216"/>
      <c r="Q1070" s="216"/>
      <c r="R1070" s="216"/>
      <c r="S1070" s="216"/>
      <c r="T1070" s="216"/>
      <c r="U1070" s="216"/>
      <c r="V1070" s="216"/>
      <c r="W1070" s="216"/>
      <c r="X1070" s="216"/>
      <c r="Y1070" s="152" t="s">
        <v>824</v>
      </c>
      <c r="Z1070" s="127" t="s">
        <v>824</v>
      </c>
      <c r="AA1070" s="127" t="s">
        <v>824</v>
      </c>
      <c r="AB1070" s="127" t="s">
        <v>824</v>
      </c>
      <c r="AC1070" s="35" t="s">
        <v>824</v>
      </c>
      <c r="AD1070" s="387"/>
      <c r="AE1070" s="35" t="s">
        <v>824</v>
      </c>
      <c r="AF1070" s="193" t="s">
        <v>824</v>
      </c>
      <c r="AG1070" s="123" t="s">
        <v>824</v>
      </c>
      <c r="AH1070" s="123" t="s">
        <v>824</v>
      </c>
      <c r="AI1070" s="35" t="s">
        <v>824</v>
      </c>
      <c r="AJ1070" s="35" t="s">
        <v>824</v>
      </c>
      <c r="AK1070" s="35" t="s">
        <v>824</v>
      </c>
      <c r="AL1070" s="35" t="s">
        <v>1129</v>
      </c>
      <c r="AM1070" s="388"/>
      <c r="AN1070" s="239"/>
      <c r="AO1070" s="239"/>
      <c r="AP1070" s="239"/>
      <c r="AQ1070" s="239"/>
      <c r="AR1070" s="239"/>
      <c r="AS1070" s="239"/>
    </row>
    <row r="1071" spans="1:45" ht="25.5" x14ac:dyDescent="0.25">
      <c r="A1071" s="232" t="s">
        <v>112</v>
      </c>
      <c r="B1071" s="74" t="s">
        <v>76</v>
      </c>
      <c r="C1071" s="74">
        <v>129</v>
      </c>
      <c r="D1071" s="74" t="s">
        <v>779</v>
      </c>
      <c r="E1071" s="74" t="s">
        <v>9</v>
      </c>
      <c r="F1071" s="209"/>
      <c r="G1071" s="209"/>
      <c r="H1071" s="209"/>
      <c r="I1071" s="209"/>
      <c r="J1071" s="209"/>
      <c r="K1071" s="209"/>
      <c r="L1071" s="209"/>
      <c r="M1071" s="209"/>
      <c r="N1071" s="209"/>
      <c r="O1071" s="209"/>
      <c r="P1071" s="209"/>
      <c r="Q1071" s="209"/>
      <c r="R1071" s="209"/>
      <c r="S1071" s="209"/>
      <c r="T1071" s="209"/>
      <c r="U1071" s="209"/>
      <c r="V1071" s="209"/>
      <c r="W1071" s="209"/>
      <c r="X1071" s="209"/>
      <c r="Y1071" s="64" t="s">
        <v>824</v>
      </c>
      <c r="Z1071" s="127" t="s">
        <v>824</v>
      </c>
      <c r="AA1071" s="127" t="s">
        <v>824</v>
      </c>
      <c r="AB1071" s="382" t="s">
        <v>824</v>
      </c>
      <c r="AC1071" s="61" t="s">
        <v>824</v>
      </c>
      <c r="AD1071" s="229"/>
      <c r="AE1071" s="61" t="s">
        <v>824</v>
      </c>
      <c r="AF1071" s="130" t="s">
        <v>824</v>
      </c>
      <c r="AG1071" s="123" t="s">
        <v>824</v>
      </c>
      <c r="AH1071" s="123" t="s">
        <v>824</v>
      </c>
      <c r="AI1071" s="61" t="s">
        <v>824</v>
      </c>
      <c r="AJ1071" s="61" t="s">
        <v>824</v>
      </c>
      <c r="AK1071" s="61" t="s">
        <v>824</v>
      </c>
      <c r="AL1071" s="61" t="s">
        <v>1129</v>
      </c>
      <c r="AM1071" s="386"/>
      <c r="AN1071" s="239"/>
      <c r="AO1071" s="239"/>
      <c r="AP1071" s="239"/>
      <c r="AQ1071" s="239"/>
      <c r="AR1071" s="239"/>
      <c r="AS1071" s="239"/>
    </row>
    <row r="1072" spans="1:45" ht="25.5" x14ac:dyDescent="0.25">
      <c r="A1072" s="232" t="s">
        <v>112</v>
      </c>
      <c r="B1072" s="191" t="s">
        <v>687</v>
      </c>
      <c r="C1072" s="191">
        <v>130</v>
      </c>
      <c r="D1072" s="191" t="s">
        <v>769</v>
      </c>
      <c r="E1072" s="191" t="s">
        <v>9</v>
      </c>
      <c r="F1072" s="216"/>
      <c r="G1072" s="216"/>
      <c r="H1072" s="216"/>
      <c r="I1072" s="216"/>
      <c r="J1072" s="216"/>
      <c r="K1072" s="216"/>
      <c r="L1072" s="216"/>
      <c r="M1072" s="216"/>
      <c r="N1072" s="216"/>
      <c r="O1072" s="216"/>
      <c r="P1072" s="216"/>
      <c r="Q1072" s="216"/>
      <c r="R1072" s="216"/>
      <c r="S1072" s="216"/>
      <c r="T1072" s="216"/>
      <c r="U1072" s="216"/>
      <c r="V1072" s="216"/>
      <c r="W1072" s="216"/>
      <c r="X1072" s="216"/>
      <c r="Y1072" s="152" t="s">
        <v>824</v>
      </c>
      <c r="Z1072" s="127" t="s">
        <v>824</v>
      </c>
      <c r="AA1072" s="127" t="s">
        <v>824</v>
      </c>
      <c r="AB1072" s="127" t="s">
        <v>824</v>
      </c>
      <c r="AC1072" s="35" t="s">
        <v>824</v>
      </c>
      <c r="AD1072" s="387"/>
      <c r="AE1072" s="35" t="s">
        <v>824</v>
      </c>
      <c r="AF1072" s="193" t="s">
        <v>824</v>
      </c>
      <c r="AG1072" s="123" t="s">
        <v>824</v>
      </c>
      <c r="AH1072" s="123" t="s">
        <v>824</v>
      </c>
      <c r="AI1072" s="35" t="s">
        <v>824</v>
      </c>
      <c r="AJ1072" s="35" t="s">
        <v>824</v>
      </c>
      <c r="AK1072" s="35" t="s">
        <v>824</v>
      </c>
      <c r="AL1072" s="35" t="s">
        <v>1129</v>
      </c>
      <c r="AM1072" s="388"/>
      <c r="AN1072" s="239"/>
      <c r="AO1072" s="239"/>
      <c r="AP1072" s="239"/>
      <c r="AQ1072" s="239"/>
      <c r="AR1072" s="239"/>
      <c r="AS1072" s="239"/>
    </row>
    <row r="1073" spans="1:45" ht="25.5" x14ac:dyDescent="0.25">
      <c r="A1073" s="232" t="s">
        <v>112</v>
      </c>
      <c r="B1073" s="74" t="s">
        <v>48</v>
      </c>
      <c r="C1073" s="74">
        <v>131</v>
      </c>
      <c r="D1073" s="74" t="s">
        <v>724</v>
      </c>
      <c r="E1073" s="74" t="s">
        <v>9</v>
      </c>
      <c r="F1073" s="209"/>
      <c r="G1073" s="209"/>
      <c r="H1073" s="209"/>
      <c r="I1073" s="209"/>
      <c r="J1073" s="209"/>
      <c r="K1073" s="209"/>
      <c r="L1073" s="209"/>
      <c r="M1073" s="209"/>
      <c r="N1073" s="209"/>
      <c r="O1073" s="209"/>
      <c r="P1073" s="209"/>
      <c r="Q1073" s="209"/>
      <c r="R1073" s="209"/>
      <c r="S1073" s="209"/>
      <c r="T1073" s="209"/>
      <c r="U1073" s="209"/>
      <c r="V1073" s="209"/>
      <c r="W1073" s="209"/>
      <c r="X1073" s="209"/>
      <c r="Y1073" s="64" t="s">
        <v>824</v>
      </c>
      <c r="Z1073" s="127" t="s">
        <v>824</v>
      </c>
      <c r="AA1073" s="127" t="s">
        <v>824</v>
      </c>
      <c r="AB1073" s="382" t="s">
        <v>824</v>
      </c>
      <c r="AC1073" s="61" t="s">
        <v>824</v>
      </c>
      <c r="AD1073" s="229"/>
      <c r="AE1073" s="61" t="s">
        <v>824</v>
      </c>
      <c r="AF1073" s="130" t="s">
        <v>824</v>
      </c>
      <c r="AG1073" s="123" t="s">
        <v>824</v>
      </c>
      <c r="AH1073" s="123" t="s">
        <v>824</v>
      </c>
      <c r="AI1073" s="61" t="s">
        <v>824</v>
      </c>
      <c r="AJ1073" s="61" t="s">
        <v>824</v>
      </c>
      <c r="AK1073" s="61" t="s">
        <v>824</v>
      </c>
      <c r="AL1073" s="61" t="s">
        <v>1129</v>
      </c>
      <c r="AM1073" s="386"/>
      <c r="AN1073" s="239"/>
      <c r="AO1073" s="239"/>
      <c r="AP1073" s="239"/>
      <c r="AQ1073" s="239"/>
      <c r="AR1073" s="239"/>
      <c r="AS1073" s="239"/>
    </row>
    <row r="1074" spans="1:45" ht="25.5" x14ac:dyDescent="0.25">
      <c r="A1074" s="232" t="s">
        <v>112</v>
      </c>
      <c r="B1074" s="191" t="s">
        <v>12</v>
      </c>
      <c r="C1074" s="191">
        <v>132</v>
      </c>
      <c r="D1074" s="191" t="s">
        <v>1305</v>
      </c>
      <c r="E1074" s="191" t="s">
        <v>735</v>
      </c>
      <c r="F1074" s="216">
        <v>4</v>
      </c>
      <c r="G1074" s="216">
        <v>3</v>
      </c>
      <c r="H1074" s="216">
        <v>2</v>
      </c>
      <c r="I1074" s="216">
        <v>3</v>
      </c>
      <c r="J1074" s="216">
        <v>4</v>
      </c>
      <c r="K1074" s="216">
        <v>3</v>
      </c>
      <c r="L1074" s="216">
        <v>3</v>
      </c>
      <c r="M1074" s="216"/>
      <c r="N1074" s="216"/>
      <c r="O1074" s="216"/>
      <c r="P1074" s="216"/>
      <c r="Q1074" s="216"/>
      <c r="R1074" s="216"/>
      <c r="S1074" s="216"/>
      <c r="T1074" s="216"/>
      <c r="U1074" s="216"/>
      <c r="V1074" s="216"/>
      <c r="W1074" s="216"/>
      <c r="X1074" s="216"/>
      <c r="Y1074" s="152">
        <v>3</v>
      </c>
      <c r="Z1074" s="127">
        <v>3</v>
      </c>
      <c r="AA1074" s="127">
        <v>3</v>
      </c>
      <c r="AB1074" s="127" t="s">
        <v>1132</v>
      </c>
      <c r="AC1074" s="35" t="s">
        <v>144</v>
      </c>
      <c r="AD1074" s="387" t="s">
        <v>371</v>
      </c>
      <c r="AE1074" s="35" t="s">
        <v>476</v>
      </c>
      <c r="AF1074" s="193" t="s">
        <v>1132</v>
      </c>
      <c r="AG1074" s="123">
        <v>3</v>
      </c>
      <c r="AH1074" s="123">
        <v>3</v>
      </c>
      <c r="AI1074" s="35" t="s">
        <v>144</v>
      </c>
      <c r="AJ1074" s="35" t="s">
        <v>371</v>
      </c>
      <c r="AK1074" s="35" t="s">
        <v>476</v>
      </c>
      <c r="AL1074" s="35" t="s">
        <v>1129</v>
      </c>
      <c r="AM1074" s="388"/>
      <c r="AN1074" s="239"/>
      <c r="AO1074" s="239"/>
      <c r="AP1074" s="239"/>
      <c r="AQ1074" s="239"/>
      <c r="AR1074" s="239"/>
      <c r="AS1074" s="239"/>
    </row>
    <row r="1075" spans="1:45" ht="38.25" x14ac:dyDescent="0.25">
      <c r="A1075" s="232" t="s">
        <v>112</v>
      </c>
      <c r="B1075" s="74" t="s">
        <v>102</v>
      </c>
      <c r="C1075" s="74">
        <v>133</v>
      </c>
      <c r="D1075" s="74" t="s">
        <v>772</v>
      </c>
      <c r="E1075" s="74" t="s">
        <v>735</v>
      </c>
      <c r="F1075" s="209"/>
      <c r="G1075" s="209"/>
      <c r="H1075" s="209"/>
      <c r="I1075" s="209"/>
      <c r="J1075" s="209"/>
      <c r="K1075" s="209"/>
      <c r="L1075" s="209"/>
      <c r="M1075" s="209"/>
      <c r="N1075" s="209"/>
      <c r="O1075" s="209"/>
      <c r="P1075" s="209"/>
      <c r="Q1075" s="209"/>
      <c r="R1075" s="209"/>
      <c r="S1075" s="209"/>
      <c r="T1075" s="209"/>
      <c r="U1075" s="209"/>
      <c r="V1075" s="209"/>
      <c r="W1075" s="209"/>
      <c r="X1075" s="209"/>
      <c r="Y1075" s="64" t="s">
        <v>824</v>
      </c>
      <c r="Z1075" s="127" t="s">
        <v>824</v>
      </c>
      <c r="AA1075" s="127" t="s">
        <v>824</v>
      </c>
      <c r="AB1075" s="382" t="s">
        <v>824</v>
      </c>
      <c r="AC1075" s="61" t="s">
        <v>824</v>
      </c>
      <c r="AD1075" s="229"/>
      <c r="AE1075" s="61" t="s">
        <v>824</v>
      </c>
      <c r="AF1075" s="130" t="s">
        <v>824</v>
      </c>
      <c r="AG1075" s="123" t="s">
        <v>824</v>
      </c>
      <c r="AH1075" s="123" t="s">
        <v>824</v>
      </c>
      <c r="AI1075" s="61" t="s">
        <v>824</v>
      </c>
      <c r="AJ1075" s="61" t="s">
        <v>824</v>
      </c>
      <c r="AK1075" s="61" t="s">
        <v>824</v>
      </c>
      <c r="AL1075" s="61" t="s">
        <v>1129</v>
      </c>
      <c r="AM1075" s="386"/>
      <c r="AN1075" s="239"/>
      <c r="AO1075" s="239"/>
      <c r="AP1075" s="239"/>
      <c r="AQ1075" s="239"/>
      <c r="AR1075" s="239"/>
      <c r="AS1075" s="239"/>
    </row>
    <row r="1076" spans="1:45" x14ac:dyDescent="0.25">
      <c r="A1076" s="232" t="s">
        <v>112</v>
      </c>
      <c r="B1076" s="191" t="s">
        <v>38</v>
      </c>
      <c r="C1076" s="191">
        <v>134</v>
      </c>
      <c r="D1076" s="191" t="s">
        <v>726</v>
      </c>
      <c r="E1076" s="191" t="s">
        <v>735</v>
      </c>
      <c r="F1076" s="216"/>
      <c r="G1076" s="216"/>
      <c r="H1076" s="216"/>
      <c r="I1076" s="216"/>
      <c r="J1076" s="216"/>
      <c r="K1076" s="216"/>
      <c r="L1076" s="216"/>
      <c r="M1076" s="216"/>
      <c r="N1076" s="216"/>
      <c r="O1076" s="216"/>
      <c r="P1076" s="216"/>
      <c r="Q1076" s="216"/>
      <c r="R1076" s="216"/>
      <c r="S1076" s="216"/>
      <c r="T1076" s="216"/>
      <c r="U1076" s="216"/>
      <c r="V1076" s="216"/>
      <c r="W1076" s="216"/>
      <c r="X1076" s="216"/>
      <c r="Y1076" s="152" t="s">
        <v>824</v>
      </c>
      <c r="Z1076" s="127" t="s">
        <v>824</v>
      </c>
      <c r="AA1076" s="127" t="s">
        <v>824</v>
      </c>
      <c r="AB1076" s="127" t="s">
        <v>824</v>
      </c>
      <c r="AC1076" s="35" t="s">
        <v>824</v>
      </c>
      <c r="AD1076" s="387"/>
      <c r="AE1076" s="35" t="s">
        <v>824</v>
      </c>
      <c r="AF1076" s="193" t="s">
        <v>824</v>
      </c>
      <c r="AG1076" s="123" t="s">
        <v>824</v>
      </c>
      <c r="AH1076" s="123" t="s">
        <v>824</v>
      </c>
      <c r="AI1076" s="35" t="s">
        <v>824</v>
      </c>
      <c r="AJ1076" s="35" t="s">
        <v>824</v>
      </c>
      <c r="AK1076" s="35" t="s">
        <v>824</v>
      </c>
      <c r="AL1076" s="35" t="s">
        <v>1129</v>
      </c>
      <c r="AM1076" s="388"/>
      <c r="AN1076" s="239"/>
      <c r="AO1076" s="239"/>
      <c r="AP1076" s="239"/>
      <c r="AQ1076" s="239"/>
      <c r="AR1076" s="239"/>
      <c r="AS1076" s="239"/>
    </row>
    <row r="1077" spans="1:45" x14ac:dyDescent="0.25">
      <c r="A1077" s="232" t="s">
        <v>112</v>
      </c>
      <c r="B1077" s="74" t="s">
        <v>43</v>
      </c>
      <c r="C1077" s="74">
        <v>135</v>
      </c>
      <c r="D1077" s="74" t="s">
        <v>730</v>
      </c>
      <c r="E1077" s="74" t="s">
        <v>735</v>
      </c>
      <c r="F1077" s="209"/>
      <c r="G1077" s="209"/>
      <c r="H1077" s="209"/>
      <c r="I1077" s="209"/>
      <c r="J1077" s="209"/>
      <c r="K1077" s="209"/>
      <c r="L1077" s="209"/>
      <c r="M1077" s="209"/>
      <c r="N1077" s="209"/>
      <c r="O1077" s="209"/>
      <c r="P1077" s="209"/>
      <c r="Q1077" s="209"/>
      <c r="R1077" s="209"/>
      <c r="S1077" s="209"/>
      <c r="T1077" s="209"/>
      <c r="U1077" s="209"/>
      <c r="V1077" s="209"/>
      <c r="W1077" s="209"/>
      <c r="X1077" s="209"/>
      <c r="Y1077" s="64" t="s">
        <v>824</v>
      </c>
      <c r="Z1077" s="127" t="s">
        <v>824</v>
      </c>
      <c r="AA1077" s="127" t="s">
        <v>824</v>
      </c>
      <c r="AB1077" s="382" t="s">
        <v>824</v>
      </c>
      <c r="AC1077" s="61" t="s">
        <v>824</v>
      </c>
      <c r="AD1077" s="229"/>
      <c r="AE1077" s="61" t="s">
        <v>824</v>
      </c>
      <c r="AF1077" s="130" t="s">
        <v>824</v>
      </c>
      <c r="AG1077" s="123" t="s">
        <v>824</v>
      </c>
      <c r="AH1077" s="123" t="s">
        <v>824</v>
      </c>
      <c r="AI1077" s="61" t="s">
        <v>824</v>
      </c>
      <c r="AJ1077" s="61" t="s">
        <v>824</v>
      </c>
      <c r="AK1077" s="61" t="s">
        <v>824</v>
      </c>
      <c r="AL1077" s="61" t="s">
        <v>1129</v>
      </c>
      <c r="AM1077" s="386"/>
      <c r="AN1077" s="239"/>
      <c r="AO1077" s="239"/>
      <c r="AP1077" s="239"/>
      <c r="AQ1077" s="239"/>
      <c r="AR1077" s="239"/>
      <c r="AS1077" s="239"/>
    </row>
    <row r="1078" spans="1:45" ht="25.5" x14ac:dyDescent="0.25">
      <c r="A1078" s="232" t="s">
        <v>112</v>
      </c>
      <c r="B1078" s="191" t="s">
        <v>66</v>
      </c>
      <c r="C1078" s="191">
        <v>136</v>
      </c>
      <c r="D1078" s="191" t="s">
        <v>774</v>
      </c>
      <c r="E1078" s="191" t="s">
        <v>735</v>
      </c>
      <c r="F1078" s="216"/>
      <c r="G1078" s="216"/>
      <c r="H1078" s="216"/>
      <c r="I1078" s="216"/>
      <c r="J1078" s="216"/>
      <c r="K1078" s="216"/>
      <c r="L1078" s="216"/>
      <c r="M1078" s="216"/>
      <c r="N1078" s="216"/>
      <c r="O1078" s="216"/>
      <c r="P1078" s="216"/>
      <c r="Q1078" s="216"/>
      <c r="R1078" s="216"/>
      <c r="S1078" s="216"/>
      <c r="T1078" s="216"/>
      <c r="U1078" s="216"/>
      <c r="V1078" s="216"/>
      <c r="W1078" s="216"/>
      <c r="X1078" s="216"/>
      <c r="Y1078" s="152" t="s">
        <v>824</v>
      </c>
      <c r="Z1078" s="127" t="s">
        <v>824</v>
      </c>
      <c r="AA1078" s="127" t="s">
        <v>824</v>
      </c>
      <c r="AB1078" s="127" t="s">
        <v>824</v>
      </c>
      <c r="AC1078" s="35" t="s">
        <v>824</v>
      </c>
      <c r="AD1078" s="387"/>
      <c r="AE1078" s="35" t="s">
        <v>824</v>
      </c>
      <c r="AF1078" s="193" t="s">
        <v>824</v>
      </c>
      <c r="AG1078" s="123" t="s">
        <v>824</v>
      </c>
      <c r="AH1078" s="123" t="s">
        <v>824</v>
      </c>
      <c r="AI1078" s="35" t="s">
        <v>824</v>
      </c>
      <c r="AJ1078" s="35" t="s">
        <v>824</v>
      </c>
      <c r="AK1078" s="35" t="s">
        <v>824</v>
      </c>
      <c r="AL1078" s="35" t="s">
        <v>1129</v>
      </c>
      <c r="AM1078" s="388"/>
      <c r="AN1078" s="239"/>
      <c r="AO1078" s="239"/>
      <c r="AP1078" s="239"/>
      <c r="AQ1078" s="239"/>
      <c r="AR1078" s="239"/>
      <c r="AS1078" s="239"/>
    </row>
    <row r="1079" spans="1:45" x14ac:dyDescent="0.25">
      <c r="A1079" s="232" t="s">
        <v>112</v>
      </c>
      <c r="B1079" s="74" t="s">
        <v>66</v>
      </c>
      <c r="C1079" s="74">
        <v>137</v>
      </c>
      <c r="D1079" s="74" t="s">
        <v>736</v>
      </c>
      <c r="E1079" s="74" t="s">
        <v>735</v>
      </c>
      <c r="F1079" s="209"/>
      <c r="G1079" s="209"/>
      <c r="H1079" s="209"/>
      <c r="I1079" s="209"/>
      <c r="J1079" s="209"/>
      <c r="K1079" s="209"/>
      <c r="L1079" s="209"/>
      <c r="M1079" s="209"/>
      <c r="N1079" s="209"/>
      <c r="O1079" s="209"/>
      <c r="P1079" s="209"/>
      <c r="Q1079" s="209"/>
      <c r="R1079" s="209"/>
      <c r="S1079" s="209"/>
      <c r="T1079" s="209"/>
      <c r="U1079" s="209"/>
      <c r="V1079" s="209"/>
      <c r="W1079" s="209"/>
      <c r="X1079" s="209"/>
      <c r="Y1079" s="64" t="s">
        <v>824</v>
      </c>
      <c r="Z1079" s="127" t="s">
        <v>824</v>
      </c>
      <c r="AA1079" s="127" t="s">
        <v>824</v>
      </c>
      <c r="AB1079" s="382" t="s">
        <v>824</v>
      </c>
      <c r="AC1079" s="61" t="s">
        <v>824</v>
      </c>
      <c r="AD1079" s="229"/>
      <c r="AE1079" s="61" t="s">
        <v>824</v>
      </c>
      <c r="AF1079" s="130" t="s">
        <v>824</v>
      </c>
      <c r="AG1079" s="123" t="s">
        <v>824</v>
      </c>
      <c r="AH1079" s="123" t="s">
        <v>824</v>
      </c>
      <c r="AI1079" s="61" t="s">
        <v>824</v>
      </c>
      <c r="AJ1079" s="61" t="s">
        <v>824</v>
      </c>
      <c r="AK1079" s="61" t="s">
        <v>824</v>
      </c>
      <c r="AL1079" s="61" t="s">
        <v>1129</v>
      </c>
      <c r="AM1079" s="386"/>
      <c r="AN1079" s="239"/>
      <c r="AO1079" s="239"/>
      <c r="AP1079" s="239"/>
      <c r="AQ1079" s="239"/>
      <c r="AR1079" s="239"/>
      <c r="AS1079" s="239"/>
    </row>
    <row r="1080" spans="1:45" ht="25.5" x14ac:dyDescent="0.25">
      <c r="A1080" s="232" t="s">
        <v>112</v>
      </c>
      <c r="B1080" s="191" t="s">
        <v>66</v>
      </c>
      <c r="C1080" s="191">
        <v>138</v>
      </c>
      <c r="D1080" s="191" t="s">
        <v>738</v>
      </c>
      <c r="E1080" s="191" t="s">
        <v>735</v>
      </c>
      <c r="F1080" s="216"/>
      <c r="G1080" s="216"/>
      <c r="H1080" s="216"/>
      <c r="I1080" s="216"/>
      <c r="J1080" s="216"/>
      <c r="K1080" s="216"/>
      <c r="L1080" s="216"/>
      <c r="M1080" s="216"/>
      <c r="N1080" s="216"/>
      <c r="O1080" s="216"/>
      <c r="P1080" s="216"/>
      <c r="Q1080" s="216"/>
      <c r="R1080" s="216"/>
      <c r="S1080" s="216"/>
      <c r="T1080" s="216"/>
      <c r="U1080" s="216"/>
      <c r="V1080" s="216"/>
      <c r="W1080" s="216"/>
      <c r="X1080" s="216"/>
      <c r="Y1080" s="152" t="s">
        <v>824</v>
      </c>
      <c r="Z1080" s="127" t="s">
        <v>824</v>
      </c>
      <c r="AA1080" s="127" t="s">
        <v>824</v>
      </c>
      <c r="AB1080" s="127" t="s">
        <v>824</v>
      </c>
      <c r="AC1080" s="35" t="s">
        <v>824</v>
      </c>
      <c r="AD1080" s="387"/>
      <c r="AE1080" s="35" t="s">
        <v>824</v>
      </c>
      <c r="AF1080" s="193" t="s">
        <v>824</v>
      </c>
      <c r="AG1080" s="123" t="s">
        <v>824</v>
      </c>
      <c r="AH1080" s="123" t="s">
        <v>824</v>
      </c>
      <c r="AI1080" s="35" t="s">
        <v>824</v>
      </c>
      <c r="AJ1080" s="35" t="s">
        <v>824</v>
      </c>
      <c r="AK1080" s="35" t="s">
        <v>824</v>
      </c>
      <c r="AL1080" s="35" t="s">
        <v>1129</v>
      </c>
      <c r="AM1080" s="388"/>
      <c r="AN1080" s="239"/>
      <c r="AO1080" s="239"/>
      <c r="AP1080" s="239"/>
      <c r="AQ1080" s="239"/>
      <c r="AR1080" s="239"/>
      <c r="AS1080" s="239"/>
    </row>
    <row r="1081" spans="1:45" ht="30" x14ac:dyDescent="0.25">
      <c r="A1081" s="232" t="s">
        <v>1314</v>
      </c>
      <c r="B1081" s="74" t="s">
        <v>12</v>
      </c>
      <c r="C1081" s="74">
        <v>5</v>
      </c>
      <c r="D1081" s="74" t="s">
        <v>624</v>
      </c>
      <c r="E1081" s="74" t="s">
        <v>9</v>
      </c>
      <c r="F1081" s="209">
        <v>4</v>
      </c>
      <c r="G1081" s="209">
        <v>3</v>
      </c>
      <c r="H1081" s="209">
        <v>4</v>
      </c>
      <c r="I1081" s="209">
        <v>3</v>
      </c>
      <c r="J1081" s="209">
        <v>4</v>
      </c>
      <c r="K1081" s="209">
        <v>3</v>
      </c>
      <c r="L1081" s="209">
        <v>3</v>
      </c>
      <c r="M1081" s="209">
        <v>3</v>
      </c>
      <c r="N1081" s="209"/>
      <c r="O1081" s="209"/>
      <c r="P1081" s="209"/>
      <c r="Q1081" s="209"/>
      <c r="R1081" s="209"/>
      <c r="S1081" s="209"/>
      <c r="T1081" s="209"/>
      <c r="U1081" s="209"/>
      <c r="V1081" s="209"/>
      <c r="W1081" s="209"/>
      <c r="X1081" s="209"/>
      <c r="Y1081" s="64">
        <v>3</v>
      </c>
      <c r="Z1081" s="127">
        <v>3</v>
      </c>
      <c r="AA1081" s="127">
        <v>1</v>
      </c>
      <c r="AB1081" s="382" t="s">
        <v>1133</v>
      </c>
      <c r="AC1081" s="61" t="s">
        <v>144</v>
      </c>
      <c r="AD1081" s="229" t="s">
        <v>463</v>
      </c>
      <c r="AE1081" s="61" t="s">
        <v>475</v>
      </c>
      <c r="AF1081" s="130" t="s">
        <v>144</v>
      </c>
      <c r="AG1081" s="123">
        <v>3</v>
      </c>
      <c r="AH1081" s="123">
        <v>0</v>
      </c>
      <c r="AI1081" s="61" t="s">
        <v>144</v>
      </c>
      <c r="AJ1081" s="61" t="s">
        <v>824</v>
      </c>
      <c r="AK1081" s="61" t="s">
        <v>824</v>
      </c>
      <c r="AL1081" s="61" t="s">
        <v>1129</v>
      </c>
      <c r="AM1081" s="386"/>
      <c r="AN1081" s="239" t="s">
        <v>1315</v>
      </c>
      <c r="AO1081" s="239" t="s">
        <v>1316</v>
      </c>
      <c r="AP1081" s="239" t="s">
        <v>934</v>
      </c>
      <c r="AQ1081" s="239" t="s">
        <v>1317</v>
      </c>
      <c r="AR1081" s="239"/>
      <c r="AS1081" s="239"/>
    </row>
    <row r="1082" spans="1:45" ht="45" x14ac:dyDescent="0.25">
      <c r="A1082" s="232" t="s">
        <v>1314</v>
      </c>
      <c r="B1082" s="191" t="s">
        <v>12</v>
      </c>
      <c r="C1082" s="191">
        <v>12</v>
      </c>
      <c r="D1082" s="191" t="s">
        <v>14</v>
      </c>
      <c r="E1082" s="191" t="s">
        <v>8</v>
      </c>
      <c r="F1082" s="216">
        <v>3</v>
      </c>
      <c r="G1082" s="216">
        <v>3</v>
      </c>
      <c r="H1082" s="216">
        <v>5</v>
      </c>
      <c r="I1082" s="216">
        <v>4</v>
      </c>
      <c r="J1082" s="216">
        <v>4</v>
      </c>
      <c r="K1082" s="216">
        <v>4</v>
      </c>
      <c r="L1082" s="216">
        <v>4</v>
      </c>
      <c r="M1082" s="216">
        <v>3</v>
      </c>
      <c r="N1082" s="216">
        <v>4</v>
      </c>
      <c r="O1082" s="216"/>
      <c r="P1082" s="216"/>
      <c r="Q1082" s="216"/>
      <c r="R1082" s="216"/>
      <c r="S1082" s="216"/>
      <c r="T1082" s="216"/>
      <c r="U1082" s="216"/>
      <c r="V1082" s="216"/>
      <c r="W1082" s="216"/>
      <c r="X1082" s="216"/>
      <c r="Y1082" s="152">
        <v>4</v>
      </c>
      <c r="Z1082" s="127">
        <v>4</v>
      </c>
      <c r="AA1082" s="127">
        <v>3</v>
      </c>
      <c r="AB1082" s="127" t="s">
        <v>1189</v>
      </c>
      <c r="AC1082" s="35" t="s">
        <v>146</v>
      </c>
      <c r="AD1082" s="387" t="s">
        <v>371</v>
      </c>
      <c r="AE1082" s="35" t="s">
        <v>476</v>
      </c>
      <c r="AF1082" s="193" t="s">
        <v>1197</v>
      </c>
      <c r="AG1082" s="123">
        <v>4</v>
      </c>
      <c r="AH1082" s="123">
        <v>1</v>
      </c>
      <c r="AI1082" s="35" t="s">
        <v>146</v>
      </c>
      <c r="AJ1082" s="35" t="s">
        <v>463</v>
      </c>
      <c r="AK1082" s="35" t="s">
        <v>371</v>
      </c>
      <c r="AL1082" s="35" t="s">
        <v>1129</v>
      </c>
      <c r="AM1082" s="388"/>
      <c r="AN1082" s="239" t="s">
        <v>1318</v>
      </c>
      <c r="AO1082" s="239" t="s">
        <v>1319</v>
      </c>
      <c r="AP1082" s="239" t="s">
        <v>886</v>
      </c>
      <c r="AQ1082" s="239" t="s">
        <v>1320</v>
      </c>
      <c r="AR1082" s="239"/>
      <c r="AS1082" s="239"/>
    </row>
    <row r="1083" spans="1:45" ht="30" x14ac:dyDescent="0.25">
      <c r="A1083" s="232" t="s">
        <v>1314</v>
      </c>
      <c r="B1083" s="74" t="s">
        <v>35</v>
      </c>
      <c r="C1083" s="74">
        <v>14</v>
      </c>
      <c r="D1083" s="74" t="s">
        <v>626</v>
      </c>
      <c r="E1083" s="74" t="s">
        <v>9</v>
      </c>
      <c r="F1083" s="209">
        <v>4</v>
      </c>
      <c r="G1083" s="209">
        <v>4</v>
      </c>
      <c r="H1083" s="209">
        <v>4</v>
      </c>
      <c r="I1083" s="209">
        <v>4</v>
      </c>
      <c r="J1083" s="209">
        <v>4</v>
      </c>
      <c r="K1083" s="209">
        <v>3</v>
      </c>
      <c r="L1083" s="209">
        <v>4</v>
      </c>
      <c r="M1083" s="209">
        <v>4</v>
      </c>
      <c r="N1083" s="209"/>
      <c r="O1083" s="209"/>
      <c r="P1083" s="209"/>
      <c r="Q1083" s="209"/>
      <c r="R1083" s="209"/>
      <c r="S1083" s="209"/>
      <c r="T1083" s="209"/>
      <c r="U1083" s="209"/>
      <c r="V1083" s="209"/>
      <c r="W1083" s="209"/>
      <c r="X1083" s="209"/>
      <c r="Y1083" s="64">
        <v>4</v>
      </c>
      <c r="Z1083" s="127">
        <v>4</v>
      </c>
      <c r="AA1083" s="127">
        <v>1</v>
      </c>
      <c r="AB1083" s="382" t="s">
        <v>1197</v>
      </c>
      <c r="AC1083" s="61" t="s">
        <v>146</v>
      </c>
      <c r="AD1083" s="229" t="s">
        <v>463</v>
      </c>
      <c r="AE1083" s="61" t="s">
        <v>371</v>
      </c>
      <c r="AF1083" s="130" t="s">
        <v>146</v>
      </c>
      <c r="AG1083" s="123">
        <v>4</v>
      </c>
      <c r="AH1083" s="123">
        <v>0</v>
      </c>
      <c r="AI1083" s="61" t="s">
        <v>146</v>
      </c>
      <c r="AJ1083" s="61" t="s">
        <v>824</v>
      </c>
      <c r="AK1083" s="61" t="s">
        <v>824</v>
      </c>
      <c r="AL1083" s="61" t="s">
        <v>1129</v>
      </c>
      <c r="AM1083" s="386"/>
      <c r="AN1083" s="239" t="s">
        <v>1321</v>
      </c>
      <c r="AO1083" s="239" t="s">
        <v>1322</v>
      </c>
      <c r="AP1083" s="239" t="s">
        <v>886</v>
      </c>
      <c r="AQ1083" s="239" t="s">
        <v>1320</v>
      </c>
      <c r="AR1083" s="239"/>
      <c r="AS1083" s="239"/>
    </row>
    <row r="1084" spans="1:45" ht="75" x14ac:dyDescent="0.25">
      <c r="A1084" s="232" t="s">
        <v>1314</v>
      </c>
      <c r="B1084" s="191" t="s">
        <v>38</v>
      </c>
      <c r="C1084" s="191">
        <v>15</v>
      </c>
      <c r="D1084" s="191" t="s">
        <v>17</v>
      </c>
      <c r="E1084" s="191" t="s">
        <v>9</v>
      </c>
      <c r="F1084" s="216">
        <v>4</v>
      </c>
      <c r="G1084" s="216">
        <v>5</v>
      </c>
      <c r="H1084" s="216">
        <v>5</v>
      </c>
      <c r="I1084" s="216">
        <v>5</v>
      </c>
      <c r="J1084" s="216">
        <v>5</v>
      </c>
      <c r="K1084" s="216">
        <v>5</v>
      </c>
      <c r="L1084" s="216">
        <v>5</v>
      </c>
      <c r="M1084" s="216">
        <v>5</v>
      </c>
      <c r="N1084" s="216">
        <v>5</v>
      </c>
      <c r="O1084" s="216">
        <v>4</v>
      </c>
      <c r="P1084" s="216"/>
      <c r="Q1084" s="216"/>
      <c r="R1084" s="216"/>
      <c r="S1084" s="216"/>
      <c r="T1084" s="216"/>
      <c r="U1084" s="216"/>
      <c r="V1084" s="216"/>
      <c r="W1084" s="216"/>
      <c r="X1084" s="216"/>
      <c r="Y1084" s="152">
        <v>5</v>
      </c>
      <c r="Z1084" s="127">
        <v>5</v>
      </c>
      <c r="AA1084" s="127">
        <v>2</v>
      </c>
      <c r="AB1084" s="127" t="s">
        <v>1193</v>
      </c>
      <c r="AC1084" s="35" t="s">
        <v>148</v>
      </c>
      <c r="AD1084" s="387" t="s">
        <v>384</v>
      </c>
      <c r="AE1084" s="35" t="s">
        <v>476</v>
      </c>
      <c r="AF1084" s="193" t="s">
        <v>148</v>
      </c>
      <c r="AG1084" s="123">
        <v>5</v>
      </c>
      <c r="AH1084" s="123">
        <v>0</v>
      </c>
      <c r="AI1084" s="35" t="s">
        <v>148</v>
      </c>
      <c r="AJ1084" s="35" t="s">
        <v>824</v>
      </c>
      <c r="AK1084" s="35" t="s">
        <v>824</v>
      </c>
      <c r="AL1084" s="35" t="s">
        <v>1129</v>
      </c>
      <c r="AM1084" s="388"/>
      <c r="AN1084" s="239" t="s">
        <v>1323</v>
      </c>
      <c r="AO1084" s="239" t="s">
        <v>933</v>
      </c>
      <c r="AP1084" s="239" t="s">
        <v>886</v>
      </c>
      <c r="AQ1084" s="239" t="s">
        <v>1320</v>
      </c>
      <c r="AR1084" s="239"/>
      <c r="AS1084" s="239"/>
    </row>
    <row r="1085" spans="1:45" ht="45" x14ac:dyDescent="0.25">
      <c r="A1085" s="232" t="s">
        <v>1314</v>
      </c>
      <c r="B1085" s="74" t="s">
        <v>33</v>
      </c>
      <c r="C1085" s="74">
        <v>16</v>
      </c>
      <c r="D1085" s="74" t="s">
        <v>19</v>
      </c>
      <c r="E1085" s="74" t="s">
        <v>8</v>
      </c>
      <c r="F1085" s="209">
        <v>3</v>
      </c>
      <c r="G1085" s="209">
        <v>4</v>
      </c>
      <c r="H1085" s="209">
        <v>4</v>
      </c>
      <c r="I1085" s="209">
        <v>4</v>
      </c>
      <c r="J1085" s="209">
        <v>4</v>
      </c>
      <c r="K1085" s="209">
        <v>4</v>
      </c>
      <c r="L1085" s="209">
        <v>4</v>
      </c>
      <c r="M1085" s="209">
        <v>4</v>
      </c>
      <c r="N1085" s="209">
        <v>4</v>
      </c>
      <c r="O1085" s="209">
        <v>4</v>
      </c>
      <c r="P1085" s="209"/>
      <c r="Q1085" s="209"/>
      <c r="R1085" s="209"/>
      <c r="S1085" s="209"/>
      <c r="T1085" s="209"/>
      <c r="U1085" s="209"/>
      <c r="V1085" s="209"/>
      <c r="W1085" s="209"/>
      <c r="X1085" s="209"/>
      <c r="Y1085" s="64">
        <v>4</v>
      </c>
      <c r="Z1085" s="127">
        <v>4</v>
      </c>
      <c r="AA1085" s="127">
        <v>2</v>
      </c>
      <c r="AB1085" s="382" t="s">
        <v>1190</v>
      </c>
      <c r="AC1085" s="61" t="s">
        <v>146</v>
      </c>
      <c r="AD1085" s="229" t="s">
        <v>384</v>
      </c>
      <c r="AE1085" s="61" t="s">
        <v>476</v>
      </c>
      <c r="AF1085" s="130" t="s">
        <v>1197</v>
      </c>
      <c r="AG1085" s="123">
        <v>4</v>
      </c>
      <c r="AH1085" s="123">
        <v>1</v>
      </c>
      <c r="AI1085" s="61" t="s">
        <v>146</v>
      </c>
      <c r="AJ1085" s="61" t="s">
        <v>463</v>
      </c>
      <c r="AK1085" s="61" t="s">
        <v>371</v>
      </c>
      <c r="AL1085" s="61" t="s">
        <v>1129</v>
      </c>
      <c r="AM1085" s="386"/>
      <c r="AN1085" s="239" t="s">
        <v>1324</v>
      </c>
      <c r="AO1085" s="239" t="s">
        <v>1325</v>
      </c>
      <c r="AP1085" s="239" t="s">
        <v>934</v>
      </c>
      <c r="AQ1085" s="239" t="s">
        <v>1317</v>
      </c>
      <c r="AR1085" s="239"/>
      <c r="AS1085" s="239"/>
    </row>
    <row r="1086" spans="1:45" ht="30" x14ac:dyDescent="0.25">
      <c r="A1086" s="232" t="s">
        <v>1314</v>
      </c>
      <c r="B1086" s="191" t="s">
        <v>43</v>
      </c>
      <c r="C1086" s="191">
        <v>17</v>
      </c>
      <c r="D1086" s="191" t="s">
        <v>20</v>
      </c>
      <c r="E1086" s="191" t="s">
        <v>9</v>
      </c>
      <c r="F1086" s="216"/>
      <c r="G1086" s="216"/>
      <c r="H1086" s="216"/>
      <c r="I1086" s="216"/>
      <c r="J1086" s="216"/>
      <c r="K1086" s="216"/>
      <c r="L1086" s="216"/>
      <c r="M1086" s="216"/>
      <c r="N1086" s="216"/>
      <c r="O1086" s="216"/>
      <c r="P1086" s="216"/>
      <c r="Q1086" s="216"/>
      <c r="R1086" s="216"/>
      <c r="S1086" s="216"/>
      <c r="T1086" s="216"/>
      <c r="U1086" s="216"/>
      <c r="V1086" s="216"/>
      <c r="W1086" s="216"/>
      <c r="X1086" s="216"/>
      <c r="Y1086" s="152" t="s">
        <v>824</v>
      </c>
      <c r="Z1086" s="127" t="s">
        <v>824</v>
      </c>
      <c r="AA1086" s="127" t="s">
        <v>824</v>
      </c>
      <c r="AB1086" s="127" t="s">
        <v>824</v>
      </c>
      <c r="AC1086" s="35" t="s">
        <v>824</v>
      </c>
      <c r="AD1086" s="387"/>
      <c r="AE1086" s="35" t="s">
        <v>824</v>
      </c>
      <c r="AF1086" s="193" t="s">
        <v>824</v>
      </c>
      <c r="AG1086" s="123" t="s">
        <v>824</v>
      </c>
      <c r="AH1086" s="123" t="s">
        <v>824</v>
      </c>
      <c r="AI1086" s="35" t="s">
        <v>824</v>
      </c>
      <c r="AJ1086" s="35" t="s">
        <v>824</v>
      </c>
      <c r="AK1086" s="35" t="s">
        <v>824</v>
      </c>
      <c r="AL1086" s="35" t="s">
        <v>1129</v>
      </c>
      <c r="AM1086" s="388"/>
      <c r="AN1086" s="239"/>
      <c r="AO1086" s="239"/>
      <c r="AP1086" s="239"/>
      <c r="AQ1086" s="239"/>
      <c r="AR1086" s="239"/>
      <c r="AS1086" s="239"/>
    </row>
    <row r="1087" spans="1:45" ht="30" x14ac:dyDescent="0.25">
      <c r="A1087" s="232" t="s">
        <v>1314</v>
      </c>
      <c r="B1087" s="74" t="s">
        <v>12</v>
      </c>
      <c r="C1087" s="74">
        <v>18</v>
      </c>
      <c r="D1087" s="74" t="s">
        <v>21</v>
      </c>
      <c r="E1087" s="74" t="s">
        <v>8</v>
      </c>
      <c r="F1087" s="209"/>
      <c r="G1087" s="209"/>
      <c r="H1087" s="209"/>
      <c r="I1087" s="209"/>
      <c r="J1087" s="209"/>
      <c r="K1087" s="209"/>
      <c r="L1087" s="209"/>
      <c r="M1087" s="209"/>
      <c r="N1087" s="209"/>
      <c r="O1087" s="209"/>
      <c r="P1087" s="209"/>
      <c r="Q1087" s="209"/>
      <c r="R1087" s="209"/>
      <c r="S1087" s="209"/>
      <c r="T1087" s="209"/>
      <c r="U1087" s="209"/>
      <c r="V1087" s="209"/>
      <c r="W1087" s="209"/>
      <c r="X1087" s="209"/>
      <c r="Y1087" s="64" t="s">
        <v>824</v>
      </c>
      <c r="Z1087" s="127" t="s">
        <v>824</v>
      </c>
      <c r="AA1087" s="127" t="s">
        <v>824</v>
      </c>
      <c r="AB1087" s="382" t="s">
        <v>824</v>
      </c>
      <c r="AC1087" s="61" t="s">
        <v>824</v>
      </c>
      <c r="AD1087" s="229"/>
      <c r="AE1087" s="61" t="s">
        <v>824</v>
      </c>
      <c r="AF1087" s="130" t="s">
        <v>824</v>
      </c>
      <c r="AG1087" s="123" t="s">
        <v>824</v>
      </c>
      <c r="AH1087" s="123" t="s">
        <v>824</v>
      </c>
      <c r="AI1087" s="61" t="s">
        <v>824</v>
      </c>
      <c r="AJ1087" s="61" t="s">
        <v>824</v>
      </c>
      <c r="AK1087" s="61" t="s">
        <v>824</v>
      </c>
      <c r="AL1087" s="61" t="s">
        <v>1129</v>
      </c>
      <c r="AM1087" s="386"/>
      <c r="AN1087" s="239"/>
      <c r="AO1087" s="239"/>
      <c r="AP1087" s="239"/>
      <c r="AQ1087" s="239"/>
      <c r="AR1087" s="239"/>
      <c r="AS1087" s="239"/>
    </row>
    <row r="1088" spans="1:45" ht="30" x14ac:dyDescent="0.25">
      <c r="A1088" s="232" t="s">
        <v>1314</v>
      </c>
      <c r="B1088" s="191" t="s">
        <v>12</v>
      </c>
      <c r="C1088" s="191">
        <v>19</v>
      </c>
      <c r="D1088" s="191" t="s">
        <v>22</v>
      </c>
      <c r="E1088" s="191" t="s">
        <v>9</v>
      </c>
      <c r="F1088" s="216">
        <v>4</v>
      </c>
      <c r="G1088" s="216">
        <v>4</v>
      </c>
      <c r="H1088" s="216">
        <v>4</v>
      </c>
      <c r="I1088" s="216">
        <v>4</v>
      </c>
      <c r="J1088" s="216">
        <v>4</v>
      </c>
      <c r="K1088" s="216">
        <v>4</v>
      </c>
      <c r="L1088" s="216">
        <v>3</v>
      </c>
      <c r="M1088" s="216">
        <v>4</v>
      </c>
      <c r="N1088" s="216">
        <v>4</v>
      </c>
      <c r="O1088" s="216">
        <v>4</v>
      </c>
      <c r="P1088" s="216"/>
      <c r="Q1088" s="216"/>
      <c r="R1088" s="216"/>
      <c r="S1088" s="216"/>
      <c r="T1088" s="216"/>
      <c r="U1088" s="216"/>
      <c r="V1088" s="216"/>
      <c r="W1088" s="216"/>
      <c r="X1088" s="216"/>
      <c r="Y1088" s="152">
        <v>4</v>
      </c>
      <c r="Z1088" s="127">
        <v>4</v>
      </c>
      <c r="AA1088" s="127">
        <v>1</v>
      </c>
      <c r="AB1088" s="127" t="s">
        <v>1197</v>
      </c>
      <c r="AC1088" s="35" t="s">
        <v>146</v>
      </c>
      <c r="AD1088" s="387" t="s">
        <v>463</v>
      </c>
      <c r="AE1088" s="35" t="s">
        <v>371</v>
      </c>
      <c r="AF1088" s="193" t="s">
        <v>146</v>
      </c>
      <c r="AG1088" s="123">
        <v>4</v>
      </c>
      <c r="AH1088" s="123">
        <v>0</v>
      </c>
      <c r="AI1088" s="35" t="s">
        <v>146</v>
      </c>
      <c r="AJ1088" s="35" t="s">
        <v>824</v>
      </c>
      <c r="AK1088" s="35" t="s">
        <v>824</v>
      </c>
      <c r="AL1088" s="35" t="s">
        <v>1129</v>
      </c>
      <c r="AM1088" s="388"/>
      <c r="AN1088" s="239" t="s">
        <v>1315</v>
      </c>
      <c r="AO1088" s="239" t="s">
        <v>893</v>
      </c>
      <c r="AP1088" s="239" t="s">
        <v>1210</v>
      </c>
      <c r="AQ1088" s="239" t="s">
        <v>883</v>
      </c>
      <c r="AR1088" s="239"/>
      <c r="AS1088" s="239"/>
    </row>
    <row r="1089" spans="1:45" ht="30" x14ac:dyDescent="0.25">
      <c r="A1089" s="232" t="s">
        <v>1314</v>
      </c>
      <c r="B1089" s="74" t="s">
        <v>12</v>
      </c>
      <c r="C1089" s="74">
        <v>21</v>
      </c>
      <c r="D1089" s="74" t="s">
        <v>25</v>
      </c>
      <c r="E1089" s="74" t="s">
        <v>8</v>
      </c>
      <c r="F1089" s="209"/>
      <c r="G1089" s="209"/>
      <c r="H1089" s="209"/>
      <c r="I1089" s="209"/>
      <c r="J1089" s="209"/>
      <c r="K1089" s="209"/>
      <c r="L1089" s="209"/>
      <c r="M1089" s="209"/>
      <c r="N1089" s="209"/>
      <c r="O1089" s="209"/>
      <c r="P1089" s="209"/>
      <c r="Q1089" s="209"/>
      <c r="R1089" s="209"/>
      <c r="S1089" s="209"/>
      <c r="T1089" s="209"/>
      <c r="U1089" s="209"/>
      <c r="V1089" s="209"/>
      <c r="W1089" s="209"/>
      <c r="X1089" s="209"/>
      <c r="Y1089" s="64" t="s">
        <v>824</v>
      </c>
      <c r="Z1089" s="127" t="s">
        <v>824</v>
      </c>
      <c r="AA1089" s="127" t="s">
        <v>824</v>
      </c>
      <c r="AB1089" s="382" t="s">
        <v>824</v>
      </c>
      <c r="AC1089" s="61" t="s">
        <v>824</v>
      </c>
      <c r="AD1089" s="229"/>
      <c r="AE1089" s="61" t="s">
        <v>824</v>
      </c>
      <c r="AF1089" s="130" t="s">
        <v>824</v>
      </c>
      <c r="AG1089" s="123" t="s">
        <v>824</v>
      </c>
      <c r="AH1089" s="123" t="s">
        <v>824</v>
      </c>
      <c r="AI1089" s="61" t="s">
        <v>824</v>
      </c>
      <c r="AJ1089" s="61" t="s">
        <v>824</v>
      </c>
      <c r="AK1089" s="61" t="s">
        <v>824</v>
      </c>
      <c r="AL1089" s="61" t="s">
        <v>1129</v>
      </c>
      <c r="AM1089" s="386"/>
      <c r="AN1089" s="239"/>
      <c r="AO1089" s="239"/>
      <c r="AP1089" s="239"/>
      <c r="AQ1089" s="239"/>
      <c r="AR1089" s="239"/>
      <c r="AS1089" s="239"/>
    </row>
    <row r="1090" spans="1:45" ht="60" x14ac:dyDescent="0.25">
      <c r="A1090" s="232" t="s">
        <v>1314</v>
      </c>
      <c r="B1090" s="74" t="s">
        <v>26</v>
      </c>
      <c r="C1090" s="74">
        <v>22</v>
      </c>
      <c r="D1090" s="74" t="s">
        <v>27</v>
      </c>
      <c r="E1090" s="74" t="s">
        <v>8</v>
      </c>
      <c r="F1090" s="209"/>
      <c r="G1090" s="209"/>
      <c r="H1090" s="209"/>
      <c r="I1090" s="209"/>
      <c r="J1090" s="209"/>
      <c r="K1090" s="209"/>
      <c r="L1090" s="209"/>
      <c r="M1090" s="209"/>
      <c r="N1090" s="209"/>
      <c r="O1090" s="209"/>
      <c r="P1090" s="209"/>
      <c r="Q1090" s="209"/>
      <c r="R1090" s="209"/>
      <c r="S1090" s="209"/>
      <c r="T1090" s="209"/>
      <c r="U1090" s="209"/>
      <c r="V1090" s="209"/>
      <c r="W1090" s="209"/>
      <c r="X1090" s="209"/>
      <c r="Y1090" s="64" t="s">
        <v>824</v>
      </c>
      <c r="Z1090" s="127" t="s">
        <v>824</v>
      </c>
      <c r="AA1090" s="127" t="s">
        <v>824</v>
      </c>
      <c r="AB1090" s="382" t="s">
        <v>824</v>
      </c>
      <c r="AC1090" s="61" t="s">
        <v>824</v>
      </c>
      <c r="AD1090" s="207"/>
      <c r="AE1090" s="61" t="s">
        <v>824</v>
      </c>
      <c r="AF1090" s="130" t="s">
        <v>824</v>
      </c>
      <c r="AG1090" s="123" t="s">
        <v>824</v>
      </c>
      <c r="AH1090" s="123" t="s">
        <v>824</v>
      </c>
      <c r="AI1090" s="61" t="s">
        <v>824</v>
      </c>
      <c r="AJ1090" s="123" t="s">
        <v>824</v>
      </c>
      <c r="AK1090" s="61" t="s">
        <v>824</v>
      </c>
      <c r="AL1090" s="61" t="s">
        <v>1129</v>
      </c>
      <c r="AM1090" s="386"/>
      <c r="AN1090" s="239"/>
      <c r="AO1090" s="239"/>
      <c r="AP1090" s="239"/>
      <c r="AQ1090" s="239"/>
      <c r="AR1090" s="239" t="s">
        <v>1108</v>
      </c>
      <c r="AS1090" s="239" t="s">
        <v>1109</v>
      </c>
    </row>
    <row r="1091" spans="1:45" ht="38.25" x14ac:dyDescent="0.25">
      <c r="A1091" s="232" t="s">
        <v>1314</v>
      </c>
      <c r="B1091" s="191" t="s">
        <v>26</v>
      </c>
      <c r="C1091" s="191">
        <v>23</v>
      </c>
      <c r="D1091" s="191" t="s">
        <v>28</v>
      </c>
      <c r="E1091" s="191" t="s">
        <v>8</v>
      </c>
      <c r="F1091" s="216"/>
      <c r="G1091" s="216"/>
      <c r="H1091" s="216"/>
      <c r="I1091" s="216"/>
      <c r="J1091" s="216"/>
      <c r="K1091" s="216"/>
      <c r="L1091" s="216"/>
      <c r="M1091" s="216"/>
      <c r="N1091" s="216"/>
      <c r="O1091" s="216"/>
      <c r="P1091" s="216"/>
      <c r="Q1091" s="216"/>
      <c r="R1091" s="216"/>
      <c r="S1091" s="216"/>
      <c r="T1091" s="216"/>
      <c r="U1091" s="216"/>
      <c r="V1091" s="216"/>
      <c r="W1091" s="216"/>
      <c r="X1091" s="216"/>
      <c r="Y1091" s="152" t="s">
        <v>824</v>
      </c>
      <c r="Z1091" s="127" t="s">
        <v>824</v>
      </c>
      <c r="AA1091" s="127" t="s">
        <v>824</v>
      </c>
      <c r="AB1091" s="127" t="s">
        <v>824</v>
      </c>
      <c r="AC1091" s="35" t="s">
        <v>824</v>
      </c>
      <c r="AD1091" s="387"/>
      <c r="AE1091" s="35" t="s">
        <v>824</v>
      </c>
      <c r="AF1091" s="193" t="s">
        <v>824</v>
      </c>
      <c r="AG1091" s="123" t="s">
        <v>824</v>
      </c>
      <c r="AH1091" s="123" t="s">
        <v>824</v>
      </c>
      <c r="AI1091" s="35" t="s">
        <v>824</v>
      </c>
      <c r="AJ1091" s="35" t="s">
        <v>824</v>
      </c>
      <c r="AK1091" s="35" t="s">
        <v>824</v>
      </c>
      <c r="AL1091" s="35" t="s">
        <v>1129</v>
      </c>
      <c r="AM1091" s="388"/>
      <c r="AN1091" s="239"/>
      <c r="AO1091" s="239"/>
      <c r="AP1091" s="239"/>
      <c r="AQ1091" s="239"/>
      <c r="AR1091" s="239"/>
      <c r="AS1091" s="239"/>
    </row>
    <row r="1092" spans="1:45" ht="45" x14ac:dyDescent="0.25">
      <c r="A1092" s="232" t="s">
        <v>1314</v>
      </c>
      <c r="B1092" s="74" t="s">
        <v>29</v>
      </c>
      <c r="C1092" s="74">
        <v>24</v>
      </c>
      <c r="D1092" s="74" t="s">
        <v>30</v>
      </c>
      <c r="E1092" s="74" t="s">
        <v>9</v>
      </c>
      <c r="F1092" s="209">
        <v>4</v>
      </c>
      <c r="G1092" s="209">
        <v>4</v>
      </c>
      <c r="H1092" s="209">
        <v>4</v>
      </c>
      <c r="I1092" s="209">
        <v>3</v>
      </c>
      <c r="J1092" s="209">
        <v>4</v>
      </c>
      <c r="K1092" s="209">
        <v>4</v>
      </c>
      <c r="L1092" s="209">
        <v>4</v>
      </c>
      <c r="M1092" s="209">
        <v>4</v>
      </c>
      <c r="N1092" s="209">
        <v>4</v>
      </c>
      <c r="O1092" s="209"/>
      <c r="P1092" s="209"/>
      <c r="Q1092" s="209"/>
      <c r="R1092" s="209"/>
      <c r="S1092" s="209"/>
      <c r="T1092" s="209"/>
      <c r="U1092" s="209"/>
      <c r="V1092" s="209"/>
      <c r="W1092" s="209"/>
      <c r="X1092" s="209"/>
      <c r="Y1092" s="64">
        <v>4</v>
      </c>
      <c r="Z1092" s="127">
        <v>4</v>
      </c>
      <c r="AA1092" s="127">
        <v>1</v>
      </c>
      <c r="AB1092" s="382" t="s">
        <v>1197</v>
      </c>
      <c r="AC1092" s="61" t="s">
        <v>146</v>
      </c>
      <c r="AD1092" s="229" t="s">
        <v>463</v>
      </c>
      <c r="AE1092" s="61" t="s">
        <v>371</v>
      </c>
      <c r="AF1092" s="130" t="s">
        <v>146</v>
      </c>
      <c r="AG1092" s="123">
        <v>4</v>
      </c>
      <c r="AH1092" s="123">
        <v>-1</v>
      </c>
      <c r="AI1092" s="61" t="s">
        <v>146</v>
      </c>
      <c r="AJ1092" s="61" t="s">
        <v>824</v>
      </c>
      <c r="AK1092" s="61" t="s">
        <v>824</v>
      </c>
      <c r="AL1092" s="61" t="s">
        <v>1129</v>
      </c>
      <c r="AM1092" s="386"/>
      <c r="AN1092" s="239" t="s">
        <v>1326</v>
      </c>
      <c r="AO1092" s="239" t="s">
        <v>1325</v>
      </c>
      <c r="AP1092" s="239" t="s">
        <v>877</v>
      </c>
      <c r="AQ1092" s="239" t="s">
        <v>1327</v>
      </c>
      <c r="AR1092" s="239"/>
      <c r="AS1092" s="239"/>
    </row>
    <row r="1093" spans="1:45" ht="30" x14ac:dyDescent="0.25">
      <c r="A1093" s="232" t="s">
        <v>1314</v>
      </c>
      <c r="B1093" s="191" t="s">
        <v>12</v>
      </c>
      <c r="C1093" s="191">
        <v>25</v>
      </c>
      <c r="D1093" s="191" t="s">
        <v>31</v>
      </c>
      <c r="E1093" s="191" t="s">
        <v>9</v>
      </c>
      <c r="F1093" s="216">
        <v>1</v>
      </c>
      <c r="G1093" s="216">
        <v>1</v>
      </c>
      <c r="H1093" s="216">
        <v>1</v>
      </c>
      <c r="I1093" s="216">
        <v>1</v>
      </c>
      <c r="J1093" s="216">
        <v>1</v>
      </c>
      <c r="K1093" s="216">
        <v>1</v>
      </c>
      <c r="L1093" s="216">
        <v>1</v>
      </c>
      <c r="M1093" s="216">
        <v>1</v>
      </c>
      <c r="N1093" s="216">
        <v>1</v>
      </c>
      <c r="O1093" s="216">
        <v>1</v>
      </c>
      <c r="P1093" s="216"/>
      <c r="Q1093" s="216"/>
      <c r="R1093" s="216"/>
      <c r="S1093" s="216"/>
      <c r="T1093" s="216"/>
      <c r="U1093" s="216"/>
      <c r="V1093" s="216"/>
      <c r="W1093" s="216"/>
      <c r="X1093" s="216"/>
      <c r="Y1093" s="152">
        <v>1</v>
      </c>
      <c r="Z1093" s="127">
        <v>1</v>
      </c>
      <c r="AA1093" s="127">
        <v>1</v>
      </c>
      <c r="AB1093" s="127" t="s">
        <v>1168</v>
      </c>
      <c r="AC1093" s="35" t="s">
        <v>462</v>
      </c>
      <c r="AD1093" s="387" t="s">
        <v>463</v>
      </c>
      <c r="AE1093" s="35" t="s">
        <v>475</v>
      </c>
      <c r="AF1093" s="193" t="s">
        <v>462</v>
      </c>
      <c r="AG1093" s="123">
        <v>1</v>
      </c>
      <c r="AH1093" s="123">
        <v>-1</v>
      </c>
      <c r="AI1093" s="35" t="s">
        <v>462</v>
      </c>
      <c r="AJ1093" s="35" t="s">
        <v>824</v>
      </c>
      <c r="AK1093" s="35" t="s">
        <v>824</v>
      </c>
      <c r="AL1093" s="35" t="s">
        <v>1129</v>
      </c>
      <c r="AM1093" s="388"/>
      <c r="AN1093" s="239" t="s">
        <v>1315</v>
      </c>
      <c r="AO1093" s="239" t="s">
        <v>1325</v>
      </c>
      <c r="AP1093" s="239" t="s">
        <v>1328</v>
      </c>
      <c r="AQ1093" s="239" t="s">
        <v>1328</v>
      </c>
      <c r="AR1093" s="239"/>
      <c r="AS1093" s="239"/>
    </row>
    <row r="1094" spans="1:45" ht="30" x14ac:dyDescent="0.25">
      <c r="A1094" s="232" t="s">
        <v>1314</v>
      </c>
      <c r="B1094" s="74" t="s">
        <v>12</v>
      </c>
      <c r="C1094" s="74">
        <v>26</v>
      </c>
      <c r="D1094" s="74" t="s">
        <v>32</v>
      </c>
      <c r="E1094" s="74" t="s">
        <v>9</v>
      </c>
      <c r="F1094" s="209">
        <v>1</v>
      </c>
      <c r="G1094" s="209">
        <v>1</v>
      </c>
      <c r="H1094" s="209">
        <v>1</v>
      </c>
      <c r="I1094" s="209">
        <v>1</v>
      </c>
      <c r="J1094" s="209">
        <v>1</v>
      </c>
      <c r="K1094" s="209">
        <v>1</v>
      </c>
      <c r="L1094" s="209">
        <v>1</v>
      </c>
      <c r="M1094" s="209"/>
      <c r="N1094" s="209"/>
      <c r="O1094" s="209"/>
      <c r="P1094" s="209"/>
      <c r="Q1094" s="209"/>
      <c r="R1094" s="209"/>
      <c r="S1094" s="209"/>
      <c r="T1094" s="209"/>
      <c r="U1094" s="209"/>
      <c r="V1094" s="209"/>
      <c r="W1094" s="209"/>
      <c r="X1094" s="209"/>
      <c r="Y1094" s="64">
        <v>1</v>
      </c>
      <c r="Z1094" s="127">
        <v>1</v>
      </c>
      <c r="AA1094" s="127">
        <v>1</v>
      </c>
      <c r="AB1094" s="382" t="s">
        <v>1168</v>
      </c>
      <c r="AC1094" s="61" t="s">
        <v>462</v>
      </c>
      <c r="AD1094" s="229" t="s">
        <v>463</v>
      </c>
      <c r="AE1094" s="61" t="s">
        <v>475</v>
      </c>
      <c r="AF1094" s="130" t="s">
        <v>462</v>
      </c>
      <c r="AG1094" s="123">
        <v>1</v>
      </c>
      <c r="AH1094" s="123">
        <v>-1</v>
      </c>
      <c r="AI1094" s="61" t="s">
        <v>462</v>
      </c>
      <c r="AJ1094" s="61" t="s">
        <v>824</v>
      </c>
      <c r="AK1094" s="61" t="s">
        <v>824</v>
      </c>
      <c r="AL1094" s="61" t="s">
        <v>1129</v>
      </c>
      <c r="AM1094" s="386"/>
      <c r="AN1094" s="239" t="s">
        <v>1315</v>
      </c>
      <c r="AO1094" s="239" t="s">
        <v>1325</v>
      </c>
      <c r="AP1094" s="239" t="s">
        <v>1328</v>
      </c>
      <c r="AQ1094" s="239" t="s">
        <v>1328</v>
      </c>
      <c r="AR1094" s="239"/>
      <c r="AS1094" s="239"/>
    </row>
    <row r="1095" spans="1:45" ht="51" x14ac:dyDescent="0.25">
      <c r="A1095" s="232" t="s">
        <v>1314</v>
      </c>
      <c r="B1095" s="74" t="s">
        <v>26</v>
      </c>
      <c r="C1095" s="74">
        <v>28</v>
      </c>
      <c r="D1095" s="74" t="s">
        <v>1155</v>
      </c>
      <c r="E1095" s="74" t="s">
        <v>8</v>
      </c>
      <c r="F1095" s="209"/>
      <c r="G1095" s="209"/>
      <c r="H1095" s="209"/>
      <c r="I1095" s="209"/>
      <c r="J1095" s="209"/>
      <c r="K1095" s="209"/>
      <c r="L1095" s="209"/>
      <c r="M1095" s="209"/>
      <c r="N1095" s="209"/>
      <c r="O1095" s="209"/>
      <c r="P1095" s="209"/>
      <c r="Q1095" s="209"/>
      <c r="R1095" s="209"/>
      <c r="S1095" s="209"/>
      <c r="T1095" s="209"/>
      <c r="U1095" s="209"/>
      <c r="V1095" s="209"/>
      <c r="W1095" s="209"/>
      <c r="X1095" s="209"/>
      <c r="Y1095" s="64" t="s">
        <v>824</v>
      </c>
      <c r="Z1095" s="127" t="s">
        <v>824</v>
      </c>
      <c r="AA1095" s="127" t="s">
        <v>824</v>
      </c>
      <c r="AB1095" s="382" t="s">
        <v>824</v>
      </c>
      <c r="AC1095" s="35" t="s">
        <v>824</v>
      </c>
      <c r="AD1095" s="237"/>
      <c r="AE1095" s="35" t="s">
        <v>824</v>
      </c>
      <c r="AF1095" s="130" t="s">
        <v>824</v>
      </c>
      <c r="AG1095" s="123" t="s">
        <v>824</v>
      </c>
      <c r="AH1095" s="123" t="s">
        <v>824</v>
      </c>
      <c r="AI1095" s="61" t="s">
        <v>824</v>
      </c>
      <c r="AJ1095" s="61" t="s">
        <v>824</v>
      </c>
      <c r="AK1095" s="143" t="s">
        <v>824</v>
      </c>
      <c r="AL1095" s="61" t="s">
        <v>1129</v>
      </c>
      <c r="AM1095" s="386"/>
      <c r="AN1095" s="239"/>
      <c r="AO1095" s="239"/>
      <c r="AP1095" s="239"/>
      <c r="AQ1095" s="239"/>
      <c r="AR1095" s="239" t="s">
        <v>1110</v>
      </c>
      <c r="AS1095" s="239" t="s">
        <v>1110</v>
      </c>
    </row>
    <row r="1096" spans="1:45" ht="105" x14ac:dyDescent="0.25">
      <c r="A1096" s="232" t="s">
        <v>1314</v>
      </c>
      <c r="B1096" s="191" t="s">
        <v>35</v>
      </c>
      <c r="C1096" s="191">
        <v>31</v>
      </c>
      <c r="D1096" s="191" t="s">
        <v>734</v>
      </c>
      <c r="E1096" s="191" t="s">
        <v>8</v>
      </c>
      <c r="F1096" s="216">
        <v>2</v>
      </c>
      <c r="G1096" s="216">
        <v>2</v>
      </c>
      <c r="H1096" s="216">
        <v>3</v>
      </c>
      <c r="I1096" s="216">
        <v>2</v>
      </c>
      <c r="J1096" s="216">
        <v>3</v>
      </c>
      <c r="K1096" s="216">
        <v>3</v>
      </c>
      <c r="L1096" s="216">
        <v>3</v>
      </c>
      <c r="M1096" s="216">
        <v>4</v>
      </c>
      <c r="N1096" s="216">
        <v>3</v>
      </c>
      <c r="O1096" s="216"/>
      <c r="P1096" s="216"/>
      <c r="Q1096" s="216"/>
      <c r="R1096" s="216"/>
      <c r="S1096" s="216"/>
      <c r="T1096" s="216"/>
      <c r="U1096" s="216"/>
      <c r="V1096" s="216"/>
      <c r="W1096" s="216"/>
      <c r="X1096" s="216"/>
      <c r="Y1096" s="152">
        <v>3</v>
      </c>
      <c r="Z1096" s="127">
        <v>3</v>
      </c>
      <c r="AA1096" s="127">
        <v>1</v>
      </c>
      <c r="AB1096" s="127" t="s">
        <v>1133</v>
      </c>
      <c r="AC1096" s="35" t="s">
        <v>144</v>
      </c>
      <c r="AD1096" s="387" t="s">
        <v>463</v>
      </c>
      <c r="AE1096" s="35" t="s">
        <v>475</v>
      </c>
      <c r="AF1096" s="193" t="s">
        <v>144</v>
      </c>
      <c r="AG1096" s="123">
        <v>3</v>
      </c>
      <c r="AH1096" s="123">
        <v>-1</v>
      </c>
      <c r="AI1096" s="35" t="s">
        <v>144</v>
      </c>
      <c r="AJ1096" s="35" t="s">
        <v>824</v>
      </c>
      <c r="AK1096" s="35" t="s">
        <v>824</v>
      </c>
      <c r="AL1096" s="35" t="s">
        <v>1129</v>
      </c>
      <c r="AM1096" s="388"/>
      <c r="AN1096" s="239" t="s">
        <v>1329</v>
      </c>
      <c r="AO1096" s="239" t="s">
        <v>1330</v>
      </c>
      <c r="AP1096" s="239" t="s">
        <v>1210</v>
      </c>
      <c r="AQ1096" s="239" t="s">
        <v>883</v>
      </c>
      <c r="AR1096" s="239"/>
      <c r="AS1096" s="239"/>
    </row>
    <row r="1097" spans="1:45" ht="60" x14ac:dyDescent="0.25">
      <c r="A1097" s="232" t="s">
        <v>1314</v>
      </c>
      <c r="B1097" s="74" t="s">
        <v>38</v>
      </c>
      <c r="C1097" s="74">
        <v>34</v>
      </c>
      <c r="D1097" s="74" t="s">
        <v>662</v>
      </c>
      <c r="E1097" s="74" t="s">
        <v>9</v>
      </c>
      <c r="F1097" s="209">
        <v>1</v>
      </c>
      <c r="G1097" s="209">
        <v>3</v>
      </c>
      <c r="H1097" s="209">
        <v>1</v>
      </c>
      <c r="I1097" s="209">
        <v>2</v>
      </c>
      <c r="J1097" s="209">
        <v>1</v>
      </c>
      <c r="K1097" s="209">
        <v>1</v>
      </c>
      <c r="L1097" s="209">
        <v>1</v>
      </c>
      <c r="M1097" s="209">
        <v>1</v>
      </c>
      <c r="N1097" s="209"/>
      <c r="O1097" s="209"/>
      <c r="P1097" s="209"/>
      <c r="Q1097" s="209"/>
      <c r="R1097" s="209"/>
      <c r="S1097" s="209"/>
      <c r="T1097" s="209"/>
      <c r="U1097" s="209"/>
      <c r="V1097" s="209"/>
      <c r="W1097" s="209"/>
      <c r="X1097" s="209"/>
      <c r="Y1097" s="64">
        <v>1</v>
      </c>
      <c r="Z1097" s="127">
        <v>1</v>
      </c>
      <c r="AA1097" s="127">
        <v>1</v>
      </c>
      <c r="AB1097" s="382" t="s">
        <v>1168</v>
      </c>
      <c r="AC1097" s="61" t="s">
        <v>462</v>
      </c>
      <c r="AD1097" s="229" t="s">
        <v>463</v>
      </c>
      <c r="AE1097" s="61" t="s">
        <v>475</v>
      </c>
      <c r="AF1097" s="130" t="s">
        <v>462</v>
      </c>
      <c r="AG1097" s="123">
        <v>1</v>
      </c>
      <c r="AH1097" s="123">
        <v>-1</v>
      </c>
      <c r="AI1097" s="61" t="s">
        <v>462</v>
      </c>
      <c r="AJ1097" s="61" t="s">
        <v>824</v>
      </c>
      <c r="AK1097" s="61" t="s">
        <v>824</v>
      </c>
      <c r="AL1097" s="61" t="s">
        <v>1129</v>
      </c>
      <c r="AM1097" s="386"/>
      <c r="AN1097" s="239" t="s">
        <v>1331</v>
      </c>
      <c r="AO1097" s="239" t="s">
        <v>933</v>
      </c>
      <c r="AP1097" s="239" t="s">
        <v>934</v>
      </c>
      <c r="AQ1097" s="239" t="s">
        <v>883</v>
      </c>
      <c r="AR1097" s="239"/>
      <c r="AS1097" s="239"/>
    </row>
    <row r="1098" spans="1:45" ht="30" x14ac:dyDescent="0.25">
      <c r="A1098" s="232" t="s">
        <v>1314</v>
      </c>
      <c r="B1098" s="191" t="s">
        <v>38</v>
      </c>
      <c r="C1098" s="191">
        <v>37</v>
      </c>
      <c r="D1098" s="191" t="s">
        <v>663</v>
      </c>
      <c r="E1098" s="191" t="s">
        <v>8</v>
      </c>
      <c r="F1098" s="216">
        <v>5</v>
      </c>
      <c r="G1098" s="216">
        <v>3</v>
      </c>
      <c r="H1098" s="216">
        <v>5</v>
      </c>
      <c r="I1098" s="216">
        <v>3</v>
      </c>
      <c r="J1098" s="216">
        <v>3</v>
      </c>
      <c r="K1098" s="216">
        <v>5</v>
      </c>
      <c r="L1098" s="216">
        <v>4</v>
      </c>
      <c r="M1098" s="216">
        <v>5</v>
      </c>
      <c r="N1098" s="216"/>
      <c r="O1098" s="216"/>
      <c r="P1098" s="216"/>
      <c r="Q1098" s="216"/>
      <c r="R1098" s="216"/>
      <c r="S1098" s="216"/>
      <c r="T1098" s="216"/>
      <c r="U1098" s="216"/>
      <c r="V1098" s="216"/>
      <c r="W1098" s="216"/>
      <c r="X1098" s="216"/>
      <c r="Y1098" s="152">
        <v>4</v>
      </c>
      <c r="Z1098" s="127">
        <v>4</v>
      </c>
      <c r="AA1098" s="127">
        <v>2</v>
      </c>
      <c r="AB1098" s="127" t="s">
        <v>1190</v>
      </c>
      <c r="AC1098" s="35" t="s">
        <v>146</v>
      </c>
      <c r="AD1098" s="387" t="s">
        <v>384</v>
      </c>
      <c r="AE1098" s="35" t="s">
        <v>476</v>
      </c>
      <c r="AF1098" s="193" t="s">
        <v>1190</v>
      </c>
      <c r="AG1098" s="123">
        <v>4</v>
      </c>
      <c r="AH1098" s="123">
        <v>2</v>
      </c>
      <c r="AI1098" s="35" t="s">
        <v>146</v>
      </c>
      <c r="AJ1098" s="35" t="s">
        <v>384</v>
      </c>
      <c r="AK1098" s="35" t="s">
        <v>476</v>
      </c>
      <c r="AL1098" s="35" t="s">
        <v>1129</v>
      </c>
      <c r="AM1098" s="388"/>
      <c r="AN1098" s="239"/>
      <c r="AO1098" s="239"/>
      <c r="AP1098" s="239"/>
      <c r="AQ1098" s="239"/>
      <c r="AR1098" s="239"/>
      <c r="AS1098" s="239"/>
    </row>
    <row r="1099" spans="1:45" ht="30" x14ac:dyDescent="0.25">
      <c r="A1099" s="232" t="s">
        <v>1314</v>
      </c>
      <c r="B1099" s="74" t="s">
        <v>43</v>
      </c>
      <c r="C1099" s="74">
        <v>38</v>
      </c>
      <c r="D1099" s="74" t="s">
        <v>664</v>
      </c>
      <c r="E1099" s="74" t="s">
        <v>9</v>
      </c>
      <c r="F1099" s="209"/>
      <c r="G1099" s="209"/>
      <c r="H1099" s="209"/>
      <c r="I1099" s="209"/>
      <c r="J1099" s="209"/>
      <c r="K1099" s="209"/>
      <c r="L1099" s="209"/>
      <c r="M1099" s="209"/>
      <c r="N1099" s="209"/>
      <c r="O1099" s="209"/>
      <c r="P1099" s="209"/>
      <c r="Q1099" s="209"/>
      <c r="R1099" s="209"/>
      <c r="S1099" s="209"/>
      <c r="T1099" s="209"/>
      <c r="U1099" s="209"/>
      <c r="V1099" s="209"/>
      <c r="W1099" s="209"/>
      <c r="X1099" s="209"/>
      <c r="Y1099" s="64" t="s">
        <v>824</v>
      </c>
      <c r="Z1099" s="127" t="s">
        <v>824</v>
      </c>
      <c r="AA1099" s="127" t="s">
        <v>824</v>
      </c>
      <c r="AB1099" s="382" t="s">
        <v>824</v>
      </c>
      <c r="AC1099" s="61" t="s">
        <v>824</v>
      </c>
      <c r="AD1099" s="229"/>
      <c r="AE1099" s="61" t="s">
        <v>824</v>
      </c>
      <c r="AF1099" s="130" t="s">
        <v>824</v>
      </c>
      <c r="AG1099" s="123" t="s">
        <v>824</v>
      </c>
      <c r="AH1099" s="123" t="s">
        <v>824</v>
      </c>
      <c r="AI1099" s="61" t="s">
        <v>824</v>
      </c>
      <c r="AJ1099" s="61" t="s">
        <v>824</v>
      </c>
      <c r="AK1099" s="61" t="s">
        <v>824</v>
      </c>
      <c r="AL1099" s="61" t="s">
        <v>1129</v>
      </c>
      <c r="AM1099" s="386"/>
      <c r="AN1099" s="239"/>
      <c r="AO1099" s="239"/>
      <c r="AP1099" s="239"/>
      <c r="AQ1099" s="239"/>
      <c r="AR1099" s="239"/>
      <c r="AS1099" s="239"/>
    </row>
    <row r="1100" spans="1:45" ht="30" x14ac:dyDescent="0.25">
      <c r="A1100" s="232" t="s">
        <v>1314</v>
      </c>
      <c r="B1100" s="191" t="s">
        <v>43</v>
      </c>
      <c r="C1100" s="191">
        <v>39</v>
      </c>
      <c r="D1100" s="191" t="s">
        <v>44</v>
      </c>
      <c r="E1100" s="191" t="s">
        <v>8</v>
      </c>
      <c r="F1100" s="216"/>
      <c r="G1100" s="216"/>
      <c r="H1100" s="216"/>
      <c r="I1100" s="216"/>
      <c r="J1100" s="216"/>
      <c r="K1100" s="216"/>
      <c r="L1100" s="216"/>
      <c r="M1100" s="216"/>
      <c r="N1100" s="216"/>
      <c r="O1100" s="216"/>
      <c r="P1100" s="216"/>
      <c r="Q1100" s="216"/>
      <c r="R1100" s="216"/>
      <c r="S1100" s="216"/>
      <c r="T1100" s="216"/>
      <c r="U1100" s="216"/>
      <c r="V1100" s="216"/>
      <c r="W1100" s="216"/>
      <c r="X1100" s="216"/>
      <c r="Y1100" s="152" t="s">
        <v>824</v>
      </c>
      <c r="Z1100" s="127" t="s">
        <v>824</v>
      </c>
      <c r="AA1100" s="127" t="s">
        <v>824</v>
      </c>
      <c r="AB1100" s="127" t="s">
        <v>824</v>
      </c>
      <c r="AC1100" s="35" t="s">
        <v>824</v>
      </c>
      <c r="AD1100" s="387"/>
      <c r="AE1100" s="35" t="s">
        <v>824</v>
      </c>
      <c r="AF1100" s="193" t="s">
        <v>824</v>
      </c>
      <c r="AG1100" s="123" t="s">
        <v>824</v>
      </c>
      <c r="AH1100" s="123" t="s">
        <v>824</v>
      </c>
      <c r="AI1100" s="35" t="s">
        <v>824</v>
      </c>
      <c r="AJ1100" s="35" t="s">
        <v>824</v>
      </c>
      <c r="AK1100" s="35" t="s">
        <v>824</v>
      </c>
      <c r="AL1100" s="35" t="s">
        <v>1129</v>
      </c>
      <c r="AM1100" s="388"/>
      <c r="AN1100" s="239"/>
      <c r="AO1100" s="239"/>
      <c r="AP1100" s="239"/>
      <c r="AQ1100" s="239"/>
      <c r="AR1100" s="239"/>
      <c r="AS1100" s="239"/>
    </row>
    <row r="1101" spans="1:45" ht="30" x14ac:dyDescent="0.25">
      <c r="A1101" s="232" t="s">
        <v>1314</v>
      </c>
      <c r="B1101" s="74" t="s">
        <v>43</v>
      </c>
      <c r="C1101" s="74">
        <v>40</v>
      </c>
      <c r="D1101" s="74" t="s">
        <v>743</v>
      </c>
      <c r="E1101" s="74" t="s">
        <v>9</v>
      </c>
      <c r="F1101" s="209"/>
      <c r="G1101" s="209"/>
      <c r="H1101" s="209"/>
      <c r="I1101" s="209"/>
      <c r="J1101" s="209"/>
      <c r="K1101" s="209"/>
      <c r="L1101" s="209"/>
      <c r="M1101" s="209"/>
      <c r="N1101" s="209"/>
      <c r="O1101" s="209"/>
      <c r="P1101" s="209"/>
      <c r="Q1101" s="209"/>
      <c r="R1101" s="209"/>
      <c r="S1101" s="209"/>
      <c r="T1101" s="209"/>
      <c r="U1101" s="209"/>
      <c r="V1101" s="209"/>
      <c r="W1101" s="209"/>
      <c r="X1101" s="209"/>
      <c r="Y1101" s="64" t="s">
        <v>824</v>
      </c>
      <c r="Z1101" s="127" t="s">
        <v>824</v>
      </c>
      <c r="AA1101" s="127" t="s">
        <v>824</v>
      </c>
      <c r="AB1101" s="382" t="s">
        <v>824</v>
      </c>
      <c r="AC1101" s="61" t="s">
        <v>824</v>
      </c>
      <c r="AD1101" s="229"/>
      <c r="AE1101" s="61" t="s">
        <v>824</v>
      </c>
      <c r="AF1101" s="130" t="s">
        <v>824</v>
      </c>
      <c r="AG1101" s="123" t="s">
        <v>824</v>
      </c>
      <c r="AH1101" s="123" t="s">
        <v>824</v>
      </c>
      <c r="AI1101" s="61" t="s">
        <v>824</v>
      </c>
      <c r="AJ1101" s="61" t="s">
        <v>824</v>
      </c>
      <c r="AK1101" s="61" t="s">
        <v>824</v>
      </c>
      <c r="AL1101" s="61" t="s">
        <v>1129</v>
      </c>
      <c r="AM1101" s="386"/>
      <c r="AN1101" s="239"/>
      <c r="AO1101" s="239"/>
      <c r="AP1101" s="239"/>
      <c r="AQ1101" s="239"/>
      <c r="AR1101" s="239"/>
      <c r="AS1101" s="239"/>
    </row>
    <row r="1102" spans="1:45" ht="30" x14ac:dyDescent="0.25">
      <c r="A1102" s="232" t="s">
        <v>1314</v>
      </c>
      <c r="B1102" s="191" t="s">
        <v>43</v>
      </c>
      <c r="C1102" s="191">
        <v>41</v>
      </c>
      <c r="D1102" s="191" t="s">
        <v>665</v>
      </c>
      <c r="E1102" s="191" t="s">
        <v>8</v>
      </c>
      <c r="F1102" s="216"/>
      <c r="G1102" s="216"/>
      <c r="H1102" s="216"/>
      <c r="I1102" s="216"/>
      <c r="J1102" s="216"/>
      <c r="K1102" s="216"/>
      <c r="L1102" s="216"/>
      <c r="M1102" s="216"/>
      <c r="N1102" s="216"/>
      <c r="O1102" s="216"/>
      <c r="P1102" s="216"/>
      <c r="Q1102" s="216"/>
      <c r="R1102" s="216"/>
      <c r="S1102" s="216"/>
      <c r="T1102" s="216"/>
      <c r="U1102" s="216"/>
      <c r="V1102" s="216"/>
      <c r="W1102" s="216"/>
      <c r="X1102" s="216"/>
      <c r="Y1102" s="152" t="s">
        <v>824</v>
      </c>
      <c r="Z1102" s="127" t="s">
        <v>824</v>
      </c>
      <c r="AA1102" s="127" t="s">
        <v>824</v>
      </c>
      <c r="AB1102" s="127" t="s">
        <v>824</v>
      </c>
      <c r="AC1102" s="35" t="s">
        <v>824</v>
      </c>
      <c r="AD1102" s="387"/>
      <c r="AE1102" s="35" t="s">
        <v>824</v>
      </c>
      <c r="AF1102" s="193" t="s">
        <v>824</v>
      </c>
      <c r="AG1102" s="123" t="s">
        <v>824</v>
      </c>
      <c r="AH1102" s="123" t="s">
        <v>824</v>
      </c>
      <c r="AI1102" s="35" t="s">
        <v>824</v>
      </c>
      <c r="AJ1102" s="35" t="s">
        <v>824</v>
      </c>
      <c r="AK1102" s="35" t="s">
        <v>824</v>
      </c>
      <c r="AL1102" s="35" t="s">
        <v>1129</v>
      </c>
      <c r="AM1102" s="388"/>
      <c r="AN1102" s="239"/>
      <c r="AO1102" s="239"/>
      <c r="AP1102" s="239"/>
      <c r="AQ1102" s="239"/>
      <c r="AR1102" s="239"/>
      <c r="AS1102" s="239"/>
    </row>
    <row r="1103" spans="1:45" ht="30" x14ac:dyDescent="0.25">
      <c r="A1103" s="232" t="s">
        <v>1314</v>
      </c>
      <c r="B1103" s="74" t="s">
        <v>43</v>
      </c>
      <c r="C1103" s="74">
        <v>42</v>
      </c>
      <c r="D1103" s="74" t="s">
        <v>666</v>
      </c>
      <c r="E1103" s="74" t="s">
        <v>9</v>
      </c>
      <c r="F1103" s="209"/>
      <c r="G1103" s="209"/>
      <c r="H1103" s="209"/>
      <c r="I1103" s="209"/>
      <c r="J1103" s="209"/>
      <c r="K1103" s="209"/>
      <c r="L1103" s="209"/>
      <c r="M1103" s="209"/>
      <c r="N1103" s="209"/>
      <c r="O1103" s="209"/>
      <c r="P1103" s="209"/>
      <c r="Q1103" s="209"/>
      <c r="R1103" s="209"/>
      <c r="S1103" s="209"/>
      <c r="T1103" s="209"/>
      <c r="U1103" s="209"/>
      <c r="V1103" s="209"/>
      <c r="W1103" s="209"/>
      <c r="X1103" s="209"/>
      <c r="Y1103" s="64" t="s">
        <v>824</v>
      </c>
      <c r="Z1103" s="127" t="s">
        <v>824</v>
      </c>
      <c r="AA1103" s="127" t="s">
        <v>824</v>
      </c>
      <c r="AB1103" s="382" t="s">
        <v>824</v>
      </c>
      <c r="AC1103" s="61" t="s">
        <v>824</v>
      </c>
      <c r="AD1103" s="229"/>
      <c r="AE1103" s="61" t="s">
        <v>824</v>
      </c>
      <c r="AF1103" s="130" t="s">
        <v>824</v>
      </c>
      <c r="AG1103" s="123" t="s">
        <v>824</v>
      </c>
      <c r="AH1103" s="123" t="s">
        <v>824</v>
      </c>
      <c r="AI1103" s="61" t="s">
        <v>824</v>
      </c>
      <c r="AJ1103" s="61" t="s">
        <v>824</v>
      </c>
      <c r="AK1103" s="61" t="s">
        <v>824</v>
      </c>
      <c r="AL1103" s="61" t="s">
        <v>1129</v>
      </c>
      <c r="AM1103" s="386"/>
      <c r="AN1103" s="239"/>
      <c r="AO1103" s="239"/>
      <c r="AP1103" s="239"/>
      <c r="AQ1103" s="239"/>
      <c r="AR1103" s="239"/>
      <c r="AS1103" s="239"/>
    </row>
    <row r="1104" spans="1:45" ht="30" x14ac:dyDescent="0.25">
      <c r="A1104" s="232" t="s">
        <v>1314</v>
      </c>
      <c r="B1104" s="191" t="s">
        <v>45</v>
      </c>
      <c r="C1104" s="191">
        <v>43</v>
      </c>
      <c r="D1104" s="191" t="s">
        <v>667</v>
      </c>
      <c r="E1104" s="191" t="s">
        <v>9</v>
      </c>
      <c r="F1104" s="216"/>
      <c r="G1104" s="216"/>
      <c r="H1104" s="216"/>
      <c r="I1104" s="216"/>
      <c r="J1104" s="216"/>
      <c r="K1104" s="216"/>
      <c r="L1104" s="216"/>
      <c r="M1104" s="216"/>
      <c r="N1104" s="216"/>
      <c r="O1104" s="216"/>
      <c r="P1104" s="216"/>
      <c r="Q1104" s="216"/>
      <c r="R1104" s="216"/>
      <c r="S1104" s="216"/>
      <c r="T1104" s="216"/>
      <c r="U1104" s="216"/>
      <c r="V1104" s="216"/>
      <c r="W1104" s="216"/>
      <c r="X1104" s="216"/>
      <c r="Y1104" s="152" t="s">
        <v>824</v>
      </c>
      <c r="Z1104" s="127" t="s">
        <v>824</v>
      </c>
      <c r="AA1104" s="127" t="s">
        <v>824</v>
      </c>
      <c r="AB1104" s="127" t="s">
        <v>824</v>
      </c>
      <c r="AC1104" s="35" t="s">
        <v>824</v>
      </c>
      <c r="AD1104" s="387"/>
      <c r="AE1104" s="35" t="s">
        <v>824</v>
      </c>
      <c r="AF1104" s="193" t="s">
        <v>824</v>
      </c>
      <c r="AG1104" s="123" t="s">
        <v>824</v>
      </c>
      <c r="AH1104" s="123" t="s">
        <v>824</v>
      </c>
      <c r="AI1104" s="35" t="s">
        <v>824</v>
      </c>
      <c r="AJ1104" s="35" t="s">
        <v>824</v>
      </c>
      <c r="AK1104" s="35" t="s">
        <v>824</v>
      </c>
      <c r="AL1104" s="35" t="s">
        <v>1129</v>
      </c>
      <c r="AM1104" s="388"/>
      <c r="AN1104" s="239"/>
      <c r="AO1104" s="239"/>
      <c r="AP1104" s="239"/>
      <c r="AQ1104" s="239"/>
      <c r="AR1104" s="239"/>
      <c r="AS1104" s="239"/>
    </row>
    <row r="1105" spans="1:45" ht="30" x14ac:dyDescent="0.25">
      <c r="A1105" s="232" t="s">
        <v>1314</v>
      </c>
      <c r="B1105" s="74" t="s">
        <v>45</v>
      </c>
      <c r="C1105" s="74">
        <v>44</v>
      </c>
      <c r="D1105" s="74" t="s">
        <v>668</v>
      </c>
      <c r="E1105" s="74" t="s">
        <v>9</v>
      </c>
      <c r="F1105" s="209"/>
      <c r="G1105" s="209"/>
      <c r="H1105" s="209"/>
      <c r="I1105" s="209"/>
      <c r="J1105" s="209"/>
      <c r="K1105" s="209"/>
      <c r="L1105" s="209"/>
      <c r="M1105" s="209"/>
      <c r="N1105" s="209"/>
      <c r="O1105" s="209"/>
      <c r="P1105" s="209"/>
      <c r="Q1105" s="209"/>
      <c r="R1105" s="209"/>
      <c r="S1105" s="209"/>
      <c r="T1105" s="209"/>
      <c r="U1105" s="209"/>
      <c r="V1105" s="209"/>
      <c r="W1105" s="209"/>
      <c r="X1105" s="209"/>
      <c r="Y1105" s="64" t="s">
        <v>824</v>
      </c>
      <c r="Z1105" s="127" t="s">
        <v>824</v>
      </c>
      <c r="AA1105" s="127" t="s">
        <v>824</v>
      </c>
      <c r="AB1105" s="382" t="s">
        <v>824</v>
      </c>
      <c r="AC1105" s="61" t="s">
        <v>824</v>
      </c>
      <c r="AD1105" s="229"/>
      <c r="AE1105" s="61" t="s">
        <v>824</v>
      </c>
      <c r="AF1105" s="130" t="s">
        <v>824</v>
      </c>
      <c r="AG1105" s="123" t="s">
        <v>824</v>
      </c>
      <c r="AH1105" s="123" t="s">
        <v>824</v>
      </c>
      <c r="AI1105" s="61" t="s">
        <v>824</v>
      </c>
      <c r="AJ1105" s="61" t="s">
        <v>824</v>
      </c>
      <c r="AK1105" s="61" t="s">
        <v>824</v>
      </c>
      <c r="AL1105" s="61" t="s">
        <v>1129</v>
      </c>
      <c r="AM1105" s="386"/>
      <c r="AN1105" s="239"/>
      <c r="AO1105" s="239"/>
      <c r="AP1105" s="239"/>
      <c r="AQ1105" s="239"/>
      <c r="AR1105" s="239"/>
      <c r="AS1105" s="239"/>
    </row>
    <row r="1106" spans="1:45" ht="30" x14ac:dyDescent="0.25">
      <c r="A1106" s="232" t="s">
        <v>1314</v>
      </c>
      <c r="B1106" s="191" t="s">
        <v>48</v>
      </c>
      <c r="C1106" s="191">
        <v>49</v>
      </c>
      <c r="D1106" s="191" t="s">
        <v>54</v>
      </c>
      <c r="E1106" s="191" t="s">
        <v>9</v>
      </c>
      <c r="F1106" s="216"/>
      <c r="G1106" s="216"/>
      <c r="H1106" s="216"/>
      <c r="I1106" s="216"/>
      <c r="J1106" s="216"/>
      <c r="K1106" s="216"/>
      <c r="L1106" s="216"/>
      <c r="M1106" s="216"/>
      <c r="N1106" s="216"/>
      <c r="O1106" s="216"/>
      <c r="P1106" s="216"/>
      <c r="Q1106" s="216"/>
      <c r="R1106" s="216"/>
      <c r="S1106" s="216"/>
      <c r="T1106" s="216"/>
      <c r="U1106" s="216"/>
      <c r="V1106" s="216"/>
      <c r="W1106" s="216"/>
      <c r="X1106" s="216"/>
      <c r="Y1106" s="152" t="s">
        <v>824</v>
      </c>
      <c r="Z1106" s="127" t="s">
        <v>824</v>
      </c>
      <c r="AA1106" s="127" t="s">
        <v>824</v>
      </c>
      <c r="AB1106" s="127" t="s">
        <v>824</v>
      </c>
      <c r="AC1106" s="35" t="s">
        <v>824</v>
      </c>
      <c r="AD1106" s="387"/>
      <c r="AE1106" s="35" t="s">
        <v>824</v>
      </c>
      <c r="AF1106" s="193" t="s">
        <v>824</v>
      </c>
      <c r="AG1106" s="123" t="s">
        <v>824</v>
      </c>
      <c r="AH1106" s="123" t="s">
        <v>824</v>
      </c>
      <c r="AI1106" s="35" t="s">
        <v>824</v>
      </c>
      <c r="AJ1106" s="35" t="s">
        <v>824</v>
      </c>
      <c r="AK1106" s="35" t="s">
        <v>824</v>
      </c>
      <c r="AL1106" s="35" t="s">
        <v>1129</v>
      </c>
      <c r="AM1106" s="388"/>
      <c r="AN1106" s="239"/>
      <c r="AO1106" s="239"/>
      <c r="AP1106" s="239"/>
      <c r="AQ1106" s="239"/>
      <c r="AR1106" s="239"/>
      <c r="AS1106" s="239"/>
    </row>
    <row r="1107" spans="1:45" ht="30" x14ac:dyDescent="0.25">
      <c r="A1107" s="232" t="s">
        <v>1314</v>
      </c>
      <c r="B1107" s="74" t="s">
        <v>55</v>
      </c>
      <c r="C1107" s="74">
        <v>50</v>
      </c>
      <c r="D1107" s="74" t="s">
        <v>670</v>
      </c>
      <c r="E1107" s="74" t="s">
        <v>9</v>
      </c>
      <c r="F1107" s="209"/>
      <c r="G1107" s="209"/>
      <c r="H1107" s="209"/>
      <c r="I1107" s="209"/>
      <c r="J1107" s="209"/>
      <c r="K1107" s="209"/>
      <c r="L1107" s="209"/>
      <c r="M1107" s="209"/>
      <c r="N1107" s="209"/>
      <c r="O1107" s="209"/>
      <c r="P1107" s="209"/>
      <c r="Q1107" s="209"/>
      <c r="R1107" s="209"/>
      <c r="S1107" s="209"/>
      <c r="T1107" s="209"/>
      <c r="U1107" s="209"/>
      <c r="V1107" s="209"/>
      <c r="W1107" s="209"/>
      <c r="X1107" s="209"/>
      <c r="Y1107" s="64" t="s">
        <v>824</v>
      </c>
      <c r="Z1107" s="127" t="s">
        <v>824</v>
      </c>
      <c r="AA1107" s="127" t="s">
        <v>824</v>
      </c>
      <c r="AB1107" s="382" t="s">
        <v>824</v>
      </c>
      <c r="AC1107" s="61" t="s">
        <v>824</v>
      </c>
      <c r="AD1107" s="229"/>
      <c r="AE1107" s="61" t="s">
        <v>824</v>
      </c>
      <c r="AF1107" s="130" t="s">
        <v>824</v>
      </c>
      <c r="AG1107" s="123" t="s">
        <v>824</v>
      </c>
      <c r="AH1107" s="123" t="s">
        <v>824</v>
      </c>
      <c r="AI1107" s="61" t="s">
        <v>824</v>
      </c>
      <c r="AJ1107" s="61" t="s">
        <v>824</v>
      </c>
      <c r="AK1107" s="61" t="s">
        <v>824</v>
      </c>
      <c r="AL1107" s="61" t="s">
        <v>1129</v>
      </c>
      <c r="AM1107" s="386"/>
      <c r="AN1107" s="239"/>
      <c r="AO1107" s="239"/>
      <c r="AP1107" s="239"/>
      <c r="AQ1107" s="239"/>
      <c r="AR1107" s="239"/>
      <c r="AS1107" s="239"/>
    </row>
    <row r="1108" spans="1:45" ht="30" x14ac:dyDescent="0.25">
      <c r="A1108" s="232" t="s">
        <v>1314</v>
      </c>
      <c r="B1108" s="191" t="s">
        <v>55</v>
      </c>
      <c r="C1108" s="191">
        <v>51</v>
      </c>
      <c r="D1108" s="191" t="s">
        <v>671</v>
      </c>
      <c r="E1108" s="191" t="s">
        <v>9</v>
      </c>
      <c r="F1108" s="216"/>
      <c r="G1108" s="216"/>
      <c r="H1108" s="216"/>
      <c r="I1108" s="216"/>
      <c r="J1108" s="216"/>
      <c r="K1108" s="216"/>
      <c r="L1108" s="216"/>
      <c r="M1108" s="216"/>
      <c r="N1108" s="216"/>
      <c r="O1108" s="216"/>
      <c r="P1108" s="216"/>
      <c r="Q1108" s="216"/>
      <c r="R1108" s="216"/>
      <c r="S1108" s="216"/>
      <c r="T1108" s="216"/>
      <c r="U1108" s="216"/>
      <c r="V1108" s="216"/>
      <c r="W1108" s="216"/>
      <c r="X1108" s="216"/>
      <c r="Y1108" s="152" t="s">
        <v>824</v>
      </c>
      <c r="Z1108" s="127" t="s">
        <v>824</v>
      </c>
      <c r="AA1108" s="127" t="s">
        <v>824</v>
      </c>
      <c r="AB1108" s="127" t="s">
        <v>824</v>
      </c>
      <c r="AC1108" s="35" t="s">
        <v>824</v>
      </c>
      <c r="AD1108" s="387"/>
      <c r="AE1108" s="35" t="s">
        <v>824</v>
      </c>
      <c r="AF1108" s="193" t="s">
        <v>824</v>
      </c>
      <c r="AG1108" s="123" t="s">
        <v>824</v>
      </c>
      <c r="AH1108" s="123" t="s">
        <v>824</v>
      </c>
      <c r="AI1108" s="35" t="s">
        <v>824</v>
      </c>
      <c r="AJ1108" s="35" t="s">
        <v>824</v>
      </c>
      <c r="AK1108" s="35" t="s">
        <v>824</v>
      </c>
      <c r="AL1108" s="35" t="s">
        <v>1129</v>
      </c>
      <c r="AM1108" s="388"/>
      <c r="AN1108" s="239"/>
      <c r="AO1108" s="239"/>
      <c r="AP1108" s="239"/>
      <c r="AQ1108" s="239"/>
      <c r="AR1108" s="239"/>
      <c r="AS1108" s="239"/>
    </row>
    <row r="1109" spans="1:45" ht="30" x14ac:dyDescent="0.25">
      <c r="A1109" s="232" t="s">
        <v>1314</v>
      </c>
      <c r="B1109" s="74" t="s">
        <v>55</v>
      </c>
      <c r="C1109" s="74">
        <v>52</v>
      </c>
      <c r="D1109" s="74" t="s">
        <v>56</v>
      </c>
      <c r="E1109" s="74" t="s">
        <v>9</v>
      </c>
      <c r="F1109" s="209"/>
      <c r="G1109" s="209"/>
      <c r="H1109" s="209"/>
      <c r="I1109" s="209"/>
      <c r="J1109" s="209"/>
      <c r="K1109" s="209"/>
      <c r="L1109" s="209"/>
      <c r="M1109" s="209"/>
      <c r="N1109" s="209"/>
      <c r="O1109" s="209"/>
      <c r="P1109" s="209"/>
      <c r="Q1109" s="209"/>
      <c r="R1109" s="209"/>
      <c r="S1109" s="209"/>
      <c r="T1109" s="209"/>
      <c r="U1109" s="209"/>
      <c r="V1109" s="209"/>
      <c r="W1109" s="209"/>
      <c r="X1109" s="209"/>
      <c r="Y1109" s="64" t="s">
        <v>824</v>
      </c>
      <c r="Z1109" s="127" t="s">
        <v>824</v>
      </c>
      <c r="AA1109" s="127" t="s">
        <v>824</v>
      </c>
      <c r="AB1109" s="382" t="s">
        <v>824</v>
      </c>
      <c r="AC1109" s="61" t="s">
        <v>824</v>
      </c>
      <c r="AD1109" s="229"/>
      <c r="AE1109" s="61" t="s">
        <v>824</v>
      </c>
      <c r="AF1109" s="130" t="s">
        <v>824</v>
      </c>
      <c r="AG1109" s="123" t="s">
        <v>824</v>
      </c>
      <c r="AH1109" s="123" t="s">
        <v>824</v>
      </c>
      <c r="AI1109" s="61" t="s">
        <v>824</v>
      </c>
      <c r="AJ1109" s="61" t="s">
        <v>824</v>
      </c>
      <c r="AK1109" s="61" t="s">
        <v>824</v>
      </c>
      <c r="AL1109" s="61" t="s">
        <v>1129</v>
      </c>
      <c r="AM1109" s="386"/>
      <c r="AN1109" s="239"/>
      <c r="AO1109" s="239"/>
      <c r="AP1109" s="239"/>
      <c r="AQ1109" s="239"/>
      <c r="AR1109" s="239"/>
      <c r="AS1109" s="239"/>
    </row>
    <row r="1110" spans="1:45" ht="45" x14ac:dyDescent="0.25">
      <c r="A1110" s="232" t="s">
        <v>1314</v>
      </c>
      <c r="B1110" s="191" t="s">
        <v>57</v>
      </c>
      <c r="C1110" s="191">
        <v>54</v>
      </c>
      <c r="D1110" s="191" t="s">
        <v>59</v>
      </c>
      <c r="E1110" s="191" t="s">
        <v>9</v>
      </c>
      <c r="F1110" s="216">
        <v>3</v>
      </c>
      <c r="G1110" s="216">
        <v>4</v>
      </c>
      <c r="H1110" s="216">
        <v>4</v>
      </c>
      <c r="I1110" s="216">
        <v>3</v>
      </c>
      <c r="J1110" s="216">
        <v>4</v>
      </c>
      <c r="K1110" s="216">
        <v>4</v>
      </c>
      <c r="L1110" s="216">
        <v>3</v>
      </c>
      <c r="M1110" s="216">
        <v>3</v>
      </c>
      <c r="N1110" s="216">
        <v>4</v>
      </c>
      <c r="O1110" s="216"/>
      <c r="P1110" s="216"/>
      <c r="Q1110" s="216"/>
      <c r="R1110" s="216"/>
      <c r="S1110" s="216"/>
      <c r="T1110" s="216"/>
      <c r="U1110" s="216"/>
      <c r="V1110" s="216"/>
      <c r="W1110" s="216"/>
      <c r="X1110" s="216"/>
      <c r="Y1110" s="152">
        <v>4</v>
      </c>
      <c r="Z1110" s="127">
        <v>4</v>
      </c>
      <c r="AA1110" s="127">
        <v>3</v>
      </c>
      <c r="AB1110" s="127" t="s">
        <v>1189</v>
      </c>
      <c r="AC1110" s="35" t="s">
        <v>146</v>
      </c>
      <c r="AD1110" s="387" t="s">
        <v>371</v>
      </c>
      <c r="AE1110" s="35" t="s">
        <v>476</v>
      </c>
      <c r="AF1110" s="193" t="s">
        <v>1197</v>
      </c>
      <c r="AG1110" s="123">
        <v>4</v>
      </c>
      <c r="AH1110" s="123">
        <v>1</v>
      </c>
      <c r="AI1110" s="35" t="s">
        <v>146</v>
      </c>
      <c r="AJ1110" s="35" t="s">
        <v>463</v>
      </c>
      <c r="AK1110" s="35" t="s">
        <v>371</v>
      </c>
      <c r="AL1110" s="35" t="s">
        <v>1129</v>
      </c>
      <c r="AM1110" s="388"/>
      <c r="AN1110" s="239" t="s">
        <v>1332</v>
      </c>
      <c r="AO1110" s="239" t="s">
        <v>1316</v>
      </c>
      <c r="AP1110" s="239" t="s">
        <v>1333</v>
      </c>
      <c r="AQ1110" s="239" t="s">
        <v>1317</v>
      </c>
      <c r="AR1110" s="239"/>
      <c r="AS1110" s="239"/>
    </row>
    <row r="1111" spans="1:45" ht="30" x14ac:dyDescent="0.25">
      <c r="A1111" s="232" t="s">
        <v>1314</v>
      </c>
      <c r="B1111" s="74" t="s">
        <v>60</v>
      </c>
      <c r="C1111" s="74">
        <v>55</v>
      </c>
      <c r="D1111" s="74" t="s">
        <v>61</v>
      </c>
      <c r="E1111" s="74" t="s">
        <v>9</v>
      </c>
      <c r="F1111" s="209"/>
      <c r="G1111" s="209"/>
      <c r="H1111" s="209"/>
      <c r="I1111" s="209"/>
      <c r="J1111" s="209"/>
      <c r="K1111" s="209"/>
      <c r="L1111" s="209"/>
      <c r="M1111" s="209"/>
      <c r="N1111" s="209"/>
      <c r="O1111" s="209"/>
      <c r="P1111" s="209"/>
      <c r="Q1111" s="209"/>
      <c r="R1111" s="209"/>
      <c r="S1111" s="209"/>
      <c r="T1111" s="209"/>
      <c r="U1111" s="209"/>
      <c r="V1111" s="209"/>
      <c r="W1111" s="209"/>
      <c r="X1111" s="209"/>
      <c r="Y1111" s="64" t="s">
        <v>824</v>
      </c>
      <c r="Z1111" s="127" t="s">
        <v>824</v>
      </c>
      <c r="AA1111" s="127" t="s">
        <v>824</v>
      </c>
      <c r="AB1111" s="382" t="s">
        <v>824</v>
      </c>
      <c r="AC1111" s="61" t="s">
        <v>824</v>
      </c>
      <c r="AD1111" s="229"/>
      <c r="AE1111" s="61" t="s">
        <v>824</v>
      </c>
      <c r="AF1111" s="130" t="s">
        <v>824</v>
      </c>
      <c r="AG1111" s="123" t="s">
        <v>824</v>
      </c>
      <c r="AH1111" s="123" t="s">
        <v>824</v>
      </c>
      <c r="AI1111" s="61" t="s">
        <v>824</v>
      </c>
      <c r="AJ1111" s="61" t="s">
        <v>824</v>
      </c>
      <c r="AK1111" s="61" t="s">
        <v>824</v>
      </c>
      <c r="AL1111" s="61" t="s">
        <v>1129</v>
      </c>
      <c r="AM1111" s="386"/>
      <c r="AN1111" s="239"/>
      <c r="AO1111" s="239"/>
      <c r="AP1111" s="239"/>
      <c r="AQ1111" s="239"/>
      <c r="AR1111" s="239"/>
      <c r="AS1111" s="239"/>
    </row>
    <row r="1112" spans="1:45" ht="38.25" x14ac:dyDescent="0.25">
      <c r="A1112" s="232" t="s">
        <v>1314</v>
      </c>
      <c r="B1112" s="191" t="s">
        <v>60</v>
      </c>
      <c r="C1112" s="191">
        <v>56</v>
      </c>
      <c r="D1112" s="191" t="s">
        <v>64</v>
      </c>
      <c r="E1112" s="191" t="s">
        <v>9</v>
      </c>
      <c r="F1112" s="216"/>
      <c r="G1112" s="216"/>
      <c r="H1112" s="216"/>
      <c r="I1112" s="216"/>
      <c r="J1112" s="216"/>
      <c r="K1112" s="216"/>
      <c r="L1112" s="216"/>
      <c r="M1112" s="216"/>
      <c r="N1112" s="216"/>
      <c r="O1112" s="216"/>
      <c r="P1112" s="216"/>
      <c r="Q1112" s="216"/>
      <c r="R1112" s="216"/>
      <c r="S1112" s="216"/>
      <c r="T1112" s="216"/>
      <c r="U1112" s="216"/>
      <c r="V1112" s="216"/>
      <c r="W1112" s="216"/>
      <c r="X1112" s="216"/>
      <c r="Y1112" s="152" t="s">
        <v>824</v>
      </c>
      <c r="Z1112" s="127" t="s">
        <v>824</v>
      </c>
      <c r="AA1112" s="127" t="s">
        <v>824</v>
      </c>
      <c r="AB1112" s="127" t="s">
        <v>824</v>
      </c>
      <c r="AC1112" s="35" t="s">
        <v>824</v>
      </c>
      <c r="AD1112" s="387"/>
      <c r="AE1112" s="35" t="s">
        <v>824</v>
      </c>
      <c r="AF1112" s="193" t="s">
        <v>824</v>
      </c>
      <c r="AG1112" s="123" t="s">
        <v>824</v>
      </c>
      <c r="AH1112" s="123" t="s">
        <v>824</v>
      </c>
      <c r="AI1112" s="35" t="s">
        <v>824</v>
      </c>
      <c r="AJ1112" s="35" t="s">
        <v>824</v>
      </c>
      <c r="AK1112" s="35" t="s">
        <v>824</v>
      </c>
      <c r="AL1112" s="35" t="s">
        <v>1129</v>
      </c>
      <c r="AM1112" s="388"/>
      <c r="AN1112" s="239"/>
      <c r="AO1112" s="239"/>
      <c r="AP1112" s="239"/>
      <c r="AQ1112" s="239"/>
      <c r="AR1112" s="239"/>
      <c r="AS1112" s="239"/>
    </row>
    <row r="1113" spans="1:45" ht="30" x14ac:dyDescent="0.25">
      <c r="A1113" s="232" t="s">
        <v>1314</v>
      </c>
      <c r="B1113" s="191" t="s">
        <v>66</v>
      </c>
      <c r="C1113" s="191">
        <v>57</v>
      </c>
      <c r="D1113" s="191" t="s">
        <v>67</v>
      </c>
      <c r="E1113" s="191" t="s">
        <v>9</v>
      </c>
      <c r="F1113" s="216"/>
      <c r="G1113" s="216"/>
      <c r="H1113" s="216"/>
      <c r="I1113" s="216"/>
      <c r="J1113" s="216"/>
      <c r="K1113" s="216"/>
      <c r="L1113" s="216"/>
      <c r="M1113" s="216"/>
      <c r="N1113" s="216"/>
      <c r="O1113" s="216"/>
      <c r="P1113" s="216"/>
      <c r="Q1113" s="216"/>
      <c r="R1113" s="216"/>
      <c r="S1113" s="216"/>
      <c r="T1113" s="216"/>
      <c r="U1113" s="216"/>
      <c r="V1113" s="216"/>
      <c r="W1113" s="216"/>
      <c r="X1113" s="216"/>
      <c r="Y1113" s="152" t="s">
        <v>824</v>
      </c>
      <c r="Z1113" s="127" t="s">
        <v>824</v>
      </c>
      <c r="AA1113" s="127" t="s">
        <v>824</v>
      </c>
      <c r="AB1113" s="127" t="s">
        <v>824</v>
      </c>
      <c r="AC1113" s="35" t="s">
        <v>824</v>
      </c>
      <c r="AD1113" s="387"/>
      <c r="AE1113" s="35" t="s">
        <v>824</v>
      </c>
      <c r="AF1113" s="193" t="s">
        <v>824</v>
      </c>
      <c r="AG1113" s="123" t="s">
        <v>824</v>
      </c>
      <c r="AH1113" s="123" t="s">
        <v>824</v>
      </c>
      <c r="AI1113" s="35" t="s">
        <v>824</v>
      </c>
      <c r="AJ1113" s="35" t="s">
        <v>824</v>
      </c>
      <c r="AK1113" s="35" t="s">
        <v>824</v>
      </c>
      <c r="AL1113" s="35" t="s">
        <v>1129</v>
      </c>
      <c r="AM1113" s="388"/>
      <c r="AN1113" s="239"/>
      <c r="AO1113" s="239"/>
      <c r="AP1113" s="239"/>
      <c r="AQ1113" s="239"/>
      <c r="AR1113" s="239"/>
      <c r="AS1113" s="239"/>
    </row>
    <row r="1114" spans="1:45" ht="30" x14ac:dyDescent="0.25">
      <c r="A1114" s="232" t="s">
        <v>1314</v>
      </c>
      <c r="B1114" s="74" t="s">
        <v>66</v>
      </c>
      <c r="C1114" s="74">
        <v>59</v>
      </c>
      <c r="D1114" s="74" t="s">
        <v>71</v>
      </c>
      <c r="E1114" s="74" t="s">
        <v>9</v>
      </c>
      <c r="F1114" s="209"/>
      <c r="G1114" s="209"/>
      <c r="H1114" s="209"/>
      <c r="I1114" s="209"/>
      <c r="J1114" s="209"/>
      <c r="K1114" s="209"/>
      <c r="L1114" s="209"/>
      <c r="M1114" s="209"/>
      <c r="N1114" s="209"/>
      <c r="O1114" s="209"/>
      <c r="P1114" s="209"/>
      <c r="Q1114" s="209"/>
      <c r="R1114" s="209"/>
      <c r="S1114" s="209"/>
      <c r="T1114" s="209"/>
      <c r="U1114" s="209"/>
      <c r="V1114" s="209"/>
      <c r="W1114" s="209"/>
      <c r="X1114" s="209"/>
      <c r="Y1114" s="64" t="s">
        <v>824</v>
      </c>
      <c r="Z1114" s="127" t="s">
        <v>824</v>
      </c>
      <c r="AA1114" s="127" t="s">
        <v>824</v>
      </c>
      <c r="AB1114" s="382" t="s">
        <v>824</v>
      </c>
      <c r="AC1114" s="61" t="s">
        <v>824</v>
      </c>
      <c r="AD1114" s="229"/>
      <c r="AE1114" s="61" t="s">
        <v>824</v>
      </c>
      <c r="AF1114" s="130" t="s">
        <v>824</v>
      </c>
      <c r="AG1114" s="123" t="s">
        <v>824</v>
      </c>
      <c r="AH1114" s="123" t="s">
        <v>824</v>
      </c>
      <c r="AI1114" s="61" t="s">
        <v>824</v>
      </c>
      <c r="AJ1114" s="61" t="s">
        <v>824</v>
      </c>
      <c r="AK1114" s="61" t="s">
        <v>824</v>
      </c>
      <c r="AL1114" s="61" t="s">
        <v>1129</v>
      </c>
      <c r="AM1114" s="386"/>
      <c r="AN1114" s="239"/>
      <c r="AO1114" s="239"/>
      <c r="AP1114" s="239"/>
      <c r="AQ1114" s="239"/>
      <c r="AR1114" s="239"/>
      <c r="AS1114" s="239"/>
    </row>
    <row r="1115" spans="1:45" ht="30" x14ac:dyDescent="0.25">
      <c r="A1115" s="232" t="s">
        <v>1314</v>
      </c>
      <c r="B1115" s="191" t="s">
        <v>66</v>
      </c>
      <c r="C1115" s="191">
        <v>60</v>
      </c>
      <c r="D1115" s="191" t="s">
        <v>72</v>
      </c>
      <c r="E1115" s="191" t="s">
        <v>9</v>
      </c>
      <c r="F1115" s="216"/>
      <c r="G1115" s="216"/>
      <c r="H1115" s="216"/>
      <c r="I1115" s="216"/>
      <c r="J1115" s="216"/>
      <c r="K1115" s="216"/>
      <c r="L1115" s="216"/>
      <c r="M1115" s="216"/>
      <c r="N1115" s="216"/>
      <c r="O1115" s="216"/>
      <c r="P1115" s="216"/>
      <c r="Q1115" s="216"/>
      <c r="R1115" s="216"/>
      <c r="S1115" s="216"/>
      <c r="T1115" s="216"/>
      <c r="U1115" s="216"/>
      <c r="V1115" s="216"/>
      <c r="W1115" s="216"/>
      <c r="X1115" s="216"/>
      <c r="Y1115" s="152" t="s">
        <v>824</v>
      </c>
      <c r="Z1115" s="127" t="s">
        <v>824</v>
      </c>
      <c r="AA1115" s="127" t="s">
        <v>824</v>
      </c>
      <c r="AB1115" s="127" t="s">
        <v>824</v>
      </c>
      <c r="AC1115" s="35" t="s">
        <v>824</v>
      </c>
      <c r="AD1115" s="387"/>
      <c r="AE1115" s="35" t="s">
        <v>824</v>
      </c>
      <c r="AF1115" s="193" t="s">
        <v>824</v>
      </c>
      <c r="AG1115" s="123" t="s">
        <v>824</v>
      </c>
      <c r="AH1115" s="123" t="s">
        <v>824</v>
      </c>
      <c r="AI1115" s="35" t="s">
        <v>824</v>
      </c>
      <c r="AJ1115" s="35" t="s">
        <v>824</v>
      </c>
      <c r="AK1115" s="35" t="s">
        <v>824</v>
      </c>
      <c r="AL1115" s="35" t="s">
        <v>1129</v>
      </c>
      <c r="AM1115" s="388"/>
      <c r="AN1115" s="239"/>
      <c r="AO1115" s="239"/>
      <c r="AP1115" s="239"/>
      <c r="AQ1115" s="239"/>
      <c r="AR1115" s="239"/>
      <c r="AS1115" s="239"/>
    </row>
    <row r="1116" spans="1:45" ht="30" x14ac:dyDescent="0.25">
      <c r="A1116" s="232" t="s">
        <v>1314</v>
      </c>
      <c r="B1116" s="74" t="s">
        <v>101</v>
      </c>
      <c r="C1116" s="74">
        <v>61</v>
      </c>
      <c r="D1116" s="74" t="s">
        <v>674</v>
      </c>
      <c r="E1116" s="74" t="s">
        <v>9</v>
      </c>
      <c r="F1116" s="209"/>
      <c r="G1116" s="209"/>
      <c r="H1116" s="209"/>
      <c r="I1116" s="209"/>
      <c r="J1116" s="209"/>
      <c r="K1116" s="209"/>
      <c r="L1116" s="209"/>
      <c r="M1116" s="209"/>
      <c r="N1116" s="209"/>
      <c r="O1116" s="209"/>
      <c r="P1116" s="209"/>
      <c r="Q1116" s="209"/>
      <c r="R1116" s="209"/>
      <c r="S1116" s="209"/>
      <c r="T1116" s="209"/>
      <c r="U1116" s="209"/>
      <c r="V1116" s="209"/>
      <c r="W1116" s="209"/>
      <c r="X1116" s="209"/>
      <c r="Y1116" s="64" t="s">
        <v>824</v>
      </c>
      <c r="Z1116" s="127" t="s">
        <v>824</v>
      </c>
      <c r="AA1116" s="127" t="s">
        <v>824</v>
      </c>
      <c r="AB1116" s="382" t="s">
        <v>824</v>
      </c>
      <c r="AC1116" s="61" t="s">
        <v>824</v>
      </c>
      <c r="AD1116" s="229"/>
      <c r="AE1116" s="61" t="s">
        <v>824</v>
      </c>
      <c r="AF1116" s="130" t="s">
        <v>824</v>
      </c>
      <c r="AG1116" s="123" t="s">
        <v>824</v>
      </c>
      <c r="AH1116" s="123" t="s">
        <v>824</v>
      </c>
      <c r="AI1116" s="61" t="s">
        <v>824</v>
      </c>
      <c r="AJ1116" s="61" t="s">
        <v>824</v>
      </c>
      <c r="AK1116" s="61" t="s">
        <v>824</v>
      </c>
      <c r="AL1116" s="61" t="s">
        <v>1129</v>
      </c>
      <c r="AM1116" s="386"/>
      <c r="AN1116" s="239"/>
      <c r="AO1116" s="239"/>
      <c r="AP1116" s="239"/>
      <c r="AQ1116" s="239"/>
      <c r="AR1116" s="239"/>
      <c r="AS1116" s="239"/>
    </row>
    <row r="1117" spans="1:45" ht="30" x14ac:dyDescent="0.25">
      <c r="A1117" s="232" t="s">
        <v>1314</v>
      </c>
      <c r="B1117" s="191" t="s">
        <v>101</v>
      </c>
      <c r="C1117" s="191">
        <v>62</v>
      </c>
      <c r="D1117" s="191" t="s">
        <v>675</v>
      </c>
      <c r="E1117" s="191" t="s">
        <v>9</v>
      </c>
      <c r="F1117" s="216"/>
      <c r="G1117" s="216"/>
      <c r="H1117" s="216"/>
      <c r="I1117" s="216"/>
      <c r="J1117" s="216"/>
      <c r="K1117" s="216"/>
      <c r="L1117" s="216"/>
      <c r="M1117" s="216"/>
      <c r="N1117" s="216"/>
      <c r="O1117" s="216"/>
      <c r="P1117" s="216"/>
      <c r="Q1117" s="216"/>
      <c r="R1117" s="216"/>
      <c r="S1117" s="216"/>
      <c r="T1117" s="216"/>
      <c r="U1117" s="216"/>
      <c r="V1117" s="216"/>
      <c r="W1117" s="216"/>
      <c r="X1117" s="216"/>
      <c r="Y1117" s="152" t="s">
        <v>824</v>
      </c>
      <c r="Z1117" s="127" t="s">
        <v>824</v>
      </c>
      <c r="AA1117" s="127" t="s">
        <v>824</v>
      </c>
      <c r="AB1117" s="127" t="s">
        <v>824</v>
      </c>
      <c r="AC1117" s="35" t="s">
        <v>824</v>
      </c>
      <c r="AD1117" s="387"/>
      <c r="AE1117" s="35" t="s">
        <v>824</v>
      </c>
      <c r="AF1117" s="193" t="s">
        <v>824</v>
      </c>
      <c r="AG1117" s="123" t="s">
        <v>824</v>
      </c>
      <c r="AH1117" s="123" t="s">
        <v>824</v>
      </c>
      <c r="AI1117" s="35" t="s">
        <v>824</v>
      </c>
      <c r="AJ1117" s="35" t="s">
        <v>824</v>
      </c>
      <c r="AK1117" s="35" t="s">
        <v>824</v>
      </c>
      <c r="AL1117" s="35" t="s">
        <v>1129</v>
      </c>
      <c r="AM1117" s="388"/>
      <c r="AN1117" s="239"/>
      <c r="AO1117" s="239"/>
      <c r="AP1117" s="239"/>
      <c r="AQ1117" s="239"/>
      <c r="AR1117" s="239"/>
      <c r="AS1117" s="239"/>
    </row>
    <row r="1118" spans="1:45" ht="30" x14ac:dyDescent="0.25">
      <c r="A1118" s="232" t="s">
        <v>1314</v>
      </c>
      <c r="B1118" s="74" t="s">
        <v>76</v>
      </c>
      <c r="C1118" s="74">
        <v>64</v>
      </c>
      <c r="D1118" s="74" t="s">
        <v>77</v>
      </c>
      <c r="E1118" s="74" t="s">
        <v>9</v>
      </c>
      <c r="F1118" s="209"/>
      <c r="G1118" s="209"/>
      <c r="H1118" s="209"/>
      <c r="I1118" s="209"/>
      <c r="J1118" s="209"/>
      <c r="K1118" s="209"/>
      <c r="L1118" s="209"/>
      <c r="M1118" s="209"/>
      <c r="N1118" s="209"/>
      <c r="O1118" s="209"/>
      <c r="P1118" s="209"/>
      <c r="Q1118" s="209"/>
      <c r="R1118" s="209"/>
      <c r="S1118" s="209"/>
      <c r="T1118" s="209"/>
      <c r="U1118" s="209"/>
      <c r="V1118" s="209"/>
      <c r="W1118" s="209"/>
      <c r="X1118" s="209"/>
      <c r="Y1118" s="64" t="s">
        <v>824</v>
      </c>
      <c r="Z1118" s="127" t="s">
        <v>824</v>
      </c>
      <c r="AA1118" s="127" t="s">
        <v>824</v>
      </c>
      <c r="AB1118" s="382" t="s">
        <v>824</v>
      </c>
      <c r="AC1118" s="61" t="s">
        <v>824</v>
      </c>
      <c r="AD1118" s="229"/>
      <c r="AE1118" s="61" t="s">
        <v>824</v>
      </c>
      <c r="AF1118" s="130" t="s">
        <v>824</v>
      </c>
      <c r="AG1118" s="123" t="s">
        <v>824</v>
      </c>
      <c r="AH1118" s="123" t="s">
        <v>824</v>
      </c>
      <c r="AI1118" s="61" t="s">
        <v>824</v>
      </c>
      <c r="AJ1118" s="61" t="s">
        <v>824</v>
      </c>
      <c r="AK1118" s="61" t="s">
        <v>824</v>
      </c>
      <c r="AL1118" s="61" t="s">
        <v>1129</v>
      </c>
      <c r="AM1118" s="386"/>
      <c r="AN1118" s="239"/>
      <c r="AO1118" s="239"/>
      <c r="AP1118" s="239"/>
      <c r="AQ1118" s="239"/>
      <c r="AR1118" s="239"/>
      <c r="AS1118" s="239"/>
    </row>
    <row r="1119" spans="1:45" ht="38.25" x14ac:dyDescent="0.25">
      <c r="A1119" s="232" t="s">
        <v>1314</v>
      </c>
      <c r="B1119" s="74" t="s">
        <v>76</v>
      </c>
      <c r="C1119" s="74">
        <v>65</v>
      </c>
      <c r="D1119" s="74" t="s">
        <v>78</v>
      </c>
      <c r="E1119" s="74" t="s">
        <v>9</v>
      </c>
      <c r="F1119" s="209"/>
      <c r="G1119" s="209"/>
      <c r="H1119" s="209"/>
      <c r="I1119" s="209"/>
      <c r="J1119" s="209"/>
      <c r="K1119" s="209"/>
      <c r="L1119" s="209"/>
      <c r="M1119" s="209"/>
      <c r="N1119" s="209"/>
      <c r="O1119" s="209"/>
      <c r="P1119" s="209"/>
      <c r="Q1119" s="209"/>
      <c r="R1119" s="209"/>
      <c r="S1119" s="209"/>
      <c r="T1119" s="209"/>
      <c r="U1119" s="209"/>
      <c r="V1119" s="209"/>
      <c r="W1119" s="209"/>
      <c r="X1119" s="209"/>
      <c r="Y1119" s="64" t="s">
        <v>824</v>
      </c>
      <c r="Z1119" s="127" t="s">
        <v>824</v>
      </c>
      <c r="AA1119" s="127" t="s">
        <v>824</v>
      </c>
      <c r="AB1119" s="382" t="s">
        <v>824</v>
      </c>
      <c r="AC1119" s="61" t="s">
        <v>824</v>
      </c>
      <c r="AD1119" s="229"/>
      <c r="AE1119" s="61" t="s">
        <v>824</v>
      </c>
      <c r="AF1119" s="130" t="s">
        <v>824</v>
      </c>
      <c r="AG1119" s="123" t="s">
        <v>824</v>
      </c>
      <c r="AH1119" s="123" t="s">
        <v>824</v>
      </c>
      <c r="AI1119" s="61" t="s">
        <v>824</v>
      </c>
      <c r="AJ1119" s="61" t="s">
        <v>824</v>
      </c>
      <c r="AK1119" s="61" t="s">
        <v>824</v>
      </c>
      <c r="AL1119" s="61" t="s">
        <v>1129</v>
      </c>
      <c r="AM1119" s="386"/>
      <c r="AN1119" s="239"/>
      <c r="AO1119" s="239"/>
      <c r="AP1119" s="239"/>
      <c r="AQ1119" s="239"/>
      <c r="AR1119" s="239"/>
      <c r="AS1119" s="239"/>
    </row>
    <row r="1120" spans="1:45" ht="30" x14ac:dyDescent="0.25">
      <c r="A1120" s="232" t="s">
        <v>1314</v>
      </c>
      <c r="B1120" s="191" t="s">
        <v>676</v>
      </c>
      <c r="C1120" s="197">
        <v>72</v>
      </c>
      <c r="D1120" s="198" t="s">
        <v>679</v>
      </c>
      <c r="E1120" s="198" t="s">
        <v>9</v>
      </c>
      <c r="F1120" s="211"/>
      <c r="G1120" s="211"/>
      <c r="H1120" s="211"/>
      <c r="I1120" s="211"/>
      <c r="J1120" s="211"/>
      <c r="K1120" s="211"/>
      <c r="L1120" s="211"/>
      <c r="M1120" s="211"/>
      <c r="N1120" s="211"/>
      <c r="O1120" s="211"/>
      <c r="P1120" s="211"/>
      <c r="Q1120" s="211"/>
      <c r="R1120" s="211"/>
      <c r="S1120" s="211"/>
      <c r="T1120" s="211"/>
      <c r="U1120" s="211"/>
      <c r="V1120" s="211"/>
      <c r="W1120" s="211"/>
      <c r="X1120" s="211"/>
      <c r="Y1120" s="189" t="s">
        <v>824</v>
      </c>
      <c r="Z1120" s="127" t="s">
        <v>824</v>
      </c>
      <c r="AA1120" s="127" t="s">
        <v>824</v>
      </c>
      <c r="AB1120" s="382" t="s">
        <v>824</v>
      </c>
      <c r="AC1120" s="61" t="s">
        <v>824</v>
      </c>
      <c r="AD1120" s="237"/>
      <c r="AE1120" s="61" t="s">
        <v>824</v>
      </c>
      <c r="AF1120" s="130" t="s">
        <v>824</v>
      </c>
      <c r="AG1120" s="123" t="s">
        <v>824</v>
      </c>
      <c r="AH1120" s="123" t="s">
        <v>824</v>
      </c>
      <c r="AI1120" s="61" t="s">
        <v>824</v>
      </c>
      <c r="AJ1120" s="61" t="s">
        <v>824</v>
      </c>
      <c r="AK1120" s="61" t="s">
        <v>824</v>
      </c>
      <c r="AL1120" s="61" t="s">
        <v>1129</v>
      </c>
      <c r="AM1120" s="386"/>
      <c r="AN1120" s="239"/>
      <c r="AO1120" s="239"/>
      <c r="AP1120" s="239"/>
      <c r="AQ1120" s="239"/>
      <c r="AR1120" s="239"/>
      <c r="AS1120" s="239"/>
    </row>
    <row r="1121" spans="1:45" ht="135" x14ac:dyDescent="0.25">
      <c r="A1121" s="232" t="s">
        <v>1314</v>
      </c>
      <c r="B1121" s="74" t="s">
        <v>26</v>
      </c>
      <c r="C1121" s="74">
        <v>76</v>
      </c>
      <c r="D1121" s="74" t="s">
        <v>747</v>
      </c>
      <c r="E1121" s="74" t="s">
        <v>9</v>
      </c>
      <c r="F1121" s="209">
        <v>4</v>
      </c>
      <c r="G1121" s="209">
        <v>3</v>
      </c>
      <c r="H1121" s="209">
        <v>3</v>
      </c>
      <c r="I1121" s="209">
        <v>3</v>
      </c>
      <c r="J1121" s="209">
        <v>3</v>
      </c>
      <c r="K1121" s="209">
        <v>3</v>
      </c>
      <c r="L1121" s="209">
        <v>3</v>
      </c>
      <c r="M1121" s="209">
        <v>3</v>
      </c>
      <c r="N1121" s="209">
        <v>3</v>
      </c>
      <c r="O1121" s="209"/>
      <c r="P1121" s="209"/>
      <c r="Q1121" s="209"/>
      <c r="R1121" s="209"/>
      <c r="S1121" s="209"/>
      <c r="T1121" s="209"/>
      <c r="U1121" s="209"/>
      <c r="V1121" s="209"/>
      <c r="W1121" s="209"/>
      <c r="X1121" s="209"/>
      <c r="Y1121" s="64">
        <v>3</v>
      </c>
      <c r="Z1121" s="127">
        <v>3</v>
      </c>
      <c r="AA1121" s="127">
        <v>1</v>
      </c>
      <c r="AB1121" s="382" t="s">
        <v>1133</v>
      </c>
      <c r="AC1121" s="61" t="s">
        <v>144</v>
      </c>
      <c r="AD1121" s="207" t="s">
        <v>463</v>
      </c>
      <c r="AE1121" s="61" t="s">
        <v>475</v>
      </c>
      <c r="AF1121" s="130" t="s">
        <v>1133</v>
      </c>
      <c r="AG1121" s="123">
        <v>3</v>
      </c>
      <c r="AH1121" s="123">
        <v>1</v>
      </c>
      <c r="AI1121" s="61" t="s">
        <v>144</v>
      </c>
      <c r="AJ1121" s="61" t="s">
        <v>463</v>
      </c>
      <c r="AK1121" s="61" t="s">
        <v>475</v>
      </c>
      <c r="AL1121" s="61" t="s">
        <v>377</v>
      </c>
      <c r="AM1121" s="386"/>
      <c r="AN1121" s="239" t="s">
        <v>1334</v>
      </c>
      <c r="AO1121" s="239" t="s">
        <v>1335</v>
      </c>
      <c r="AP1121" s="239" t="s">
        <v>934</v>
      </c>
      <c r="AQ1121" s="244" t="s">
        <v>1317</v>
      </c>
      <c r="AR1121" s="239" t="s">
        <v>1097</v>
      </c>
      <c r="AS1121" s="239" t="s">
        <v>1098</v>
      </c>
    </row>
    <row r="1122" spans="1:45" ht="30" x14ac:dyDescent="0.25">
      <c r="A1122" s="232" t="s">
        <v>1314</v>
      </c>
      <c r="B1122" s="191" t="s">
        <v>26</v>
      </c>
      <c r="C1122" s="191">
        <v>81</v>
      </c>
      <c r="D1122" s="198" t="s">
        <v>751</v>
      </c>
      <c r="E1122" s="198" t="s">
        <v>9</v>
      </c>
      <c r="F1122" s="211">
        <v>1</v>
      </c>
      <c r="G1122" s="211">
        <v>1</v>
      </c>
      <c r="H1122" s="211">
        <v>1</v>
      </c>
      <c r="I1122" s="211">
        <v>1</v>
      </c>
      <c r="J1122" s="211">
        <v>1</v>
      </c>
      <c r="K1122" s="211">
        <v>1</v>
      </c>
      <c r="L1122" s="211">
        <v>1</v>
      </c>
      <c r="M1122" s="211">
        <v>1</v>
      </c>
      <c r="N1122" s="211">
        <v>1</v>
      </c>
      <c r="O1122" s="211">
        <v>1</v>
      </c>
      <c r="P1122" s="211"/>
      <c r="Q1122" s="211"/>
      <c r="R1122" s="211"/>
      <c r="S1122" s="211"/>
      <c r="T1122" s="211"/>
      <c r="U1122" s="211"/>
      <c r="V1122" s="211"/>
      <c r="W1122" s="211"/>
      <c r="X1122" s="211"/>
      <c r="Y1122" s="189">
        <v>1</v>
      </c>
      <c r="Z1122" s="127">
        <v>1</v>
      </c>
      <c r="AA1122" s="127">
        <v>1</v>
      </c>
      <c r="AB1122" s="382" t="s">
        <v>1168</v>
      </c>
      <c r="AC1122" s="61" t="s">
        <v>462</v>
      </c>
      <c r="AD1122" s="229" t="s">
        <v>463</v>
      </c>
      <c r="AE1122" s="61" t="s">
        <v>475</v>
      </c>
      <c r="AF1122" s="130" t="s">
        <v>1168</v>
      </c>
      <c r="AG1122" s="123">
        <v>1</v>
      </c>
      <c r="AH1122" s="123">
        <v>1</v>
      </c>
      <c r="AI1122" s="61" t="s">
        <v>462</v>
      </c>
      <c r="AJ1122" s="61" t="s">
        <v>463</v>
      </c>
      <c r="AK1122" s="61" t="s">
        <v>475</v>
      </c>
      <c r="AL1122" s="61" t="s">
        <v>377</v>
      </c>
      <c r="AM1122" s="386"/>
      <c r="AN1122" s="407" t="s">
        <v>1336</v>
      </c>
      <c r="AO1122" s="407" t="s">
        <v>1335</v>
      </c>
      <c r="AP1122" s="407" t="s">
        <v>1210</v>
      </c>
      <c r="AQ1122" s="407" t="s">
        <v>883</v>
      </c>
      <c r="AR1122" s="407"/>
      <c r="AS1122" s="407"/>
    </row>
    <row r="1123" spans="1:45" ht="30" x14ac:dyDescent="0.25">
      <c r="A1123" s="232" t="s">
        <v>1314</v>
      </c>
      <c r="B1123" s="74" t="s">
        <v>26</v>
      </c>
      <c r="C1123" s="74">
        <v>82</v>
      </c>
      <c r="D1123" s="74" t="s">
        <v>1160</v>
      </c>
      <c r="E1123" s="74" t="s">
        <v>9</v>
      </c>
      <c r="F1123" s="209">
        <v>1</v>
      </c>
      <c r="G1123" s="209">
        <v>1</v>
      </c>
      <c r="H1123" s="209">
        <v>1</v>
      </c>
      <c r="I1123" s="209">
        <v>1</v>
      </c>
      <c r="J1123" s="209">
        <v>1</v>
      </c>
      <c r="K1123" s="209">
        <v>1</v>
      </c>
      <c r="L1123" s="209">
        <v>1</v>
      </c>
      <c r="M1123" s="209">
        <v>1</v>
      </c>
      <c r="N1123" s="209">
        <v>1</v>
      </c>
      <c r="O1123" s="209"/>
      <c r="P1123" s="209"/>
      <c r="Q1123" s="209"/>
      <c r="R1123" s="209"/>
      <c r="S1123" s="209"/>
      <c r="T1123" s="209"/>
      <c r="U1123" s="209"/>
      <c r="V1123" s="209"/>
      <c r="W1123" s="209"/>
      <c r="X1123" s="209"/>
      <c r="Y1123" s="64">
        <v>1</v>
      </c>
      <c r="Z1123" s="127">
        <v>1</v>
      </c>
      <c r="AA1123" s="127">
        <v>1</v>
      </c>
      <c r="AB1123" s="382" t="s">
        <v>1168</v>
      </c>
      <c r="AC1123" s="61" t="s">
        <v>462</v>
      </c>
      <c r="AD1123" s="229" t="s">
        <v>463</v>
      </c>
      <c r="AE1123" s="61" t="s">
        <v>475</v>
      </c>
      <c r="AF1123" s="130" t="s">
        <v>1168</v>
      </c>
      <c r="AG1123" s="123">
        <v>1</v>
      </c>
      <c r="AH1123" s="123">
        <v>1</v>
      </c>
      <c r="AI1123" s="61" t="s">
        <v>462</v>
      </c>
      <c r="AJ1123" s="61" t="s">
        <v>463</v>
      </c>
      <c r="AK1123" s="61" t="s">
        <v>475</v>
      </c>
      <c r="AL1123" s="61" t="s">
        <v>377</v>
      </c>
      <c r="AM1123" s="386"/>
      <c r="AN1123" s="407" t="s">
        <v>1336</v>
      </c>
      <c r="AO1123" s="407" t="s">
        <v>1335</v>
      </c>
      <c r="AP1123" s="407" t="s">
        <v>1210</v>
      </c>
      <c r="AQ1123" s="407" t="s">
        <v>883</v>
      </c>
      <c r="AR1123" s="407"/>
      <c r="AS1123" s="407"/>
    </row>
    <row r="1124" spans="1:45" ht="38.25" x14ac:dyDescent="0.25">
      <c r="A1124" s="232" t="s">
        <v>1314</v>
      </c>
      <c r="B1124" s="191" t="s">
        <v>26</v>
      </c>
      <c r="C1124" s="191">
        <v>86</v>
      </c>
      <c r="D1124" s="198" t="s">
        <v>1161</v>
      </c>
      <c r="E1124" s="198" t="s">
        <v>9</v>
      </c>
      <c r="F1124" s="211">
        <v>4</v>
      </c>
      <c r="G1124" s="211">
        <v>4</v>
      </c>
      <c r="H1124" s="211">
        <v>4</v>
      </c>
      <c r="I1124" s="211">
        <v>4</v>
      </c>
      <c r="J1124" s="211">
        <v>4</v>
      </c>
      <c r="K1124" s="211">
        <v>3</v>
      </c>
      <c r="L1124" s="211">
        <v>4</v>
      </c>
      <c r="M1124" s="211">
        <v>4</v>
      </c>
      <c r="N1124" s="211">
        <v>4</v>
      </c>
      <c r="O1124" s="211">
        <v>3</v>
      </c>
      <c r="P1124" s="211"/>
      <c r="Q1124" s="211"/>
      <c r="R1124" s="211"/>
      <c r="S1124" s="211"/>
      <c r="T1124" s="211"/>
      <c r="U1124" s="211"/>
      <c r="V1124" s="211"/>
      <c r="W1124" s="211"/>
      <c r="X1124" s="211"/>
      <c r="Y1124" s="189">
        <v>4</v>
      </c>
      <c r="Z1124" s="127">
        <v>4</v>
      </c>
      <c r="AA1124" s="127">
        <v>1</v>
      </c>
      <c r="AB1124" s="382" t="s">
        <v>1197</v>
      </c>
      <c r="AC1124" s="61" t="s">
        <v>146</v>
      </c>
      <c r="AD1124" s="229" t="s">
        <v>463</v>
      </c>
      <c r="AE1124" s="61" t="s">
        <v>371</v>
      </c>
      <c r="AF1124" s="130" t="s">
        <v>1197</v>
      </c>
      <c r="AG1124" s="123">
        <v>4</v>
      </c>
      <c r="AH1124" s="123">
        <v>1</v>
      </c>
      <c r="AI1124" s="61" t="s">
        <v>146</v>
      </c>
      <c r="AJ1124" s="61" t="s">
        <v>463</v>
      </c>
      <c r="AK1124" s="61" t="s">
        <v>371</v>
      </c>
      <c r="AL1124" s="61" t="s">
        <v>1129</v>
      </c>
      <c r="AM1124" s="386"/>
      <c r="AN1124" s="407" t="s">
        <v>1336</v>
      </c>
      <c r="AO1124" s="407" t="s">
        <v>1335</v>
      </c>
      <c r="AP1124" s="407" t="s">
        <v>1210</v>
      </c>
      <c r="AQ1124" s="407" t="s">
        <v>883</v>
      </c>
      <c r="AR1124" s="407"/>
      <c r="AS1124" s="407"/>
    </row>
    <row r="1125" spans="1:45" ht="30" x14ac:dyDescent="0.25">
      <c r="A1125" s="232" t="s">
        <v>1314</v>
      </c>
      <c r="B1125" s="74" t="s">
        <v>687</v>
      </c>
      <c r="C1125" s="74">
        <v>102</v>
      </c>
      <c r="D1125" s="74" t="s">
        <v>690</v>
      </c>
      <c r="E1125" s="74" t="s">
        <v>9</v>
      </c>
      <c r="F1125" s="209"/>
      <c r="G1125" s="209"/>
      <c r="H1125" s="209"/>
      <c r="I1125" s="209"/>
      <c r="J1125" s="209"/>
      <c r="K1125" s="209"/>
      <c r="L1125" s="209"/>
      <c r="M1125" s="209"/>
      <c r="N1125" s="209"/>
      <c r="O1125" s="209"/>
      <c r="P1125" s="209"/>
      <c r="Q1125" s="209"/>
      <c r="R1125" s="209"/>
      <c r="S1125" s="209"/>
      <c r="T1125" s="209"/>
      <c r="U1125" s="209"/>
      <c r="V1125" s="209"/>
      <c r="W1125" s="209"/>
      <c r="X1125" s="209"/>
      <c r="Y1125" s="64" t="s">
        <v>824</v>
      </c>
      <c r="Z1125" s="127" t="s">
        <v>824</v>
      </c>
      <c r="AA1125" s="127" t="s">
        <v>824</v>
      </c>
      <c r="AB1125" s="382" t="s">
        <v>824</v>
      </c>
      <c r="AC1125" s="61" t="s">
        <v>824</v>
      </c>
      <c r="AD1125" s="229"/>
      <c r="AE1125" s="61" t="s">
        <v>824</v>
      </c>
      <c r="AF1125" s="130" t="s">
        <v>824</v>
      </c>
      <c r="AG1125" s="123" t="s">
        <v>824</v>
      </c>
      <c r="AH1125" s="123" t="s">
        <v>824</v>
      </c>
      <c r="AI1125" s="61" t="s">
        <v>824</v>
      </c>
      <c r="AJ1125" s="61" t="s">
        <v>824</v>
      </c>
      <c r="AK1125" s="61" t="s">
        <v>824</v>
      </c>
      <c r="AL1125" s="61" t="s">
        <v>1129</v>
      </c>
      <c r="AM1125" s="386"/>
      <c r="AN1125" s="407"/>
      <c r="AO1125" s="407"/>
      <c r="AP1125" s="407"/>
      <c r="AQ1125" s="407"/>
      <c r="AR1125" s="407"/>
      <c r="AS1125" s="407"/>
    </row>
    <row r="1126" spans="1:45" ht="30" x14ac:dyDescent="0.25">
      <c r="A1126" s="232" t="s">
        <v>1314</v>
      </c>
      <c r="B1126" s="191" t="s">
        <v>12</v>
      </c>
      <c r="C1126" s="191">
        <v>104</v>
      </c>
      <c r="D1126" s="198" t="s">
        <v>692</v>
      </c>
      <c r="E1126" s="198" t="s">
        <v>684</v>
      </c>
      <c r="F1126" s="211"/>
      <c r="G1126" s="211"/>
      <c r="H1126" s="211"/>
      <c r="I1126" s="211"/>
      <c r="J1126" s="211"/>
      <c r="K1126" s="211"/>
      <c r="L1126" s="211"/>
      <c r="M1126" s="211"/>
      <c r="N1126" s="211"/>
      <c r="O1126" s="211"/>
      <c r="P1126" s="211"/>
      <c r="Q1126" s="211"/>
      <c r="R1126" s="211"/>
      <c r="S1126" s="211"/>
      <c r="T1126" s="211"/>
      <c r="U1126" s="211"/>
      <c r="V1126" s="211"/>
      <c r="W1126" s="211"/>
      <c r="X1126" s="211"/>
      <c r="Y1126" s="189" t="s">
        <v>824</v>
      </c>
      <c r="Z1126" s="127" t="s">
        <v>824</v>
      </c>
      <c r="AA1126" s="127" t="s">
        <v>824</v>
      </c>
      <c r="AB1126" s="382" t="s">
        <v>824</v>
      </c>
      <c r="AC1126" s="61" t="s">
        <v>824</v>
      </c>
      <c r="AD1126" s="229"/>
      <c r="AE1126" s="61" t="s">
        <v>824</v>
      </c>
      <c r="AF1126" s="130" t="s">
        <v>824</v>
      </c>
      <c r="AG1126" s="123" t="s">
        <v>824</v>
      </c>
      <c r="AH1126" s="123" t="s">
        <v>824</v>
      </c>
      <c r="AI1126" s="61" t="s">
        <v>824</v>
      </c>
      <c r="AJ1126" s="61" t="s">
        <v>824</v>
      </c>
      <c r="AK1126" s="61" t="s">
        <v>824</v>
      </c>
      <c r="AL1126" s="61" t="s">
        <v>1129</v>
      </c>
      <c r="AM1126" s="386"/>
      <c r="AN1126" s="407"/>
      <c r="AO1126" s="407"/>
      <c r="AP1126" s="407"/>
      <c r="AQ1126" s="407"/>
      <c r="AR1126" s="407"/>
      <c r="AS1126" s="407"/>
    </row>
    <row r="1127" spans="1:45" ht="30" x14ac:dyDescent="0.25">
      <c r="A1127" s="232" t="s">
        <v>1314</v>
      </c>
      <c r="B1127" s="74" t="s">
        <v>33</v>
      </c>
      <c r="C1127" s="74">
        <v>105</v>
      </c>
      <c r="D1127" s="74" t="s">
        <v>693</v>
      </c>
      <c r="E1127" s="74" t="s">
        <v>9</v>
      </c>
      <c r="F1127" s="209">
        <v>3</v>
      </c>
      <c r="G1127" s="209">
        <v>3</v>
      </c>
      <c r="H1127" s="209">
        <v>3</v>
      </c>
      <c r="I1127" s="209">
        <v>4</v>
      </c>
      <c r="J1127" s="209">
        <v>3</v>
      </c>
      <c r="K1127" s="209">
        <v>3</v>
      </c>
      <c r="L1127" s="209">
        <v>3</v>
      </c>
      <c r="M1127" s="209">
        <v>3</v>
      </c>
      <c r="N1127" s="209">
        <v>3</v>
      </c>
      <c r="O1127" s="209">
        <v>3</v>
      </c>
      <c r="P1127" s="209"/>
      <c r="Q1127" s="209"/>
      <c r="R1127" s="209"/>
      <c r="S1127" s="209"/>
      <c r="T1127" s="209"/>
      <c r="U1127" s="209"/>
      <c r="V1127" s="209"/>
      <c r="W1127" s="209"/>
      <c r="X1127" s="209"/>
      <c r="Y1127" s="64">
        <v>3</v>
      </c>
      <c r="Z1127" s="127">
        <v>3</v>
      </c>
      <c r="AA1127" s="127">
        <v>1</v>
      </c>
      <c r="AB1127" s="128" t="s">
        <v>1133</v>
      </c>
      <c r="AC1127" s="61" t="s">
        <v>144</v>
      </c>
      <c r="AD1127" s="214" t="s">
        <v>463</v>
      </c>
      <c r="AE1127" s="61" t="s">
        <v>475</v>
      </c>
      <c r="AF1127" s="130" t="s">
        <v>1133</v>
      </c>
      <c r="AG1127" s="123">
        <v>3</v>
      </c>
      <c r="AH1127" s="123">
        <v>1</v>
      </c>
      <c r="AI1127" s="61" t="s">
        <v>144</v>
      </c>
      <c r="AJ1127" s="61" t="s">
        <v>463</v>
      </c>
      <c r="AK1127" s="61" t="s">
        <v>475</v>
      </c>
      <c r="AL1127" s="61" t="s">
        <v>377</v>
      </c>
      <c r="AM1127" s="76"/>
      <c r="AN1127" s="215" t="s">
        <v>1337</v>
      </c>
      <c r="AO1127" s="215" t="s">
        <v>933</v>
      </c>
      <c r="AP1127" s="215" t="s">
        <v>1210</v>
      </c>
      <c r="AQ1127" s="215" t="s">
        <v>883</v>
      </c>
    </row>
    <row r="1128" spans="1:45" ht="30" x14ac:dyDescent="0.25">
      <c r="A1128" s="232" t="s">
        <v>1314</v>
      </c>
      <c r="B1128" s="191" t="s">
        <v>33</v>
      </c>
      <c r="C1128" s="191">
        <v>106</v>
      </c>
      <c r="D1128" s="191" t="s">
        <v>695</v>
      </c>
      <c r="E1128" s="191" t="s">
        <v>9</v>
      </c>
      <c r="F1128" s="216">
        <v>1</v>
      </c>
      <c r="G1128" s="216">
        <v>1</v>
      </c>
      <c r="H1128" s="216">
        <v>1</v>
      </c>
      <c r="I1128" s="216">
        <v>1</v>
      </c>
      <c r="J1128" s="216">
        <v>1</v>
      </c>
      <c r="K1128" s="216">
        <v>1</v>
      </c>
      <c r="L1128" s="216">
        <v>1</v>
      </c>
      <c r="M1128" s="216"/>
      <c r="N1128" s="216"/>
      <c r="O1128" s="216"/>
      <c r="P1128" s="216"/>
      <c r="Q1128" s="216"/>
      <c r="R1128" s="216"/>
      <c r="S1128" s="216"/>
      <c r="T1128" s="216"/>
      <c r="U1128" s="216"/>
      <c r="V1128" s="216"/>
      <c r="W1128" s="216"/>
      <c r="X1128" s="216"/>
      <c r="Y1128" s="152">
        <v>1</v>
      </c>
      <c r="Z1128" s="127">
        <v>1</v>
      </c>
      <c r="AA1128" s="127">
        <v>1</v>
      </c>
      <c r="AB1128" s="127" t="s">
        <v>1168</v>
      </c>
      <c r="AC1128" s="35" t="s">
        <v>462</v>
      </c>
      <c r="AD1128" s="219" t="s">
        <v>463</v>
      </c>
      <c r="AE1128" s="35" t="s">
        <v>475</v>
      </c>
      <c r="AF1128" s="130" t="s">
        <v>1168</v>
      </c>
      <c r="AG1128" s="123">
        <v>1</v>
      </c>
      <c r="AH1128" s="123">
        <v>1</v>
      </c>
      <c r="AI1128" s="61" t="s">
        <v>462</v>
      </c>
      <c r="AJ1128" s="61" t="s">
        <v>463</v>
      </c>
      <c r="AK1128" s="61" t="s">
        <v>475</v>
      </c>
      <c r="AL1128" s="35" t="s">
        <v>377</v>
      </c>
      <c r="AM1128" s="192"/>
      <c r="AN1128" s="215" t="s">
        <v>1338</v>
      </c>
      <c r="AO1128" s="215" t="s">
        <v>933</v>
      </c>
      <c r="AP1128" s="215" t="s">
        <v>934</v>
      </c>
      <c r="AQ1128" s="215" t="s">
        <v>1339</v>
      </c>
    </row>
    <row r="1129" spans="1:45" ht="30" x14ac:dyDescent="0.25">
      <c r="A1129" s="232" t="s">
        <v>1314</v>
      </c>
      <c r="B1129" s="74" t="s">
        <v>33</v>
      </c>
      <c r="C1129" s="74">
        <v>107</v>
      </c>
      <c r="D1129" s="74" t="s">
        <v>696</v>
      </c>
      <c r="E1129" s="74" t="s">
        <v>9</v>
      </c>
      <c r="F1129" s="209">
        <v>1</v>
      </c>
      <c r="G1129" s="209">
        <v>1</v>
      </c>
      <c r="H1129" s="209">
        <v>1</v>
      </c>
      <c r="I1129" s="209">
        <v>1</v>
      </c>
      <c r="J1129" s="209">
        <v>1</v>
      </c>
      <c r="K1129" s="209">
        <v>1</v>
      </c>
      <c r="L1129" s="209">
        <v>1</v>
      </c>
      <c r="M1129" s="209">
        <v>1</v>
      </c>
      <c r="N1129" s="209"/>
      <c r="O1129" s="209"/>
      <c r="P1129" s="209"/>
      <c r="Q1129" s="209"/>
      <c r="R1129" s="209"/>
      <c r="S1129" s="209"/>
      <c r="T1129" s="209"/>
      <c r="U1129" s="209"/>
      <c r="V1129" s="209"/>
      <c r="W1129" s="209"/>
      <c r="X1129" s="209"/>
      <c r="Y1129" s="64">
        <v>1</v>
      </c>
      <c r="Z1129" s="127">
        <v>1</v>
      </c>
      <c r="AA1129" s="127">
        <v>1</v>
      </c>
      <c r="AB1129" s="128" t="s">
        <v>1168</v>
      </c>
      <c r="AC1129" s="61" t="s">
        <v>462</v>
      </c>
      <c r="AD1129" s="214" t="s">
        <v>463</v>
      </c>
      <c r="AE1129" s="61" t="s">
        <v>475</v>
      </c>
      <c r="AF1129" s="130" t="s">
        <v>1168</v>
      </c>
      <c r="AG1129" s="123">
        <v>1</v>
      </c>
      <c r="AH1129" s="123">
        <v>1</v>
      </c>
      <c r="AI1129" s="61" t="s">
        <v>462</v>
      </c>
      <c r="AJ1129" s="61" t="s">
        <v>463</v>
      </c>
      <c r="AK1129" s="61" t="s">
        <v>475</v>
      </c>
      <c r="AL1129" s="61" t="s">
        <v>377</v>
      </c>
      <c r="AM1129" s="76"/>
      <c r="AN1129" s="215" t="s">
        <v>1340</v>
      </c>
      <c r="AO1129" s="215" t="s">
        <v>933</v>
      </c>
      <c r="AP1129" s="215" t="s">
        <v>934</v>
      </c>
      <c r="AQ1129" s="215" t="s">
        <v>1339</v>
      </c>
    </row>
    <row r="1130" spans="1:45" ht="30" x14ac:dyDescent="0.25">
      <c r="A1130" s="232" t="s">
        <v>1314</v>
      </c>
      <c r="B1130" s="191" t="s">
        <v>35</v>
      </c>
      <c r="C1130" s="191">
        <v>108</v>
      </c>
      <c r="D1130" s="191" t="s">
        <v>697</v>
      </c>
      <c r="E1130" s="191" t="s">
        <v>9</v>
      </c>
      <c r="F1130" s="216">
        <v>2</v>
      </c>
      <c r="G1130" s="216">
        <v>2</v>
      </c>
      <c r="H1130" s="216">
        <v>3</v>
      </c>
      <c r="I1130" s="216">
        <v>3</v>
      </c>
      <c r="J1130" s="216">
        <v>2</v>
      </c>
      <c r="K1130" s="216">
        <v>2</v>
      </c>
      <c r="L1130" s="216">
        <v>2</v>
      </c>
      <c r="M1130" s="216">
        <v>3</v>
      </c>
      <c r="N1130" s="216"/>
      <c r="O1130" s="216"/>
      <c r="P1130" s="216"/>
      <c r="Q1130" s="216"/>
      <c r="R1130" s="216"/>
      <c r="S1130" s="216"/>
      <c r="T1130" s="216"/>
      <c r="U1130" s="216"/>
      <c r="V1130" s="216"/>
      <c r="W1130" s="216"/>
      <c r="X1130" s="216"/>
      <c r="Y1130" s="152">
        <v>2</v>
      </c>
      <c r="Z1130" s="127">
        <v>2</v>
      </c>
      <c r="AA1130" s="127">
        <v>1</v>
      </c>
      <c r="AB1130" s="127" t="s">
        <v>1157</v>
      </c>
      <c r="AC1130" s="35" t="s">
        <v>142</v>
      </c>
      <c r="AD1130" s="219" t="s">
        <v>463</v>
      </c>
      <c r="AE1130" s="35" t="s">
        <v>475</v>
      </c>
      <c r="AF1130" s="130" t="s">
        <v>1157</v>
      </c>
      <c r="AG1130" s="123">
        <v>2</v>
      </c>
      <c r="AH1130" s="123">
        <v>1</v>
      </c>
      <c r="AI1130" s="61" t="s">
        <v>142</v>
      </c>
      <c r="AJ1130" s="61" t="s">
        <v>463</v>
      </c>
      <c r="AK1130" s="61" t="s">
        <v>475</v>
      </c>
      <c r="AL1130" s="35" t="s">
        <v>377</v>
      </c>
      <c r="AM1130" s="192"/>
      <c r="AN1130" s="215" t="s">
        <v>1341</v>
      </c>
      <c r="AO1130" s="215" t="s">
        <v>1335</v>
      </c>
      <c r="AP1130" s="215" t="s">
        <v>880</v>
      </c>
      <c r="AQ1130" s="215" t="s">
        <v>880</v>
      </c>
    </row>
    <row r="1131" spans="1:45" ht="38.25" x14ac:dyDescent="0.25">
      <c r="A1131" s="232" t="s">
        <v>1314</v>
      </c>
      <c r="B1131" s="74" t="s">
        <v>35</v>
      </c>
      <c r="C1131" s="74">
        <v>109</v>
      </c>
      <c r="D1131" s="74" t="s">
        <v>698</v>
      </c>
      <c r="E1131" s="74" t="s">
        <v>9</v>
      </c>
      <c r="F1131" s="209">
        <v>2</v>
      </c>
      <c r="G1131" s="209">
        <v>1</v>
      </c>
      <c r="H1131" s="209">
        <v>3</v>
      </c>
      <c r="I1131" s="209">
        <v>3</v>
      </c>
      <c r="J1131" s="209">
        <v>2</v>
      </c>
      <c r="K1131" s="209">
        <v>2</v>
      </c>
      <c r="L1131" s="209">
        <v>3</v>
      </c>
      <c r="M1131" s="209">
        <v>3</v>
      </c>
      <c r="N1131" s="209"/>
      <c r="O1131" s="209"/>
      <c r="P1131" s="209"/>
      <c r="Q1131" s="209"/>
      <c r="R1131" s="209"/>
      <c r="S1131" s="209"/>
      <c r="T1131" s="209"/>
      <c r="U1131" s="209"/>
      <c r="V1131" s="209"/>
      <c r="W1131" s="209"/>
      <c r="X1131" s="209"/>
      <c r="Y1131" s="64" t="s">
        <v>142</v>
      </c>
      <c r="Z1131" s="127" t="s">
        <v>463</v>
      </c>
      <c r="AA1131" s="127" t="s">
        <v>475</v>
      </c>
      <c r="AB1131" s="128" t="s">
        <v>142</v>
      </c>
      <c r="AC1131" s="61" t="s">
        <v>824</v>
      </c>
      <c r="AD1131" s="214" t="s">
        <v>475</v>
      </c>
      <c r="AE1131" s="61" t="s">
        <v>824</v>
      </c>
      <c r="AF1131" s="130" t="s">
        <v>1342</v>
      </c>
      <c r="AG1131" s="123" t="s">
        <v>886</v>
      </c>
      <c r="AH1131" s="123" t="s">
        <v>1320</v>
      </c>
      <c r="AI1131" s="61" t="s">
        <v>824</v>
      </c>
      <c r="AJ1131" s="61" t="s">
        <v>824</v>
      </c>
      <c r="AK1131" s="61" t="s">
        <v>824</v>
      </c>
      <c r="AL1131" s="61" t="s">
        <v>1129</v>
      </c>
      <c r="AM1131" s="76"/>
      <c r="AN1131" s="215"/>
      <c r="AO1131" s="215"/>
      <c r="AP1131" s="215"/>
      <c r="AQ1131" s="215"/>
    </row>
    <row r="1132" spans="1:45" ht="38.25" x14ac:dyDescent="0.25">
      <c r="A1132" s="232" t="s">
        <v>1314</v>
      </c>
      <c r="B1132" s="191" t="s">
        <v>35</v>
      </c>
      <c r="C1132" s="191">
        <v>110</v>
      </c>
      <c r="D1132" s="191" t="s">
        <v>699</v>
      </c>
      <c r="E1132" s="191" t="s">
        <v>9</v>
      </c>
      <c r="F1132" s="216">
        <v>1</v>
      </c>
      <c r="G1132" s="216">
        <v>1</v>
      </c>
      <c r="H1132" s="216">
        <v>1</v>
      </c>
      <c r="I1132" s="216">
        <v>1</v>
      </c>
      <c r="J1132" s="216">
        <v>1</v>
      </c>
      <c r="K1132" s="216">
        <v>1</v>
      </c>
      <c r="L1132" s="216">
        <v>1</v>
      </c>
      <c r="M1132" s="216">
        <v>1</v>
      </c>
      <c r="N1132" s="216"/>
      <c r="O1132" s="216"/>
      <c r="P1132" s="216"/>
      <c r="Q1132" s="216"/>
      <c r="R1132" s="216"/>
      <c r="S1132" s="216"/>
      <c r="T1132" s="216"/>
      <c r="U1132" s="216"/>
      <c r="V1132" s="216"/>
      <c r="W1132" s="216"/>
      <c r="X1132" s="216"/>
      <c r="Y1132" s="152">
        <v>1</v>
      </c>
      <c r="Z1132" s="127">
        <v>1</v>
      </c>
      <c r="AA1132" s="127">
        <v>1</v>
      </c>
      <c r="AB1132" s="127" t="s">
        <v>1168</v>
      </c>
      <c r="AC1132" s="35" t="s">
        <v>462</v>
      </c>
      <c r="AD1132" s="219" t="s">
        <v>463</v>
      </c>
      <c r="AE1132" s="35" t="s">
        <v>475</v>
      </c>
      <c r="AF1132" s="130" t="s">
        <v>1168</v>
      </c>
      <c r="AG1132" s="123">
        <v>1</v>
      </c>
      <c r="AH1132" s="123">
        <v>1</v>
      </c>
      <c r="AI1132" s="61" t="s">
        <v>462</v>
      </c>
      <c r="AJ1132" s="61" t="s">
        <v>463</v>
      </c>
      <c r="AK1132" s="61" t="s">
        <v>475</v>
      </c>
      <c r="AL1132" s="35" t="s">
        <v>377</v>
      </c>
      <c r="AM1132" s="192"/>
      <c r="AN1132" s="215" t="s">
        <v>1343</v>
      </c>
      <c r="AO1132" s="215" t="s">
        <v>933</v>
      </c>
      <c r="AP1132" s="215" t="s">
        <v>1344</v>
      </c>
      <c r="AQ1132" s="215" t="s">
        <v>880</v>
      </c>
    </row>
    <row r="1133" spans="1:45" ht="30" x14ac:dyDescent="0.25">
      <c r="A1133" s="232" t="s">
        <v>1314</v>
      </c>
      <c r="B1133" s="74" t="s">
        <v>35</v>
      </c>
      <c r="C1133" s="74">
        <v>111</v>
      </c>
      <c r="D1133" s="74" t="s">
        <v>700</v>
      </c>
      <c r="E1133" s="74" t="s">
        <v>9</v>
      </c>
      <c r="F1133" s="209">
        <v>2</v>
      </c>
      <c r="G1133" s="209">
        <v>2</v>
      </c>
      <c r="H1133" s="209">
        <v>2</v>
      </c>
      <c r="I1133" s="209">
        <v>2</v>
      </c>
      <c r="J1133" s="209">
        <v>2</v>
      </c>
      <c r="K1133" s="209">
        <v>2</v>
      </c>
      <c r="L1133" s="209">
        <v>2</v>
      </c>
      <c r="M1133" s="209">
        <v>2</v>
      </c>
      <c r="N1133" s="209">
        <v>2</v>
      </c>
      <c r="O1133" s="209"/>
      <c r="P1133" s="209"/>
      <c r="Q1133" s="209"/>
      <c r="R1133" s="209"/>
      <c r="S1133" s="209"/>
      <c r="T1133" s="209"/>
      <c r="U1133" s="209"/>
      <c r="V1133" s="209"/>
      <c r="W1133" s="209"/>
      <c r="X1133" s="209"/>
      <c r="Y1133" s="64">
        <v>2</v>
      </c>
      <c r="Z1133" s="127">
        <v>2</v>
      </c>
      <c r="AA1133" s="127">
        <v>2</v>
      </c>
      <c r="AB1133" s="128" t="s">
        <v>1182</v>
      </c>
      <c r="AC1133" s="61" t="s">
        <v>142</v>
      </c>
      <c r="AD1133" s="214" t="s">
        <v>384</v>
      </c>
      <c r="AE1133" s="61" t="s">
        <v>475</v>
      </c>
      <c r="AF1133" s="130" t="s">
        <v>1182</v>
      </c>
      <c r="AG1133" s="123">
        <v>2</v>
      </c>
      <c r="AH1133" s="123">
        <v>2</v>
      </c>
      <c r="AI1133" s="61" t="s">
        <v>142</v>
      </c>
      <c r="AJ1133" s="61" t="s">
        <v>384</v>
      </c>
      <c r="AK1133" s="61" t="s">
        <v>475</v>
      </c>
      <c r="AL1133" s="61" t="s">
        <v>377</v>
      </c>
      <c r="AM1133" s="76"/>
      <c r="AN1133" s="215" t="s">
        <v>1345</v>
      </c>
      <c r="AO1133" s="215" t="s">
        <v>933</v>
      </c>
      <c r="AP1133" s="215" t="s">
        <v>934</v>
      </c>
      <c r="AQ1133" s="215" t="s">
        <v>934</v>
      </c>
    </row>
    <row r="1134" spans="1:45" ht="38.25" x14ac:dyDescent="0.25">
      <c r="A1134" s="232" t="s">
        <v>1314</v>
      </c>
      <c r="B1134" s="191" t="s">
        <v>35</v>
      </c>
      <c r="C1134" s="191">
        <v>112</v>
      </c>
      <c r="D1134" s="191" t="s">
        <v>701</v>
      </c>
      <c r="E1134" s="191" t="s">
        <v>9</v>
      </c>
      <c r="F1134" s="216">
        <v>3</v>
      </c>
      <c r="G1134" s="216">
        <v>3</v>
      </c>
      <c r="H1134" s="216">
        <v>3</v>
      </c>
      <c r="I1134" s="216">
        <v>4</v>
      </c>
      <c r="J1134" s="216">
        <v>3</v>
      </c>
      <c r="K1134" s="216">
        <v>3</v>
      </c>
      <c r="L1134" s="216">
        <v>3</v>
      </c>
      <c r="M1134" s="216">
        <v>3</v>
      </c>
      <c r="N1134" s="216">
        <v>3</v>
      </c>
      <c r="O1134" s="216"/>
      <c r="P1134" s="216"/>
      <c r="Q1134" s="216"/>
      <c r="R1134" s="216"/>
      <c r="S1134" s="216"/>
      <c r="T1134" s="216"/>
      <c r="U1134" s="216"/>
      <c r="V1134" s="216"/>
      <c r="W1134" s="216"/>
      <c r="X1134" s="216"/>
      <c r="Y1134" s="152">
        <v>3</v>
      </c>
      <c r="Z1134" s="127">
        <v>3</v>
      </c>
      <c r="AA1134" s="127">
        <v>2</v>
      </c>
      <c r="AB1134" s="127" t="s">
        <v>1191</v>
      </c>
      <c r="AC1134" s="35" t="s">
        <v>144</v>
      </c>
      <c r="AD1134" s="219" t="s">
        <v>384</v>
      </c>
      <c r="AE1134" s="35" t="s">
        <v>371</v>
      </c>
      <c r="AF1134" s="130" t="s">
        <v>1191</v>
      </c>
      <c r="AG1134" s="123">
        <v>3</v>
      </c>
      <c r="AH1134" s="123">
        <v>2</v>
      </c>
      <c r="AI1134" s="61" t="s">
        <v>144</v>
      </c>
      <c r="AJ1134" s="61" t="s">
        <v>384</v>
      </c>
      <c r="AK1134" s="61" t="s">
        <v>371</v>
      </c>
      <c r="AL1134" s="35" t="s">
        <v>1129</v>
      </c>
      <c r="AM1134" s="192"/>
      <c r="AN1134" s="215" t="s">
        <v>1346</v>
      </c>
      <c r="AO1134" s="215" t="s">
        <v>1347</v>
      </c>
      <c r="AP1134" s="215" t="s">
        <v>934</v>
      </c>
      <c r="AQ1134" s="215" t="s">
        <v>934</v>
      </c>
    </row>
    <row r="1135" spans="1:45" ht="30" x14ac:dyDescent="0.25">
      <c r="A1135" s="232" t="s">
        <v>1314</v>
      </c>
      <c r="B1135" s="74" t="s">
        <v>38</v>
      </c>
      <c r="C1135" s="74">
        <v>113</v>
      </c>
      <c r="D1135" s="74" t="s">
        <v>702</v>
      </c>
      <c r="E1135" s="74" t="s">
        <v>8</v>
      </c>
      <c r="F1135" s="209">
        <v>2</v>
      </c>
      <c r="G1135" s="209">
        <v>1</v>
      </c>
      <c r="H1135" s="209">
        <v>2</v>
      </c>
      <c r="I1135" s="209">
        <v>2</v>
      </c>
      <c r="J1135" s="209">
        <v>2</v>
      </c>
      <c r="K1135" s="209">
        <v>2</v>
      </c>
      <c r="L1135" s="209">
        <v>2</v>
      </c>
      <c r="M1135" s="209">
        <v>2</v>
      </c>
      <c r="N1135" s="209">
        <v>2</v>
      </c>
      <c r="O1135" s="209"/>
      <c r="P1135" s="209"/>
      <c r="Q1135" s="209"/>
      <c r="R1135" s="209"/>
      <c r="S1135" s="209"/>
      <c r="T1135" s="209"/>
      <c r="U1135" s="209"/>
      <c r="V1135" s="209"/>
      <c r="W1135" s="209"/>
      <c r="X1135" s="209"/>
      <c r="Y1135" s="64">
        <v>2</v>
      </c>
      <c r="Z1135" s="127">
        <v>2</v>
      </c>
      <c r="AA1135" s="127">
        <v>2</v>
      </c>
      <c r="AB1135" s="128" t="s">
        <v>1182</v>
      </c>
      <c r="AC1135" s="61" t="s">
        <v>142</v>
      </c>
      <c r="AD1135" s="214" t="s">
        <v>384</v>
      </c>
      <c r="AE1135" s="61" t="s">
        <v>475</v>
      </c>
      <c r="AF1135" s="130" t="s">
        <v>1182</v>
      </c>
      <c r="AG1135" s="123">
        <v>2</v>
      </c>
      <c r="AH1135" s="123">
        <v>2</v>
      </c>
      <c r="AI1135" s="61" t="s">
        <v>142</v>
      </c>
      <c r="AJ1135" s="61" t="s">
        <v>384</v>
      </c>
      <c r="AK1135" s="61" t="s">
        <v>475</v>
      </c>
      <c r="AL1135" s="61" t="s">
        <v>377</v>
      </c>
      <c r="AM1135" s="76"/>
      <c r="AN1135" s="215" t="s">
        <v>1348</v>
      </c>
      <c r="AO1135" s="215" t="s">
        <v>933</v>
      </c>
      <c r="AP1135" s="215" t="s">
        <v>934</v>
      </c>
      <c r="AQ1135" s="215" t="s">
        <v>1339</v>
      </c>
    </row>
    <row r="1136" spans="1:45" ht="30" x14ac:dyDescent="0.25">
      <c r="A1136" s="232" t="s">
        <v>1314</v>
      </c>
      <c r="B1136" s="191" t="s">
        <v>38</v>
      </c>
      <c r="C1136" s="191">
        <v>116</v>
      </c>
      <c r="D1136" s="191" t="s">
        <v>703</v>
      </c>
      <c r="E1136" s="191" t="s">
        <v>9</v>
      </c>
      <c r="F1136" s="216">
        <v>1</v>
      </c>
      <c r="G1136" s="216">
        <v>1</v>
      </c>
      <c r="H1136" s="216">
        <v>1</v>
      </c>
      <c r="I1136" s="216">
        <v>1</v>
      </c>
      <c r="J1136" s="216">
        <v>1</v>
      </c>
      <c r="K1136" s="216">
        <v>1</v>
      </c>
      <c r="L1136" s="216">
        <v>1</v>
      </c>
      <c r="M1136" s="216">
        <v>1</v>
      </c>
      <c r="N1136" s="216"/>
      <c r="O1136" s="216"/>
      <c r="P1136" s="216"/>
      <c r="Q1136" s="216"/>
      <c r="R1136" s="216"/>
      <c r="S1136" s="216"/>
      <c r="T1136" s="216"/>
      <c r="U1136" s="216"/>
      <c r="V1136" s="216"/>
      <c r="W1136" s="216"/>
      <c r="X1136" s="216"/>
      <c r="Y1136" s="152">
        <v>1</v>
      </c>
      <c r="Z1136" s="127">
        <v>1</v>
      </c>
      <c r="AA1136" s="127" t="s">
        <v>824</v>
      </c>
      <c r="AB1136" s="127" t="s">
        <v>462</v>
      </c>
      <c r="AC1136" s="35" t="s">
        <v>462</v>
      </c>
      <c r="AD1136" s="219"/>
      <c r="AE1136" s="35" t="s">
        <v>824</v>
      </c>
      <c r="AF1136" s="130" t="s">
        <v>462</v>
      </c>
      <c r="AG1136" s="123">
        <v>1</v>
      </c>
      <c r="AH1136" s="123" t="s">
        <v>824</v>
      </c>
      <c r="AI1136" s="61" t="s">
        <v>462</v>
      </c>
      <c r="AJ1136" s="61" t="s">
        <v>824</v>
      </c>
      <c r="AK1136" s="61" t="s">
        <v>824</v>
      </c>
      <c r="AL1136" s="35" t="s">
        <v>1129</v>
      </c>
      <c r="AM1136" s="192"/>
      <c r="AN1136" s="215"/>
      <c r="AO1136" s="215"/>
      <c r="AP1136" s="215"/>
      <c r="AQ1136" s="215"/>
    </row>
    <row r="1137" spans="1:43" ht="30" x14ac:dyDescent="0.25">
      <c r="A1137" s="232" t="s">
        <v>1314</v>
      </c>
      <c r="B1137" s="74" t="s">
        <v>66</v>
      </c>
      <c r="C1137" s="74">
        <v>117</v>
      </c>
      <c r="D1137" s="74" t="s">
        <v>705</v>
      </c>
      <c r="E1137" s="74" t="s">
        <v>9</v>
      </c>
      <c r="F1137" s="209"/>
      <c r="G1137" s="209"/>
      <c r="H1137" s="209"/>
      <c r="I1137" s="209"/>
      <c r="J1137" s="209"/>
      <c r="K1137" s="209"/>
      <c r="L1137" s="209"/>
      <c r="M1137" s="209"/>
      <c r="N1137" s="209"/>
      <c r="O1137" s="209"/>
      <c r="P1137" s="209"/>
      <c r="Q1137" s="209"/>
      <c r="R1137" s="209"/>
      <c r="S1137" s="209"/>
      <c r="T1137" s="209"/>
      <c r="U1137" s="209"/>
      <c r="V1137" s="209"/>
      <c r="W1137" s="209"/>
      <c r="X1137" s="209"/>
      <c r="Y1137" s="64" t="s">
        <v>824</v>
      </c>
      <c r="Z1137" s="127" t="s">
        <v>824</v>
      </c>
      <c r="AA1137" s="127" t="s">
        <v>824</v>
      </c>
      <c r="AB1137" s="128" t="s">
        <v>824</v>
      </c>
      <c r="AC1137" s="61" t="s">
        <v>824</v>
      </c>
      <c r="AD1137" s="214"/>
      <c r="AE1137" s="61" t="s">
        <v>824</v>
      </c>
      <c r="AF1137" s="130" t="s">
        <v>824</v>
      </c>
      <c r="AG1137" s="123" t="s">
        <v>824</v>
      </c>
      <c r="AH1137" s="123" t="s">
        <v>824</v>
      </c>
      <c r="AI1137" s="61" t="s">
        <v>824</v>
      </c>
      <c r="AJ1137" s="61" t="s">
        <v>824</v>
      </c>
      <c r="AK1137" s="61" t="s">
        <v>824</v>
      </c>
      <c r="AL1137" s="61" t="s">
        <v>1129</v>
      </c>
      <c r="AM1137" s="76"/>
      <c r="AN1137" s="215"/>
      <c r="AO1137" s="215"/>
      <c r="AP1137" s="215"/>
      <c r="AQ1137" s="215"/>
    </row>
    <row r="1138" spans="1:43" ht="38.25" x14ac:dyDescent="0.25">
      <c r="A1138" s="232" t="s">
        <v>1314</v>
      </c>
      <c r="B1138" s="191" t="s">
        <v>66</v>
      </c>
      <c r="C1138" s="191">
        <v>118</v>
      </c>
      <c r="D1138" s="191" t="s">
        <v>707</v>
      </c>
      <c r="E1138" s="191" t="s">
        <v>9</v>
      </c>
      <c r="F1138" s="216"/>
      <c r="G1138" s="216"/>
      <c r="H1138" s="216"/>
      <c r="I1138" s="216"/>
      <c r="J1138" s="216"/>
      <c r="K1138" s="216"/>
      <c r="L1138" s="216"/>
      <c r="M1138" s="216"/>
      <c r="N1138" s="216"/>
      <c r="O1138" s="216"/>
      <c r="P1138" s="216"/>
      <c r="Q1138" s="216"/>
      <c r="R1138" s="216"/>
      <c r="S1138" s="216"/>
      <c r="T1138" s="216"/>
      <c r="U1138" s="216"/>
      <c r="V1138" s="216"/>
      <c r="W1138" s="216"/>
      <c r="X1138" s="216"/>
      <c r="Y1138" s="152" t="s">
        <v>824</v>
      </c>
      <c r="Z1138" s="127" t="s">
        <v>824</v>
      </c>
      <c r="AA1138" s="127" t="s">
        <v>824</v>
      </c>
      <c r="AB1138" s="127" t="s">
        <v>824</v>
      </c>
      <c r="AC1138" s="35" t="s">
        <v>824</v>
      </c>
      <c r="AD1138" s="219"/>
      <c r="AE1138" s="35" t="s">
        <v>824</v>
      </c>
      <c r="AF1138" s="130" t="s">
        <v>824</v>
      </c>
      <c r="AG1138" s="123" t="s">
        <v>824</v>
      </c>
      <c r="AH1138" s="123" t="s">
        <v>824</v>
      </c>
      <c r="AI1138" s="61" t="s">
        <v>824</v>
      </c>
      <c r="AJ1138" s="61" t="s">
        <v>824</v>
      </c>
      <c r="AK1138" s="61" t="s">
        <v>824</v>
      </c>
      <c r="AL1138" s="35" t="s">
        <v>1129</v>
      </c>
      <c r="AM1138" s="192"/>
      <c r="AN1138" s="215"/>
      <c r="AO1138" s="215"/>
      <c r="AP1138" s="215"/>
      <c r="AQ1138" s="215"/>
    </row>
    <row r="1139" spans="1:43" ht="38.25" x14ac:dyDescent="0.25">
      <c r="A1139" s="232" t="s">
        <v>1314</v>
      </c>
      <c r="B1139" s="74" t="s">
        <v>66</v>
      </c>
      <c r="C1139" s="74">
        <v>119</v>
      </c>
      <c r="D1139" s="74" t="s">
        <v>761</v>
      </c>
      <c r="E1139" s="74" t="s">
        <v>9</v>
      </c>
      <c r="F1139" s="209"/>
      <c r="G1139" s="209"/>
      <c r="H1139" s="209"/>
      <c r="I1139" s="209"/>
      <c r="J1139" s="209"/>
      <c r="K1139" s="209"/>
      <c r="L1139" s="209"/>
      <c r="M1139" s="209"/>
      <c r="N1139" s="209"/>
      <c r="O1139" s="209"/>
      <c r="P1139" s="209"/>
      <c r="Q1139" s="209"/>
      <c r="R1139" s="209"/>
      <c r="S1139" s="209"/>
      <c r="T1139" s="209"/>
      <c r="U1139" s="209"/>
      <c r="V1139" s="209"/>
      <c r="W1139" s="209"/>
      <c r="X1139" s="209"/>
      <c r="Y1139" s="64" t="s">
        <v>824</v>
      </c>
      <c r="Z1139" s="127" t="s">
        <v>824</v>
      </c>
      <c r="AA1139" s="127" t="s">
        <v>824</v>
      </c>
      <c r="AB1139" s="128" t="s">
        <v>824</v>
      </c>
      <c r="AC1139" s="61" t="s">
        <v>824</v>
      </c>
      <c r="AD1139" s="214"/>
      <c r="AE1139" s="61" t="s">
        <v>824</v>
      </c>
      <c r="AF1139" s="130" t="s">
        <v>824</v>
      </c>
      <c r="AG1139" s="123" t="s">
        <v>824</v>
      </c>
      <c r="AH1139" s="123" t="s">
        <v>824</v>
      </c>
      <c r="AI1139" s="61" t="s">
        <v>824</v>
      </c>
      <c r="AJ1139" s="61" t="s">
        <v>824</v>
      </c>
      <c r="AK1139" s="61" t="s">
        <v>824</v>
      </c>
      <c r="AL1139" s="61" t="s">
        <v>1129</v>
      </c>
      <c r="AM1139" s="76"/>
      <c r="AN1139" s="215"/>
      <c r="AO1139" s="215"/>
      <c r="AP1139" s="215"/>
      <c r="AQ1139" s="215"/>
    </row>
    <row r="1140" spans="1:43" ht="30" x14ac:dyDescent="0.25">
      <c r="A1140" s="232" t="s">
        <v>1314</v>
      </c>
      <c r="B1140" s="191" t="s">
        <v>45</v>
      </c>
      <c r="C1140" s="191">
        <v>120</v>
      </c>
      <c r="D1140" s="191" t="s">
        <v>710</v>
      </c>
      <c r="E1140" s="191" t="s">
        <v>9</v>
      </c>
      <c r="F1140" s="216"/>
      <c r="G1140" s="216"/>
      <c r="H1140" s="216"/>
      <c r="I1140" s="216"/>
      <c r="J1140" s="216"/>
      <c r="K1140" s="216"/>
      <c r="L1140" s="216"/>
      <c r="M1140" s="216"/>
      <c r="N1140" s="216"/>
      <c r="O1140" s="216"/>
      <c r="P1140" s="216"/>
      <c r="Q1140" s="216"/>
      <c r="R1140" s="216"/>
      <c r="S1140" s="216"/>
      <c r="T1140" s="216"/>
      <c r="U1140" s="216"/>
      <c r="V1140" s="216"/>
      <c r="W1140" s="216"/>
      <c r="X1140" s="216"/>
      <c r="Y1140" s="152" t="s">
        <v>824</v>
      </c>
      <c r="Z1140" s="127" t="s">
        <v>824</v>
      </c>
      <c r="AA1140" s="127" t="s">
        <v>824</v>
      </c>
      <c r="AB1140" s="127" t="s">
        <v>824</v>
      </c>
      <c r="AC1140" s="35" t="s">
        <v>824</v>
      </c>
      <c r="AD1140" s="219"/>
      <c r="AE1140" s="35" t="s">
        <v>824</v>
      </c>
      <c r="AF1140" s="130" t="s">
        <v>824</v>
      </c>
      <c r="AG1140" s="123" t="s">
        <v>824</v>
      </c>
      <c r="AH1140" s="123" t="s">
        <v>824</v>
      </c>
      <c r="AI1140" s="61" t="s">
        <v>824</v>
      </c>
      <c r="AJ1140" s="61" t="s">
        <v>824</v>
      </c>
      <c r="AK1140" s="61" t="s">
        <v>824</v>
      </c>
      <c r="AL1140" s="35" t="s">
        <v>1129</v>
      </c>
      <c r="AM1140" s="192"/>
      <c r="AN1140" s="215"/>
      <c r="AO1140" s="215"/>
      <c r="AP1140" s="215"/>
      <c r="AQ1140" s="215"/>
    </row>
    <row r="1141" spans="1:43" ht="30" x14ac:dyDescent="0.25">
      <c r="A1141" s="232" t="s">
        <v>1314</v>
      </c>
      <c r="B1141" s="74" t="s">
        <v>66</v>
      </c>
      <c r="C1141" s="74">
        <v>121</v>
      </c>
      <c r="D1141" s="74" t="s">
        <v>712</v>
      </c>
      <c r="E1141" s="74" t="s">
        <v>9</v>
      </c>
      <c r="F1141" s="209"/>
      <c r="G1141" s="209"/>
      <c r="H1141" s="209"/>
      <c r="I1141" s="209"/>
      <c r="J1141" s="209"/>
      <c r="K1141" s="209"/>
      <c r="L1141" s="209"/>
      <c r="M1141" s="209"/>
      <c r="N1141" s="209"/>
      <c r="O1141" s="209"/>
      <c r="P1141" s="209"/>
      <c r="Q1141" s="209"/>
      <c r="R1141" s="209"/>
      <c r="S1141" s="209"/>
      <c r="T1141" s="209"/>
      <c r="U1141" s="209"/>
      <c r="V1141" s="209"/>
      <c r="W1141" s="209"/>
      <c r="X1141" s="209"/>
      <c r="Y1141" s="64" t="s">
        <v>824</v>
      </c>
      <c r="Z1141" s="127" t="s">
        <v>824</v>
      </c>
      <c r="AA1141" s="127" t="s">
        <v>824</v>
      </c>
      <c r="AB1141" s="128" t="s">
        <v>824</v>
      </c>
      <c r="AC1141" s="61" t="s">
        <v>824</v>
      </c>
      <c r="AD1141" s="214"/>
      <c r="AE1141" s="61" t="s">
        <v>824</v>
      </c>
      <c r="AF1141" s="130" t="s">
        <v>824</v>
      </c>
      <c r="AG1141" s="123" t="s">
        <v>824</v>
      </c>
      <c r="AH1141" s="123" t="s">
        <v>824</v>
      </c>
      <c r="AI1141" s="61" t="s">
        <v>824</v>
      </c>
      <c r="AJ1141" s="61" t="s">
        <v>824</v>
      </c>
      <c r="AK1141" s="61" t="s">
        <v>824</v>
      </c>
      <c r="AL1141" s="61" t="s">
        <v>1129</v>
      </c>
      <c r="AM1141" s="76"/>
      <c r="AN1141" s="215"/>
      <c r="AO1141" s="215"/>
      <c r="AP1141" s="215"/>
      <c r="AQ1141" s="215"/>
    </row>
    <row r="1142" spans="1:43" ht="30" x14ac:dyDescent="0.25">
      <c r="A1142" s="232" t="s">
        <v>1314</v>
      </c>
      <c r="B1142" s="191" t="s">
        <v>66</v>
      </c>
      <c r="C1142" s="191">
        <v>122</v>
      </c>
      <c r="D1142" s="191" t="s">
        <v>763</v>
      </c>
      <c r="E1142" s="191" t="s">
        <v>9</v>
      </c>
      <c r="F1142" s="216"/>
      <c r="G1142" s="216"/>
      <c r="H1142" s="216"/>
      <c r="I1142" s="216"/>
      <c r="J1142" s="216"/>
      <c r="K1142" s="216"/>
      <c r="L1142" s="216"/>
      <c r="M1142" s="216"/>
      <c r="N1142" s="216"/>
      <c r="O1142" s="216"/>
      <c r="P1142" s="216"/>
      <c r="Q1142" s="216"/>
      <c r="R1142" s="216"/>
      <c r="S1142" s="216"/>
      <c r="T1142" s="216"/>
      <c r="U1142" s="216"/>
      <c r="V1142" s="216"/>
      <c r="W1142" s="216"/>
      <c r="X1142" s="216"/>
      <c r="Y1142" s="152" t="s">
        <v>824</v>
      </c>
      <c r="Z1142" s="127" t="s">
        <v>824</v>
      </c>
      <c r="AA1142" s="127" t="s">
        <v>824</v>
      </c>
      <c r="AB1142" s="127" t="s">
        <v>824</v>
      </c>
      <c r="AC1142" s="35" t="s">
        <v>824</v>
      </c>
      <c r="AD1142" s="219"/>
      <c r="AE1142" s="35" t="s">
        <v>824</v>
      </c>
      <c r="AF1142" s="130" t="s">
        <v>824</v>
      </c>
      <c r="AG1142" s="123" t="s">
        <v>824</v>
      </c>
      <c r="AH1142" s="123" t="s">
        <v>824</v>
      </c>
      <c r="AI1142" s="61" t="s">
        <v>824</v>
      </c>
      <c r="AJ1142" s="61" t="s">
        <v>824</v>
      </c>
      <c r="AK1142" s="61" t="s">
        <v>824</v>
      </c>
      <c r="AL1142" s="35" t="s">
        <v>1129</v>
      </c>
      <c r="AM1142" s="192"/>
      <c r="AN1142" s="215"/>
      <c r="AO1142" s="215"/>
      <c r="AP1142" s="215"/>
      <c r="AQ1142" s="215"/>
    </row>
    <row r="1143" spans="1:43" ht="30" x14ac:dyDescent="0.25">
      <c r="A1143" s="232" t="s">
        <v>1314</v>
      </c>
      <c r="B1143" s="74" t="s">
        <v>66</v>
      </c>
      <c r="C1143" s="74">
        <v>123</v>
      </c>
      <c r="D1143" s="74" t="s">
        <v>764</v>
      </c>
      <c r="E1143" s="74" t="s">
        <v>715</v>
      </c>
      <c r="F1143" s="209"/>
      <c r="G1143" s="209"/>
      <c r="H1143" s="209"/>
      <c r="I1143" s="209"/>
      <c r="J1143" s="209"/>
      <c r="K1143" s="209"/>
      <c r="L1143" s="209"/>
      <c r="M1143" s="209"/>
      <c r="N1143" s="209"/>
      <c r="O1143" s="209"/>
      <c r="P1143" s="209"/>
      <c r="Q1143" s="209"/>
      <c r="R1143" s="209"/>
      <c r="S1143" s="209"/>
      <c r="T1143" s="209"/>
      <c r="U1143" s="209"/>
      <c r="V1143" s="209"/>
      <c r="W1143" s="209"/>
      <c r="X1143" s="209"/>
      <c r="Y1143" s="64" t="s">
        <v>824</v>
      </c>
      <c r="Z1143" s="127" t="s">
        <v>824</v>
      </c>
      <c r="AA1143" s="127" t="s">
        <v>824</v>
      </c>
      <c r="AB1143" s="128" t="s">
        <v>824</v>
      </c>
      <c r="AC1143" s="61" t="s">
        <v>824</v>
      </c>
      <c r="AD1143" s="214"/>
      <c r="AE1143" s="61" t="s">
        <v>824</v>
      </c>
      <c r="AF1143" s="130" t="s">
        <v>824</v>
      </c>
      <c r="AG1143" s="123" t="s">
        <v>824</v>
      </c>
      <c r="AH1143" s="123" t="s">
        <v>824</v>
      </c>
      <c r="AI1143" s="61" t="s">
        <v>824</v>
      </c>
      <c r="AJ1143" s="61" t="s">
        <v>824</v>
      </c>
      <c r="AK1143" s="61" t="s">
        <v>824</v>
      </c>
      <c r="AL1143" s="61" t="s">
        <v>1129</v>
      </c>
      <c r="AM1143" s="76"/>
      <c r="AN1143" s="215"/>
      <c r="AO1143" s="215"/>
      <c r="AP1143" s="215"/>
      <c r="AQ1143" s="215"/>
    </row>
    <row r="1144" spans="1:43" ht="38.25" x14ac:dyDescent="0.25">
      <c r="A1144" s="232" t="s">
        <v>1314</v>
      </c>
      <c r="B1144" s="191" t="s">
        <v>66</v>
      </c>
      <c r="C1144" s="191">
        <v>125</v>
      </c>
      <c r="D1144" s="191" t="s">
        <v>719</v>
      </c>
      <c r="E1144" s="191" t="s">
        <v>9</v>
      </c>
      <c r="F1144" s="216"/>
      <c r="G1144" s="216"/>
      <c r="H1144" s="216"/>
      <c r="I1144" s="216"/>
      <c r="J1144" s="216"/>
      <c r="K1144" s="216"/>
      <c r="L1144" s="216"/>
      <c r="M1144" s="216"/>
      <c r="N1144" s="216"/>
      <c r="O1144" s="216"/>
      <c r="P1144" s="216"/>
      <c r="Q1144" s="216"/>
      <c r="R1144" s="216"/>
      <c r="S1144" s="216"/>
      <c r="T1144" s="216"/>
      <c r="U1144" s="216"/>
      <c r="V1144" s="216"/>
      <c r="W1144" s="216"/>
      <c r="X1144" s="216"/>
      <c r="Y1144" s="152" t="s">
        <v>824</v>
      </c>
      <c r="Z1144" s="127" t="s">
        <v>824</v>
      </c>
      <c r="AA1144" s="127" t="s">
        <v>824</v>
      </c>
      <c r="AB1144" s="127" t="s">
        <v>824</v>
      </c>
      <c r="AC1144" s="35" t="s">
        <v>824</v>
      </c>
      <c r="AD1144" s="219"/>
      <c r="AE1144" s="35" t="s">
        <v>824</v>
      </c>
      <c r="AF1144" s="130" t="s">
        <v>824</v>
      </c>
      <c r="AG1144" s="123" t="s">
        <v>824</v>
      </c>
      <c r="AH1144" s="123" t="s">
        <v>824</v>
      </c>
      <c r="AI1144" s="61" t="s">
        <v>824</v>
      </c>
      <c r="AJ1144" s="61" t="s">
        <v>824</v>
      </c>
      <c r="AK1144" s="61" t="s">
        <v>824</v>
      </c>
      <c r="AL1144" s="35" t="s">
        <v>1129</v>
      </c>
      <c r="AM1144" s="192"/>
      <c r="AN1144" s="215"/>
      <c r="AO1144" s="215"/>
      <c r="AP1144" s="215"/>
      <c r="AQ1144" s="215"/>
    </row>
    <row r="1145" spans="1:43" ht="30" x14ac:dyDescent="0.25">
      <c r="A1145" s="232" t="s">
        <v>1314</v>
      </c>
      <c r="B1145" s="74" t="s">
        <v>66</v>
      </c>
      <c r="C1145" s="74">
        <v>126</v>
      </c>
      <c r="D1145" s="74" t="s">
        <v>766</v>
      </c>
      <c r="E1145" s="74" t="s">
        <v>9</v>
      </c>
      <c r="F1145" s="209"/>
      <c r="G1145" s="209"/>
      <c r="H1145" s="209"/>
      <c r="I1145" s="209"/>
      <c r="J1145" s="209"/>
      <c r="K1145" s="209"/>
      <c r="L1145" s="209"/>
      <c r="M1145" s="209"/>
      <c r="N1145" s="209"/>
      <c r="O1145" s="209"/>
      <c r="P1145" s="209"/>
      <c r="Q1145" s="209"/>
      <c r="R1145" s="209"/>
      <c r="S1145" s="209"/>
      <c r="T1145" s="209"/>
      <c r="U1145" s="209"/>
      <c r="V1145" s="209"/>
      <c r="W1145" s="209"/>
      <c r="X1145" s="209"/>
      <c r="Y1145" s="64" t="s">
        <v>824</v>
      </c>
      <c r="Z1145" s="127" t="s">
        <v>824</v>
      </c>
      <c r="AA1145" s="127" t="s">
        <v>824</v>
      </c>
      <c r="AB1145" s="128" t="s">
        <v>824</v>
      </c>
      <c r="AC1145" s="61" t="s">
        <v>824</v>
      </c>
      <c r="AD1145" s="214"/>
      <c r="AE1145" s="61" t="s">
        <v>824</v>
      </c>
      <c r="AF1145" s="130" t="s">
        <v>824</v>
      </c>
      <c r="AG1145" s="123" t="s">
        <v>824</v>
      </c>
      <c r="AH1145" s="123" t="s">
        <v>824</v>
      </c>
      <c r="AI1145" s="61" t="s">
        <v>824</v>
      </c>
      <c r="AJ1145" s="61" t="s">
        <v>824</v>
      </c>
      <c r="AK1145" s="61" t="s">
        <v>824</v>
      </c>
      <c r="AL1145" s="61" t="s">
        <v>1129</v>
      </c>
      <c r="AM1145" s="76"/>
      <c r="AN1145" s="215"/>
      <c r="AO1145" s="215"/>
      <c r="AP1145" s="215"/>
      <c r="AQ1145" s="215"/>
    </row>
    <row r="1146" spans="1:43" ht="30" x14ac:dyDescent="0.25">
      <c r="A1146" s="232" t="s">
        <v>1314</v>
      </c>
      <c r="B1146" s="191" t="s">
        <v>66</v>
      </c>
      <c r="C1146" s="191">
        <v>127</v>
      </c>
      <c r="D1146" s="191" t="s">
        <v>722</v>
      </c>
      <c r="E1146" s="191" t="s">
        <v>9</v>
      </c>
      <c r="F1146" s="216"/>
      <c r="G1146" s="216"/>
      <c r="H1146" s="216"/>
      <c r="I1146" s="216"/>
      <c r="J1146" s="216"/>
      <c r="K1146" s="216"/>
      <c r="L1146" s="216"/>
      <c r="M1146" s="216"/>
      <c r="N1146" s="216"/>
      <c r="O1146" s="216"/>
      <c r="P1146" s="216"/>
      <c r="Q1146" s="216"/>
      <c r="R1146" s="216"/>
      <c r="S1146" s="216"/>
      <c r="T1146" s="216"/>
      <c r="U1146" s="216"/>
      <c r="V1146" s="216"/>
      <c r="W1146" s="216"/>
      <c r="X1146" s="216"/>
      <c r="Y1146" s="152" t="s">
        <v>824</v>
      </c>
      <c r="Z1146" s="127" t="s">
        <v>824</v>
      </c>
      <c r="AA1146" s="127" t="s">
        <v>824</v>
      </c>
      <c r="AB1146" s="127" t="s">
        <v>824</v>
      </c>
      <c r="AC1146" s="35" t="s">
        <v>824</v>
      </c>
      <c r="AD1146" s="219"/>
      <c r="AE1146" s="35" t="s">
        <v>824</v>
      </c>
      <c r="AF1146" s="130" t="s">
        <v>824</v>
      </c>
      <c r="AG1146" s="123" t="s">
        <v>824</v>
      </c>
      <c r="AH1146" s="123" t="s">
        <v>824</v>
      </c>
      <c r="AI1146" s="61" t="s">
        <v>824</v>
      </c>
      <c r="AJ1146" s="61" t="s">
        <v>824</v>
      </c>
      <c r="AK1146" s="61" t="s">
        <v>824</v>
      </c>
      <c r="AL1146" s="35" t="s">
        <v>1129</v>
      </c>
      <c r="AM1146" s="192"/>
      <c r="AN1146" s="215"/>
      <c r="AO1146" s="215"/>
      <c r="AP1146" s="215"/>
      <c r="AQ1146" s="215"/>
    </row>
    <row r="1147" spans="1:43" ht="30" x14ac:dyDescent="0.25">
      <c r="A1147" s="232" t="s">
        <v>1314</v>
      </c>
      <c r="B1147" s="74" t="s">
        <v>76</v>
      </c>
      <c r="C1147" s="74">
        <v>129</v>
      </c>
      <c r="D1147" s="74" t="s">
        <v>779</v>
      </c>
      <c r="E1147" s="74" t="s">
        <v>9</v>
      </c>
      <c r="F1147" s="209"/>
      <c r="G1147" s="209"/>
      <c r="H1147" s="209"/>
      <c r="I1147" s="209"/>
      <c r="J1147" s="209"/>
      <c r="K1147" s="209"/>
      <c r="L1147" s="209"/>
      <c r="M1147" s="209"/>
      <c r="N1147" s="209"/>
      <c r="O1147" s="209"/>
      <c r="P1147" s="209"/>
      <c r="Q1147" s="209"/>
      <c r="R1147" s="209"/>
      <c r="S1147" s="209"/>
      <c r="T1147" s="209"/>
      <c r="U1147" s="209"/>
      <c r="V1147" s="209"/>
      <c r="W1147" s="209"/>
      <c r="X1147" s="209"/>
      <c r="Y1147" s="64" t="s">
        <v>824</v>
      </c>
      <c r="Z1147" s="127" t="s">
        <v>824</v>
      </c>
      <c r="AA1147" s="127" t="s">
        <v>824</v>
      </c>
      <c r="AB1147" s="128" t="s">
        <v>824</v>
      </c>
      <c r="AC1147" s="61" t="s">
        <v>824</v>
      </c>
      <c r="AD1147" s="214"/>
      <c r="AE1147" s="61" t="s">
        <v>824</v>
      </c>
      <c r="AF1147" s="130" t="s">
        <v>824</v>
      </c>
      <c r="AG1147" s="123" t="s">
        <v>824</v>
      </c>
      <c r="AH1147" s="123" t="s">
        <v>824</v>
      </c>
      <c r="AI1147" s="61" t="s">
        <v>824</v>
      </c>
      <c r="AJ1147" s="61" t="s">
        <v>824</v>
      </c>
      <c r="AK1147" s="61" t="s">
        <v>824</v>
      </c>
      <c r="AL1147" s="61" t="s">
        <v>1129</v>
      </c>
      <c r="AM1147" s="76"/>
      <c r="AN1147" s="215"/>
      <c r="AO1147" s="215"/>
      <c r="AP1147" s="215"/>
      <c r="AQ1147" s="215"/>
    </row>
    <row r="1148" spans="1:43" ht="30" x14ac:dyDescent="0.25">
      <c r="A1148" s="232" t="s">
        <v>1314</v>
      </c>
      <c r="B1148" s="191" t="s">
        <v>687</v>
      </c>
      <c r="C1148" s="191">
        <v>130</v>
      </c>
      <c r="D1148" s="191" t="s">
        <v>769</v>
      </c>
      <c r="E1148" s="191" t="s">
        <v>9</v>
      </c>
      <c r="F1148" s="216"/>
      <c r="G1148" s="216"/>
      <c r="H1148" s="216"/>
      <c r="I1148" s="216"/>
      <c r="J1148" s="216"/>
      <c r="K1148" s="216"/>
      <c r="L1148" s="216"/>
      <c r="M1148" s="216"/>
      <c r="N1148" s="216"/>
      <c r="O1148" s="216"/>
      <c r="P1148" s="216"/>
      <c r="Q1148" s="216"/>
      <c r="R1148" s="216"/>
      <c r="S1148" s="216"/>
      <c r="T1148" s="216"/>
      <c r="U1148" s="216"/>
      <c r="V1148" s="216"/>
      <c r="W1148" s="216"/>
      <c r="X1148" s="216"/>
      <c r="Y1148" s="152" t="s">
        <v>824</v>
      </c>
      <c r="Z1148" s="127" t="s">
        <v>824</v>
      </c>
      <c r="AA1148" s="127" t="s">
        <v>824</v>
      </c>
      <c r="AB1148" s="127" t="s">
        <v>824</v>
      </c>
      <c r="AC1148" s="35" t="s">
        <v>824</v>
      </c>
      <c r="AD1148" s="219"/>
      <c r="AE1148" s="35" t="s">
        <v>824</v>
      </c>
      <c r="AF1148" s="130" t="s">
        <v>824</v>
      </c>
      <c r="AG1148" s="123" t="s">
        <v>824</v>
      </c>
      <c r="AH1148" s="123" t="s">
        <v>824</v>
      </c>
      <c r="AI1148" s="61" t="s">
        <v>824</v>
      </c>
      <c r="AJ1148" s="61" t="s">
        <v>824</v>
      </c>
      <c r="AK1148" s="61" t="s">
        <v>824</v>
      </c>
      <c r="AL1148" s="35" t="s">
        <v>1129</v>
      </c>
      <c r="AM1148" s="192"/>
      <c r="AN1148" s="215"/>
      <c r="AO1148" s="215"/>
      <c r="AP1148" s="215"/>
      <c r="AQ1148" s="215"/>
    </row>
    <row r="1149" spans="1:43" ht="30" x14ac:dyDescent="0.25">
      <c r="A1149" s="232" t="s">
        <v>1314</v>
      </c>
      <c r="B1149" s="74" t="s">
        <v>48</v>
      </c>
      <c r="C1149" s="74">
        <v>131</v>
      </c>
      <c r="D1149" s="74" t="s">
        <v>724</v>
      </c>
      <c r="E1149" s="74" t="s">
        <v>9</v>
      </c>
      <c r="F1149" s="209"/>
      <c r="G1149" s="209"/>
      <c r="H1149" s="209"/>
      <c r="I1149" s="209"/>
      <c r="J1149" s="209"/>
      <c r="K1149" s="209"/>
      <c r="L1149" s="209"/>
      <c r="M1149" s="209"/>
      <c r="N1149" s="209"/>
      <c r="O1149" s="209"/>
      <c r="P1149" s="209"/>
      <c r="Q1149" s="209"/>
      <c r="R1149" s="209"/>
      <c r="S1149" s="209"/>
      <c r="T1149" s="209"/>
      <c r="U1149" s="209"/>
      <c r="V1149" s="209"/>
      <c r="W1149" s="209"/>
      <c r="X1149" s="209"/>
      <c r="Y1149" s="64" t="s">
        <v>824</v>
      </c>
      <c r="Z1149" s="127" t="s">
        <v>824</v>
      </c>
      <c r="AA1149" s="127" t="s">
        <v>824</v>
      </c>
      <c r="AB1149" s="128" t="s">
        <v>824</v>
      </c>
      <c r="AC1149" s="61" t="s">
        <v>824</v>
      </c>
      <c r="AD1149" s="214"/>
      <c r="AE1149" s="61" t="s">
        <v>824</v>
      </c>
      <c r="AF1149" s="130" t="s">
        <v>824</v>
      </c>
      <c r="AG1149" s="123" t="s">
        <v>824</v>
      </c>
      <c r="AH1149" s="123" t="s">
        <v>824</v>
      </c>
      <c r="AI1149" s="61" t="s">
        <v>824</v>
      </c>
      <c r="AJ1149" s="61" t="s">
        <v>824</v>
      </c>
      <c r="AK1149" s="61" t="s">
        <v>824</v>
      </c>
      <c r="AL1149" s="61" t="s">
        <v>1129</v>
      </c>
      <c r="AM1149" s="76"/>
      <c r="AN1149" s="215"/>
      <c r="AO1149" s="215"/>
      <c r="AP1149" s="215"/>
      <c r="AQ1149" s="215"/>
    </row>
    <row r="1150" spans="1:43" ht="30" x14ac:dyDescent="0.25">
      <c r="A1150" s="232" t="s">
        <v>1314</v>
      </c>
      <c r="B1150" s="191" t="s">
        <v>12</v>
      </c>
      <c r="C1150" s="191">
        <v>132</v>
      </c>
      <c r="D1150" s="191" t="s">
        <v>729</v>
      </c>
      <c r="E1150" s="191" t="s">
        <v>735</v>
      </c>
      <c r="F1150" s="216"/>
      <c r="G1150" s="216"/>
      <c r="H1150" s="216"/>
      <c r="I1150" s="216"/>
      <c r="J1150" s="216"/>
      <c r="K1150" s="216"/>
      <c r="L1150" s="216"/>
      <c r="M1150" s="216"/>
      <c r="N1150" s="216"/>
      <c r="O1150" s="216"/>
      <c r="P1150" s="216"/>
      <c r="Q1150" s="216"/>
      <c r="R1150" s="216"/>
      <c r="S1150" s="216"/>
      <c r="T1150" s="216"/>
      <c r="U1150" s="216"/>
      <c r="V1150" s="216"/>
      <c r="W1150" s="216"/>
      <c r="X1150" s="216"/>
      <c r="Y1150" s="152" t="s">
        <v>824</v>
      </c>
      <c r="Z1150" s="127" t="s">
        <v>824</v>
      </c>
      <c r="AA1150" s="127" t="s">
        <v>824</v>
      </c>
      <c r="AB1150" s="127" t="s">
        <v>824</v>
      </c>
      <c r="AC1150" s="35" t="s">
        <v>824</v>
      </c>
      <c r="AD1150" s="219"/>
      <c r="AE1150" s="35" t="s">
        <v>824</v>
      </c>
      <c r="AF1150" s="130" t="s">
        <v>824</v>
      </c>
      <c r="AG1150" s="123" t="s">
        <v>824</v>
      </c>
      <c r="AH1150" s="123" t="s">
        <v>824</v>
      </c>
      <c r="AI1150" s="61" t="s">
        <v>824</v>
      </c>
      <c r="AJ1150" s="61" t="s">
        <v>824</v>
      </c>
      <c r="AK1150" s="61" t="s">
        <v>824</v>
      </c>
      <c r="AL1150" s="35" t="s">
        <v>1129</v>
      </c>
      <c r="AM1150" s="192"/>
      <c r="AN1150" s="215"/>
      <c r="AO1150" s="215"/>
      <c r="AP1150" s="215"/>
      <c r="AQ1150" s="215"/>
    </row>
    <row r="1151" spans="1:43" ht="38.25" x14ac:dyDescent="0.25">
      <c r="A1151" s="232" t="s">
        <v>1314</v>
      </c>
      <c r="B1151" s="74" t="s">
        <v>102</v>
      </c>
      <c r="C1151" s="74">
        <v>133</v>
      </c>
      <c r="D1151" s="74" t="s">
        <v>772</v>
      </c>
      <c r="E1151" s="74" t="s">
        <v>735</v>
      </c>
      <c r="F1151" s="209"/>
      <c r="G1151" s="209"/>
      <c r="H1151" s="209"/>
      <c r="I1151" s="209"/>
      <c r="J1151" s="209"/>
      <c r="K1151" s="209"/>
      <c r="L1151" s="209"/>
      <c r="M1151" s="209"/>
      <c r="N1151" s="209"/>
      <c r="O1151" s="209"/>
      <c r="P1151" s="209"/>
      <c r="Q1151" s="209"/>
      <c r="R1151" s="209"/>
      <c r="S1151" s="209"/>
      <c r="T1151" s="209"/>
      <c r="U1151" s="209"/>
      <c r="V1151" s="209"/>
      <c r="W1151" s="209"/>
      <c r="X1151" s="209"/>
      <c r="Y1151" s="64" t="s">
        <v>824</v>
      </c>
      <c r="Z1151" s="127" t="s">
        <v>824</v>
      </c>
      <c r="AA1151" s="127" t="s">
        <v>824</v>
      </c>
      <c r="AB1151" s="128" t="s">
        <v>824</v>
      </c>
      <c r="AC1151" s="61" t="s">
        <v>824</v>
      </c>
      <c r="AD1151" s="214"/>
      <c r="AE1151" s="61" t="s">
        <v>824</v>
      </c>
      <c r="AF1151" s="130" t="s">
        <v>824</v>
      </c>
      <c r="AG1151" s="123" t="s">
        <v>824</v>
      </c>
      <c r="AH1151" s="123" t="s">
        <v>824</v>
      </c>
      <c r="AI1151" s="61" t="s">
        <v>824</v>
      </c>
      <c r="AJ1151" s="61" t="s">
        <v>824</v>
      </c>
      <c r="AK1151" s="61" t="s">
        <v>824</v>
      </c>
      <c r="AL1151" s="61" t="s">
        <v>1129</v>
      </c>
      <c r="AM1151" s="76"/>
      <c r="AN1151" s="215"/>
      <c r="AO1151" s="215"/>
      <c r="AP1151" s="215"/>
      <c r="AQ1151" s="215"/>
    </row>
    <row r="1152" spans="1:43" ht="30" x14ac:dyDescent="0.25">
      <c r="A1152" s="232" t="s">
        <v>1314</v>
      </c>
      <c r="B1152" s="191" t="s">
        <v>38</v>
      </c>
      <c r="C1152" s="191">
        <v>134</v>
      </c>
      <c r="D1152" s="191" t="s">
        <v>726</v>
      </c>
      <c r="E1152" s="191" t="s">
        <v>735</v>
      </c>
      <c r="F1152" s="216"/>
      <c r="G1152" s="216"/>
      <c r="H1152" s="216"/>
      <c r="I1152" s="216"/>
      <c r="J1152" s="216"/>
      <c r="K1152" s="216"/>
      <c r="L1152" s="216"/>
      <c r="M1152" s="216"/>
      <c r="N1152" s="216"/>
      <c r="O1152" s="216"/>
      <c r="P1152" s="216"/>
      <c r="Q1152" s="216"/>
      <c r="R1152" s="216"/>
      <c r="S1152" s="216"/>
      <c r="T1152" s="216"/>
      <c r="U1152" s="216"/>
      <c r="V1152" s="216"/>
      <c r="W1152" s="216"/>
      <c r="X1152" s="216"/>
      <c r="Y1152" s="152" t="s">
        <v>824</v>
      </c>
      <c r="Z1152" s="127" t="s">
        <v>824</v>
      </c>
      <c r="AA1152" s="127" t="s">
        <v>824</v>
      </c>
      <c r="AB1152" s="127" t="s">
        <v>824</v>
      </c>
      <c r="AC1152" s="35" t="s">
        <v>824</v>
      </c>
      <c r="AD1152" s="219"/>
      <c r="AE1152" s="35" t="s">
        <v>824</v>
      </c>
      <c r="AF1152" s="130" t="s">
        <v>824</v>
      </c>
      <c r="AG1152" s="123" t="s">
        <v>824</v>
      </c>
      <c r="AH1152" s="123" t="s">
        <v>824</v>
      </c>
      <c r="AI1152" s="61" t="s">
        <v>824</v>
      </c>
      <c r="AJ1152" s="61" t="s">
        <v>824</v>
      </c>
      <c r="AK1152" s="61" t="s">
        <v>824</v>
      </c>
      <c r="AL1152" s="35" t="s">
        <v>1129</v>
      </c>
      <c r="AM1152" s="192"/>
      <c r="AN1152" s="215"/>
      <c r="AO1152" s="215"/>
      <c r="AP1152" s="215"/>
      <c r="AQ1152" s="215"/>
    </row>
    <row r="1153" spans="1:43" ht="30" x14ac:dyDescent="0.25">
      <c r="A1153" s="232" t="s">
        <v>1314</v>
      </c>
      <c r="B1153" s="74" t="s">
        <v>43</v>
      </c>
      <c r="C1153" s="74">
        <v>135</v>
      </c>
      <c r="D1153" s="74" t="s">
        <v>730</v>
      </c>
      <c r="E1153" s="74" t="s">
        <v>735</v>
      </c>
      <c r="F1153" s="209"/>
      <c r="G1153" s="209"/>
      <c r="H1153" s="209"/>
      <c r="I1153" s="209"/>
      <c r="J1153" s="209"/>
      <c r="K1153" s="209"/>
      <c r="L1153" s="209"/>
      <c r="M1153" s="209"/>
      <c r="N1153" s="209"/>
      <c r="O1153" s="209"/>
      <c r="P1153" s="209"/>
      <c r="Q1153" s="209"/>
      <c r="R1153" s="209"/>
      <c r="S1153" s="209"/>
      <c r="T1153" s="209"/>
      <c r="U1153" s="209"/>
      <c r="V1153" s="209"/>
      <c r="W1153" s="209"/>
      <c r="X1153" s="209"/>
      <c r="Y1153" s="64" t="s">
        <v>824</v>
      </c>
      <c r="Z1153" s="127" t="s">
        <v>824</v>
      </c>
      <c r="AA1153" s="127" t="s">
        <v>824</v>
      </c>
      <c r="AB1153" s="128" t="s">
        <v>824</v>
      </c>
      <c r="AC1153" s="61" t="s">
        <v>824</v>
      </c>
      <c r="AD1153" s="214"/>
      <c r="AE1153" s="61" t="s">
        <v>824</v>
      </c>
      <c r="AF1153" s="130" t="s">
        <v>824</v>
      </c>
      <c r="AG1153" s="123" t="s">
        <v>824</v>
      </c>
      <c r="AH1153" s="123" t="s">
        <v>824</v>
      </c>
      <c r="AI1153" s="61" t="s">
        <v>824</v>
      </c>
      <c r="AJ1153" s="61" t="s">
        <v>824</v>
      </c>
      <c r="AK1153" s="61" t="s">
        <v>824</v>
      </c>
      <c r="AL1153" s="61" t="s">
        <v>1129</v>
      </c>
      <c r="AM1153" s="76"/>
      <c r="AN1153" s="215"/>
      <c r="AO1153" s="215"/>
      <c r="AP1153" s="215"/>
      <c r="AQ1153" s="215"/>
    </row>
    <row r="1154" spans="1:43" ht="30" x14ac:dyDescent="0.25">
      <c r="A1154" s="232" t="s">
        <v>1314</v>
      </c>
      <c r="B1154" s="191" t="s">
        <v>66</v>
      </c>
      <c r="C1154" s="191">
        <v>136</v>
      </c>
      <c r="D1154" s="191" t="s">
        <v>774</v>
      </c>
      <c r="E1154" s="191" t="s">
        <v>735</v>
      </c>
      <c r="F1154" s="216"/>
      <c r="G1154" s="216"/>
      <c r="H1154" s="216"/>
      <c r="I1154" s="216"/>
      <c r="J1154" s="216"/>
      <c r="K1154" s="216"/>
      <c r="L1154" s="216"/>
      <c r="M1154" s="216"/>
      <c r="N1154" s="216"/>
      <c r="O1154" s="216"/>
      <c r="P1154" s="216"/>
      <c r="Q1154" s="216"/>
      <c r="R1154" s="216"/>
      <c r="S1154" s="216"/>
      <c r="T1154" s="216"/>
      <c r="U1154" s="216"/>
      <c r="V1154" s="216"/>
      <c r="W1154" s="216"/>
      <c r="X1154" s="216"/>
      <c r="Y1154" s="152" t="s">
        <v>824</v>
      </c>
      <c r="Z1154" s="127" t="s">
        <v>824</v>
      </c>
      <c r="AA1154" s="127" t="s">
        <v>824</v>
      </c>
      <c r="AB1154" s="127" t="s">
        <v>824</v>
      </c>
      <c r="AC1154" s="35" t="s">
        <v>824</v>
      </c>
      <c r="AD1154" s="219"/>
      <c r="AE1154" s="35" t="s">
        <v>824</v>
      </c>
      <c r="AF1154" s="130" t="s">
        <v>824</v>
      </c>
      <c r="AG1154" s="123" t="s">
        <v>824</v>
      </c>
      <c r="AH1154" s="123" t="s">
        <v>824</v>
      </c>
      <c r="AI1154" s="61" t="s">
        <v>824</v>
      </c>
      <c r="AJ1154" s="61" t="s">
        <v>824</v>
      </c>
      <c r="AK1154" s="61" t="s">
        <v>824</v>
      </c>
      <c r="AL1154" s="35" t="s">
        <v>1129</v>
      </c>
      <c r="AM1154" s="192"/>
      <c r="AN1154" s="215"/>
      <c r="AO1154" s="215"/>
      <c r="AP1154" s="215"/>
      <c r="AQ1154" s="215"/>
    </row>
    <row r="1155" spans="1:43" ht="30" x14ac:dyDescent="0.25">
      <c r="A1155" s="232" t="s">
        <v>1314</v>
      </c>
      <c r="B1155" s="74" t="s">
        <v>66</v>
      </c>
      <c r="C1155" s="74">
        <v>137</v>
      </c>
      <c r="D1155" s="74" t="s">
        <v>736</v>
      </c>
      <c r="E1155" s="74" t="s">
        <v>735</v>
      </c>
      <c r="F1155" s="209"/>
      <c r="G1155" s="209"/>
      <c r="H1155" s="209"/>
      <c r="I1155" s="209"/>
      <c r="J1155" s="209"/>
      <c r="K1155" s="209"/>
      <c r="L1155" s="209"/>
      <c r="M1155" s="209"/>
      <c r="N1155" s="209"/>
      <c r="O1155" s="209"/>
      <c r="P1155" s="209"/>
      <c r="Q1155" s="209"/>
      <c r="R1155" s="209"/>
      <c r="S1155" s="209"/>
      <c r="T1155" s="209"/>
      <c r="U1155" s="209"/>
      <c r="V1155" s="209"/>
      <c r="W1155" s="209"/>
      <c r="X1155" s="209"/>
      <c r="Y1155" s="64" t="s">
        <v>824</v>
      </c>
      <c r="Z1155" s="127" t="s">
        <v>824</v>
      </c>
      <c r="AA1155" s="127" t="s">
        <v>824</v>
      </c>
      <c r="AB1155" s="128" t="s">
        <v>824</v>
      </c>
      <c r="AC1155" s="61" t="s">
        <v>824</v>
      </c>
      <c r="AD1155" s="214"/>
      <c r="AE1155" s="61" t="s">
        <v>824</v>
      </c>
      <c r="AF1155" s="130" t="s">
        <v>824</v>
      </c>
      <c r="AG1155" s="123" t="s">
        <v>824</v>
      </c>
      <c r="AH1155" s="123" t="s">
        <v>824</v>
      </c>
      <c r="AI1155" s="61" t="s">
        <v>824</v>
      </c>
      <c r="AJ1155" s="61" t="s">
        <v>824</v>
      </c>
      <c r="AK1155" s="61" t="s">
        <v>824</v>
      </c>
      <c r="AL1155" s="61" t="s">
        <v>1129</v>
      </c>
      <c r="AM1155" s="76"/>
      <c r="AN1155" s="215"/>
      <c r="AO1155" s="215"/>
      <c r="AP1155" s="215"/>
      <c r="AQ1155" s="215"/>
    </row>
    <row r="1156" spans="1:43" ht="30" x14ac:dyDescent="0.25">
      <c r="A1156" s="232" t="s">
        <v>1314</v>
      </c>
      <c r="B1156" s="191" t="s">
        <v>66</v>
      </c>
      <c r="C1156" s="191">
        <v>138</v>
      </c>
      <c r="D1156" s="191" t="s">
        <v>738</v>
      </c>
      <c r="E1156" s="191" t="s">
        <v>735</v>
      </c>
      <c r="F1156" s="216"/>
      <c r="G1156" s="216"/>
      <c r="H1156" s="216"/>
      <c r="I1156" s="216"/>
      <c r="J1156" s="216"/>
      <c r="K1156" s="216"/>
      <c r="L1156" s="216"/>
      <c r="M1156" s="216"/>
      <c r="N1156" s="216"/>
      <c r="O1156" s="216"/>
      <c r="P1156" s="216"/>
      <c r="Q1156" s="216"/>
      <c r="R1156" s="216"/>
      <c r="S1156" s="216"/>
      <c r="T1156" s="216"/>
      <c r="U1156" s="216"/>
      <c r="V1156" s="216"/>
      <c r="W1156" s="216"/>
      <c r="X1156" s="216"/>
      <c r="Y1156" s="152" t="s">
        <v>824</v>
      </c>
      <c r="Z1156" s="127" t="s">
        <v>824</v>
      </c>
      <c r="AA1156" s="127" t="s">
        <v>824</v>
      </c>
      <c r="AB1156" s="127" t="s">
        <v>824</v>
      </c>
      <c r="AC1156" s="35" t="s">
        <v>824</v>
      </c>
      <c r="AD1156" s="237"/>
      <c r="AE1156" s="35" t="s">
        <v>824</v>
      </c>
      <c r="AF1156" s="130" t="s">
        <v>824</v>
      </c>
      <c r="AG1156" s="123" t="s">
        <v>824</v>
      </c>
      <c r="AH1156" s="123" t="s">
        <v>824</v>
      </c>
      <c r="AI1156" s="61" t="s">
        <v>824</v>
      </c>
      <c r="AJ1156" s="61" t="s">
        <v>824</v>
      </c>
      <c r="AK1156" s="61" t="s">
        <v>824</v>
      </c>
      <c r="AL1156" s="35" t="s">
        <v>1129</v>
      </c>
      <c r="AM1156" s="192"/>
      <c r="AN1156" s="286"/>
      <c r="AO1156" s="215"/>
      <c r="AP1156" s="215"/>
      <c r="AQ1156" s="215"/>
    </row>
    <row r="1157" spans="1:43" ht="25.5" x14ac:dyDescent="0.25">
      <c r="A1157" s="232" t="s">
        <v>109</v>
      </c>
      <c r="B1157" s="74" t="s">
        <v>12</v>
      </c>
      <c r="C1157" s="74">
        <v>5</v>
      </c>
      <c r="D1157" s="74" t="s">
        <v>624</v>
      </c>
      <c r="E1157" s="74" t="s">
        <v>9</v>
      </c>
      <c r="F1157" s="209">
        <v>5</v>
      </c>
      <c r="G1157" s="209">
        <v>5</v>
      </c>
      <c r="H1157" s="209">
        <v>4</v>
      </c>
      <c r="I1157" s="209">
        <v>4</v>
      </c>
      <c r="J1157" s="209"/>
      <c r="K1157" s="209"/>
      <c r="L1157" s="209"/>
      <c r="M1157" s="209"/>
      <c r="N1157" s="209"/>
      <c r="O1157" s="209"/>
      <c r="P1157" s="209"/>
      <c r="Q1157" s="209"/>
      <c r="R1157" s="209"/>
      <c r="S1157" s="209"/>
      <c r="T1157" s="209"/>
      <c r="U1157" s="209"/>
      <c r="V1157" s="209"/>
      <c r="W1157" s="209"/>
      <c r="X1157" s="209"/>
      <c r="Y1157" s="64">
        <v>5</v>
      </c>
      <c r="Z1157" s="127">
        <v>5</v>
      </c>
      <c r="AA1157" s="127">
        <v>2</v>
      </c>
      <c r="AB1157" s="128" t="s">
        <v>1193</v>
      </c>
      <c r="AC1157" s="61" t="s">
        <v>148</v>
      </c>
      <c r="AD1157" s="214" t="s">
        <v>384</v>
      </c>
      <c r="AE1157" s="61" t="s">
        <v>476</v>
      </c>
      <c r="AF1157" s="130" t="s">
        <v>1193</v>
      </c>
      <c r="AG1157" s="123">
        <v>5</v>
      </c>
      <c r="AH1157" s="123">
        <v>2</v>
      </c>
      <c r="AI1157" s="61" t="s">
        <v>148</v>
      </c>
      <c r="AJ1157" s="61" t="s">
        <v>384</v>
      </c>
      <c r="AK1157" s="61" t="s">
        <v>476</v>
      </c>
      <c r="AL1157" s="61" t="s">
        <v>1129</v>
      </c>
      <c r="AM1157" s="76"/>
      <c r="AN1157" s="215"/>
      <c r="AO1157" s="215"/>
      <c r="AP1157" s="215"/>
      <c r="AQ1157" s="215"/>
    </row>
    <row r="1158" spans="1:43" ht="38.25" x14ac:dyDescent="0.25">
      <c r="A1158" s="232" t="s">
        <v>109</v>
      </c>
      <c r="B1158" s="191" t="s">
        <v>12</v>
      </c>
      <c r="C1158" s="191">
        <v>12</v>
      </c>
      <c r="D1158" s="191" t="s">
        <v>14</v>
      </c>
      <c r="E1158" s="191" t="s">
        <v>8</v>
      </c>
      <c r="F1158" s="216">
        <v>1</v>
      </c>
      <c r="G1158" s="216">
        <v>2</v>
      </c>
      <c r="H1158" s="216">
        <v>1</v>
      </c>
      <c r="I1158" s="216">
        <v>2</v>
      </c>
      <c r="J1158" s="216"/>
      <c r="K1158" s="216"/>
      <c r="L1158" s="216"/>
      <c r="M1158" s="216"/>
      <c r="N1158" s="216"/>
      <c r="O1158" s="216"/>
      <c r="P1158" s="216"/>
      <c r="Q1158" s="216"/>
      <c r="R1158" s="216"/>
      <c r="S1158" s="216"/>
      <c r="T1158" s="216"/>
      <c r="U1158" s="216"/>
      <c r="V1158" s="216"/>
      <c r="W1158" s="216"/>
      <c r="X1158" s="216"/>
      <c r="Y1158" s="152">
        <v>2</v>
      </c>
      <c r="Z1158" s="127">
        <v>2</v>
      </c>
      <c r="AA1158" s="127">
        <v>2</v>
      </c>
      <c r="AB1158" s="127" t="s">
        <v>1182</v>
      </c>
      <c r="AC1158" s="35" t="s">
        <v>142</v>
      </c>
      <c r="AD1158" s="219" t="s">
        <v>384</v>
      </c>
      <c r="AE1158" s="35" t="s">
        <v>475</v>
      </c>
      <c r="AF1158" s="130" t="s">
        <v>1182</v>
      </c>
      <c r="AG1158" s="123">
        <v>2</v>
      </c>
      <c r="AH1158" s="123">
        <v>2</v>
      </c>
      <c r="AI1158" s="61" t="s">
        <v>142</v>
      </c>
      <c r="AJ1158" s="61" t="s">
        <v>384</v>
      </c>
      <c r="AK1158" s="61" t="s">
        <v>475</v>
      </c>
      <c r="AL1158" s="35" t="s">
        <v>377</v>
      </c>
      <c r="AM1158" s="192"/>
      <c r="AN1158" s="215"/>
      <c r="AO1158" s="215"/>
      <c r="AP1158" s="215"/>
      <c r="AQ1158" s="215"/>
    </row>
    <row r="1159" spans="1:43" ht="25.5" x14ac:dyDescent="0.25">
      <c r="A1159" s="232" t="s">
        <v>109</v>
      </c>
      <c r="B1159" s="74" t="s">
        <v>35</v>
      </c>
      <c r="C1159" s="74">
        <v>14</v>
      </c>
      <c r="D1159" s="74" t="s">
        <v>626</v>
      </c>
      <c r="E1159" s="74" t="s">
        <v>9</v>
      </c>
      <c r="F1159" s="209"/>
      <c r="G1159" s="209"/>
      <c r="H1159" s="209"/>
      <c r="I1159" s="209"/>
      <c r="J1159" s="209"/>
      <c r="K1159" s="209"/>
      <c r="L1159" s="209"/>
      <c r="M1159" s="209"/>
      <c r="N1159" s="209"/>
      <c r="O1159" s="209"/>
      <c r="P1159" s="209"/>
      <c r="Q1159" s="209"/>
      <c r="R1159" s="209"/>
      <c r="S1159" s="209"/>
      <c r="T1159" s="209"/>
      <c r="U1159" s="209"/>
      <c r="V1159" s="209"/>
      <c r="W1159" s="209"/>
      <c r="X1159" s="209"/>
      <c r="Y1159" s="64" t="s">
        <v>824</v>
      </c>
      <c r="Z1159" s="127" t="s">
        <v>824</v>
      </c>
      <c r="AA1159" s="127" t="s">
        <v>824</v>
      </c>
      <c r="AB1159" s="128" t="s">
        <v>824</v>
      </c>
      <c r="AC1159" s="61" t="s">
        <v>824</v>
      </c>
      <c r="AD1159" s="214"/>
      <c r="AE1159" s="61" t="s">
        <v>824</v>
      </c>
      <c r="AF1159" s="130" t="s">
        <v>824</v>
      </c>
      <c r="AG1159" s="123" t="s">
        <v>824</v>
      </c>
      <c r="AH1159" s="123" t="s">
        <v>824</v>
      </c>
      <c r="AI1159" s="61" t="s">
        <v>824</v>
      </c>
      <c r="AJ1159" s="61" t="s">
        <v>824</v>
      </c>
      <c r="AK1159" s="61" t="s">
        <v>824</v>
      </c>
      <c r="AL1159" s="61" t="s">
        <v>1129</v>
      </c>
      <c r="AM1159" s="76"/>
      <c r="AN1159" s="215"/>
      <c r="AO1159" s="215"/>
      <c r="AP1159" s="215"/>
      <c r="AQ1159" s="215"/>
    </row>
    <row r="1160" spans="1:43" ht="25.5" x14ac:dyDescent="0.25">
      <c r="A1160" s="232" t="s">
        <v>109</v>
      </c>
      <c r="B1160" s="191" t="s">
        <v>38</v>
      </c>
      <c r="C1160" s="191">
        <v>15</v>
      </c>
      <c r="D1160" s="191" t="s">
        <v>17</v>
      </c>
      <c r="E1160" s="191" t="s">
        <v>9</v>
      </c>
      <c r="F1160" s="216"/>
      <c r="G1160" s="216"/>
      <c r="H1160" s="216"/>
      <c r="I1160" s="216"/>
      <c r="J1160" s="216"/>
      <c r="K1160" s="216"/>
      <c r="L1160" s="216"/>
      <c r="M1160" s="216"/>
      <c r="N1160" s="216"/>
      <c r="O1160" s="216"/>
      <c r="P1160" s="216"/>
      <c r="Q1160" s="216"/>
      <c r="R1160" s="216"/>
      <c r="S1160" s="216"/>
      <c r="T1160" s="216"/>
      <c r="U1160" s="216"/>
      <c r="V1160" s="216"/>
      <c r="W1160" s="216"/>
      <c r="X1160" s="216"/>
      <c r="Y1160" s="152" t="s">
        <v>824</v>
      </c>
      <c r="Z1160" s="127" t="s">
        <v>824</v>
      </c>
      <c r="AA1160" s="127" t="s">
        <v>824</v>
      </c>
      <c r="AB1160" s="127" t="s">
        <v>824</v>
      </c>
      <c r="AC1160" s="35" t="s">
        <v>824</v>
      </c>
      <c r="AD1160" s="219"/>
      <c r="AE1160" s="35" t="s">
        <v>824</v>
      </c>
      <c r="AF1160" s="130" t="s">
        <v>824</v>
      </c>
      <c r="AG1160" s="123" t="s">
        <v>824</v>
      </c>
      <c r="AH1160" s="123" t="s">
        <v>824</v>
      </c>
      <c r="AI1160" s="61" t="s">
        <v>824</v>
      </c>
      <c r="AJ1160" s="61" t="s">
        <v>824</v>
      </c>
      <c r="AK1160" s="61" t="s">
        <v>824</v>
      </c>
      <c r="AL1160" s="35" t="s">
        <v>1129</v>
      </c>
      <c r="AM1160" s="192"/>
      <c r="AN1160" s="215"/>
      <c r="AO1160" s="215"/>
      <c r="AP1160" s="215"/>
      <c r="AQ1160" s="215"/>
    </row>
    <row r="1161" spans="1:43" ht="25.5" x14ac:dyDescent="0.25">
      <c r="A1161" s="232" t="s">
        <v>109</v>
      </c>
      <c r="B1161" s="74" t="s">
        <v>33</v>
      </c>
      <c r="C1161" s="74">
        <v>16</v>
      </c>
      <c r="D1161" s="74" t="s">
        <v>19</v>
      </c>
      <c r="E1161" s="74" t="s">
        <v>8</v>
      </c>
      <c r="F1161" s="209">
        <v>3</v>
      </c>
      <c r="G1161" s="209">
        <v>3</v>
      </c>
      <c r="H1161" s="209">
        <v>2</v>
      </c>
      <c r="I1161" s="209">
        <v>3</v>
      </c>
      <c r="J1161" s="209"/>
      <c r="K1161" s="209"/>
      <c r="L1161" s="209"/>
      <c r="M1161" s="209"/>
      <c r="N1161" s="209"/>
      <c r="O1161" s="209"/>
      <c r="P1161" s="209"/>
      <c r="Q1161" s="209"/>
      <c r="R1161" s="209"/>
      <c r="S1161" s="209"/>
      <c r="T1161" s="209"/>
      <c r="U1161" s="209"/>
      <c r="V1161" s="209"/>
      <c r="W1161" s="209"/>
      <c r="X1161" s="209"/>
      <c r="Y1161" s="64">
        <v>3</v>
      </c>
      <c r="Z1161" s="127">
        <v>3</v>
      </c>
      <c r="AA1161" s="127">
        <v>2</v>
      </c>
      <c r="AB1161" s="128" t="s">
        <v>1191</v>
      </c>
      <c r="AC1161" s="61" t="s">
        <v>144</v>
      </c>
      <c r="AD1161" s="214" t="s">
        <v>384</v>
      </c>
      <c r="AE1161" s="61" t="s">
        <v>371</v>
      </c>
      <c r="AF1161" s="130" t="s">
        <v>1133</v>
      </c>
      <c r="AG1161" s="123">
        <v>3</v>
      </c>
      <c r="AH1161" s="123">
        <v>1</v>
      </c>
      <c r="AI1161" s="61" t="s">
        <v>144</v>
      </c>
      <c r="AJ1161" s="61" t="s">
        <v>463</v>
      </c>
      <c r="AK1161" s="61" t="s">
        <v>475</v>
      </c>
      <c r="AL1161" s="61" t="s">
        <v>377</v>
      </c>
      <c r="AM1161" s="76"/>
      <c r="AN1161" s="215"/>
      <c r="AO1161" s="215"/>
      <c r="AP1161" s="215"/>
      <c r="AQ1161" s="215"/>
    </row>
    <row r="1162" spans="1:43" x14ac:dyDescent="0.25">
      <c r="A1162" s="232" t="s">
        <v>109</v>
      </c>
      <c r="B1162" s="191" t="s">
        <v>43</v>
      </c>
      <c r="C1162" s="191">
        <v>17</v>
      </c>
      <c r="D1162" s="191" t="s">
        <v>20</v>
      </c>
      <c r="E1162" s="191" t="s">
        <v>9</v>
      </c>
      <c r="F1162" s="216"/>
      <c r="G1162" s="216"/>
      <c r="H1162" s="216"/>
      <c r="I1162" s="216"/>
      <c r="J1162" s="216"/>
      <c r="K1162" s="216"/>
      <c r="L1162" s="216"/>
      <c r="M1162" s="216"/>
      <c r="N1162" s="216"/>
      <c r="O1162" s="216"/>
      <c r="P1162" s="216"/>
      <c r="Q1162" s="216"/>
      <c r="R1162" s="216"/>
      <c r="S1162" s="216"/>
      <c r="T1162" s="216"/>
      <c r="U1162" s="216"/>
      <c r="V1162" s="216"/>
      <c r="W1162" s="216"/>
      <c r="X1162" s="216"/>
      <c r="Y1162" s="152" t="s">
        <v>824</v>
      </c>
      <c r="Z1162" s="127" t="s">
        <v>824</v>
      </c>
      <c r="AA1162" s="127" t="s">
        <v>824</v>
      </c>
      <c r="AB1162" s="127" t="s">
        <v>824</v>
      </c>
      <c r="AC1162" s="35" t="s">
        <v>824</v>
      </c>
      <c r="AD1162" s="219"/>
      <c r="AE1162" s="35" t="s">
        <v>824</v>
      </c>
      <c r="AF1162" s="130" t="s">
        <v>824</v>
      </c>
      <c r="AG1162" s="123" t="s">
        <v>824</v>
      </c>
      <c r="AH1162" s="123" t="s">
        <v>824</v>
      </c>
      <c r="AI1162" s="61" t="s">
        <v>824</v>
      </c>
      <c r="AJ1162" s="61" t="s">
        <v>824</v>
      </c>
      <c r="AK1162" s="61" t="s">
        <v>824</v>
      </c>
      <c r="AL1162" s="35" t="s">
        <v>1129</v>
      </c>
      <c r="AM1162" s="192"/>
      <c r="AN1162" s="215"/>
      <c r="AO1162" s="215"/>
      <c r="AP1162" s="215"/>
      <c r="AQ1162" s="215"/>
    </row>
    <row r="1163" spans="1:43" ht="25.5" x14ac:dyDescent="0.25">
      <c r="A1163" s="232" t="s">
        <v>109</v>
      </c>
      <c r="B1163" s="74" t="s">
        <v>12</v>
      </c>
      <c r="C1163" s="74">
        <v>18</v>
      </c>
      <c r="D1163" s="74" t="s">
        <v>21</v>
      </c>
      <c r="E1163" s="74" t="s">
        <v>8</v>
      </c>
      <c r="F1163" s="209">
        <v>5</v>
      </c>
      <c r="G1163" s="209">
        <v>5</v>
      </c>
      <c r="H1163" s="209">
        <v>4</v>
      </c>
      <c r="I1163" s="209">
        <v>4</v>
      </c>
      <c r="J1163" s="209"/>
      <c r="K1163" s="209"/>
      <c r="L1163" s="209"/>
      <c r="M1163" s="209"/>
      <c r="N1163" s="209"/>
      <c r="O1163" s="209"/>
      <c r="P1163" s="209"/>
      <c r="Q1163" s="209"/>
      <c r="R1163" s="209"/>
      <c r="S1163" s="209"/>
      <c r="T1163" s="209"/>
      <c r="U1163" s="209"/>
      <c r="V1163" s="209"/>
      <c r="W1163" s="209"/>
      <c r="X1163" s="209"/>
      <c r="Y1163" s="64">
        <v>5</v>
      </c>
      <c r="Z1163" s="127">
        <v>5</v>
      </c>
      <c r="AA1163" s="127">
        <v>2</v>
      </c>
      <c r="AB1163" s="128" t="s">
        <v>1193</v>
      </c>
      <c r="AC1163" s="61" t="s">
        <v>148</v>
      </c>
      <c r="AD1163" s="214" t="s">
        <v>384</v>
      </c>
      <c r="AE1163" s="61" t="s">
        <v>476</v>
      </c>
      <c r="AF1163" s="130" t="s">
        <v>1193</v>
      </c>
      <c r="AG1163" s="123">
        <v>5</v>
      </c>
      <c r="AH1163" s="123">
        <v>2</v>
      </c>
      <c r="AI1163" s="61" t="s">
        <v>148</v>
      </c>
      <c r="AJ1163" s="61" t="s">
        <v>384</v>
      </c>
      <c r="AK1163" s="61" t="s">
        <v>476</v>
      </c>
      <c r="AL1163" s="61" t="s">
        <v>1129</v>
      </c>
      <c r="AM1163" s="76"/>
      <c r="AN1163" s="215"/>
      <c r="AO1163" s="215"/>
      <c r="AP1163" s="215"/>
      <c r="AQ1163" s="215"/>
    </row>
    <row r="1164" spans="1:43" ht="25.5" x14ac:dyDescent="0.25">
      <c r="A1164" s="232" t="s">
        <v>109</v>
      </c>
      <c r="B1164" s="191" t="s">
        <v>12</v>
      </c>
      <c r="C1164" s="191">
        <v>19</v>
      </c>
      <c r="D1164" s="191" t="s">
        <v>22</v>
      </c>
      <c r="E1164" s="191" t="s">
        <v>9</v>
      </c>
      <c r="F1164" s="216">
        <v>1</v>
      </c>
      <c r="G1164" s="216">
        <v>1</v>
      </c>
      <c r="H1164" s="216">
        <v>1</v>
      </c>
      <c r="I1164" s="216">
        <v>1</v>
      </c>
      <c r="J1164" s="216"/>
      <c r="K1164" s="216"/>
      <c r="L1164" s="216"/>
      <c r="M1164" s="216"/>
      <c r="N1164" s="216"/>
      <c r="O1164" s="216"/>
      <c r="P1164" s="216"/>
      <c r="Q1164" s="216"/>
      <c r="R1164" s="216"/>
      <c r="S1164" s="216"/>
      <c r="T1164" s="216"/>
      <c r="U1164" s="216"/>
      <c r="V1164" s="216"/>
      <c r="W1164" s="216"/>
      <c r="X1164" s="216"/>
      <c r="Y1164" s="152">
        <v>1</v>
      </c>
      <c r="Z1164" s="127">
        <v>1</v>
      </c>
      <c r="AA1164" s="127">
        <v>2</v>
      </c>
      <c r="AB1164" s="127" t="s">
        <v>1143</v>
      </c>
      <c r="AC1164" s="35" t="s">
        <v>462</v>
      </c>
      <c r="AD1164" s="219" t="s">
        <v>384</v>
      </c>
      <c r="AE1164" s="35" t="s">
        <v>475</v>
      </c>
      <c r="AF1164" s="130" t="s">
        <v>1143</v>
      </c>
      <c r="AG1164" s="123">
        <v>1</v>
      </c>
      <c r="AH1164" s="123">
        <v>2</v>
      </c>
      <c r="AI1164" s="61" t="s">
        <v>462</v>
      </c>
      <c r="AJ1164" s="61" t="s">
        <v>384</v>
      </c>
      <c r="AK1164" s="61" t="s">
        <v>475</v>
      </c>
      <c r="AL1164" s="35" t="s">
        <v>377</v>
      </c>
      <c r="AM1164" s="192"/>
      <c r="AN1164" s="215"/>
      <c r="AO1164" s="215"/>
      <c r="AP1164" s="215"/>
      <c r="AQ1164" s="215"/>
    </row>
    <row r="1165" spans="1:43" ht="25.5" x14ac:dyDescent="0.25">
      <c r="A1165" s="232" t="s">
        <v>109</v>
      </c>
      <c r="B1165" s="74" t="s">
        <v>12</v>
      </c>
      <c r="C1165" s="74">
        <v>21</v>
      </c>
      <c r="D1165" s="74" t="s">
        <v>25</v>
      </c>
      <c r="E1165" s="74" t="s">
        <v>8</v>
      </c>
      <c r="F1165" s="209">
        <v>5</v>
      </c>
      <c r="G1165" s="209">
        <v>5</v>
      </c>
      <c r="H1165" s="209">
        <v>5</v>
      </c>
      <c r="I1165" s="209">
        <v>5</v>
      </c>
      <c r="J1165" s="209"/>
      <c r="K1165" s="209"/>
      <c r="L1165" s="209"/>
      <c r="M1165" s="209"/>
      <c r="N1165" s="209"/>
      <c r="O1165" s="209"/>
      <c r="P1165" s="209"/>
      <c r="Q1165" s="209"/>
      <c r="R1165" s="209"/>
      <c r="S1165" s="209"/>
      <c r="T1165" s="209"/>
      <c r="U1165" s="209"/>
      <c r="V1165" s="209"/>
      <c r="W1165" s="209"/>
      <c r="X1165" s="209"/>
      <c r="Y1165" s="64">
        <v>5</v>
      </c>
      <c r="Z1165" s="127">
        <v>5</v>
      </c>
      <c r="AA1165" s="127">
        <v>4</v>
      </c>
      <c r="AB1165" s="128" t="s">
        <v>1159</v>
      </c>
      <c r="AC1165" s="61" t="s">
        <v>148</v>
      </c>
      <c r="AD1165" s="214" t="s">
        <v>372</v>
      </c>
      <c r="AE1165" s="61" t="s">
        <v>477</v>
      </c>
      <c r="AF1165" s="130" t="s">
        <v>1159</v>
      </c>
      <c r="AG1165" s="123">
        <v>5</v>
      </c>
      <c r="AH1165" s="123">
        <v>4</v>
      </c>
      <c r="AI1165" s="61" t="s">
        <v>148</v>
      </c>
      <c r="AJ1165" s="61" t="s">
        <v>372</v>
      </c>
      <c r="AK1165" s="61" t="s">
        <v>477</v>
      </c>
      <c r="AL1165" s="61" t="s">
        <v>1129</v>
      </c>
      <c r="AM1165" s="76"/>
      <c r="AN1165" s="215"/>
      <c r="AO1165" s="215"/>
      <c r="AP1165" s="215"/>
      <c r="AQ1165" s="215"/>
    </row>
    <row r="1166" spans="1:43" ht="51" x14ac:dyDescent="0.25">
      <c r="A1166" s="232" t="s">
        <v>109</v>
      </c>
      <c r="B1166" s="191" t="s">
        <v>26</v>
      </c>
      <c r="C1166" s="191">
        <v>22</v>
      </c>
      <c r="D1166" s="191" t="s">
        <v>27</v>
      </c>
      <c r="E1166" s="191" t="s">
        <v>8</v>
      </c>
      <c r="F1166" s="216"/>
      <c r="G1166" s="216"/>
      <c r="H1166" s="216"/>
      <c r="I1166" s="216"/>
      <c r="J1166" s="216"/>
      <c r="K1166" s="216"/>
      <c r="L1166" s="216"/>
      <c r="M1166" s="216"/>
      <c r="N1166" s="216"/>
      <c r="O1166" s="216"/>
      <c r="P1166" s="216"/>
      <c r="Q1166" s="216"/>
      <c r="R1166" s="216"/>
      <c r="S1166" s="216"/>
      <c r="T1166" s="216"/>
      <c r="U1166" s="216"/>
      <c r="V1166" s="216"/>
      <c r="W1166" s="216"/>
      <c r="X1166" s="216"/>
      <c r="Y1166" s="64" t="s">
        <v>824</v>
      </c>
      <c r="Z1166" s="127" t="s">
        <v>824</v>
      </c>
      <c r="AA1166" s="127" t="s">
        <v>824</v>
      </c>
      <c r="AB1166" s="128" t="s">
        <v>824</v>
      </c>
      <c r="AC1166" s="61" t="s">
        <v>824</v>
      </c>
      <c r="AD1166" s="214"/>
      <c r="AE1166" s="61" t="s">
        <v>824</v>
      </c>
      <c r="AF1166" s="130" t="s">
        <v>824</v>
      </c>
      <c r="AG1166" s="123" t="s">
        <v>824</v>
      </c>
      <c r="AH1166" s="123" t="s">
        <v>824</v>
      </c>
      <c r="AI1166" s="61" t="s">
        <v>824</v>
      </c>
      <c r="AJ1166" s="61" t="s">
        <v>824</v>
      </c>
      <c r="AK1166" s="61" t="s">
        <v>824</v>
      </c>
      <c r="AL1166" s="61" t="s">
        <v>1129</v>
      </c>
      <c r="AM1166" s="76"/>
      <c r="AN1166" s="215"/>
      <c r="AO1166" s="215"/>
      <c r="AP1166" s="215"/>
      <c r="AQ1166" s="215"/>
    </row>
    <row r="1167" spans="1:43" ht="38.25" x14ac:dyDescent="0.25">
      <c r="A1167" s="232" t="s">
        <v>109</v>
      </c>
      <c r="B1167" s="74" t="s">
        <v>26</v>
      </c>
      <c r="C1167" s="74">
        <v>23</v>
      </c>
      <c r="D1167" s="74" t="s">
        <v>28</v>
      </c>
      <c r="E1167" s="74" t="s">
        <v>8</v>
      </c>
      <c r="F1167" s="209"/>
      <c r="G1167" s="209"/>
      <c r="H1167" s="209"/>
      <c r="I1167" s="209"/>
      <c r="J1167" s="209"/>
      <c r="K1167" s="209"/>
      <c r="L1167" s="209"/>
      <c r="M1167" s="209"/>
      <c r="N1167" s="209"/>
      <c r="O1167" s="209"/>
      <c r="P1167" s="209"/>
      <c r="Q1167" s="209"/>
      <c r="R1167" s="209"/>
      <c r="S1167" s="209"/>
      <c r="T1167" s="209"/>
      <c r="U1167" s="209"/>
      <c r="V1167" s="209"/>
      <c r="W1167" s="209"/>
      <c r="X1167" s="209"/>
      <c r="Y1167" s="152" t="s">
        <v>824</v>
      </c>
      <c r="Z1167" s="127" t="s">
        <v>824</v>
      </c>
      <c r="AA1167" s="127" t="s">
        <v>824</v>
      </c>
      <c r="AB1167" s="127" t="s">
        <v>824</v>
      </c>
      <c r="AC1167" s="35" t="s">
        <v>824</v>
      </c>
      <c r="AD1167" s="219"/>
      <c r="AE1167" s="35" t="s">
        <v>824</v>
      </c>
      <c r="AF1167" s="130" t="s">
        <v>824</v>
      </c>
      <c r="AG1167" s="123" t="s">
        <v>824</v>
      </c>
      <c r="AH1167" s="123" t="s">
        <v>824</v>
      </c>
      <c r="AI1167" s="61" t="s">
        <v>824</v>
      </c>
      <c r="AJ1167" s="61" t="s">
        <v>824</v>
      </c>
      <c r="AK1167" s="61" t="s">
        <v>824</v>
      </c>
      <c r="AL1167" s="35" t="s">
        <v>1129</v>
      </c>
      <c r="AM1167" s="192"/>
      <c r="AN1167" s="215"/>
      <c r="AO1167" s="215"/>
      <c r="AP1167" s="215"/>
      <c r="AQ1167" s="215"/>
    </row>
    <row r="1168" spans="1:43" ht="38.25" x14ac:dyDescent="0.25">
      <c r="A1168" s="232" t="s">
        <v>109</v>
      </c>
      <c r="B1168" s="191" t="s">
        <v>29</v>
      </c>
      <c r="C1168" s="191">
        <v>24</v>
      </c>
      <c r="D1168" s="191" t="s">
        <v>30</v>
      </c>
      <c r="E1168" s="191" t="s">
        <v>9</v>
      </c>
      <c r="F1168" s="216">
        <v>3</v>
      </c>
      <c r="G1168" s="216">
        <v>3</v>
      </c>
      <c r="H1168" s="216">
        <v>3</v>
      </c>
      <c r="I1168" s="216">
        <v>3</v>
      </c>
      <c r="J1168" s="216"/>
      <c r="K1168" s="216"/>
      <c r="L1168" s="216"/>
      <c r="M1168" s="216"/>
      <c r="N1168" s="216"/>
      <c r="O1168" s="216"/>
      <c r="P1168" s="216"/>
      <c r="Q1168" s="216"/>
      <c r="R1168" s="216"/>
      <c r="S1168" s="216"/>
      <c r="T1168" s="216"/>
      <c r="U1168" s="216"/>
      <c r="V1168" s="216"/>
      <c r="W1168" s="216"/>
      <c r="X1168" s="216"/>
      <c r="Y1168" s="64">
        <v>3</v>
      </c>
      <c r="Z1168" s="127">
        <v>3</v>
      </c>
      <c r="AA1168" s="127">
        <v>2</v>
      </c>
      <c r="AB1168" s="128" t="s">
        <v>1191</v>
      </c>
      <c r="AC1168" s="61" t="s">
        <v>144</v>
      </c>
      <c r="AD1168" s="214" t="s">
        <v>384</v>
      </c>
      <c r="AE1168" s="61" t="s">
        <v>371</v>
      </c>
      <c r="AF1168" s="130" t="s">
        <v>1157</v>
      </c>
      <c r="AG1168" s="123">
        <v>2</v>
      </c>
      <c r="AH1168" s="123">
        <v>1</v>
      </c>
      <c r="AI1168" s="61" t="s">
        <v>142</v>
      </c>
      <c r="AJ1168" s="61" t="s">
        <v>463</v>
      </c>
      <c r="AK1168" s="61" t="s">
        <v>475</v>
      </c>
      <c r="AL1168" s="61" t="s">
        <v>377</v>
      </c>
      <c r="AM1168" s="76"/>
      <c r="AN1168" s="215"/>
      <c r="AO1168" s="215"/>
      <c r="AP1168" s="215"/>
      <c r="AQ1168" s="215"/>
    </row>
    <row r="1169" spans="1:43" ht="25.5" x14ac:dyDescent="0.25">
      <c r="A1169" s="232" t="s">
        <v>109</v>
      </c>
      <c r="B1169" s="74" t="s">
        <v>12</v>
      </c>
      <c r="C1169" s="74">
        <v>25</v>
      </c>
      <c r="D1169" s="74" t="s">
        <v>31</v>
      </c>
      <c r="E1169" s="74" t="s">
        <v>9</v>
      </c>
      <c r="F1169" s="209">
        <v>4</v>
      </c>
      <c r="G1169" s="209">
        <v>5</v>
      </c>
      <c r="H1169" s="209">
        <v>5</v>
      </c>
      <c r="I1169" s="209">
        <v>5</v>
      </c>
      <c r="J1169" s="209"/>
      <c r="K1169" s="209"/>
      <c r="L1169" s="209"/>
      <c r="M1169" s="209"/>
      <c r="N1169" s="209"/>
      <c r="O1169" s="209"/>
      <c r="P1169" s="209"/>
      <c r="Q1169" s="209"/>
      <c r="R1169" s="209"/>
      <c r="S1169" s="209"/>
      <c r="T1169" s="209"/>
      <c r="U1169" s="209"/>
      <c r="V1169" s="209"/>
      <c r="W1169" s="209"/>
      <c r="X1169" s="209"/>
      <c r="Y1169" s="152">
        <v>5</v>
      </c>
      <c r="Z1169" s="127">
        <v>5</v>
      </c>
      <c r="AA1169" s="127">
        <v>2</v>
      </c>
      <c r="AB1169" s="127" t="s">
        <v>1193</v>
      </c>
      <c r="AC1169" s="35" t="s">
        <v>148</v>
      </c>
      <c r="AD1169" s="219" t="s">
        <v>384</v>
      </c>
      <c r="AE1169" s="35" t="s">
        <v>476</v>
      </c>
      <c r="AF1169" s="130" t="s">
        <v>1193</v>
      </c>
      <c r="AG1169" s="123">
        <v>5</v>
      </c>
      <c r="AH1169" s="123">
        <v>2</v>
      </c>
      <c r="AI1169" s="61" t="s">
        <v>148</v>
      </c>
      <c r="AJ1169" s="61" t="s">
        <v>384</v>
      </c>
      <c r="AK1169" s="61" t="s">
        <v>476</v>
      </c>
      <c r="AL1169" s="35" t="s">
        <v>1129</v>
      </c>
      <c r="AM1169" s="192"/>
      <c r="AN1169" s="215"/>
      <c r="AO1169" s="215"/>
      <c r="AP1169" s="215"/>
      <c r="AQ1169" s="215"/>
    </row>
    <row r="1170" spans="1:43" x14ac:dyDescent="0.25">
      <c r="A1170" s="232" t="s">
        <v>109</v>
      </c>
      <c r="B1170" s="191" t="s">
        <v>12</v>
      </c>
      <c r="C1170" s="191">
        <v>26</v>
      </c>
      <c r="D1170" s="191" t="s">
        <v>32</v>
      </c>
      <c r="E1170" s="191" t="s">
        <v>9</v>
      </c>
      <c r="F1170" s="216">
        <v>1</v>
      </c>
      <c r="G1170" s="216">
        <v>2</v>
      </c>
      <c r="H1170" s="216">
        <v>2</v>
      </c>
      <c r="I1170" s="216">
        <v>2</v>
      </c>
      <c r="J1170" s="216"/>
      <c r="K1170" s="216"/>
      <c r="L1170" s="216"/>
      <c r="M1170" s="216"/>
      <c r="N1170" s="216"/>
      <c r="O1170" s="216"/>
      <c r="P1170" s="216"/>
      <c r="Q1170" s="216"/>
      <c r="R1170" s="216"/>
      <c r="S1170" s="216"/>
      <c r="T1170" s="216"/>
      <c r="U1170" s="216"/>
      <c r="V1170" s="216"/>
      <c r="W1170" s="216"/>
      <c r="X1170" s="216"/>
      <c r="Y1170" s="152">
        <v>2</v>
      </c>
      <c r="Z1170" s="127">
        <v>2</v>
      </c>
      <c r="AA1170" s="127">
        <v>2</v>
      </c>
      <c r="AB1170" s="127" t="s">
        <v>1182</v>
      </c>
      <c r="AC1170" s="35" t="s">
        <v>142</v>
      </c>
      <c r="AD1170" s="219" t="s">
        <v>384</v>
      </c>
      <c r="AE1170" s="35" t="s">
        <v>475</v>
      </c>
      <c r="AF1170" s="130" t="s">
        <v>1182</v>
      </c>
      <c r="AG1170" s="123">
        <v>2</v>
      </c>
      <c r="AH1170" s="123">
        <v>2</v>
      </c>
      <c r="AI1170" s="61" t="s">
        <v>142</v>
      </c>
      <c r="AJ1170" s="61" t="s">
        <v>384</v>
      </c>
      <c r="AK1170" s="61" t="s">
        <v>475</v>
      </c>
      <c r="AL1170" s="35" t="s">
        <v>377</v>
      </c>
      <c r="AM1170" s="192"/>
      <c r="AN1170" s="215"/>
      <c r="AO1170" s="215"/>
      <c r="AP1170" s="215"/>
      <c r="AQ1170" s="215"/>
    </row>
    <row r="1171" spans="1:43" ht="51" x14ac:dyDescent="0.25">
      <c r="A1171" s="232" t="s">
        <v>109</v>
      </c>
      <c r="B1171" s="74" t="s">
        <v>26</v>
      </c>
      <c r="C1171" s="74">
        <v>28</v>
      </c>
      <c r="D1171" s="74" t="s">
        <v>1155</v>
      </c>
      <c r="E1171" s="74" t="s">
        <v>8</v>
      </c>
      <c r="F1171" s="74"/>
      <c r="G1171" s="74"/>
      <c r="H1171" s="209"/>
      <c r="I1171" s="209"/>
      <c r="J1171" s="209"/>
      <c r="K1171" s="209"/>
      <c r="L1171" s="209"/>
      <c r="M1171" s="209"/>
      <c r="N1171" s="209"/>
      <c r="O1171" s="209"/>
      <c r="P1171" s="209"/>
      <c r="Q1171" s="209"/>
      <c r="R1171" s="209"/>
      <c r="S1171" s="209"/>
      <c r="T1171" s="209"/>
      <c r="U1171" s="209"/>
      <c r="V1171" s="209"/>
      <c r="W1171" s="209"/>
      <c r="X1171" s="209"/>
      <c r="Y1171" s="209" t="s">
        <v>824</v>
      </c>
      <c r="Z1171" s="209" t="s">
        <v>824</v>
      </c>
      <c r="AA1171" s="127" t="s">
        <v>824</v>
      </c>
      <c r="AB1171" s="127" t="s">
        <v>824</v>
      </c>
      <c r="AC1171" s="35" t="s">
        <v>824</v>
      </c>
      <c r="AD1171" s="219"/>
      <c r="AE1171" s="35" t="s">
        <v>824</v>
      </c>
      <c r="AF1171" s="130" t="s">
        <v>824</v>
      </c>
      <c r="AG1171" s="123" t="s">
        <v>824</v>
      </c>
      <c r="AH1171" s="123" t="s">
        <v>824</v>
      </c>
      <c r="AI1171" s="61" t="s">
        <v>824</v>
      </c>
      <c r="AJ1171" s="61" t="s">
        <v>824</v>
      </c>
      <c r="AK1171" s="61" t="s">
        <v>824</v>
      </c>
      <c r="AL1171" s="35" t="s">
        <v>1129</v>
      </c>
      <c r="AM1171" s="192"/>
      <c r="AN1171" s="215"/>
      <c r="AO1171" s="215"/>
      <c r="AP1171" s="215"/>
      <c r="AQ1171" s="215"/>
    </row>
    <row r="1172" spans="1:43" ht="38.25" x14ac:dyDescent="0.25">
      <c r="A1172" s="232" t="s">
        <v>109</v>
      </c>
      <c r="B1172" s="191" t="s">
        <v>35</v>
      </c>
      <c r="C1172" s="191">
        <v>31</v>
      </c>
      <c r="D1172" s="191" t="s">
        <v>734</v>
      </c>
      <c r="E1172" s="191" t="s">
        <v>8</v>
      </c>
      <c r="F1172" s="216"/>
      <c r="G1172" s="216"/>
      <c r="H1172" s="216"/>
      <c r="I1172" s="216"/>
      <c r="J1172" s="216"/>
      <c r="K1172" s="216"/>
      <c r="L1172" s="216"/>
      <c r="M1172" s="216"/>
      <c r="N1172" s="216"/>
      <c r="O1172" s="216"/>
      <c r="P1172" s="216"/>
      <c r="Q1172" s="216"/>
      <c r="R1172" s="216"/>
      <c r="S1172" s="216"/>
      <c r="T1172" s="216"/>
      <c r="U1172" s="216"/>
      <c r="V1172" s="216"/>
      <c r="W1172" s="216"/>
      <c r="X1172" s="216"/>
      <c r="Y1172" s="152" t="s">
        <v>824</v>
      </c>
      <c r="Z1172" s="127" t="s">
        <v>824</v>
      </c>
      <c r="AA1172" s="127" t="s">
        <v>824</v>
      </c>
      <c r="AB1172" s="127" t="s">
        <v>824</v>
      </c>
      <c r="AC1172" s="35" t="s">
        <v>824</v>
      </c>
      <c r="AD1172" s="219"/>
      <c r="AE1172" s="35" t="s">
        <v>824</v>
      </c>
      <c r="AF1172" s="130" t="s">
        <v>824</v>
      </c>
      <c r="AG1172" s="123" t="s">
        <v>824</v>
      </c>
      <c r="AH1172" s="123" t="s">
        <v>824</v>
      </c>
      <c r="AI1172" s="61" t="s">
        <v>824</v>
      </c>
      <c r="AJ1172" s="61" t="s">
        <v>824</v>
      </c>
      <c r="AK1172" s="61" t="s">
        <v>824</v>
      </c>
      <c r="AL1172" s="35" t="s">
        <v>1129</v>
      </c>
      <c r="AM1172" s="192"/>
      <c r="AN1172" s="215"/>
      <c r="AO1172" s="215"/>
      <c r="AP1172" s="215"/>
      <c r="AQ1172" s="215"/>
    </row>
    <row r="1173" spans="1:43" ht="25.5" x14ac:dyDescent="0.25">
      <c r="A1173" s="232" t="s">
        <v>109</v>
      </c>
      <c r="B1173" s="74" t="s">
        <v>38</v>
      </c>
      <c r="C1173" s="74">
        <v>34</v>
      </c>
      <c r="D1173" s="74" t="s">
        <v>662</v>
      </c>
      <c r="E1173" s="74" t="s">
        <v>9</v>
      </c>
      <c r="F1173" s="209"/>
      <c r="G1173" s="209"/>
      <c r="H1173" s="209"/>
      <c r="I1173" s="209"/>
      <c r="J1173" s="209"/>
      <c r="K1173" s="209"/>
      <c r="L1173" s="209"/>
      <c r="M1173" s="209"/>
      <c r="N1173" s="209"/>
      <c r="O1173" s="209"/>
      <c r="P1173" s="209"/>
      <c r="Q1173" s="209"/>
      <c r="R1173" s="209"/>
      <c r="S1173" s="209"/>
      <c r="T1173" s="209"/>
      <c r="U1173" s="209"/>
      <c r="V1173" s="209"/>
      <c r="W1173" s="209"/>
      <c r="X1173" s="209"/>
      <c r="Y1173" s="64" t="s">
        <v>824</v>
      </c>
      <c r="Z1173" s="127" t="s">
        <v>824</v>
      </c>
      <c r="AA1173" s="127" t="s">
        <v>824</v>
      </c>
      <c r="AB1173" s="128" t="s">
        <v>824</v>
      </c>
      <c r="AC1173" s="61" t="s">
        <v>824</v>
      </c>
      <c r="AD1173" s="214"/>
      <c r="AE1173" s="61" t="s">
        <v>824</v>
      </c>
      <c r="AF1173" s="130" t="s">
        <v>824</v>
      </c>
      <c r="AG1173" s="123" t="s">
        <v>824</v>
      </c>
      <c r="AH1173" s="123" t="s">
        <v>824</v>
      </c>
      <c r="AI1173" s="61" t="s">
        <v>824</v>
      </c>
      <c r="AJ1173" s="61" t="s">
        <v>824</v>
      </c>
      <c r="AK1173" s="61" t="s">
        <v>824</v>
      </c>
      <c r="AL1173" s="61" t="s">
        <v>1129</v>
      </c>
      <c r="AM1173" s="76"/>
      <c r="AN1173" s="215"/>
      <c r="AO1173" s="215"/>
      <c r="AP1173" s="215"/>
      <c r="AQ1173" s="215"/>
    </row>
    <row r="1174" spans="1:43" ht="25.5" x14ac:dyDescent="0.25">
      <c r="A1174" s="232" t="s">
        <v>109</v>
      </c>
      <c r="B1174" s="191" t="s">
        <v>38</v>
      </c>
      <c r="C1174" s="191">
        <v>37</v>
      </c>
      <c r="D1174" s="191" t="s">
        <v>663</v>
      </c>
      <c r="E1174" s="191" t="s">
        <v>8</v>
      </c>
      <c r="F1174" s="216"/>
      <c r="G1174" s="216"/>
      <c r="H1174" s="216"/>
      <c r="I1174" s="216"/>
      <c r="J1174" s="216"/>
      <c r="K1174" s="216"/>
      <c r="L1174" s="216"/>
      <c r="M1174" s="216"/>
      <c r="N1174" s="216"/>
      <c r="O1174" s="216"/>
      <c r="P1174" s="216"/>
      <c r="Q1174" s="216"/>
      <c r="R1174" s="216"/>
      <c r="S1174" s="216"/>
      <c r="T1174" s="216"/>
      <c r="U1174" s="216"/>
      <c r="V1174" s="216"/>
      <c r="W1174" s="216"/>
      <c r="X1174" s="216"/>
      <c r="Y1174" s="64" t="s">
        <v>824</v>
      </c>
      <c r="Z1174" s="127" t="s">
        <v>824</v>
      </c>
      <c r="AA1174" s="127" t="s">
        <v>824</v>
      </c>
      <c r="AB1174" s="128" t="s">
        <v>824</v>
      </c>
      <c r="AC1174" s="61" t="s">
        <v>824</v>
      </c>
      <c r="AD1174" s="214"/>
      <c r="AE1174" s="61" t="s">
        <v>824</v>
      </c>
      <c r="AF1174" s="130" t="s">
        <v>824</v>
      </c>
      <c r="AG1174" s="123" t="s">
        <v>824</v>
      </c>
      <c r="AH1174" s="123" t="s">
        <v>824</v>
      </c>
      <c r="AI1174" s="61" t="s">
        <v>824</v>
      </c>
      <c r="AJ1174" s="61" t="s">
        <v>824</v>
      </c>
      <c r="AK1174" s="61" t="s">
        <v>824</v>
      </c>
      <c r="AL1174" s="61" t="s">
        <v>1129</v>
      </c>
      <c r="AM1174" s="76"/>
      <c r="AN1174" s="215"/>
      <c r="AO1174" s="215"/>
      <c r="AP1174" s="215"/>
      <c r="AQ1174" s="215"/>
    </row>
    <row r="1175" spans="1:43" ht="25.5" x14ac:dyDescent="0.25">
      <c r="A1175" s="232" t="s">
        <v>109</v>
      </c>
      <c r="B1175" s="74" t="s">
        <v>43</v>
      </c>
      <c r="C1175" s="74">
        <v>38</v>
      </c>
      <c r="D1175" s="74" t="s">
        <v>664</v>
      </c>
      <c r="E1175" s="74" t="s">
        <v>9</v>
      </c>
      <c r="F1175" s="209"/>
      <c r="G1175" s="209"/>
      <c r="H1175" s="209"/>
      <c r="I1175" s="209"/>
      <c r="J1175" s="209"/>
      <c r="K1175" s="209"/>
      <c r="L1175" s="209"/>
      <c r="M1175" s="209"/>
      <c r="N1175" s="209"/>
      <c r="O1175" s="209"/>
      <c r="P1175" s="209"/>
      <c r="Q1175" s="209"/>
      <c r="R1175" s="209"/>
      <c r="S1175" s="209"/>
      <c r="T1175" s="209"/>
      <c r="U1175" s="209"/>
      <c r="V1175" s="209"/>
      <c r="W1175" s="209"/>
      <c r="X1175" s="209"/>
      <c r="Y1175" s="64" t="s">
        <v>824</v>
      </c>
      <c r="Z1175" s="127" t="s">
        <v>824</v>
      </c>
      <c r="AA1175" s="127" t="s">
        <v>824</v>
      </c>
      <c r="AB1175" s="128" t="s">
        <v>824</v>
      </c>
      <c r="AC1175" s="61" t="s">
        <v>824</v>
      </c>
      <c r="AD1175" s="214"/>
      <c r="AE1175" s="61" t="s">
        <v>824</v>
      </c>
      <c r="AF1175" s="130" t="s">
        <v>824</v>
      </c>
      <c r="AG1175" s="123" t="s">
        <v>824</v>
      </c>
      <c r="AH1175" s="123" t="s">
        <v>824</v>
      </c>
      <c r="AI1175" s="61" t="s">
        <v>824</v>
      </c>
      <c r="AJ1175" s="61" t="s">
        <v>824</v>
      </c>
      <c r="AK1175" s="61" t="s">
        <v>824</v>
      </c>
      <c r="AL1175" s="61" t="s">
        <v>1129</v>
      </c>
      <c r="AM1175" s="76"/>
      <c r="AN1175" s="215"/>
      <c r="AO1175" s="215"/>
      <c r="AP1175" s="215"/>
      <c r="AQ1175" s="215"/>
    </row>
    <row r="1176" spans="1:43" x14ac:dyDescent="0.25">
      <c r="A1176" s="232" t="s">
        <v>109</v>
      </c>
      <c r="B1176" s="191" t="s">
        <v>43</v>
      </c>
      <c r="C1176" s="191">
        <v>39</v>
      </c>
      <c r="D1176" s="191" t="s">
        <v>44</v>
      </c>
      <c r="E1176" s="191" t="s">
        <v>8</v>
      </c>
      <c r="F1176" s="216"/>
      <c r="G1176" s="216"/>
      <c r="H1176" s="216"/>
      <c r="I1176" s="216"/>
      <c r="J1176" s="216"/>
      <c r="K1176" s="216"/>
      <c r="L1176" s="216"/>
      <c r="M1176" s="216"/>
      <c r="N1176" s="216"/>
      <c r="O1176" s="216"/>
      <c r="P1176" s="216"/>
      <c r="Q1176" s="216"/>
      <c r="R1176" s="216"/>
      <c r="S1176" s="216"/>
      <c r="T1176" s="216"/>
      <c r="U1176" s="216"/>
      <c r="V1176" s="216"/>
      <c r="W1176" s="216"/>
      <c r="X1176" s="216"/>
      <c r="Y1176" s="64" t="s">
        <v>824</v>
      </c>
      <c r="Z1176" s="127" t="s">
        <v>824</v>
      </c>
      <c r="AA1176" s="127" t="s">
        <v>824</v>
      </c>
      <c r="AB1176" s="128" t="s">
        <v>824</v>
      </c>
      <c r="AC1176" s="61" t="s">
        <v>824</v>
      </c>
      <c r="AD1176" s="214"/>
      <c r="AE1176" s="61" t="s">
        <v>824</v>
      </c>
      <c r="AF1176" s="130" t="s">
        <v>824</v>
      </c>
      <c r="AG1176" s="123" t="s">
        <v>824</v>
      </c>
      <c r="AH1176" s="123" t="s">
        <v>824</v>
      </c>
      <c r="AI1176" s="61" t="s">
        <v>824</v>
      </c>
      <c r="AJ1176" s="61" t="s">
        <v>824</v>
      </c>
      <c r="AK1176" s="61" t="s">
        <v>824</v>
      </c>
      <c r="AL1176" s="61" t="s">
        <v>1129</v>
      </c>
      <c r="AM1176" s="76"/>
      <c r="AN1176" s="215"/>
      <c r="AO1176" s="215"/>
      <c r="AP1176" s="215"/>
      <c r="AQ1176" s="215"/>
    </row>
    <row r="1177" spans="1:43" ht="25.5" x14ac:dyDescent="0.25">
      <c r="A1177" s="232" t="s">
        <v>109</v>
      </c>
      <c r="B1177" s="74" t="s">
        <v>43</v>
      </c>
      <c r="C1177" s="74">
        <v>40</v>
      </c>
      <c r="D1177" s="74" t="s">
        <v>743</v>
      </c>
      <c r="E1177" s="74" t="s">
        <v>9</v>
      </c>
      <c r="F1177" s="287"/>
      <c r="G1177" s="287"/>
      <c r="H1177" s="287"/>
      <c r="I1177" s="287"/>
      <c r="J1177" s="287"/>
      <c r="K1177" s="287"/>
      <c r="L1177" s="288"/>
      <c r="M1177" s="287"/>
      <c r="N1177" s="209"/>
      <c r="O1177" s="209"/>
      <c r="P1177" s="209"/>
      <c r="Q1177" s="209"/>
      <c r="R1177" s="209"/>
      <c r="S1177" s="209"/>
      <c r="T1177" s="209"/>
      <c r="U1177" s="209"/>
      <c r="V1177" s="209"/>
      <c r="W1177" s="209"/>
      <c r="X1177" s="209"/>
      <c r="Y1177" s="64" t="s">
        <v>824</v>
      </c>
      <c r="Z1177" s="127" t="s">
        <v>824</v>
      </c>
      <c r="AA1177" s="127" t="s">
        <v>824</v>
      </c>
      <c r="AB1177" s="128" t="s">
        <v>824</v>
      </c>
      <c r="AC1177" s="61" t="s">
        <v>824</v>
      </c>
      <c r="AD1177" s="214"/>
      <c r="AE1177" s="61" t="s">
        <v>824</v>
      </c>
      <c r="AF1177" s="130" t="s">
        <v>824</v>
      </c>
      <c r="AG1177" s="123" t="s">
        <v>824</v>
      </c>
      <c r="AH1177" s="123" t="s">
        <v>824</v>
      </c>
      <c r="AI1177" s="61" t="s">
        <v>824</v>
      </c>
      <c r="AJ1177" s="61" t="s">
        <v>824</v>
      </c>
      <c r="AK1177" s="61" t="s">
        <v>824</v>
      </c>
      <c r="AL1177" s="61" t="s">
        <v>1129</v>
      </c>
      <c r="AM1177" s="76"/>
      <c r="AN1177" s="215"/>
      <c r="AO1177" s="215"/>
      <c r="AP1177" s="215"/>
      <c r="AQ1177" s="215"/>
    </row>
    <row r="1178" spans="1:43" ht="25.5" x14ac:dyDescent="0.25">
      <c r="A1178" s="232" t="s">
        <v>109</v>
      </c>
      <c r="B1178" s="191" t="s">
        <v>43</v>
      </c>
      <c r="C1178" s="191">
        <v>41</v>
      </c>
      <c r="D1178" s="191" t="s">
        <v>665</v>
      </c>
      <c r="E1178" s="191" t="s">
        <v>8</v>
      </c>
      <c r="F1178" s="216"/>
      <c r="G1178" s="216"/>
      <c r="H1178" s="216"/>
      <c r="I1178" s="216"/>
      <c r="J1178" s="216"/>
      <c r="K1178" s="216"/>
      <c r="L1178" s="216"/>
      <c r="M1178" s="216"/>
      <c r="N1178" s="216"/>
      <c r="O1178" s="216"/>
      <c r="P1178" s="216"/>
      <c r="Q1178" s="216"/>
      <c r="R1178" s="216"/>
      <c r="S1178" s="216"/>
      <c r="T1178" s="216"/>
      <c r="U1178" s="216"/>
      <c r="V1178" s="216"/>
      <c r="W1178" s="216"/>
      <c r="X1178" s="216"/>
      <c r="Y1178" s="152" t="s">
        <v>824</v>
      </c>
      <c r="Z1178" s="127" t="s">
        <v>824</v>
      </c>
      <c r="AA1178" s="127" t="s">
        <v>824</v>
      </c>
      <c r="AB1178" s="127" t="s">
        <v>824</v>
      </c>
      <c r="AC1178" s="35" t="s">
        <v>824</v>
      </c>
      <c r="AD1178" s="219"/>
      <c r="AE1178" s="35" t="s">
        <v>824</v>
      </c>
      <c r="AF1178" s="130" t="s">
        <v>824</v>
      </c>
      <c r="AG1178" s="123" t="s">
        <v>824</v>
      </c>
      <c r="AH1178" s="123" t="s">
        <v>824</v>
      </c>
      <c r="AI1178" s="61" t="s">
        <v>824</v>
      </c>
      <c r="AJ1178" s="61" t="s">
        <v>824</v>
      </c>
      <c r="AK1178" s="61" t="s">
        <v>824</v>
      </c>
      <c r="AL1178" s="35" t="s">
        <v>1129</v>
      </c>
      <c r="AM1178" s="192"/>
      <c r="AN1178" s="215"/>
      <c r="AO1178" s="215"/>
      <c r="AP1178" s="215"/>
      <c r="AQ1178" s="215"/>
    </row>
    <row r="1179" spans="1:43" ht="25.5" x14ac:dyDescent="0.25">
      <c r="A1179" s="232" t="s">
        <v>109</v>
      </c>
      <c r="B1179" s="74" t="s">
        <v>43</v>
      </c>
      <c r="C1179" s="74">
        <v>42</v>
      </c>
      <c r="D1179" s="74" t="s">
        <v>666</v>
      </c>
      <c r="E1179" s="74" t="s">
        <v>9</v>
      </c>
      <c r="F1179" s="209"/>
      <c r="G1179" s="209"/>
      <c r="H1179" s="209"/>
      <c r="I1179" s="209"/>
      <c r="J1179" s="209"/>
      <c r="K1179" s="209"/>
      <c r="L1179" s="209"/>
      <c r="M1179" s="209"/>
      <c r="N1179" s="209"/>
      <c r="O1179" s="209"/>
      <c r="P1179" s="209"/>
      <c r="Q1179" s="209"/>
      <c r="R1179" s="209"/>
      <c r="S1179" s="209"/>
      <c r="T1179" s="209"/>
      <c r="U1179" s="209"/>
      <c r="V1179" s="209"/>
      <c r="W1179" s="209"/>
      <c r="X1179" s="209"/>
      <c r="Y1179" s="64" t="s">
        <v>824</v>
      </c>
      <c r="Z1179" s="127" t="s">
        <v>824</v>
      </c>
      <c r="AA1179" s="127" t="s">
        <v>824</v>
      </c>
      <c r="AB1179" s="128" t="s">
        <v>824</v>
      </c>
      <c r="AC1179" s="61" t="s">
        <v>824</v>
      </c>
      <c r="AD1179" s="214"/>
      <c r="AE1179" s="61" t="s">
        <v>824</v>
      </c>
      <c r="AF1179" s="130" t="s">
        <v>824</v>
      </c>
      <c r="AG1179" s="123" t="s">
        <v>824</v>
      </c>
      <c r="AH1179" s="123" t="s">
        <v>824</v>
      </c>
      <c r="AI1179" s="61" t="s">
        <v>824</v>
      </c>
      <c r="AJ1179" s="61" t="s">
        <v>824</v>
      </c>
      <c r="AK1179" s="61" t="s">
        <v>824</v>
      </c>
      <c r="AL1179" s="61" t="s">
        <v>1129</v>
      </c>
      <c r="AM1179" s="76"/>
      <c r="AN1179" s="215"/>
      <c r="AO1179" s="215"/>
      <c r="AP1179" s="215"/>
      <c r="AQ1179" s="215"/>
    </row>
    <row r="1180" spans="1:43" ht="25.5" x14ac:dyDescent="0.25">
      <c r="A1180" s="232" t="s">
        <v>109</v>
      </c>
      <c r="B1180" s="191" t="s">
        <v>45</v>
      </c>
      <c r="C1180" s="191">
        <v>43</v>
      </c>
      <c r="D1180" s="191" t="s">
        <v>667</v>
      </c>
      <c r="E1180" s="191" t="s">
        <v>9</v>
      </c>
      <c r="F1180" s="216"/>
      <c r="G1180" s="216"/>
      <c r="H1180" s="216"/>
      <c r="I1180" s="216"/>
      <c r="J1180" s="216"/>
      <c r="K1180" s="216"/>
      <c r="L1180" s="216"/>
      <c r="M1180" s="216"/>
      <c r="N1180" s="216"/>
      <c r="O1180" s="216"/>
      <c r="P1180" s="216"/>
      <c r="Q1180" s="216"/>
      <c r="R1180" s="216"/>
      <c r="S1180" s="216"/>
      <c r="T1180" s="216"/>
      <c r="U1180" s="216"/>
      <c r="V1180" s="216"/>
      <c r="W1180" s="216"/>
      <c r="X1180" s="216"/>
      <c r="Y1180" s="152" t="s">
        <v>824</v>
      </c>
      <c r="Z1180" s="127" t="s">
        <v>824</v>
      </c>
      <c r="AA1180" s="127" t="s">
        <v>824</v>
      </c>
      <c r="AB1180" s="127" t="s">
        <v>824</v>
      </c>
      <c r="AC1180" s="35" t="s">
        <v>824</v>
      </c>
      <c r="AD1180" s="219"/>
      <c r="AE1180" s="35" t="s">
        <v>824</v>
      </c>
      <c r="AF1180" s="130" t="s">
        <v>824</v>
      </c>
      <c r="AG1180" s="123" t="s">
        <v>824</v>
      </c>
      <c r="AH1180" s="123" t="s">
        <v>824</v>
      </c>
      <c r="AI1180" s="61" t="s">
        <v>824</v>
      </c>
      <c r="AJ1180" s="61" t="s">
        <v>824</v>
      </c>
      <c r="AK1180" s="61" t="s">
        <v>824</v>
      </c>
      <c r="AL1180" s="35" t="s">
        <v>1129</v>
      </c>
      <c r="AM1180" s="192"/>
      <c r="AN1180" s="215"/>
      <c r="AO1180" s="215"/>
      <c r="AP1180" s="215"/>
      <c r="AQ1180" s="215"/>
    </row>
    <row r="1181" spans="1:43" ht="25.5" x14ac:dyDescent="0.25">
      <c r="A1181" s="232" t="s">
        <v>109</v>
      </c>
      <c r="B1181" s="74" t="s">
        <v>45</v>
      </c>
      <c r="C1181" s="74">
        <v>44</v>
      </c>
      <c r="D1181" s="74" t="s">
        <v>668</v>
      </c>
      <c r="E1181" s="74" t="s">
        <v>9</v>
      </c>
      <c r="F1181" s="209"/>
      <c r="G1181" s="209"/>
      <c r="H1181" s="209"/>
      <c r="I1181" s="209"/>
      <c r="J1181" s="209"/>
      <c r="K1181" s="209"/>
      <c r="L1181" s="209"/>
      <c r="M1181" s="209"/>
      <c r="N1181" s="209"/>
      <c r="O1181" s="209"/>
      <c r="P1181" s="209"/>
      <c r="Q1181" s="209"/>
      <c r="R1181" s="209"/>
      <c r="S1181" s="209"/>
      <c r="T1181" s="209"/>
      <c r="U1181" s="209"/>
      <c r="V1181" s="209"/>
      <c r="W1181" s="209"/>
      <c r="X1181" s="209"/>
      <c r="Y1181" s="64" t="s">
        <v>824</v>
      </c>
      <c r="Z1181" s="127" t="s">
        <v>824</v>
      </c>
      <c r="AA1181" s="127" t="s">
        <v>824</v>
      </c>
      <c r="AB1181" s="128" t="s">
        <v>824</v>
      </c>
      <c r="AC1181" s="61" t="s">
        <v>824</v>
      </c>
      <c r="AD1181" s="214"/>
      <c r="AE1181" s="61" t="s">
        <v>824</v>
      </c>
      <c r="AF1181" s="130" t="s">
        <v>824</v>
      </c>
      <c r="AG1181" s="123" t="s">
        <v>824</v>
      </c>
      <c r="AH1181" s="123" t="s">
        <v>824</v>
      </c>
      <c r="AI1181" s="61" t="s">
        <v>824</v>
      </c>
      <c r="AJ1181" s="61" t="s">
        <v>824</v>
      </c>
      <c r="AK1181" s="61" t="s">
        <v>824</v>
      </c>
      <c r="AL1181" s="61" t="s">
        <v>1129</v>
      </c>
      <c r="AM1181" s="76"/>
      <c r="AN1181" s="215"/>
      <c r="AO1181" s="215"/>
      <c r="AP1181" s="215"/>
      <c r="AQ1181" s="215"/>
    </row>
    <row r="1182" spans="1:43" ht="25.5" x14ac:dyDescent="0.25">
      <c r="A1182" s="232" t="s">
        <v>109</v>
      </c>
      <c r="B1182" s="191" t="s">
        <v>48</v>
      </c>
      <c r="C1182" s="191">
        <v>49</v>
      </c>
      <c r="D1182" s="191" t="s">
        <v>54</v>
      </c>
      <c r="E1182" s="191" t="s">
        <v>9</v>
      </c>
      <c r="F1182" s="216"/>
      <c r="G1182" s="216"/>
      <c r="H1182" s="216"/>
      <c r="I1182" s="216"/>
      <c r="J1182" s="216"/>
      <c r="K1182" s="216"/>
      <c r="L1182" s="216"/>
      <c r="M1182" s="216"/>
      <c r="N1182" s="216"/>
      <c r="O1182" s="216"/>
      <c r="P1182" s="216"/>
      <c r="Q1182" s="216"/>
      <c r="R1182" s="216"/>
      <c r="S1182" s="216"/>
      <c r="T1182" s="216"/>
      <c r="U1182" s="216"/>
      <c r="V1182" s="216"/>
      <c r="W1182" s="216"/>
      <c r="X1182" s="216"/>
      <c r="Y1182" s="152" t="s">
        <v>824</v>
      </c>
      <c r="Z1182" s="127" t="s">
        <v>824</v>
      </c>
      <c r="AA1182" s="127" t="s">
        <v>824</v>
      </c>
      <c r="AB1182" s="127" t="s">
        <v>824</v>
      </c>
      <c r="AC1182" s="35" t="s">
        <v>824</v>
      </c>
      <c r="AD1182" s="219"/>
      <c r="AE1182" s="35" t="s">
        <v>824</v>
      </c>
      <c r="AF1182" s="130" t="s">
        <v>824</v>
      </c>
      <c r="AG1182" s="123" t="s">
        <v>824</v>
      </c>
      <c r="AH1182" s="123" t="s">
        <v>824</v>
      </c>
      <c r="AI1182" s="61" t="s">
        <v>824</v>
      </c>
      <c r="AJ1182" s="61" t="s">
        <v>824</v>
      </c>
      <c r="AK1182" s="61" t="s">
        <v>824</v>
      </c>
      <c r="AL1182" s="35" t="s">
        <v>1129</v>
      </c>
      <c r="AM1182" s="192"/>
      <c r="AN1182" s="215"/>
      <c r="AO1182" s="215"/>
      <c r="AP1182" s="215"/>
      <c r="AQ1182" s="215"/>
    </row>
    <row r="1183" spans="1:43" ht="25.5" x14ac:dyDescent="0.25">
      <c r="A1183" s="232" t="s">
        <v>109</v>
      </c>
      <c r="B1183" s="74" t="s">
        <v>55</v>
      </c>
      <c r="C1183" s="74">
        <v>50</v>
      </c>
      <c r="D1183" s="74" t="s">
        <v>670</v>
      </c>
      <c r="E1183" s="74" t="s">
        <v>9</v>
      </c>
      <c r="F1183" s="209"/>
      <c r="G1183" s="209"/>
      <c r="H1183" s="209"/>
      <c r="I1183" s="209"/>
      <c r="J1183" s="209"/>
      <c r="K1183" s="209"/>
      <c r="L1183" s="209"/>
      <c r="M1183" s="209"/>
      <c r="N1183" s="209"/>
      <c r="O1183" s="209"/>
      <c r="P1183" s="209"/>
      <c r="Q1183" s="209"/>
      <c r="R1183" s="209"/>
      <c r="S1183" s="209"/>
      <c r="T1183" s="209"/>
      <c r="U1183" s="209"/>
      <c r="V1183" s="209"/>
      <c r="W1183" s="209"/>
      <c r="X1183" s="209"/>
      <c r="Y1183" s="64" t="s">
        <v>824</v>
      </c>
      <c r="Z1183" s="127" t="s">
        <v>824</v>
      </c>
      <c r="AA1183" s="127" t="s">
        <v>824</v>
      </c>
      <c r="AB1183" s="128" t="s">
        <v>824</v>
      </c>
      <c r="AC1183" s="61" t="s">
        <v>824</v>
      </c>
      <c r="AD1183" s="214"/>
      <c r="AE1183" s="61" t="s">
        <v>824</v>
      </c>
      <c r="AF1183" s="130" t="s">
        <v>824</v>
      </c>
      <c r="AG1183" s="123" t="s">
        <v>824</v>
      </c>
      <c r="AH1183" s="123" t="s">
        <v>824</v>
      </c>
      <c r="AI1183" s="61" t="s">
        <v>824</v>
      </c>
      <c r="AJ1183" s="61" t="s">
        <v>824</v>
      </c>
      <c r="AK1183" s="61" t="s">
        <v>824</v>
      </c>
      <c r="AL1183" s="61" t="s">
        <v>1129</v>
      </c>
      <c r="AM1183" s="76"/>
      <c r="AN1183" s="215"/>
      <c r="AO1183" s="215"/>
      <c r="AP1183" s="215"/>
      <c r="AQ1183" s="215"/>
    </row>
    <row r="1184" spans="1:43" ht="25.5" x14ac:dyDescent="0.25">
      <c r="A1184" s="232" t="s">
        <v>109</v>
      </c>
      <c r="B1184" s="191" t="s">
        <v>55</v>
      </c>
      <c r="C1184" s="191">
        <v>51</v>
      </c>
      <c r="D1184" s="191" t="s">
        <v>671</v>
      </c>
      <c r="E1184" s="191" t="s">
        <v>9</v>
      </c>
      <c r="F1184" s="216"/>
      <c r="G1184" s="216"/>
      <c r="H1184" s="216"/>
      <c r="I1184" s="216"/>
      <c r="J1184" s="216"/>
      <c r="K1184" s="216"/>
      <c r="L1184" s="216"/>
      <c r="M1184" s="216"/>
      <c r="N1184" s="216"/>
      <c r="O1184" s="216"/>
      <c r="P1184" s="216"/>
      <c r="Q1184" s="216"/>
      <c r="R1184" s="216"/>
      <c r="S1184" s="216"/>
      <c r="T1184" s="216"/>
      <c r="U1184" s="216"/>
      <c r="V1184" s="216"/>
      <c r="W1184" s="216"/>
      <c r="X1184" s="216"/>
      <c r="Y1184" s="152" t="s">
        <v>824</v>
      </c>
      <c r="Z1184" s="127" t="s">
        <v>824</v>
      </c>
      <c r="AA1184" s="127" t="s">
        <v>824</v>
      </c>
      <c r="AB1184" s="127" t="s">
        <v>824</v>
      </c>
      <c r="AC1184" s="35" t="s">
        <v>824</v>
      </c>
      <c r="AD1184" s="219"/>
      <c r="AE1184" s="35" t="s">
        <v>824</v>
      </c>
      <c r="AF1184" s="130" t="s">
        <v>824</v>
      </c>
      <c r="AG1184" s="123" t="s">
        <v>824</v>
      </c>
      <c r="AH1184" s="123" t="s">
        <v>824</v>
      </c>
      <c r="AI1184" s="61" t="s">
        <v>824</v>
      </c>
      <c r="AJ1184" s="61" t="s">
        <v>824</v>
      </c>
      <c r="AK1184" s="61" t="s">
        <v>824</v>
      </c>
      <c r="AL1184" s="35" t="s">
        <v>1129</v>
      </c>
      <c r="AM1184" s="192"/>
      <c r="AN1184" s="215"/>
      <c r="AO1184" s="215"/>
      <c r="AP1184" s="215"/>
      <c r="AQ1184" s="215"/>
    </row>
    <row r="1185" spans="1:43" ht="25.5" x14ac:dyDescent="0.25">
      <c r="A1185" s="232" t="s">
        <v>109</v>
      </c>
      <c r="B1185" s="74" t="s">
        <v>55</v>
      </c>
      <c r="C1185" s="74">
        <v>52</v>
      </c>
      <c r="D1185" s="74" t="s">
        <v>56</v>
      </c>
      <c r="E1185" s="74" t="s">
        <v>9</v>
      </c>
      <c r="F1185" s="209"/>
      <c r="G1185" s="209"/>
      <c r="H1185" s="209"/>
      <c r="I1185" s="209"/>
      <c r="J1185" s="209"/>
      <c r="K1185" s="209"/>
      <c r="L1185" s="209"/>
      <c r="M1185" s="209"/>
      <c r="N1185" s="209"/>
      <c r="O1185" s="209"/>
      <c r="P1185" s="209"/>
      <c r="Q1185" s="209"/>
      <c r="R1185" s="209"/>
      <c r="S1185" s="209"/>
      <c r="T1185" s="209"/>
      <c r="U1185" s="209"/>
      <c r="V1185" s="209"/>
      <c r="W1185" s="209"/>
      <c r="X1185" s="209"/>
      <c r="Y1185" s="64" t="s">
        <v>824</v>
      </c>
      <c r="Z1185" s="127" t="s">
        <v>824</v>
      </c>
      <c r="AA1185" s="127" t="s">
        <v>824</v>
      </c>
      <c r="AB1185" s="128" t="s">
        <v>824</v>
      </c>
      <c r="AC1185" s="61" t="s">
        <v>824</v>
      </c>
      <c r="AD1185" s="214"/>
      <c r="AE1185" s="61" t="s">
        <v>824</v>
      </c>
      <c r="AF1185" s="130" t="s">
        <v>824</v>
      </c>
      <c r="AG1185" s="123" t="s">
        <v>824</v>
      </c>
      <c r="AH1185" s="123" t="s">
        <v>824</v>
      </c>
      <c r="AI1185" s="61" t="s">
        <v>824</v>
      </c>
      <c r="AJ1185" s="61" t="s">
        <v>824</v>
      </c>
      <c r="AK1185" s="61" t="s">
        <v>824</v>
      </c>
      <c r="AL1185" s="61" t="s">
        <v>1129</v>
      </c>
      <c r="AM1185" s="76"/>
      <c r="AN1185" s="215"/>
      <c r="AO1185" s="215"/>
      <c r="AP1185" s="215"/>
      <c r="AQ1185" s="215"/>
    </row>
    <row r="1186" spans="1:43" ht="25.5" x14ac:dyDescent="0.25">
      <c r="A1186" s="232" t="s">
        <v>109</v>
      </c>
      <c r="B1186" s="191" t="s">
        <v>57</v>
      </c>
      <c r="C1186" s="191">
        <v>54</v>
      </c>
      <c r="D1186" s="191" t="s">
        <v>59</v>
      </c>
      <c r="E1186" s="191" t="s">
        <v>9</v>
      </c>
      <c r="F1186" s="216"/>
      <c r="G1186" s="216"/>
      <c r="H1186" s="216"/>
      <c r="I1186" s="216"/>
      <c r="J1186" s="216"/>
      <c r="K1186" s="216"/>
      <c r="L1186" s="216"/>
      <c r="M1186" s="216"/>
      <c r="N1186" s="216"/>
      <c r="O1186" s="216"/>
      <c r="P1186" s="216"/>
      <c r="Q1186" s="216"/>
      <c r="R1186" s="216"/>
      <c r="S1186" s="216"/>
      <c r="T1186" s="216"/>
      <c r="U1186" s="216"/>
      <c r="V1186" s="216"/>
      <c r="W1186" s="216"/>
      <c r="X1186" s="216"/>
      <c r="Y1186" s="152" t="s">
        <v>824</v>
      </c>
      <c r="Z1186" s="127" t="s">
        <v>824</v>
      </c>
      <c r="AA1186" s="127" t="s">
        <v>824</v>
      </c>
      <c r="AB1186" s="127" t="s">
        <v>824</v>
      </c>
      <c r="AC1186" s="35" t="s">
        <v>824</v>
      </c>
      <c r="AD1186" s="219"/>
      <c r="AE1186" s="35" t="s">
        <v>824</v>
      </c>
      <c r="AF1186" s="130" t="s">
        <v>824</v>
      </c>
      <c r="AG1186" s="123" t="s">
        <v>824</v>
      </c>
      <c r="AH1186" s="123" t="s">
        <v>824</v>
      </c>
      <c r="AI1186" s="61" t="s">
        <v>824</v>
      </c>
      <c r="AJ1186" s="61" t="s">
        <v>824</v>
      </c>
      <c r="AK1186" s="61" t="s">
        <v>824</v>
      </c>
      <c r="AL1186" s="35" t="s">
        <v>1129</v>
      </c>
      <c r="AM1186" s="192"/>
      <c r="AN1186" s="215"/>
      <c r="AO1186" s="215"/>
      <c r="AP1186" s="215"/>
      <c r="AQ1186" s="215"/>
    </row>
    <row r="1187" spans="1:43" ht="25.5" x14ac:dyDescent="0.25">
      <c r="A1187" s="232" t="s">
        <v>109</v>
      </c>
      <c r="B1187" s="74" t="s">
        <v>60</v>
      </c>
      <c r="C1187" s="74">
        <v>55</v>
      </c>
      <c r="D1187" s="74" t="s">
        <v>61</v>
      </c>
      <c r="E1187" s="74" t="s">
        <v>9</v>
      </c>
      <c r="F1187" s="209"/>
      <c r="G1187" s="209"/>
      <c r="H1187" s="209"/>
      <c r="I1187" s="209"/>
      <c r="J1187" s="209"/>
      <c r="K1187" s="209"/>
      <c r="L1187" s="209"/>
      <c r="M1187" s="209"/>
      <c r="N1187" s="209"/>
      <c r="O1187" s="209"/>
      <c r="P1187" s="209"/>
      <c r="Q1187" s="209"/>
      <c r="R1187" s="209"/>
      <c r="S1187" s="209"/>
      <c r="T1187" s="209"/>
      <c r="U1187" s="209"/>
      <c r="V1187" s="209"/>
      <c r="W1187" s="209"/>
      <c r="X1187" s="209"/>
      <c r="Y1187" s="64" t="s">
        <v>824</v>
      </c>
      <c r="Z1187" s="127" t="s">
        <v>824</v>
      </c>
      <c r="AA1187" s="127" t="s">
        <v>824</v>
      </c>
      <c r="AB1187" s="128" t="s">
        <v>824</v>
      </c>
      <c r="AC1187" s="61" t="s">
        <v>824</v>
      </c>
      <c r="AD1187" s="214"/>
      <c r="AE1187" s="61" t="s">
        <v>824</v>
      </c>
      <c r="AF1187" s="130" t="s">
        <v>824</v>
      </c>
      <c r="AG1187" s="123" t="s">
        <v>824</v>
      </c>
      <c r="AH1187" s="123" t="s">
        <v>824</v>
      </c>
      <c r="AI1187" s="61" t="s">
        <v>824</v>
      </c>
      <c r="AJ1187" s="61" t="s">
        <v>824</v>
      </c>
      <c r="AK1187" s="61" t="s">
        <v>824</v>
      </c>
      <c r="AL1187" s="61" t="s">
        <v>1129</v>
      </c>
      <c r="AM1187" s="76"/>
      <c r="AN1187" s="215"/>
      <c r="AO1187" s="215"/>
      <c r="AP1187" s="215"/>
      <c r="AQ1187" s="215"/>
    </row>
    <row r="1188" spans="1:43" ht="38.25" x14ac:dyDescent="0.25">
      <c r="A1188" s="232" t="s">
        <v>109</v>
      </c>
      <c r="B1188" s="191" t="s">
        <v>60</v>
      </c>
      <c r="C1188" s="191">
        <v>56</v>
      </c>
      <c r="D1188" s="191" t="s">
        <v>64</v>
      </c>
      <c r="E1188" s="191" t="s">
        <v>9</v>
      </c>
      <c r="F1188" s="216"/>
      <c r="G1188" s="216"/>
      <c r="H1188" s="216"/>
      <c r="I1188" s="216"/>
      <c r="J1188" s="216"/>
      <c r="K1188" s="216"/>
      <c r="L1188" s="216"/>
      <c r="M1188" s="216"/>
      <c r="N1188" s="216"/>
      <c r="O1188" s="216"/>
      <c r="P1188" s="216"/>
      <c r="Q1188" s="216"/>
      <c r="R1188" s="216"/>
      <c r="S1188" s="216"/>
      <c r="T1188" s="216"/>
      <c r="U1188" s="216"/>
      <c r="V1188" s="216"/>
      <c r="W1188" s="216"/>
      <c r="X1188" s="216"/>
      <c r="Y1188" s="152" t="s">
        <v>824</v>
      </c>
      <c r="Z1188" s="127" t="s">
        <v>824</v>
      </c>
      <c r="AA1188" s="127" t="s">
        <v>824</v>
      </c>
      <c r="AB1188" s="127" t="s">
        <v>824</v>
      </c>
      <c r="AC1188" s="35" t="s">
        <v>824</v>
      </c>
      <c r="AD1188" s="219"/>
      <c r="AE1188" s="35" t="s">
        <v>824</v>
      </c>
      <c r="AF1188" s="130" t="s">
        <v>824</v>
      </c>
      <c r="AG1188" s="123" t="s">
        <v>824</v>
      </c>
      <c r="AH1188" s="123" t="s">
        <v>824</v>
      </c>
      <c r="AI1188" s="61" t="s">
        <v>824</v>
      </c>
      <c r="AJ1188" s="61" t="s">
        <v>824</v>
      </c>
      <c r="AK1188" s="61" t="s">
        <v>824</v>
      </c>
      <c r="AL1188" s="35" t="s">
        <v>1129</v>
      </c>
      <c r="AM1188" s="192"/>
      <c r="AN1188" s="215"/>
      <c r="AO1188" s="215"/>
      <c r="AP1188" s="215"/>
      <c r="AQ1188" s="215"/>
    </row>
    <row r="1189" spans="1:43" ht="25.5" x14ac:dyDescent="0.25">
      <c r="A1189" s="232" t="s">
        <v>109</v>
      </c>
      <c r="B1189" s="74" t="s">
        <v>66</v>
      </c>
      <c r="C1189" s="74">
        <v>57</v>
      </c>
      <c r="D1189" s="74" t="s">
        <v>67</v>
      </c>
      <c r="E1189" s="74" t="s">
        <v>9</v>
      </c>
      <c r="F1189" s="209"/>
      <c r="G1189" s="209"/>
      <c r="H1189" s="209"/>
      <c r="I1189" s="209"/>
      <c r="J1189" s="209"/>
      <c r="K1189" s="209"/>
      <c r="L1189" s="209"/>
      <c r="M1189" s="209"/>
      <c r="N1189" s="209"/>
      <c r="O1189" s="209"/>
      <c r="P1189" s="209"/>
      <c r="Q1189" s="209"/>
      <c r="R1189" s="209"/>
      <c r="S1189" s="209"/>
      <c r="T1189" s="209"/>
      <c r="U1189" s="209"/>
      <c r="V1189" s="209"/>
      <c r="W1189" s="209"/>
      <c r="X1189" s="209"/>
      <c r="Y1189" s="64" t="s">
        <v>824</v>
      </c>
      <c r="Z1189" s="127" t="s">
        <v>824</v>
      </c>
      <c r="AA1189" s="127" t="s">
        <v>824</v>
      </c>
      <c r="AB1189" s="128" t="s">
        <v>824</v>
      </c>
      <c r="AC1189" s="61" t="s">
        <v>824</v>
      </c>
      <c r="AD1189" s="214"/>
      <c r="AE1189" s="61" t="s">
        <v>824</v>
      </c>
      <c r="AF1189" s="130" t="s">
        <v>824</v>
      </c>
      <c r="AG1189" s="123" t="s">
        <v>824</v>
      </c>
      <c r="AH1189" s="123" t="s">
        <v>824</v>
      </c>
      <c r="AI1189" s="61" t="s">
        <v>824</v>
      </c>
      <c r="AJ1189" s="61" t="s">
        <v>824</v>
      </c>
      <c r="AK1189" s="61" t="s">
        <v>824</v>
      </c>
      <c r="AL1189" s="61" t="s">
        <v>1129</v>
      </c>
      <c r="AM1189" s="76"/>
      <c r="AN1189" s="215"/>
      <c r="AO1189" s="215"/>
      <c r="AP1189" s="215"/>
      <c r="AQ1189" s="215"/>
    </row>
    <row r="1190" spans="1:43" ht="25.5" x14ac:dyDescent="0.25">
      <c r="A1190" s="232" t="s">
        <v>109</v>
      </c>
      <c r="B1190" s="191" t="s">
        <v>66</v>
      </c>
      <c r="C1190" s="191">
        <v>59</v>
      </c>
      <c r="D1190" s="191" t="s">
        <v>71</v>
      </c>
      <c r="E1190" s="191" t="s">
        <v>9</v>
      </c>
      <c r="F1190" s="216"/>
      <c r="G1190" s="216"/>
      <c r="H1190" s="216"/>
      <c r="I1190" s="216"/>
      <c r="J1190" s="216"/>
      <c r="K1190" s="216"/>
      <c r="L1190" s="216"/>
      <c r="M1190" s="216"/>
      <c r="N1190" s="216"/>
      <c r="O1190" s="216"/>
      <c r="P1190" s="216"/>
      <c r="Q1190" s="216"/>
      <c r="R1190" s="216"/>
      <c r="S1190" s="216"/>
      <c r="T1190" s="216"/>
      <c r="U1190" s="216"/>
      <c r="V1190" s="216"/>
      <c r="W1190" s="216"/>
      <c r="X1190" s="216"/>
      <c r="Y1190" s="152" t="s">
        <v>824</v>
      </c>
      <c r="Z1190" s="127" t="s">
        <v>824</v>
      </c>
      <c r="AA1190" s="127" t="s">
        <v>824</v>
      </c>
      <c r="AB1190" s="127" t="s">
        <v>824</v>
      </c>
      <c r="AC1190" s="35" t="s">
        <v>824</v>
      </c>
      <c r="AD1190" s="219"/>
      <c r="AE1190" s="35" t="s">
        <v>824</v>
      </c>
      <c r="AF1190" s="130" t="s">
        <v>824</v>
      </c>
      <c r="AG1190" s="123" t="s">
        <v>824</v>
      </c>
      <c r="AH1190" s="123" t="s">
        <v>824</v>
      </c>
      <c r="AI1190" s="61" t="s">
        <v>824</v>
      </c>
      <c r="AJ1190" s="61" t="s">
        <v>824</v>
      </c>
      <c r="AK1190" s="61" t="s">
        <v>824</v>
      </c>
      <c r="AL1190" s="35" t="s">
        <v>1129</v>
      </c>
      <c r="AM1190" s="192"/>
      <c r="AN1190" s="215"/>
      <c r="AO1190" s="215"/>
      <c r="AP1190" s="215"/>
      <c r="AQ1190" s="215"/>
    </row>
    <row r="1191" spans="1:43" ht="25.5" x14ac:dyDescent="0.25">
      <c r="A1191" s="232" t="s">
        <v>109</v>
      </c>
      <c r="B1191" s="74" t="s">
        <v>66</v>
      </c>
      <c r="C1191" s="74">
        <v>60</v>
      </c>
      <c r="D1191" s="74" t="s">
        <v>72</v>
      </c>
      <c r="E1191" s="74" t="s">
        <v>9</v>
      </c>
      <c r="F1191" s="209"/>
      <c r="G1191" s="209"/>
      <c r="H1191" s="209"/>
      <c r="I1191" s="209"/>
      <c r="J1191" s="209"/>
      <c r="K1191" s="209"/>
      <c r="L1191" s="209"/>
      <c r="M1191" s="209"/>
      <c r="N1191" s="209"/>
      <c r="O1191" s="209"/>
      <c r="P1191" s="209"/>
      <c r="Q1191" s="209"/>
      <c r="R1191" s="209"/>
      <c r="S1191" s="209"/>
      <c r="T1191" s="209"/>
      <c r="U1191" s="209"/>
      <c r="V1191" s="209"/>
      <c r="W1191" s="209"/>
      <c r="X1191" s="209"/>
      <c r="Y1191" s="64" t="s">
        <v>824</v>
      </c>
      <c r="Z1191" s="127" t="s">
        <v>824</v>
      </c>
      <c r="AA1191" s="127" t="s">
        <v>824</v>
      </c>
      <c r="AB1191" s="128" t="s">
        <v>824</v>
      </c>
      <c r="AC1191" s="61" t="s">
        <v>824</v>
      </c>
      <c r="AD1191" s="214"/>
      <c r="AE1191" s="61" t="s">
        <v>824</v>
      </c>
      <c r="AF1191" s="130" t="s">
        <v>824</v>
      </c>
      <c r="AG1191" s="123" t="s">
        <v>824</v>
      </c>
      <c r="AH1191" s="123" t="s">
        <v>824</v>
      </c>
      <c r="AI1191" s="61" t="s">
        <v>824</v>
      </c>
      <c r="AJ1191" s="61" t="s">
        <v>824</v>
      </c>
      <c r="AK1191" s="61" t="s">
        <v>824</v>
      </c>
      <c r="AL1191" s="61" t="s">
        <v>1129</v>
      </c>
      <c r="AM1191" s="76"/>
      <c r="AN1191" s="215"/>
      <c r="AO1191" s="215"/>
      <c r="AP1191" s="215"/>
      <c r="AQ1191" s="215"/>
    </row>
    <row r="1192" spans="1:43" ht="25.5" x14ac:dyDescent="0.25">
      <c r="A1192" s="232" t="s">
        <v>109</v>
      </c>
      <c r="B1192" s="191" t="s">
        <v>101</v>
      </c>
      <c r="C1192" s="191">
        <v>61</v>
      </c>
      <c r="D1192" s="191" t="s">
        <v>674</v>
      </c>
      <c r="E1192" s="191" t="s">
        <v>9</v>
      </c>
      <c r="F1192" s="216"/>
      <c r="G1192" s="216"/>
      <c r="H1192" s="216"/>
      <c r="I1192" s="216"/>
      <c r="J1192" s="216"/>
      <c r="K1192" s="216"/>
      <c r="L1192" s="216"/>
      <c r="M1192" s="216"/>
      <c r="N1192" s="216"/>
      <c r="O1192" s="216"/>
      <c r="P1192" s="216"/>
      <c r="Q1192" s="216"/>
      <c r="R1192" s="216"/>
      <c r="S1192" s="216"/>
      <c r="T1192" s="216"/>
      <c r="U1192" s="216"/>
      <c r="V1192" s="216"/>
      <c r="W1192" s="216"/>
      <c r="X1192" s="216"/>
      <c r="Y1192" s="152" t="s">
        <v>824</v>
      </c>
      <c r="Z1192" s="127" t="s">
        <v>824</v>
      </c>
      <c r="AA1192" s="127" t="s">
        <v>824</v>
      </c>
      <c r="AB1192" s="127" t="s">
        <v>824</v>
      </c>
      <c r="AC1192" s="35" t="s">
        <v>824</v>
      </c>
      <c r="AD1192" s="219"/>
      <c r="AE1192" s="35" t="s">
        <v>824</v>
      </c>
      <c r="AF1192" s="130" t="s">
        <v>824</v>
      </c>
      <c r="AG1192" s="123" t="s">
        <v>824</v>
      </c>
      <c r="AH1192" s="123" t="s">
        <v>824</v>
      </c>
      <c r="AI1192" s="61" t="s">
        <v>824</v>
      </c>
      <c r="AJ1192" s="61" t="s">
        <v>824</v>
      </c>
      <c r="AK1192" s="61" t="s">
        <v>824</v>
      </c>
      <c r="AL1192" s="35" t="s">
        <v>1129</v>
      </c>
      <c r="AM1192" s="192"/>
      <c r="AN1192" s="215"/>
      <c r="AO1192" s="215"/>
      <c r="AP1192" s="215"/>
      <c r="AQ1192" s="215"/>
    </row>
    <row r="1193" spans="1:43" ht="25.5" x14ac:dyDescent="0.25">
      <c r="A1193" s="232" t="s">
        <v>109</v>
      </c>
      <c r="B1193" s="74" t="s">
        <v>101</v>
      </c>
      <c r="C1193" s="74">
        <v>62</v>
      </c>
      <c r="D1193" s="74" t="s">
        <v>675</v>
      </c>
      <c r="E1193" s="74" t="s">
        <v>9</v>
      </c>
      <c r="F1193" s="209"/>
      <c r="G1193" s="209"/>
      <c r="H1193" s="209"/>
      <c r="I1193" s="209"/>
      <c r="J1193" s="209"/>
      <c r="K1193" s="209"/>
      <c r="L1193" s="209"/>
      <c r="M1193" s="209"/>
      <c r="N1193" s="209"/>
      <c r="O1193" s="209"/>
      <c r="P1193" s="209"/>
      <c r="Q1193" s="209"/>
      <c r="R1193" s="209"/>
      <c r="S1193" s="209"/>
      <c r="T1193" s="209"/>
      <c r="U1193" s="209"/>
      <c r="V1193" s="209"/>
      <c r="W1193" s="209"/>
      <c r="X1193" s="209"/>
      <c r="Y1193" s="64" t="s">
        <v>824</v>
      </c>
      <c r="Z1193" s="127" t="s">
        <v>824</v>
      </c>
      <c r="AA1193" s="127" t="s">
        <v>824</v>
      </c>
      <c r="AB1193" s="128" t="s">
        <v>824</v>
      </c>
      <c r="AC1193" s="61" t="s">
        <v>824</v>
      </c>
      <c r="AD1193" s="214"/>
      <c r="AE1193" s="61" t="s">
        <v>824</v>
      </c>
      <c r="AF1193" s="130" t="s">
        <v>824</v>
      </c>
      <c r="AG1193" s="123" t="s">
        <v>824</v>
      </c>
      <c r="AH1193" s="123" t="s">
        <v>824</v>
      </c>
      <c r="AI1193" s="61" t="s">
        <v>824</v>
      </c>
      <c r="AJ1193" s="61" t="s">
        <v>824</v>
      </c>
      <c r="AK1193" s="61" t="s">
        <v>824</v>
      </c>
      <c r="AL1193" s="61" t="s">
        <v>1129</v>
      </c>
      <c r="AM1193" s="76"/>
      <c r="AN1193" s="215"/>
      <c r="AO1193" s="215"/>
      <c r="AP1193" s="215"/>
      <c r="AQ1193" s="215"/>
    </row>
    <row r="1194" spans="1:43" ht="25.5" x14ac:dyDescent="0.25">
      <c r="A1194" s="232" t="s">
        <v>109</v>
      </c>
      <c r="B1194" s="191" t="s">
        <v>76</v>
      </c>
      <c r="C1194" s="191">
        <v>64</v>
      </c>
      <c r="D1194" s="191" t="s">
        <v>77</v>
      </c>
      <c r="E1194" s="191" t="s">
        <v>9</v>
      </c>
      <c r="F1194" s="216"/>
      <c r="G1194" s="216"/>
      <c r="H1194" s="216"/>
      <c r="I1194" s="216"/>
      <c r="J1194" s="216"/>
      <c r="K1194" s="216"/>
      <c r="L1194" s="216"/>
      <c r="M1194" s="216"/>
      <c r="N1194" s="216"/>
      <c r="O1194" s="216"/>
      <c r="P1194" s="216"/>
      <c r="Q1194" s="216"/>
      <c r="R1194" s="216"/>
      <c r="S1194" s="216"/>
      <c r="T1194" s="216"/>
      <c r="U1194" s="216"/>
      <c r="V1194" s="216"/>
      <c r="W1194" s="216"/>
      <c r="X1194" s="216"/>
      <c r="Y1194" s="152" t="s">
        <v>824</v>
      </c>
      <c r="Z1194" s="127" t="s">
        <v>824</v>
      </c>
      <c r="AA1194" s="127" t="s">
        <v>824</v>
      </c>
      <c r="AB1194" s="127" t="s">
        <v>824</v>
      </c>
      <c r="AC1194" s="35" t="s">
        <v>824</v>
      </c>
      <c r="AD1194" s="219"/>
      <c r="AE1194" s="35" t="s">
        <v>824</v>
      </c>
      <c r="AF1194" s="130" t="s">
        <v>824</v>
      </c>
      <c r="AG1194" s="123" t="s">
        <v>824</v>
      </c>
      <c r="AH1194" s="123" t="s">
        <v>824</v>
      </c>
      <c r="AI1194" s="61" t="s">
        <v>824</v>
      </c>
      <c r="AJ1194" s="61" t="s">
        <v>824</v>
      </c>
      <c r="AK1194" s="61" t="s">
        <v>824</v>
      </c>
      <c r="AL1194" s="35" t="s">
        <v>1129</v>
      </c>
      <c r="AM1194" s="192"/>
      <c r="AN1194" s="215"/>
      <c r="AO1194" s="215"/>
      <c r="AP1194" s="215"/>
      <c r="AQ1194" s="215"/>
    </row>
    <row r="1195" spans="1:43" ht="38.25" x14ac:dyDescent="0.25">
      <c r="A1195" s="232" t="s">
        <v>109</v>
      </c>
      <c r="B1195" s="74" t="s">
        <v>76</v>
      </c>
      <c r="C1195" s="74">
        <v>65</v>
      </c>
      <c r="D1195" s="74" t="s">
        <v>78</v>
      </c>
      <c r="E1195" s="74" t="s">
        <v>9</v>
      </c>
      <c r="F1195" s="209"/>
      <c r="G1195" s="209"/>
      <c r="H1195" s="209"/>
      <c r="I1195" s="209"/>
      <c r="J1195" s="209"/>
      <c r="K1195" s="209"/>
      <c r="L1195" s="209"/>
      <c r="M1195" s="209"/>
      <c r="N1195" s="209"/>
      <c r="O1195" s="209"/>
      <c r="P1195" s="209"/>
      <c r="Q1195" s="209"/>
      <c r="R1195" s="209"/>
      <c r="S1195" s="209"/>
      <c r="T1195" s="209"/>
      <c r="U1195" s="209"/>
      <c r="V1195" s="209"/>
      <c r="W1195" s="209"/>
      <c r="X1195" s="209"/>
      <c r="Y1195" s="64" t="s">
        <v>824</v>
      </c>
      <c r="Z1195" s="127" t="s">
        <v>824</v>
      </c>
      <c r="AA1195" s="127" t="s">
        <v>824</v>
      </c>
      <c r="AB1195" s="128" t="s">
        <v>824</v>
      </c>
      <c r="AC1195" s="61" t="s">
        <v>824</v>
      </c>
      <c r="AD1195" s="214"/>
      <c r="AE1195" s="61" t="s">
        <v>824</v>
      </c>
      <c r="AF1195" s="130" t="s">
        <v>824</v>
      </c>
      <c r="AG1195" s="123" t="s">
        <v>824</v>
      </c>
      <c r="AH1195" s="123" t="s">
        <v>824</v>
      </c>
      <c r="AI1195" s="61" t="s">
        <v>824</v>
      </c>
      <c r="AJ1195" s="61" t="s">
        <v>824</v>
      </c>
      <c r="AK1195" s="61" t="s">
        <v>824</v>
      </c>
      <c r="AL1195" s="61" t="s">
        <v>1129</v>
      </c>
      <c r="AM1195" s="76"/>
      <c r="AN1195" s="215"/>
      <c r="AO1195" s="215"/>
      <c r="AP1195" s="215"/>
      <c r="AQ1195" s="215"/>
    </row>
    <row r="1196" spans="1:43" ht="25.5" x14ac:dyDescent="0.25">
      <c r="A1196" s="232" t="s">
        <v>109</v>
      </c>
      <c r="B1196" s="191" t="s">
        <v>676</v>
      </c>
      <c r="C1196" s="191">
        <v>72</v>
      </c>
      <c r="D1196" s="191" t="s">
        <v>679</v>
      </c>
      <c r="E1196" s="191" t="s">
        <v>9</v>
      </c>
      <c r="F1196" s="216"/>
      <c r="G1196" s="216"/>
      <c r="H1196" s="216"/>
      <c r="I1196" s="216"/>
      <c r="J1196" s="216"/>
      <c r="K1196" s="216"/>
      <c r="L1196" s="216"/>
      <c r="M1196" s="216"/>
      <c r="N1196" s="216"/>
      <c r="O1196" s="216"/>
      <c r="P1196" s="216"/>
      <c r="Q1196" s="216"/>
      <c r="R1196" s="216"/>
      <c r="S1196" s="216"/>
      <c r="T1196" s="216"/>
      <c r="U1196" s="216"/>
      <c r="V1196" s="216"/>
      <c r="W1196" s="216"/>
      <c r="X1196" s="216"/>
      <c r="Y1196" s="152" t="s">
        <v>824</v>
      </c>
      <c r="Z1196" s="127" t="s">
        <v>824</v>
      </c>
      <c r="AA1196" s="127" t="s">
        <v>824</v>
      </c>
      <c r="AB1196" s="127" t="s">
        <v>824</v>
      </c>
      <c r="AC1196" s="35" t="s">
        <v>824</v>
      </c>
      <c r="AD1196" s="219"/>
      <c r="AE1196" s="35" t="s">
        <v>824</v>
      </c>
      <c r="AF1196" s="130" t="s">
        <v>824</v>
      </c>
      <c r="AG1196" s="123" t="s">
        <v>824</v>
      </c>
      <c r="AH1196" s="123" t="s">
        <v>824</v>
      </c>
      <c r="AI1196" s="61" t="s">
        <v>824</v>
      </c>
      <c r="AJ1196" s="61" t="s">
        <v>824</v>
      </c>
      <c r="AK1196" s="61" t="s">
        <v>824</v>
      </c>
      <c r="AL1196" s="35" t="s">
        <v>1129</v>
      </c>
      <c r="AM1196" s="192"/>
      <c r="AN1196" s="215"/>
      <c r="AO1196" s="215"/>
      <c r="AP1196" s="215"/>
      <c r="AQ1196" s="215"/>
    </row>
    <row r="1197" spans="1:43" ht="25.5" x14ac:dyDescent="0.25">
      <c r="A1197" s="232" t="s">
        <v>109</v>
      </c>
      <c r="B1197" s="191" t="s">
        <v>26</v>
      </c>
      <c r="C1197" s="191">
        <v>76</v>
      </c>
      <c r="D1197" s="191" t="s">
        <v>747</v>
      </c>
      <c r="E1197" s="191" t="s">
        <v>9</v>
      </c>
      <c r="F1197" s="216"/>
      <c r="G1197" s="216"/>
      <c r="H1197" s="216"/>
      <c r="I1197" s="216"/>
      <c r="J1197" s="216"/>
      <c r="K1197" s="216"/>
      <c r="L1197" s="216"/>
      <c r="M1197" s="216"/>
      <c r="N1197" s="216"/>
      <c r="O1197" s="216"/>
      <c r="P1197" s="216"/>
      <c r="Q1197" s="216"/>
      <c r="R1197" s="216"/>
      <c r="S1197" s="216"/>
      <c r="T1197" s="216"/>
      <c r="U1197" s="216"/>
      <c r="V1197" s="216"/>
      <c r="W1197" s="216"/>
      <c r="X1197" s="216"/>
      <c r="Y1197" s="152" t="s">
        <v>824</v>
      </c>
      <c r="Z1197" s="127" t="s">
        <v>824</v>
      </c>
      <c r="AA1197" s="127" t="s">
        <v>824</v>
      </c>
      <c r="AB1197" s="127" t="s">
        <v>824</v>
      </c>
      <c r="AC1197" s="35" t="s">
        <v>824</v>
      </c>
      <c r="AD1197" s="219"/>
      <c r="AE1197" s="35" t="s">
        <v>824</v>
      </c>
      <c r="AF1197" s="130" t="s">
        <v>824</v>
      </c>
      <c r="AG1197" s="123" t="s">
        <v>824</v>
      </c>
      <c r="AH1197" s="123" t="s">
        <v>824</v>
      </c>
      <c r="AI1197" s="61" t="s">
        <v>824</v>
      </c>
      <c r="AJ1197" s="61" t="s">
        <v>824</v>
      </c>
      <c r="AK1197" s="61" t="s">
        <v>824</v>
      </c>
      <c r="AL1197" s="35" t="s">
        <v>1129</v>
      </c>
      <c r="AM1197" s="192"/>
      <c r="AN1197" s="215"/>
      <c r="AO1197" s="215"/>
      <c r="AP1197" s="215"/>
      <c r="AQ1197" s="215"/>
    </row>
    <row r="1198" spans="1:43" ht="25.5" x14ac:dyDescent="0.25">
      <c r="A1198" s="232" t="s">
        <v>109</v>
      </c>
      <c r="B1198" s="74" t="s">
        <v>26</v>
      </c>
      <c r="C1198" s="74">
        <v>81</v>
      </c>
      <c r="D1198" s="74" t="s">
        <v>751</v>
      </c>
      <c r="E1198" s="74" t="s">
        <v>9</v>
      </c>
      <c r="F1198" s="209"/>
      <c r="G1198" s="209"/>
      <c r="H1198" s="209"/>
      <c r="I1198" s="209"/>
      <c r="J1198" s="209"/>
      <c r="K1198" s="209"/>
      <c r="L1198" s="209"/>
      <c r="M1198" s="209"/>
      <c r="N1198" s="209"/>
      <c r="O1198" s="209"/>
      <c r="P1198" s="209"/>
      <c r="Q1198" s="209"/>
      <c r="R1198" s="209"/>
      <c r="S1198" s="209"/>
      <c r="T1198" s="209"/>
      <c r="U1198" s="209"/>
      <c r="V1198" s="209"/>
      <c r="W1198" s="209"/>
      <c r="X1198" s="209"/>
      <c r="Y1198" s="64" t="s">
        <v>824</v>
      </c>
      <c r="Z1198" s="127" t="s">
        <v>824</v>
      </c>
      <c r="AA1198" s="127" t="s">
        <v>824</v>
      </c>
      <c r="AB1198" s="128" t="s">
        <v>824</v>
      </c>
      <c r="AC1198" s="61" t="s">
        <v>824</v>
      </c>
      <c r="AD1198" s="214"/>
      <c r="AE1198" s="61" t="s">
        <v>824</v>
      </c>
      <c r="AF1198" s="130" t="s">
        <v>824</v>
      </c>
      <c r="AG1198" s="123" t="s">
        <v>824</v>
      </c>
      <c r="AH1198" s="123" t="s">
        <v>824</v>
      </c>
      <c r="AI1198" s="61" t="s">
        <v>824</v>
      </c>
      <c r="AJ1198" s="61" t="s">
        <v>824</v>
      </c>
      <c r="AK1198" s="61" t="s">
        <v>824</v>
      </c>
      <c r="AL1198" s="61" t="s">
        <v>1129</v>
      </c>
      <c r="AM1198" s="76"/>
      <c r="AN1198" s="215"/>
      <c r="AO1198" s="215"/>
      <c r="AP1198" s="215"/>
      <c r="AQ1198" s="215"/>
    </row>
    <row r="1199" spans="1:43" ht="25.5" x14ac:dyDescent="0.25">
      <c r="A1199" s="232" t="s">
        <v>109</v>
      </c>
      <c r="B1199" s="191" t="s">
        <v>26</v>
      </c>
      <c r="C1199" s="191">
        <v>82</v>
      </c>
      <c r="D1199" s="191" t="s">
        <v>1160</v>
      </c>
      <c r="E1199" s="191" t="s">
        <v>9</v>
      </c>
      <c r="F1199" s="216"/>
      <c r="G1199" s="216"/>
      <c r="H1199" s="216"/>
      <c r="I1199" s="216"/>
      <c r="J1199" s="216"/>
      <c r="K1199" s="216"/>
      <c r="L1199" s="216"/>
      <c r="M1199" s="216"/>
      <c r="N1199" s="216"/>
      <c r="O1199" s="216"/>
      <c r="P1199" s="216"/>
      <c r="Q1199" s="216"/>
      <c r="R1199" s="216"/>
      <c r="S1199" s="216"/>
      <c r="T1199" s="216"/>
      <c r="U1199" s="216"/>
      <c r="V1199" s="216"/>
      <c r="W1199" s="216"/>
      <c r="X1199" s="216"/>
      <c r="Y1199" s="152" t="s">
        <v>824</v>
      </c>
      <c r="Z1199" s="127" t="s">
        <v>824</v>
      </c>
      <c r="AA1199" s="127" t="s">
        <v>824</v>
      </c>
      <c r="AB1199" s="127" t="s">
        <v>824</v>
      </c>
      <c r="AC1199" s="35" t="s">
        <v>824</v>
      </c>
      <c r="AD1199" s="219"/>
      <c r="AE1199" s="35" t="s">
        <v>824</v>
      </c>
      <c r="AF1199" s="130" t="s">
        <v>824</v>
      </c>
      <c r="AG1199" s="123" t="s">
        <v>824</v>
      </c>
      <c r="AH1199" s="123" t="s">
        <v>824</v>
      </c>
      <c r="AI1199" s="61" t="s">
        <v>824</v>
      </c>
      <c r="AJ1199" s="61" t="s">
        <v>824</v>
      </c>
      <c r="AK1199" s="61" t="s">
        <v>824</v>
      </c>
      <c r="AL1199" s="35" t="s">
        <v>1129</v>
      </c>
      <c r="AM1199" s="192"/>
      <c r="AN1199" s="215"/>
      <c r="AO1199" s="215"/>
      <c r="AP1199" s="215"/>
      <c r="AQ1199" s="215"/>
    </row>
    <row r="1200" spans="1:43" ht="38.25" x14ac:dyDescent="0.25">
      <c r="A1200" s="232" t="s">
        <v>109</v>
      </c>
      <c r="B1200" s="74" t="s">
        <v>26</v>
      </c>
      <c r="C1200" s="74">
        <v>86</v>
      </c>
      <c r="D1200" s="74" t="s">
        <v>1161</v>
      </c>
      <c r="E1200" s="74" t="s">
        <v>9</v>
      </c>
      <c r="F1200" s="209"/>
      <c r="G1200" s="209"/>
      <c r="H1200" s="209"/>
      <c r="I1200" s="209"/>
      <c r="J1200" s="209"/>
      <c r="K1200" s="209"/>
      <c r="L1200" s="209"/>
      <c r="M1200" s="209"/>
      <c r="N1200" s="209"/>
      <c r="O1200" s="209"/>
      <c r="P1200" s="209"/>
      <c r="Q1200" s="209"/>
      <c r="R1200" s="209"/>
      <c r="S1200" s="209"/>
      <c r="T1200" s="209"/>
      <c r="U1200" s="209"/>
      <c r="V1200" s="209"/>
      <c r="W1200" s="209"/>
      <c r="X1200" s="209"/>
      <c r="Y1200" s="64" t="s">
        <v>824</v>
      </c>
      <c r="Z1200" s="127" t="s">
        <v>824</v>
      </c>
      <c r="AA1200" s="127" t="s">
        <v>824</v>
      </c>
      <c r="AB1200" s="128" t="s">
        <v>824</v>
      </c>
      <c r="AC1200" s="61" t="s">
        <v>824</v>
      </c>
      <c r="AD1200" s="214"/>
      <c r="AE1200" s="61" t="s">
        <v>824</v>
      </c>
      <c r="AF1200" s="130" t="s">
        <v>824</v>
      </c>
      <c r="AG1200" s="123" t="s">
        <v>824</v>
      </c>
      <c r="AH1200" s="123" t="s">
        <v>824</v>
      </c>
      <c r="AI1200" s="61" t="s">
        <v>824</v>
      </c>
      <c r="AJ1200" s="61" t="s">
        <v>824</v>
      </c>
      <c r="AK1200" s="61" t="s">
        <v>824</v>
      </c>
      <c r="AL1200" s="61" t="s">
        <v>1129</v>
      </c>
      <c r="AM1200" s="76"/>
      <c r="AN1200" s="215"/>
      <c r="AO1200" s="215"/>
      <c r="AP1200" s="215"/>
      <c r="AQ1200" s="215"/>
    </row>
    <row r="1201" spans="1:43" ht="25.5" x14ac:dyDescent="0.25">
      <c r="A1201" s="232" t="s">
        <v>109</v>
      </c>
      <c r="B1201" s="191" t="s">
        <v>687</v>
      </c>
      <c r="C1201" s="191">
        <v>102</v>
      </c>
      <c r="D1201" s="191" t="s">
        <v>690</v>
      </c>
      <c r="E1201" s="191" t="s">
        <v>9</v>
      </c>
      <c r="F1201" s="216"/>
      <c r="G1201" s="216"/>
      <c r="H1201" s="216"/>
      <c r="I1201" s="216"/>
      <c r="J1201" s="216"/>
      <c r="K1201" s="216"/>
      <c r="L1201" s="216"/>
      <c r="M1201" s="216"/>
      <c r="N1201" s="216"/>
      <c r="O1201" s="216"/>
      <c r="P1201" s="216"/>
      <c r="Q1201" s="216"/>
      <c r="R1201" s="216"/>
      <c r="S1201" s="216"/>
      <c r="T1201" s="216"/>
      <c r="U1201" s="216"/>
      <c r="V1201" s="216"/>
      <c r="W1201" s="216"/>
      <c r="X1201" s="216"/>
      <c r="Y1201" s="152" t="s">
        <v>824</v>
      </c>
      <c r="Z1201" s="127" t="s">
        <v>824</v>
      </c>
      <c r="AA1201" s="127" t="s">
        <v>824</v>
      </c>
      <c r="AB1201" s="127" t="s">
        <v>824</v>
      </c>
      <c r="AC1201" s="35" t="s">
        <v>824</v>
      </c>
      <c r="AD1201" s="219"/>
      <c r="AE1201" s="35" t="s">
        <v>824</v>
      </c>
      <c r="AF1201" s="130" t="s">
        <v>824</v>
      </c>
      <c r="AG1201" s="123" t="s">
        <v>824</v>
      </c>
      <c r="AH1201" s="123" t="s">
        <v>824</v>
      </c>
      <c r="AI1201" s="61" t="s">
        <v>824</v>
      </c>
      <c r="AJ1201" s="61" t="s">
        <v>824</v>
      </c>
      <c r="AK1201" s="61" t="s">
        <v>824</v>
      </c>
      <c r="AL1201" s="35" t="s">
        <v>1129</v>
      </c>
      <c r="AM1201" s="192"/>
      <c r="AN1201" s="215"/>
      <c r="AO1201" s="215"/>
      <c r="AP1201" s="215"/>
      <c r="AQ1201" s="215"/>
    </row>
    <row r="1202" spans="1:43" ht="25.5" x14ac:dyDescent="0.25">
      <c r="A1202" s="232" t="s">
        <v>109</v>
      </c>
      <c r="B1202" s="74" t="s">
        <v>12</v>
      </c>
      <c r="C1202" s="74">
        <v>104</v>
      </c>
      <c r="D1202" s="74" t="s">
        <v>692</v>
      </c>
      <c r="E1202" s="74" t="s">
        <v>684</v>
      </c>
      <c r="F1202" s="209">
        <v>1</v>
      </c>
      <c r="G1202" s="209">
        <v>1</v>
      </c>
      <c r="H1202" s="209">
        <v>1</v>
      </c>
      <c r="I1202" s="209">
        <v>1</v>
      </c>
      <c r="J1202" s="209"/>
      <c r="K1202" s="209"/>
      <c r="L1202" s="209"/>
      <c r="M1202" s="209"/>
      <c r="N1202" s="209"/>
      <c r="O1202" s="209"/>
      <c r="P1202" s="209"/>
      <c r="Q1202" s="209"/>
      <c r="R1202" s="209"/>
      <c r="S1202" s="209"/>
      <c r="T1202" s="209"/>
      <c r="U1202" s="209"/>
      <c r="V1202" s="209"/>
      <c r="W1202" s="209"/>
      <c r="X1202" s="209"/>
      <c r="Y1202" s="64">
        <v>1</v>
      </c>
      <c r="Z1202" s="127">
        <v>1</v>
      </c>
      <c r="AA1202" s="127">
        <v>2</v>
      </c>
      <c r="AB1202" s="128" t="s">
        <v>1143</v>
      </c>
      <c r="AC1202" s="61" t="s">
        <v>462</v>
      </c>
      <c r="AD1202" s="214" t="s">
        <v>384</v>
      </c>
      <c r="AE1202" s="61" t="s">
        <v>475</v>
      </c>
      <c r="AF1202" s="130" t="s">
        <v>1143</v>
      </c>
      <c r="AG1202" s="123">
        <v>1</v>
      </c>
      <c r="AH1202" s="123">
        <v>2</v>
      </c>
      <c r="AI1202" s="61" t="s">
        <v>462</v>
      </c>
      <c r="AJ1202" s="61" t="s">
        <v>384</v>
      </c>
      <c r="AK1202" s="61" t="s">
        <v>475</v>
      </c>
      <c r="AL1202" s="61" t="s">
        <v>377</v>
      </c>
      <c r="AM1202" s="76"/>
      <c r="AN1202" s="215"/>
      <c r="AO1202" s="215"/>
      <c r="AP1202" s="215"/>
      <c r="AQ1202" s="215"/>
    </row>
    <row r="1203" spans="1:43" ht="25.5" x14ac:dyDescent="0.25">
      <c r="A1203" s="232" t="s">
        <v>109</v>
      </c>
      <c r="B1203" s="191" t="s">
        <v>33</v>
      </c>
      <c r="C1203" s="191">
        <v>105</v>
      </c>
      <c r="D1203" s="191" t="s">
        <v>693</v>
      </c>
      <c r="E1203" s="191" t="s">
        <v>9</v>
      </c>
      <c r="F1203" s="216">
        <v>3</v>
      </c>
      <c r="G1203" s="216">
        <v>4</v>
      </c>
      <c r="H1203" s="216">
        <v>4</v>
      </c>
      <c r="I1203" s="216">
        <v>4</v>
      </c>
      <c r="J1203" s="216"/>
      <c r="K1203" s="216"/>
      <c r="L1203" s="216"/>
      <c r="M1203" s="216"/>
      <c r="N1203" s="216"/>
      <c r="O1203" s="216"/>
      <c r="P1203" s="216"/>
      <c r="Q1203" s="216"/>
      <c r="R1203" s="216"/>
      <c r="S1203" s="216"/>
      <c r="T1203" s="216"/>
      <c r="U1203" s="216"/>
      <c r="V1203" s="216"/>
      <c r="W1203" s="216"/>
      <c r="X1203" s="216"/>
      <c r="Y1203" s="152">
        <v>4</v>
      </c>
      <c r="Z1203" s="127">
        <v>4</v>
      </c>
      <c r="AA1203" s="127">
        <v>2</v>
      </c>
      <c r="AB1203" s="127" t="s">
        <v>1190</v>
      </c>
      <c r="AC1203" s="35" t="s">
        <v>146</v>
      </c>
      <c r="AD1203" s="219" t="s">
        <v>384</v>
      </c>
      <c r="AE1203" s="35" t="s">
        <v>476</v>
      </c>
      <c r="AF1203" s="130" t="s">
        <v>1190</v>
      </c>
      <c r="AG1203" s="123">
        <v>4</v>
      </c>
      <c r="AH1203" s="123">
        <v>2</v>
      </c>
      <c r="AI1203" s="61" t="s">
        <v>146</v>
      </c>
      <c r="AJ1203" s="61" t="s">
        <v>384</v>
      </c>
      <c r="AK1203" s="61" t="s">
        <v>476</v>
      </c>
      <c r="AL1203" s="35" t="s">
        <v>1129</v>
      </c>
      <c r="AM1203" s="192"/>
      <c r="AN1203" s="215"/>
      <c r="AO1203" s="215"/>
      <c r="AP1203" s="215"/>
      <c r="AQ1203" s="215"/>
    </row>
    <row r="1204" spans="1:43" ht="25.5" x14ac:dyDescent="0.25">
      <c r="A1204" s="232" t="s">
        <v>109</v>
      </c>
      <c r="B1204" s="74" t="s">
        <v>33</v>
      </c>
      <c r="C1204" s="74">
        <v>106</v>
      </c>
      <c r="D1204" s="74" t="s">
        <v>695</v>
      </c>
      <c r="E1204" s="74" t="s">
        <v>9</v>
      </c>
      <c r="F1204" s="209">
        <v>2</v>
      </c>
      <c r="G1204" s="209">
        <v>3</v>
      </c>
      <c r="H1204" s="209">
        <v>3</v>
      </c>
      <c r="I1204" s="209">
        <v>2</v>
      </c>
      <c r="J1204" s="209"/>
      <c r="K1204" s="209"/>
      <c r="L1204" s="209"/>
      <c r="M1204" s="209"/>
      <c r="N1204" s="209"/>
      <c r="O1204" s="209"/>
      <c r="P1204" s="209"/>
      <c r="Q1204" s="209"/>
      <c r="R1204" s="209"/>
      <c r="S1204" s="209"/>
      <c r="T1204" s="209"/>
      <c r="U1204" s="209"/>
      <c r="V1204" s="209"/>
      <c r="W1204" s="209"/>
      <c r="X1204" s="209"/>
      <c r="Y1204" s="64">
        <v>3</v>
      </c>
      <c r="Z1204" s="127">
        <v>3</v>
      </c>
      <c r="AA1204" s="127">
        <v>2</v>
      </c>
      <c r="AB1204" s="128" t="s">
        <v>1191</v>
      </c>
      <c r="AC1204" s="61" t="s">
        <v>144</v>
      </c>
      <c r="AD1204" s="214" t="s">
        <v>384</v>
      </c>
      <c r="AE1204" s="61" t="s">
        <v>371</v>
      </c>
      <c r="AF1204" s="130" t="s">
        <v>1191</v>
      </c>
      <c r="AG1204" s="123">
        <v>3</v>
      </c>
      <c r="AH1204" s="123">
        <v>2</v>
      </c>
      <c r="AI1204" s="61" t="s">
        <v>144</v>
      </c>
      <c r="AJ1204" s="61" t="s">
        <v>384</v>
      </c>
      <c r="AK1204" s="61" t="s">
        <v>371</v>
      </c>
      <c r="AL1204" s="61" t="s">
        <v>1129</v>
      </c>
      <c r="AM1204" s="76"/>
      <c r="AN1204" s="215"/>
      <c r="AO1204" s="215"/>
      <c r="AP1204" s="215"/>
      <c r="AQ1204" s="215"/>
    </row>
    <row r="1205" spans="1:43" ht="25.5" x14ac:dyDescent="0.25">
      <c r="A1205" s="232" t="s">
        <v>109</v>
      </c>
      <c r="B1205" s="191" t="s">
        <v>33</v>
      </c>
      <c r="C1205" s="197">
        <v>107</v>
      </c>
      <c r="D1205" s="198" t="s">
        <v>696</v>
      </c>
      <c r="E1205" s="198" t="s">
        <v>9</v>
      </c>
      <c r="F1205" s="211">
        <v>4</v>
      </c>
      <c r="G1205" s="211">
        <v>4</v>
      </c>
      <c r="H1205" s="211">
        <v>4</v>
      </c>
      <c r="I1205" s="211">
        <v>4</v>
      </c>
      <c r="J1205" s="211"/>
      <c r="K1205" s="211"/>
      <c r="L1205" s="211"/>
      <c r="M1205" s="211"/>
      <c r="N1205" s="211"/>
      <c r="O1205" s="211"/>
      <c r="P1205" s="211"/>
      <c r="Q1205" s="211"/>
      <c r="R1205" s="211"/>
      <c r="S1205" s="211"/>
      <c r="T1205" s="211"/>
      <c r="U1205" s="211"/>
      <c r="V1205" s="211"/>
      <c r="W1205" s="211"/>
      <c r="X1205" s="211"/>
      <c r="Y1205" s="189">
        <v>4</v>
      </c>
      <c r="Z1205" s="127">
        <v>4</v>
      </c>
      <c r="AA1205" s="127">
        <v>2</v>
      </c>
      <c r="AB1205" s="128" t="s">
        <v>1190</v>
      </c>
      <c r="AC1205" s="61" t="s">
        <v>146</v>
      </c>
      <c r="AD1205" s="214" t="s">
        <v>384</v>
      </c>
      <c r="AE1205" s="61" t="s">
        <v>476</v>
      </c>
      <c r="AF1205" s="130" t="s">
        <v>1190</v>
      </c>
      <c r="AG1205" s="123">
        <v>4</v>
      </c>
      <c r="AH1205" s="123">
        <v>2</v>
      </c>
      <c r="AI1205" s="61" t="s">
        <v>146</v>
      </c>
      <c r="AJ1205" s="61" t="s">
        <v>384</v>
      </c>
      <c r="AK1205" s="61" t="s">
        <v>476</v>
      </c>
      <c r="AL1205" s="61" t="s">
        <v>1129</v>
      </c>
      <c r="AM1205" s="76"/>
      <c r="AN1205" s="215"/>
      <c r="AO1205" s="215"/>
      <c r="AP1205" s="215"/>
      <c r="AQ1205" s="215"/>
    </row>
    <row r="1206" spans="1:43" ht="25.5" x14ac:dyDescent="0.25">
      <c r="A1206" s="232" t="s">
        <v>109</v>
      </c>
      <c r="B1206" s="74" t="s">
        <v>35</v>
      </c>
      <c r="C1206" s="74">
        <v>108</v>
      </c>
      <c r="D1206" s="74" t="s">
        <v>697</v>
      </c>
      <c r="E1206" s="74" t="s">
        <v>9</v>
      </c>
      <c r="F1206" s="209"/>
      <c r="G1206" s="209"/>
      <c r="H1206" s="209"/>
      <c r="I1206" s="209"/>
      <c r="J1206" s="209"/>
      <c r="K1206" s="209"/>
      <c r="L1206" s="209"/>
      <c r="M1206" s="209"/>
      <c r="N1206" s="209"/>
      <c r="O1206" s="209"/>
      <c r="P1206" s="209"/>
      <c r="Q1206" s="209"/>
      <c r="R1206" s="209"/>
      <c r="S1206" s="209"/>
      <c r="T1206" s="209"/>
      <c r="U1206" s="209"/>
      <c r="V1206" s="209"/>
      <c r="W1206" s="209"/>
      <c r="X1206" s="209"/>
      <c r="Y1206" s="64" t="s">
        <v>824</v>
      </c>
      <c r="Z1206" s="127" t="s">
        <v>824</v>
      </c>
      <c r="AA1206" s="127" t="s">
        <v>824</v>
      </c>
      <c r="AB1206" s="128" t="s">
        <v>824</v>
      </c>
      <c r="AC1206" s="61" t="s">
        <v>824</v>
      </c>
      <c r="AD1206" s="214"/>
      <c r="AE1206" s="61" t="s">
        <v>824</v>
      </c>
      <c r="AF1206" s="130" t="s">
        <v>824</v>
      </c>
      <c r="AG1206" s="123" t="s">
        <v>824</v>
      </c>
      <c r="AH1206" s="123" t="s">
        <v>824</v>
      </c>
      <c r="AI1206" s="61" t="s">
        <v>824</v>
      </c>
      <c r="AJ1206" s="61" t="s">
        <v>824</v>
      </c>
      <c r="AK1206" s="61" t="s">
        <v>824</v>
      </c>
      <c r="AL1206" s="61" t="s">
        <v>1129</v>
      </c>
      <c r="AM1206" s="76"/>
      <c r="AN1206" s="215"/>
      <c r="AO1206" s="215"/>
      <c r="AP1206" s="215"/>
      <c r="AQ1206" s="215"/>
    </row>
    <row r="1207" spans="1:43" ht="38.25" x14ac:dyDescent="0.25">
      <c r="A1207" s="232" t="s">
        <v>109</v>
      </c>
      <c r="B1207" s="191" t="s">
        <v>35</v>
      </c>
      <c r="C1207" s="191">
        <v>109</v>
      </c>
      <c r="D1207" s="198" t="s">
        <v>698</v>
      </c>
      <c r="E1207" s="198" t="s">
        <v>9</v>
      </c>
      <c r="F1207" s="211"/>
      <c r="G1207" s="211"/>
      <c r="H1207" s="211"/>
      <c r="I1207" s="211"/>
      <c r="J1207" s="211"/>
      <c r="K1207" s="211"/>
      <c r="L1207" s="211"/>
      <c r="M1207" s="211"/>
      <c r="N1207" s="211"/>
      <c r="O1207" s="211"/>
      <c r="P1207" s="211"/>
      <c r="Q1207" s="211"/>
      <c r="R1207" s="211"/>
      <c r="S1207" s="211"/>
      <c r="T1207" s="211"/>
      <c r="U1207" s="211"/>
      <c r="V1207" s="211"/>
      <c r="W1207" s="211"/>
      <c r="X1207" s="211"/>
      <c r="Y1207" s="189" t="s">
        <v>824</v>
      </c>
      <c r="Z1207" s="127" t="s">
        <v>824</v>
      </c>
      <c r="AA1207" s="127" t="s">
        <v>824</v>
      </c>
      <c r="AB1207" s="128" t="s">
        <v>824</v>
      </c>
      <c r="AC1207" s="61" t="s">
        <v>824</v>
      </c>
      <c r="AD1207" s="214"/>
      <c r="AE1207" s="61" t="s">
        <v>824</v>
      </c>
      <c r="AF1207" s="130" t="s">
        <v>824</v>
      </c>
      <c r="AG1207" s="123" t="s">
        <v>824</v>
      </c>
      <c r="AH1207" s="123" t="s">
        <v>824</v>
      </c>
      <c r="AI1207" s="61" t="s">
        <v>824</v>
      </c>
      <c r="AJ1207" s="61" t="s">
        <v>824</v>
      </c>
      <c r="AK1207" s="61" t="s">
        <v>824</v>
      </c>
      <c r="AL1207" s="61" t="s">
        <v>1129</v>
      </c>
      <c r="AM1207" s="76"/>
      <c r="AN1207" s="215"/>
      <c r="AO1207" s="215"/>
      <c r="AP1207" s="215"/>
      <c r="AQ1207" s="215"/>
    </row>
    <row r="1208" spans="1:43" ht="38.25" x14ac:dyDescent="0.25">
      <c r="A1208" s="232" t="s">
        <v>109</v>
      </c>
      <c r="B1208" s="74" t="s">
        <v>35</v>
      </c>
      <c r="C1208" s="74">
        <v>110</v>
      </c>
      <c r="D1208" s="74" t="s">
        <v>699</v>
      </c>
      <c r="E1208" s="74" t="s">
        <v>9</v>
      </c>
      <c r="F1208" s="209"/>
      <c r="G1208" s="209"/>
      <c r="H1208" s="209"/>
      <c r="I1208" s="209"/>
      <c r="J1208" s="209"/>
      <c r="K1208" s="209"/>
      <c r="L1208" s="209"/>
      <c r="M1208" s="209"/>
      <c r="N1208" s="209"/>
      <c r="O1208" s="209"/>
      <c r="P1208" s="209"/>
      <c r="Q1208" s="209"/>
      <c r="R1208" s="209"/>
      <c r="S1208" s="209"/>
      <c r="T1208" s="209"/>
      <c r="U1208" s="209"/>
      <c r="V1208" s="209"/>
      <c r="W1208" s="209"/>
      <c r="X1208" s="209"/>
      <c r="Y1208" s="64" t="s">
        <v>824</v>
      </c>
      <c r="Z1208" s="127" t="s">
        <v>824</v>
      </c>
      <c r="AA1208" s="127" t="s">
        <v>824</v>
      </c>
      <c r="AB1208" s="128" t="s">
        <v>824</v>
      </c>
      <c r="AC1208" s="61" t="s">
        <v>824</v>
      </c>
      <c r="AD1208" s="214"/>
      <c r="AE1208" s="61" t="s">
        <v>824</v>
      </c>
      <c r="AF1208" s="130" t="s">
        <v>824</v>
      </c>
      <c r="AG1208" s="123" t="s">
        <v>824</v>
      </c>
      <c r="AH1208" s="123" t="s">
        <v>824</v>
      </c>
      <c r="AI1208" s="61" t="s">
        <v>824</v>
      </c>
      <c r="AJ1208" s="61" t="s">
        <v>824</v>
      </c>
      <c r="AK1208" s="61" t="s">
        <v>824</v>
      </c>
      <c r="AL1208" s="61" t="s">
        <v>1129</v>
      </c>
      <c r="AM1208" s="76"/>
      <c r="AN1208" s="215"/>
      <c r="AO1208" s="215"/>
      <c r="AP1208" s="215"/>
      <c r="AQ1208" s="215"/>
    </row>
    <row r="1209" spans="1:43" ht="25.5" x14ac:dyDescent="0.25">
      <c r="A1209" s="232" t="s">
        <v>109</v>
      </c>
      <c r="B1209" s="191" t="s">
        <v>35</v>
      </c>
      <c r="C1209" s="191">
        <v>111</v>
      </c>
      <c r="D1209" s="198" t="s">
        <v>700</v>
      </c>
      <c r="E1209" s="198" t="s">
        <v>9</v>
      </c>
      <c r="F1209" s="211"/>
      <c r="G1209" s="211"/>
      <c r="H1209" s="211"/>
      <c r="I1209" s="211"/>
      <c r="J1209" s="211"/>
      <c r="K1209" s="211"/>
      <c r="L1209" s="211"/>
      <c r="M1209" s="211"/>
      <c r="N1209" s="211"/>
      <c r="O1209" s="211"/>
      <c r="P1209" s="211"/>
      <c r="Q1209" s="211"/>
      <c r="R1209" s="211"/>
      <c r="S1209" s="211"/>
      <c r="T1209" s="211"/>
      <c r="U1209" s="211"/>
      <c r="V1209" s="211"/>
      <c r="W1209" s="211"/>
      <c r="X1209" s="211"/>
      <c r="Y1209" s="189" t="s">
        <v>824</v>
      </c>
      <c r="Z1209" s="127" t="s">
        <v>824</v>
      </c>
      <c r="AA1209" s="127" t="s">
        <v>824</v>
      </c>
      <c r="AB1209" s="128" t="s">
        <v>824</v>
      </c>
      <c r="AC1209" s="61" t="s">
        <v>824</v>
      </c>
      <c r="AD1209" s="214"/>
      <c r="AE1209" s="61" t="s">
        <v>824</v>
      </c>
      <c r="AF1209" s="130" t="s">
        <v>824</v>
      </c>
      <c r="AG1209" s="123" t="s">
        <v>824</v>
      </c>
      <c r="AH1209" s="123" t="s">
        <v>824</v>
      </c>
      <c r="AI1209" s="61" t="s">
        <v>824</v>
      </c>
      <c r="AJ1209" s="61" t="s">
        <v>824</v>
      </c>
      <c r="AK1209" s="61" t="s">
        <v>824</v>
      </c>
      <c r="AL1209" s="61" t="s">
        <v>1129</v>
      </c>
      <c r="AM1209" s="76"/>
      <c r="AN1209" s="215"/>
      <c r="AO1209" s="215"/>
      <c r="AP1209" s="215"/>
      <c r="AQ1209" s="215"/>
    </row>
    <row r="1210" spans="1:43" ht="38.25" x14ac:dyDescent="0.25">
      <c r="A1210" s="232" t="s">
        <v>109</v>
      </c>
      <c r="B1210" s="74" t="s">
        <v>35</v>
      </c>
      <c r="C1210" s="74">
        <v>112</v>
      </c>
      <c r="D1210" s="74" t="s">
        <v>701</v>
      </c>
      <c r="E1210" s="74" t="s">
        <v>9</v>
      </c>
      <c r="F1210" s="209"/>
      <c r="G1210" s="209"/>
      <c r="H1210" s="209"/>
      <c r="I1210" s="209"/>
      <c r="J1210" s="209"/>
      <c r="K1210" s="209"/>
      <c r="L1210" s="209"/>
      <c r="M1210" s="209"/>
      <c r="N1210" s="209"/>
      <c r="O1210" s="209"/>
      <c r="P1210" s="209"/>
      <c r="Q1210" s="209"/>
      <c r="R1210" s="209"/>
      <c r="S1210" s="209"/>
      <c r="T1210" s="209"/>
      <c r="U1210" s="209"/>
      <c r="V1210" s="209"/>
      <c r="W1210" s="209"/>
      <c r="X1210" s="209"/>
      <c r="Y1210" s="64" t="s">
        <v>824</v>
      </c>
      <c r="Z1210" s="127" t="s">
        <v>824</v>
      </c>
      <c r="AA1210" s="127" t="s">
        <v>824</v>
      </c>
      <c r="AB1210" s="128" t="s">
        <v>824</v>
      </c>
      <c r="AC1210" s="61" t="s">
        <v>824</v>
      </c>
      <c r="AD1210" s="214"/>
      <c r="AE1210" s="61" t="s">
        <v>824</v>
      </c>
      <c r="AF1210" s="130" t="s">
        <v>824</v>
      </c>
      <c r="AG1210" s="123" t="s">
        <v>824</v>
      </c>
      <c r="AH1210" s="123" t="s">
        <v>824</v>
      </c>
      <c r="AI1210" s="61" t="s">
        <v>824</v>
      </c>
      <c r="AJ1210" s="61" t="s">
        <v>824</v>
      </c>
      <c r="AK1210" s="61" t="s">
        <v>824</v>
      </c>
      <c r="AL1210" s="61" t="s">
        <v>1129</v>
      </c>
      <c r="AM1210" s="76"/>
      <c r="AN1210" s="215"/>
      <c r="AO1210" s="215"/>
      <c r="AP1210" s="215"/>
      <c r="AQ1210" s="215"/>
    </row>
    <row r="1211" spans="1:43" ht="25.5" x14ac:dyDescent="0.25">
      <c r="A1211" s="232" t="s">
        <v>109</v>
      </c>
      <c r="B1211" s="191" t="s">
        <v>38</v>
      </c>
      <c r="C1211" s="191">
        <v>113</v>
      </c>
      <c r="D1211" s="198" t="s">
        <v>702</v>
      </c>
      <c r="E1211" s="198" t="s">
        <v>8</v>
      </c>
      <c r="F1211" s="211"/>
      <c r="G1211" s="211"/>
      <c r="H1211" s="211"/>
      <c r="I1211" s="211"/>
      <c r="J1211" s="211"/>
      <c r="K1211" s="211"/>
      <c r="L1211" s="211"/>
      <c r="M1211" s="211"/>
      <c r="N1211" s="211"/>
      <c r="O1211" s="211"/>
      <c r="P1211" s="211"/>
      <c r="Q1211" s="211"/>
      <c r="R1211" s="211"/>
      <c r="S1211" s="211"/>
      <c r="T1211" s="211"/>
      <c r="U1211" s="211"/>
      <c r="V1211" s="211"/>
      <c r="W1211" s="211"/>
      <c r="X1211" s="211"/>
      <c r="Y1211" s="189" t="s">
        <v>824</v>
      </c>
      <c r="Z1211" s="127" t="s">
        <v>824</v>
      </c>
      <c r="AA1211" s="127" t="s">
        <v>824</v>
      </c>
      <c r="AB1211" s="128" t="s">
        <v>824</v>
      </c>
      <c r="AC1211" s="61" t="s">
        <v>824</v>
      </c>
      <c r="AD1211" s="214"/>
      <c r="AE1211" s="61" t="s">
        <v>824</v>
      </c>
      <c r="AF1211" s="130" t="s">
        <v>824</v>
      </c>
      <c r="AG1211" s="123" t="s">
        <v>824</v>
      </c>
      <c r="AH1211" s="123" t="s">
        <v>824</v>
      </c>
      <c r="AI1211" s="61" t="s">
        <v>824</v>
      </c>
      <c r="AJ1211" s="61" t="s">
        <v>824</v>
      </c>
      <c r="AK1211" s="61" t="s">
        <v>824</v>
      </c>
      <c r="AL1211" s="61" t="s">
        <v>1129</v>
      </c>
      <c r="AM1211" s="76"/>
      <c r="AN1211" s="215"/>
      <c r="AO1211" s="215"/>
      <c r="AP1211" s="215"/>
      <c r="AQ1211" s="215"/>
    </row>
    <row r="1212" spans="1:43" x14ac:dyDescent="0.25">
      <c r="A1212" s="232" t="s">
        <v>109</v>
      </c>
      <c r="B1212" s="74" t="s">
        <v>38</v>
      </c>
      <c r="C1212" s="74">
        <v>116</v>
      </c>
      <c r="D1212" s="74" t="s">
        <v>703</v>
      </c>
      <c r="E1212" s="74" t="s">
        <v>9</v>
      </c>
      <c r="F1212" s="209"/>
      <c r="G1212" s="209"/>
      <c r="H1212" s="209"/>
      <c r="I1212" s="209"/>
      <c r="J1212" s="209"/>
      <c r="K1212" s="209"/>
      <c r="L1212" s="209"/>
      <c r="M1212" s="209"/>
      <c r="N1212" s="209"/>
      <c r="O1212" s="209"/>
      <c r="P1212" s="209"/>
      <c r="Q1212" s="209"/>
      <c r="R1212" s="209"/>
      <c r="S1212" s="209"/>
      <c r="T1212" s="209"/>
      <c r="U1212" s="209"/>
      <c r="V1212" s="209"/>
      <c r="W1212" s="209"/>
      <c r="X1212" s="209"/>
      <c r="Y1212" s="64" t="s">
        <v>824</v>
      </c>
      <c r="Z1212" s="127" t="s">
        <v>824</v>
      </c>
      <c r="AA1212" s="127" t="s">
        <v>824</v>
      </c>
      <c r="AB1212" s="414" t="s">
        <v>824</v>
      </c>
      <c r="AC1212" s="61" t="s">
        <v>824</v>
      </c>
      <c r="AD1212" s="207"/>
      <c r="AE1212" s="61" t="s">
        <v>824</v>
      </c>
      <c r="AF1212" s="130" t="s">
        <v>824</v>
      </c>
      <c r="AG1212" s="123" t="s">
        <v>824</v>
      </c>
      <c r="AH1212" s="123" t="s">
        <v>824</v>
      </c>
      <c r="AI1212" s="61" t="s">
        <v>824</v>
      </c>
      <c r="AJ1212" s="61" t="s">
        <v>824</v>
      </c>
      <c r="AK1212" s="61" t="s">
        <v>824</v>
      </c>
      <c r="AL1212" s="61" t="s">
        <v>1129</v>
      </c>
      <c r="AM1212" s="76"/>
      <c r="AN1212" s="239"/>
      <c r="AO1212" s="239"/>
      <c r="AP1212" s="239"/>
      <c r="AQ1212" s="239"/>
    </row>
    <row r="1213" spans="1:43" ht="25.5" x14ac:dyDescent="0.25">
      <c r="A1213" s="232" t="s">
        <v>109</v>
      </c>
      <c r="B1213" s="191" t="s">
        <v>66</v>
      </c>
      <c r="C1213" s="191">
        <v>117</v>
      </c>
      <c r="D1213" s="191" t="s">
        <v>705</v>
      </c>
      <c r="E1213" s="191" t="s">
        <v>9</v>
      </c>
      <c r="F1213" s="216"/>
      <c r="G1213" s="216"/>
      <c r="H1213" s="216"/>
      <c r="I1213" s="216"/>
      <c r="J1213" s="216"/>
      <c r="K1213" s="216"/>
      <c r="L1213" s="216"/>
      <c r="M1213" s="216"/>
      <c r="N1213" s="216"/>
      <c r="O1213" s="216"/>
      <c r="P1213" s="216"/>
      <c r="Q1213" s="216"/>
      <c r="R1213" s="216"/>
      <c r="S1213" s="216"/>
      <c r="T1213" s="216"/>
      <c r="U1213" s="216"/>
      <c r="V1213" s="216"/>
      <c r="W1213" s="216"/>
      <c r="X1213" s="216"/>
      <c r="Y1213" s="152" t="s">
        <v>824</v>
      </c>
      <c r="Z1213" s="127" t="s">
        <v>824</v>
      </c>
      <c r="AA1213" s="127" t="s">
        <v>824</v>
      </c>
      <c r="AB1213" s="127" t="s">
        <v>824</v>
      </c>
      <c r="AC1213" s="35" t="s">
        <v>824</v>
      </c>
      <c r="AD1213" s="237"/>
      <c r="AE1213" s="35" t="s">
        <v>824</v>
      </c>
      <c r="AF1213" s="193" t="s">
        <v>824</v>
      </c>
      <c r="AG1213" s="123" t="s">
        <v>824</v>
      </c>
      <c r="AH1213" s="123" t="s">
        <v>824</v>
      </c>
      <c r="AI1213" s="35" t="s">
        <v>824</v>
      </c>
      <c r="AJ1213" s="35" t="s">
        <v>824</v>
      </c>
      <c r="AK1213" s="35" t="s">
        <v>824</v>
      </c>
      <c r="AL1213" s="35" t="s">
        <v>1129</v>
      </c>
      <c r="AM1213" s="192"/>
      <c r="AN1213" s="239"/>
      <c r="AO1213" s="239"/>
      <c r="AP1213" s="239"/>
      <c r="AQ1213" s="239"/>
    </row>
    <row r="1214" spans="1:43" ht="38.25" x14ac:dyDescent="0.25">
      <c r="A1214" s="232" t="s">
        <v>109</v>
      </c>
      <c r="B1214" s="74" t="s">
        <v>66</v>
      </c>
      <c r="C1214" s="74">
        <v>118</v>
      </c>
      <c r="D1214" s="74" t="s">
        <v>707</v>
      </c>
      <c r="E1214" s="74" t="s">
        <v>9</v>
      </c>
      <c r="F1214" s="209"/>
      <c r="G1214" s="209"/>
      <c r="H1214" s="209"/>
      <c r="I1214" s="209"/>
      <c r="J1214" s="209"/>
      <c r="K1214" s="209"/>
      <c r="L1214" s="209"/>
      <c r="M1214" s="209"/>
      <c r="N1214" s="209"/>
      <c r="O1214" s="209"/>
      <c r="P1214" s="209"/>
      <c r="Q1214" s="209"/>
      <c r="R1214" s="209"/>
      <c r="S1214" s="209"/>
      <c r="T1214" s="209"/>
      <c r="U1214" s="209"/>
      <c r="V1214" s="209"/>
      <c r="W1214" s="209"/>
      <c r="X1214" s="209"/>
      <c r="Y1214" s="64" t="s">
        <v>824</v>
      </c>
      <c r="Z1214" s="127" t="s">
        <v>824</v>
      </c>
      <c r="AA1214" s="127" t="s">
        <v>824</v>
      </c>
      <c r="AB1214" s="414" t="s">
        <v>824</v>
      </c>
      <c r="AC1214" s="61" t="s">
        <v>824</v>
      </c>
      <c r="AD1214" s="207"/>
      <c r="AE1214" s="61" t="s">
        <v>824</v>
      </c>
      <c r="AF1214" s="130" t="s">
        <v>824</v>
      </c>
      <c r="AG1214" s="123" t="s">
        <v>824</v>
      </c>
      <c r="AH1214" s="123" t="s">
        <v>824</v>
      </c>
      <c r="AI1214" s="61" t="s">
        <v>824</v>
      </c>
      <c r="AJ1214" s="61" t="s">
        <v>824</v>
      </c>
      <c r="AK1214" s="61" t="s">
        <v>824</v>
      </c>
      <c r="AL1214" s="61" t="s">
        <v>1129</v>
      </c>
      <c r="AM1214" s="76"/>
      <c r="AN1214" s="239"/>
      <c r="AO1214" s="239"/>
      <c r="AP1214" s="239"/>
      <c r="AQ1214" s="239"/>
    </row>
    <row r="1215" spans="1:43" ht="38.25" x14ac:dyDescent="0.25">
      <c r="A1215" s="232" t="s">
        <v>109</v>
      </c>
      <c r="B1215" s="191" t="s">
        <v>66</v>
      </c>
      <c r="C1215" s="191">
        <v>119</v>
      </c>
      <c r="D1215" s="191" t="s">
        <v>761</v>
      </c>
      <c r="E1215" s="191" t="s">
        <v>9</v>
      </c>
      <c r="F1215" s="216"/>
      <c r="G1215" s="216"/>
      <c r="H1215" s="216"/>
      <c r="I1215" s="216"/>
      <c r="J1215" s="216"/>
      <c r="K1215" s="216"/>
      <c r="L1215" s="216"/>
      <c r="M1215" s="216"/>
      <c r="N1215" s="216"/>
      <c r="O1215" s="216"/>
      <c r="P1215" s="216"/>
      <c r="Q1215" s="216"/>
      <c r="R1215" s="216"/>
      <c r="S1215" s="216"/>
      <c r="T1215" s="216"/>
      <c r="U1215" s="216"/>
      <c r="V1215" s="216"/>
      <c r="W1215" s="216"/>
      <c r="X1215" s="216"/>
      <c r="Y1215" s="152" t="s">
        <v>824</v>
      </c>
      <c r="Z1215" s="127" t="s">
        <v>824</v>
      </c>
      <c r="AA1215" s="127" t="s">
        <v>824</v>
      </c>
      <c r="AB1215" s="127" t="s">
        <v>824</v>
      </c>
      <c r="AC1215" s="35" t="s">
        <v>824</v>
      </c>
      <c r="AD1215" s="237"/>
      <c r="AE1215" s="35" t="s">
        <v>824</v>
      </c>
      <c r="AF1215" s="193" t="s">
        <v>824</v>
      </c>
      <c r="AG1215" s="123" t="s">
        <v>824</v>
      </c>
      <c r="AH1215" s="123" t="s">
        <v>824</v>
      </c>
      <c r="AI1215" s="35" t="s">
        <v>824</v>
      </c>
      <c r="AJ1215" s="35" t="s">
        <v>824</v>
      </c>
      <c r="AK1215" s="35" t="s">
        <v>824</v>
      </c>
      <c r="AL1215" s="35" t="s">
        <v>1129</v>
      </c>
      <c r="AM1215" s="192"/>
      <c r="AN1215" s="239"/>
      <c r="AO1215" s="239"/>
      <c r="AP1215" s="239"/>
      <c r="AQ1215" s="239"/>
    </row>
    <row r="1216" spans="1:43" ht="25.5" x14ac:dyDescent="0.25">
      <c r="A1216" s="232" t="s">
        <v>109</v>
      </c>
      <c r="B1216" s="74" t="s">
        <v>45</v>
      </c>
      <c r="C1216" s="74">
        <v>120</v>
      </c>
      <c r="D1216" s="74" t="s">
        <v>710</v>
      </c>
      <c r="E1216" s="74" t="s">
        <v>9</v>
      </c>
      <c r="F1216" s="209"/>
      <c r="G1216" s="209"/>
      <c r="H1216" s="209"/>
      <c r="I1216" s="209"/>
      <c r="J1216" s="209"/>
      <c r="K1216" s="209"/>
      <c r="L1216" s="209"/>
      <c r="M1216" s="209"/>
      <c r="N1216" s="209"/>
      <c r="O1216" s="209"/>
      <c r="P1216" s="209"/>
      <c r="Q1216" s="209"/>
      <c r="R1216" s="209"/>
      <c r="S1216" s="209"/>
      <c r="T1216" s="209"/>
      <c r="U1216" s="209"/>
      <c r="V1216" s="209"/>
      <c r="W1216" s="209"/>
      <c r="X1216" s="209"/>
      <c r="Y1216" s="64" t="s">
        <v>824</v>
      </c>
      <c r="Z1216" s="127" t="s">
        <v>824</v>
      </c>
      <c r="AA1216" s="127" t="s">
        <v>824</v>
      </c>
      <c r="AB1216" s="414" t="s">
        <v>824</v>
      </c>
      <c r="AC1216" s="61" t="s">
        <v>824</v>
      </c>
      <c r="AD1216" s="207"/>
      <c r="AE1216" s="61" t="s">
        <v>824</v>
      </c>
      <c r="AF1216" s="130" t="s">
        <v>824</v>
      </c>
      <c r="AG1216" s="123" t="s">
        <v>824</v>
      </c>
      <c r="AH1216" s="123" t="s">
        <v>824</v>
      </c>
      <c r="AI1216" s="61" t="s">
        <v>824</v>
      </c>
      <c r="AJ1216" s="61" t="s">
        <v>824</v>
      </c>
      <c r="AK1216" s="61" t="s">
        <v>824</v>
      </c>
      <c r="AL1216" s="61" t="s">
        <v>1129</v>
      </c>
      <c r="AM1216" s="76"/>
      <c r="AN1216" s="239"/>
      <c r="AO1216" s="239"/>
      <c r="AP1216" s="239"/>
      <c r="AQ1216" s="239"/>
    </row>
    <row r="1217" spans="1:43" ht="25.5" x14ac:dyDescent="0.25">
      <c r="A1217" s="232" t="s">
        <v>109</v>
      </c>
      <c r="B1217" s="191" t="s">
        <v>66</v>
      </c>
      <c r="C1217" s="191">
        <v>121</v>
      </c>
      <c r="D1217" s="191" t="s">
        <v>712</v>
      </c>
      <c r="E1217" s="191" t="s">
        <v>9</v>
      </c>
      <c r="F1217" s="216"/>
      <c r="G1217" s="216"/>
      <c r="H1217" s="216"/>
      <c r="I1217" s="216"/>
      <c r="J1217" s="216"/>
      <c r="K1217" s="216"/>
      <c r="L1217" s="216"/>
      <c r="M1217" s="216"/>
      <c r="N1217" s="216"/>
      <c r="O1217" s="216"/>
      <c r="P1217" s="216"/>
      <c r="Q1217" s="216"/>
      <c r="R1217" s="216"/>
      <c r="S1217" s="216"/>
      <c r="T1217" s="216"/>
      <c r="U1217" s="216"/>
      <c r="V1217" s="216"/>
      <c r="W1217" s="216"/>
      <c r="X1217" s="216"/>
      <c r="Y1217" s="152" t="s">
        <v>824</v>
      </c>
      <c r="Z1217" s="127" t="s">
        <v>824</v>
      </c>
      <c r="AA1217" s="127" t="s">
        <v>824</v>
      </c>
      <c r="AB1217" s="127" t="s">
        <v>824</v>
      </c>
      <c r="AC1217" s="35" t="s">
        <v>824</v>
      </c>
      <c r="AD1217" s="237"/>
      <c r="AE1217" s="35" t="s">
        <v>824</v>
      </c>
      <c r="AF1217" s="193" t="s">
        <v>824</v>
      </c>
      <c r="AG1217" s="123" t="s">
        <v>824</v>
      </c>
      <c r="AH1217" s="123" t="s">
        <v>824</v>
      </c>
      <c r="AI1217" s="35" t="s">
        <v>824</v>
      </c>
      <c r="AJ1217" s="35" t="s">
        <v>824</v>
      </c>
      <c r="AK1217" s="35" t="s">
        <v>824</v>
      </c>
      <c r="AL1217" s="35" t="s">
        <v>1129</v>
      </c>
      <c r="AM1217" s="192"/>
      <c r="AN1217" s="239"/>
      <c r="AO1217" s="239"/>
      <c r="AP1217" s="239"/>
      <c r="AQ1217" s="239"/>
    </row>
    <row r="1218" spans="1:43" ht="25.5" x14ac:dyDescent="0.25">
      <c r="A1218" s="232" t="s">
        <v>109</v>
      </c>
      <c r="B1218" s="74" t="s">
        <v>66</v>
      </c>
      <c r="C1218" s="74">
        <v>122</v>
      </c>
      <c r="D1218" s="74" t="s">
        <v>763</v>
      </c>
      <c r="E1218" s="74" t="s">
        <v>9</v>
      </c>
      <c r="F1218" s="209"/>
      <c r="G1218" s="209"/>
      <c r="H1218" s="209"/>
      <c r="I1218" s="209"/>
      <c r="J1218" s="209"/>
      <c r="K1218" s="209"/>
      <c r="L1218" s="209"/>
      <c r="M1218" s="209"/>
      <c r="N1218" s="209"/>
      <c r="O1218" s="209"/>
      <c r="P1218" s="209"/>
      <c r="Q1218" s="209"/>
      <c r="R1218" s="209"/>
      <c r="S1218" s="209"/>
      <c r="T1218" s="209"/>
      <c r="U1218" s="209"/>
      <c r="V1218" s="209"/>
      <c r="W1218" s="209"/>
      <c r="X1218" s="209"/>
      <c r="Y1218" s="64" t="s">
        <v>824</v>
      </c>
      <c r="Z1218" s="127" t="s">
        <v>824</v>
      </c>
      <c r="AA1218" s="127" t="s">
        <v>824</v>
      </c>
      <c r="AB1218" s="414" t="s">
        <v>824</v>
      </c>
      <c r="AC1218" s="61" t="s">
        <v>824</v>
      </c>
      <c r="AD1218" s="207"/>
      <c r="AE1218" s="61" t="s">
        <v>824</v>
      </c>
      <c r="AF1218" s="130" t="s">
        <v>824</v>
      </c>
      <c r="AG1218" s="123" t="s">
        <v>824</v>
      </c>
      <c r="AH1218" s="123" t="s">
        <v>824</v>
      </c>
      <c r="AI1218" s="61" t="s">
        <v>824</v>
      </c>
      <c r="AJ1218" s="61" t="s">
        <v>824</v>
      </c>
      <c r="AK1218" s="61" t="s">
        <v>824</v>
      </c>
      <c r="AL1218" s="61" t="s">
        <v>1129</v>
      </c>
      <c r="AM1218" s="76"/>
      <c r="AN1218" s="239"/>
      <c r="AO1218" s="239"/>
      <c r="AP1218" s="239"/>
      <c r="AQ1218" s="239"/>
    </row>
    <row r="1219" spans="1:43" ht="25.5" x14ac:dyDescent="0.25">
      <c r="A1219" s="232" t="s">
        <v>109</v>
      </c>
      <c r="B1219" s="191" t="s">
        <v>66</v>
      </c>
      <c r="C1219" s="191">
        <v>123</v>
      </c>
      <c r="D1219" s="191" t="s">
        <v>764</v>
      </c>
      <c r="E1219" s="191" t="s">
        <v>715</v>
      </c>
      <c r="F1219" s="216"/>
      <c r="G1219" s="216"/>
      <c r="H1219" s="216"/>
      <c r="I1219" s="216"/>
      <c r="J1219" s="216"/>
      <c r="K1219" s="216"/>
      <c r="L1219" s="216"/>
      <c r="M1219" s="216"/>
      <c r="N1219" s="216"/>
      <c r="O1219" s="216"/>
      <c r="P1219" s="216"/>
      <c r="Q1219" s="216"/>
      <c r="R1219" s="216"/>
      <c r="S1219" s="216"/>
      <c r="T1219" s="216"/>
      <c r="U1219" s="216"/>
      <c r="V1219" s="216"/>
      <c r="W1219" s="216"/>
      <c r="X1219" s="216"/>
      <c r="Y1219" s="152" t="s">
        <v>824</v>
      </c>
      <c r="Z1219" s="127" t="s">
        <v>824</v>
      </c>
      <c r="AA1219" s="127" t="s">
        <v>824</v>
      </c>
      <c r="AB1219" s="127" t="s">
        <v>824</v>
      </c>
      <c r="AC1219" s="35" t="s">
        <v>824</v>
      </c>
      <c r="AD1219" s="237"/>
      <c r="AE1219" s="35" t="s">
        <v>824</v>
      </c>
      <c r="AF1219" s="193" t="s">
        <v>824</v>
      </c>
      <c r="AG1219" s="123" t="s">
        <v>824</v>
      </c>
      <c r="AH1219" s="123" t="s">
        <v>824</v>
      </c>
      <c r="AI1219" s="35" t="s">
        <v>824</v>
      </c>
      <c r="AJ1219" s="35" t="s">
        <v>824</v>
      </c>
      <c r="AK1219" s="35" t="s">
        <v>824</v>
      </c>
      <c r="AL1219" s="35" t="s">
        <v>1129</v>
      </c>
      <c r="AM1219" s="192"/>
      <c r="AN1219" s="239"/>
      <c r="AO1219" s="239"/>
      <c r="AP1219" s="239"/>
      <c r="AQ1219" s="239"/>
    </row>
    <row r="1220" spans="1:43" ht="38.25" x14ac:dyDescent="0.25">
      <c r="A1220" s="232" t="s">
        <v>109</v>
      </c>
      <c r="B1220" s="74" t="s">
        <v>66</v>
      </c>
      <c r="C1220" s="74">
        <v>125</v>
      </c>
      <c r="D1220" s="74" t="s">
        <v>719</v>
      </c>
      <c r="E1220" s="74" t="s">
        <v>9</v>
      </c>
      <c r="F1220" s="209"/>
      <c r="G1220" s="209"/>
      <c r="H1220" s="209"/>
      <c r="I1220" s="209"/>
      <c r="J1220" s="209"/>
      <c r="K1220" s="209"/>
      <c r="L1220" s="209"/>
      <c r="M1220" s="209"/>
      <c r="N1220" s="209"/>
      <c r="O1220" s="209"/>
      <c r="P1220" s="209"/>
      <c r="Q1220" s="209"/>
      <c r="R1220" s="209"/>
      <c r="S1220" s="209"/>
      <c r="T1220" s="209"/>
      <c r="U1220" s="209"/>
      <c r="V1220" s="209"/>
      <c r="W1220" s="209"/>
      <c r="X1220" s="209"/>
      <c r="Y1220" s="64" t="s">
        <v>824</v>
      </c>
      <c r="Z1220" s="127" t="s">
        <v>824</v>
      </c>
      <c r="AA1220" s="127" t="s">
        <v>824</v>
      </c>
      <c r="AB1220" s="414" t="s">
        <v>824</v>
      </c>
      <c r="AC1220" s="61" t="s">
        <v>824</v>
      </c>
      <c r="AD1220" s="207"/>
      <c r="AE1220" s="61" t="s">
        <v>824</v>
      </c>
      <c r="AF1220" s="130" t="s">
        <v>824</v>
      </c>
      <c r="AG1220" s="123" t="s">
        <v>824</v>
      </c>
      <c r="AH1220" s="123" t="s">
        <v>824</v>
      </c>
      <c r="AI1220" s="61" t="s">
        <v>824</v>
      </c>
      <c r="AJ1220" s="61" t="s">
        <v>824</v>
      </c>
      <c r="AK1220" s="61" t="s">
        <v>824</v>
      </c>
      <c r="AL1220" s="61" t="s">
        <v>1129</v>
      </c>
      <c r="AM1220" s="76"/>
      <c r="AN1220" s="239"/>
      <c r="AO1220" s="239"/>
      <c r="AP1220" s="239"/>
      <c r="AQ1220" s="239"/>
    </row>
    <row r="1221" spans="1:43" ht="25.5" x14ac:dyDescent="0.25">
      <c r="A1221" s="232" t="s">
        <v>109</v>
      </c>
      <c r="B1221" s="191" t="s">
        <v>66</v>
      </c>
      <c r="C1221" s="191">
        <v>126</v>
      </c>
      <c r="D1221" s="191" t="s">
        <v>766</v>
      </c>
      <c r="E1221" s="191" t="s">
        <v>9</v>
      </c>
      <c r="F1221" s="216"/>
      <c r="G1221" s="216"/>
      <c r="H1221" s="216"/>
      <c r="I1221" s="216"/>
      <c r="J1221" s="216"/>
      <c r="K1221" s="216"/>
      <c r="L1221" s="216"/>
      <c r="M1221" s="216"/>
      <c r="N1221" s="216"/>
      <c r="O1221" s="216"/>
      <c r="P1221" s="216"/>
      <c r="Q1221" s="216"/>
      <c r="R1221" s="216"/>
      <c r="S1221" s="216"/>
      <c r="T1221" s="216"/>
      <c r="U1221" s="216"/>
      <c r="V1221" s="216"/>
      <c r="W1221" s="216"/>
      <c r="X1221" s="216"/>
      <c r="Y1221" s="152" t="s">
        <v>824</v>
      </c>
      <c r="Z1221" s="127" t="s">
        <v>824</v>
      </c>
      <c r="AA1221" s="127" t="s">
        <v>824</v>
      </c>
      <c r="AB1221" s="127" t="s">
        <v>824</v>
      </c>
      <c r="AC1221" s="35" t="s">
        <v>824</v>
      </c>
      <c r="AD1221" s="237"/>
      <c r="AE1221" s="35" t="s">
        <v>824</v>
      </c>
      <c r="AF1221" s="193" t="s">
        <v>824</v>
      </c>
      <c r="AG1221" s="123" t="s">
        <v>824</v>
      </c>
      <c r="AH1221" s="123" t="s">
        <v>824</v>
      </c>
      <c r="AI1221" s="35" t="s">
        <v>824</v>
      </c>
      <c r="AJ1221" s="35" t="s">
        <v>824</v>
      </c>
      <c r="AK1221" s="35" t="s">
        <v>824</v>
      </c>
      <c r="AL1221" s="35" t="s">
        <v>1129</v>
      </c>
      <c r="AM1221" s="192"/>
      <c r="AN1221" s="239"/>
      <c r="AO1221" s="239"/>
      <c r="AP1221" s="239"/>
      <c r="AQ1221" s="239"/>
    </row>
    <row r="1222" spans="1:43" ht="25.5" x14ac:dyDescent="0.25">
      <c r="A1222" s="232" t="s">
        <v>109</v>
      </c>
      <c r="B1222" s="74" t="s">
        <v>66</v>
      </c>
      <c r="C1222" s="74">
        <v>127</v>
      </c>
      <c r="D1222" s="74" t="s">
        <v>722</v>
      </c>
      <c r="E1222" s="74" t="s">
        <v>9</v>
      </c>
      <c r="F1222" s="209"/>
      <c r="G1222" s="209"/>
      <c r="H1222" s="209"/>
      <c r="I1222" s="209"/>
      <c r="J1222" s="209"/>
      <c r="K1222" s="209"/>
      <c r="L1222" s="209"/>
      <c r="M1222" s="209"/>
      <c r="N1222" s="209"/>
      <c r="O1222" s="209"/>
      <c r="P1222" s="209"/>
      <c r="Q1222" s="209"/>
      <c r="R1222" s="209"/>
      <c r="S1222" s="209"/>
      <c r="T1222" s="209"/>
      <c r="U1222" s="209"/>
      <c r="V1222" s="209"/>
      <c r="W1222" s="209"/>
      <c r="X1222" s="209"/>
      <c r="Y1222" s="64" t="s">
        <v>824</v>
      </c>
      <c r="Z1222" s="127" t="s">
        <v>824</v>
      </c>
      <c r="AA1222" s="127" t="s">
        <v>824</v>
      </c>
      <c r="AB1222" s="414" t="s">
        <v>824</v>
      </c>
      <c r="AC1222" s="61" t="s">
        <v>824</v>
      </c>
      <c r="AD1222" s="207"/>
      <c r="AE1222" s="61" t="s">
        <v>824</v>
      </c>
      <c r="AF1222" s="130" t="s">
        <v>824</v>
      </c>
      <c r="AG1222" s="123" t="s">
        <v>824</v>
      </c>
      <c r="AH1222" s="123" t="s">
        <v>824</v>
      </c>
      <c r="AI1222" s="61" t="s">
        <v>824</v>
      </c>
      <c r="AJ1222" s="61" t="s">
        <v>824</v>
      </c>
      <c r="AK1222" s="61" t="s">
        <v>824</v>
      </c>
      <c r="AL1222" s="61" t="s">
        <v>1129</v>
      </c>
      <c r="AM1222" s="76"/>
      <c r="AN1222" s="239"/>
      <c r="AO1222" s="239"/>
      <c r="AP1222" s="239"/>
      <c r="AQ1222" s="239"/>
    </row>
    <row r="1223" spans="1:43" ht="25.5" x14ac:dyDescent="0.25">
      <c r="A1223" s="232" t="s">
        <v>109</v>
      </c>
      <c r="B1223" s="191" t="s">
        <v>76</v>
      </c>
      <c r="C1223" s="191">
        <v>129</v>
      </c>
      <c r="D1223" s="191" t="s">
        <v>779</v>
      </c>
      <c r="E1223" s="191" t="s">
        <v>9</v>
      </c>
      <c r="F1223" s="216"/>
      <c r="G1223" s="216"/>
      <c r="H1223" s="216"/>
      <c r="I1223" s="216"/>
      <c r="J1223" s="216"/>
      <c r="K1223" s="216"/>
      <c r="L1223" s="216"/>
      <c r="M1223" s="216"/>
      <c r="N1223" s="216"/>
      <c r="O1223" s="216"/>
      <c r="P1223" s="216"/>
      <c r="Q1223" s="216"/>
      <c r="R1223" s="216"/>
      <c r="S1223" s="216"/>
      <c r="T1223" s="216"/>
      <c r="U1223" s="216"/>
      <c r="V1223" s="216"/>
      <c r="W1223" s="216"/>
      <c r="X1223" s="216"/>
      <c r="Y1223" s="152" t="s">
        <v>824</v>
      </c>
      <c r="Z1223" s="127" t="s">
        <v>824</v>
      </c>
      <c r="AA1223" s="127" t="s">
        <v>824</v>
      </c>
      <c r="AB1223" s="127" t="s">
        <v>824</v>
      </c>
      <c r="AC1223" s="35" t="s">
        <v>824</v>
      </c>
      <c r="AD1223" s="237"/>
      <c r="AE1223" s="35" t="s">
        <v>824</v>
      </c>
      <c r="AF1223" s="193" t="s">
        <v>824</v>
      </c>
      <c r="AG1223" s="123" t="s">
        <v>824</v>
      </c>
      <c r="AH1223" s="123" t="s">
        <v>824</v>
      </c>
      <c r="AI1223" s="35" t="s">
        <v>824</v>
      </c>
      <c r="AJ1223" s="35" t="s">
        <v>824</v>
      </c>
      <c r="AK1223" s="35" t="s">
        <v>824</v>
      </c>
      <c r="AL1223" s="35" t="s">
        <v>1129</v>
      </c>
      <c r="AM1223" s="192"/>
      <c r="AN1223" s="239"/>
      <c r="AO1223" s="239"/>
      <c r="AP1223" s="239"/>
      <c r="AQ1223" s="239"/>
    </row>
    <row r="1224" spans="1:43" ht="25.5" x14ac:dyDescent="0.25">
      <c r="A1224" s="232" t="s">
        <v>109</v>
      </c>
      <c r="B1224" s="74" t="s">
        <v>687</v>
      </c>
      <c r="C1224" s="74">
        <v>130</v>
      </c>
      <c r="D1224" s="74" t="s">
        <v>769</v>
      </c>
      <c r="E1224" s="74" t="s">
        <v>9</v>
      </c>
      <c r="F1224" s="209"/>
      <c r="G1224" s="209"/>
      <c r="H1224" s="209"/>
      <c r="I1224" s="209"/>
      <c r="J1224" s="209"/>
      <c r="K1224" s="209"/>
      <c r="L1224" s="209"/>
      <c r="M1224" s="209"/>
      <c r="N1224" s="209"/>
      <c r="O1224" s="209"/>
      <c r="P1224" s="209"/>
      <c r="Q1224" s="209"/>
      <c r="R1224" s="209"/>
      <c r="S1224" s="209"/>
      <c r="T1224" s="209"/>
      <c r="U1224" s="209"/>
      <c r="V1224" s="209"/>
      <c r="W1224" s="209"/>
      <c r="X1224" s="209"/>
      <c r="Y1224" s="64" t="s">
        <v>824</v>
      </c>
      <c r="Z1224" s="127" t="s">
        <v>824</v>
      </c>
      <c r="AA1224" s="127" t="s">
        <v>824</v>
      </c>
      <c r="AB1224" s="414" t="s">
        <v>824</v>
      </c>
      <c r="AC1224" s="61" t="s">
        <v>824</v>
      </c>
      <c r="AD1224" s="207"/>
      <c r="AE1224" s="61" t="s">
        <v>824</v>
      </c>
      <c r="AF1224" s="130" t="s">
        <v>824</v>
      </c>
      <c r="AG1224" s="123" t="s">
        <v>824</v>
      </c>
      <c r="AH1224" s="123" t="s">
        <v>824</v>
      </c>
      <c r="AI1224" s="61" t="s">
        <v>824</v>
      </c>
      <c r="AJ1224" s="61" t="s">
        <v>824</v>
      </c>
      <c r="AK1224" s="61" t="s">
        <v>824</v>
      </c>
      <c r="AL1224" s="61" t="s">
        <v>1129</v>
      </c>
      <c r="AM1224" s="76"/>
      <c r="AN1224" s="239"/>
      <c r="AO1224" s="239"/>
      <c r="AP1224" s="239"/>
      <c r="AQ1224" s="239"/>
    </row>
    <row r="1225" spans="1:43" ht="25.5" x14ac:dyDescent="0.25">
      <c r="A1225" s="232" t="s">
        <v>109</v>
      </c>
      <c r="B1225" s="191" t="s">
        <v>48</v>
      </c>
      <c r="C1225" s="191">
        <v>131</v>
      </c>
      <c r="D1225" s="191" t="s">
        <v>724</v>
      </c>
      <c r="E1225" s="191" t="s">
        <v>9</v>
      </c>
      <c r="F1225" s="216"/>
      <c r="G1225" s="216"/>
      <c r="H1225" s="216"/>
      <c r="I1225" s="216"/>
      <c r="J1225" s="216"/>
      <c r="K1225" s="216"/>
      <c r="L1225" s="216"/>
      <c r="M1225" s="216"/>
      <c r="N1225" s="216"/>
      <c r="O1225" s="216"/>
      <c r="P1225" s="216"/>
      <c r="Q1225" s="216"/>
      <c r="R1225" s="216"/>
      <c r="S1225" s="216"/>
      <c r="T1225" s="216"/>
      <c r="U1225" s="216"/>
      <c r="V1225" s="216"/>
      <c r="W1225" s="216"/>
      <c r="X1225" s="216"/>
      <c r="Y1225" s="152" t="s">
        <v>824</v>
      </c>
      <c r="Z1225" s="127" t="s">
        <v>824</v>
      </c>
      <c r="AA1225" s="127" t="s">
        <v>824</v>
      </c>
      <c r="AB1225" s="127" t="s">
        <v>824</v>
      </c>
      <c r="AC1225" s="35" t="s">
        <v>824</v>
      </c>
      <c r="AD1225" s="237"/>
      <c r="AE1225" s="35" t="s">
        <v>824</v>
      </c>
      <c r="AF1225" s="193" t="s">
        <v>824</v>
      </c>
      <c r="AG1225" s="123" t="s">
        <v>824</v>
      </c>
      <c r="AH1225" s="123" t="s">
        <v>824</v>
      </c>
      <c r="AI1225" s="35" t="s">
        <v>824</v>
      </c>
      <c r="AJ1225" s="35" t="s">
        <v>824</v>
      </c>
      <c r="AK1225" s="35" t="s">
        <v>824</v>
      </c>
      <c r="AL1225" s="35" t="s">
        <v>1129</v>
      </c>
      <c r="AM1225" s="192"/>
      <c r="AN1225" s="239"/>
      <c r="AO1225" s="239"/>
      <c r="AP1225" s="239"/>
      <c r="AQ1225" s="239"/>
    </row>
    <row r="1226" spans="1:43" ht="25.5" x14ac:dyDescent="0.25">
      <c r="A1226" s="232" t="s">
        <v>109</v>
      </c>
      <c r="B1226" s="74" t="s">
        <v>12</v>
      </c>
      <c r="C1226" s="74">
        <v>132</v>
      </c>
      <c r="D1226" s="74" t="s">
        <v>729</v>
      </c>
      <c r="E1226" s="74" t="s">
        <v>735</v>
      </c>
      <c r="F1226" s="209">
        <v>2</v>
      </c>
      <c r="G1226" s="209">
        <v>4</v>
      </c>
      <c r="H1226" s="209">
        <v>5</v>
      </c>
      <c r="I1226" s="209">
        <v>4</v>
      </c>
      <c r="J1226" s="209"/>
      <c r="K1226" s="209"/>
      <c r="L1226" s="209"/>
      <c r="M1226" s="209"/>
      <c r="N1226" s="209"/>
      <c r="O1226" s="209"/>
      <c r="P1226" s="209"/>
      <c r="Q1226" s="209"/>
      <c r="R1226" s="209"/>
      <c r="S1226" s="209"/>
      <c r="T1226" s="209"/>
      <c r="U1226" s="209"/>
      <c r="V1226" s="209"/>
      <c r="W1226" s="209"/>
      <c r="X1226" s="209"/>
      <c r="Y1226" s="64">
        <v>4</v>
      </c>
      <c r="Z1226" s="127">
        <v>4</v>
      </c>
      <c r="AA1226" s="127">
        <v>4</v>
      </c>
      <c r="AB1226" s="414" t="s">
        <v>1147</v>
      </c>
      <c r="AC1226" s="61" t="s">
        <v>146</v>
      </c>
      <c r="AD1226" s="207" t="s">
        <v>372</v>
      </c>
      <c r="AE1226" s="61" t="s">
        <v>477</v>
      </c>
      <c r="AF1226" s="130" t="s">
        <v>1147</v>
      </c>
      <c r="AG1226" s="123">
        <v>4</v>
      </c>
      <c r="AH1226" s="123">
        <v>4</v>
      </c>
      <c r="AI1226" s="61" t="s">
        <v>146</v>
      </c>
      <c r="AJ1226" s="61" t="s">
        <v>372</v>
      </c>
      <c r="AK1226" s="61" t="s">
        <v>477</v>
      </c>
      <c r="AL1226" s="61" t="s">
        <v>1129</v>
      </c>
      <c r="AM1226" s="76"/>
      <c r="AN1226" s="239"/>
      <c r="AO1226" s="239"/>
      <c r="AP1226" s="239"/>
      <c r="AQ1226" s="239"/>
    </row>
    <row r="1227" spans="1:43" ht="38.25" x14ac:dyDescent="0.25">
      <c r="A1227" s="232" t="s">
        <v>109</v>
      </c>
      <c r="B1227" s="191" t="s">
        <v>102</v>
      </c>
      <c r="C1227" s="191">
        <v>133</v>
      </c>
      <c r="D1227" s="191" t="s">
        <v>772</v>
      </c>
      <c r="E1227" s="191" t="s">
        <v>735</v>
      </c>
      <c r="F1227" s="216"/>
      <c r="G1227" s="216"/>
      <c r="H1227" s="216"/>
      <c r="I1227" s="216"/>
      <c r="J1227" s="216"/>
      <c r="K1227" s="216"/>
      <c r="L1227" s="216"/>
      <c r="M1227" s="216"/>
      <c r="N1227" s="216"/>
      <c r="O1227" s="216"/>
      <c r="P1227" s="216"/>
      <c r="Q1227" s="216"/>
      <c r="R1227" s="216"/>
      <c r="S1227" s="216"/>
      <c r="T1227" s="216"/>
      <c r="U1227" s="216"/>
      <c r="V1227" s="216"/>
      <c r="W1227" s="216"/>
      <c r="X1227" s="216"/>
      <c r="Y1227" s="152" t="s">
        <v>824</v>
      </c>
      <c r="Z1227" s="127" t="s">
        <v>824</v>
      </c>
      <c r="AA1227" s="127" t="s">
        <v>824</v>
      </c>
      <c r="AB1227" s="127" t="s">
        <v>824</v>
      </c>
      <c r="AC1227" s="35" t="s">
        <v>824</v>
      </c>
      <c r="AD1227" s="237"/>
      <c r="AE1227" s="35" t="s">
        <v>824</v>
      </c>
      <c r="AF1227" s="193" t="s">
        <v>824</v>
      </c>
      <c r="AG1227" s="123" t="s">
        <v>824</v>
      </c>
      <c r="AH1227" s="123" t="s">
        <v>824</v>
      </c>
      <c r="AI1227" s="35" t="s">
        <v>824</v>
      </c>
      <c r="AJ1227" s="35" t="s">
        <v>824</v>
      </c>
      <c r="AK1227" s="35" t="s">
        <v>824</v>
      </c>
      <c r="AL1227" s="35" t="s">
        <v>1129</v>
      </c>
      <c r="AM1227" s="192"/>
      <c r="AN1227" s="239"/>
      <c r="AO1227" s="239"/>
      <c r="AP1227" s="239"/>
      <c r="AQ1227" s="239"/>
    </row>
    <row r="1228" spans="1:43" x14ac:dyDescent="0.25">
      <c r="A1228" s="232" t="s">
        <v>109</v>
      </c>
      <c r="B1228" s="74" t="s">
        <v>38</v>
      </c>
      <c r="C1228" s="74">
        <v>134</v>
      </c>
      <c r="D1228" s="74" t="s">
        <v>726</v>
      </c>
      <c r="E1228" s="74" t="s">
        <v>735</v>
      </c>
      <c r="F1228" s="209"/>
      <c r="G1228" s="209"/>
      <c r="H1228" s="209"/>
      <c r="I1228" s="209"/>
      <c r="J1228" s="209"/>
      <c r="K1228" s="209"/>
      <c r="L1228" s="209"/>
      <c r="M1228" s="209"/>
      <c r="N1228" s="209"/>
      <c r="O1228" s="209"/>
      <c r="P1228" s="209"/>
      <c r="Q1228" s="209"/>
      <c r="R1228" s="209"/>
      <c r="S1228" s="209"/>
      <c r="T1228" s="209"/>
      <c r="U1228" s="209"/>
      <c r="V1228" s="209"/>
      <c r="W1228" s="209"/>
      <c r="X1228" s="209"/>
      <c r="Y1228" s="64" t="s">
        <v>824</v>
      </c>
      <c r="Z1228" s="127" t="s">
        <v>824</v>
      </c>
      <c r="AA1228" s="127" t="s">
        <v>824</v>
      </c>
      <c r="AB1228" s="414" t="s">
        <v>824</v>
      </c>
      <c r="AC1228" s="61" t="s">
        <v>824</v>
      </c>
      <c r="AD1228" s="207"/>
      <c r="AE1228" s="61" t="s">
        <v>824</v>
      </c>
      <c r="AF1228" s="130" t="s">
        <v>824</v>
      </c>
      <c r="AG1228" s="123" t="s">
        <v>824</v>
      </c>
      <c r="AH1228" s="123" t="s">
        <v>824</v>
      </c>
      <c r="AI1228" s="61" t="s">
        <v>824</v>
      </c>
      <c r="AJ1228" s="61" t="s">
        <v>824</v>
      </c>
      <c r="AK1228" s="61" t="s">
        <v>824</v>
      </c>
      <c r="AL1228" s="61" t="s">
        <v>1129</v>
      </c>
      <c r="AM1228" s="76"/>
      <c r="AN1228" s="239"/>
      <c r="AO1228" s="239"/>
      <c r="AP1228" s="239"/>
      <c r="AQ1228" s="239"/>
    </row>
    <row r="1229" spans="1:43" x14ac:dyDescent="0.25">
      <c r="A1229" s="232" t="s">
        <v>109</v>
      </c>
      <c r="B1229" s="191" t="s">
        <v>43</v>
      </c>
      <c r="C1229" s="191">
        <v>135</v>
      </c>
      <c r="D1229" s="191" t="s">
        <v>730</v>
      </c>
      <c r="E1229" s="191" t="s">
        <v>735</v>
      </c>
      <c r="F1229" s="216"/>
      <c r="G1229" s="216"/>
      <c r="H1229" s="216"/>
      <c r="I1229" s="216"/>
      <c r="J1229" s="216"/>
      <c r="K1229" s="216"/>
      <c r="L1229" s="216"/>
      <c r="M1229" s="216"/>
      <c r="N1229" s="216"/>
      <c r="O1229" s="216"/>
      <c r="P1229" s="216"/>
      <c r="Q1229" s="216"/>
      <c r="R1229" s="216"/>
      <c r="S1229" s="216"/>
      <c r="T1229" s="216"/>
      <c r="U1229" s="216"/>
      <c r="V1229" s="216"/>
      <c r="W1229" s="216"/>
      <c r="X1229" s="216"/>
      <c r="Y1229" s="152" t="s">
        <v>824</v>
      </c>
      <c r="Z1229" s="127" t="s">
        <v>824</v>
      </c>
      <c r="AA1229" s="127" t="s">
        <v>824</v>
      </c>
      <c r="AB1229" s="127" t="s">
        <v>824</v>
      </c>
      <c r="AC1229" s="35" t="s">
        <v>824</v>
      </c>
      <c r="AD1229" s="237"/>
      <c r="AE1229" s="35" t="s">
        <v>824</v>
      </c>
      <c r="AF1229" s="193" t="s">
        <v>824</v>
      </c>
      <c r="AG1229" s="123" t="s">
        <v>824</v>
      </c>
      <c r="AH1229" s="123" t="s">
        <v>824</v>
      </c>
      <c r="AI1229" s="35" t="s">
        <v>824</v>
      </c>
      <c r="AJ1229" s="35" t="s">
        <v>824</v>
      </c>
      <c r="AK1229" s="35" t="s">
        <v>824</v>
      </c>
      <c r="AL1229" s="35" t="s">
        <v>1129</v>
      </c>
      <c r="AM1229" s="192"/>
      <c r="AN1229" s="239"/>
      <c r="AO1229" s="239"/>
      <c r="AP1229" s="239"/>
      <c r="AQ1229" s="239"/>
    </row>
    <row r="1230" spans="1:43" ht="25.5" x14ac:dyDescent="0.25">
      <c r="A1230" s="232" t="s">
        <v>109</v>
      </c>
      <c r="B1230" s="74" t="s">
        <v>66</v>
      </c>
      <c r="C1230" s="74">
        <v>136</v>
      </c>
      <c r="D1230" s="74" t="s">
        <v>774</v>
      </c>
      <c r="E1230" s="74" t="s">
        <v>735</v>
      </c>
      <c r="F1230" s="209"/>
      <c r="G1230" s="209"/>
      <c r="H1230" s="209"/>
      <c r="I1230" s="209"/>
      <c r="J1230" s="209"/>
      <c r="K1230" s="209"/>
      <c r="L1230" s="209"/>
      <c r="M1230" s="209"/>
      <c r="N1230" s="209"/>
      <c r="O1230" s="209"/>
      <c r="P1230" s="209"/>
      <c r="Q1230" s="209"/>
      <c r="R1230" s="209"/>
      <c r="S1230" s="209"/>
      <c r="T1230" s="209"/>
      <c r="U1230" s="209"/>
      <c r="V1230" s="209"/>
      <c r="W1230" s="209"/>
      <c r="X1230" s="209"/>
      <c r="Y1230" s="64" t="s">
        <v>824</v>
      </c>
      <c r="Z1230" s="127" t="s">
        <v>824</v>
      </c>
      <c r="AA1230" s="127" t="s">
        <v>824</v>
      </c>
      <c r="AB1230" s="414" t="s">
        <v>824</v>
      </c>
      <c r="AC1230" s="61" t="s">
        <v>824</v>
      </c>
      <c r="AD1230" s="207"/>
      <c r="AE1230" s="61" t="s">
        <v>824</v>
      </c>
      <c r="AF1230" s="130" t="s">
        <v>824</v>
      </c>
      <c r="AG1230" s="123" t="s">
        <v>824</v>
      </c>
      <c r="AH1230" s="123" t="s">
        <v>824</v>
      </c>
      <c r="AI1230" s="61" t="s">
        <v>824</v>
      </c>
      <c r="AJ1230" s="61" t="s">
        <v>824</v>
      </c>
      <c r="AK1230" s="61" t="s">
        <v>824</v>
      </c>
      <c r="AL1230" s="61" t="s">
        <v>1129</v>
      </c>
      <c r="AM1230" s="76"/>
      <c r="AN1230" s="239"/>
      <c r="AO1230" s="239"/>
      <c r="AP1230" s="239"/>
      <c r="AQ1230" s="239"/>
    </row>
    <row r="1231" spans="1:43" x14ac:dyDescent="0.25">
      <c r="A1231" s="232" t="s">
        <v>109</v>
      </c>
      <c r="B1231" s="191" t="s">
        <v>66</v>
      </c>
      <c r="C1231" s="191">
        <v>137</v>
      </c>
      <c r="D1231" s="191" t="s">
        <v>736</v>
      </c>
      <c r="E1231" s="191" t="s">
        <v>735</v>
      </c>
      <c r="F1231" s="216"/>
      <c r="G1231" s="216"/>
      <c r="H1231" s="216"/>
      <c r="I1231" s="216"/>
      <c r="J1231" s="216"/>
      <c r="K1231" s="216"/>
      <c r="L1231" s="216"/>
      <c r="M1231" s="216"/>
      <c r="N1231" s="216"/>
      <c r="O1231" s="216"/>
      <c r="P1231" s="216"/>
      <c r="Q1231" s="216"/>
      <c r="R1231" s="216"/>
      <c r="S1231" s="216"/>
      <c r="T1231" s="216"/>
      <c r="U1231" s="216"/>
      <c r="V1231" s="216"/>
      <c r="W1231" s="216"/>
      <c r="X1231" s="216"/>
      <c r="Y1231" s="152" t="s">
        <v>824</v>
      </c>
      <c r="Z1231" s="127" t="s">
        <v>824</v>
      </c>
      <c r="AA1231" s="127" t="s">
        <v>824</v>
      </c>
      <c r="AB1231" s="127" t="s">
        <v>824</v>
      </c>
      <c r="AC1231" s="35" t="s">
        <v>824</v>
      </c>
      <c r="AD1231" s="237"/>
      <c r="AE1231" s="35" t="s">
        <v>824</v>
      </c>
      <c r="AF1231" s="193" t="s">
        <v>824</v>
      </c>
      <c r="AG1231" s="123" t="s">
        <v>824</v>
      </c>
      <c r="AH1231" s="123" t="s">
        <v>824</v>
      </c>
      <c r="AI1231" s="35" t="s">
        <v>824</v>
      </c>
      <c r="AJ1231" s="35" t="s">
        <v>824</v>
      </c>
      <c r="AK1231" s="35" t="s">
        <v>824</v>
      </c>
      <c r="AL1231" s="35" t="s">
        <v>1129</v>
      </c>
      <c r="AM1231" s="192"/>
      <c r="AN1231" s="239"/>
      <c r="AO1231" s="239"/>
      <c r="AP1231" s="239"/>
      <c r="AQ1231" s="239"/>
    </row>
    <row r="1232" spans="1:43" ht="25.5" x14ac:dyDescent="0.25">
      <c r="A1232" s="232" t="s">
        <v>109</v>
      </c>
      <c r="B1232" s="74" t="s">
        <v>66</v>
      </c>
      <c r="C1232" s="74">
        <v>138</v>
      </c>
      <c r="D1232" s="74" t="s">
        <v>738</v>
      </c>
      <c r="E1232" s="74" t="s">
        <v>735</v>
      </c>
      <c r="F1232" s="209"/>
      <c r="G1232" s="209"/>
      <c r="H1232" s="209"/>
      <c r="I1232" s="209"/>
      <c r="J1232" s="209"/>
      <c r="K1232" s="209"/>
      <c r="L1232" s="209"/>
      <c r="M1232" s="209"/>
      <c r="N1232" s="209"/>
      <c r="O1232" s="209"/>
      <c r="P1232" s="209"/>
      <c r="Q1232" s="209"/>
      <c r="R1232" s="209"/>
      <c r="S1232" s="209"/>
      <c r="T1232" s="209"/>
      <c r="U1232" s="209"/>
      <c r="V1232" s="209"/>
      <c r="W1232" s="209"/>
      <c r="X1232" s="209"/>
      <c r="Y1232" s="64" t="s">
        <v>824</v>
      </c>
      <c r="Z1232" s="127" t="s">
        <v>824</v>
      </c>
      <c r="AA1232" s="127" t="s">
        <v>824</v>
      </c>
      <c r="AB1232" s="414" t="s">
        <v>824</v>
      </c>
      <c r="AC1232" s="61" t="s">
        <v>824</v>
      </c>
      <c r="AD1232" s="207"/>
      <c r="AE1232" s="61" t="s">
        <v>824</v>
      </c>
      <c r="AF1232" s="130" t="s">
        <v>824</v>
      </c>
      <c r="AG1232" s="123" t="s">
        <v>824</v>
      </c>
      <c r="AH1232" s="123" t="s">
        <v>824</v>
      </c>
      <c r="AI1232" s="61" t="s">
        <v>824</v>
      </c>
      <c r="AJ1232" s="61" t="s">
        <v>824</v>
      </c>
      <c r="AK1232" s="61" t="s">
        <v>824</v>
      </c>
      <c r="AL1232" s="61" t="s">
        <v>1129</v>
      </c>
      <c r="AM1232" s="76"/>
      <c r="AN1232" s="239"/>
      <c r="AO1232" s="239"/>
      <c r="AP1232" s="239"/>
      <c r="AQ1232" s="239"/>
    </row>
    <row r="1233" spans="1:43" ht="30" x14ac:dyDescent="0.25">
      <c r="A1233" s="232" t="s">
        <v>1380</v>
      </c>
      <c r="B1233" s="191" t="s">
        <v>12</v>
      </c>
      <c r="C1233" s="191">
        <v>5</v>
      </c>
      <c r="D1233" s="191" t="s">
        <v>624</v>
      </c>
      <c r="E1233" s="191" t="s">
        <v>9</v>
      </c>
      <c r="F1233" s="216">
        <v>1</v>
      </c>
      <c r="G1233" s="216">
        <v>1</v>
      </c>
      <c r="H1233" s="216">
        <v>1</v>
      </c>
      <c r="I1233" s="216">
        <v>2</v>
      </c>
      <c r="J1233" s="216">
        <v>1</v>
      </c>
      <c r="K1233" s="216"/>
      <c r="L1233" s="216"/>
      <c r="M1233" s="216"/>
      <c r="N1233" s="216"/>
      <c r="O1233" s="216"/>
      <c r="P1233" s="216"/>
      <c r="Q1233" s="216"/>
      <c r="R1233" s="216"/>
      <c r="S1233" s="216"/>
      <c r="T1233" s="216"/>
      <c r="U1233" s="216"/>
      <c r="V1233" s="216"/>
      <c r="W1233" s="216"/>
      <c r="X1233" s="216"/>
      <c r="Y1233" s="152">
        <v>1</v>
      </c>
      <c r="Z1233" s="127">
        <v>1</v>
      </c>
      <c r="AA1233" s="127">
        <v>3</v>
      </c>
      <c r="AB1233" s="127" t="s">
        <v>1131</v>
      </c>
      <c r="AC1233" s="35" t="s">
        <v>462</v>
      </c>
      <c r="AD1233" s="237" t="s">
        <v>371</v>
      </c>
      <c r="AE1233" s="35" t="s">
        <v>371</v>
      </c>
      <c r="AF1233" s="193" t="s">
        <v>1168</v>
      </c>
      <c r="AG1233" s="123">
        <v>1</v>
      </c>
      <c r="AH1233" s="123">
        <v>1</v>
      </c>
      <c r="AI1233" s="35" t="s">
        <v>462</v>
      </c>
      <c r="AJ1233" s="35" t="s">
        <v>463</v>
      </c>
      <c r="AK1233" s="35" t="s">
        <v>475</v>
      </c>
      <c r="AL1233" s="35" t="s">
        <v>377</v>
      </c>
      <c r="AM1233" s="192"/>
      <c r="AN1233" s="239"/>
      <c r="AO1233" s="239"/>
      <c r="AP1233" s="239"/>
      <c r="AQ1233" s="239"/>
    </row>
    <row r="1234" spans="1:43" ht="38.25" x14ac:dyDescent="0.25">
      <c r="A1234" s="232" t="s">
        <v>1380</v>
      </c>
      <c r="B1234" s="74" t="s">
        <v>12</v>
      </c>
      <c r="C1234" s="74">
        <v>12</v>
      </c>
      <c r="D1234" s="74" t="s">
        <v>14</v>
      </c>
      <c r="E1234" s="74" t="s">
        <v>8</v>
      </c>
      <c r="F1234" s="209">
        <v>2</v>
      </c>
      <c r="G1234" s="209">
        <v>2</v>
      </c>
      <c r="H1234" s="209">
        <v>3</v>
      </c>
      <c r="I1234" s="209">
        <v>2</v>
      </c>
      <c r="J1234" s="209">
        <v>1</v>
      </c>
      <c r="K1234" s="209"/>
      <c r="L1234" s="209"/>
      <c r="M1234" s="209"/>
      <c r="N1234" s="209"/>
      <c r="O1234" s="209"/>
      <c r="P1234" s="209"/>
      <c r="Q1234" s="209"/>
      <c r="R1234" s="209"/>
      <c r="S1234" s="209"/>
      <c r="T1234" s="209"/>
      <c r="U1234" s="209"/>
      <c r="V1234" s="209"/>
      <c r="W1234" s="209"/>
      <c r="X1234" s="209"/>
      <c r="Y1234" s="64">
        <v>2</v>
      </c>
      <c r="Z1234" s="127">
        <v>2</v>
      </c>
      <c r="AA1234" s="127">
        <v>2</v>
      </c>
      <c r="AB1234" s="414" t="s">
        <v>1182</v>
      </c>
      <c r="AC1234" s="61" t="s">
        <v>142</v>
      </c>
      <c r="AD1234" s="207" t="s">
        <v>384</v>
      </c>
      <c r="AE1234" s="61" t="s">
        <v>475</v>
      </c>
      <c r="AF1234" s="130" t="s">
        <v>142</v>
      </c>
      <c r="AG1234" s="123">
        <v>2</v>
      </c>
      <c r="AH1234" s="123">
        <v>0</v>
      </c>
      <c r="AI1234" s="61" t="s">
        <v>142</v>
      </c>
      <c r="AJ1234" s="61" t="s">
        <v>824</v>
      </c>
      <c r="AK1234" s="61" t="s">
        <v>824</v>
      </c>
      <c r="AL1234" s="61" t="s">
        <v>1129</v>
      </c>
      <c r="AM1234" s="76"/>
      <c r="AN1234" s="239"/>
      <c r="AO1234" s="239"/>
      <c r="AP1234" s="239"/>
      <c r="AQ1234" s="239"/>
    </row>
    <row r="1235" spans="1:43" ht="60" x14ac:dyDescent="0.25">
      <c r="A1235" s="232" t="s">
        <v>1380</v>
      </c>
      <c r="B1235" s="191" t="s">
        <v>35</v>
      </c>
      <c r="C1235" s="191">
        <v>14</v>
      </c>
      <c r="D1235" s="191" t="s">
        <v>626</v>
      </c>
      <c r="E1235" s="191" t="s">
        <v>9</v>
      </c>
      <c r="F1235" s="216">
        <v>2</v>
      </c>
      <c r="G1235" s="216">
        <v>3</v>
      </c>
      <c r="H1235" s="216">
        <v>3</v>
      </c>
      <c r="I1235" s="216">
        <v>1</v>
      </c>
      <c r="J1235" s="216">
        <v>3</v>
      </c>
      <c r="K1235" s="216"/>
      <c r="L1235" s="216"/>
      <c r="M1235" s="216"/>
      <c r="N1235" s="216"/>
      <c r="O1235" s="216"/>
      <c r="P1235" s="216"/>
      <c r="Q1235" s="216"/>
      <c r="R1235" s="216"/>
      <c r="S1235" s="216"/>
      <c r="T1235" s="216"/>
      <c r="U1235" s="216"/>
      <c r="V1235" s="216"/>
      <c r="W1235" s="216"/>
      <c r="X1235" s="216"/>
      <c r="Y1235" s="152">
        <v>2</v>
      </c>
      <c r="Z1235" s="127">
        <v>2</v>
      </c>
      <c r="AA1235" s="127">
        <v>3</v>
      </c>
      <c r="AB1235" s="127" t="s">
        <v>1181</v>
      </c>
      <c r="AC1235" s="35" t="s">
        <v>142</v>
      </c>
      <c r="AD1235" s="237" t="s">
        <v>371</v>
      </c>
      <c r="AE1235" s="35" t="s">
        <v>371</v>
      </c>
      <c r="AF1235" s="193" t="s">
        <v>1157</v>
      </c>
      <c r="AG1235" s="123">
        <v>2</v>
      </c>
      <c r="AH1235" s="123">
        <v>1</v>
      </c>
      <c r="AI1235" s="35" t="s">
        <v>142</v>
      </c>
      <c r="AJ1235" s="35" t="s">
        <v>463</v>
      </c>
      <c r="AK1235" s="35" t="s">
        <v>475</v>
      </c>
      <c r="AL1235" s="35" t="s">
        <v>377</v>
      </c>
      <c r="AM1235" s="192"/>
      <c r="AN1235" s="239" t="s">
        <v>1383</v>
      </c>
      <c r="AO1235" s="239"/>
      <c r="AP1235" s="239"/>
      <c r="AQ1235" s="239"/>
    </row>
    <row r="1236" spans="1:43" ht="25.5" x14ac:dyDescent="0.25">
      <c r="A1236" s="232" t="s">
        <v>1380</v>
      </c>
      <c r="B1236" s="74" t="s">
        <v>38</v>
      </c>
      <c r="C1236" s="74">
        <v>15</v>
      </c>
      <c r="D1236" s="74" t="s">
        <v>17</v>
      </c>
      <c r="E1236" s="74" t="s">
        <v>9</v>
      </c>
      <c r="F1236" s="209"/>
      <c r="G1236" s="209"/>
      <c r="H1236" s="209"/>
      <c r="I1236" s="209"/>
      <c r="J1236" s="209"/>
      <c r="K1236" s="209"/>
      <c r="L1236" s="209"/>
      <c r="M1236" s="209"/>
      <c r="N1236" s="209"/>
      <c r="O1236" s="209"/>
      <c r="P1236" s="209"/>
      <c r="Q1236" s="209"/>
      <c r="R1236" s="209"/>
      <c r="S1236" s="209"/>
      <c r="T1236" s="209"/>
      <c r="U1236" s="209"/>
      <c r="V1236" s="209"/>
      <c r="W1236" s="209"/>
      <c r="X1236" s="209"/>
      <c r="Y1236" s="64" t="s">
        <v>824</v>
      </c>
      <c r="Z1236" s="127" t="s">
        <v>824</v>
      </c>
      <c r="AA1236" s="127" t="s">
        <v>824</v>
      </c>
      <c r="AB1236" s="414" t="s">
        <v>824</v>
      </c>
      <c r="AC1236" s="61" t="s">
        <v>824</v>
      </c>
      <c r="AD1236" s="207"/>
      <c r="AE1236" s="61" t="s">
        <v>824</v>
      </c>
      <c r="AF1236" s="130" t="s">
        <v>824</v>
      </c>
      <c r="AG1236" s="123" t="s">
        <v>824</v>
      </c>
      <c r="AH1236" s="123" t="s">
        <v>824</v>
      </c>
      <c r="AI1236" s="61" t="s">
        <v>824</v>
      </c>
      <c r="AJ1236" s="61" t="s">
        <v>824</v>
      </c>
      <c r="AK1236" s="61" t="s">
        <v>824</v>
      </c>
      <c r="AL1236" s="61" t="s">
        <v>1129</v>
      </c>
      <c r="AM1236" s="76"/>
      <c r="AN1236" s="239"/>
      <c r="AO1236" s="239"/>
      <c r="AP1236" s="239"/>
      <c r="AQ1236" s="239"/>
    </row>
    <row r="1237" spans="1:43" ht="25.5" x14ac:dyDescent="0.25">
      <c r="A1237" s="232" t="s">
        <v>1380</v>
      </c>
      <c r="B1237" s="191" t="s">
        <v>33</v>
      </c>
      <c r="C1237" s="191">
        <v>16</v>
      </c>
      <c r="D1237" s="191" t="s">
        <v>19</v>
      </c>
      <c r="E1237" s="191" t="s">
        <v>8</v>
      </c>
      <c r="F1237" s="216"/>
      <c r="G1237" s="216"/>
      <c r="H1237" s="216"/>
      <c r="I1237" s="216"/>
      <c r="J1237" s="216"/>
      <c r="K1237" s="216"/>
      <c r="L1237" s="216"/>
      <c r="M1237" s="216"/>
      <c r="N1237" s="216"/>
      <c r="O1237" s="216"/>
      <c r="P1237" s="216"/>
      <c r="Q1237" s="216"/>
      <c r="R1237" s="216"/>
      <c r="S1237" s="216"/>
      <c r="T1237" s="216"/>
      <c r="U1237" s="216"/>
      <c r="V1237" s="216"/>
      <c r="W1237" s="216"/>
      <c r="X1237" s="216"/>
      <c r="Y1237" s="152" t="s">
        <v>824</v>
      </c>
      <c r="Z1237" s="127" t="s">
        <v>824</v>
      </c>
      <c r="AA1237" s="127" t="s">
        <v>824</v>
      </c>
      <c r="AB1237" s="127" t="s">
        <v>824</v>
      </c>
      <c r="AC1237" s="35" t="s">
        <v>824</v>
      </c>
      <c r="AD1237" s="237"/>
      <c r="AE1237" s="35" t="s">
        <v>824</v>
      </c>
      <c r="AF1237" s="193" t="s">
        <v>824</v>
      </c>
      <c r="AG1237" s="123" t="s">
        <v>824</v>
      </c>
      <c r="AH1237" s="123" t="s">
        <v>824</v>
      </c>
      <c r="AI1237" s="35" t="s">
        <v>824</v>
      </c>
      <c r="AJ1237" s="35" t="s">
        <v>824</v>
      </c>
      <c r="AK1237" s="35" t="s">
        <v>824</v>
      </c>
      <c r="AL1237" s="35" t="s">
        <v>1129</v>
      </c>
      <c r="AM1237" s="192"/>
      <c r="AN1237" s="239"/>
      <c r="AO1237" s="239"/>
      <c r="AP1237" s="239"/>
      <c r="AQ1237" s="239"/>
    </row>
    <row r="1238" spans="1:43" x14ac:dyDescent="0.25">
      <c r="A1238" s="232" t="s">
        <v>1380</v>
      </c>
      <c r="B1238" s="74" t="s">
        <v>43</v>
      </c>
      <c r="C1238" s="74">
        <v>17</v>
      </c>
      <c r="D1238" s="74" t="s">
        <v>20</v>
      </c>
      <c r="E1238" s="74" t="s">
        <v>9</v>
      </c>
      <c r="F1238" s="209"/>
      <c r="G1238" s="209"/>
      <c r="H1238" s="209"/>
      <c r="I1238" s="209"/>
      <c r="J1238" s="209"/>
      <c r="K1238" s="209"/>
      <c r="L1238" s="209"/>
      <c r="M1238" s="209"/>
      <c r="N1238" s="209"/>
      <c r="O1238" s="209"/>
      <c r="P1238" s="209"/>
      <c r="Q1238" s="209"/>
      <c r="R1238" s="209"/>
      <c r="S1238" s="209"/>
      <c r="T1238" s="209"/>
      <c r="U1238" s="209"/>
      <c r="V1238" s="209"/>
      <c r="W1238" s="209"/>
      <c r="X1238" s="209"/>
      <c r="Y1238" s="64" t="s">
        <v>824</v>
      </c>
      <c r="Z1238" s="127" t="s">
        <v>824</v>
      </c>
      <c r="AA1238" s="127" t="s">
        <v>824</v>
      </c>
      <c r="AB1238" s="414" t="s">
        <v>824</v>
      </c>
      <c r="AC1238" s="61" t="s">
        <v>824</v>
      </c>
      <c r="AD1238" s="207"/>
      <c r="AE1238" s="61" t="s">
        <v>824</v>
      </c>
      <c r="AF1238" s="130" t="s">
        <v>824</v>
      </c>
      <c r="AG1238" s="123" t="s">
        <v>824</v>
      </c>
      <c r="AH1238" s="123" t="s">
        <v>824</v>
      </c>
      <c r="AI1238" s="61" t="s">
        <v>824</v>
      </c>
      <c r="AJ1238" s="61" t="s">
        <v>824</v>
      </c>
      <c r="AK1238" s="61" t="s">
        <v>824</v>
      </c>
      <c r="AL1238" s="61" t="s">
        <v>1129</v>
      </c>
      <c r="AM1238" s="76"/>
      <c r="AN1238" s="239"/>
      <c r="AO1238" s="239"/>
      <c r="AP1238" s="239"/>
      <c r="AQ1238" s="239"/>
    </row>
    <row r="1239" spans="1:43" ht="25.5" x14ac:dyDescent="0.25">
      <c r="A1239" s="232" t="s">
        <v>1380</v>
      </c>
      <c r="B1239" s="191" t="s">
        <v>12</v>
      </c>
      <c r="C1239" s="191">
        <v>18</v>
      </c>
      <c r="D1239" s="191" t="s">
        <v>21</v>
      </c>
      <c r="E1239" s="191" t="s">
        <v>8</v>
      </c>
      <c r="F1239" s="216">
        <v>2</v>
      </c>
      <c r="G1239" s="216">
        <v>2</v>
      </c>
      <c r="H1239" s="216">
        <v>2</v>
      </c>
      <c r="I1239" s="216">
        <v>1</v>
      </c>
      <c r="J1239" s="216">
        <v>3</v>
      </c>
      <c r="K1239" s="216"/>
      <c r="L1239" s="216"/>
      <c r="M1239" s="216"/>
      <c r="N1239" s="216"/>
      <c r="O1239" s="216"/>
      <c r="P1239" s="216"/>
      <c r="Q1239" s="216"/>
      <c r="R1239" s="216"/>
      <c r="S1239" s="216"/>
      <c r="T1239" s="216"/>
      <c r="U1239" s="216"/>
      <c r="V1239" s="216"/>
      <c r="W1239" s="216"/>
      <c r="X1239" s="216"/>
      <c r="Y1239" s="152">
        <v>2</v>
      </c>
      <c r="Z1239" s="127">
        <v>2</v>
      </c>
      <c r="AA1239" s="127">
        <v>2</v>
      </c>
      <c r="AB1239" s="127" t="s">
        <v>1182</v>
      </c>
      <c r="AC1239" s="35" t="s">
        <v>142</v>
      </c>
      <c r="AD1239" s="237" t="s">
        <v>384</v>
      </c>
      <c r="AE1239" s="35" t="s">
        <v>475</v>
      </c>
      <c r="AF1239" s="193" t="s">
        <v>142</v>
      </c>
      <c r="AG1239" s="123">
        <v>2</v>
      </c>
      <c r="AH1239" s="123">
        <v>0</v>
      </c>
      <c r="AI1239" s="35" t="s">
        <v>142</v>
      </c>
      <c r="AJ1239" s="35" t="s">
        <v>824</v>
      </c>
      <c r="AK1239" s="35" t="s">
        <v>824</v>
      </c>
      <c r="AL1239" s="35" t="s">
        <v>1129</v>
      </c>
      <c r="AM1239" s="192"/>
      <c r="AN1239" s="239"/>
      <c r="AO1239" s="239"/>
      <c r="AP1239" s="239"/>
      <c r="AQ1239" s="239"/>
    </row>
    <row r="1240" spans="1:43" ht="25.5" x14ac:dyDescent="0.25">
      <c r="A1240" s="232" t="s">
        <v>1380</v>
      </c>
      <c r="B1240" s="74" t="s">
        <v>12</v>
      </c>
      <c r="C1240" s="74">
        <v>19</v>
      </c>
      <c r="D1240" s="74" t="s">
        <v>22</v>
      </c>
      <c r="E1240" s="74" t="s">
        <v>9</v>
      </c>
      <c r="F1240" s="209">
        <v>1</v>
      </c>
      <c r="G1240" s="209">
        <v>1</v>
      </c>
      <c r="H1240" s="209">
        <v>1</v>
      </c>
      <c r="I1240" s="209">
        <v>1</v>
      </c>
      <c r="J1240" s="209">
        <v>1</v>
      </c>
      <c r="K1240" s="209"/>
      <c r="L1240" s="209"/>
      <c r="M1240" s="209"/>
      <c r="N1240" s="209"/>
      <c r="O1240" s="209"/>
      <c r="P1240" s="209"/>
      <c r="Q1240" s="209"/>
      <c r="R1240" s="209"/>
      <c r="S1240" s="209"/>
      <c r="T1240" s="209"/>
      <c r="U1240" s="209"/>
      <c r="V1240" s="209"/>
      <c r="W1240" s="209"/>
      <c r="X1240" s="209"/>
      <c r="Y1240" s="64">
        <v>1</v>
      </c>
      <c r="Z1240" s="127">
        <v>1</v>
      </c>
      <c r="AA1240" s="127">
        <v>2</v>
      </c>
      <c r="AB1240" s="414" t="s">
        <v>1143</v>
      </c>
      <c r="AC1240" s="61" t="s">
        <v>462</v>
      </c>
      <c r="AD1240" s="207" t="s">
        <v>384</v>
      </c>
      <c r="AE1240" s="61" t="s">
        <v>475</v>
      </c>
      <c r="AF1240" s="130" t="s">
        <v>462</v>
      </c>
      <c r="AG1240" s="123">
        <v>1</v>
      </c>
      <c r="AH1240" s="123">
        <v>0</v>
      </c>
      <c r="AI1240" s="61" t="s">
        <v>462</v>
      </c>
      <c r="AJ1240" s="61" t="s">
        <v>824</v>
      </c>
      <c r="AK1240" s="61" t="s">
        <v>824</v>
      </c>
      <c r="AL1240" s="61" t="s">
        <v>1129</v>
      </c>
      <c r="AM1240" s="76"/>
      <c r="AN1240" s="239"/>
      <c r="AO1240" s="239"/>
      <c r="AP1240" s="239"/>
      <c r="AQ1240" s="239"/>
    </row>
    <row r="1241" spans="1:43" ht="25.5" x14ac:dyDescent="0.25">
      <c r="A1241" s="232" t="s">
        <v>1380</v>
      </c>
      <c r="B1241" s="191" t="s">
        <v>12</v>
      </c>
      <c r="C1241" s="191">
        <v>21</v>
      </c>
      <c r="D1241" s="191" t="s">
        <v>25</v>
      </c>
      <c r="E1241" s="191" t="s">
        <v>8</v>
      </c>
      <c r="F1241" s="216">
        <v>1</v>
      </c>
      <c r="G1241" s="216">
        <v>1</v>
      </c>
      <c r="H1241" s="216">
        <v>1</v>
      </c>
      <c r="I1241" s="216">
        <v>2</v>
      </c>
      <c r="J1241" s="216">
        <v>1</v>
      </c>
      <c r="K1241" s="216"/>
      <c r="L1241" s="216"/>
      <c r="M1241" s="216"/>
      <c r="N1241" s="216"/>
      <c r="O1241" s="216"/>
      <c r="P1241" s="216"/>
      <c r="Q1241" s="216"/>
      <c r="R1241" s="216"/>
      <c r="S1241" s="216"/>
      <c r="T1241" s="216"/>
      <c r="U1241" s="216"/>
      <c r="V1241" s="216"/>
      <c r="W1241" s="216"/>
      <c r="X1241" s="216"/>
      <c r="Y1241" s="152">
        <v>1</v>
      </c>
      <c r="Z1241" s="127">
        <v>1</v>
      </c>
      <c r="AA1241" s="127">
        <v>2</v>
      </c>
      <c r="AB1241" s="127" t="s">
        <v>1143</v>
      </c>
      <c r="AC1241" s="35" t="s">
        <v>462</v>
      </c>
      <c r="AD1241" s="237" t="s">
        <v>384</v>
      </c>
      <c r="AE1241" s="35" t="s">
        <v>475</v>
      </c>
      <c r="AF1241" s="193" t="s">
        <v>462</v>
      </c>
      <c r="AG1241" s="123">
        <v>1</v>
      </c>
      <c r="AH1241" s="123">
        <v>0</v>
      </c>
      <c r="AI1241" s="35" t="s">
        <v>462</v>
      </c>
      <c r="AJ1241" s="35" t="s">
        <v>824</v>
      </c>
      <c r="AK1241" s="35" t="s">
        <v>824</v>
      </c>
      <c r="AL1241" s="35" t="s">
        <v>1129</v>
      </c>
      <c r="AM1241" s="192"/>
      <c r="AN1241" s="239"/>
      <c r="AO1241" s="239"/>
      <c r="AP1241" s="239"/>
      <c r="AQ1241" s="239"/>
    </row>
    <row r="1242" spans="1:43" ht="51" x14ac:dyDescent="0.25">
      <c r="A1242" s="232" t="s">
        <v>1380</v>
      </c>
      <c r="B1242" s="74" t="s">
        <v>26</v>
      </c>
      <c r="C1242" s="74">
        <v>22</v>
      </c>
      <c r="D1242" s="74" t="s">
        <v>27</v>
      </c>
      <c r="E1242" s="74" t="s">
        <v>8</v>
      </c>
      <c r="F1242" s="209"/>
      <c r="G1242" s="209"/>
      <c r="H1242" s="209"/>
      <c r="I1242" s="209"/>
      <c r="J1242" s="209"/>
      <c r="K1242" s="209"/>
      <c r="L1242" s="209"/>
      <c r="M1242" s="209"/>
      <c r="N1242" s="209"/>
      <c r="O1242" s="209"/>
      <c r="P1242" s="209"/>
      <c r="Q1242" s="209"/>
      <c r="R1242" s="209"/>
      <c r="S1242" s="209"/>
      <c r="T1242" s="209"/>
      <c r="U1242" s="209"/>
      <c r="V1242" s="209"/>
      <c r="W1242" s="209"/>
      <c r="X1242" s="209"/>
      <c r="Y1242" s="64" t="s">
        <v>824</v>
      </c>
      <c r="Z1242" s="127" t="s">
        <v>824</v>
      </c>
      <c r="AA1242" s="127" t="s">
        <v>824</v>
      </c>
      <c r="AB1242" s="414" t="s">
        <v>824</v>
      </c>
      <c r="AC1242" s="61" t="s">
        <v>824</v>
      </c>
      <c r="AD1242" s="207"/>
      <c r="AE1242" s="61" t="s">
        <v>824</v>
      </c>
      <c r="AF1242" s="130" t="s">
        <v>824</v>
      </c>
      <c r="AG1242" s="123" t="s">
        <v>824</v>
      </c>
      <c r="AH1242" s="123" t="s">
        <v>824</v>
      </c>
      <c r="AI1242" s="61" t="s">
        <v>824</v>
      </c>
      <c r="AJ1242" s="61" t="s">
        <v>824</v>
      </c>
      <c r="AK1242" s="61" t="s">
        <v>824</v>
      </c>
      <c r="AL1242" s="61" t="s">
        <v>1129</v>
      </c>
      <c r="AM1242" s="76"/>
      <c r="AN1242" s="239"/>
      <c r="AO1242" s="239"/>
      <c r="AP1242" s="239"/>
      <c r="AQ1242" s="239"/>
    </row>
    <row r="1243" spans="1:43" ht="38.25" x14ac:dyDescent="0.25">
      <c r="A1243" s="232" t="s">
        <v>1380</v>
      </c>
      <c r="B1243" s="191" t="s">
        <v>26</v>
      </c>
      <c r="C1243" s="191">
        <v>23</v>
      </c>
      <c r="D1243" s="191" t="s">
        <v>28</v>
      </c>
      <c r="E1243" s="191" t="s">
        <v>8</v>
      </c>
      <c r="F1243" s="216"/>
      <c r="G1243" s="216"/>
      <c r="H1243" s="216"/>
      <c r="I1243" s="216"/>
      <c r="J1243" s="216"/>
      <c r="K1243" s="216"/>
      <c r="L1243" s="216"/>
      <c r="M1243" s="216"/>
      <c r="N1243" s="216"/>
      <c r="O1243" s="216"/>
      <c r="P1243" s="216"/>
      <c r="Q1243" s="216"/>
      <c r="R1243" s="216"/>
      <c r="S1243" s="216"/>
      <c r="T1243" s="216"/>
      <c r="U1243" s="216"/>
      <c r="V1243" s="216"/>
      <c r="W1243" s="216"/>
      <c r="X1243" s="216"/>
      <c r="Y1243" s="152" t="s">
        <v>824</v>
      </c>
      <c r="Z1243" s="127" t="s">
        <v>824</v>
      </c>
      <c r="AA1243" s="127" t="s">
        <v>824</v>
      </c>
      <c r="AB1243" s="127" t="s">
        <v>824</v>
      </c>
      <c r="AC1243" s="35" t="s">
        <v>824</v>
      </c>
      <c r="AD1243" s="237"/>
      <c r="AE1243" s="35" t="s">
        <v>824</v>
      </c>
      <c r="AF1243" s="193" t="s">
        <v>824</v>
      </c>
      <c r="AG1243" s="123" t="s">
        <v>824</v>
      </c>
      <c r="AH1243" s="123" t="s">
        <v>824</v>
      </c>
      <c r="AI1243" s="35" t="s">
        <v>824</v>
      </c>
      <c r="AJ1243" s="35" t="s">
        <v>824</v>
      </c>
      <c r="AK1243" s="35" t="s">
        <v>824</v>
      </c>
      <c r="AL1243" s="35" t="s">
        <v>1129</v>
      </c>
      <c r="AM1243" s="192"/>
      <c r="AN1243" s="239"/>
      <c r="AO1243" s="239"/>
      <c r="AP1243" s="239"/>
      <c r="AQ1243" s="239"/>
    </row>
    <row r="1244" spans="1:43" ht="38.25" x14ac:dyDescent="0.25">
      <c r="A1244" s="232" t="s">
        <v>1380</v>
      </c>
      <c r="B1244" s="74" t="s">
        <v>29</v>
      </c>
      <c r="C1244" s="74">
        <v>24</v>
      </c>
      <c r="D1244" s="74" t="s">
        <v>30</v>
      </c>
      <c r="E1244" s="74" t="s">
        <v>9</v>
      </c>
      <c r="F1244" s="209"/>
      <c r="G1244" s="209"/>
      <c r="H1244" s="209"/>
      <c r="I1244" s="209"/>
      <c r="J1244" s="209"/>
      <c r="K1244" s="209"/>
      <c r="L1244" s="209"/>
      <c r="M1244" s="209"/>
      <c r="N1244" s="209"/>
      <c r="O1244" s="209"/>
      <c r="P1244" s="209"/>
      <c r="Q1244" s="209"/>
      <c r="R1244" s="209"/>
      <c r="S1244" s="209"/>
      <c r="T1244" s="209"/>
      <c r="U1244" s="209"/>
      <c r="V1244" s="209"/>
      <c r="W1244" s="209"/>
      <c r="X1244" s="209"/>
      <c r="Y1244" s="64" t="s">
        <v>824</v>
      </c>
      <c r="Z1244" s="127" t="s">
        <v>824</v>
      </c>
      <c r="AA1244" s="127" t="s">
        <v>824</v>
      </c>
      <c r="AB1244" s="414" t="s">
        <v>824</v>
      </c>
      <c r="AC1244" s="61" t="s">
        <v>824</v>
      </c>
      <c r="AD1244" s="207"/>
      <c r="AE1244" s="61" t="s">
        <v>824</v>
      </c>
      <c r="AF1244" s="130" t="s">
        <v>824</v>
      </c>
      <c r="AG1244" s="123" t="s">
        <v>824</v>
      </c>
      <c r="AH1244" s="123" t="s">
        <v>824</v>
      </c>
      <c r="AI1244" s="61" t="s">
        <v>824</v>
      </c>
      <c r="AJ1244" s="61" t="s">
        <v>824</v>
      </c>
      <c r="AK1244" s="61" t="s">
        <v>824</v>
      </c>
      <c r="AL1244" s="61" t="s">
        <v>1129</v>
      </c>
      <c r="AM1244" s="76"/>
      <c r="AN1244" s="239"/>
      <c r="AO1244" s="239"/>
      <c r="AP1244" s="239"/>
      <c r="AQ1244" s="239"/>
    </row>
    <row r="1245" spans="1:43" ht="25.5" x14ac:dyDescent="0.25">
      <c r="A1245" s="232" t="s">
        <v>1380</v>
      </c>
      <c r="B1245" s="191" t="s">
        <v>12</v>
      </c>
      <c r="C1245" s="191">
        <v>25</v>
      </c>
      <c r="D1245" s="191" t="s">
        <v>31</v>
      </c>
      <c r="E1245" s="191" t="s">
        <v>9</v>
      </c>
      <c r="F1245" s="216">
        <v>2</v>
      </c>
      <c r="G1245" s="216">
        <v>2</v>
      </c>
      <c r="H1245" s="216">
        <v>2</v>
      </c>
      <c r="I1245" s="216">
        <v>1</v>
      </c>
      <c r="J1245" s="216">
        <v>3</v>
      </c>
      <c r="K1245" s="216"/>
      <c r="L1245" s="216"/>
      <c r="M1245" s="216"/>
      <c r="N1245" s="216"/>
      <c r="O1245" s="216"/>
      <c r="P1245" s="216"/>
      <c r="Q1245" s="216"/>
      <c r="R1245" s="216"/>
      <c r="S1245" s="216"/>
      <c r="T1245" s="216"/>
      <c r="U1245" s="216"/>
      <c r="V1245" s="216"/>
      <c r="W1245" s="216"/>
      <c r="X1245" s="216"/>
      <c r="Y1245" s="152">
        <v>2</v>
      </c>
      <c r="Z1245" s="127">
        <v>3</v>
      </c>
      <c r="AA1245" s="127">
        <v>2</v>
      </c>
      <c r="AB1245" s="127" t="s">
        <v>1191</v>
      </c>
      <c r="AC1245" s="35" t="s">
        <v>144</v>
      </c>
      <c r="AD1245" s="237" t="s">
        <v>384</v>
      </c>
      <c r="AE1245" s="35" t="s">
        <v>371</v>
      </c>
      <c r="AF1245" s="193" t="s">
        <v>144</v>
      </c>
      <c r="AG1245" s="123">
        <v>3</v>
      </c>
      <c r="AH1245" s="123">
        <v>0</v>
      </c>
      <c r="AI1245" s="35" t="s">
        <v>144</v>
      </c>
      <c r="AJ1245" s="35" t="s">
        <v>824</v>
      </c>
      <c r="AK1245" s="35" t="s">
        <v>824</v>
      </c>
      <c r="AL1245" s="35" t="s">
        <v>1129</v>
      </c>
      <c r="AM1245" s="192"/>
      <c r="AN1245" s="239"/>
      <c r="AO1245" s="239"/>
      <c r="AP1245" s="239"/>
      <c r="AQ1245" s="239"/>
    </row>
    <row r="1246" spans="1:43" x14ac:dyDescent="0.25">
      <c r="A1246" s="232" t="s">
        <v>1380</v>
      </c>
      <c r="B1246" s="74" t="s">
        <v>12</v>
      </c>
      <c r="C1246" s="74">
        <v>26</v>
      </c>
      <c r="D1246" s="74" t="s">
        <v>32</v>
      </c>
      <c r="E1246" s="74" t="s">
        <v>9</v>
      </c>
      <c r="F1246" s="209">
        <v>2</v>
      </c>
      <c r="G1246" s="209">
        <v>2</v>
      </c>
      <c r="H1246" s="209">
        <v>2</v>
      </c>
      <c r="I1246" s="209">
        <v>1</v>
      </c>
      <c r="J1246" s="209">
        <v>3</v>
      </c>
      <c r="K1246" s="209"/>
      <c r="L1246" s="209"/>
      <c r="M1246" s="209"/>
      <c r="N1246" s="209"/>
      <c r="O1246" s="209"/>
      <c r="P1246" s="209"/>
      <c r="Q1246" s="209"/>
      <c r="R1246" s="209"/>
      <c r="S1246" s="209"/>
      <c r="T1246" s="209"/>
      <c r="U1246" s="209"/>
      <c r="V1246" s="209"/>
      <c r="W1246" s="209"/>
      <c r="X1246" s="209"/>
      <c r="Y1246" s="64">
        <v>2</v>
      </c>
      <c r="Z1246" s="127">
        <v>2</v>
      </c>
      <c r="AA1246" s="127">
        <v>2</v>
      </c>
      <c r="AB1246" s="414" t="s">
        <v>1182</v>
      </c>
      <c r="AC1246" s="61" t="s">
        <v>142</v>
      </c>
      <c r="AD1246" s="207" t="s">
        <v>384</v>
      </c>
      <c r="AE1246" s="61" t="s">
        <v>475</v>
      </c>
      <c r="AF1246" s="130" t="s">
        <v>142</v>
      </c>
      <c r="AG1246" s="123">
        <v>2</v>
      </c>
      <c r="AH1246" s="123">
        <v>0</v>
      </c>
      <c r="AI1246" s="61" t="s">
        <v>142</v>
      </c>
      <c r="AJ1246" s="61" t="s">
        <v>824</v>
      </c>
      <c r="AK1246" s="61" t="s">
        <v>824</v>
      </c>
      <c r="AL1246" s="61" t="s">
        <v>1129</v>
      </c>
      <c r="AM1246" s="76"/>
      <c r="AN1246" s="239"/>
      <c r="AO1246" s="239"/>
      <c r="AP1246" s="239"/>
      <c r="AQ1246" s="239"/>
    </row>
    <row r="1247" spans="1:43" ht="51" x14ac:dyDescent="0.25">
      <c r="A1247" s="232" t="s">
        <v>1380</v>
      </c>
      <c r="B1247" s="191" t="s">
        <v>26</v>
      </c>
      <c r="C1247" s="191">
        <v>28</v>
      </c>
      <c r="D1247" s="191" t="s">
        <v>1155</v>
      </c>
      <c r="E1247" s="191" t="s">
        <v>8</v>
      </c>
      <c r="F1247" s="216"/>
      <c r="G1247" s="216"/>
      <c r="H1247" s="216"/>
      <c r="I1247" s="216"/>
      <c r="J1247" s="216"/>
      <c r="K1247" s="216"/>
      <c r="L1247" s="216"/>
      <c r="M1247" s="216"/>
      <c r="N1247" s="216"/>
      <c r="O1247" s="216"/>
      <c r="P1247" s="216"/>
      <c r="Q1247" s="216"/>
      <c r="R1247" s="216"/>
      <c r="S1247" s="216"/>
      <c r="T1247" s="216"/>
      <c r="U1247" s="216"/>
      <c r="V1247" s="216"/>
      <c r="W1247" s="216"/>
      <c r="X1247" s="216"/>
      <c r="Y1247" s="152" t="s">
        <v>824</v>
      </c>
      <c r="Z1247" s="127" t="s">
        <v>824</v>
      </c>
      <c r="AA1247" s="127" t="s">
        <v>824</v>
      </c>
      <c r="AB1247" s="127" t="s">
        <v>824</v>
      </c>
      <c r="AC1247" s="35" t="s">
        <v>824</v>
      </c>
      <c r="AD1247" s="237"/>
      <c r="AE1247" s="35" t="s">
        <v>824</v>
      </c>
      <c r="AF1247" s="193" t="s">
        <v>824</v>
      </c>
      <c r="AG1247" s="123" t="s">
        <v>824</v>
      </c>
      <c r="AH1247" s="123" t="s">
        <v>824</v>
      </c>
      <c r="AI1247" s="35" t="s">
        <v>824</v>
      </c>
      <c r="AJ1247" s="35" t="s">
        <v>824</v>
      </c>
      <c r="AK1247" s="35" t="s">
        <v>824</v>
      </c>
      <c r="AL1247" s="35" t="s">
        <v>1129</v>
      </c>
      <c r="AM1247" s="192"/>
      <c r="AN1247" s="239"/>
      <c r="AO1247" s="239"/>
      <c r="AP1247" s="239"/>
      <c r="AQ1247" s="239"/>
    </row>
    <row r="1248" spans="1:43" ht="38.25" x14ac:dyDescent="0.25">
      <c r="A1248" s="232" t="s">
        <v>1380</v>
      </c>
      <c r="B1248" s="74" t="s">
        <v>35</v>
      </c>
      <c r="C1248" s="74">
        <v>31</v>
      </c>
      <c r="D1248" s="74" t="s">
        <v>734</v>
      </c>
      <c r="E1248" s="74" t="s">
        <v>8</v>
      </c>
      <c r="F1248" s="209"/>
      <c r="G1248" s="209"/>
      <c r="H1248" s="209"/>
      <c r="I1248" s="209"/>
      <c r="J1248" s="209"/>
      <c r="K1248" s="209"/>
      <c r="L1248" s="209"/>
      <c r="M1248" s="209"/>
      <c r="N1248" s="209"/>
      <c r="O1248" s="209"/>
      <c r="P1248" s="209"/>
      <c r="Q1248" s="209"/>
      <c r="R1248" s="209"/>
      <c r="S1248" s="209"/>
      <c r="T1248" s="209"/>
      <c r="U1248" s="209"/>
      <c r="V1248" s="209"/>
      <c r="W1248" s="209"/>
      <c r="X1248" s="209"/>
      <c r="Y1248" s="64" t="s">
        <v>824</v>
      </c>
      <c r="Z1248" s="127" t="s">
        <v>824</v>
      </c>
      <c r="AA1248" s="127" t="s">
        <v>824</v>
      </c>
      <c r="AB1248" s="414" t="s">
        <v>824</v>
      </c>
      <c r="AC1248" s="61" t="s">
        <v>824</v>
      </c>
      <c r="AD1248" s="207"/>
      <c r="AE1248" s="61" t="s">
        <v>824</v>
      </c>
      <c r="AF1248" s="130" t="s">
        <v>824</v>
      </c>
      <c r="AG1248" s="123" t="s">
        <v>824</v>
      </c>
      <c r="AH1248" s="123" t="s">
        <v>824</v>
      </c>
      <c r="AI1248" s="61" t="s">
        <v>824</v>
      </c>
      <c r="AJ1248" s="61" t="s">
        <v>824</v>
      </c>
      <c r="AK1248" s="61" t="s">
        <v>824</v>
      </c>
      <c r="AL1248" s="61" t="s">
        <v>1129</v>
      </c>
      <c r="AM1248" s="76"/>
      <c r="AN1248" s="239"/>
      <c r="AO1248" s="239"/>
      <c r="AP1248" s="239"/>
      <c r="AQ1248" s="239"/>
    </row>
    <row r="1249" spans="1:43" ht="45" x14ac:dyDescent="0.25">
      <c r="A1249" s="232" t="s">
        <v>1380</v>
      </c>
      <c r="B1249" s="191" t="s">
        <v>38</v>
      </c>
      <c r="C1249" s="191">
        <v>34</v>
      </c>
      <c r="D1249" s="191" t="s">
        <v>662</v>
      </c>
      <c r="E1249" s="191" t="s">
        <v>9</v>
      </c>
      <c r="F1249" s="216">
        <v>3</v>
      </c>
      <c r="G1249" s="216">
        <v>3</v>
      </c>
      <c r="H1249" s="216">
        <v>3</v>
      </c>
      <c r="I1249" s="216">
        <v>4</v>
      </c>
      <c r="J1249" s="216">
        <v>2</v>
      </c>
      <c r="K1249" s="216"/>
      <c r="L1249" s="216"/>
      <c r="M1249" s="216"/>
      <c r="N1249" s="216"/>
      <c r="O1249" s="216"/>
      <c r="P1249" s="216"/>
      <c r="Q1249" s="216"/>
      <c r="R1249" s="216"/>
      <c r="S1249" s="216"/>
      <c r="T1249" s="216"/>
      <c r="U1249" s="216"/>
      <c r="V1249" s="216"/>
      <c r="W1249" s="216"/>
      <c r="X1249" s="216"/>
      <c r="Y1249" s="152">
        <v>3</v>
      </c>
      <c r="Z1249" s="127">
        <v>3</v>
      </c>
      <c r="AA1249" s="127">
        <v>3</v>
      </c>
      <c r="AB1249" s="127" t="s">
        <v>1132</v>
      </c>
      <c r="AC1249" s="35" t="s">
        <v>144</v>
      </c>
      <c r="AD1249" s="237" t="s">
        <v>371</v>
      </c>
      <c r="AE1249" s="35" t="s">
        <v>476</v>
      </c>
      <c r="AF1249" s="193" t="s">
        <v>1133</v>
      </c>
      <c r="AG1249" s="123">
        <v>3</v>
      </c>
      <c r="AH1249" s="123">
        <v>1</v>
      </c>
      <c r="AI1249" s="35" t="s">
        <v>144</v>
      </c>
      <c r="AJ1249" s="35" t="s">
        <v>463</v>
      </c>
      <c r="AK1249" s="35" t="s">
        <v>475</v>
      </c>
      <c r="AL1249" s="35" t="s">
        <v>377</v>
      </c>
      <c r="AM1249" s="192"/>
      <c r="AN1249" s="239" t="s">
        <v>1384</v>
      </c>
      <c r="AO1249" s="239" t="s">
        <v>1385</v>
      </c>
      <c r="AP1249" s="239"/>
      <c r="AQ1249" s="239"/>
    </row>
    <row r="1250" spans="1:43" ht="25.5" x14ac:dyDescent="0.25">
      <c r="A1250" s="232" t="s">
        <v>1380</v>
      </c>
      <c r="B1250" s="74" t="s">
        <v>38</v>
      </c>
      <c r="C1250" s="74">
        <v>37</v>
      </c>
      <c r="D1250" s="74" t="s">
        <v>663</v>
      </c>
      <c r="E1250" s="74" t="s">
        <v>8</v>
      </c>
      <c r="F1250" s="209"/>
      <c r="G1250" s="209"/>
      <c r="H1250" s="209"/>
      <c r="I1250" s="209"/>
      <c r="J1250" s="209"/>
      <c r="K1250" s="209"/>
      <c r="L1250" s="209"/>
      <c r="M1250" s="209"/>
      <c r="N1250" s="209"/>
      <c r="O1250" s="209"/>
      <c r="P1250" s="209"/>
      <c r="Q1250" s="209"/>
      <c r="R1250" s="209"/>
      <c r="S1250" s="209"/>
      <c r="T1250" s="209"/>
      <c r="U1250" s="209"/>
      <c r="V1250" s="209"/>
      <c r="W1250" s="209"/>
      <c r="X1250" s="209"/>
      <c r="Y1250" s="64" t="s">
        <v>824</v>
      </c>
      <c r="Z1250" s="127" t="s">
        <v>824</v>
      </c>
      <c r="AA1250" s="127" t="s">
        <v>824</v>
      </c>
      <c r="AB1250" s="414" t="s">
        <v>824</v>
      </c>
      <c r="AC1250" s="61" t="s">
        <v>824</v>
      </c>
      <c r="AD1250" s="207"/>
      <c r="AE1250" s="61" t="s">
        <v>824</v>
      </c>
      <c r="AF1250" s="130" t="s">
        <v>824</v>
      </c>
      <c r="AG1250" s="123" t="s">
        <v>824</v>
      </c>
      <c r="AH1250" s="123" t="s">
        <v>824</v>
      </c>
      <c r="AI1250" s="61" t="s">
        <v>824</v>
      </c>
      <c r="AJ1250" s="61" t="s">
        <v>824</v>
      </c>
      <c r="AK1250" s="61" t="s">
        <v>824</v>
      </c>
      <c r="AL1250" s="61" t="s">
        <v>1129</v>
      </c>
      <c r="AM1250" s="76"/>
      <c r="AN1250" s="239"/>
      <c r="AO1250" s="239"/>
      <c r="AP1250" s="239"/>
      <c r="AQ1250" s="239"/>
    </row>
    <row r="1251" spans="1:43" ht="25.5" x14ac:dyDescent="0.25">
      <c r="A1251" s="232" t="s">
        <v>1380</v>
      </c>
      <c r="B1251" s="191" t="s">
        <v>43</v>
      </c>
      <c r="C1251" s="191">
        <v>38</v>
      </c>
      <c r="D1251" s="191" t="s">
        <v>664</v>
      </c>
      <c r="E1251" s="191" t="s">
        <v>9</v>
      </c>
      <c r="F1251" s="216"/>
      <c r="G1251" s="216"/>
      <c r="H1251" s="216"/>
      <c r="I1251" s="216"/>
      <c r="J1251" s="216"/>
      <c r="K1251" s="216"/>
      <c r="L1251" s="216"/>
      <c r="M1251" s="216"/>
      <c r="N1251" s="216"/>
      <c r="O1251" s="216"/>
      <c r="P1251" s="216"/>
      <c r="Q1251" s="216"/>
      <c r="R1251" s="216"/>
      <c r="S1251" s="216"/>
      <c r="T1251" s="216"/>
      <c r="U1251" s="216"/>
      <c r="V1251" s="216"/>
      <c r="W1251" s="216"/>
      <c r="X1251" s="216"/>
      <c r="Y1251" s="64" t="s">
        <v>824</v>
      </c>
      <c r="Z1251" s="127" t="s">
        <v>824</v>
      </c>
      <c r="AA1251" s="127" t="s">
        <v>824</v>
      </c>
      <c r="AB1251" s="414" t="s">
        <v>824</v>
      </c>
      <c r="AC1251" s="61" t="s">
        <v>824</v>
      </c>
      <c r="AD1251" s="207"/>
      <c r="AE1251" s="61" t="s">
        <v>824</v>
      </c>
      <c r="AF1251" s="130" t="s">
        <v>824</v>
      </c>
      <c r="AG1251" s="123" t="s">
        <v>824</v>
      </c>
      <c r="AH1251" s="123" t="s">
        <v>824</v>
      </c>
      <c r="AI1251" s="61" t="s">
        <v>824</v>
      </c>
      <c r="AJ1251" s="61" t="s">
        <v>824</v>
      </c>
      <c r="AK1251" s="61" t="s">
        <v>824</v>
      </c>
      <c r="AL1251" s="61" t="s">
        <v>1129</v>
      </c>
      <c r="AM1251" s="76"/>
      <c r="AN1251" s="239"/>
      <c r="AO1251" s="239"/>
      <c r="AP1251" s="239"/>
      <c r="AQ1251" s="239"/>
    </row>
    <row r="1252" spans="1:43" x14ac:dyDescent="0.25">
      <c r="A1252" s="232" t="s">
        <v>1380</v>
      </c>
      <c r="B1252" s="74" t="s">
        <v>43</v>
      </c>
      <c r="C1252" s="74">
        <v>39</v>
      </c>
      <c r="D1252" s="74" t="s">
        <v>44</v>
      </c>
      <c r="E1252" s="74" t="s">
        <v>8</v>
      </c>
      <c r="F1252" s="209"/>
      <c r="G1252" s="209"/>
      <c r="H1252" s="209"/>
      <c r="I1252" s="209"/>
      <c r="J1252" s="209"/>
      <c r="K1252" s="209"/>
      <c r="L1252" s="209"/>
      <c r="M1252" s="209"/>
      <c r="N1252" s="209"/>
      <c r="O1252" s="209"/>
      <c r="P1252" s="209"/>
      <c r="Q1252" s="209"/>
      <c r="R1252" s="209"/>
      <c r="S1252" s="209"/>
      <c r="T1252" s="209"/>
      <c r="U1252" s="209"/>
      <c r="V1252" s="209"/>
      <c r="W1252" s="209"/>
      <c r="X1252" s="209"/>
      <c r="Y1252" s="152" t="s">
        <v>824</v>
      </c>
      <c r="Z1252" s="127" t="s">
        <v>824</v>
      </c>
      <c r="AA1252" s="127" t="s">
        <v>824</v>
      </c>
      <c r="AB1252" s="127" t="s">
        <v>824</v>
      </c>
      <c r="AC1252" s="35" t="s">
        <v>824</v>
      </c>
      <c r="AD1252" s="237"/>
      <c r="AE1252" s="35" t="s">
        <v>824</v>
      </c>
      <c r="AF1252" s="193" t="s">
        <v>824</v>
      </c>
      <c r="AG1252" s="123" t="s">
        <v>824</v>
      </c>
      <c r="AH1252" s="123" t="s">
        <v>824</v>
      </c>
      <c r="AI1252" s="35" t="s">
        <v>824</v>
      </c>
      <c r="AJ1252" s="35" t="s">
        <v>824</v>
      </c>
      <c r="AK1252" s="35" t="s">
        <v>824</v>
      </c>
      <c r="AL1252" s="35" t="s">
        <v>1129</v>
      </c>
      <c r="AM1252" s="192"/>
      <c r="AN1252" s="239"/>
      <c r="AO1252" s="239"/>
      <c r="AP1252" s="239"/>
      <c r="AQ1252" s="239"/>
    </row>
    <row r="1253" spans="1:43" ht="25.5" x14ac:dyDescent="0.25">
      <c r="A1253" s="232" t="s">
        <v>1380</v>
      </c>
      <c r="B1253" s="191" t="s">
        <v>43</v>
      </c>
      <c r="C1253" s="191">
        <v>40</v>
      </c>
      <c r="D1253" s="191" t="s">
        <v>743</v>
      </c>
      <c r="E1253" s="191" t="s">
        <v>9</v>
      </c>
      <c r="F1253" s="216"/>
      <c r="G1253" s="216"/>
      <c r="H1253" s="216"/>
      <c r="I1253" s="216"/>
      <c r="J1253" s="216"/>
      <c r="K1253" s="216"/>
      <c r="L1253" s="216"/>
      <c r="M1253" s="216"/>
      <c r="N1253" s="216"/>
      <c r="O1253" s="216"/>
      <c r="P1253" s="216"/>
      <c r="Q1253" s="216"/>
      <c r="R1253" s="216"/>
      <c r="S1253" s="216"/>
      <c r="T1253" s="216"/>
      <c r="U1253" s="216"/>
      <c r="V1253" s="216"/>
      <c r="W1253" s="216"/>
      <c r="X1253" s="216"/>
      <c r="Y1253" s="64" t="s">
        <v>824</v>
      </c>
      <c r="Z1253" s="127" t="s">
        <v>824</v>
      </c>
      <c r="AA1253" s="127" t="s">
        <v>824</v>
      </c>
      <c r="AB1253" s="414" t="s">
        <v>824</v>
      </c>
      <c r="AC1253" s="61" t="s">
        <v>824</v>
      </c>
      <c r="AD1253" s="207"/>
      <c r="AE1253" s="61" t="s">
        <v>824</v>
      </c>
      <c r="AF1253" s="130" t="s">
        <v>824</v>
      </c>
      <c r="AG1253" s="123" t="s">
        <v>824</v>
      </c>
      <c r="AH1253" s="123" t="s">
        <v>824</v>
      </c>
      <c r="AI1253" s="61" t="s">
        <v>824</v>
      </c>
      <c r="AJ1253" s="61" t="s">
        <v>824</v>
      </c>
      <c r="AK1253" s="61" t="s">
        <v>824</v>
      </c>
      <c r="AL1253" s="61" t="s">
        <v>1129</v>
      </c>
      <c r="AM1253" s="76"/>
      <c r="AN1253" s="239"/>
      <c r="AO1253" s="239"/>
      <c r="AP1253" s="239"/>
      <c r="AQ1253" s="239"/>
    </row>
    <row r="1254" spans="1:43" ht="25.5" x14ac:dyDescent="0.25">
      <c r="A1254" s="232" t="s">
        <v>1380</v>
      </c>
      <c r="B1254" s="74" t="s">
        <v>43</v>
      </c>
      <c r="C1254" s="74">
        <v>41</v>
      </c>
      <c r="D1254" s="74" t="s">
        <v>665</v>
      </c>
      <c r="E1254" s="74" t="s">
        <v>8</v>
      </c>
      <c r="F1254" s="209"/>
      <c r="G1254" s="209"/>
      <c r="H1254" s="209"/>
      <c r="I1254" s="209"/>
      <c r="J1254" s="209"/>
      <c r="K1254" s="209"/>
      <c r="L1254" s="209"/>
      <c r="M1254" s="209"/>
      <c r="N1254" s="209"/>
      <c r="O1254" s="209"/>
      <c r="P1254" s="209"/>
      <c r="Q1254" s="209"/>
      <c r="R1254" s="209"/>
      <c r="S1254" s="209"/>
      <c r="T1254" s="209"/>
      <c r="U1254" s="209"/>
      <c r="V1254" s="209"/>
      <c r="W1254" s="209"/>
      <c r="X1254" s="209"/>
      <c r="Y1254" s="152" t="s">
        <v>824</v>
      </c>
      <c r="Z1254" s="127" t="s">
        <v>824</v>
      </c>
      <c r="AA1254" s="127" t="s">
        <v>824</v>
      </c>
      <c r="AB1254" s="127" t="s">
        <v>824</v>
      </c>
      <c r="AC1254" s="35" t="s">
        <v>824</v>
      </c>
      <c r="AD1254" s="237"/>
      <c r="AE1254" s="35" t="s">
        <v>824</v>
      </c>
      <c r="AF1254" s="193" t="s">
        <v>824</v>
      </c>
      <c r="AG1254" s="123" t="s">
        <v>824</v>
      </c>
      <c r="AH1254" s="123" t="s">
        <v>824</v>
      </c>
      <c r="AI1254" s="35" t="s">
        <v>824</v>
      </c>
      <c r="AJ1254" s="35" t="s">
        <v>824</v>
      </c>
      <c r="AK1254" s="35" t="s">
        <v>824</v>
      </c>
      <c r="AL1254" s="35" t="s">
        <v>1129</v>
      </c>
      <c r="AM1254" s="192"/>
      <c r="AN1254" s="239"/>
      <c r="AO1254" s="239"/>
      <c r="AP1254" s="239"/>
      <c r="AQ1254" s="239"/>
    </row>
    <row r="1255" spans="1:43" ht="25.5" x14ac:dyDescent="0.25">
      <c r="A1255" s="232" t="s">
        <v>1380</v>
      </c>
      <c r="B1255" s="191" t="s">
        <v>43</v>
      </c>
      <c r="C1255" s="191">
        <v>42</v>
      </c>
      <c r="D1255" s="191" t="s">
        <v>666</v>
      </c>
      <c r="E1255" s="191" t="s">
        <v>9</v>
      </c>
      <c r="F1255" s="216"/>
      <c r="G1255" s="216"/>
      <c r="H1255" s="216"/>
      <c r="I1255" s="216"/>
      <c r="J1255" s="216"/>
      <c r="K1255" s="216"/>
      <c r="L1255" s="216"/>
      <c r="M1255" s="216"/>
      <c r="N1255" s="216"/>
      <c r="O1255" s="216"/>
      <c r="P1255" s="216"/>
      <c r="Q1255" s="216"/>
      <c r="R1255" s="216"/>
      <c r="S1255" s="216"/>
      <c r="T1255" s="216"/>
      <c r="U1255" s="216"/>
      <c r="V1255" s="216"/>
      <c r="W1255" s="216"/>
      <c r="X1255" s="216"/>
      <c r="Y1255" s="152" t="s">
        <v>824</v>
      </c>
      <c r="Z1255" s="127" t="s">
        <v>824</v>
      </c>
      <c r="AA1255" s="127" t="s">
        <v>824</v>
      </c>
      <c r="AB1255" s="127" t="s">
        <v>824</v>
      </c>
      <c r="AC1255" s="35" t="s">
        <v>824</v>
      </c>
      <c r="AD1255" s="237"/>
      <c r="AE1255" s="35" t="s">
        <v>824</v>
      </c>
      <c r="AF1255" s="193" t="s">
        <v>824</v>
      </c>
      <c r="AG1255" s="123" t="s">
        <v>824</v>
      </c>
      <c r="AH1255" s="123" t="s">
        <v>824</v>
      </c>
      <c r="AI1255" s="35" t="s">
        <v>824</v>
      </c>
      <c r="AJ1255" s="35" t="s">
        <v>824</v>
      </c>
      <c r="AK1255" s="35" t="s">
        <v>824</v>
      </c>
      <c r="AL1255" s="35" t="s">
        <v>1129</v>
      </c>
      <c r="AM1255" s="192"/>
      <c r="AN1255" s="239"/>
      <c r="AO1255" s="239"/>
      <c r="AP1255" s="239"/>
      <c r="AQ1255" s="239"/>
    </row>
    <row r="1256" spans="1:43" ht="25.5" x14ac:dyDescent="0.25">
      <c r="A1256" s="232" t="s">
        <v>1380</v>
      </c>
      <c r="B1256" s="74" t="s">
        <v>45</v>
      </c>
      <c r="C1256" s="74">
        <v>43</v>
      </c>
      <c r="D1256" s="74" t="s">
        <v>667</v>
      </c>
      <c r="E1256" s="74" t="s">
        <v>9</v>
      </c>
      <c r="F1256" s="74"/>
      <c r="G1256" s="74"/>
      <c r="H1256" s="209"/>
      <c r="I1256" s="209"/>
      <c r="J1256" s="209"/>
      <c r="K1256" s="209"/>
      <c r="L1256" s="209"/>
      <c r="M1256" s="209"/>
      <c r="N1256" s="209"/>
      <c r="O1256" s="209"/>
      <c r="P1256" s="209"/>
      <c r="Q1256" s="209"/>
      <c r="R1256" s="209"/>
      <c r="S1256" s="209"/>
      <c r="T1256" s="209"/>
      <c r="U1256" s="209"/>
      <c r="V1256" s="209"/>
      <c r="W1256" s="209"/>
      <c r="X1256" s="209"/>
      <c r="Y1256" s="209" t="s">
        <v>824</v>
      </c>
      <c r="Z1256" s="127" t="s">
        <v>824</v>
      </c>
      <c r="AA1256" s="127" t="s">
        <v>824</v>
      </c>
      <c r="AB1256" s="127" t="s">
        <v>824</v>
      </c>
      <c r="AC1256" s="35" t="s">
        <v>824</v>
      </c>
      <c r="AD1256" s="237"/>
      <c r="AE1256" s="35" t="s">
        <v>824</v>
      </c>
      <c r="AF1256" s="193" t="s">
        <v>824</v>
      </c>
      <c r="AG1256" s="123" t="s">
        <v>824</v>
      </c>
      <c r="AH1256" s="123" t="s">
        <v>824</v>
      </c>
      <c r="AI1256" s="35" t="s">
        <v>824</v>
      </c>
      <c r="AJ1256" s="35" t="s">
        <v>824</v>
      </c>
      <c r="AK1256" s="35" t="s">
        <v>824</v>
      </c>
      <c r="AL1256" s="35" t="s">
        <v>1129</v>
      </c>
      <c r="AM1256" s="192"/>
      <c r="AN1256" s="239"/>
      <c r="AO1256" s="239"/>
      <c r="AP1256" s="239"/>
      <c r="AQ1256" s="239"/>
    </row>
    <row r="1257" spans="1:43" ht="25.5" x14ac:dyDescent="0.25">
      <c r="A1257" s="232" t="s">
        <v>1380</v>
      </c>
      <c r="B1257" s="191" t="s">
        <v>45</v>
      </c>
      <c r="C1257" s="191">
        <v>44</v>
      </c>
      <c r="D1257" s="191" t="s">
        <v>668</v>
      </c>
      <c r="E1257" s="191" t="s">
        <v>9</v>
      </c>
      <c r="F1257" s="216"/>
      <c r="G1257" s="216"/>
      <c r="H1257" s="216"/>
      <c r="I1257" s="216"/>
      <c r="J1257" s="216"/>
      <c r="K1257" s="216"/>
      <c r="L1257" s="216"/>
      <c r="M1257" s="216"/>
      <c r="N1257" s="216"/>
      <c r="O1257" s="216"/>
      <c r="P1257" s="216"/>
      <c r="Q1257" s="216"/>
      <c r="R1257" s="216"/>
      <c r="S1257" s="216"/>
      <c r="T1257" s="216"/>
      <c r="U1257" s="216"/>
      <c r="V1257" s="216"/>
      <c r="W1257" s="216"/>
      <c r="X1257" s="216"/>
      <c r="Y1257" s="152" t="s">
        <v>824</v>
      </c>
      <c r="Z1257" s="127" t="s">
        <v>824</v>
      </c>
      <c r="AA1257" s="127" t="s">
        <v>824</v>
      </c>
      <c r="AB1257" s="127" t="s">
        <v>824</v>
      </c>
      <c r="AC1257" s="35" t="s">
        <v>824</v>
      </c>
      <c r="AD1257" s="237"/>
      <c r="AE1257" s="35" t="s">
        <v>824</v>
      </c>
      <c r="AF1257" s="193" t="s">
        <v>824</v>
      </c>
      <c r="AG1257" s="123" t="s">
        <v>824</v>
      </c>
      <c r="AH1257" s="123" t="s">
        <v>824</v>
      </c>
      <c r="AI1257" s="35" t="s">
        <v>824</v>
      </c>
      <c r="AJ1257" s="35" t="s">
        <v>824</v>
      </c>
      <c r="AK1257" s="35" t="s">
        <v>824</v>
      </c>
      <c r="AL1257" s="35" t="s">
        <v>1129</v>
      </c>
      <c r="AM1257" s="192"/>
      <c r="AN1257" s="239"/>
      <c r="AO1257" s="239"/>
      <c r="AP1257" s="239"/>
      <c r="AQ1257" s="239"/>
    </row>
    <row r="1258" spans="1:43" ht="30" x14ac:dyDescent="0.25">
      <c r="A1258" s="232" t="s">
        <v>1380</v>
      </c>
      <c r="B1258" s="74" t="s">
        <v>48</v>
      </c>
      <c r="C1258" s="74">
        <v>49</v>
      </c>
      <c r="D1258" s="74" t="s">
        <v>54</v>
      </c>
      <c r="E1258" s="74" t="s">
        <v>9</v>
      </c>
      <c r="F1258" s="209">
        <v>3</v>
      </c>
      <c r="G1258" s="209">
        <v>3</v>
      </c>
      <c r="H1258" s="209">
        <v>3</v>
      </c>
      <c r="I1258" s="209">
        <v>2</v>
      </c>
      <c r="J1258" s="209">
        <v>3</v>
      </c>
      <c r="K1258" s="209"/>
      <c r="L1258" s="209"/>
      <c r="M1258" s="209"/>
      <c r="N1258" s="209"/>
      <c r="O1258" s="209"/>
      <c r="P1258" s="209"/>
      <c r="Q1258" s="209"/>
      <c r="R1258" s="209"/>
      <c r="S1258" s="209"/>
      <c r="T1258" s="209"/>
      <c r="U1258" s="209"/>
      <c r="V1258" s="209"/>
      <c r="W1258" s="209"/>
      <c r="X1258" s="209"/>
      <c r="Y1258" s="64">
        <v>3</v>
      </c>
      <c r="Z1258" s="127">
        <v>3</v>
      </c>
      <c r="AA1258" s="127">
        <v>3</v>
      </c>
      <c r="AB1258" s="414" t="s">
        <v>1132</v>
      </c>
      <c r="AC1258" s="61" t="s">
        <v>144</v>
      </c>
      <c r="AD1258" s="207" t="s">
        <v>371</v>
      </c>
      <c r="AE1258" s="61" t="s">
        <v>476</v>
      </c>
      <c r="AF1258" s="130" t="s">
        <v>1133</v>
      </c>
      <c r="AG1258" s="123">
        <v>3</v>
      </c>
      <c r="AH1258" s="123">
        <v>1</v>
      </c>
      <c r="AI1258" s="61" t="s">
        <v>144</v>
      </c>
      <c r="AJ1258" s="61" t="s">
        <v>463</v>
      </c>
      <c r="AK1258" s="61" t="s">
        <v>475</v>
      </c>
      <c r="AL1258" s="61" t="s">
        <v>377</v>
      </c>
      <c r="AM1258" s="76"/>
      <c r="AN1258" s="239" t="s">
        <v>1386</v>
      </c>
      <c r="AO1258" s="239" t="s">
        <v>1387</v>
      </c>
      <c r="AP1258" s="239" t="s">
        <v>873</v>
      </c>
      <c r="AQ1258" s="239" t="s">
        <v>948</v>
      </c>
    </row>
    <row r="1259" spans="1:43" ht="25.5" x14ac:dyDescent="0.25">
      <c r="A1259" s="232" t="s">
        <v>1380</v>
      </c>
      <c r="B1259" s="191" t="s">
        <v>55</v>
      </c>
      <c r="C1259" s="191">
        <v>50</v>
      </c>
      <c r="D1259" s="191" t="s">
        <v>670</v>
      </c>
      <c r="E1259" s="191" t="s">
        <v>9</v>
      </c>
      <c r="F1259" s="216"/>
      <c r="G1259" s="216"/>
      <c r="H1259" s="216"/>
      <c r="I1259" s="216"/>
      <c r="J1259" s="216"/>
      <c r="K1259" s="216"/>
      <c r="L1259" s="216"/>
      <c r="M1259" s="216"/>
      <c r="N1259" s="216"/>
      <c r="O1259" s="216"/>
      <c r="P1259" s="216"/>
      <c r="Q1259" s="216"/>
      <c r="R1259" s="216"/>
      <c r="S1259" s="216"/>
      <c r="T1259" s="216"/>
      <c r="U1259" s="216"/>
      <c r="V1259" s="216"/>
      <c r="W1259" s="216"/>
      <c r="X1259" s="216"/>
      <c r="Y1259" s="64" t="s">
        <v>824</v>
      </c>
      <c r="Z1259" s="127" t="s">
        <v>824</v>
      </c>
      <c r="AA1259" s="127" t="s">
        <v>824</v>
      </c>
      <c r="AB1259" s="414" t="s">
        <v>824</v>
      </c>
      <c r="AC1259" s="61" t="s">
        <v>824</v>
      </c>
      <c r="AD1259" s="207"/>
      <c r="AE1259" s="61" t="s">
        <v>824</v>
      </c>
      <c r="AF1259" s="130" t="s">
        <v>824</v>
      </c>
      <c r="AG1259" s="123" t="s">
        <v>824</v>
      </c>
      <c r="AH1259" s="123" t="s">
        <v>824</v>
      </c>
      <c r="AI1259" s="61" t="s">
        <v>824</v>
      </c>
      <c r="AJ1259" s="61" t="s">
        <v>824</v>
      </c>
      <c r="AK1259" s="61" t="s">
        <v>824</v>
      </c>
      <c r="AL1259" s="61" t="s">
        <v>1129</v>
      </c>
      <c r="AM1259" s="76"/>
      <c r="AN1259" s="239"/>
      <c r="AO1259" s="239"/>
      <c r="AP1259" s="239"/>
      <c r="AQ1259" s="239"/>
    </row>
    <row r="1260" spans="1:43" ht="25.5" x14ac:dyDescent="0.25">
      <c r="A1260" s="232" t="s">
        <v>1380</v>
      </c>
      <c r="B1260" s="74" t="s">
        <v>55</v>
      </c>
      <c r="C1260" s="74">
        <v>51</v>
      </c>
      <c r="D1260" s="74" t="s">
        <v>671</v>
      </c>
      <c r="E1260" s="74" t="s">
        <v>9</v>
      </c>
      <c r="F1260" s="209"/>
      <c r="G1260" s="209"/>
      <c r="H1260" s="209"/>
      <c r="I1260" s="209"/>
      <c r="J1260" s="209"/>
      <c r="K1260" s="209"/>
      <c r="L1260" s="209"/>
      <c r="M1260" s="209"/>
      <c r="N1260" s="209"/>
      <c r="O1260" s="209"/>
      <c r="P1260" s="209"/>
      <c r="Q1260" s="209"/>
      <c r="R1260" s="209"/>
      <c r="S1260" s="209"/>
      <c r="T1260" s="209"/>
      <c r="U1260" s="209"/>
      <c r="V1260" s="209"/>
      <c r="W1260" s="209"/>
      <c r="X1260" s="209"/>
      <c r="Y1260" s="64" t="s">
        <v>824</v>
      </c>
      <c r="Z1260" s="127" t="s">
        <v>824</v>
      </c>
      <c r="AA1260" s="127" t="s">
        <v>824</v>
      </c>
      <c r="AB1260" s="414" t="s">
        <v>824</v>
      </c>
      <c r="AC1260" s="61" t="s">
        <v>824</v>
      </c>
      <c r="AD1260" s="207"/>
      <c r="AE1260" s="61" t="s">
        <v>824</v>
      </c>
      <c r="AF1260" s="130" t="s">
        <v>824</v>
      </c>
      <c r="AG1260" s="123" t="s">
        <v>824</v>
      </c>
      <c r="AH1260" s="123" t="s">
        <v>824</v>
      </c>
      <c r="AI1260" s="61" t="s">
        <v>824</v>
      </c>
      <c r="AJ1260" s="61" t="s">
        <v>824</v>
      </c>
      <c r="AK1260" s="61" t="s">
        <v>824</v>
      </c>
      <c r="AL1260" s="61" t="s">
        <v>1129</v>
      </c>
      <c r="AM1260" s="76"/>
      <c r="AN1260" s="239"/>
      <c r="AO1260" s="239"/>
      <c r="AP1260" s="239"/>
      <c r="AQ1260" s="239"/>
    </row>
    <row r="1261" spans="1:43" ht="25.5" x14ac:dyDescent="0.25">
      <c r="A1261" s="232" t="s">
        <v>1380</v>
      </c>
      <c r="B1261" s="191" t="s">
        <v>55</v>
      </c>
      <c r="C1261" s="191">
        <v>52</v>
      </c>
      <c r="D1261" s="191" t="s">
        <v>56</v>
      </c>
      <c r="E1261" s="191" t="s">
        <v>9</v>
      </c>
      <c r="F1261" s="216"/>
      <c r="G1261" s="216"/>
      <c r="H1261" s="216"/>
      <c r="I1261" s="216"/>
      <c r="J1261" s="216"/>
      <c r="K1261" s="216"/>
      <c r="L1261" s="216"/>
      <c r="M1261" s="216"/>
      <c r="N1261" s="216"/>
      <c r="O1261" s="216"/>
      <c r="P1261" s="216"/>
      <c r="Q1261" s="216"/>
      <c r="R1261" s="216"/>
      <c r="S1261" s="216"/>
      <c r="T1261" s="216"/>
      <c r="U1261" s="216"/>
      <c r="V1261" s="216"/>
      <c r="W1261" s="216"/>
      <c r="X1261" s="216"/>
      <c r="Y1261" s="64" t="s">
        <v>824</v>
      </c>
      <c r="Z1261" s="127" t="s">
        <v>824</v>
      </c>
      <c r="AA1261" s="127" t="s">
        <v>824</v>
      </c>
      <c r="AB1261" s="414" t="s">
        <v>824</v>
      </c>
      <c r="AC1261" s="61" t="s">
        <v>824</v>
      </c>
      <c r="AD1261" s="207"/>
      <c r="AE1261" s="61" t="s">
        <v>824</v>
      </c>
      <c r="AF1261" s="130" t="s">
        <v>824</v>
      </c>
      <c r="AG1261" s="123" t="s">
        <v>824</v>
      </c>
      <c r="AH1261" s="123" t="s">
        <v>824</v>
      </c>
      <c r="AI1261" s="61" t="s">
        <v>824</v>
      </c>
      <c r="AJ1261" s="61" t="s">
        <v>824</v>
      </c>
      <c r="AK1261" s="61" t="s">
        <v>824</v>
      </c>
      <c r="AL1261" s="61" t="s">
        <v>1129</v>
      </c>
      <c r="AM1261" s="76"/>
      <c r="AN1261" s="239"/>
      <c r="AO1261" s="239"/>
      <c r="AP1261" s="239"/>
      <c r="AQ1261" s="239"/>
    </row>
    <row r="1262" spans="1:43" ht="45" x14ac:dyDescent="0.25">
      <c r="A1262" s="232" t="s">
        <v>1380</v>
      </c>
      <c r="B1262" s="74" t="s">
        <v>57</v>
      </c>
      <c r="C1262" s="74">
        <v>54</v>
      </c>
      <c r="D1262" s="74" t="s">
        <v>59</v>
      </c>
      <c r="E1262" s="74" t="s">
        <v>9</v>
      </c>
      <c r="F1262" s="209">
        <v>3</v>
      </c>
      <c r="G1262" s="209">
        <v>3</v>
      </c>
      <c r="H1262" s="209">
        <v>3</v>
      </c>
      <c r="I1262" s="209">
        <v>3</v>
      </c>
      <c r="J1262" s="209">
        <v>3</v>
      </c>
      <c r="K1262" s="209"/>
      <c r="L1262" s="209"/>
      <c r="M1262" s="209"/>
      <c r="N1262" s="209"/>
      <c r="O1262" s="209"/>
      <c r="P1262" s="209"/>
      <c r="Q1262" s="209"/>
      <c r="R1262" s="209"/>
      <c r="S1262" s="209"/>
      <c r="T1262" s="209"/>
      <c r="U1262" s="209"/>
      <c r="V1262" s="209"/>
      <c r="W1262" s="209"/>
      <c r="X1262" s="209"/>
      <c r="Y1262" s="64">
        <v>3</v>
      </c>
      <c r="Z1262" s="127">
        <v>3</v>
      </c>
      <c r="AA1262" s="127">
        <v>3</v>
      </c>
      <c r="AB1262" s="414" t="s">
        <v>1132</v>
      </c>
      <c r="AC1262" s="61" t="s">
        <v>144</v>
      </c>
      <c r="AD1262" s="207" t="s">
        <v>371</v>
      </c>
      <c r="AE1262" s="61" t="s">
        <v>476</v>
      </c>
      <c r="AF1262" s="130" t="s">
        <v>1133</v>
      </c>
      <c r="AG1262" s="123">
        <v>3</v>
      </c>
      <c r="AH1262" s="123">
        <v>1</v>
      </c>
      <c r="AI1262" s="61" t="s">
        <v>144</v>
      </c>
      <c r="AJ1262" s="61" t="s">
        <v>463</v>
      </c>
      <c r="AK1262" s="61" t="s">
        <v>475</v>
      </c>
      <c r="AL1262" s="61" t="s">
        <v>377</v>
      </c>
      <c r="AM1262" s="76"/>
      <c r="AN1262" s="239" t="s">
        <v>1388</v>
      </c>
      <c r="AO1262" s="239" t="s">
        <v>1389</v>
      </c>
      <c r="AP1262" s="239"/>
      <c r="AQ1262" s="239"/>
    </row>
    <row r="1263" spans="1:43" ht="25.5" x14ac:dyDescent="0.25">
      <c r="A1263" s="232" t="s">
        <v>1380</v>
      </c>
      <c r="B1263" s="191" t="s">
        <v>60</v>
      </c>
      <c r="C1263" s="191">
        <v>55</v>
      </c>
      <c r="D1263" s="191" t="s">
        <v>61</v>
      </c>
      <c r="E1263" s="191" t="s">
        <v>9</v>
      </c>
      <c r="F1263" s="216"/>
      <c r="G1263" s="216"/>
      <c r="H1263" s="216"/>
      <c r="I1263" s="216"/>
      <c r="J1263" s="216"/>
      <c r="K1263" s="216"/>
      <c r="L1263" s="216"/>
      <c r="M1263" s="216"/>
      <c r="N1263" s="216"/>
      <c r="O1263" s="216"/>
      <c r="P1263" s="216"/>
      <c r="Q1263" s="216"/>
      <c r="R1263" s="216"/>
      <c r="S1263" s="216"/>
      <c r="T1263" s="216"/>
      <c r="U1263" s="216"/>
      <c r="V1263" s="216"/>
      <c r="W1263" s="216"/>
      <c r="X1263" s="216"/>
      <c r="Y1263" s="152" t="s">
        <v>824</v>
      </c>
      <c r="Z1263" s="127" t="s">
        <v>824</v>
      </c>
      <c r="AA1263" s="127" t="s">
        <v>824</v>
      </c>
      <c r="AB1263" s="127" t="s">
        <v>824</v>
      </c>
      <c r="AC1263" s="35" t="s">
        <v>824</v>
      </c>
      <c r="AD1263" s="237"/>
      <c r="AE1263" s="35" t="s">
        <v>824</v>
      </c>
      <c r="AF1263" s="193" t="s">
        <v>824</v>
      </c>
      <c r="AG1263" s="123" t="s">
        <v>824</v>
      </c>
      <c r="AH1263" s="123" t="s">
        <v>824</v>
      </c>
      <c r="AI1263" s="35" t="s">
        <v>824</v>
      </c>
      <c r="AJ1263" s="35" t="s">
        <v>824</v>
      </c>
      <c r="AK1263" s="35" t="s">
        <v>824</v>
      </c>
      <c r="AL1263" s="35" t="s">
        <v>1129</v>
      </c>
      <c r="AM1263" s="192"/>
      <c r="AN1263" s="239"/>
      <c r="AO1263" s="239"/>
      <c r="AP1263" s="239"/>
      <c r="AQ1263" s="239"/>
    </row>
    <row r="1264" spans="1:43" ht="38.25" x14ac:dyDescent="0.25">
      <c r="A1264" s="232" t="s">
        <v>1380</v>
      </c>
      <c r="B1264" s="74" t="s">
        <v>60</v>
      </c>
      <c r="C1264" s="74">
        <v>56</v>
      </c>
      <c r="D1264" s="74" t="s">
        <v>64</v>
      </c>
      <c r="E1264" s="74" t="s">
        <v>9</v>
      </c>
      <c r="F1264" s="209"/>
      <c r="G1264" s="209"/>
      <c r="H1264" s="209"/>
      <c r="I1264" s="209"/>
      <c r="J1264" s="209"/>
      <c r="K1264" s="209"/>
      <c r="L1264" s="209"/>
      <c r="M1264" s="209"/>
      <c r="N1264" s="209"/>
      <c r="O1264" s="209"/>
      <c r="P1264" s="209"/>
      <c r="Q1264" s="209"/>
      <c r="R1264" s="209"/>
      <c r="S1264" s="209"/>
      <c r="T1264" s="209"/>
      <c r="U1264" s="209"/>
      <c r="V1264" s="209"/>
      <c r="W1264" s="209"/>
      <c r="X1264" s="209"/>
      <c r="Y1264" s="64" t="s">
        <v>824</v>
      </c>
      <c r="Z1264" s="127" t="s">
        <v>824</v>
      </c>
      <c r="AA1264" s="127" t="s">
        <v>824</v>
      </c>
      <c r="AB1264" s="414" t="s">
        <v>824</v>
      </c>
      <c r="AC1264" s="61" t="s">
        <v>824</v>
      </c>
      <c r="AD1264" s="207"/>
      <c r="AE1264" s="61" t="s">
        <v>824</v>
      </c>
      <c r="AF1264" s="130" t="s">
        <v>824</v>
      </c>
      <c r="AG1264" s="123" t="s">
        <v>824</v>
      </c>
      <c r="AH1264" s="123" t="s">
        <v>824</v>
      </c>
      <c r="AI1264" s="61" t="s">
        <v>824</v>
      </c>
      <c r="AJ1264" s="61" t="s">
        <v>824</v>
      </c>
      <c r="AK1264" s="61" t="s">
        <v>824</v>
      </c>
      <c r="AL1264" s="61" t="s">
        <v>1129</v>
      </c>
      <c r="AM1264" s="76"/>
      <c r="AN1264" s="239"/>
      <c r="AO1264" s="239"/>
      <c r="AP1264" s="239"/>
      <c r="AQ1264" s="239"/>
    </row>
    <row r="1265" spans="1:43" ht="25.5" x14ac:dyDescent="0.25">
      <c r="A1265" s="232" t="s">
        <v>1380</v>
      </c>
      <c r="B1265" s="191" t="s">
        <v>66</v>
      </c>
      <c r="C1265" s="191">
        <v>57</v>
      </c>
      <c r="D1265" s="191" t="s">
        <v>67</v>
      </c>
      <c r="E1265" s="191" t="s">
        <v>9</v>
      </c>
      <c r="F1265" s="216"/>
      <c r="G1265" s="216"/>
      <c r="H1265" s="216"/>
      <c r="I1265" s="216"/>
      <c r="J1265" s="216"/>
      <c r="K1265" s="216"/>
      <c r="L1265" s="216"/>
      <c r="M1265" s="216"/>
      <c r="N1265" s="216"/>
      <c r="O1265" s="216"/>
      <c r="P1265" s="216"/>
      <c r="Q1265" s="216"/>
      <c r="R1265" s="216"/>
      <c r="S1265" s="216"/>
      <c r="T1265" s="216"/>
      <c r="U1265" s="216"/>
      <c r="V1265" s="216"/>
      <c r="W1265" s="216"/>
      <c r="X1265" s="216"/>
      <c r="Y1265" s="152" t="s">
        <v>824</v>
      </c>
      <c r="Z1265" s="127" t="s">
        <v>824</v>
      </c>
      <c r="AA1265" s="127" t="s">
        <v>824</v>
      </c>
      <c r="AB1265" s="127" t="s">
        <v>824</v>
      </c>
      <c r="AC1265" s="35" t="s">
        <v>824</v>
      </c>
      <c r="AD1265" s="237"/>
      <c r="AE1265" s="35" t="s">
        <v>824</v>
      </c>
      <c r="AF1265" s="193" t="s">
        <v>824</v>
      </c>
      <c r="AG1265" s="123" t="s">
        <v>824</v>
      </c>
      <c r="AH1265" s="123" t="s">
        <v>824</v>
      </c>
      <c r="AI1265" s="35" t="s">
        <v>824</v>
      </c>
      <c r="AJ1265" s="35" t="s">
        <v>824</v>
      </c>
      <c r="AK1265" s="35" t="s">
        <v>824</v>
      </c>
      <c r="AL1265" s="35" t="s">
        <v>1129</v>
      </c>
      <c r="AM1265" s="192"/>
      <c r="AN1265" s="239"/>
      <c r="AO1265" s="239"/>
      <c r="AP1265" s="239"/>
      <c r="AQ1265" s="239"/>
    </row>
    <row r="1266" spans="1:43" ht="25.5" x14ac:dyDescent="0.25">
      <c r="A1266" s="232" t="s">
        <v>1380</v>
      </c>
      <c r="B1266" s="74" t="s">
        <v>66</v>
      </c>
      <c r="C1266" s="74">
        <v>59</v>
      </c>
      <c r="D1266" s="74" t="s">
        <v>71</v>
      </c>
      <c r="E1266" s="74" t="s">
        <v>9</v>
      </c>
      <c r="F1266" s="209"/>
      <c r="G1266" s="209"/>
      <c r="H1266" s="209"/>
      <c r="I1266" s="209"/>
      <c r="J1266" s="209"/>
      <c r="K1266" s="209"/>
      <c r="L1266" s="209"/>
      <c r="M1266" s="209"/>
      <c r="N1266" s="209"/>
      <c r="O1266" s="209"/>
      <c r="P1266" s="209"/>
      <c r="Q1266" s="209"/>
      <c r="R1266" s="209"/>
      <c r="S1266" s="209"/>
      <c r="T1266" s="209"/>
      <c r="U1266" s="209"/>
      <c r="V1266" s="209"/>
      <c r="W1266" s="209"/>
      <c r="X1266" s="209"/>
      <c r="Y1266" s="64" t="s">
        <v>824</v>
      </c>
      <c r="Z1266" s="127" t="s">
        <v>824</v>
      </c>
      <c r="AA1266" s="127" t="s">
        <v>824</v>
      </c>
      <c r="AB1266" s="414" t="s">
        <v>824</v>
      </c>
      <c r="AC1266" s="61" t="s">
        <v>824</v>
      </c>
      <c r="AD1266" s="207"/>
      <c r="AE1266" s="61" t="s">
        <v>824</v>
      </c>
      <c r="AF1266" s="130" t="s">
        <v>824</v>
      </c>
      <c r="AG1266" s="123" t="s">
        <v>824</v>
      </c>
      <c r="AH1266" s="123" t="s">
        <v>824</v>
      </c>
      <c r="AI1266" s="61" t="s">
        <v>824</v>
      </c>
      <c r="AJ1266" s="61" t="s">
        <v>824</v>
      </c>
      <c r="AK1266" s="61" t="s">
        <v>824</v>
      </c>
      <c r="AL1266" s="61" t="s">
        <v>1129</v>
      </c>
      <c r="AM1266" s="76"/>
      <c r="AN1266" s="239"/>
      <c r="AO1266" s="239"/>
      <c r="AP1266" s="239"/>
      <c r="AQ1266" s="239"/>
    </row>
    <row r="1267" spans="1:43" ht="25.5" x14ac:dyDescent="0.25">
      <c r="A1267" s="232" t="s">
        <v>1380</v>
      </c>
      <c r="B1267" s="191" t="s">
        <v>66</v>
      </c>
      <c r="C1267" s="191">
        <v>60</v>
      </c>
      <c r="D1267" s="191" t="s">
        <v>72</v>
      </c>
      <c r="E1267" s="191" t="s">
        <v>9</v>
      </c>
      <c r="F1267" s="216"/>
      <c r="G1267" s="216"/>
      <c r="H1267" s="216"/>
      <c r="I1267" s="216"/>
      <c r="J1267" s="216"/>
      <c r="K1267" s="216"/>
      <c r="L1267" s="216"/>
      <c r="M1267" s="216"/>
      <c r="N1267" s="216"/>
      <c r="O1267" s="216"/>
      <c r="P1267" s="216"/>
      <c r="Q1267" s="216"/>
      <c r="R1267" s="216"/>
      <c r="S1267" s="216"/>
      <c r="T1267" s="216"/>
      <c r="U1267" s="216"/>
      <c r="V1267" s="216"/>
      <c r="W1267" s="216"/>
      <c r="X1267" s="216"/>
      <c r="Y1267" s="152" t="s">
        <v>824</v>
      </c>
      <c r="Z1267" s="127" t="s">
        <v>824</v>
      </c>
      <c r="AA1267" s="127" t="s">
        <v>824</v>
      </c>
      <c r="AB1267" s="127" t="s">
        <v>824</v>
      </c>
      <c r="AC1267" s="35" t="s">
        <v>824</v>
      </c>
      <c r="AD1267" s="237"/>
      <c r="AE1267" s="35" t="s">
        <v>824</v>
      </c>
      <c r="AF1267" s="193" t="s">
        <v>824</v>
      </c>
      <c r="AG1267" s="123" t="s">
        <v>824</v>
      </c>
      <c r="AH1267" s="123" t="s">
        <v>824</v>
      </c>
      <c r="AI1267" s="35" t="s">
        <v>824</v>
      </c>
      <c r="AJ1267" s="35" t="s">
        <v>824</v>
      </c>
      <c r="AK1267" s="35" t="s">
        <v>824</v>
      </c>
      <c r="AL1267" s="35" t="s">
        <v>1129</v>
      </c>
      <c r="AM1267" s="192"/>
      <c r="AN1267" s="239"/>
      <c r="AO1267" s="239"/>
      <c r="AP1267" s="239"/>
      <c r="AQ1267" s="239"/>
    </row>
    <row r="1268" spans="1:43" ht="25.5" x14ac:dyDescent="0.25">
      <c r="A1268" s="232" t="s">
        <v>1380</v>
      </c>
      <c r="B1268" s="74" t="s">
        <v>101</v>
      </c>
      <c r="C1268" s="74">
        <v>61</v>
      </c>
      <c r="D1268" s="74" t="s">
        <v>674</v>
      </c>
      <c r="E1268" s="74" t="s">
        <v>9</v>
      </c>
      <c r="F1268" s="209"/>
      <c r="G1268" s="209"/>
      <c r="H1268" s="209"/>
      <c r="I1268" s="209"/>
      <c r="J1268" s="209"/>
      <c r="K1268" s="209"/>
      <c r="L1268" s="209"/>
      <c r="M1268" s="209"/>
      <c r="N1268" s="209"/>
      <c r="O1268" s="209"/>
      <c r="P1268" s="209"/>
      <c r="Q1268" s="209"/>
      <c r="R1268" s="209"/>
      <c r="S1268" s="209"/>
      <c r="T1268" s="209"/>
      <c r="U1268" s="209"/>
      <c r="V1268" s="209"/>
      <c r="W1268" s="209"/>
      <c r="X1268" s="209"/>
      <c r="Y1268" s="64" t="s">
        <v>824</v>
      </c>
      <c r="Z1268" s="127" t="s">
        <v>824</v>
      </c>
      <c r="AA1268" s="127" t="s">
        <v>824</v>
      </c>
      <c r="AB1268" s="414" t="s">
        <v>824</v>
      </c>
      <c r="AC1268" s="61" t="s">
        <v>824</v>
      </c>
      <c r="AD1268" s="207"/>
      <c r="AE1268" s="61" t="s">
        <v>824</v>
      </c>
      <c r="AF1268" s="130" t="s">
        <v>824</v>
      </c>
      <c r="AG1268" s="123" t="s">
        <v>824</v>
      </c>
      <c r="AH1268" s="123" t="s">
        <v>824</v>
      </c>
      <c r="AI1268" s="61" t="s">
        <v>824</v>
      </c>
      <c r="AJ1268" s="61" t="s">
        <v>824</v>
      </c>
      <c r="AK1268" s="61" t="s">
        <v>824</v>
      </c>
      <c r="AL1268" s="61" t="s">
        <v>1129</v>
      </c>
      <c r="AM1268" s="76"/>
      <c r="AN1268" s="239"/>
      <c r="AO1268" s="239"/>
      <c r="AP1268" s="239"/>
      <c r="AQ1268" s="239"/>
    </row>
    <row r="1269" spans="1:43" ht="25.5" x14ac:dyDescent="0.25">
      <c r="A1269" s="232" t="s">
        <v>1380</v>
      </c>
      <c r="B1269" s="191" t="s">
        <v>101</v>
      </c>
      <c r="C1269" s="191">
        <v>62</v>
      </c>
      <c r="D1269" s="191" t="s">
        <v>675</v>
      </c>
      <c r="E1269" s="191" t="s">
        <v>9</v>
      </c>
      <c r="F1269" s="216"/>
      <c r="G1269" s="216"/>
      <c r="H1269" s="216"/>
      <c r="I1269" s="216"/>
      <c r="J1269" s="216"/>
      <c r="K1269" s="216"/>
      <c r="L1269" s="216"/>
      <c r="M1269" s="216"/>
      <c r="N1269" s="216"/>
      <c r="O1269" s="216"/>
      <c r="P1269" s="216"/>
      <c r="Q1269" s="216"/>
      <c r="R1269" s="216"/>
      <c r="S1269" s="216"/>
      <c r="T1269" s="216"/>
      <c r="U1269" s="216"/>
      <c r="V1269" s="216"/>
      <c r="W1269" s="216"/>
      <c r="X1269" s="216"/>
      <c r="Y1269" s="152" t="s">
        <v>824</v>
      </c>
      <c r="Z1269" s="127" t="s">
        <v>824</v>
      </c>
      <c r="AA1269" s="127" t="s">
        <v>824</v>
      </c>
      <c r="AB1269" s="127" t="s">
        <v>824</v>
      </c>
      <c r="AC1269" s="35" t="s">
        <v>824</v>
      </c>
      <c r="AD1269" s="237"/>
      <c r="AE1269" s="35" t="s">
        <v>824</v>
      </c>
      <c r="AF1269" s="193" t="s">
        <v>824</v>
      </c>
      <c r="AG1269" s="123" t="s">
        <v>824</v>
      </c>
      <c r="AH1269" s="123" t="s">
        <v>824</v>
      </c>
      <c r="AI1269" s="35" t="s">
        <v>824</v>
      </c>
      <c r="AJ1269" s="35" t="s">
        <v>824</v>
      </c>
      <c r="AK1269" s="35" t="s">
        <v>824</v>
      </c>
      <c r="AL1269" s="35" t="s">
        <v>1129</v>
      </c>
      <c r="AM1269" s="192"/>
      <c r="AN1269" s="239"/>
      <c r="AO1269" s="239"/>
      <c r="AP1269" s="239"/>
      <c r="AQ1269" s="239"/>
    </row>
    <row r="1270" spans="1:43" ht="25.5" x14ac:dyDescent="0.25">
      <c r="A1270" s="232" t="s">
        <v>1380</v>
      </c>
      <c r="B1270" s="74" t="s">
        <v>76</v>
      </c>
      <c r="C1270" s="74">
        <v>64</v>
      </c>
      <c r="D1270" s="74" t="s">
        <v>77</v>
      </c>
      <c r="E1270" s="74" t="s">
        <v>9</v>
      </c>
      <c r="F1270" s="209"/>
      <c r="G1270" s="209"/>
      <c r="H1270" s="209"/>
      <c r="I1270" s="209"/>
      <c r="J1270" s="209"/>
      <c r="K1270" s="209"/>
      <c r="L1270" s="209"/>
      <c r="M1270" s="209"/>
      <c r="N1270" s="209"/>
      <c r="O1270" s="209"/>
      <c r="P1270" s="209"/>
      <c r="Q1270" s="209"/>
      <c r="R1270" s="209"/>
      <c r="S1270" s="209"/>
      <c r="T1270" s="209"/>
      <c r="U1270" s="209"/>
      <c r="V1270" s="209"/>
      <c r="W1270" s="209"/>
      <c r="X1270" s="209"/>
      <c r="Y1270" s="64" t="s">
        <v>824</v>
      </c>
      <c r="Z1270" s="127" t="s">
        <v>824</v>
      </c>
      <c r="AA1270" s="127" t="s">
        <v>824</v>
      </c>
      <c r="AB1270" s="414" t="s">
        <v>824</v>
      </c>
      <c r="AC1270" s="61" t="s">
        <v>824</v>
      </c>
      <c r="AD1270" s="207"/>
      <c r="AE1270" s="61" t="s">
        <v>824</v>
      </c>
      <c r="AF1270" s="130" t="s">
        <v>824</v>
      </c>
      <c r="AG1270" s="123" t="s">
        <v>824</v>
      </c>
      <c r="AH1270" s="123" t="s">
        <v>824</v>
      </c>
      <c r="AI1270" s="61" t="s">
        <v>824</v>
      </c>
      <c r="AJ1270" s="61" t="s">
        <v>824</v>
      </c>
      <c r="AK1270" s="61" t="s">
        <v>824</v>
      </c>
      <c r="AL1270" s="61" t="s">
        <v>1129</v>
      </c>
      <c r="AM1270" s="76"/>
      <c r="AN1270" s="239"/>
      <c r="AO1270" s="239"/>
      <c r="AP1270" s="239"/>
      <c r="AQ1270" s="239"/>
    </row>
    <row r="1271" spans="1:43" ht="38.25" x14ac:dyDescent="0.25">
      <c r="A1271" s="232" t="s">
        <v>1380</v>
      </c>
      <c r="B1271" s="191" t="s">
        <v>76</v>
      </c>
      <c r="C1271" s="191">
        <v>65</v>
      </c>
      <c r="D1271" s="191" t="s">
        <v>78</v>
      </c>
      <c r="E1271" s="191" t="s">
        <v>9</v>
      </c>
      <c r="F1271" s="216"/>
      <c r="G1271" s="216"/>
      <c r="H1271" s="216"/>
      <c r="I1271" s="216"/>
      <c r="J1271" s="216"/>
      <c r="K1271" s="216"/>
      <c r="L1271" s="216"/>
      <c r="M1271" s="216"/>
      <c r="N1271" s="216"/>
      <c r="O1271" s="216"/>
      <c r="P1271" s="216"/>
      <c r="Q1271" s="216"/>
      <c r="R1271" s="216"/>
      <c r="S1271" s="216"/>
      <c r="T1271" s="216"/>
      <c r="U1271" s="216"/>
      <c r="V1271" s="216"/>
      <c r="W1271" s="216"/>
      <c r="X1271" s="216"/>
      <c r="Y1271" s="152" t="s">
        <v>824</v>
      </c>
      <c r="Z1271" s="127" t="s">
        <v>824</v>
      </c>
      <c r="AA1271" s="127" t="s">
        <v>824</v>
      </c>
      <c r="AB1271" s="127" t="s">
        <v>824</v>
      </c>
      <c r="AC1271" s="35" t="s">
        <v>824</v>
      </c>
      <c r="AD1271" s="237"/>
      <c r="AE1271" s="35" t="s">
        <v>824</v>
      </c>
      <c r="AF1271" s="193" t="s">
        <v>824</v>
      </c>
      <c r="AG1271" s="123" t="s">
        <v>824</v>
      </c>
      <c r="AH1271" s="123" t="s">
        <v>824</v>
      </c>
      <c r="AI1271" s="35" t="s">
        <v>824</v>
      </c>
      <c r="AJ1271" s="35" t="s">
        <v>824</v>
      </c>
      <c r="AK1271" s="35" t="s">
        <v>824</v>
      </c>
      <c r="AL1271" s="35" t="s">
        <v>1129</v>
      </c>
      <c r="AM1271" s="192"/>
      <c r="AN1271" s="239"/>
      <c r="AO1271" s="239"/>
      <c r="AP1271" s="239"/>
      <c r="AQ1271" s="239"/>
    </row>
    <row r="1272" spans="1:43" ht="25.5" x14ac:dyDescent="0.25">
      <c r="A1272" s="232" t="s">
        <v>1380</v>
      </c>
      <c r="B1272" s="74" t="s">
        <v>676</v>
      </c>
      <c r="C1272" s="74">
        <v>72</v>
      </c>
      <c r="D1272" s="74" t="s">
        <v>679</v>
      </c>
      <c r="E1272" s="74" t="s">
        <v>9</v>
      </c>
      <c r="F1272" s="209"/>
      <c r="G1272" s="209"/>
      <c r="H1272" s="209"/>
      <c r="I1272" s="209"/>
      <c r="J1272" s="209"/>
      <c r="K1272" s="209"/>
      <c r="L1272" s="209"/>
      <c r="M1272" s="209"/>
      <c r="N1272" s="209"/>
      <c r="O1272" s="209"/>
      <c r="P1272" s="209"/>
      <c r="Q1272" s="209"/>
      <c r="R1272" s="209"/>
      <c r="S1272" s="209"/>
      <c r="T1272" s="209"/>
      <c r="U1272" s="209"/>
      <c r="V1272" s="209"/>
      <c r="W1272" s="209"/>
      <c r="X1272" s="209"/>
      <c r="Y1272" s="64" t="s">
        <v>824</v>
      </c>
      <c r="Z1272" s="127" t="s">
        <v>824</v>
      </c>
      <c r="AA1272" s="127" t="s">
        <v>824</v>
      </c>
      <c r="AB1272" s="414" t="s">
        <v>824</v>
      </c>
      <c r="AC1272" s="61" t="s">
        <v>824</v>
      </c>
      <c r="AD1272" s="207"/>
      <c r="AE1272" s="61" t="s">
        <v>824</v>
      </c>
      <c r="AF1272" s="130" t="s">
        <v>824</v>
      </c>
      <c r="AG1272" s="123" t="s">
        <v>824</v>
      </c>
      <c r="AH1272" s="123" t="s">
        <v>824</v>
      </c>
      <c r="AI1272" s="61" t="s">
        <v>824</v>
      </c>
      <c r="AJ1272" s="61" t="s">
        <v>824</v>
      </c>
      <c r="AK1272" s="61" t="s">
        <v>824</v>
      </c>
      <c r="AL1272" s="61" t="s">
        <v>1129</v>
      </c>
      <c r="AM1272" s="76"/>
      <c r="AN1272" s="239"/>
      <c r="AO1272" s="239"/>
      <c r="AP1272" s="239"/>
      <c r="AQ1272" s="239"/>
    </row>
    <row r="1273" spans="1:43" ht="25.5" x14ac:dyDescent="0.25">
      <c r="A1273" s="232" t="s">
        <v>1380</v>
      </c>
      <c r="B1273" s="191" t="s">
        <v>26</v>
      </c>
      <c r="C1273" s="191">
        <v>76</v>
      </c>
      <c r="D1273" s="191" t="s">
        <v>747</v>
      </c>
      <c r="E1273" s="191" t="s">
        <v>9</v>
      </c>
      <c r="F1273" s="216"/>
      <c r="G1273" s="216"/>
      <c r="H1273" s="216"/>
      <c r="I1273" s="216"/>
      <c r="J1273" s="216"/>
      <c r="K1273" s="216"/>
      <c r="L1273" s="216"/>
      <c r="M1273" s="216"/>
      <c r="N1273" s="216"/>
      <c r="O1273" s="216"/>
      <c r="P1273" s="216"/>
      <c r="Q1273" s="216"/>
      <c r="R1273" s="216"/>
      <c r="S1273" s="216"/>
      <c r="T1273" s="216"/>
      <c r="U1273" s="216"/>
      <c r="V1273" s="216"/>
      <c r="W1273" s="216"/>
      <c r="X1273" s="216"/>
      <c r="Y1273" s="152" t="s">
        <v>824</v>
      </c>
      <c r="Z1273" s="127" t="s">
        <v>824</v>
      </c>
      <c r="AA1273" s="127" t="s">
        <v>824</v>
      </c>
      <c r="AB1273" s="127" t="s">
        <v>824</v>
      </c>
      <c r="AC1273" s="35" t="s">
        <v>824</v>
      </c>
      <c r="AD1273" s="237"/>
      <c r="AE1273" s="35" t="s">
        <v>824</v>
      </c>
      <c r="AF1273" s="193" t="s">
        <v>824</v>
      </c>
      <c r="AG1273" s="123" t="s">
        <v>824</v>
      </c>
      <c r="AH1273" s="123" t="s">
        <v>824</v>
      </c>
      <c r="AI1273" s="35" t="s">
        <v>824</v>
      </c>
      <c r="AJ1273" s="35" t="s">
        <v>824</v>
      </c>
      <c r="AK1273" s="35" t="s">
        <v>824</v>
      </c>
      <c r="AL1273" s="35" t="s">
        <v>1129</v>
      </c>
      <c r="AM1273" s="192"/>
      <c r="AN1273" s="239"/>
      <c r="AO1273" s="239"/>
      <c r="AP1273" s="239"/>
      <c r="AQ1273" s="239"/>
    </row>
    <row r="1274" spans="1:43" ht="25.5" x14ac:dyDescent="0.25">
      <c r="A1274" s="232" t="s">
        <v>1380</v>
      </c>
      <c r="B1274" s="74" t="s">
        <v>26</v>
      </c>
      <c r="C1274" s="74">
        <v>81</v>
      </c>
      <c r="D1274" s="74" t="s">
        <v>751</v>
      </c>
      <c r="E1274" s="74" t="s">
        <v>9</v>
      </c>
      <c r="F1274" s="209"/>
      <c r="G1274" s="209"/>
      <c r="H1274" s="209"/>
      <c r="I1274" s="209"/>
      <c r="J1274" s="209"/>
      <c r="K1274" s="209"/>
      <c r="L1274" s="209"/>
      <c r="M1274" s="209"/>
      <c r="N1274" s="209"/>
      <c r="O1274" s="209"/>
      <c r="P1274" s="209"/>
      <c r="Q1274" s="209"/>
      <c r="R1274" s="209"/>
      <c r="S1274" s="209"/>
      <c r="T1274" s="209"/>
      <c r="U1274" s="209"/>
      <c r="V1274" s="209"/>
      <c r="W1274" s="209"/>
      <c r="X1274" s="209"/>
      <c r="Y1274" s="64" t="s">
        <v>824</v>
      </c>
      <c r="Z1274" s="127" t="s">
        <v>824</v>
      </c>
      <c r="AA1274" s="127" t="s">
        <v>824</v>
      </c>
      <c r="AB1274" s="414" t="s">
        <v>824</v>
      </c>
      <c r="AC1274" s="61" t="s">
        <v>824</v>
      </c>
      <c r="AD1274" s="207"/>
      <c r="AE1274" s="61" t="s">
        <v>824</v>
      </c>
      <c r="AF1274" s="130" t="s">
        <v>824</v>
      </c>
      <c r="AG1274" s="123" t="s">
        <v>824</v>
      </c>
      <c r="AH1274" s="123" t="s">
        <v>824</v>
      </c>
      <c r="AI1274" s="61" t="s">
        <v>824</v>
      </c>
      <c r="AJ1274" s="61" t="s">
        <v>824</v>
      </c>
      <c r="AK1274" s="61" t="s">
        <v>824</v>
      </c>
      <c r="AL1274" s="61" t="s">
        <v>1129</v>
      </c>
      <c r="AM1274" s="76"/>
      <c r="AN1274" s="239"/>
      <c r="AO1274" s="239"/>
      <c r="AP1274" s="239"/>
      <c r="AQ1274" s="239"/>
    </row>
    <row r="1275" spans="1:43" ht="25.5" x14ac:dyDescent="0.25">
      <c r="A1275" s="232" t="s">
        <v>1380</v>
      </c>
      <c r="B1275" s="191" t="s">
        <v>26</v>
      </c>
      <c r="C1275" s="191">
        <v>82</v>
      </c>
      <c r="D1275" s="191" t="s">
        <v>1160</v>
      </c>
      <c r="E1275" s="191" t="s">
        <v>9</v>
      </c>
      <c r="F1275" s="216"/>
      <c r="G1275" s="216"/>
      <c r="H1275" s="216"/>
      <c r="I1275" s="216"/>
      <c r="J1275" s="216"/>
      <c r="K1275" s="216"/>
      <c r="L1275" s="216"/>
      <c r="M1275" s="216"/>
      <c r="N1275" s="216"/>
      <c r="O1275" s="216"/>
      <c r="P1275" s="216"/>
      <c r="Q1275" s="216"/>
      <c r="R1275" s="216"/>
      <c r="S1275" s="216"/>
      <c r="T1275" s="216"/>
      <c r="U1275" s="216"/>
      <c r="V1275" s="216"/>
      <c r="W1275" s="216"/>
      <c r="X1275" s="216"/>
      <c r="Y1275" s="152" t="s">
        <v>824</v>
      </c>
      <c r="Z1275" s="127" t="s">
        <v>824</v>
      </c>
      <c r="AA1275" s="127" t="s">
        <v>824</v>
      </c>
      <c r="AB1275" s="127" t="s">
        <v>824</v>
      </c>
      <c r="AC1275" s="35" t="s">
        <v>824</v>
      </c>
      <c r="AD1275" s="237"/>
      <c r="AE1275" s="35" t="s">
        <v>824</v>
      </c>
      <c r="AF1275" s="193" t="s">
        <v>824</v>
      </c>
      <c r="AG1275" s="123" t="s">
        <v>824</v>
      </c>
      <c r="AH1275" s="123" t="s">
        <v>824</v>
      </c>
      <c r="AI1275" s="35" t="s">
        <v>824</v>
      </c>
      <c r="AJ1275" s="35" t="s">
        <v>824</v>
      </c>
      <c r="AK1275" s="35" t="s">
        <v>824</v>
      </c>
      <c r="AL1275" s="35" t="s">
        <v>1129</v>
      </c>
      <c r="AM1275" s="192"/>
      <c r="AN1275" s="239"/>
      <c r="AO1275" s="239"/>
      <c r="AP1275" s="239"/>
      <c r="AQ1275" s="239"/>
    </row>
    <row r="1276" spans="1:43" ht="38.25" x14ac:dyDescent="0.25">
      <c r="A1276" s="232" t="s">
        <v>1380</v>
      </c>
      <c r="B1276" s="74" t="s">
        <v>26</v>
      </c>
      <c r="C1276" s="74">
        <v>86</v>
      </c>
      <c r="D1276" s="74" t="s">
        <v>1161</v>
      </c>
      <c r="E1276" s="74" t="s">
        <v>9</v>
      </c>
      <c r="F1276" s="209"/>
      <c r="G1276" s="209"/>
      <c r="H1276" s="209"/>
      <c r="I1276" s="209"/>
      <c r="J1276" s="209"/>
      <c r="K1276" s="209"/>
      <c r="L1276" s="209"/>
      <c r="M1276" s="209"/>
      <c r="N1276" s="209"/>
      <c r="O1276" s="209"/>
      <c r="P1276" s="209"/>
      <c r="Q1276" s="209"/>
      <c r="R1276" s="209"/>
      <c r="S1276" s="209"/>
      <c r="T1276" s="209"/>
      <c r="U1276" s="209"/>
      <c r="V1276" s="209"/>
      <c r="W1276" s="209"/>
      <c r="X1276" s="209"/>
      <c r="Y1276" s="64" t="s">
        <v>824</v>
      </c>
      <c r="Z1276" s="127" t="s">
        <v>824</v>
      </c>
      <c r="AA1276" s="127" t="s">
        <v>824</v>
      </c>
      <c r="AB1276" s="414" t="s">
        <v>824</v>
      </c>
      <c r="AC1276" s="61" t="s">
        <v>824</v>
      </c>
      <c r="AD1276" s="207"/>
      <c r="AE1276" s="61" t="s">
        <v>824</v>
      </c>
      <c r="AF1276" s="130" t="s">
        <v>824</v>
      </c>
      <c r="AG1276" s="123" t="s">
        <v>824</v>
      </c>
      <c r="AH1276" s="123" t="s">
        <v>824</v>
      </c>
      <c r="AI1276" s="61" t="s">
        <v>824</v>
      </c>
      <c r="AJ1276" s="61" t="s">
        <v>824</v>
      </c>
      <c r="AK1276" s="61" t="s">
        <v>824</v>
      </c>
      <c r="AL1276" s="61" t="s">
        <v>1129</v>
      </c>
      <c r="AM1276" s="76"/>
      <c r="AN1276" s="239"/>
      <c r="AO1276" s="239"/>
      <c r="AP1276" s="239"/>
      <c r="AQ1276" s="239"/>
    </row>
    <row r="1277" spans="1:43" ht="25.5" x14ac:dyDescent="0.25">
      <c r="A1277" s="232" t="s">
        <v>1380</v>
      </c>
      <c r="B1277" s="191" t="s">
        <v>687</v>
      </c>
      <c r="C1277" s="191">
        <v>102</v>
      </c>
      <c r="D1277" s="191" t="s">
        <v>690</v>
      </c>
      <c r="E1277" s="191" t="s">
        <v>9</v>
      </c>
      <c r="F1277" s="216"/>
      <c r="G1277" s="216"/>
      <c r="H1277" s="216"/>
      <c r="I1277" s="216"/>
      <c r="J1277" s="216"/>
      <c r="K1277" s="216"/>
      <c r="L1277" s="216"/>
      <c r="M1277" s="216"/>
      <c r="N1277" s="216"/>
      <c r="O1277" s="216"/>
      <c r="P1277" s="216"/>
      <c r="Q1277" s="216"/>
      <c r="R1277" s="216"/>
      <c r="S1277" s="216"/>
      <c r="T1277" s="216"/>
      <c r="U1277" s="216"/>
      <c r="V1277" s="216"/>
      <c r="W1277" s="216"/>
      <c r="X1277" s="216"/>
      <c r="Y1277" s="152" t="s">
        <v>824</v>
      </c>
      <c r="Z1277" s="127" t="s">
        <v>824</v>
      </c>
      <c r="AA1277" s="127" t="s">
        <v>824</v>
      </c>
      <c r="AB1277" s="127" t="s">
        <v>824</v>
      </c>
      <c r="AC1277" s="35" t="s">
        <v>824</v>
      </c>
      <c r="AD1277" s="237"/>
      <c r="AE1277" s="35" t="s">
        <v>824</v>
      </c>
      <c r="AF1277" s="193" t="s">
        <v>824</v>
      </c>
      <c r="AG1277" s="123" t="s">
        <v>824</v>
      </c>
      <c r="AH1277" s="123" t="s">
        <v>824</v>
      </c>
      <c r="AI1277" s="35" t="s">
        <v>824</v>
      </c>
      <c r="AJ1277" s="35" t="s">
        <v>824</v>
      </c>
      <c r="AK1277" s="35" t="s">
        <v>824</v>
      </c>
      <c r="AL1277" s="35" t="s">
        <v>1129</v>
      </c>
      <c r="AM1277" s="192"/>
      <c r="AN1277" s="239"/>
      <c r="AO1277" s="239"/>
      <c r="AP1277" s="239"/>
      <c r="AQ1277" s="239"/>
    </row>
    <row r="1278" spans="1:43" ht="25.5" x14ac:dyDescent="0.25">
      <c r="A1278" s="232" t="s">
        <v>1380</v>
      </c>
      <c r="B1278" s="74" t="s">
        <v>12</v>
      </c>
      <c r="C1278" s="74">
        <v>104</v>
      </c>
      <c r="D1278" s="74" t="s">
        <v>692</v>
      </c>
      <c r="E1278" s="74" t="s">
        <v>684</v>
      </c>
      <c r="F1278" s="209">
        <v>1</v>
      </c>
      <c r="G1278" s="209">
        <v>1</v>
      </c>
      <c r="H1278" s="209">
        <v>1</v>
      </c>
      <c r="I1278" s="209">
        <v>2</v>
      </c>
      <c r="J1278" s="209">
        <v>1</v>
      </c>
      <c r="K1278" s="209"/>
      <c r="L1278" s="209"/>
      <c r="M1278" s="209"/>
      <c r="N1278" s="209"/>
      <c r="O1278" s="209"/>
      <c r="P1278" s="209"/>
      <c r="Q1278" s="209"/>
      <c r="R1278" s="209"/>
      <c r="S1278" s="209"/>
      <c r="T1278" s="209"/>
      <c r="U1278" s="209"/>
      <c r="V1278" s="209"/>
      <c r="W1278" s="209"/>
      <c r="X1278" s="209"/>
      <c r="Y1278" s="64">
        <v>1</v>
      </c>
      <c r="Z1278" s="127">
        <v>1</v>
      </c>
      <c r="AA1278" s="127">
        <v>2</v>
      </c>
      <c r="AB1278" s="414" t="s">
        <v>1143</v>
      </c>
      <c r="AC1278" s="61" t="s">
        <v>462</v>
      </c>
      <c r="AD1278" s="207" t="s">
        <v>384</v>
      </c>
      <c r="AE1278" s="61" t="s">
        <v>475</v>
      </c>
      <c r="AF1278" s="130" t="s">
        <v>1143</v>
      </c>
      <c r="AG1278" s="123">
        <v>1</v>
      </c>
      <c r="AH1278" s="123">
        <v>2</v>
      </c>
      <c r="AI1278" s="61" t="s">
        <v>462</v>
      </c>
      <c r="AJ1278" s="61" t="s">
        <v>384</v>
      </c>
      <c r="AK1278" s="61" t="s">
        <v>475</v>
      </c>
      <c r="AL1278" s="61" t="s">
        <v>377</v>
      </c>
      <c r="AM1278" s="76"/>
      <c r="AN1278" s="239"/>
      <c r="AO1278" s="239"/>
      <c r="AP1278" s="239"/>
      <c r="AQ1278" s="239"/>
    </row>
    <row r="1279" spans="1:43" ht="45" x14ac:dyDescent="0.25">
      <c r="A1279" s="232" t="s">
        <v>1380</v>
      </c>
      <c r="B1279" s="191" t="s">
        <v>33</v>
      </c>
      <c r="C1279" s="191">
        <v>105</v>
      </c>
      <c r="D1279" s="191" t="s">
        <v>693</v>
      </c>
      <c r="E1279" s="191" t="s">
        <v>9</v>
      </c>
      <c r="F1279" s="216">
        <v>3</v>
      </c>
      <c r="G1279" s="216">
        <v>3</v>
      </c>
      <c r="H1279" s="216">
        <v>3</v>
      </c>
      <c r="I1279" s="216">
        <v>2</v>
      </c>
      <c r="J1279" s="216">
        <v>2</v>
      </c>
      <c r="K1279" s="216"/>
      <c r="L1279" s="216"/>
      <c r="M1279" s="216"/>
      <c r="N1279" s="216"/>
      <c r="O1279" s="216"/>
      <c r="P1279" s="216"/>
      <c r="Q1279" s="216"/>
      <c r="R1279" s="216"/>
      <c r="S1279" s="216"/>
      <c r="T1279" s="216"/>
      <c r="U1279" s="216"/>
      <c r="V1279" s="216"/>
      <c r="W1279" s="216"/>
      <c r="X1279" s="216"/>
      <c r="Y1279" s="152">
        <v>3</v>
      </c>
      <c r="Z1279" s="127">
        <v>3</v>
      </c>
      <c r="AA1279" s="127">
        <v>3</v>
      </c>
      <c r="AB1279" s="127" t="s">
        <v>1132</v>
      </c>
      <c r="AC1279" s="35" t="s">
        <v>144</v>
      </c>
      <c r="AD1279" s="237" t="s">
        <v>371</v>
      </c>
      <c r="AE1279" s="35" t="s">
        <v>476</v>
      </c>
      <c r="AF1279" s="193" t="s">
        <v>1132</v>
      </c>
      <c r="AG1279" s="123">
        <v>3</v>
      </c>
      <c r="AH1279" s="123">
        <v>3</v>
      </c>
      <c r="AI1279" s="35" t="s">
        <v>144</v>
      </c>
      <c r="AJ1279" s="35" t="s">
        <v>371</v>
      </c>
      <c r="AK1279" s="35" t="s">
        <v>476</v>
      </c>
      <c r="AL1279" s="35" t="s">
        <v>1129</v>
      </c>
      <c r="AM1279" s="192"/>
      <c r="AN1279" s="239" t="s">
        <v>1384</v>
      </c>
      <c r="AO1279" s="239" t="s">
        <v>1389</v>
      </c>
      <c r="AP1279" s="239"/>
      <c r="AQ1279" s="239"/>
    </row>
    <row r="1280" spans="1:43" ht="45" x14ac:dyDescent="0.25">
      <c r="A1280" s="232" t="s">
        <v>1380</v>
      </c>
      <c r="B1280" s="74" t="s">
        <v>33</v>
      </c>
      <c r="C1280" s="74">
        <v>106</v>
      </c>
      <c r="D1280" s="74" t="s">
        <v>695</v>
      </c>
      <c r="E1280" s="74" t="s">
        <v>9</v>
      </c>
      <c r="F1280" s="209">
        <v>3</v>
      </c>
      <c r="G1280" s="209">
        <v>3</v>
      </c>
      <c r="H1280" s="209">
        <v>3</v>
      </c>
      <c r="I1280" s="209">
        <v>3</v>
      </c>
      <c r="J1280" s="209">
        <v>3</v>
      </c>
      <c r="K1280" s="209"/>
      <c r="L1280" s="209"/>
      <c r="M1280" s="209"/>
      <c r="N1280" s="209"/>
      <c r="O1280" s="209"/>
      <c r="P1280" s="209"/>
      <c r="Q1280" s="209"/>
      <c r="R1280" s="209"/>
      <c r="S1280" s="209"/>
      <c r="T1280" s="209"/>
      <c r="U1280" s="209"/>
      <c r="V1280" s="209"/>
      <c r="W1280" s="209"/>
      <c r="X1280" s="209"/>
      <c r="Y1280" s="64">
        <v>3</v>
      </c>
      <c r="Z1280" s="127">
        <v>3</v>
      </c>
      <c r="AA1280" s="127">
        <v>3</v>
      </c>
      <c r="AB1280" s="414" t="s">
        <v>1132</v>
      </c>
      <c r="AC1280" s="61" t="s">
        <v>144</v>
      </c>
      <c r="AD1280" s="207" t="s">
        <v>371</v>
      </c>
      <c r="AE1280" s="61" t="s">
        <v>476</v>
      </c>
      <c r="AF1280" s="130" t="s">
        <v>1132</v>
      </c>
      <c r="AG1280" s="123">
        <v>3</v>
      </c>
      <c r="AH1280" s="123">
        <v>3</v>
      </c>
      <c r="AI1280" s="61" t="s">
        <v>144</v>
      </c>
      <c r="AJ1280" s="61" t="s">
        <v>371</v>
      </c>
      <c r="AK1280" s="61" t="s">
        <v>476</v>
      </c>
      <c r="AL1280" s="61" t="s">
        <v>1129</v>
      </c>
      <c r="AM1280" s="76"/>
      <c r="AN1280" s="239" t="s">
        <v>1384</v>
      </c>
      <c r="AO1280" s="239" t="s">
        <v>1389</v>
      </c>
      <c r="AP1280" s="239"/>
      <c r="AQ1280" s="239"/>
    </row>
    <row r="1281" spans="1:43" ht="45" x14ac:dyDescent="0.25">
      <c r="A1281" s="232" t="s">
        <v>1380</v>
      </c>
      <c r="B1281" s="191" t="s">
        <v>33</v>
      </c>
      <c r="C1281" s="191">
        <v>107</v>
      </c>
      <c r="D1281" s="191" t="s">
        <v>696</v>
      </c>
      <c r="E1281" s="191" t="s">
        <v>9</v>
      </c>
      <c r="F1281" s="216">
        <v>3</v>
      </c>
      <c r="G1281" s="216">
        <v>2</v>
      </c>
      <c r="H1281" s="216">
        <v>3</v>
      </c>
      <c r="I1281" s="216">
        <v>2</v>
      </c>
      <c r="J1281" s="216">
        <v>3</v>
      </c>
      <c r="K1281" s="216"/>
      <c r="L1281" s="216"/>
      <c r="M1281" s="216"/>
      <c r="N1281" s="216"/>
      <c r="O1281" s="216"/>
      <c r="P1281" s="216"/>
      <c r="Q1281" s="216"/>
      <c r="R1281" s="216"/>
      <c r="S1281" s="216"/>
      <c r="T1281" s="216"/>
      <c r="U1281" s="216"/>
      <c r="V1281" s="216"/>
      <c r="W1281" s="216"/>
      <c r="X1281" s="216"/>
      <c r="Y1281" s="152">
        <v>3</v>
      </c>
      <c r="Z1281" s="127">
        <v>3</v>
      </c>
      <c r="AA1281" s="127">
        <v>3</v>
      </c>
      <c r="AB1281" s="127" t="s">
        <v>1132</v>
      </c>
      <c r="AC1281" s="35" t="s">
        <v>144</v>
      </c>
      <c r="AD1281" s="237" t="s">
        <v>371</v>
      </c>
      <c r="AE1281" s="35" t="s">
        <v>476</v>
      </c>
      <c r="AF1281" s="193" t="s">
        <v>1132</v>
      </c>
      <c r="AG1281" s="123">
        <v>3</v>
      </c>
      <c r="AH1281" s="123">
        <v>3</v>
      </c>
      <c r="AI1281" s="35" t="s">
        <v>144</v>
      </c>
      <c r="AJ1281" s="35" t="s">
        <v>371</v>
      </c>
      <c r="AK1281" s="35" t="s">
        <v>476</v>
      </c>
      <c r="AL1281" s="35" t="s">
        <v>1129</v>
      </c>
      <c r="AM1281" s="192"/>
      <c r="AN1281" s="239" t="s">
        <v>1384</v>
      </c>
      <c r="AO1281" s="239" t="s">
        <v>1389</v>
      </c>
      <c r="AP1281" s="239"/>
      <c r="AQ1281" s="239"/>
    </row>
    <row r="1282" spans="1:43" ht="60" x14ac:dyDescent="0.25">
      <c r="A1282" s="232" t="s">
        <v>1380</v>
      </c>
      <c r="B1282" s="191" t="s">
        <v>35</v>
      </c>
      <c r="C1282" s="191">
        <v>108</v>
      </c>
      <c r="D1282" s="191" t="s">
        <v>697</v>
      </c>
      <c r="E1282" s="191" t="s">
        <v>9</v>
      </c>
      <c r="F1282" s="216">
        <v>2</v>
      </c>
      <c r="G1282" s="216">
        <v>3</v>
      </c>
      <c r="H1282" s="216">
        <v>3</v>
      </c>
      <c r="I1282" s="216">
        <v>3</v>
      </c>
      <c r="J1282" s="216">
        <v>3</v>
      </c>
      <c r="K1282" s="216"/>
      <c r="L1282" s="216"/>
      <c r="M1282" s="216"/>
      <c r="N1282" s="216"/>
      <c r="O1282" s="216"/>
      <c r="P1282" s="216"/>
      <c r="Q1282" s="216"/>
      <c r="R1282" s="216"/>
      <c r="S1282" s="216"/>
      <c r="T1282" s="216"/>
      <c r="U1282" s="216"/>
      <c r="V1282" s="216"/>
      <c r="W1282" s="216"/>
      <c r="X1282" s="216"/>
      <c r="Y1282" s="152">
        <v>3</v>
      </c>
      <c r="Z1282" s="127">
        <v>3</v>
      </c>
      <c r="AA1282" s="127">
        <v>3</v>
      </c>
      <c r="AB1282" s="127" t="s">
        <v>1132</v>
      </c>
      <c r="AC1282" s="35" t="s">
        <v>144</v>
      </c>
      <c r="AD1282" s="237" t="s">
        <v>371</v>
      </c>
      <c r="AE1282" s="35" t="s">
        <v>476</v>
      </c>
      <c r="AF1282" s="193" t="s">
        <v>1132</v>
      </c>
      <c r="AG1282" s="123">
        <v>3</v>
      </c>
      <c r="AH1282" s="123">
        <v>3</v>
      </c>
      <c r="AI1282" s="35" t="s">
        <v>144</v>
      </c>
      <c r="AJ1282" s="35" t="s">
        <v>371</v>
      </c>
      <c r="AK1282" s="35" t="s">
        <v>476</v>
      </c>
      <c r="AL1282" s="35" t="s">
        <v>1129</v>
      </c>
      <c r="AM1282" s="192"/>
      <c r="AN1282" s="239" t="s">
        <v>1383</v>
      </c>
      <c r="AO1282" s="239" t="s">
        <v>1387</v>
      </c>
      <c r="AP1282" s="239"/>
      <c r="AQ1282" s="239"/>
    </row>
    <row r="1283" spans="1:43" ht="38.25" x14ac:dyDescent="0.25">
      <c r="A1283" s="232" t="s">
        <v>1380</v>
      </c>
      <c r="B1283" s="74" t="s">
        <v>35</v>
      </c>
      <c r="C1283" s="74">
        <v>109</v>
      </c>
      <c r="D1283" s="74" t="s">
        <v>698</v>
      </c>
      <c r="E1283" s="74" t="s">
        <v>9</v>
      </c>
      <c r="F1283" s="209"/>
      <c r="G1283" s="209"/>
      <c r="H1283" s="209"/>
      <c r="I1283" s="209"/>
      <c r="J1283" s="209"/>
      <c r="K1283" s="209"/>
      <c r="L1283" s="209"/>
      <c r="M1283" s="209"/>
      <c r="N1283" s="209"/>
      <c r="O1283" s="209"/>
      <c r="P1283" s="209"/>
      <c r="Q1283" s="209"/>
      <c r="R1283" s="209"/>
      <c r="S1283" s="209"/>
      <c r="T1283" s="209"/>
      <c r="U1283" s="209"/>
      <c r="V1283" s="209"/>
      <c r="W1283" s="209"/>
      <c r="X1283" s="209"/>
      <c r="Y1283" s="64" t="s">
        <v>824</v>
      </c>
      <c r="Z1283" s="127" t="s">
        <v>824</v>
      </c>
      <c r="AA1283" s="127" t="s">
        <v>824</v>
      </c>
      <c r="AB1283" s="414" t="s">
        <v>824</v>
      </c>
      <c r="AC1283" s="61" t="s">
        <v>824</v>
      </c>
      <c r="AD1283" s="207"/>
      <c r="AE1283" s="61" t="s">
        <v>824</v>
      </c>
      <c r="AF1283" s="130" t="s">
        <v>824</v>
      </c>
      <c r="AG1283" s="123" t="s">
        <v>824</v>
      </c>
      <c r="AH1283" s="123" t="s">
        <v>824</v>
      </c>
      <c r="AI1283" s="61" t="s">
        <v>824</v>
      </c>
      <c r="AJ1283" s="61" t="s">
        <v>824</v>
      </c>
      <c r="AK1283" s="61" t="s">
        <v>824</v>
      </c>
      <c r="AL1283" s="61" t="s">
        <v>1129</v>
      </c>
      <c r="AM1283" s="76"/>
      <c r="AN1283" s="239"/>
      <c r="AO1283" s="239"/>
      <c r="AP1283" s="239"/>
      <c r="AQ1283" s="239"/>
    </row>
    <row r="1284" spans="1:43" ht="38.25" x14ac:dyDescent="0.25">
      <c r="A1284" s="232" t="s">
        <v>1380</v>
      </c>
      <c r="B1284" s="191" t="s">
        <v>35</v>
      </c>
      <c r="C1284" s="191">
        <v>110</v>
      </c>
      <c r="D1284" s="191" t="s">
        <v>699</v>
      </c>
      <c r="E1284" s="191" t="s">
        <v>9</v>
      </c>
      <c r="F1284" s="216"/>
      <c r="G1284" s="216"/>
      <c r="H1284" s="216"/>
      <c r="I1284" s="216"/>
      <c r="J1284" s="216"/>
      <c r="K1284" s="216"/>
      <c r="L1284" s="216"/>
      <c r="M1284" s="216"/>
      <c r="N1284" s="216"/>
      <c r="O1284" s="216"/>
      <c r="P1284" s="216"/>
      <c r="Q1284" s="216"/>
      <c r="R1284" s="216"/>
      <c r="S1284" s="216"/>
      <c r="T1284" s="216"/>
      <c r="U1284" s="216"/>
      <c r="V1284" s="216"/>
      <c r="W1284" s="216"/>
      <c r="X1284" s="216"/>
      <c r="Y1284" s="152" t="s">
        <v>824</v>
      </c>
      <c r="Z1284" s="127" t="s">
        <v>824</v>
      </c>
      <c r="AA1284" s="127" t="s">
        <v>824</v>
      </c>
      <c r="AB1284" s="127" t="s">
        <v>824</v>
      </c>
      <c r="AC1284" s="35" t="s">
        <v>824</v>
      </c>
      <c r="AD1284" s="237"/>
      <c r="AE1284" s="35" t="s">
        <v>824</v>
      </c>
      <c r="AF1284" s="193" t="s">
        <v>824</v>
      </c>
      <c r="AG1284" s="123" t="s">
        <v>824</v>
      </c>
      <c r="AH1284" s="123" t="s">
        <v>824</v>
      </c>
      <c r="AI1284" s="35" t="s">
        <v>824</v>
      </c>
      <c r="AJ1284" s="35" t="s">
        <v>824</v>
      </c>
      <c r="AK1284" s="35" t="s">
        <v>824</v>
      </c>
      <c r="AL1284" s="35" t="s">
        <v>1129</v>
      </c>
      <c r="AM1284" s="192"/>
      <c r="AN1284" s="239"/>
      <c r="AO1284" s="239"/>
      <c r="AP1284" s="239"/>
      <c r="AQ1284" s="239"/>
    </row>
    <row r="1285" spans="1:43" ht="25.5" x14ac:dyDescent="0.25">
      <c r="A1285" s="232" t="s">
        <v>1380</v>
      </c>
      <c r="B1285" s="74" t="s">
        <v>35</v>
      </c>
      <c r="C1285" s="74">
        <v>111</v>
      </c>
      <c r="D1285" s="74" t="s">
        <v>700</v>
      </c>
      <c r="E1285" s="74" t="s">
        <v>9</v>
      </c>
      <c r="F1285" s="209"/>
      <c r="G1285" s="209"/>
      <c r="H1285" s="209"/>
      <c r="I1285" s="209"/>
      <c r="J1285" s="209"/>
      <c r="K1285" s="209"/>
      <c r="L1285" s="209"/>
      <c r="M1285" s="209"/>
      <c r="N1285" s="209"/>
      <c r="O1285" s="209"/>
      <c r="P1285" s="209"/>
      <c r="Q1285" s="209"/>
      <c r="R1285" s="209"/>
      <c r="S1285" s="209"/>
      <c r="T1285" s="209"/>
      <c r="U1285" s="209"/>
      <c r="V1285" s="209"/>
      <c r="W1285" s="209"/>
      <c r="X1285" s="209"/>
      <c r="Y1285" s="64" t="s">
        <v>824</v>
      </c>
      <c r="Z1285" s="127" t="s">
        <v>824</v>
      </c>
      <c r="AA1285" s="127" t="s">
        <v>824</v>
      </c>
      <c r="AB1285" s="414" t="s">
        <v>824</v>
      </c>
      <c r="AC1285" s="61" t="s">
        <v>824</v>
      </c>
      <c r="AD1285" s="207"/>
      <c r="AE1285" s="61" t="s">
        <v>824</v>
      </c>
      <c r="AF1285" s="130" t="s">
        <v>824</v>
      </c>
      <c r="AG1285" s="123" t="s">
        <v>824</v>
      </c>
      <c r="AH1285" s="123" t="s">
        <v>824</v>
      </c>
      <c r="AI1285" s="61" t="s">
        <v>824</v>
      </c>
      <c r="AJ1285" s="61" t="s">
        <v>824</v>
      </c>
      <c r="AK1285" s="61" t="s">
        <v>824</v>
      </c>
      <c r="AL1285" s="61" t="s">
        <v>1129</v>
      </c>
      <c r="AM1285" s="76"/>
      <c r="AN1285" s="239"/>
      <c r="AO1285" s="239"/>
      <c r="AP1285" s="239"/>
      <c r="AQ1285" s="239"/>
    </row>
    <row r="1286" spans="1:43" ht="38.25" x14ac:dyDescent="0.25">
      <c r="A1286" s="232" t="s">
        <v>1380</v>
      </c>
      <c r="B1286" s="191" t="s">
        <v>35</v>
      </c>
      <c r="C1286" s="191">
        <v>112</v>
      </c>
      <c r="D1286" s="191" t="s">
        <v>701</v>
      </c>
      <c r="E1286" s="191" t="s">
        <v>9</v>
      </c>
      <c r="F1286" s="216"/>
      <c r="G1286" s="216"/>
      <c r="H1286" s="216"/>
      <c r="I1286" s="216"/>
      <c r="J1286" s="216"/>
      <c r="K1286" s="216"/>
      <c r="L1286" s="216"/>
      <c r="M1286" s="216"/>
      <c r="N1286" s="216"/>
      <c r="O1286" s="216"/>
      <c r="P1286" s="216"/>
      <c r="Q1286" s="216"/>
      <c r="R1286" s="216"/>
      <c r="S1286" s="216"/>
      <c r="T1286" s="216"/>
      <c r="U1286" s="216"/>
      <c r="V1286" s="216"/>
      <c r="W1286" s="216"/>
      <c r="X1286" s="216"/>
      <c r="Y1286" s="152" t="s">
        <v>824</v>
      </c>
      <c r="Z1286" s="127" t="s">
        <v>824</v>
      </c>
      <c r="AA1286" s="127" t="s">
        <v>824</v>
      </c>
      <c r="AB1286" s="127" t="s">
        <v>824</v>
      </c>
      <c r="AC1286" s="35" t="s">
        <v>824</v>
      </c>
      <c r="AD1286" s="237"/>
      <c r="AE1286" s="35" t="s">
        <v>824</v>
      </c>
      <c r="AF1286" s="193" t="s">
        <v>824</v>
      </c>
      <c r="AG1286" s="123" t="s">
        <v>824</v>
      </c>
      <c r="AH1286" s="123" t="s">
        <v>824</v>
      </c>
      <c r="AI1286" s="35" t="s">
        <v>824</v>
      </c>
      <c r="AJ1286" s="35" t="s">
        <v>824</v>
      </c>
      <c r="AK1286" s="35" t="s">
        <v>824</v>
      </c>
      <c r="AL1286" s="35" t="s">
        <v>1129</v>
      </c>
      <c r="AM1286" s="192"/>
      <c r="AN1286" s="239"/>
      <c r="AO1286" s="239"/>
      <c r="AP1286" s="239"/>
      <c r="AQ1286" s="239"/>
    </row>
    <row r="1287" spans="1:43" ht="25.5" x14ac:dyDescent="0.25">
      <c r="A1287" s="232" t="s">
        <v>1380</v>
      </c>
      <c r="B1287" s="74" t="s">
        <v>38</v>
      </c>
      <c r="C1287" s="74">
        <v>113</v>
      </c>
      <c r="D1287" s="74" t="s">
        <v>702</v>
      </c>
      <c r="E1287" s="74" t="s">
        <v>8</v>
      </c>
      <c r="F1287" s="209"/>
      <c r="G1287" s="209"/>
      <c r="H1287" s="209"/>
      <c r="I1287" s="209"/>
      <c r="J1287" s="209"/>
      <c r="K1287" s="209"/>
      <c r="L1287" s="209"/>
      <c r="M1287" s="209"/>
      <c r="N1287" s="209"/>
      <c r="O1287" s="209"/>
      <c r="P1287" s="209"/>
      <c r="Q1287" s="209"/>
      <c r="R1287" s="209"/>
      <c r="S1287" s="209"/>
      <c r="T1287" s="209"/>
      <c r="U1287" s="209"/>
      <c r="V1287" s="209"/>
      <c r="W1287" s="209"/>
      <c r="X1287" s="209"/>
      <c r="Y1287" s="64" t="s">
        <v>824</v>
      </c>
      <c r="Z1287" s="127" t="s">
        <v>824</v>
      </c>
      <c r="AA1287" s="127" t="s">
        <v>824</v>
      </c>
      <c r="AB1287" s="414" t="s">
        <v>824</v>
      </c>
      <c r="AC1287" s="61" t="s">
        <v>824</v>
      </c>
      <c r="AD1287" s="207"/>
      <c r="AE1287" s="61" t="s">
        <v>824</v>
      </c>
      <c r="AF1287" s="130" t="s">
        <v>824</v>
      </c>
      <c r="AG1287" s="123" t="s">
        <v>824</v>
      </c>
      <c r="AH1287" s="123" t="s">
        <v>824</v>
      </c>
      <c r="AI1287" s="61" t="s">
        <v>824</v>
      </c>
      <c r="AJ1287" s="61" t="s">
        <v>824</v>
      </c>
      <c r="AK1287" s="61" t="s">
        <v>824</v>
      </c>
      <c r="AL1287" s="61" t="s">
        <v>1129</v>
      </c>
      <c r="AM1287" s="76"/>
      <c r="AN1287" s="239"/>
      <c r="AO1287" s="239"/>
      <c r="AP1287" s="239"/>
      <c r="AQ1287" s="239"/>
    </row>
    <row r="1288" spans="1:43" ht="45" x14ac:dyDescent="0.25">
      <c r="A1288" s="232" t="s">
        <v>1380</v>
      </c>
      <c r="B1288" s="191" t="s">
        <v>38</v>
      </c>
      <c r="C1288" s="191">
        <v>114</v>
      </c>
      <c r="D1288" s="191" t="s">
        <v>703</v>
      </c>
      <c r="E1288" s="191" t="s">
        <v>9</v>
      </c>
      <c r="F1288" s="216">
        <v>3</v>
      </c>
      <c r="G1288" s="216">
        <v>3</v>
      </c>
      <c r="H1288" s="216">
        <v>3</v>
      </c>
      <c r="I1288" s="216">
        <v>2</v>
      </c>
      <c r="J1288" s="216">
        <v>3</v>
      </c>
      <c r="K1288" s="216"/>
      <c r="L1288" s="216"/>
      <c r="M1288" s="216"/>
      <c r="N1288" s="216"/>
      <c r="O1288" s="216"/>
      <c r="P1288" s="216"/>
      <c r="Q1288" s="216"/>
      <c r="R1288" s="216"/>
      <c r="S1288" s="216"/>
      <c r="T1288" s="216"/>
      <c r="U1288" s="216"/>
      <c r="V1288" s="216"/>
      <c r="W1288" s="216"/>
      <c r="X1288" s="216"/>
      <c r="Y1288" s="152">
        <v>3</v>
      </c>
      <c r="Z1288" s="127">
        <v>3</v>
      </c>
      <c r="AA1288" s="127">
        <v>3</v>
      </c>
      <c r="AB1288" s="127" t="s">
        <v>1132</v>
      </c>
      <c r="AC1288" s="35" t="s">
        <v>144</v>
      </c>
      <c r="AD1288" s="237" t="s">
        <v>371</v>
      </c>
      <c r="AE1288" s="35" t="s">
        <v>476</v>
      </c>
      <c r="AF1288" s="193" t="s">
        <v>1132</v>
      </c>
      <c r="AG1288" s="123">
        <v>3</v>
      </c>
      <c r="AH1288" s="123">
        <v>3</v>
      </c>
      <c r="AI1288" s="35" t="s">
        <v>144</v>
      </c>
      <c r="AJ1288" s="35" t="s">
        <v>371</v>
      </c>
      <c r="AK1288" s="35" t="s">
        <v>476</v>
      </c>
      <c r="AL1288" s="35" t="s">
        <v>1129</v>
      </c>
      <c r="AM1288" s="192"/>
      <c r="AN1288" s="239" t="s">
        <v>1384</v>
      </c>
      <c r="AO1288" s="239" t="s">
        <v>1385</v>
      </c>
      <c r="AP1288" s="239"/>
      <c r="AQ1288" s="239"/>
    </row>
    <row r="1289" spans="1:43" ht="25.5" x14ac:dyDescent="0.25">
      <c r="A1289" s="232" t="s">
        <v>1380</v>
      </c>
      <c r="B1289" s="74" t="s">
        <v>38</v>
      </c>
      <c r="C1289" s="74">
        <v>115</v>
      </c>
      <c r="D1289" s="74" t="s">
        <v>702</v>
      </c>
      <c r="E1289" s="74" t="s">
        <v>8</v>
      </c>
      <c r="F1289" s="209"/>
      <c r="G1289" s="209"/>
      <c r="H1289" s="209"/>
      <c r="I1289" s="209"/>
      <c r="J1289" s="209"/>
      <c r="K1289" s="209"/>
      <c r="L1289" s="209"/>
      <c r="M1289" s="209"/>
      <c r="N1289" s="209"/>
      <c r="O1289" s="209"/>
      <c r="P1289" s="209"/>
      <c r="Q1289" s="209"/>
      <c r="R1289" s="209"/>
      <c r="S1289" s="209"/>
      <c r="T1289" s="209"/>
      <c r="U1289" s="209"/>
      <c r="V1289" s="209"/>
      <c r="W1289" s="209"/>
      <c r="X1289" s="209"/>
      <c r="Y1289" s="64" t="s">
        <v>824</v>
      </c>
      <c r="Z1289" s="127" t="s">
        <v>824</v>
      </c>
      <c r="AA1289" s="127" t="s">
        <v>824</v>
      </c>
      <c r="AB1289" s="414" t="s">
        <v>824</v>
      </c>
      <c r="AC1289" s="61" t="s">
        <v>824</v>
      </c>
      <c r="AD1289" s="207"/>
      <c r="AE1289" s="61" t="s">
        <v>824</v>
      </c>
      <c r="AF1289" s="130" t="s">
        <v>824</v>
      </c>
      <c r="AG1289" s="123" t="s">
        <v>824</v>
      </c>
      <c r="AH1289" s="123" t="s">
        <v>824</v>
      </c>
      <c r="AI1289" s="61" t="s">
        <v>824</v>
      </c>
      <c r="AJ1289" s="61" t="s">
        <v>824</v>
      </c>
      <c r="AK1289" s="61" t="s">
        <v>824</v>
      </c>
      <c r="AL1289" s="61" t="s">
        <v>1129</v>
      </c>
      <c r="AM1289" s="76"/>
      <c r="AN1289" s="239"/>
      <c r="AO1289" s="239"/>
      <c r="AP1289" s="239"/>
      <c r="AQ1289" s="239"/>
    </row>
    <row r="1290" spans="1:43" ht="45" x14ac:dyDescent="0.25">
      <c r="A1290" s="232" t="s">
        <v>1380</v>
      </c>
      <c r="B1290" s="191" t="s">
        <v>38</v>
      </c>
      <c r="C1290" s="197">
        <v>116</v>
      </c>
      <c r="D1290" s="198" t="s">
        <v>703</v>
      </c>
      <c r="E1290" s="198" t="s">
        <v>9</v>
      </c>
      <c r="F1290" s="211">
        <v>3</v>
      </c>
      <c r="G1290" s="211">
        <v>3</v>
      </c>
      <c r="H1290" s="211">
        <v>3</v>
      </c>
      <c r="I1290" s="211">
        <v>4</v>
      </c>
      <c r="J1290" s="211">
        <v>3</v>
      </c>
      <c r="K1290" s="211"/>
      <c r="L1290" s="211"/>
      <c r="M1290" s="211"/>
      <c r="N1290" s="211"/>
      <c r="O1290" s="211"/>
      <c r="P1290" s="211"/>
      <c r="Q1290" s="211"/>
      <c r="R1290" s="211"/>
      <c r="S1290" s="211"/>
      <c r="T1290" s="211"/>
      <c r="U1290" s="211"/>
      <c r="V1290" s="211"/>
      <c r="W1290" s="211"/>
      <c r="X1290" s="211"/>
      <c r="Y1290" s="189">
        <v>3</v>
      </c>
      <c r="Z1290" s="127">
        <v>3</v>
      </c>
      <c r="AA1290" s="127">
        <v>3</v>
      </c>
      <c r="AB1290" s="414" t="s">
        <v>1132</v>
      </c>
      <c r="AC1290" s="61" t="s">
        <v>144</v>
      </c>
      <c r="AD1290" s="207" t="s">
        <v>371</v>
      </c>
      <c r="AE1290" s="61" t="s">
        <v>476</v>
      </c>
      <c r="AF1290" s="130" t="s">
        <v>1132</v>
      </c>
      <c r="AG1290" s="123">
        <v>3</v>
      </c>
      <c r="AH1290" s="123">
        <v>3</v>
      </c>
      <c r="AI1290" s="61" t="s">
        <v>144</v>
      </c>
      <c r="AJ1290" s="61" t="s">
        <v>371</v>
      </c>
      <c r="AK1290" s="61" t="s">
        <v>476</v>
      </c>
      <c r="AL1290" s="61" t="s">
        <v>1129</v>
      </c>
      <c r="AM1290" s="76"/>
      <c r="AN1290" s="239" t="s">
        <v>1384</v>
      </c>
      <c r="AO1290" s="239" t="s">
        <v>1385</v>
      </c>
      <c r="AP1290" s="239"/>
      <c r="AQ1290" s="239"/>
    </row>
    <row r="1291" spans="1:43" ht="25.5" x14ac:dyDescent="0.25">
      <c r="A1291" s="232" t="s">
        <v>1380</v>
      </c>
      <c r="B1291" s="74" t="s">
        <v>66</v>
      </c>
      <c r="C1291" s="74">
        <v>117</v>
      </c>
      <c r="D1291" s="74" t="s">
        <v>705</v>
      </c>
      <c r="E1291" s="74" t="s">
        <v>9</v>
      </c>
      <c r="F1291" s="209"/>
      <c r="G1291" s="209"/>
      <c r="H1291" s="209"/>
      <c r="I1291" s="209"/>
      <c r="J1291" s="209"/>
      <c r="K1291" s="209"/>
      <c r="L1291" s="209"/>
      <c r="M1291" s="209"/>
      <c r="N1291" s="209"/>
      <c r="O1291" s="209"/>
      <c r="P1291" s="209"/>
      <c r="Q1291" s="209"/>
      <c r="R1291" s="209"/>
      <c r="S1291" s="209"/>
      <c r="T1291" s="209"/>
      <c r="U1291" s="209"/>
      <c r="V1291" s="209"/>
      <c r="W1291" s="209"/>
      <c r="X1291" s="209"/>
      <c r="Y1291" s="64" t="s">
        <v>824</v>
      </c>
      <c r="Z1291" s="127" t="s">
        <v>824</v>
      </c>
      <c r="AA1291" s="127" t="s">
        <v>824</v>
      </c>
      <c r="AB1291" s="414" t="s">
        <v>824</v>
      </c>
      <c r="AC1291" s="61" t="s">
        <v>824</v>
      </c>
      <c r="AD1291" s="207"/>
      <c r="AE1291" s="61" t="s">
        <v>824</v>
      </c>
      <c r="AF1291" s="130" t="s">
        <v>824</v>
      </c>
      <c r="AG1291" s="123" t="s">
        <v>824</v>
      </c>
      <c r="AH1291" s="123" t="s">
        <v>824</v>
      </c>
      <c r="AI1291" s="61" t="s">
        <v>824</v>
      </c>
      <c r="AJ1291" s="61" t="s">
        <v>824</v>
      </c>
      <c r="AK1291" s="61" t="s">
        <v>824</v>
      </c>
      <c r="AL1291" s="61" t="s">
        <v>1129</v>
      </c>
      <c r="AM1291" s="76"/>
      <c r="AN1291" s="239"/>
      <c r="AO1291" s="239"/>
      <c r="AP1291" s="239"/>
      <c r="AQ1291" s="239"/>
    </row>
    <row r="1292" spans="1:43" ht="38.25" x14ac:dyDescent="0.25">
      <c r="A1292" s="232" t="s">
        <v>1380</v>
      </c>
      <c r="B1292" s="191" t="s">
        <v>66</v>
      </c>
      <c r="C1292" s="191">
        <v>118</v>
      </c>
      <c r="D1292" s="198" t="s">
        <v>707</v>
      </c>
      <c r="E1292" s="198" t="s">
        <v>9</v>
      </c>
      <c r="F1292" s="211"/>
      <c r="G1292" s="211"/>
      <c r="H1292" s="211"/>
      <c r="I1292" s="211"/>
      <c r="J1292" s="211"/>
      <c r="K1292" s="211"/>
      <c r="L1292" s="211"/>
      <c r="M1292" s="211"/>
      <c r="N1292" s="211"/>
      <c r="O1292" s="211"/>
      <c r="P1292" s="211"/>
      <c r="Q1292" s="211"/>
      <c r="R1292" s="211"/>
      <c r="S1292" s="211"/>
      <c r="T1292" s="211"/>
      <c r="U1292" s="211"/>
      <c r="V1292" s="211"/>
      <c r="W1292" s="211"/>
      <c r="X1292" s="211"/>
      <c r="Y1292" s="189" t="s">
        <v>824</v>
      </c>
      <c r="Z1292" s="127" t="s">
        <v>824</v>
      </c>
      <c r="AA1292" s="127" t="s">
        <v>824</v>
      </c>
      <c r="AB1292" s="414" t="s">
        <v>824</v>
      </c>
      <c r="AC1292" s="61" t="s">
        <v>824</v>
      </c>
      <c r="AD1292" s="207"/>
      <c r="AE1292" s="61" t="s">
        <v>824</v>
      </c>
      <c r="AF1292" s="130" t="s">
        <v>824</v>
      </c>
      <c r="AG1292" s="123" t="s">
        <v>824</v>
      </c>
      <c r="AH1292" s="123" t="s">
        <v>824</v>
      </c>
      <c r="AI1292" s="61" t="s">
        <v>824</v>
      </c>
      <c r="AJ1292" s="61" t="s">
        <v>824</v>
      </c>
      <c r="AK1292" s="61" t="s">
        <v>824</v>
      </c>
      <c r="AL1292" s="61" t="s">
        <v>1129</v>
      </c>
      <c r="AM1292" s="76"/>
      <c r="AN1292" s="239"/>
      <c r="AO1292" s="239"/>
      <c r="AP1292" s="239"/>
      <c r="AQ1292" s="239"/>
    </row>
    <row r="1293" spans="1:43" ht="38.25" x14ac:dyDescent="0.25">
      <c r="A1293" s="232" t="s">
        <v>1380</v>
      </c>
      <c r="B1293" s="74" t="s">
        <v>66</v>
      </c>
      <c r="C1293" s="74">
        <v>119</v>
      </c>
      <c r="D1293" s="74" t="s">
        <v>761</v>
      </c>
      <c r="E1293" s="74" t="s">
        <v>9</v>
      </c>
      <c r="F1293" s="209"/>
      <c r="G1293" s="209"/>
      <c r="H1293" s="209"/>
      <c r="I1293" s="209"/>
      <c r="J1293" s="209"/>
      <c r="K1293" s="209"/>
      <c r="L1293" s="209"/>
      <c r="M1293" s="209"/>
      <c r="N1293" s="209"/>
      <c r="O1293" s="209"/>
      <c r="P1293" s="209"/>
      <c r="Q1293" s="209"/>
      <c r="R1293" s="209"/>
      <c r="S1293" s="209"/>
      <c r="T1293" s="209"/>
      <c r="U1293" s="209"/>
      <c r="V1293" s="209"/>
      <c r="W1293" s="209"/>
      <c r="X1293" s="209"/>
      <c r="Y1293" s="64" t="s">
        <v>824</v>
      </c>
      <c r="Z1293" s="127" t="s">
        <v>824</v>
      </c>
      <c r="AA1293" s="127" t="s">
        <v>824</v>
      </c>
      <c r="AB1293" s="414" t="s">
        <v>824</v>
      </c>
      <c r="AC1293" s="61" t="s">
        <v>824</v>
      </c>
      <c r="AD1293" s="207"/>
      <c r="AE1293" s="61" t="s">
        <v>824</v>
      </c>
      <c r="AF1293" s="130" t="s">
        <v>824</v>
      </c>
      <c r="AG1293" s="123" t="s">
        <v>824</v>
      </c>
      <c r="AH1293" s="123" t="s">
        <v>824</v>
      </c>
      <c r="AI1293" s="61" t="s">
        <v>824</v>
      </c>
      <c r="AJ1293" s="61" t="s">
        <v>824</v>
      </c>
      <c r="AK1293" s="61" t="s">
        <v>824</v>
      </c>
      <c r="AL1293" s="61" t="s">
        <v>1129</v>
      </c>
      <c r="AM1293" s="76"/>
      <c r="AN1293" s="239"/>
      <c r="AO1293" s="239"/>
      <c r="AP1293" s="239"/>
      <c r="AQ1293" s="239"/>
    </row>
    <row r="1294" spans="1:43" ht="25.5" x14ac:dyDescent="0.25">
      <c r="A1294" s="232" t="s">
        <v>1380</v>
      </c>
      <c r="B1294" s="191" t="s">
        <v>45</v>
      </c>
      <c r="C1294" s="191">
        <v>120</v>
      </c>
      <c r="D1294" s="198" t="s">
        <v>710</v>
      </c>
      <c r="E1294" s="198" t="s">
        <v>9</v>
      </c>
      <c r="F1294" s="211"/>
      <c r="G1294" s="211"/>
      <c r="H1294" s="211"/>
      <c r="I1294" s="211"/>
      <c r="J1294" s="211"/>
      <c r="K1294" s="211"/>
      <c r="L1294" s="211"/>
      <c r="M1294" s="211"/>
      <c r="N1294" s="211"/>
      <c r="O1294" s="211"/>
      <c r="P1294" s="211"/>
      <c r="Q1294" s="211"/>
      <c r="R1294" s="211"/>
      <c r="S1294" s="211"/>
      <c r="T1294" s="211"/>
      <c r="U1294" s="211"/>
      <c r="V1294" s="211"/>
      <c r="W1294" s="211"/>
      <c r="X1294" s="211"/>
      <c r="Y1294" s="189" t="s">
        <v>824</v>
      </c>
      <c r="Z1294" s="127" t="s">
        <v>824</v>
      </c>
      <c r="AA1294" s="127" t="s">
        <v>824</v>
      </c>
      <c r="AB1294" s="414" t="s">
        <v>824</v>
      </c>
      <c r="AC1294" s="61" t="s">
        <v>824</v>
      </c>
      <c r="AD1294" s="207"/>
      <c r="AE1294" s="61" t="s">
        <v>824</v>
      </c>
      <c r="AF1294" s="130" t="s">
        <v>824</v>
      </c>
      <c r="AG1294" s="123" t="s">
        <v>824</v>
      </c>
      <c r="AH1294" s="123" t="s">
        <v>824</v>
      </c>
      <c r="AI1294" s="61" t="s">
        <v>824</v>
      </c>
      <c r="AJ1294" s="61" t="s">
        <v>824</v>
      </c>
      <c r="AK1294" s="61" t="s">
        <v>824</v>
      </c>
      <c r="AL1294" s="61" t="s">
        <v>1129</v>
      </c>
      <c r="AM1294" s="76"/>
      <c r="AN1294" s="239"/>
      <c r="AO1294" s="239"/>
      <c r="AP1294" s="239"/>
      <c r="AQ1294" s="239"/>
    </row>
    <row r="1295" spans="1:43" ht="25.5" x14ac:dyDescent="0.25">
      <c r="A1295" s="232" t="s">
        <v>1380</v>
      </c>
      <c r="B1295" s="74" t="s">
        <v>66</v>
      </c>
      <c r="C1295" s="74">
        <v>121</v>
      </c>
      <c r="D1295" s="74" t="s">
        <v>712</v>
      </c>
      <c r="E1295" s="74" t="s">
        <v>9</v>
      </c>
      <c r="F1295" s="209"/>
      <c r="G1295" s="209"/>
      <c r="H1295" s="209"/>
      <c r="I1295" s="209"/>
      <c r="J1295" s="209"/>
      <c r="K1295" s="209"/>
      <c r="L1295" s="209"/>
      <c r="M1295" s="209"/>
      <c r="N1295" s="209"/>
      <c r="O1295" s="209"/>
      <c r="P1295" s="209"/>
      <c r="Q1295" s="209"/>
      <c r="R1295" s="209"/>
      <c r="S1295" s="209"/>
      <c r="T1295" s="209"/>
      <c r="U1295" s="209"/>
      <c r="V1295" s="209"/>
      <c r="W1295" s="209"/>
      <c r="X1295" s="209"/>
      <c r="Y1295" s="64" t="s">
        <v>824</v>
      </c>
      <c r="Z1295" s="127" t="s">
        <v>824</v>
      </c>
      <c r="AA1295" s="127" t="s">
        <v>824</v>
      </c>
      <c r="AB1295" s="414" t="s">
        <v>824</v>
      </c>
      <c r="AC1295" s="61" t="s">
        <v>824</v>
      </c>
      <c r="AD1295" s="207"/>
      <c r="AE1295" s="61" t="s">
        <v>824</v>
      </c>
      <c r="AF1295" s="130" t="s">
        <v>824</v>
      </c>
      <c r="AG1295" s="123" t="s">
        <v>824</v>
      </c>
      <c r="AH1295" s="123" t="s">
        <v>824</v>
      </c>
      <c r="AI1295" s="61" t="s">
        <v>824</v>
      </c>
      <c r="AJ1295" s="61" t="s">
        <v>824</v>
      </c>
      <c r="AK1295" s="61" t="s">
        <v>824</v>
      </c>
      <c r="AL1295" s="61" t="s">
        <v>1129</v>
      </c>
      <c r="AM1295" s="76"/>
      <c r="AN1295" s="239"/>
      <c r="AO1295" s="239"/>
      <c r="AP1295" s="239"/>
      <c r="AQ1295" s="239"/>
    </row>
    <row r="1296" spans="1:43" ht="25.5" x14ac:dyDescent="0.25">
      <c r="A1296" s="232" t="s">
        <v>1380</v>
      </c>
      <c r="B1296" s="74" t="s">
        <v>66</v>
      </c>
      <c r="C1296" s="74">
        <v>122</v>
      </c>
      <c r="D1296" s="74" t="s">
        <v>763</v>
      </c>
      <c r="E1296" s="74" t="s">
        <v>9</v>
      </c>
      <c r="F1296" s="209"/>
      <c r="G1296" s="209"/>
      <c r="H1296" s="209"/>
      <c r="I1296" s="209"/>
      <c r="J1296" s="209"/>
      <c r="K1296" s="209"/>
      <c r="L1296" s="209"/>
      <c r="M1296" s="209"/>
      <c r="N1296" s="209"/>
      <c r="O1296" s="209"/>
      <c r="P1296" s="209"/>
      <c r="Q1296" s="209"/>
      <c r="R1296" s="209"/>
      <c r="S1296" s="209"/>
      <c r="T1296" s="209"/>
      <c r="U1296" s="209"/>
      <c r="V1296" s="209"/>
      <c r="W1296" s="209"/>
      <c r="X1296" s="209"/>
      <c r="Y1296" s="64" t="s">
        <v>824</v>
      </c>
      <c r="Z1296" s="127" t="s">
        <v>824</v>
      </c>
      <c r="AA1296" s="127" t="s">
        <v>824</v>
      </c>
      <c r="AB1296" s="434" t="s">
        <v>824</v>
      </c>
      <c r="AC1296" s="61" t="s">
        <v>824</v>
      </c>
      <c r="AD1296" s="207"/>
      <c r="AE1296" s="61" t="s">
        <v>824</v>
      </c>
      <c r="AF1296" s="130" t="s">
        <v>824</v>
      </c>
      <c r="AG1296" s="123" t="s">
        <v>824</v>
      </c>
      <c r="AH1296" s="123" t="s">
        <v>824</v>
      </c>
      <c r="AI1296" s="61" t="s">
        <v>824</v>
      </c>
      <c r="AJ1296" s="61" t="s">
        <v>824</v>
      </c>
      <c r="AK1296" s="61" t="s">
        <v>824</v>
      </c>
      <c r="AL1296" s="61" t="s">
        <v>1129</v>
      </c>
      <c r="AM1296" s="76"/>
      <c r="AN1296" s="239"/>
      <c r="AO1296" s="239"/>
      <c r="AP1296" s="239"/>
      <c r="AQ1296" s="239"/>
    </row>
    <row r="1297" spans="1:43" ht="25.5" x14ac:dyDescent="0.25">
      <c r="A1297" s="232" t="s">
        <v>1380</v>
      </c>
      <c r="B1297" s="191" t="s">
        <v>66</v>
      </c>
      <c r="C1297" s="191">
        <v>123</v>
      </c>
      <c r="D1297" s="198" t="s">
        <v>764</v>
      </c>
      <c r="E1297" s="198" t="s">
        <v>715</v>
      </c>
      <c r="F1297" s="211"/>
      <c r="G1297" s="211"/>
      <c r="H1297" s="211"/>
      <c r="I1297" s="211"/>
      <c r="J1297" s="211"/>
      <c r="K1297" s="211"/>
      <c r="L1297" s="211"/>
      <c r="M1297" s="211"/>
      <c r="N1297" s="211"/>
      <c r="O1297" s="211"/>
      <c r="P1297" s="211"/>
      <c r="Q1297" s="211"/>
      <c r="R1297" s="211"/>
      <c r="S1297" s="211"/>
      <c r="T1297" s="211"/>
      <c r="U1297" s="211"/>
      <c r="V1297" s="211"/>
      <c r="W1297" s="211"/>
      <c r="X1297" s="211"/>
      <c r="Y1297" s="189" t="s">
        <v>824</v>
      </c>
      <c r="Z1297" s="127" t="s">
        <v>824</v>
      </c>
      <c r="AA1297" s="127" t="s">
        <v>824</v>
      </c>
      <c r="AB1297" s="434" t="s">
        <v>824</v>
      </c>
      <c r="AC1297" s="61" t="s">
        <v>824</v>
      </c>
      <c r="AD1297" s="207"/>
      <c r="AE1297" s="61" t="s">
        <v>824</v>
      </c>
      <c r="AF1297" s="130" t="s">
        <v>824</v>
      </c>
      <c r="AG1297" s="123" t="s">
        <v>824</v>
      </c>
      <c r="AH1297" s="123" t="s">
        <v>824</v>
      </c>
      <c r="AI1297" s="61" t="s">
        <v>824</v>
      </c>
      <c r="AJ1297" s="61" t="s">
        <v>824</v>
      </c>
      <c r="AK1297" s="61" t="s">
        <v>824</v>
      </c>
      <c r="AL1297" s="61" t="s">
        <v>1129</v>
      </c>
      <c r="AM1297" s="76"/>
      <c r="AN1297" s="239"/>
      <c r="AO1297" s="239"/>
      <c r="AP1297" s="239"/>
      <c r="AQ1297" s="239"/>
    </row>
    <row r="1298" spans="1:43" ht="38.25" x14ac:dyDescent="0.25">
      <c r="A1298" s="232" t="s">
        <v>1380</v>
      </c>
      <c r="B1298" s="74" t="s">
        <v>66</v>
      </c>
      <c r="C1298" s="74">
        <v>125</v>
      </c>
      <c r="D1298" s="74" t="s">
        <v>719</v>
      </c>
      <c r="E1298" s="74" t="s">
        <v>9</v>
      </c>
      <c r="F1298" s="209"/>
      <c r="G1298" s="209"/>
      <c r="H1298" s="209"/>
      <c r="I1298" s="209"/>
      <c r="J1298" s="209"/>
      <c r="K1298" s="209"/>
      <c r="L1298" s="209"/>
      <c r="M1298" s="209"/>
      <c r="N1298" s="209"/>
      <c r="O1298" s="209"/>
      <c r="P1298" s="209"/>
      <c r="Q1298" s="209"/>
      <c r="R1298" s="209"/>
      <c r="S1298" s="209"/>
      <c r="T1298" s="209"/>
      <c r="U1298" s="209"/>
      <c r="V1298" s="209"/>
      <c r="W1298" s="209"/>
      <c r="X1298" s="209"/>
      <c r="Y1298" s="64" t="s">
        <v>824</v>
      </c>
      <c r="Z1298" s="127" t="s">
        <v>824</v>
      </c>
      <c r="AA1298" s="127" t="s">
        <v>824</v>
      </c>
      <c r="AB1298" s="434" t="s">
        <v>824</v>
      </c>
      <c r="AC1298" s="61" t="s">
        <v>824</v>
      </c>
      <c r="AD1298" s="207"/>
      <c r="AE1298" s="61" t="s">
        <v>824</v>
      </c>
      <c r="AF1298" s="130" t="s">
        <v>824</v>
      </c>
      <c r="AG1298" s="123" t="s">
        <v>824</v>
      </c>
      <c r="AH1298" s="123" t="s">
        <v>824</v>
      </c>
      <c r="AI1298" s="61" t="s">
        <v>824</v>
      </c>
      <c r="AJ1298" s="61" t="s">
        <v>824</v>
      </c>
      <c r="AK1298" s="61" t="s">
        <v>824</v>
      </c>
      <c r="AL1298" s="61" t="s">
        <v>1129</v>
      </c>
      <c r="AM1298" s="76"/>
      <c r="AN1298" s="239"/>
      <c r="AO1298" s="239"/>
      <c r="AP1298" s="239"/>
      <c r="AQ1298" s="239"/>
    </row>
    <row r="1299" spans="1:43" ht="25.5" x14ac:dyDescent="0.25">
      <c r="A1299" s="232" t="s">
        <v>1380</v>
      </c>
      <c r="B1299" s="191" t="s">
        <v>66</v>
      </c>
      <c r="C1299" s="191">
        <v>126</v>
      </c>
      <c r="D1299" s="198" t="s">
        <v>766</v>
      </c>
      <c r="E1299" s="198" t="s">
        <v>9</v>
      </c>
      <c r="F1299" s="211"/>
      <c r="G1299" s="211"/>
      <c r="H1299" s="211"/>
      <c r="I1299" s="211"/>
      <c r="J1299" s="211"/>
      <c r="K1299" s="211"/>
      <c r="L1299" s="211"/>
      <c r="M1299" s="211"/>
      <c r="N1299" s="211"/>
      <c r="O1299" s="211"/>
      <c r="P1299" s="211"/>
      <c r="Q1299" s="211"/>
      <c r="R1299" s="211"/>
      <c r="S1299" s="211"/>
      <c r="T1299" s="211"/>
      <c r="U1299" s="211"/>
      <c r="V1299" s="211"/>
      <c r="W1299" s="211"/>
      <c r="X1299" s="211"/>
      <c r="Y1299" s="189" t="s">
        <v>824</v>
      </c>
      <c r="Z1299" s="127" t="s">
        <v>824</v>
      </c>
      <c r="AA1299" s="127" t="s">
        <v>824</v>
      </c>
      <c r="AB1299" s="434" t="s">
        <v>824</v>
      </c>
      <c r="AC1299" s="61" t="s">
        <v>824</v>
      </c>
      <c r="AD1299" s="207"/>
      <c r="AE1299" s="61" t="s">
        <v>824</v>
      </c>
      <c r="AF1299" s="130" t="s">
        <v>824</v>
      </c>
      <c r="AG1299" s="123" t="s">
        <v>824</v>
      </c>
      <c r="AH1299" s="123" t="s">
        <v>824</v>
      </c>
      <c r="AI1299" s="61" t="s">
        <v>824</v>
      </c>
      <c r="AJ1299" s="61" t="s">
        <v>824</v>
      </c>
      <c r="AK1299" s="61" t="s">
        <v>824</v>
      </c>
      <c r="AL1299" s="61" t="s">
        <v>1129</v>
      </c>
      <c r="AM1299" s="76"/>
      <c r="AN1299" s="239"/>
      <c r="AO1299" s="239"/>
      <c r="AP1299" s="239"/>
      <c r="AQ1299" s="239"/>
    </row>
    <row r="1300" spans="1:43" ht="25.5" x14ac:dyDescent="0.25">
      <c r="A1300" s="232" t="s">
        <v>1380</v>
      </c>
      <c r="B1300" s="74" t="s">
        <v>66</v>
      </c>
      <c r="C1300" s="74">
        <v>127</v>
      </c>
      <c r="D1300" s="74" t="s">
        <v>722</v>
      </c>
      <c r="E1300" s="74" t="s">
        <v>9</v>
      </c>
      <c r="F1300" s="209"/>
      <c r="G1300" s="209"/>
      <c r="H1300" s="209"/>
      <c r="I1300" s="209"/>
      <c r="J1300" s="209"/>
      <c r="K1300" s="209"/>
      <c r="L1300" s="209"/>
      <c r="M1300" s="209"/>
      <c r="N1300" s="209"/>
      <c r="O1300" s="209"/>
      <c r="P1300" s="209"/>
      <c r="Q1300" s="209"/>
      <c r="R1300" s="209"/>
      <c r="S1300" s="209"/>
      <c r="T1300" s="209"/>
      <c r="U1300" s="209"/>
      <c r="V1300" s="209"/>
      <c r="W1300" s="209"/>
      <c r="X1300" s="209"/>
      <c r="Y1300" s="64" t="s">
        <v>824</v>
      </c>
      <c r="Z1300" s="127" t="s">
        <v>824</v>
      </c>
      <c r="AA1300" s="127" t="s">
        <v>824</v>
      </c>
      <c r="AB1300" s="434" t="s">
        <v>824</v>
      </c>
      <c r="AC1300" s="61" t="s">
        <v>824</v>
      </c>
      <c r="AD1300" s="207"/>
      <c r="AE1300" s="61" t="s">
        <v>824</v>
      </c>
      <c r="AF1300" s="130" t="s">
        <v>824</v>
      </c>
      <c r="AG1300" s="123" t="s">
        <v>824</v>
      </c>
      <c r="AH1300" s="123" t="s">
        <v>824</v>
      </c>
      <c r="AI1300" s="61" t="s">
        <v>824</v>
      </c>
      <c r="AJ1300" s="61" t="s">
        <v>824</v>
      </c>
      <c r="AK1300" s="61" t="s">
        <v>824</v>
      </c>
      <c r="AL1300" s="61" t="s">
        <v>1129</v>
      </c>
      <c r="AM1300" s="76"/>
      <c r="AN1300" s="239"/>
      <c r="AO1300" s="239"/>
      <c r="AP1300" s="239"/>
      <c r="AQ1300" s="239"/>
    </row>
    <row r="1301" spans="1:43" ht="25.5" x14ac:dyDescent="0.25">
      <c r="A1301" s="232" t="s">
        <v>1380</v>
      </c>
      <c r="B1301" s="191" t="s">
        <v>76</v>
      </c>
      <c r="C1301" s="191">
        <v>129</v>
      </c>
      <c r="D1301" s="198" t="s">
        <v>779</v>
      </c>
      <c r="E1301" s="198" t="s">
        <v>9</v>
      </c>
      <c r="F1301" s="211"/>
      <c r="G1301" s="211"/>
      <c r="H1301" s="211"/>
      <c r="I1301" s="211"/>
      <c r="J1301" s="211"/>
      <c r="K1301" s="211"/>
      <c r="L1301" s="211"/>
      <c r="M1301" s="211"/>
      <c r="N1301" s="211"/>
      <c r="O1301" s="211"/>
      <c r="P1301" s="211"/>
      <c r="Q1301" s="211"/>
      <c r="R1301" s="211"/>
      <c r="S1301" s="211"/>
      <c r="T1301" s="211"/>
      <c r="U1301" s="211"/>
      <c r="V1301" s="211"/>
      <c r="W1301" s="211"/>
      <c r="X1301" s="211"/>
      <c r="Y1301" s="189" t="s">
        <v>824</v>
      </c>
      <c r="Z1301" s="127" t="s">
        <v>824</v>
      </c>
      <c r="AA1301" s="127" t="s">
        <v>824</v>
      </c>
      <c r="AB1301" s="434" t="s">
        <v>824</v>
      </c>
      <c r="AC1301" s="61" t="s">
        <v>824</v>
      </c>
      <c r="AD1301" s="207"/>
      <c r="AE1301" s="61" t="s">
        <v>824</v>
      </c>
      <c r="AF1301" s="130" t="s">
        <v>824</v>
      </c>
      <c r="AG1301" s="123" t="s">
        <v>824</v>
      </c>
      <c r="AH1301" s="123" t="s">
        <v>824</v>
      </c>
      <c r="AI1301" s="61" t="s">
        <v>824</v>
      </c>
      <c r="AJ1301" s="61" t="s">
        <v>824</v>
      </c>
      <c r="AK1301" s="61" t="s">
        <v>824</v>
      </c>
      <c r="AL1301" s="61" t="s">
        <v>1129</v>
      </c>
      <c r="AM1301" s="76"/>
      <c r="AN1301" s="239"/>
      <c r="AO1301" s="239"/>
      <c r="AP1301" s="239"/>
      <c r="AQ1301" s="239"/>
    </row>
    <row r="1302" spans="1:43" ht="25.5" x14ac:dyDescent="0.25">
      <c r="A1302" s="232" t="s">
        <v>1380</v>
      </c>
      <c r="B1302" s="74" t="s">
        <v>687</v>
      </c>
      <c r="C1302" s="74">
        <v>130</v>
      </c>
      <c r="D1302" s="74" t="s">
        <v>769</v>
      </c>
      <c r="E1302" s="74" t="s">
        <v>9</v>
      </c>
      <c r="F1302" s="209"/>
      <c r="G1302" s="209"/>
      <c r="H1302" s="209"/>
      <c r="I1302" s="209"/>
      <c r="J1302" s="209"/>
      <c r="K1302" s="209"/>
      <c r="L1302" s="209"/>
      <c r="M1302" s="209"/>
      <c r="N1302" s="209"/>
      <c r="O1302" s="209"/>
      <c r="P1302" s="209"/>
      <c r="Q1302" s="209"/>
      <c r="R1302" s="209"/>
      <c r="S1302" s="209"/>
      <c r="T1302" s="209"/>
      <c r="U1302" s="209"/>
      <c r="V1302" s="209"/>
      <c r="W1302" s="209"/>
      <c r="X1302" s="209"/>
      <c r="Y1302" s="64" t="s">
        <v>824</v>
      </c>
      <c r="Z1302" s="127" t="s">
        <v>824</v>
      </c>
      <c r="AA1302" s="127" t="s">
        <v>824</v>
      </c>
      <c r="AB1302" s="434" t="s">
        <v>824</v>
      </c>
      <c r="AC1302" s="61" t="s">
        <v>824</v>
      </c>
      <c r="AD1302" s="207"/>
      <c r="AE1302" s="61" t="s">
        <v>824</v>
      </c>
      <c r="AF1302" s="130" t="s">
        <v>824</v>
      </c>
      <c r="AG1302" s="123" t="s">
        <v>824</v>
      </c>
      <c r="AH1302" s="123" t="s">
        <v>824</v>
      </c>
      <c r="AI1302" s="61" t="s">
        <v>824</v>
      </c>
      <c r="AJ1302" s="61" t="s">
        <v>824</v>
      </c>
      <c r="AK1302" s="61" t="s">
        <v>824</v>
      </c>
      <c r="AL1302" s="61" t="s">
        <v>1129</v>
      </c>
      <c r="AM1302" s="76"/>
      <c r="AN1302" s="239"/>
      <c r="AO1302" s="239"/>
      <c r="AP1302" s="239"/>
      <c r="AQ1302" s="239"/>
    </row>
    <row r="1303" spans="1:43" ht="45" x14ac:dyDescent="0.25">
      <c r="A1303" s="232" t="s">
        <v>1380</v>
      </c>
      <c r="B1303" s="191" t="s">
        <v>48</v>
      </c>
      <c r="C1303" s="191">
        <v>131</v>
      </c>
      <c r="D1303" s="198" t="s">
        <v>724</v>
      </c>
      <c r="E1303" s="198" t="s">
        <v>9</v>
      </c>
      <c r="F1303" s="211">
        <v>3</v>
      </c>
      <c r="G1303" s="211">
        <v>3</v>
      </c>
      <c r="H1303" s="211">
        <v>3</v>
      </c>
      <c r="I1303" s="211">
        <v>3</v>
      </c>
      <c r="J1303" s="211">
        <v>2</v>
      </c>
      <c r="K1303" s="211"/>
      <c r="L1303" s="211"/>
      <c r="M1303" s="211"/>
      <c r="N1303" s="211"/>
      <c r="O1303" s="211"/>
      <c r="P1303" s="211"/>
      <c r="Q1303" s="211"/>
      <c r="R1303" s="211"/>
      <c r="S1303" s="211"/>
      <c r="T1303" s="211"/>
      <c r="U1303" s="211"/>
      <c r="V1303" s="211"/>
      <c r="W1303" s="211"/>
      <c r="X1303" s="211"/>
      <c r="Y1303" s="189">
        <v>3</v>
      </c>
      <c r="Z1303" s="127">
        <v>3</v>
      </c>
      <c r="AA1303" s="127">
        <v>3</v>
      </c>
      <c r="AB1303" s="434" t="s">
        <v>1132</v>
      </c>
      <c r="AC1303" s="61" t="s">
        <v>144</v>
      </c>
      <c r="AD1303" s="207" t="s">
        <v>371</v>
      </c>
      <c r="AE1303" s="61" t="s">
        <v>476</v>
      </c>
      <c r="AF1303" s="130" t="s">
        <v>1132</v>
      </c>
      <c r="AG1303" s="123">
        <v>3</v>
      </c>
      <c r="AH1303" s="123">
        <v>3</v>
      </c>
      <c r="AI1303" s="61" t="s">
        <v>144</v>
      </c>
      <c r="AJ1303" s="61" t="s">
        <v>371</v>
      </c>
      <c r="AK1303" s="61" t="s">
        <v>476</v>
      </c>
      <c r="AL1303" s="61" t="s">
        <v>1129</v>
      </c>
      <c r="AM1303" s="76"/>
      <c r="AN1303" s="239" t="s">
        <v>1390</v>
      </c>
      <c r="AO1303" s="239" t="s">
        <v>1387</v>
      </c>
      <c r="AP1303" s="239" t="s">
        <v>873</v>
      </c>
      <c r="AQ1303" s="239" t="s">
        <v>948</v>
      </c>
    </row>
    <row r="1304" spans="1:43" ht="25.5" x14ac:dyDescent="0.25">
      <c r="A1304" s="232" t="s">
        <v>1380</v>
      </c>
      <c r="B1304" s="74" t="s">
        <v>12</v>
      </c>
      <c r="C1304" s="74">
        <v>132</v>
      </c>
      <c r="D1304" s="74" t="s">
        <v>729</v>
      </c>
      <c r="E1304" s="74" t="s">
        <v>735</v>
      </c>
      <c r="F1304" s="209">
        <v>1</v>
      </c>
      <c r="G1304" s="209">
        <v>1</v>
      </c>
      <c r="H1304" s="209">
        <v>1</v>
      </c>
      <c r="I1304" s="209">
        <v>1</v>
      </c>
      <c r="J1304" s="209">
        <v>1</v>
      </c>
      <c r="K1304" s="209"/>
      <c r="L1304" s="209"/>
      <c r="M1304" s="209"/>
      <c r="N1304" s="209"/>
      <c r="O1304" s="209"/>
      <c r="P1304" s="209"/>
      <c r="Q1304" s="209"/>
      <c r="R1304" s="209"/>
      <c r="S1304" s="209"/>
      <c r="T1304" s="209"/>
      <c r="U1304" s="209"/>
      <c r="V1304" s="209"/>
      <c r="W1304" s="209"/>
      <c r="X1304" s="209"/>
      <c r="Y1304" s="64">
        <v>1</v>
      </c>
      <c r="Z1304" s="127">
        <v>1</v>
      </c>
      <c r="AA1304" s="127">
        <v>2</v>
      </c>
      <c r="AB1304" s="434" t="s">
        <v>1143</v>
      </c>
      <c r="AC1304" s="61" t="s">
        <v>462</v>
      </c>
      <c r="AD1304" s="207" t="s">
        <v>384</v>
      </c>
      <c r="AE1304" s="61" t="s">
        <v>475</v>
      </c>
      <c r="AF1304" s="130" t="s">
        <v>1143</v>
      </c>
      <c r="AG1304" s="123">
        <v>1</v>
      </c>
      <c r="AH1304" s="123">
        <v>2</v>
      </c>
      <c r="AI1304" s="61" t="s">
        <v>462</v>
      </c>
      <c r="AJ1304" s="61" t="s">
        <v>384</v>
      </c>
      <c r="AK1304" s="61" t="s">
        <v>475</v>
      </c>
      <c r="AL1304" s="61" t="s">
        <v>377</v>
      </c>
      <c r="AM1304" s="76"/>
      <c r="AN1304" s="239"/>
      <c r="AO1304" s="239"/>
      <c r="AP1304" s="239"/>
      <c r="AQ1304" s="239"/>
    </row>
    <row r="1305" spans="1:43" ht="38.25" x14ac:dyDescent="0.25">
      <c r="A1305" s="232" t="s">
        <v>1380</v>
      </c>
      <c r="B1305" s="191" t="s">
        <v>102</v>
      </c>
      <c r="C1305" s="191">
        <v>133</v>
      </c>
      <c r="D1305" s="198" t="s">
        <v>772</v>
      </c>
      <c r="E1305" s="198" t="s">
        <v>735</v>
      </c>
      <c r="F1305" s="211"/>
      <c r="G1305" s="211"/>
      <c r="H1305" s="211"/>
      <c r="I1305" s="211"/>
      <c r="J1305" s="211"/>
      <c r="K1305" s="211"/>
      <c r="L1305" s="211"/>
      <c r="M1305" s="211"/>
      <c r="N1305" s="211"/>
      <c r="O1305" s="211"/>
      <c r="P1305" s="211"/>
      <c r="Q1305" s="211"/>
      <c r="R1305" s="211"/>
      <c r="S1305" s="211"/>
      <c r="T1305" s="211"/>
      <c r="U1305" s="211"/>
      <c r="V1305" s="211"/>
      <c r="W1305" s="211"/>
      <c r="X1305" s="211"/>
      <c r="Y1305" s="189" t="s">
        <v>824</v>
      </c>
      <c r="Z1305" s="127" t="s">
        <v>824</v>
      </c>
      <c r="AA1305" s="127" t="s">
        <v>824</v>
      </c>
      <c r="AB1305" s="434" t="s">
        <v>824</v>
      </c>
      <c r="AC1305" s="61" t="s">
        <v>824</v>
      </c>
      <c r="AD1305" s="207"/>
      <c r="AE1305" s="61" t="s">
        <v>824</v>
      </c>
      <c r="AF1305" s="130" t="s">
        <v>824</v>
      </c>
      <c r="AG1305" s="123" t="s">
        <v>824</v>
      </c>
      <c r="AH1305" s="123" t="s">
        <v>824</v>
      </c>
      <c r="AI1305" s="61" t="s">
        <v>824</v>
      </c>
      <c r="AJ1305" s="61" t="s">
        <v>824</v>
      </c>
      <c r="AK1305" s="61" t="s">
        <v>824</v>
      </c>
      <c r="AL1305" s="61" t="s">
        <v>1129</v>
      </c>
      <c r="AM1305" s="76"/>
      <c r="AN1305" s="239"/>
      <c r="AO1305" s="239"/>
      <c r="AP1305" s="239"/>
      <c r="AQ1305" s="239"/>
    </row>
    <row r="1306" spans="1:43" ht="45" x14ac:dyDescent="0.25">
      <c r="A1306" s="232" t="s">
        <v>1380</v>
      </c>
      <c r="B1306" s="74" t="s">
        <v>38</v>
      </c>
      <c r="C1306" s="74">
        <v>134</v>
      </c>
      <c r="D1306" s="74" t="s">
        <v>726</v>
      </c>
      <c r="E1306" s="74" t="s">
        <v>735</v>
      </c>
      <c r="F1306" s="209">
        <v>3</v>
      </c>
      <c r="G1306" s="209">
        <v>3</v>
      </c>
      <c r="H1306" s="209">
        <v>3</v>
      </c>
      <c r="I1306" s="209">
        <v>3</v>
      </c>
      <c r="J1306" s="209">
        <v>3</v>
      </c>
      <c r="K1306" s="209"/>
      <c r="L1306" s="209"/>
      <c r="M1306" s="209"/>
      <c r="N1306" s="209"/>
      <c r="O1306" s="209"/>
      <c r="P1306" s="209"/>
      <c r="Q1306" s="209"/>
      <c r="R1306" s="209"/>
      <c r="S1306" s="209"/>
      <c r="T1306" s="209"/>
      <c r="U1306" s="209"/>
      <c r="V1306" s="209"/>
      <c r="W1306" s="209"/>
      <c r="X1306" s="209"/>
      <c r="Y1306" s="64">
        <v>3</v>
      </c>
      <c r="Z1306" s="127">
        <v>3</v>
      </c>
      <c r="AA1306" s="127">
        <v>3</v>
      </c>
      <c r="AB1306" s="434" t="s">
        <v>1132</v>
      </c>
      <c r="AC1306" s="61" t="s">
        <v>144</v>
      </c>
      <c r="AD1306" s="207" t="s">
        <v>371</v>
      </c>
      <c r="AE1306" s="61" t="s">
        <v>476</v>
      </c>
      <c r="AF1306" s="130" t="s">
        <v>1133</v>
      </c>
      <c r="AG1306" s="123">
        <v>3</v>
      </c>
      <c r="AH1306" s="123">
        <v>1</v>
      </c>
      <c r="AI1306" s="61" t="s">
        <v>144</v>
      </c>
      <c r="AJ1306" s="61" t="s">
        <v>463</v>
      </c>
      <c r="AK1306" s="61" t="s">
        <v>475</v>
      </c>
      <c r="AL1306" s="61" t="s">
        <v>377</v>
      </c>
      <c r="AM1306" s="76"/>
      <c r="AN1306" s="239" t="s">
        <v>1384</v>
      </c>
      <c r="AO1306" s="239" t="s">
        <v>1385</v>
      </c>
      <c r="AP1306" s="239"/>
      <c r="AQ1306" s="239"/>
    </row>
    <row r="1307" spans="1:43" x14ac:dyDescent="0.25">
      <c r="A1307" s="232" t="s">
        <v>1380</v>
      </c>
      <c r="B1307" s="191" t="s">
        <v>43</v>
      </c>
      <c r="C1307" s="191">
        <v>135</v>
      </c>
      <c r="D1307" s="198" t="s">
        <v>730</v>
      </c>
      <c r="E1307" s="198" t="s">
        <v>735</v>
      </c>
      <c r="F1307" s="211"/>
      <c r="G1307" s="211"/>
      <c r="H1307" s="211"/>
      <c r="I1307" s="211"/>
      <c r="J1307" s="211"/>
      <c r="K1307" s="211"/>
      <c r="L1307" s="211"/>
      <c r="M1307" s="211"/>
      <c r="N1307" s="211"/>
      <c r="O1307" s="211"/>
      <c r="P1307" s="211"/>
      <c r="Q1307" s="211"/>
      <c r="R1307" s="211"/>
      <c r="S1307" s="211"/>
      <c r="T1307" s="211"/>
      <c r="U1307" s="211"/>
      <c r="V1307" s="211"/>
      <c r="W1307" s="211"/>
      <c r="X1307" s="211"/>
      <c r="Y1307" s="189" t="s">
        <v>824</v>
      </c>
      <c r="Z1307" s="127" t="s">
        <v>824</v>
      </c>
      <c r="AA1307" s="127" t="s">
        <v>824</v>
      </c>
      <c r="AB1307" s="434" t="s">
        <v>824</v>
      </c>
      <c r="AC1307" s="61" t="s">
        <v>824</v>
      </c>
      <c r="AD1307" s="207"/>
      <c r="AE1307" s="61" t="s">
        <v>824</v>
      </c>
      <c r="AF1307" s="130" t="s">
        <v>824</v>
      </c>
      <c r="AG1307" s="123" t="s">
        <v>824</v>
      </c>
      <c r="AH1307" s="123" t="s">
        <v>824</v>
      </c>
      <c r="AI1307" s="61" t="s">
        <v>824</v>
      </c>
      <c r="AJ1307" s="61" t="s">
        <v>824</v>
      </c>
      <c r="AK1307" s="61" t="s">
        <v>824</v>
      </c>
      <c r="AL1307" s="61" t="s">
        <v>1129</v>
      </c>
      <c r="AM1307" s="76"/>
      <c r="AN1307" s="239"/>
      <c r="AO1307" s="239"/>
      <c r="AP1307" s="239"/>
      <c r="AQ1307" s="239"/>
    </row>
    <row r="1308" spans="1:43" ht="25.5" x14ac:dyDescent="0.25">
      <c r="A1308" s="232" t="s">
        <v>1380</v>
      </c>
      <c r="B1308" s="74" t="s">
        <v>66</v>
      </c>
      <c r="C1308" s="74">
        <v>136</v>
      </c>
      <c r="D1308" s="74" t="s">
        <v>774</v>
      </c>
      <c r="E1308" s="74" t="s">
        <v>735</v>
      </c>
      <c r="F1308" s="209"/>
      <c r="G1308" s="209"/>
      <c r="H1308" s="209"/>
      <c r="I1308" s="209"/>
      <c r="J1308" s="209"/>
      <c r="K1308" s="209"/>
      <c r="L1308" s="209"/>
      <c r="M1308" s="209"/>
      <c r="N1308" s="209"/>
      <c r="O1308" s="209"/>
      <c r="P1308" s="209"/>
      <c r="Q1308" s="209"/>
      <c r="R1308" s="209"/>
      <c r="S1308" s="209"/>
      <c r="T1308" s="209"/>
      <c r="U1308" s="209"/>
      <c r="V1308" s="209"/>
      <c r="W1308" s="209"/>
      <c r="X1308" s="209"/>
      <c r="Y1308" s="64" t="s">
        <v>824</v>
      </c>
      <c r="Z1308" s="127" t="s">
        <v>824</v>
      </c>
      <c r="AA1308" s="127" t="s">
        <v>824</v>
      </c>
      <c r="AB1308" s="434" t="s">
        <v>824</v>
      </c>
      <c r="AC1308" s="61" t="s">
        <v>824</v>
      </c>
      <c r="AD1308" s="207"/>
      <c r="AE1308" s="61" t="s">
        <v>824</v>
      </c>
      <c r="AF1308" s="130" t="s">
        <v>824</v>
      </c>
      <c r="AG1308" s="123" t="s">
        <v>824</v>
      </c>
      <c r="AH1308" s="123" t="s">
        <v>824</v>
      </c>
      <c r="AI1308" s="61" t="s">
        <v>824</v>
      </c>
      <c r="AJ1308" s="61" t="s">
        <v>824</v>
      </c>
      <c r="AK1308" s="61" t="s">
        <v>824</v>
      </c>
      <c r="AL1308" s="61" t="s">
        <v>1129</v>
      </c>
      <c r="AM1308" s="76"/>
      <c r="AN1308" s="239"/>
      <c r="AO1308" s="239"/>
      <c r="AP1308" s="239"/>
      <c r="AQ1308" s="239"/>
    </row>
    <row r="1309" spans="1:43" x14ac:dyDescent="0.25">
      <c r="A1309" s="232" t="s">
        <v>1380</v>
      </c>
      <c r="B1309" s="191" t="s">
        <v>66</v>
      </c>
      <c r="C1309" s="191">
        <v>137</v>
      </c>
      <c r="D1309" s="198" t="s">
        <v>736</v>
      </c>
      <c r="E1309" s="198" t="s">
        <v>735</v>
      </c>
      <c r="F1309" s="211"/>
      <c r="G1309" s="211"/>
      <c r="H1309" s="211"/>
      <c r="I1309" s="211"/>
      <c r="J1309" s="211"/>
      <c r="K1309" s="211"/>
      <c r="L1309" s="211"/>
      <c r="M1309" s="211"/>
      <c r="N1309" s="211"/>
      <c r="O1309" s="211"/>
      <c r="P1309" s="211"/>
      <c r="Q1309" s="211"/>
      <c r="R1309" s="211"/>
      <c r="S1309" s="211"/>
      <c r="T1309" s="211"/>
      <c r="U1309" s="211"/>
      <c r="V1309" s="211"/>
      <c r="W1309" s="211"/>
      <c r="X1309" s="211"/>
      <c r="Y1309" s="189" t="s">
        <v>824</v>
      </c>
      <c r="Z1309" s="127" t="s">
        <v>824</v>
      </c>
      <c r="AA1309" s="127" t="s">
        <v>824</v>
      </c>
      <c r="AB1309" s="434" t="s">
        <v>824</v>
      </c>
      <c r="AC1309" s="61" t="s">
        <v>824</v>
      </c>
      <c r="AD1309" s="207"/>
      <c r="AE1309" s="61" t="s">
        <v>824</v>
      </c>
      <c r="AF1309" s="130" t="s">
        <v>824</v>
      </c>
      <c r="AG1309" s="123" t="s">
        <v>824</v>
      </c>
      <c r="AH1309" s="123" t="s">
        <v>824</v>
      </c>
      <c r="AI1309" s="61" t="s">
        <v>824</v>
      </c>
      <c r="AJ1309" s="61" t="s">
        <v>824</v>
      </c>
      <c r="AK1309" s="61" t="s">
        <v>824</v>
      </c>
      <c r="AL1309" s="61" t="s">
        <v>1129</v>
      </c>
      <c r="AM1309" s="76"/>
      <c r="AN1309" s="239"/>
      <c r="AO1309" s="239"/>
      <c r="AP1309" s="239"/>
      <c r="AQ1309" s="239"/>
    </row>
    <row r="1310" spans="1:43" ht="25.5" x14ac:dyDescent="0.25">
      <c r="A1310" s="232" t="s">
        <v>1380</v>
      </c>
      <c r="B1310" s="74" t="s">
        <v>66</v>
      </c>
      <c r="C1310" s="74">
        <v>138</v>
      </c>
      <c r="D1310" s="74" t="s">
        <v>738</v>
      </c>
      <c r="E1310" s="74" t="s">
        <v>735</v>
      </c>
      <c r="F1310" s="209"/>
      <c r="G1310" s="209"/>
      <c r="H1310" s="209"/>
      <c r="I1310" s="209"/>
      <c r="J1310" s="209"/>
      <c r="K1310" s="209"/>
      <c r="L1310" s="209"/>
      <c r="M1310" s="209"/>
      <c r="N1310" s="209"/>
      <c r="O1310" s="209"/>
      <c r="P1310" s="209"/>
      <c r="Q1310" s="209"/>
      <c r="R1310" s="209"/>
      <c r="S1310" s="209"/>
      <c r="T1310" s="209"/>
      <c r="U1310" s="209"/>
      <c r="V1310" s="209"/>
      <c r="W1310" s="209"/>
      <c r="X1310" s="209"/>
      <c r="Y1310" s="64" t="s">
        <v>824</v>
      </c>
      <c r="Z1310" s="127" t="s">
        <v>824</v>
      </c>
      <c r="AA1310" s="127" t="s">
        <v>824</v>
      </c>
      <c r="AB1310" s="434" t="s">
        <v>824</v>
      </c>
      <c r="AC1310" s="61" t="s">
        <v>824</v>
      </c>
      <c r="AD1310" s="207"/>
      <c r="AE1310" s="61" t="s">
        <v>824</v>
      </c>
      <c r="AF1310" s="130" t="s">
        <v>824</v>
      </c>
      <c r="AG1310" s="123" t="s">
        <v>824</v>
      </c>
      <c r="AH1310" s="123" t="s">
        <v>824</v>
      </c>
      <c r="AI1310" s="61" t="s">
        <v>824</v>
      </c>
      <c r="AJ1310" s="61" t="s">
        <v>824</v>
      </c>
      <c r="AK1310" s="61" t="s">
        <v>824</v>
      </c>
      <c r="AL1310" s="61" t="s">
        <v>1129</v>
      </c>
      <c r="AM1310" s="76"/>
      <c r="AN1310" s="239"/>
      <c r="AO1310" s="239"/>
      <c r="AP1310" s="239"/>
      <c r="AQ1310" s="239"/>
    </row>
    <row r="1311" spans="1:43" ht="30" x14ac:dyDescent="0.25">
      <c r="A1311" s="232" t="s">
        <v>1395</v>
      </c>
      <c r="B1311" s="191" t="s">
        <v>12</v>
      </c>
      <c r="C1311" s="191">
        <v>5</v>
      </c>
      <c r="D1311" s="198" t="s">
        <v>624</v>
      </c>
      <c r="E1311" s="198" t="s">
        <v>9</v>
      </c>
      <c r="F1311" s="211">
        <v>1</v>
      </c>
      <c r="G1311" s="211">
        <v>1</v>
      </c>
      <c r="H1311" s="211">
        <v>1</v>
      </c>
      <c r="I1311" s="211">
        <v>1</v>
      </c>
      <c r="J1311" s="211">
        <v>1</v>
      </c>
      <c r="K1311" s="211">
        <v>1</v>
      </c>
      <c r="L1311" s="211">
        <v>1</v>
      </c>
      <c r="M1311" s="211">
        <v>1</v>
      </c>
      <c r="N1311" s="211"/>
      <c r="O1311" s="211"/>
      <c r="P1311" s="211"/>
      <c r="Q1311" s="211"/>
      <c r="R1311" s="211"/>
      <c r="S1311" s="211"/>
      <c r="T1311" s="211"/>
      <c r="U1311" s="211"/>
      <c r="V1311" s="211"/>
      <c r="W1311" s="211"/>
      <c r="X1311" s="211"/>
      <c r="Y1311" s="189">
        <v>1</v>
      </c>
      <c r="Z1311" s="127">
        <v>1</v>
      </c>
      <c r="AA1311" s="127">
        <v>1</v>
      </c>
      <c r="AB1311" s="434" t="s">
        <v>1168</v>
      </c>
      <c r="AC1311" s="61" t="s">
        <v>462</v>
      </c>
      <c r="AD1311" s="207" t="s">
        <v>463</v>
      </c>
      <c r="AE1311" s="61" t="s">
        <v>475</v>
      </c>
      <c r="AF1311" s="130" t="s">
        <v>1168</v>
      </c>
      <c r="AG1311" s="123">
        <v>1</v>
      </c>
      <c r="AH1311" s="123">
        <v>1</v>
      </c>
      <c r="AI1311" s="61" t="s">
        <v>462</v>
      </c>
      <c r="AJ1311" s="61" t="s">
        <v>463</v>
      </c>
      <c r="AK1311" s="61" t="s">
        <v>475</v>
      </c>
      <c r="AL1311" s="61" t="s">
        <v>377</v>
      </c>
      <c r="AM1311" s="76"/>
      <c r="AN1311" s="239"/>
      <c r="AO1311" s="239"/>
      <c r="AP1311" s="239"/>
      <c r="AQ1311" s="239"/>
    </row>
    <row r="1312" spans="1:43" ht="38.25" x14ac:dyDescent="0.25">
      <c r="A1312" s="232" t="s">
        <v>1395</v>
      </c>
      <c r="B1312" s="74" t="s">
        <v>12</v>
      </c>
      <c r="C1312" s="74">
        <v>12</v>
      </c>
      <c r="D1312" s="74" t="s">
        <v>14</v>
      </c>
      <c r="E1312" s="74" t="s">
        <v>8</v>
      </c>
      <c r="F1312" s="209">
        <v>1</v>
      </c>
      <c r="G1312" s="209">
        <v>1</v>
      </c>
      <c r="H1312" s="209">
        <v>1</v>
      </c>
      <c r="I1312" s="209">
        <v>1</v>
      </c>
      <c r="J1312" s="209">
        <v>1</v>
      </c>
      <c r="K1312" s="209">
        <v>1</v>
      </c>
      <c r="L1312" s="209">
        <v>1</v>
      </c>
      <c r="M1312" s="209">
        <v>1</v>
      </c>
      <c r="N1312" s="209"/>
      <c r="O1312" s="209"/>
      <c r="P1312" s="209"/>
      <c r="Q1312" s="209"/>
      <c r="R1312" s="209"/>
      <c r="S1312" s="209"/>
      <c r="T1312" s="209"/>
      <c r="U1312" s="209"/>
      <c r="V1312" s="209"/>
      <c r="W1312" s="209"/>
      <c r="X1312" s="209"/>
      <c r="Y1312" s="64">
        <v>1</v>
      </c>
      <c r="Z1312" s="127">
        <v>1</v>
      </c>
      <c r="AA1312" s="127">
        <v>1</v>
      </c>
      <c r="AB1312" s="434" t="s">
        <v>1168</v>
      </c>
      <c r="AC1312" s="61" t="s">
        <v>462</v>
      </c>
      <c r="AD1312" s="207" t="s">
        <v>463</v>
      </c>
      <c r="AE1312" s="61" t="s">
        <v>475</v>
      </c>
      <c r="AF1312" s="130" t="s">
        <v>1168</v>
      </c>
      <c r="AG1312" s="123">
        <v>1</v>
      </c>
      <c r="AH1312" s="123">
        <v>1</v>
      </c>
      <c r="AI1312" s="61" t="s">
        <v>462</v>
      </c>
      <c r="AJ1312" s="61" t="s">
        <v>463</v>
      </c>
      <c r="AK1312" s="61" t="s">
        <v>475</v>
      </c>
      <c r="AL1312" s="61" t="s">
        <v>377</v>
      </c>
      <c r="AM1312" s="76"/>
      <c r="AN1312" s="239"/>
      <c r="AO1312" s="239"/>
      <c r="AP1312" s="239"/>
      <c r="AQ1312" s="239"/>
    </row>
    <row r="1313" spans="1:43" ht="25.5" x14ac:dyDescent="0.25">
      <c r="A1313" s="232" t="s">
        <v>1395</v>
      </c>
      <c r="B1313" s="191" t="s">
        <v>35</v>
      </c>
      <c r="C1313" s="191">
        <v>14</v>
      </c>
      <c r="D1313" s="198" t="s">
        <v>626</v>
      </c>
      <c r="E1313" s="198" t="s">
        <v>9</v>
      </c>
      <c r="F1313" s="211"/>
      <c r="G1313" s="211"/>
      <c r="H1313" s="211"/>
      <c r="I1313" s="211"/>
      <c r="J1313" s="211"/>
      <c r="K1313" s="211"/>
      <c r="L1313" s="211"/>
      <c r="M1313" s="211"/>
      <c r="N1313" s="211"/>
      <c r="O1313" s="211"/>
      <c r="P1313" s="211"/>
      <c r="Q1313" s="211"/>
      <c r="R1313" s="211"/>
      <c r="S1313" s="211"/>
      <c r="T1313" s="211"/>
      <c r="U1313" s="211"/>
      <c r="V1313" s="211"/>
      <c r="W1313" s="211"/>
      <c r="X1313" s="211"/>
      <c r="Y1313" s="189" t="s">
        <v>824</v>
      </c>
      <c r="Z1313" s="127" t="s">
        <v>824</v>
      </c>
      <c r="AA1313" s="127" t="s">
        <v>824</v>
      </c>
      <c r="AB1313" s="434" t="s">
        <v>824</v>
      </c>
      <c r="AC1313" s="61" t="s">
        <v>824</v>
      </c>
      <c r="AD1313" s="207"/>
      <c r="AE1313" s="61" t="s">
        <v>824</v>
      </c>
      <c r="AF1313" s="130" t="s">
        <v>824</v>
      </c>
      <c r="AG1313" s="123" t="s">
        <v>824</v>
      </c>
      <c r="AH1313" s="123" t="s">
        <v>824</v>
      </c>
      <c r="AI1313" s="61" t="s">
        <v>824</v>
      </c>
      <c r="AJ1313" s="61" t="s">
        <v>824</v>
      </c>
      <c r="AK1313" s="61" t="s">
        <v>824</v>
      </c>
      <c r="AL1313" s="61" t="s">
        <v>1129</v>
      </c>
      <c r="AM1313" s="76"/>
      <c r="AN1313" s="239"/>
      <c r="AO1313" s="239"/>
      <c r="AP1313" s="239"/>
      <c r="AQ1313" s="239"/>
    </row>
    <row r="1314" spans="1:43" ht="25.5" x14ac:dyDescent="0.25">
      <c r="A1314" s="232" t="s">
        <v>1395</v>
      </c>
      <c r="B1314" s="74" t="s">
        <v>38</v>
      </c>
      <c r="C1314" s="74">
        <v>15</v>
      </c>
      <c r="D1314" s="74" t="s">
        <v>17</v>
      </c>
      <c r="E1314" s="74" t="s">
        <v>9</v>
      </c>
      <c r="F1314" s="209"/>
      <c r="G1314" s="209"/>
      <c r="H1314" s="209"/>
      <c r="I1314" s="209"/>
      <c r="J1314" s="209"/>
      <c r="K1314" s="209"/>
      <c r="L1314" s="209"/>
      <c r="M1314" s="209"/>
      <c r="N1314" s="209"/>
      <c r="O1314" s="209"/>
      <c r="P1314" s="209"/>
      <c r="Q1314" s="209"/>
      <c r="R1314" s="209"/>
      <c r="S1314" s="209"/>
      <c r="T1314" s="209"/>
      <c r="U1314" s="209"/>
      <c r="V1314" s="209"/>
      <c r="W1314" s="209"/>
      <c r="X1314" s="209"/>
      <c r="Y1314" s="64" t="s">
        <v>824</v>
      </c>
      <c r="Z1314" s="127" t="s">
        <v>824</v>
      </c>
      <c r="AA1314" s="127" t="s">
        <v>824</v>
      </c>
      <c r="AB1314" s="434" t="s">
        <v>824</v>
      </c>
      <c r="AC1314" s="61" t="s">
        <v>824</v>
      </c>
      <c r="AD1314" s="207"/>
      <c r="AE1314" s="61" t="s">
        <v>824</v>
      </c>
      <c r="AF1314" s="130" t="s">
        <v>824</v>
      </c>
      <c r="AG1314" s="123" t="s">
        <v>824</v>
      </c>
      <c r="AH1314" s="123" t="s">
        <v>824</v>
      </c>
      <c r="AI1314" s="61" t="s">
        <v>824</v>
      </c>
      <c r="AJ1314" s="61" t="s">
        <v>824</v>
      </c>
      <c r="AK1314" s="61" t="s">
        <v>824</v>
      </c>
      <c r="AL1314" s="61" t="s">
        <v>1129</v>
      </c>
      <c r="AM1314" s="76"/>
      <c r="AN1314" s="239"/>
      <c r="AO1314" s="239"/>
      <c r="AP1314" s="239"/>
      <c r="AQ1314" s="239"/>
    </row>
    <row r="1315" spans="1:43" ht="25.5" x14ac:dyDescent="0.25">
      <c r="A1315" s="232" t="s">
        <v>1395</v>
      </c>
      <c r="B1315" s="191" t="s">
        <v>33</v>
      </c>
      <c r="C1315" s="191">
        <v>16</v>
      </c>
      <c r="D1315" s="198" t="s">
        <v>19</v>
      </c>
      <c r="E1315" s="198" t="s">
        <v>8</v>
      </c>
      <c r="F1315" s="211"/>
      <c r="G1315" s="211"/>
      <c r="H1315" s="211"/>
      <c r="I1315" s="211"/>
      <c r="J1315" s="211"/>
      <c r="K1315" s="211"/>
      <c r="L1315" s="211"/>
      <c r="M1315" s="211"/>
      <c r="N1315" s="211"/>
      <c r="O1315" s="211"/>
      <c r="P1315" s="211"/>
      <c r="Q1315" s="211"/>
      <c r="R1315" s="211"/>
      <c r="S1315" s="211"/>
      <c r="T1315" s="211"/>
      <c r="U1315" s="211"/>
      <c r="V1315" s="211"/>
      <c r="W1315" s="211"/>
      <c r="X1315" s="211"/>
      <c r="Y1315" s="189" t="s">
        <v>824</v>
      </c>
      <c r="Z1315" s="127" t="s">
        <v>824</v>
      </c>
      <c r="AA1315" s="127" t="s">
        <v>824</v>
      </c>
      <c r="AB1315" s="434" t="s">
        <v>824</v>
      </c>
      <c r="AC1315" s="61" t="s">
        <v>824</v>
      </c>
      <c r="AD1315" s="207"/>
      <c r="AE1315" s="61" t="s">
        <v>824</v>
      </c>
      <c r="AF1315" s="130" t="s">
        <v>824</v>
      </c>
      <c r="AG1315" s="123" t="s">
        <v>824</v>
      </c>
      <c r="AH1315" s="123" t="s">
        <v>824</v>
      </c>
      <c r="AI1315" s="61" t="s">
        <v>824</v>
      </c>
      <c r="AJ1315" s="61" t="s">
        <v>824</v>
      </c>
      <c r="AK1315" s="61" t="s">
        <v>824</v>
      </c>
      <c r="AL1315" s="61" t="s">
        <v>1129</v>
      </c>
      <c r="AM1315" s="76"/>
      <c r="AN1315" s="239"/>
      <c r="AO1315" s="239"/>
      <c r="AP1315" s="239"/>
      <c r="AQ1315" s="239"/>
    </row>
    <row r="1316" spans="1:43" x14ac:dyDescent="0.25">
      <c r="A1316" s="232" t="s">
        <v>1395</v>
      </c>
      <c r="B1316" s="74" t="s">
        <v>43</v>
      </c>
      <c r="C1316" s="74">
        <v>17</v>
      </c>
      <c r="D1316" s="74" t="s">
        <v>20</v>
      </c>
      <c r="E1316" s="74" t="s">
        <v>9</v>
      </c>
      <c r="F1316" s="209"/>
      <c r="G1316" s="209"/>
      <c r="H1316" s="209"/>
      <c r="I1316" s="209"/>
      <c r="J1316" s="209"/>
      <c r="K1316" s="209"/>
      <c r="L1316" s="209"/>
      <c r="M1316" s="209"/>
      <c r="N1316" s="209"/>
      <c r="O1316" s="209"/>
      <c r="P1316" s="209"/>
      <c r="Q1316" s="209"/>
      <c r="R1316" s="209"/>
      <c r="S1316" s="209"/>
      <c r="T1316" s="209"/>
      <c r="U1316" s="209"/>
      <c r="V1316" s="209"/>
      <c r="W1316" s="209"/>
      <c r="X1316" s="209"/>
      <c r="Y1316" s="64" t="s">
        <v>824</v>
      </c>
      <c r="Z1316" s="127" t="s">
        <v>824</v>
      </c>
      <c r="AA1316" s="127" t="s">
        <v>824</v>
      </c>
      <c r="AB1316" s="434" t="s">
        <v>824</v>
      </c>
      <c r="AC1316" s="61" t="s">
        <v>824</v>
      </c>
      <c r="AD1316" s="207"/>
      <c r="AE1316" s="61" t="s">
        <v>824</v>
      </c>
      <c r="AF1316" s="130" t="s">
        <v>824</v>
      </c>
      <c r="AG1316" s="123" t="s">
        <v>824</v>
      </c>
      <c r="AH1316" s="123" t="s">
        <v>824</v>
      </c>
      <c r="AI1316" s="61" t="s">
        <v>824</v>
      </c>
      <c r="AJ1316" s="61" t="s">
        <v>824</v>
      </c>
      <c r="AK1316" s="61" t="s">
        <v>824</v>
      </c>
      <c r="AL1316" s="61" t="s">
        <v>1129</v>
      </c>
      <c r="AM1316" s="76"/>
      <c r="AN1316" s="239"/>
      <c r="AO1316" s="239"/>
      <c r="AP1316" s="239"/>
      <c r="AQ1316" s="239"/>
    </row>
    <row r="1317" spans="1:43" ht="30" x14ac:dyDescent="0.25">
      <c r="A1317" s="232" t="s">
        <v>1395</v>
      </c>
      <c r="B1317" s="191" t="s">
        <v>12</v>
      </c>
      <c r="C1317" s="191">
        <v>18</v>
      </c>
      <c r="D1317" s="198" t="s">
        <v>21</v>
      </c>
      <c r="E1317" s="198" t="s">
        <v>8</v>
      </c>
      <c r="F1317" s="211">
        <v>1</v>
      </c>
      <c r="G1317" s="211">
        <v>1</v>
      </c>
      <c r="H1317" s="211">
        <v>1</v>
      </c>
      <c r="I1317" s="211">
        <v>1</v>
      </c>
      <c r="J1317" s="211">
        <v>1</v>
      </c>
      <c r="K1317" s="211">
        <v>1</v>
      </c>
      <c r="L1317" s="211">
        <v>1</v>
      </c>
      <c r="M1317" s="211">
        <v>1</v>
      </c>
      <c r="N1317" s="211"/>
      <c r="O1317" s="211"/>
      <c r="P1317" s="211"/>
      <c r="Q1317" s="211"/>
      <c r="R1317" s="211"/>
      <c r="S1317" s="211"/>
      <c r="T1317" s="211"/>
      <c r="U1317" s="211"/>
      <c r="V1317" s="211"/>
      <c r="W1317" s="211"/>
      <c r="X1317" s="211"/>
      <c r="Y1317" s="189">
        <v>1</v>
      </c>
      <c r="Z1317" s="127">
        <v>1</v>
      </c>
      <c r="AA1317" s="127">
        <v>1</v>
      </c>
      <c r="AB1317" s="434" t="s">
        <v>1168</v>
      </c>
      <c r="AC1317" s="61" t="s">
        <v>462</v>
      </c>
      <c r="AD1317" s="207" t="s">
        <v>463</v>
      </c>
      <c r="AE1317" s="61" t="s">
        <v>475</v>
      </c>
      <c r="AF1317" s="130" t="s">
        <v>1168</v>
      </c>
      <c r="AG1317" s="123">
        <v>1</v>
      </c>
      <c r="AH1317" s="123">
        <v>1</v>
      </c>
      <c r="AI1317" s="61" t="s">
        <v>462</v>
      </c>
      <c r="AJ1317" s="61" t="s">
        <v>463</v>
      </c>
      <c r="AK1317" s="61" t="s">
        <v>475</v>
      </c>
      <c r="AL1317" s="61" t="s">
        <v>377</v>
      </c>
      <c r="AM1317" s="76"/>
      <c r="AN1317" s="239"/>
      <c r="AO1317" s="239"/>
      <c r="AP1317" s="239"/>
      <c r="AQ1317" s="239"/>
    </row>
    <row r="1318" spans="1:43" ht="30" x14ac:dyDescent="0.25">
      <c r="A1318" s="232" t="s">
        <v>1395</v>
      </c>
      <c r="B1318" s="74" t="s">
        <v>12</v>
      </c>
      <c r="C1318" s="74">
        <v>19</v>
      </c>
      <c r="D1318" s="74" t="s">
        <v>22</v>
      </c>
      <c r="E1318" s="74" t="s">
        <v>9</v>
      </c>
      <c r="F1318" s="209">
        <v>1</v>
      </c>
      <c r="G1318" s="209">
        <v>1</v>
      </c>
      <c r="H1318" s="209">
        <v>1</v>
      </c>
      <c r="I1318" s="209">
        <v>1</v>
      </c>
      <c r="J1318" s="209">
        <v>1</v>
      </c>
      <c r="K1318" s="209">
        <v>1</v>
      </c>
      <c r="L1318" s="209">
        <v>1</v>
      </c>
      <c r="M1318" s="209">
        <v>1</v>
      </c>
      <c r="N1318" s="209"/>
      <c r="O1318" s="209"/>
      <c r="P1318" s="209"/>
      <c r="Q1318" s="209"/>
      <c r="R1318" s="209"/>
      <c r="S1318" s="209"/>
      <c r="T1318" s="209"/>
      <c r="U1318" s="209"/>
      <c r="V1318" s="209"/>
      <c r="W1318" s="209"/>
      <c r="X1318" s="209"/>
      <c r="Y1318" s="64">
        <v>1</v>
      </c>
      <c r="Z1318" s="127">
        <v>1</v>
      </c>
      <c r="AA1318" s="127">
        <v>1</v>
      </c>
      <c r="AB1318" s="434" t="s">
        <v>1168</v>
      </c>
      <c r="AC1318" s="61" t="s">
        <v>462</v>
      </c>
      <c r="AD1318" s="207" t="s">
        <v>463</v>
      </c>
      <c r="AE1318" s="61" t="s">
        <v>475</v>
      </c>
      <c r="AF1318" s="130" t="s">
        <v>1168</v>
      </c>
      <c r="AG1318" s="123">
        <v>1</v>
      </c>
      <c r="AH1318" s="123">
        <v>1</v>
      </c>
      <c r="AI1318" s="61" t="s">
        <v>462</v>
      </c>
      <c r="AJ1318" s="61" t="s">
        <v>463</v>
      </c>
      <c r="AK1318" s="61" t="s">
        <v>475</v>
      </c>
      <c r="AL1318" s="61" t="s">
        <v>377</v>
      </c>
      <c r="AM1318" s="76"/>
      <c r="AN1318" s="239"/>
      <c r="AO1318" s="239"/>
      <c r="AP1318" s="239"/>
      <c r="AQ1318" s="239"/>
    </row>
    <row r="1319" spans="1:43" ht="30" x14ac:dyDescent="0.25">
      <c r="A1319" s="232" t="s">
        <v>1395</v>
      </c>
      <c r="B1319" s="191" t="s">
        <v>12</v>
      </c>
      <c r="C1319" s="191">
        <v>21</v>
      </c>
      <c r="D1319" s="198" t="s">
        <v>25</v>
      </c>
      <c r="E1319" s="198" t="s">
        <v>8</v>
      </c>
      <c r="F1319" s="211">
        <v>1</v>
      </c>
      <c r="G1319" s="211">
        <v>1</v>
      </c>
      <c r="H1319" s="211">
        <v>1</v>
      </c>
      <c r="I1319" s="211">
        <v>1</v>
      </c>
      <c r="J1319" s="211">
        <v>1</v>
      </c>
      <c r="K1319" s="211">
        <v>1</v>
      </c>
      <c r="L1319" s="211">
        <v>1</v>
      </c>
      <c r="M1319" s="211">
        <v>1</v>
      </c>
      <c r="N1319" s="211"/>
      <c r="O1319" s="211"/>
      <c r="P1319" s="211"/>
      <c r="Q1319" s="211"/>
      <c r="R1319" s="211"/>
      <c r="S1319" s="211"/>
      <c r="T1319" s="211"/>
      <c r="U1319" s="211"/>
      <c r="V1319" s="211"/>
      <c r="W1319" s="211"/>
      <c r="X1319" s="211"/>
      <c r="Y1319" s="189">
        <v>1</v>
      </c>
      <c r="Z1319" s="127">
        <v>1</v>
      </c>
      <c r="AA1319" s="127">
        <v>1</v>
      </c>
      <c r="AB1319" s="434" t="s">
        <v>1168</v>
      </c>
      <c r="AC1319" s="61" t="s">
        <v>462</v>
      </c>
      <c r="AD1319" s="207" t="s">
        <v>463</v>
      </c>
      <c r="AE1319" s="61" t="s">
        <v>475</v>
      </c>
      <c r="AF1319" s="130" t="s">
        <v>1168</v>
      </c>
      <c r="AG1319" s="123">
        <v>1</v>
      </c>
      <c r="AH1319" s="123">
        <v>1</v>
      </c>
      <c r="AI1319" s="61" t="s">
        <v>462</v>
      </c>
      <c r="AJ1319" s="61" t="s">
        <v>463</v>
      </c>
      <c r="AK1319" s="61" t="s">
        <v>475</v>
      </c>
      <c r="AL1319" s="61" t="s">
        <v>377</v>
      </c>
      <c r="AM1319" s="76"/>
      <c r="AN1319" s="239"/>
      <c r="AO1319" s="239"/>
      <c r="AP1319" s="239"/>
      <c r="AQ1319" s="239"/>
    </row>
    <row r="1320" spans="1:43" ht="51" x14ac:dyDescent="0.25">
      <c r="A1320" s="232" t="s">
        <v>1395</v>
      </c>
      <c r="B1320" s="74" t="s">
        <v>26</v>
      </c>
      <c r="C1320" s="74">
        <v>22</v>
      </c>
      <c r="D1320" s="74" t="s">
        <v>27</v>
      </c>
      <c r="E1320" s="74" t="s">
        <v>8</v>
      </c>
      <c r="F1320" s="209"/>
      <c r="G1320" s="209"/>
      <c r="H1320" s="209"/>
      <c r="I1320" s="209"/>
      <c r="J1320" s="209"/>
      <c r="K1320" s="209"/>
      <c r="L1320" s="209"/>
      <c r="M1320" s="209"/>
      <c r="N1320" s="209"/>
      <c r="O1320" s="209"/>
      <c r="P1320" s="209"/>
      <c r="Q1320" s="209"/>
      <c r="R1320" s="209"/>
      <c r="S1320" s="209"/>
      <c r="T1320" s="209"/>
      <c r="U1320" s="209"/>
      <c r="V1320" s="209"/>
      <c r="W1320" s="209"/>
      <c r="X1320" s="209"/>
      <c r="Y1320" s="64" t="s">
        <v>824</v>
      </c>
      <c r="Z1320" s="127" t="s">
        <v>824</v>
      </c>
      <c r="AA1320" s="127" t="s">
        <v>824</v>
      </c>
      <c r="AB1320" s="434" t="s">
        <v>824</v>
      </c>
      <c r="AC1320" s="61" t="s">
        <v>824</v>
      </c>
      <c r="AD1320" s="207"/>
      <c r="AE1320" s="61" t="s">
        <v>824</v>
      </c>
      <c r="AF1320" s="130" t="s">
        <v>824</v>
      </c>
      <c r="AG1320" s="123" t="s">
        <v>824</v>
      </c>
      <c r="AH1320" s="123" t="s">
        <v>824</v>
      </c>
      <c r="AI1320" s="61" t="s">
        <v>824</v>
      </c>
      <c r="AJ1320" s="61" t="s">
        <v>824</v>
      </c>
      <c r="AK1320" s="61" t="s">
        <v>824</v>
      </c>
      <c r="AL1320" s="61" t="s">
        <v>1129</v>
      </c>
      <c r="AM1320" s="76"/>
      <c r="AN1320" s="239"/>
      <c r="AO1320" s="239"/>
      <c r="AP1320" s="239"/>
      <c r="AQ1320" s="239"/>
    </row>
    <row r="1321" spans="1:43" ht="38.25" x14ac:dyDescent="0.25">
      <c r="A1321" s="232" t="s">
        <v>1395</v>
      </c>
      <c r="B1321" s="191" t="s">
        <v>26</v>
      </c>
      <c r="C1321" s="191">
        <v>23</v>
      </c>
      <c r="D1321" s="198" t="s">
        <v>28</v>
      </c>
      <c r="E1321" s="198" t="s">
        <v>8</v>
      </c>
      <c r="F1321" s="211"/>
      <c r="G1321" s="211"/>
      <c r="H1321" s="211"/>
      <c r="I1321" s="211"/>
      <c r="J1321" s="211"/>
      <c r="K1321" s="211"/>
      <c r="L1321" s="211"/>
      <c r="M1321" s="211"/>
      <c r="N1321" s="211"/>
      <c r="O1321" s="211"/>
      <c r="P1321" s="211"/>
      <c r="Q1321" s="211"/>
      <c r="R1321" s="211"/>
      <c r="S1321" s="211"/>
      <c r="T1321" s="211"/>
      <c r="U1321" s="211"/>
      <c r="V1321" s="211"/>
      <c r="W1321" s="211"/>
      <c r="X1321" s="211"/>
      <c r="Y1321" s="189" t="s">
        <v>824</v>
      </c>
      <c r="Z1321" s="127" t="s">
        <v>824</v>
      </c>
      <c r="AA1321" s="127" t="s">
        <v>824</v>
      </c>
      <c r="AB1321" s="434" t="s">
        <v>824</v>
      </c>
      <c r="AC1321" s="61" t="s">
        <v>824</v>
      </c>
      <c r="AD1321" s="207"/>
      <c r="AE1321" s="61" t="s">
        <v>824</v>
      </c>
      <c r="AF1321" s="130" t="s">
        <v>824</v>
      </c>
      <c r="AG1321" s="123" t="s">
        <v>824</v>
      </c>
      <c r="AH1321" s="123" t="s">
        <v>824</v>
      </c>
      <c r="AI1321" s="61" t="s">
        <v>824</v>
      </c>
      <c r="AJ1321" s="61" t="s">
        <v>824</v>
      </c>
      <c r="AK1321" s="61" t="s">
        <v>824</v>
      </c>
      <c r="AL1321" s="61" t="s">
        <v>1129</v>
      </c>
      <c r="AM1321" s="76"/>
      <c r="AN1321" s="239"/>
      <c r="AO1321" s="239"/>
      <c r="AP1321" s="239"/>
      <c r="AQ1321" s="239"/>
    </row>
    <row r="1322" spans="1:43" ht="38.25" x14ac:dyDescent="0.25">
      <c r="A1322" s="232" t="s">
        <v>1395</v>
      </c>
      <c r="B1322" s="74" t="s">
        <v>29</v>
      </c>
      <c r="C1322" s="74">
        <v>24</v>
      </c>
      <c r="D1322" s="74" t="s">
        <v>30</v>
      </c>
      <c r="E1322" s="74" t="s">
        <v>9</v>
      </c>
      <c r="F1322" s="209"/>
      <c r="G1322" s="209"/>
      <c r="H1322" s="209"/>
      <c r="I1322" s="209"/>
      <c r="J1322" s="209"/>
      <c r="K1322" s="209"/>
      <c r="L1322" s="209"/>
      <c r="M1322" s="209"/>
      <c r="N1322" s="209"/>
      <c r="O1322" s="209"/>
      <c r="P1322" s="209"/>
      <c r="Q1322" s="209"/>
      <c r="R1322" s="209"/>
      <c r="S1322" s="209"/>
      <c r="T1322" s="209"/>
      <c r="U1322" s="209"/>
      <c r="V1322" s="209"/>
      <c r="W1322" s="209"/>
      <c r="X1322" s="209"/>
      <c r="Y1322" s="64" t="s">
        <v>824</v>
      </c>
      <c r="Z1322" s="127" t="s">
        <v>824</v>
      </c>
      <c r="AA1322" s="127" t="s">
        <v>824</v>
      </c>
      <c r="AB1322" s="434" t="s">
        <v>824</v>
      </c>
      <c r="AC1322" s="61" t="s">
        <v>824</v>
      </c>
      <c r="AD1322" s="207"/>
      <c r="AE1322" s="61" t="s">
        <v>824</v>
      </c>
      <c r="AF1322" s="130" t="s">
        <v>824</v>
      </c>
      <c r="AG1322" s="123" t="s">
        <v>824</v>
      </c>
      <c r="AH1322" s="123" t="s">
        <v>824</v>
      </c>
      <c r="AI1322" s="61" t="s">
        <v>824</v>
      </c>
      <c r="AJ1322" s="61" t="s">
        <v>824</v>
      </c>
      <c r="AK1322" s="61" t="s">
        <v>824</v>
      </c>
      <c r="AL1322" s="61" t="s">
        <v>1129</v>
      </c>
      <c r="AM1322" s="76"/>
      <c r="AN1322" s="239"/>
      <c r="AO1322" s="239"/>
      <c r="AP1322" s="239"/>
      <c r="AQ1322" s="239"/>
    </row>
    <row r="1323" spans="1:43" ht="30" x14ac:dyDescent="0.25">
      <c r="A1323" s="232" t="s">
        <v>1395</v>
      </c>
      <c r="B1323" s="191" t="s">
        <v>12</v>
      </c>
      <c r="C1323" s="191">
        <v>25</v>
      </c>
      <c r="D1323" s="198" t="s">
        <v>31</v>
      </c>
      <c r="E1323" s="198" t="s">
        <v>9</v>
      </c>
      <c r="F1323" s="211">
        <v>1</v>
      </c>
      <c r="G1323" s="211">
        <v>1</v>
      </c>
      <c r="H1323" s="211">
        <v>1</v>
      </c>
      <c r="I1323" s="211">
        <v>1</v>
      </c>
      <c r="J1323" s="211">
        <v>1</v>
      </c>
      <c r="K1323" s="211">
        <v>1</v>
      </c>
      <c r="L1323" s="211">
        <v>1</v>
      </c>
      <c r="M1323" s="211">
        <v>1</v>
      </c>
      <c r="N1323" s="211"/>
      <c r="O1323" s="211"/>
      <c r="P1323" s="211"/>
      <c r="Q1323" s="211"/>
      <c r="R1323" s="211"/>
      <c r="S1323" s="211"/>
      <c r="T1323" s="211"/>
      <c r="U1323" s="211"/>
      <c r="V1323" s="211"/>
      <c r="W1323" s="211"/>
      <c r="X1323" s="211"/>
      <c r="Y1323" s="189">
        <v>1</v>
      </c>
      <c r="Z1323" s="127">
        <v>1</v>
      </c>
      <c r="AA1323" s="127">
        <v>1</v>
      </c>
      <c r="AB1323" s="434" t="s">
        <v>1168</v>
      </c>
      <c r="AC1323" s="61" t="s">
        <v>462</v>
      </c>
      <c r="AD1323" s="207" t="s">
        <v>463</v>
      </c>
      <c r="AE1323" s="61" t="s">
        <v>475</v>
      </c>
      <c r="AF1323" s="130" t="s">
        <v>1168</v>
      </c>
      <c r="AG1323" s="123">
        <v>1</v>
      </c>
      <c r="AH1323" s="123">
        <v>1</v>
      </c>
      <c r="AI1323" s="61" t="s">
        <v>462</v>
      </c>
      <c r="AJ1323" s="61" t="s">
        <v>463</v>
      </c>
      <c r="AK1323" s="61" t="s">
        <v>475</v>
      </c>
      <c r="AL1323" s="61" t="s">
        <v>377</v>
      </c>
      <c r="AM1323" s="76"/>
      <c r="AN1323" s="239"/>
      <c r="AO1323" s="239"/>
      <c r="AP1323" s="239"/>
      <c r="AQ1323" s="239"/>
    </row>
    <row r="1324" spans="1:43" ht="30" x14ac:dyDescent="0.25">
      <c r="A1324" s="232" t="s">
        <v>1395</v>
      </c>
      <c r="B1324" s="74" t="s">
        <v>12</v>
      </c>
      <c r="C1324" s="74">
        <v>26</v>
      </c>
      <c r="D1324" s="74" t="s">
        <v>32</v>
      </c>
      <c r="E1324" s="74" t="s">
        <v>9</v>
      </c>
      <c r="F1324" s="209">
        <v>1</v>
      </c>
      <c r="G1324" s="209">
        <v>1</v>
      </c>
      <c r="H1324" s="209">
        <v>1</v>
      </c>
      <c r="I1324" s="209">
        <v>1</v>
      </c>
      <c r="J1324" s="209">
        <v>1</v>
      </c>
      <c r="K1324" s="209">
        <v>1</v>
      </c>
      <c r="L1324" s="209">
        <v>1</v>
      </c>
      <c r="M1324" s="209">
        <v>1</v>
      </c>
      <c r="N1324" s="209"/>
      <c r="O1324" s="209"/>
      <c r="P1324" s="209"/>
      <c r="Q1324" s="209"/>
      <c r="R1324" s="209"/>
      <c r="S1324" s="209"/>
      <c r="T1324" s="209"/>
      <c r="U1324" s="209"/>
      <c r="V1324" s="209"/>
      <c r="W1324" s="209"/>
      <c r="X1324" s="209"/>
      <c r="Y1324" s="64">
        <v>1</v>
      </c>
      <c r="Z1324" s="127">
        <v>1</v>
      </c>
      <c r="AA1324" s="127">
        <v>1</v>
      </c>
      <c r="AB1324" s="434" t="s">
        <v>1168</v>
      </c>
      <c r="AC1324" s="61" t="s">
        <v>462</v>
      </c>
      <c r="AD1324" s="207" t="s">
        <v>463</v>
      </c>
      <c r="AE1324" s="61" t="s">
        <v>475</v>
      </c>
      <c r="AF1324" s="130" t="s">
        <v>1168</v>
      </c>
      <c r="AG1324" s="123">
        <v>1</v>
      </c>
      <c r="AH1324" s="123">
        <v>1</v>
      </c>
      <c r="AI1324" s="61" t="s">
        <v>462</v>
      </c>
      <c r="AJ1324" s="61" t="s">
        <v>463</v>
      </c>
      <c r="AK1324" s="61" t="s">
        <v>475</v>
      </c>
      <c r="AL1324" s="61" t="s">
        <v>377</v>
      </c>
      <c r="AM1324" s="76"/>
      <c r="AN1324" s="239"/>
      <c r="AO1324" s="239"/>
      <c r="AP1324" s="239"/>
      <c r="AQ1324" s="239"/>
    </row>
    <row r="1325" spans="1:43" ht="51" x14ac:dyDescent="0.25">
      <c r="A1325" s="232" t="s">
        <v>1395</v>
      </c>
      <c r="B1325" s="191" t="s">
        <v>26</v>
      </c>
      <c r="C1325" s="191">
        <v>28</v>
      </c>
      <c r="D1325" s="198" t="s">
        <v>1155</v>
      </c>
      <c r="E1325" s="198" t="s">
        <v>8</v>
      </c>
      <c r="F1325" s="211">
        <v>3</v>
      </c>
      <c r="G1325" s="211">
        <v>3</v>
      </c>
      <c r="H1325" s="211">
        <v>3</v>
      </c>
      <c r="I1325" s="211">
        <v>3</v>
      </c>
      <c r="J1325" s="211">
        <v>4</v>
      </c>
      <c r="K1325" s="211">
        <v>4</v>
      </c>
      <c r="L1325" s="211">
        <v>3</v>
      </c>
      <c r="M1325" s="211">
        <v>4</v>
      </c>
      <c r="N1325" s="211"/>
      <c r="O1325" s="211"/>
      <c r="P1325" s="211"/>
      <c r="Q1325" s="211"/>
      <c r="R1325" s="211"/>
      <c r="S1325" s="211"/>
      <c r="T1325" s="211"/>
      <c r="U1325" s="211"/>
      <c r="V1325" s="211"/>
      <c r="W1325" s="211"/>
      <c r="X1325" s="211"/>
      <c r="Y1325" s="189">
        <v>3</v>
      </c>
      <c r="Z1325" s="127">
        <v>3</v>
      </c>
      <c r="AA1325" s="127">
        <v>1</v>
      </c>
      <c r="AB1325" s="434" t="s">
        <v>1133</v>
      </c>
      <c r="AC1325" s="61" t="s">
        <v>144</v>
      </c>
      <c r="AD1325" s="207" t="s">
        <v>463</v>
      </c>
      <c r="AE1325" s="61" t="s">
        <v>475</v>
      </c>
      <c r="AF1325" s="130" t="s">
        <v>1133</v>
      </c>
      <c r="AG1325" s="123">
        <v>3</v>
      </c>
      <c r="AH1325" s="123">
        <v>1</v>
      </c>
      <c r="AI1325" s="61" t="s">
        <v>144</v>
      </c>
      <c r="AJ1325" s="61" t="s">
        <v>463</v>
      </c>
      <c r="AK1325" s="61" t="s">
        <v>475</v>
      </c>
      <c r="AL1325" s="61" t="s">
        <v>377</v>
      </c>
      <c r="AM1325" s="76"/>
      <c r="AN1325" s="239"/>
      <c r="AO1325" s="239"/>
      <c r="AP1325" s="239"/>
      <c r="AQ1325" s="239"/>
    </row>
    <row r="1326" spans="1:43" ht="38.25" x14ac:dyDescent="0.25">
      <c r="A1326" s="232" t="s">
        <v>1395</v>
      </c>
      <c r="B1326" s="74" t="s">
        <v>35</v>
      </c>
      <c r="C1326" s="74">
        <v>31</v>
      </c>
      <c r="D1326" s="74" t="s">
        <v>734</v>
      </c>
      <c r="E1326" s="74" t="s">
        <v>8</v>
      </c>
      <c r="F1326" s="209"/>
      <c r="G1326" s="209"/>
      <c r="H1326" s="209"/>
      <c r="I1326" s="209"/>
      <c r="J1326" s="209"/>
      <c r="K1326" s="209"/>
      <c r="L1326" s="209"/>
      <c r="M1326" s="209"/>
      <c r="N1326" s="209"/>
      <c r="O1326" s="209"/>
      <c r="P1326" s="209"/>
      <c r="Q1326" s="209"/>
      <c r="R1326" s="209"/>
      <c r="S1326" s="209"/>
      <c r="T1326" s="209"/>
      <c r="U1326" s="209"/>
      <c r="V1326" s="209"/>
      <c r="W1326" s="209"/>
      <c r="X1326" s="209"/>
      <c r="Y1326" s="64" t="s">
        <v>824</v>
      </c>
      <c r="Z1326" s="127" t="s">
        <v>824</v>
      </c>
      <c r="AA1326" s="127" t="s">
        <v>824</v>
      </c>
      <c r="AB1326" s="434" t="s">
        <v>824</v>
      </c>
      <c r="AC1326" s="61" t="s">
        <v>824</v>
      </c>
      <c r="AD1326" s="207"/>
      <c r="AE1326" s="61" t="s">
        <v>824</v>
      </c>
      <c r="AF1326" s="130" t="s">
        <v>824</v>
      </c>
      <c r="AG1326" s="123" t="s">
        <v>824</v>
      </c>
      <c r="AH1326" s="123" t="s">
        <v>824</v>
      </c>
      <c r="AI1326" s="61" t="s">
        <v>824</v>
      </c>
      <c r="AJ1326" s="61" t="s">
        <v>824</v>
      </c>
      <c r="AK1326" s="61" t="s">
        <v>824</v>
      </c>
      <c r="AL1326" s="61" t="s">
        <v>1129</v>
      </c>
      <c r="AM1326" s="76"/>
      <c r="AN1326" s="239"/>
      <c r="AO1326" s="239"/>
      <c r="AP1326" s="239"/>
      <c r="AQ1326" s="239"/>
    </row>
    <row r="1327" spans="1:43" ht="25.5" x14ac:dyDescent="0.25">
      <c r="A1327" s="232" t="s">
        <v>1395</v>
      </c>
      <c r="B1327" s="191" t="s">
        <v>38</v>
      </c>
      <c r="C1327" s="191">
        <v>34</v>
      </c>
      <c r="D1327" s="198" t="s">
        <v>662</v>
      </c>
      <c r="E1327" s="198" t="s">
        <v>9</v>
      </c>
      <c r="F1327" s="211"/>
      <c r="G1327" s="211"/>
      <c r="H1327" s="211"/>
      <c r="I1327" s="211"/>
      <c r="J1327" s="211"/>
      <c r="K1327" s="211"/>
      <c r="L1327" s="211"/>
      <c r="M1327" s="211"/>
      <c r="N1327" s="211"/>
      <c r="O1327" s="211"/>
      <c r="P1327" s="211"/>
      <c r="Q1327" s="211"/>
      <c r="R1327" s="211"/>
      <c r="S1327" s="211"/>
      <c r="T1327" s="211"/>
      <c r="U1327" s="211"/>
      <c r="V1327" s="211"/>
      <c r="W1327" s="211"/>
      <c r="X1327" s="211"/>
      <c r="Y1327" s="189" t="s">
        <v>824</v>
      </c>
      <c r="Z1327" s="127" t="s">
        <v>824</v>
      </c>
      <c r="AA1327" s="127" t="s">
        <v>824</v>
      </c>
      <c r="AB1327" s="434" t="s">
        <v>824</v>
      </c>
      <c r="AC1327" s="61" t="s">
        <v>824</v>
      </c>
      <c r="AD1327" s="207"/>
      <c r="AE1327" s="61" t="s">
        <v>824</v>
      </c>
      <c r="AF1327" s="130" t="s">
        <v>824</v>
      </c>
      <c r="AG1327" s="123" t="s">
        <v>824</v>
      </c>
      <c r="AH1327" s="123" t="s">
        <v>824</v>
      </c>
      <c r="AI1327" s="61" t="s">
        <v>824</v>
      </c>
      <c r="AJ1327" s="61" t="s">
        <v>824</v>
      </c>
      <c r="AK1327" s="61" t="s">
        <v>824</v>
      </c>
      <c r="AL1327" s="61" t="s">
        <v>1129</v>
      </c>
      <c r="AM1327" s="76"/>
      <c r="AN1327" s="239"/>
      <c r="AO1327" s="239"/>
      <c r="AP1327" s="239"/>
      <c r="AQ1327" s="239"/>
    </row>
    <row r="1328" spans="1:43" ht="25.5" x14ac:dyDescent="0.25">
      <c r="A1328" s="232" t="s">
        <v>1395</v>
      </c>
      <c r="B1328" s="74" t="s">
        <v>38</v>
      </c>
      <c r="C1328" s="74">
        <v>37</v>
      </c>
      <c r="D1328" s="74" t="s">
        <v>663</v>
      </c>
      <c r="E1328" s="74" t="s">
        <v>8</v>
      </c>
      <c r="F1328" s="209"/>
      <c r="G1328" s="209"/>
      <c r="H1328" s="209"/>
      <c r="I1328" s="209"/>
      <c r="J1328" s="209"/>
      <c r="K1328" s="209"/>
      <c r="L1328" s="209"/>
      <c r="M1328" s="209"/>
      <c r="N1328" s="209"/>
      <c r="O1328" s="209"/>
      <c r="P1328" s="209"/>
      <c r="Q1328" s="209"/>
      <c r="R1328" s="209"/>
      <c r="S1328" s="209"/>
      <c r="T1328" s="209"/>
      <c r="U1328" s="209"/>
      <c r="V1328" s="209"/>
      <c r="W1328" s="209"/>
      <c r="X1328" s="209"/>
      <c r="Y1328" s="64" t="s">
        <v>824</v>
      </c>
      <c r="Z1328" s="127" t="s">
        <v>824</v>
      </c>
      <c r="AA1328" s="127" t="s">
        <v>824</v>
      </c>
      <c r="AB1328" s="434" t="s">
        <v>824</v>
      </c>
      <c r="AC1328" s="61" t="s">
        <v>824</v>
      </c>
      <c r="AD1328" s="207"/>
      <c r="AE1328" s="61" t="s">
        <v>824</v>
      </c>
      <c r="AF1328" s="130" t="s">
        <v>824</v>
      </c>
      <c r="AG1328" s="123" t="s">
        <v>824</v>
      </c>
      <c r="AH1328" s="123" t="s">
        <v>824</v>
      </c>
      <c r="AI1328" s="61" t="s">
        <v>824</v>
      </c>
      <c r="AJ1328" s="61" t="s">
        <v>824</v>
      </c>
      <c r="AK1328" s="61" t="s">
        <v>824</v>
      </c>
      <c r="AL1328" s="61" t="s">
        <v>1129</v>
      </c>
      <c r="AM1328" s="76"/>
      <c r="AN1328" s="239"/>
      <c r="AO1328" s="239"/>
      <c r="AP1328" s="239"/>
      <c r="AQ1328" s="239"/>
    </row>
    <row r="1329" spans="1:43" ht="25.5" x14ac:dyDescent="0.25">
      <c r="A1329" s="232" t="s">
        <v>1395</v>
      </c>
      <c r="B1329" s="191" t="s">
        <v>43</v>
      </c>
      <c r="C1329" s="191">
        <v>38</v>
      </c>
      <c r="D1329" s="198" t="s">
        <v>664</v>
      </c>
      <c r="E1329" s="198" t="s">
        <v>9</v>
      </c>
      <c r="F1329" s="211"/>
      <c r="G1329" s="211"/>
      <c r="H1329" s="211"/>
      <c r="I1329" s="211"/>
      <c r="J1329" s="211"/>
      <c r="K1329" s="211"/>
      <c r="L1329" s="211"/>
      <c r="M1329" s="211"/>
      <c r="N1329" s="211"/>
      <c r="O1329" s="211"/>
      <c r="P1329" s="211"/>
      <c r="Q1329" s="211"/>
      <c r="R1329" s="211"/>
      <c r="S1329" s="211"/>
      <c r="T1329" s="211"/>
      <c r="U1329" s="211"/>
      <c r="V1329" s="211"/>
      <c r="W1329" s="211"/>
      <c r="X1329" s="211"/>
      <c r="Y1329" s="189" t="s">
        <v>824</v>
      </c>
      <c r="Z1329" s="127" t="s">
        <v>824</v>
      </c>
      <c r="AA1329" s="127" t="s">
        <v>824</v>
      </c>
      <c r="AB1329" s="434" t="s">
        <v>824</v>
      </c>
      <c r="AC1329" s="61" t="s">
        <v>824</v>
      </c>
      <c r="AD1329" s="207"/>
      <c r="AE1329" s="61" t="s">
        <v>824</v>
      </c>
      <c r="AF1329" s="130" t="s">
        <v>824</v>
      </c>
      <c r="AG1329" s="123" t="s">
        <v>824</v>
      </c>
      <c r="AH1329" s="123" t="s">
        <v>824</v>
      </c>
      <c r="AI1329" s="61" t="s">
        <v>824</v>
      </c>
      <c r="AJ1329" s="61" t="s">
        <v>824</v>
      </c>
      <c r="AK1329" s="61" t="s">
        <v>824</v>
      </c>
      <c r="AL1329" s="61" t="s">
        <v>1129</v>
      </c>
      <c r="AM1329" s="76"/>
      <c r="AN1329" s="239"/>
      <c r="AO1329" s="239"/>
      <c r="AP1329" s="239"/>
      <c r="AQ1329" s="239"/>
    </row>
    <row r="1330" spans="1:43" x14ac:dyDescent="0.25">
      <c r="A1330" s="232" t="s">
        <v>1395</v>
      </c>
      <c r="B1330" s="74" t="s">
        <v>43</v>
      </c>
      <c r="C1330" s="74">
        <v>39</v>
      </c>
      <c r="D1330" s="74" t="s">
        <v>44</v>
      </c>
      <c r="E1330" s="74" t="s">
        <v>8</v>
      </c>
      <c r="F1330" s="209"/>
      <c r="G1330" s="209"/>
      <c r="H1330" s="209"/>
      <c r="I1330" s="209"/>
      <c r="J1330" s="209"/>
      <c r="K1330" s="209"/>
      <c r="L1330" s="209"/>
      <c r="M1330" s="209"/>
      <c r="N1330" s="209"/>
      <c r="O1330" s="209"/>
      <c r="P1330" s="209"/>
      <c r="Q1330" s="209"/>
      <c r="R1330" s="209"/>
      <c r="S1330" s="209"/>
      <c r="T1330" s="209"/>
      <c r="U1330" s="209"/>
      <c r="V1330" s="209"/>
      <c r="W1330" s="209"/>
      <c r="X1330" s="209"/>
      <c r="Y1330" s="64" t="s">
        <v>824</v>
      </c>
      <c r="Z1330" s="127" t="s">
        <v>824</v>
      </c>
      <c r="AA1330" s="127" t="s">
        <v>824</v>
      </c>
      <c r="AB1330" s="434" t="s">
        <v>824</v>
      </c>
      <c r="AC1330" s="61" t="s">
        <v>824</v>
      </c>
      <c r="AD1330" s="207"/>
      <c r="AE1330" s="61" t="s">
        <v>824</v>
      </c>
      <c r="AF1330" s="130" t="s">
        <v>824</v>
      </c>
      <c r="AG1330" s="123" t="s">
        <v>824</v>
      </c>
      <c r="AH1330" s="123" t="s">
        <v>824</v>
      </c>
      <c r="AI1330" s="61" t="s">
        <v>824</v>
      </c>
      <c r="AJ1330" s="61" t="s">
        <v>824</v>
      </c>
      <c r="AK1330" s="61" t="s">
        <v>824</v>
      </c>
      <c r="AL1330" s="61" t="s">
        <v>1129</v>
      </c>
      <c r="AM1330" s="76"/>
      <c r="AN1330" s="239"/>
      <c r="AO1330" s="239"/>
      <c r="AP1330" s="239"/>
      <c r="AQ1330" s="239"/>
    </row>
    <row r="1331" spans="1:43" ht="25.5" x14ac:dyDescent="0.25">
      <c r="A1331" s="232" t="s">
        <v>1395</v>
      </c>
      <c r="B1331" s="191" t="s">
        <v>43</v>
      </c>
      <c r="C1331" s="191">
        <v>40</v>
      </c>
      <c r="D1331" s="198" t="s">
        <v>743</v>
      </c>
      <c r="E1331" s="198" t="s">
        <v>9</v>
      </c>
      <c r="F1331" s="211"/>
      <c r="G1331" s="211"/>
      <c r="H1331" s="211"/>
      <c r="I1331" s="211"/>
      <c r="J1331" s="211"/>
      <c r="K1331" s="211"/>
      <c r="L1331" s="211"/>
      <c r="M1331" s="211"/>
      <c r="N1331" s="211"/>
      <c r="O1331" s="211"/>
      <c r="P1331" s="211"/>
      <c r="Q1331" s="211"/>
      <c r="R1331" s="211"/>
      <c r="S1331" s="211"/>
      <c r="T1331" s="211"/>
      <c r="U1331" s="211"/>
      <c r="V1331" s="211"/>
      <c r="W1331" s="211"/>
      <c r="X1331" s="211"/>
      <c r="Y1331" s="189" t="s">
        <v>824</v>
      </c>
      <c r="Z1331" s="127" t="s">
        <v>824</v>
      </c>
      <c r="AA1331" s="127" t="s">
        <v>824</v>
      </c>
      <c r="AB1331" s="434" t="s">
        <v>824</v>
      </c>
      <c r="AC1331" s="61" t="s">
        <v>824</v>
      </c>
      <c r="AD1331" s="207"/>
      <c r="AE1331" s="61" t="s">
        <v>824</v>
      </c>
      <c r="AF1331" s="130" t="s">
        <v>824</v>
      </c>
      <c r="AG1331" s="123" t="s">
        <v>824</v>
      </c>
      <c r="AH1331" s="123" t="s">
        <v>824</v>
      </c>
      <c r="AI1331" s="61" t="s">
        <v>824</v>
      </c>
      <c r="AJ1331" s="61" t="s">
        <v>824</v>
      </c>
      <c r="AK1331" s="61" t="s">
        <v>824</v>
      </c>
      <c r="AL1331" s="61" t="s">
        <v>1129</v>
      </c>
      <c r="AM1331" s="76"/>
      <c r="AN1331" s="239"/>
      <c r="AO1331" s="239"/>
      <c r="AP1331" s="239"/>
      <c r="AQ1331" s="239"/>
    </row>
    <row r="1332" spans="1:43" ht="25.5" x14ac:dyDescent="0.25">
      <c r="A1332" s="232" t="s">
        <v>1395</v>
      </c>
      <c r="B1332" s="74" t="s">
        <v>43</v>
      </c>
      <c r="C1332" s="74">
        <v>41</v>
      </c>
      <c r="D1332" s="74" t="s">
        <v>665</v>
      </c>
      <c r="E1332" s="74" t="s">
        <v>8</v>
      </c>
      <c r="F1332" s="209"/>
      <c r="G1332" s="209"/>
      <c r="H1332" s="209"/>
      <c r="I1332" s="209"/>
      <c r="J1332" s="209"/>
      <c r="K1332" s="209"/>
      <c r="L1332" s="209"/>
      <c r="M1332" s="209"/>
      <c r="N1332" s="209"/>
      <c r="O1332" s="209"/>
      <c r="P1332" s="209"/>
      <c r="Q1332" s="209"/>
      <c r="R1332" s="209"/>
      <c r="S1332" s="209"/>
      <c r="T1332" s="209"/>
      <c r="U1332" s="209"/>
      <c r="V1332" s="209"/>
      <c r="W1332" s="209"/>
      <c r="X1332" s="209"/>
      <c r="Y1332" s="64" t="s">
        <v>824</v>
      </c>
      <c r="Z1332" s="127" t="s">
        <v>824</v>
      </c>
      <c r="AA1332" s="127" t="s">
        <v>824</v>
      </c>
      <c r="AB1332" s="434" t="s">
        <v>824</v>
      </c>
      <c r="AC1332" s="61" t="s">
        <v>824</v>
      </c>
      <c r="AD1332" s="207"/>
      <c r="AE1332" s="61" t="s">
        <v>824</v>
      </c>
      <c r="AF1332" s="130" t="s">
        <v>824</v>
      </c>
      <c r="AG1332" s="123" t="s">
        <v>824</v>
      </c>
      <c r="AH1332" s="123" t="s">
        <v>824</v>
      </c>
      <c r="AI1332" s="61" t="s">
        <v>824</v>
      </c>
      <c r="AJ1332" s="61" t="s">
        <v>824</v>
      </c>
      <c r="AK1332" s="61" t="s">
        <v>824</v>
      </c>
      <c r="AL1332" s="61" t="s">
        <v>1129</v>
      </c>
      <c r="AM1332" s="76"/>
      <c r="AN1332" s="239"/>
      <c r="AO1332" s="239"/>
      <c r="AP1332" s="239"/>
      <c r="AQ1332" s="239"/>
    </row>
    <row r="1333" spans="1:43" ht="25.5" x14ac:dyDescent="0.25">
      <c r="A1333" s="232" t="s">
        <v>1395</v>
      </c>
      <c r="B1333" s="191" t="s">
        <v>43</v>
      </c>
      <c r="C1333" s="191">
        <v>42</v>
      </c>
      <c r="D1333" s="198" t="s">
        <v>666</v>
      </c>
      <c r="E1333" s="198" t="s">
        <v>9</v>
      </c>
      <c r="F1333" s="211"/>
      <c r="G1333" s="211"/>
      <c r="H1333" s="211"/>
      <c r="I1333" s="211"/>
      <c r="J1333" s="211"/>
      <c r="K1333" s="211"/>
      <c r="L1333" s="211"/>
      <c r="M1333" s="211"/>
      <c r="N1333" s="211"/>
      <c r="O1333" s="211"/>
      <c r="P1333" s="211"/>
      <c r="Q1333" s="211"/>
      <c r="R1333" s="211"/>
      <c r="S1333" s="211"/>
      <c r="T1333" s="211"/>
      <c r="U1333" s="211"/>
      <c r="V1333" s="211"/>
      <c r="W1333" s="211"/>
      <c r="X1333" s="211"/>
      <c r="Y1333" s="189" t="s">
        <v>824</v>
      </c>
      <c r="Z1333" s="127" t="s">
        <v>824</v>
      </c>
      <c r="AA1333" s="127" t="s">
        <v>824</v>
      </c>
      <c r="AB1333" s="434" t="s">
        <v>824</v>
      </c>
      <c r="AC1333" s="61" t="s">
        <v>824</v>
      </c>
      <c r="AD1333" s="207"/>
      <c r="AE1333" s="61" t="s">
        <v>824</v>
      </c>
      <c r="AF1333" s="130" t="s">
        <v>824</v>
      </c>
      <c r="AG1333" s="123" t="s">
        <v>824</v>
      </c>
      <c r="AH1333" s="123" t="s">
        <v>824</v>
      </c>
      <c r="AI1333" s="61" t="s">
        <v>824</v>
      </c>
      <c r="AJ1333" s="61" t="s">
        <v>824</v>
      </c>
      <c r="AK1333" s="61" t="s">
        <v>824</v>
      </c>
      <c r="AL1333" s="61" t="s">
        <v>1129</v>
      </c>
      <c r="AM1333" s="76"/>
      <c r="AN1333" s="239"/>
      <c r="AO1333" s="239"/>
      <c r="AP1333" s="239"/>
      <c r="AQ1333" s="239"/>
    </row>
    <row r="1334" spans="1:43" ht="25.5" x14ac:dyDescent="0.25">
      <c r="A1334" s="232" t="s">
        <v>1395</v>
      </c>
      <c r="B1334" s="74" t="s">
        <v>45</v>
      </c>
      <c r="C1334" s="74">
        <v>43</v>
      </c>
      <c r="D1334" s="74" t="s">
        <v>667</v>
      </c>
      <c r="E1334" s="74" t="s">
        <v>9</v>
      </c>
      <c r="F1334" s="209"/>
      <c r="G1334" s="209"/>
      <c r="H1334" s="209"/>
      <c r="I1334" s="209"/>
      <c r="J1334" s="209"/>
      <c r="K1334" s="209"/>
      <c r="L1334" s="209"/>
      <c r="M1334" s="209"/>
      <c r="N1334" s="209"/>
      <c r="O1334" s="209"/>
      <c r="P1334" s="209"/>
      <c r="Q1334" s="209"/>
      <c r="R1334" s="209"/>
      <c r="S1334" s="209"/>
      <c r="T1334" s="209"/>
      <c r="U1334" s="209"/>
      <c r="V1334" s="209"/>
      <c r="W1334" s="209"/>
      <c r="X1334" s="209"/>
      <c r="Y1334" s="64" t="s">
        <v>824</v>
      </c>
      <c r="Z1334" s="127" t="s">
        <v>824</v>
      </c>
      <c r="AA1334" s="127" t="s">
        <v>824</v>
      </c>
      <c r="AB1334" s="434" t="s">
        <v>824</v>
      </c>
      <c r="AC1334" s="61" t="s">
        <v>824</v>
      </c>
      <c r="AD1334" s="207"/>
      <c r="AE1334" s="61" t="s">
        <v>824</v>
      </c>
      <c r="AF1334" s="130" t="s">
        <v>824</v>
      </c>
      <c r="AG1334" s="123" t="s">
        <v>824</v>
      </c>
      <c r="AH1334" s="123" t="s">
        <v>824</v>
      </c>
      <c r="AI1334" s="61" t="s">
        <v>824</v>
      </c>
      <c r="AJ1334" s="61" t="s">
        <v>824</v>
      </c>
      <c r="AK1334" s="61" t="s">
        <v>824</v>
      </c>
      <c r="AL1334" s="61" t="s">
        <v>1129</v>
      </c>
      <c r="AM1334" s="76"/>
      <c r="AN1334" s="239"/>
      <c r="AO1334" s="239"/>
      <c r="AP1334" s="239"/>
      <c r="AQ1334" s="239"/>
    </row>
    <row r="1335" spans="1:43" ht="25.5" x14ac:dyDescent="0.25">
      <c r="A1335" s="232" t="s">
        <v>1395</v>
      </c>
      <c r="B1335" s="191" t="s">
        <v>45</v>
      </c>
      <c r="C1335" s="191">
        <v>44</v>
      </c>
      <c r="D1335" s="198" t="s">
        <v>668</v>
      </c>
      <c r="E1335" s="198" t="s">
        <v>9</v>
      </c>
      <c r="F1335" s="211"/>
      <c r="G1335" s="211"/>
      <c r="H1335" s="211"/>
      <c r="I1335" s="211"/>
      <c r="J1335" s="211"/>
      <c r="K1335" s="211"/>
      <c r="L1335" s="211"/>
      <c r="M1335" s="211"/>
      <c r="N1335" s="211"/>
      <c r="O1335" s="211"/>
      <c r="P1335" s="211"/>
      <c r="Q1335" s="211"/>
      <c r="R1335" s="211"/>
      <c r="S1335" s="211"/>
      <c r="T1335" s="211"/>
      <c r="U1335" s="211"/>
      <c r="V1335" s="211"/>
      <c r="W1335" s="211"/>
      <c r="X1335" s="211"/>
      <c r="Y1335" s="189" t="s">
        <v>824</v>
      </c>
      <c r="Z1335" s="127" t="s">
        <v>824</v>
      </c>
      <c r="AA1335" s="127" t="s">
        <v>824</v>
      </c>
      <c r="AB1335" s="434" t="s">
        <v>824</v>
      </c>
      <c r="AC1335" s="61" t="s">
        <v>824</v>
      </c>
      <c r="AD1335" s="207"/>
      <c r="AE1335" s="61" t="s">
        <v>824</v>
      </c>
      <c r="AF1335" s="130" t="s">
        <v>824</v>
      </c>
      <c r="AG1335" s="123" t="s">
        <v>824</v>
      </c>
      <c r="AH1335" s="123" t="s">
        <v>824</v>
      </c>
      <c r="AI1335" s="61" t="s">
        <v>824</v>
      </c>
      <c r="AJ1335" s="61" t="s">
        <v>824</v>
      </c>
      <c r="AK1335" s="61" t="s">
        <v>824</v>
      </c>
      <c r="AL1335" s="61" t="s">
        <v>1129</v>
      </c>
      <c r="AM1335" s="76"/>
      <c r="AN1335" s="239"/>
      <c r="AO1335" s="239"/>
      <c r="AP1335" s="239"/>
      <c r="AQ1335" s="239"/>
    </row>
    <row r="1336" spans="1:43" ht="25.5" x14ac:dyDescent="0.25">
      <c r="A1336" s="232" t="s">
        <v>1395</v>
      </c>
      <c r="B1336" s="74" t="s">
        <v>48</v>
      </c>
      <c r="C1336" s="74">
        <v>49</v>
      </c>
      <c r="D1336" s="74" t="s">
        <v>54</v>
      </c>
      <c r="E1336" s="74" t="s">
        <v>9</v>
      </c>
      <c r="F1336" s="209"/>
      <c r="G1336" s="209"/>
      <c r="H1336" s="209"/>
      <c r="I1336" s="209"/>
      <c r="J1336" s="209"/>
      <c r="K1336" s="209"/>
      <c r="L1336" s="209"/>
      <c r="M1336" s="209"/>
      <c r="N1336" s="209"/>
      <c r="O1336" s="209"/>
      <c r="P1336" s="209"/>
      <c r="Q1336" s="209"/>
      <c r="R1336" s="209"/>
      <c r="S1336" s="209"/>
      <c r="T1336" s="209"/>
      <c r="U1336" s="209"/>
      <c r="V1336" s="209"/>
      <c r="W1336" s="209"/>
      <c r="X1336" s="209"/>
      <c r="Y1336" s="64" t="s">
        <v>824</v>
      </c>
      <c r="Z1336" s="127" t="s">
        <v>824</v>
      </c>
      <c r="AA1336" s="127" t="s">
        <v>824</v>
      </c>
      <c r="AB1336" s="434" t="s">
        <v>824</v>
      </c>
      <c r="AC1336" s="61" t="s">
        <v>824</v>
      </c>
      <c r="AD1336" s="207"/>
      <c r="AE1336" s="61" t="s">
        <v>824</v>
      </c>
      <c r="AF1336" s="130" t="s">
        <v>824</v>
      </c>
      <c r="AG1336" s="123" t="s">
        <v>824</v>
      </c>
      <c r="AH1336" s="123" t="s">
        <v>824</v>
      </c>
      <c r="AI1336" s="61" t="s">
        <v>824</v>
      </c>
      <c r="AJ1336" s="61" t="s">
        <v>824</v>
      </c>
      <c r="AK1336" s="61" t="s">
        <v>824</v>
      </c>
      <c r="AL1336" s="61" t="s">
        <v>1129</v>
      </c>
      <c r="AM1336" s="76"/>
      <c r="AN1336" s="239"/>
      <c r="AO1336" s="239"/>
      <c r="AP1336" s="239"/>
      <c r="AQ1336" s="239"/>
    </row>
    <row r="1337" spans="1:43" ht="25.5" x14ac:dyDescent="0.25">
      <c r="A1337" s="232" t="s">
        <v>1395</v>
      </c>
      <c r="B1337" s="191" t="s">
        <v>55</v>
      </c>
      <c r="C1337" s="191">
        <v>50</v>
      </c>
      <c r="D1337" s="198" t="s">
        <v>670</v>
      </c>
      <c r="E1337" s="198" t="s">
        <v>9</v>
      </c>
      <c r="F1337" s="211"/>
      <c r="G1337" s="211"/>
      <c r="H1337" s="211"/>
      <c r="I1337" s="211"/>
      <c r="J1337" s="211"/>
      <c r="K1337" s="211"/>
      <c r="L1337" s="211"/>
      <c r="M1337" s="211"/>
      <c r="N1337" s="211"/>
      <c r="O1337" s="211"/>
      <c r="P1337" s="211"/>
      <c r="Q1337" s="211"/>
      <c r="R1337" s="211"/>
      <c r="S1337" s="211"/>
      <c r="T1337" s="211"/>
      <c r="U1337" s="211"/>
      <c r="V1337" s="211"/>
      <c r="W1337" s="211"/>
      <c r="X1337" s="211"/>
      <c r="Y1337" s="189" t="s">
        <v>824</v>
      </c>
      <c r="Z1337" s="127" t="s">
        <v>824</v>
      </c>
      <c r="AA1337" s="127" t="s">
        <v>824</v>
      </c>
      <c r="AB1337" s="434" t="s">
        <v>824</v>
      </c>
      <c r="AC1337" s="61" t="s">
        <v>824</v>
      </c>
      <c r="AD1337" s="207"/>
      <c r="AE1337" s="61" t="s">
        <v>824</v>
      </c>
      <c r="AF1337" s="130" t="s">
        <v>824</v>
      </c>
      <c r="AG1337" s="123" t="s">
        <v>824</v>
      </c>
      <c r="AH1337" s="123" t="s">
        <v>824</v>
      </c>
      <c r="AI1337" s="61" t="s">
        <v>824</v>
      </c>
      <c r="AJ1337" s="61" t="s">
        <v>824</v>
      </c>
      <c r="AK1337" s="61" t="s">
        <v>824</v>
      </c>
      <c r="AL1337" s="61" t="s">
        <v>1129</v>
      </c>
      <c r="AM1337" s="76"/>
      <c r="AN1337" s="239"/>
      <c r="AO1337" s="239"/>
      <c r="AP1337" s="239"/>
      <c r="AQ1337" s="239"/>
    </row>
    <row r="1338" spans="1:43" ht="25.5" x14ac:dyDescent="0.25">
      <c r="A1338" s="232" t="s">
        <v>1395</v>
      </c>
      <c r="B1338" s="74" t="s">
        <v>55</v>
      </c>
      <c r="C1338" s="74">
        <v>51</v>
      </c>
      <c r="D1338" s="74" t="s">
        <v>671</v>
      </c>
      <c r="E1338" s="74" t="s">
        <v>9</v>
      </c>
      <c r="F1338" s="209"/>
      <c r="G1338" s="209"/>
      <c r="H1338" s="209"/>
      <c r="I1338" s="209"/>
      <c r="J1338" s="209"/>
      <c r="K1338" s="209"/>
      <c r="L1338" s="209"/>
      <c r="M1338" s="209"/>
      <c r="N1338" s="209"/>
      <c r="O1338" s="209"/>
      <c r="P1338" s="209"/>
      <c r="Q1338" s="209"/>
      <c r="R1338" s="209"/>
      <c r="S1338" s="209"/>
      <c r="T1338" s="209"/>
      <c r="U1338" s="209"/>
      <c r="V1338" s="209"/>
      <c r="W1338" s="209"/>
      <c r="X1338" s="209"/>
      <c r="Y1338" s="64" t="s">
        <v>824</v>
      </c>
      <c r="Z1338" s="127" t="s">
        <v>824</v>
      </c>
      <c r="AA1338" s="127" t="s">
        <v>824</v>
      </c>
      <c r="AB1338" s="434" t="s">
        <v>824</v>
      </c>
      <c r="AC1338" s="61" t="s">
        <v>824</v>
      </c>
      <c r="AD1338" s="207"/>
      <c r="AE1338" s="61" t="s">
        <v>824</v>
      </c>
      <c r="AF1338" s="130" t="s">
        <v>824</v>
      </c>
      <c r="AG1338" s="123" t="s">
        <v>824</v>
      </c>
      <c r="AH1338" s="123" t="s">
        <v>824</v>
      </c>
      <c r="AI1338" s="61" t="s">
        <v>824</v>
      </c>
      <c r="AJ1338" s="61" t="s">
        <v>824</v>
      </c>
      <c r="AK1338" s="61" t="s">
        <v>824</v>
      </c>
      <c r="AL1338" s="61" t="s">
        <v>1129</v>
      </c>
      <c r="AM1338" s="76"/>
      <c r="AN1338" s="239"/>
      <c r="AO1338" s="239"/>
      <c r="AP1338" s="239"/>
      <c r="AQ1338" s="239"/>
    </row>
    <row r="1339" spans="1:43" ht="25.5" x14ac:dyDescent="0.25">
      <c r="A1339" s="232" t="s">
        <v>1395</v>
      </c>
      <c r="B1339" s="191" t="s">
        <v>55</v>
      </c>
      <c r="C1339" s="191">
        <v>52</v>
      </c>
      <c r="D1339" s="198" t="s">
        <v>56</v>
      </c>
      <c r="E1339" s="198" t="s">
        <v>9</v>
      </c>
      <c r="F1339" s="211"/>
      <c r="G1339" s="211"/>
      <c r="H1339" s="211"/>
      <c r="I1339" s="211"/>
      <c r="J1339" s="211"/>
      <c r="K1339" s="211"/>
      <c r="L1339" s="211"/>
      <c r="M1339" s="211"/>
      <c r="N1339" s="211"/>
      <c r="O1339" s="211"/>
      <c r="P1339" s="211"/>
      <c r="Q1339" s="211"/>
      <c r="R1339" s="211"/>
      <c r="S1339" s="211"/>
      <c r="T1339" s="211"/>
      <c r="U1339" s="211"/>
      <c r="V1339" s="211"/>
      <c r="W1339" s="211"/>
      <c r="X1339" s="211"/>
      <c r="Y1339" s="189" t="s">
        <v>824</v>
      </c>
      <c r="Z1339" s="127" t="s">
        <v>824</v>
      </c>
      <c r="AA1339" s="127" t="s">
        <v>824</v>
      </c>
      <c r="AB1339" s="434" t="s">
        <v>824</v>
      </c>
      <c r="AC1339" s="61" t="s">
        <v>824</v>
      </c>
      <c r="AD1339" s="207"/>
      <c r="AE1339" s="61" t="s">
        <v>824</v>
      </c>
      <c r="AF1339" s="130" t="s">
        <v>824</v>
      </c>
      <c r="AG1339" s="123" t="s">
        <v>824</v>
      </c>
      <c r="AH1339" s="123" t="s">
        <v>824</v>
      </c>
      <c r="AI1339" s="61" t="s">
        <v>824</v>
      </c>
      <c r="AJ1339" s="61" t="s">
        <v>824</v>
      </c>
      <c r="AK1339" s="61" t="s">
        <v>824</v>
      </c>
      <c r="AL1339" s="61" t="s">
        <v>1129</v>
      </c>
      <c r="AM1339" s="76"/>
      <c r="AN1339" s="239"/>
      <c r="AO1339" s="239"/>
      <c r="AP1339" s="239"/>
      <c r="AQ1339" s="239"/>
    </row>
    <row r="1340" spans="1:43" ht="30" x14ac:dyDescent="0.25">
      <c r="A1340" s="232" t="s">
        <v>1395</v>
      </c>
      <c r="B1340" s="74" t="s">
        <v>57</v>
      </c>
      <c r="C1340" s="74">
        <v>54</v>
      </c>
      <c r="D1340" s="74" t="s">
        <v>59</v>
      </c>
      <c r="E1340" s="74" t="s">
        <v>9</v>
      </c>
      <c r="F1340" s="209">
        <v>1</v>
      </c>
      <c r="G1340" s="209">
        <v>1</v>
      </c>
      <c r="H1340" s="209">
        <v>1</v>
      </c>
      <c r="I1340" s="209">
        <v>1</v>
      </c>
      <c r="J1340" s="209">
        <v>1</v>
      </c>
      <c r="K1340" s="209">
        <v>1</v>
      </c>
      <c r="L1340" s="209">
        <v>1</v>
      </c>
      <c r="M1340" s="209">
        <v>1</v>
      </c>
      <c r="N1340" s="209"/>
      <c r="O1340" s="209"/>
      <c r="P1340" s="209"/>
      <c r="Q1340" s="209"/>
      <c r="R1340" s="209"/>
      <c r="S1340" s="209"/>
      <c r="T1340" s="209"/>
      <c r="U1340" s="209"/>
      <c r="V1340" s="209"/>
      <c r="W1340" s="209"/>
      <c r="X1340" s="209"/>
      <c r="Y1340" s="64">
        <v>1</v>
      </c>
      <c r="Z1340" s="127">
        <v>1</v>
      </c>
      <c r="AA1340" s="127">
        <v>1</v>
      </c>
      <c r="AB1340" s="434" t="s">
        <v>1168</v>
      </c>
      <c r="AC1340" s="61" t="s">
        <v>462</v>
      </c>
      <c r="AD1340" s="207" t="s">
        <v>463</v>
      </c>
      <c r="AE1340" s="61" t="s">
        <v>475</v>
      </c>
      <c r="AF1340" s="130" t="s">
        <v>1168</v>
      </c>
      <c r="AG1340" s="123">
        <v>1</v>
      </c>
      <c r="AH1340" s="123">
        <v>1</v>
      </c>
      <c r="AI1340" s="61" t="s">
        <v>462</v>
      </c>
      <c r="AJ1340" s="61" t="s">
        <v>463</v>
      </c>
      <c r="AK1340" s="61" t="s">
        <v>475</v>
      </c>
      <c r="AL1340" s="61" t="s">
        <v>377</v>
      </c>
      <c r="AM1340" s="76"/>
      <c r="AN1340" s="239"/>
      <c r="AO1340" s="239"/>
      <c r="AP1340" s="239"/>
      <c r="AQ1340" s="239"/>
    </row>
    <row r="1341" spans="1:43" ht="25.5" x14ac:dyDescent="0.25">
      <c r="A1341" s="232" t="s">
        <v>1395</v>
      </c>
      <c r="B1341" s="191" t="s">
        <v>60</v>
      </c>
      <c r="C1341" s="191">
        <v>55</v>
      </c>
      <c r="D1341" s="198" t="s">
        <v>61</v>
      </c>
      <c r="E1341" s="198" t="s">
        <v>9</v>
      </c>
      <c r="F1341" s="211"/>
      <c r="G1341" s="211"/>
      <c r="H1341" s="211"/>
      <c r="I1341" s="211"/>
      <c r="J1341" s="211"/>
      <c r="K1341" s="211"/>
      <c r="L1341" s="211"/>
      <c r="M1341" s="211"/>
      <c r="N1341" s="211"/>
      <c r="O1341" s="211"/>
      <c r="P1341" s="211"/>
      <c r="Q1341" s="211"/>
      <c r="R1341" s="211"/>
      <c r="S1341" s="211"/>
      <c r="T1341" s="211"/>
      <c r="U1341" s="211"/>
      <c r="V1341" s="211"/>
      <c r="W1341" s="211"/>
      <c r="X1341" s="211"/>
      <c r="Y1341" s="189" t="s">
        <v>824</v>
      </c>
      <c r="Z1341" s="127" t="s">
        <v>824</v>
      </c>
      <c r="AA1341" s="127" t="s">
        <v>824</v>
      </c>
      <c r="AB1341" s="434" t="s">
        <v>824</v>
      </c>
      <c r="AC1341" s="61" t="s">
        <v>824</v>
      </c>
      <c r="AD1341" s="207"/>
      <c r="AE1341" s="61" t="s">
        <v>824</v>
      </c>
      <c r="AF1341" s="130" t="s">
        <v>824</v>
      </c>
      <c r="AG1341" s="123" t="s">
        <v>824</v>
      </c>
      <c r="AH1341" s="123" t="s">
        <v>824</v>
      </c>
      <c r="AI1341" s="61" t="s">
        <v>824</v>
      </c>
      <c r="AJ1341" s="61" t="s">
        <v>824</v>
      </c>
      <c r="AK1341" s="61" t="s">
        <v>824</v>
      </c>
      <c r="AL1341" s="61" t="s">
        <v>1129</v>
      </c>
      <c r="AM1341" s="76"/>
      <c r="AN1341" s="239"/>
      <c r="AO1341" s="239"/>
      <c r="AP1341" s="239"/>
      <c r="AQ1341" s="239"/>
    </row>
    <row r="1342" spans="1:43" ht="38.25" x14ac:dyDescent="0.25">
      <c r="A1342" s="232" t="s">
        <v>1395</v>
      </c>
      <c r="B1342" s="74" t="s">
        <v>60</v>
      </c>
      <c r="C1342" s="74">
        <v>56</v>
      </c>
      <c r="D1342" s="74" t="s">
        <v>64</v>
      </c>
      <c r="E1342" s="74" t="s">
        <v>9</v>
      </c>
      <c r="F1342" s="209"/>
      <c r="G1342" s="209"/>
      <c r="H1342" s="209"/>
      <c r="I1342" s="209"/>
      <c r="J1342" s="209"/>
      <c r="K1342" s="209"/>
      <c r="L1342" s="209"/>
      <c r="M1342" s="209"/>
      <c r="N1342" s="209"/>
      <c r="O1342" s="209"/>
      <c r="P1342" s="209"/>
      <c r="Q1342" s="209"/>
      <c r="R1342" s="209"/>
      <c r="S1342" s="209"/>
      <c r="T1342" s="209"/>
      <c r="U1342" s="209"/>
      <c r="V1342" s="209"/>
      <c r="W1342" s="209"/>
      <c r="X1342" s="209"/>
      <c r="Y1342" s="64" t="s">
        <v>824</v>
      </c>
      <c r="Z1342" s="127" t="s">
        <v>824</v>
      </c>
      <c r="AA1342" s="127" t="s">
        <v>824</v>
      </c>
      <c r="AB1342" s="434" t="s">
        <v>824</v>
      </c>
      <c r="AC1342" s="61" t="s">
        <v>824</v>
      </c>
      <c r="AD1342" s="207"/>
      <c r="AE1342" s="61" t="s">
        <v>824</v>
      </c>
      <c r="AF1342" s="130" t="s">
        <v>824</v>
      </c>
      <c r="AG1342" s="123" t="s">
        <v>824</v>
      </c>
      <c r="AH1342" s="123" t="s">
        <v>824</v>
      </c>
      <c r="AI1342" s="61" t="s">
        <v>824</v>
      </c>
      <c r="AJ1342" s="61" t="s">
        <v>824</v>
      </c>
      <c r="AK1342" s="61" t="s">
        <v>824</v>
      </c>
      <c r="AL1342" s="61" t="s">
        <v>1129</v>
      </c>
      <c r="AM1342" s="76"/>
      <c r="AN1342" s="239"/>
      <c r="AO1342" s="239"/>
      <c r="AP1342" s="239"/>
      <c r="AQ1342" s="239"/>
    </row>
    <row r="1343" spans="1:43" ht="25.5" x14ac:dyDescent="0.25">
      <c r="A1343" s="232" t="s">
        <v>1395</v>
      </c>
      <c r="B1343" s="191" t="s">
        <v>66</v>
      </c>
      <c r="C1343" s="191">
        <v>57</v>
      </c>
      <c r="D1343" s="198" t="s">
        <v>67</v>
      </c>
      <c r="E1343" s="198" t="s">
        <v>9</v>
      </c>
      <c r="F1343" s="211"/>
      <c r="G1343" s="211"/>
      <c r="H1343" s="211"/>
      <c r="I1343" s="211"/>
      <c r="J1343" s="211"/>
      <c r="K1343" s="211"/>
      <c r="L1343" s="211"/>
      <c r="M1343" s="211"/>
      <c r="N1343" s="211"/>
      <c r="O1343" s="211"/>
      <c r="P1343" s="211"/>
      <c r="Q1343" s="211"/>
      <c r="R1343" s="211"/>
      <c r="S1343" s="211"/>
      <c r="T1343" s="211"/>
      <c r="U1343" s="211"/>
      <c r="V1343" s="211"/>
      <c r="W1343" s="211"/>
      <c r="X1343" s="211"/>
      <c r="Y1343" s="189" t="s">
        <v>824</v>
      </c>
      <c r="Z1343" s="127" t="s">
        <v>824</v>
      </c>
      <c r="AA1343" s="127" t="s">
        <v>824</v>
      </c>
      <c r="AB1343" s="434" t="s">
        <v>824</v>
      </c>
      <c r="AC1343" s="61" t="s">
        <v>824</v>
      </c>
      <c r="AD1343" s="207"/>
      <c r="AE1343" s="61" t="s">
        <v>824</v>
      </c>
      <c r="AF1343" s="130" t="s">
        <v>824</v>
      </c>
      <c r="AG1343" s="123" t="s">
        <v>824</v>
      </c>
      <c r="AH1343" s="123" t="s">
        <v>824</v>
      </c>
      <c r="AI1343" s="61" t="s">
        <v>824</v>
      </c>
      <c r="AJ1343" s="61" t="s">
        <v>824</v>
      </c>
      <c r="AK1343" s="61" t="s">
        <v>824</v>
      </c>
      <c r="AL1343" s="61" t="s">
        <v>1129</v>
      </c>
      <c r="AM1343" s="76"/>
      <c r="AN1343" s="239"/>
      <c r="AO1343" s="239"/>
      <c r="AP1343" s="239"/>
      <c r="AQ1343" s="239"/>
    </row>
    <row r="1344" spans="1:43" ht="25.5" x14ac:dyDescent="0.25">
      <c r="A1344" s="232" t="s">
        <v>1395</v>
      </c>
      <c r="B1344" s="74" t="s">
        <v>66</v>
      </c>
      <c r="C1344" s="74">
        <v>59</v>
      </c>
      <c r="D1344" s="74" t="s">
        <v>71</v>
      </c>
      <c r="E1344" s="74" t="s">
        <v>9</v>
      </c>
      <c r="F1344" s="209"/>
      <c r="G1344" s="209"/>
      <c r="H1344" s="209"/>
      <c r="I1344" s="209"/>
      <c r="J1344" s="209"/>
      <c r="K1344" s="209"/>
      <c r="L1344" s="209"/>
      <c r="M1344" s="209"/>
      <c r="N1344" s="209"/>
      <c r="O1344" s="209"/>
      <c r="P1344" s="209"/>
      <c r="Q1344" s="209"/>
      <c r="R1344" s="209"/>
      <c r="S1344" s="209"/>
      <c r="T1344" s="209"/>
      <c r="U1344" s="209"/>
      <c r="V1344" s="209"/>
      <c r="W1344" s="209"/>
      <c r="X1344" s="209"/>
      <c r="Y1344" s="64" t="s">
        <v>824</v>
      </c>
      <c r="Z1344" s="127" t="s">
        <v>824</v>
      </c>
      <c r="AA1344" s="127" t="s">
        <v>824</v>
      </c>
      <c r="AB1344" s="434" t="s">
        <v>824</v>
      </c>
      <c r="AC1344" s="61" t="s">
        <v>824</v>
      </c>
      <c r="AD1344" s="207"/>
      <c r="AE1344" s="61" t="s">
        <v>824</v>
      </c>
      <c r="AF1344" s="130" t="s">
        <v>824</v>
      </c>
      <c r="AG1344" s="123" t="s">
        <v>824</v>
      </c>
      <c r="AH1344" s="123" t="s">
        <v>824</v>
      </c>
      <c r="AI1344" s="61" t="s">
        <v>824</v>
      </c>
      <c r="AJ1344" s="61" t="s">
        <v>824</v>
      </c>
      <c r="AK1344" s="61" t="s">
        <v>824</v>
      </c>
      <c r="AL1344" s="61" t="s">
        <v>1129</v>
      </c>
      <c r="AM1344" s="76"/>
      <c r="AN1344" s="239"/>
      <c r="AO1344" s="239"/>
      <c r="AP1344" s="239"/>
      <c r="AQ1344" s="239"/>
    </row>
    <row r="1345" spans="1:43" ht="25.5" x14ac:dyDescent="0.25">
      <c r="A1345" s="232" t="s">
        <v>1395</v>
      </c>
      <c r="B1345" s="191" t="s">
        <v>66</v>
      </c>
      <c r="C1345" s="191">
        <v>60</v>
      </c>
      <c r="D1345" s="198" t="s">
        <v>72</v>
      </c>
      <c r="E1345" s="198" t="s">
        <v>9</v>
      </c>
      <c r="F1345" s="211"/>
      <c r="G1345" s="211"/>
      <c r="H1345" s="211"/>
      <c r="I1345" s="211"/>
      <c r="J1345" s="211"/>
      <c r="K1345" s="211"/>
      <c r="L1345" s="211"/>
      <c r="M1345" s="211"/>
      <c r="N1345" s="211"/>
      <c r="O1345" s="211"/>
      <c r="P1345" s="211"/>
      <c r="Q1345" s="211"/>
      <c r="R1345" s="211"/>
      <c r="S1345" s="211"/>
      <c r="T1345" s="211"/>
      <c r="U1345" s="211"/>
      <c r="V1345" s="211"/>
      <c r="W1345" s="211"/>
      <c r="X1345" s="211"/>
      <c r="Y1345" s="189" t="s">
        <v>824</v>
      </c>
      <c r="Z1345" s="127" t="s">
        <v>824</v>
      </c>
      <c r="AA1345" s="127" t="s">
        <v>824</v>
      </c>
      <c r="AB1345" s="434" t="s">
        <v>824</v>
      </c>
      <c r="AC1345" s="61" t="s">
        <v>824</v>
      </c>
      <c r="AD1345" s="207"/>
      <c r="AE1345" s="61" t="s">
        <v>824</v>
      </c>
      <c r="AF1345" s="130" t="s">
        <v>824</v>
      </c>
      <c r="AG1345" s="123" t="s">
        <v>824</v>
      </c>
      <c r="AH1345" s="123" t="s">
        <v>824</v>
      </c>
      <c r="AI1345" s="61" t="s">
        <v>824</v>
      </c>
      <c r="AJ1345" s="61" t="s">
        <v>824</v>
      </c>
      <c r="AK1345" s="61" t="s">
        <v>824</v>
      </c>
      <c r="AL1345" s="61" t="s">
        <v>1129</v>
      </c>
      <c r="AM1345" s="76"/>
      <c r="AN1345" s="239"/>
      <c r="AO1345" s="239"/>
      <c r="AP1345" s="239"/>
      <c r="AQ1345" s="239"/>
    </row>
    <row r="1346" spans="1:43" ht="25.5" x14ac:dyDescent="0.25">
      <c r="A1346" s="232" t="s">
        <v>1395</v>
      </c>
      <c r="B1346" s="74" t="s">
        <v>101</v>
      </c>
      <c r="C1346" s="74">
        <v>61</v>
      </c>
      <c r="D1346" s="74" t="s">
        <v>674</v>
      </c>
      <c r="E1346" s="74" t="s">
        <v>9</v>
      </c>
      <c r="F1346" s="209"/>
      <c r="G1346" s="209"/>
      <c r="H1346" s="209"/>
      <c r="I1346" s="209"/>
      <c r="J1346" s="209"/>
      <c r="K1346" s="209"/>
      <c r="L1346" s="209"/>
      <c r="M1346" s="209"/>
      <c r="N1346" s="209"/>
      <c r="O1346" s="209"/>
      <c r="P1346" s="209"/>
      <c r="Q1346" s="209"/>
      <c r="R1346" s="209"/>
      <c r="S1346" s="209"/>
      <c r="T1346" s="209"/>
      <c r="U1346" s="209"/>
      <c r="V1346" s="209"/>
      <c r="W1346" s="209"/>
      <c r="X1346" s="209"/>
      <c r="Y1346" s="64" t="s">
        <v>824</v>
      </c>
      <c r="Z1346" s="127" t="s">
        <v>824</v>
      </c>
      <c r="AA1346" s="127" t="s">
        <v>824</v>
      </c>
      <c r="AB1346" s="434" t="s">
        <v>824</v>
      </c>
      <c r="AC1346" s="61" t="s">
        <v>824</v>
      </c>
      <c r="AD1346" s="207"/>
      <c r="AE1346" s="61" t="s">
        <v>824</v>
      </c>
      <c r="AF1346" s="130" t="s">
        <v>824</v>
      </c>
      <c r="AG1346" s="123" t="s">
        <v>824</v>
      </c>
      <c r="AH1346" s="123" t="s">
        <v>824</v>
      </c>
      <c r="AI1346" s="61" t="s">
        <v>824</v>
      </c>
      <c r="AJ1346" s="61" t="s">
        <v>824</v>
      </c>
      <c r="AK1346" s="61" t="s">
        <v>824</v>
      </c>
      <c r="AL1346" s="61" t="s">
        <v>1129</v>
      </c>
      <c r="AM1346" s="76"/>
      <c r="AN1346" s="239"/>
      <c r="AO1346" s="239"/>
      <c r="AP1346" s="239"/>
      <c r="AQ1346" s="239"/>
    </row>
    <row r="1347" spans="1:43" ht="25.5" x14ac:dyDescent="0.25">
      <c r="A1347" s="232" t="s">
        <v>1395</v>
      </c>
      <c r="B1347" s="191" t="s">
        <v>101</v>
      </c>
      <c r="C1347" s="191">
        <v>62</v>
      </c>
      <c r="D1347" s="198" t="s">
        <v>675</v>
      </c>
      <c r="E1347" s="198" t="s">
        <v>9</v>
      </c>
      <c r="F1347" s="211"/>
      <c r="G1347" s="211"/>
      <c r="H1347" s="211"/>
      <c r="I1347" s="211"/>
      <c r="J1347" s="211"/>
      <c r="K1347" s="211"/>
      <c r="L1347" s="211"/>
      <c r="M1347" s="211"/>
      <c r="N1347" s="211"/>
      <c r="O1347" s="211"/>
      <c r="P1347" s="211"/>
      <c r="Q1347" s="211"/>
      <c r="R1347" s="211"/>
      <c r="S1347" s="211"/>
      <c r="T1347" s="211"/>
      <c r="U1347" s="211"/>
      <c r="V1347" s="211"/>
      <c r="W1347" s="211"/>
      <c r="X1347" s="211"/>
      <c r="Y1347" s="189" t="s">
        <v>824</v>
      </c>
      <c r="Z1347" s="127" t="s">
        <v>824</v>
      </c>
      <c r="AA1347" s="127" t="s">
        <v>824</v>
      </c>
      <c r="AB1347" s="434" t="s">
        <v>824</v>
      </c>
      <c r="AC1347" s="61" t="s">
        <v>824</v>
      </c>
      <c r="AD1347" s="207"/>
      <c r="AE1347" s="61" t="s">
        <v>824</v>
      </c>
      <c r="AF1347" s="130" t="s">
        <v>824</v>
      </c>
      <c r="AG1347" s="123" t="s">
        <v>824</v>
      </c>
      <c r="AH1347" s="123" t="s">
        <v>824</v>
      </c>
      <c r="AI1347" s="61" t="s">
        <v>824</v>
      </c>
      <c r="AJ1347" s="61" t="s">
        <v>824</v>
      </c>
      <c r="AK1347" s="61" t="s">
        <v>824</v>
      </c>
      <c r="AL1347" s="61" t="s">
        <v>1129</v>
      </c>
      <c r="AM1347" s="76"/>
      <c r="AN1347" s="239"/>
      <c r="AO1347" s="239"/>
      <c r="AP1347" s="239"/>
      <c r="AQ1347" s="239"/>
    </row>
    <row r="1348" spans="1:43" ht="25.5" x14ac:dyDescent="0.25">
      <c r="A1348" s="232" t="s">
        <v>1395</v>
      </c>
      <c r="B1348" s="74" t="s">
        <v>76</v>
      </c>
      <c r="C1348" s="74">
        <v>64</v>
      </c>
      <c r="D1348" s="74" t="s">
        <v>77</v>
      </c>
      <c r="E1348" s="74" t="s">
        <v>9</v>
      </c>
      <c r="F1348" s="209"/>
      <c r="G1348" s="209"/>
      <c r="H1348" s="209"/>
      <c r="I1348" s="209"/>
      <c r="J1348" s="209"/>
      <c r="K1348" s="209"/>
      <c r="L1348" s="209"/>
      <c r="M1348" s="209"/>
      <c r="N1348" s="209"/>
      <c r="O1348" s="209"/>
      <c r="P1348" s="209"/>
      <c r="Q1348" s="209"/>
      <c r="R1348" s="209"/>
      <c r="S1348" s="209"/>
      <c r="T1348" s="209"/>
      <c r="U1348" s="209"/>
      <c r="V1348" s="209"/>
      <c r="W1348" s="209"/>
      <c r="X1348" s="209"/>
      <c r="Y1348" s="64" t="s">
        <v>824</v>
      </c>
      <c r="Z1348" s="127" t="s">
        <v>824</v>
      </c>
      <c r="AA1348" s="127" t="s">
        <v>824</v>
      </c>
      <c r="AB1348" s="434" t="s">
        <v>824</v>
      </c>
      <c r="AC1348" s="61" t="s">
        <v>824</v>
      </c>
      <c r="AD1348" s="207"/>
      <c r="AE1348" s="61" t="s">
        <v>824</v>
      </c>
      <c r="AF1348" s="130" t="s">
        <v>824</v>
      </c>
      <c r="AG1348" s="123" t="s">
        <v>824</v>
      </c>
      <c r="AH1348" s="123" t="s">
        <v>824</v>
      </c>
      <c r="AI1348" s="61" t="s">
        <v>824</v>
      </c>
      <c r="AJ1348" s="61" t="s">
        <v>824</v>
      </c>
      <c r="AK1348" s="61" t="s">
        <v>824</v>
      </c>
      <c r="AL1348" s="61" t="s">
        <v>1129</v>
      </c>
      <c r="AM1348" s="76"/>
      <c r="AN1348" s="239"/>
      <c r="AO1348" s="239"/>
      <c r="AP1348" s="239"/>
      <c r="AQ1348" s="239"/>
    </row>
    <row r="1349" spans="1:43" ht="38.25" x14ac:dyDescent="0.25">
      <c r="A1349" s="232" t="s">
        <v>1395</v>
      </c>
      <c r="B1349" s="191" t="s">
        <v>76</v>
      </c>
      <c r="C1349" s="191">
        <v>65</v>
      </c>
      <c r="D1349" s="198" t="s">
        <v>78</v>
      </c>
      <c r="E1349" s="198" t="s">
        <v>9</v>
      </c>
      <c r="F1349" s="211"/>
      <c r="G1349" s="211"/>
      <c r="H1349" s="211"/>
      <c r="I1349" s="211"/>
      <c r="J1349" s="211"/>
      <c r="K1349" s="211"/>
      <c r="L1349" s="211"/>
      <c r="M1349" s="211"/>
      <c r="N1349" s="211"/>
      <c r="O1349" s="211"/>
      <c r="P1349" s="211"/>
      <c r="Q1349" s="211"/>
      <c r="R1349" s="211"/>
      <c r="S1349" s="211"/>
      <c r="T1349" s="211"/>
      <c r="U1349" s="211"/>
      <c r="V1349" s="211"/>
      <c r="W1349" s="211"/>
      <c r="X1349" s="211"/>
      <c r="Y1349" s="189" t="s">
        <v>824</v>
      </c>
      <c r="Z1349" s="127" t="s">
        <v>824</v>
      </c>
      <c r="AA1349" s="127" t="s">
        <v>824</v>
      </c>
      <c r="AB1349" s="434" t="s">
        <v>824</v>
      </c>
      <c r="AC1349" s="61" t="s">
        <v>824</v>
      </c>
      <c r="AD1349" s="207"/>
      <c r="AE1349" s="61" t="s">
        <v>824</v>
      </c>
      <c r="AF1349" s="130" t="s">
        <v>824</v>
      </c>
      <c r="AG1349" s="123" t="s">
        <v>824</v>
      </c>
      <c r="AH1349" s="123" t="s">
        <v>824</v>
      </c>
      <c r="AI1349" s="61" t="s">
        <v>824</v>
      </c>
      <c r="AJ1349" s="61" t="s">
        <v>824</v>
      </c>
      <c r="AK1349" s="61" t="s">
        <v>824</v>
      </c>
      <c r="AL1349" s="61" t="s">
        <v>1129</v>
      </c>
      <c r="AM1349" s="76"/>
      <c r="AN1349" s="239"/>
      <c r="AO1349" s="239"/>
      <c r="AP1349" s="239"/>
      <c r="AQ1349" s="239"/>
    </row>
    <row r="1350" spans="1:43" ht="25.5" x14ac:dyDescent="0.25">
      <c r="A1350" s="232" t="s">
        <v>1395</v>
      </c>
      <c r="B1350" s="74" t="s">
        <v>676</v>
      </c>
      <c r="C1350" s="74">
        <v>72</v>
      </c>
      <c r="D1350" s="74" t="s">
        <v>679</v>
      </c>
      <c r="E1350" s="74" t="s">
        <v>9</v>
      </c>
      <c r="F1350" s="209"/>
      <c r="G1350" s="209"/>
      <c r="H1350" s="209"/>
      <c r="I1350" s="209"/>
      <c r="J1350" s="209"/>
      <c r="K1350" s="209"/>
      <c r="L1350" s="209"/>
      <c r="M1350" s="209"/>
      <c r="N1350" s="209"/>
      <c r="O1350" s="209"/>
      <c r="P1350" s="209"/>
      <c r="Q1350" s="209"/>
      <c r="R1350" s="209"/>
      <c r="S1350" s="209"/>
      <c r="T1350" s="209"/>
      <c r="U1350" s="209"/>
      <c r="V1350" s="209"/>
      <c r="W1350" s="209"/>
      <c r="X1350" s="209"/>
      <c r="Y1350" s="64" t="s">
        <v>824</v>
      </c>
      <c r="Z1350" s="127" t="s">
        <v>824</v>
      </c>
      <c r="AA1350" s="127" t="s">
        <v>824</v>
      </c>
      <c r="AB1350" s="434" t="s">
        <v>824</v>
      </c>
      <c r="AC1350" s="61" t="s">
        <v>824</v>
      </c>
      <c r="AD1350" s="207"/>
      <c r="AE1350" s="61" t="s">
        <v>824</v>
      </c>
      <c r="AF1350" s="130" t="s">
        <v>824</v>
      </c>
      <c r="AG1350" s="123" t="s">
        <v>824</v>
      </c>
      <c r="AH1350" s="123" t="s">
        <v>824</v>
      </c>
      <c r="AI1350" s="61" t="s">
        <v>824</v>
      </c>
      <c r="AJ1350" s="61" t="s">
        <v>824</v>
      </c>
      <c r="AK1350" s="61" t="s">
        <v>824</v>
      </c>
      <c r="AL1350" s="61" t="s">
        <v>1129</v>
      </c>
      <c r="AM1350" s="76"/>
      <c r="AN1350" s="239"/>
      <c r="AO1350" s="239"/>
      <c r="AP1350" s="239"/>
      <c r="AQ1350" s="239"/>
    </row>
    <row r="1351" spans="1:43" ht="25.5" x14ac:dyDescent="0.25">
      <c r="A1351" s="232" t="s">
        <v>1395</v>
      </c>
      <c r="B1351" s="191" t="s">
        <v>26</v>
      </c>
      <c r="C1351" s="191">
        <v>76</v>
      </c>
      <c r="D1351" s="198" t="s">
        <v>747</v>
      </c>
      <c r="E1351" s="198" t="s">
        <v>9</v>
      </c>
      <c r="F1351" s="211"/>
      <c r="G1351" s="211"/>
      <c r="H1351" s="211"/>
      <c r="I1351" s="211"/>
      <c r="J1351" s="211"/>
      <c r="K1351" s="211"/>
      <c r="L1351" s="211"/>
      <c r="M1351" s="211"/>
      <c r="N1351" s="211"/>
      <c r="O1351" s="211"/>
      <c r="P1351" s="211"/>
      <c r="Q1351" s="211"/>
      <c r="R1351" s="211"/>
      <c r="S1351" s="211"/>
      <c r="T1351" s="211"/>
      <c r="U1351" s="211"/>
      <c r="V1351" s="211"/>
      <c r="W1351" s="211"/>
      <c r="X1351" s="211"/>
      <c r="Y1351" s="189" t="s">
        <v>824</v>
      </c>
      <c r="Z1351" s="127" t="s">
        <v>824</v>
      </c>
      <c r="AA1351" s="127" t="s">
        <v>824</v>
      </c>
      <c r="AB1351" s="434" t="s">
        <v>824</v>
      </c>
      <c r="AC1351" s="61" t="s">
        <v>824</v>
      </c>
      <c r="AD1351" s="207"/>
      <c r="AE1351" s="61" t="s">
        <v>824</v>
      </c>
      <c r="AF1351" s="130" t="s">
        <v>824</v>
      </c>
      <c r="AG1351" s="123" t="s">
        <v>824</v>
      </c>
      <c r="AH1351" s="123" t="s">
        <v>824</v>
      </c>
      <c r="AI1351" s="61" t="s">
        <v>824</v>
      </c>
      <c r="AJ1351" s="61" t="s">
        <v>824</v>
      </c>
      <c r="AK1351" s="61" t="s">
        <v>824</v>
      </c>
      <c r="AL1351" s="61" t="s">
        <v>1129</v>
      </c>
      <c r="AM1351" s="76"/>
      <c r="AN1351" s="239"/>
      <c r="AO1351" s="239"/>
      <c r="AP1351" s="239"/>
      <c r="AQ1351" s="239"/>
    </row>
    <row r="1352" spans="1:43" ht="25.5" x14ac:dyDescent="0.25">
      <c r="A1352" s="232" t="s">
        <v>1395</v>
      </c>
      <c r="B1352" s="74" t="s">
        <v>26</v>
      </c>
      <c r="C1352" s="74">
        <v>81</v>
      </c>
      <c r="D1352" s="74" t="s">
        <v>751</v>
      </c>
      <c r="E1352" s="74" t="s">
        <v>9</v>
      </c>
      <c r="F1352" s="209"/>
      <c r="G1352" s="209"/>
      <c r="H1352" s="209"/>
      <c r="I1352" s="209"/>
      <c r="J1352" s="209"/>
      <c r="K1352" s="209"/>
      <c r="L1352" s="209"/>
      <c r="M1352" s="209"/>
      <c r="N1352" s="209"/>
      <c r="O1352" s="209"/>
      <c r="P1352" s="209"/>
      <c r="Q1352" s="209"/>
      <c r="R1352" s="209"/>
      <c r="S1352" s="209"/>
      <c r="T1352" s="209"/>
      <c r="U1352" s="209"/>
      <c r="V1352" s="209"/>
      <c r="W1352" s="209"/>
      <c r="X1352" s="209"/>
      <c r="Y1352" s="64" t="s">
        <v>824</v>
      </c>
      <c r="Z1352" s="127" t="s">
        <v>824</v>
      </c>
      <c r="AA1352" s="127" t="s">
        <v>824</v>
      </c>
      <c r="AB1352" s="434" t="s">
        <v>824</v>
      </c>
      <c r="AC1352" s="61" t="s">
        <v>824</v>
      </c>
      <c r="AD1352" s="207"/>
      <c r="AE1352" s="61" t="s">
        <v>824</v>
      </c>
      <c r="AF1352" s="130" t="s">
        <v>824</v>
      </c>
      <c r="AG1352" s="123" t="s">
        <v>824</v>
      </c>
      <c r="AH1352" s="123" t="s">
        <v>824</v>
      </c>
      <c r="AI1352" s="61" t="s">
        <v>824</v>
      </c>
      <c r="AJ1352" s="61" t="s">
        <v>824</v>
      </c>
      <c r="AK1352" s="61" t="s">
        <v>824</v>
      </c>
      <c r="AL1352" s="61" t="s">
        <v>1129</v>
      </c>
      <c r="AM1352" s="76"/>
      <c r="AN1352" s="239"/>
      <c r="AO1352" s="239"/>
      <c r="AP1352" s="239"/>
      <c r="AQ1352" s="239"/>
    </row>
    <row r="1353" spans="1:43" ht="25.5" x14ac:dyDescent="0.25">
      <c r="A1353" s="232" t="s">
        <v>1395</v>
      </c>
      <c r="B1353" s="191" t="s">
        <v>26</v>
      </c>
      <c r="C1353" s="191">
        <v>82</v>
      </c>
      <c r="D1353" s="198" t="s">
        <v>1160</v>
      </c>
      <c r="E1353" s="198" t="s">
        <v>9</v>
      </c>
      <c r="F1353" s="211"/>
      <c r="G1353" s="211"/>
      <c r="H1353" s="211"/>
      <c r="I1353" s="211"/>
      <c r="J1353" s="211"/>
      <c r="K1353" s="211"/>
      <c r="L1353" s="211"/>
      <c r="M1353" s="211"/>
      <c r="N1353" s="211"/>
      <c r="O1353" s="211"/>
      <c r="P1353" s="211"/>
      <c r="Q1353" s="211"/>
      <c r="R1353" s="211"/>
      <c r="S1353" s="211"/>
      <c r="T1353" s="211"/>
      <c r="U1353" s="211"/>
      <c r="V1353" s="211"/>
      <c r="W1353" s="211"/>
      <c r="X1353" s="211"/>
      <c r="Y1353" s="189" t="s">
        <v>824</v>
      </c>
      <c r="Z1353" s="127" t="s">
        <v>824</v>
      </c>
      <c r="AA1353" s="127" t="s">
        <v>824</v>
      </c>
      <c r="AB1353" s="434" t="s">
        <v>824</v>
      </c>
      <c r="AC1353" s="61" t="s">
        <v>824</v>
      </c>
      <c r="AD1353" s="207"/>
      <c r="AE1353" s="61" t="s">
        <v>824</v>
      </c>
      <c r="AF1353" s="130" t="s">
        <v>824</v>
      </c>
      <c r="AG1353" s="123" t="s">
        <v>824</v>
      </c>
      <c r="AH1353" s="123" t="s">
        <v>824</v>
      </c>
      <c r="AI1353" s="61" t="s">
        <v>824</v>
      </c>
      <c r="AJ1353" s="61" t="s">
        <v>824</v>
      </c>
      <c r="AK1353" s="61" t="s">
        <v>824</v>
      </c>
      <c r="AL1353" s="61" t="s">
        <v>1129</v>
      </c>
      <c r="AM1353" s="76"/>
      <c r="AN1353" s="239"/>
      <c r="AO1353" s="239"/>
      <c r="AP1353" s="239"/>
      <c r="AQ1353" s="239"/>
    </row>
    <row r="1354" spans="1:43" ht="38.25" x14ac:dyDescent="0.25">
      <c r="A1354" s="232" t="s">
        <v>1395</v>
      </c>
      <c r="B1354" s="74" t="s">
        <v>26</v>
      </c>
      <c r="C1354" s="74">
        <v>86</v>
      </c>
      <c r="D1354" s="74" t="s">
        <v>1161</v>
      </c>
      <c r="E1354" s="74" t="s">
        <v>9</v>
      </c>
      <c r="F1354" s="209"/>
      <c r="G1354" s="209"/>
      <c r="H1354" s="209"/>
      <c r="I1354" s="209"/>
      <c r="J1354" s="209"/>
      <c r="K1354" s="209"/>
      <c r="L1354" s="209"/>
      <c r="M1354" s="209"/>
      <c r="N1354" s="209"/>
      <c r="O1354" s="209"/>
      <c r="P1354" s="209"/>
      <c r="Q1354" s="209"/>
      <c r="R1354" s="209"/>
      <c r="S1354" s="209"/>
      <c r="T1354" s="209"/>
      <c r="U1354" s="209"/>
      <c r="V1354" s="209"/>
      <c r="W1354" s="209"/>
      <c r="X1354" s="209"/>
      <c r="Y1354" s="64" t="s">
        <v>824</v>
      </c>
      <c r="Z1354" s="127" t="s">
        <v>824</v>
      </c>
      <c r="AA1354" s="127" t="s">
        <v>824</v>
      </c>
      <c r="AB1354" s="434" t="s">
        <v>824</v>
      </c>
      <c r="AC1354" s="61" t="s">
        <v>824</v>
      </c>
      <c r="AD1354" s="207"/>
      <c r="AE1354" s="61" t="s">
        <v>824</v>
      </c>
      <c r="AF1354" s="130" t="s">
        <v>824</v>
      </c>
      <c r="AG1354" s="123" t="s">
        <v>824</v>
      </c>
      <c r="AH1354" s="123" t="s">
        <v>824</v>
      </c>
      <c r="AI1354" s="61" t="s">
        <v>824</v>
      </c>
      <c r="AJ1354" s="61" t="s">
        <v>824</v>
      </c>
      <c r="AK1354" s="61" t="s">
        <v>824</v>
      </c>
      <c r="AL1354" s="61" t="s">
        <v>1129</v>
      </c>
      <c r="AM1354" s="76"/>
      <c r="AN1354" s="239"/>
      <c r="AO1354" s="239"/>
      <c r="AP1354" s="239"/>
      <c r="AQ1354" s="239"/>
    </row>
    <row r="1355" spans="1:43" ht="25.5" x14ac:dyDescent="0.25">
      <c r="A1355" s="232" t="s">
        <v>1395</v>
      </c>
      <c r="B1355" s="191" t="s">
        <v>687</v>
      </c>
      <c r="C1355" s="191">
        <v>102</v>
      </c>
      <c r="D1355" s="198" t="s">
        <v>690</v>
      </c>
      <c r="E1355" s="198" t="s">
        <v>9</v>
      </c>
      <c r="F1355" s="211"/>
      <c r="G1355" s="211"/>
      <c r="H1355" s="211"/>
      <c r="I1355" s="211"/>
      <c r="J1355" s="211"/>
      <c r="K1355" s="211"/>
      <c r="L1355" s="211"/>
      <c r="M1355" s="211"/>
      <c r="N1355" s="211"/>
      <c r="O1355" s="211"/>
      <c r="P1355" s="211"/>
      <c r="Q1355" s="211"/>
      <c r="R1355" s="211"/>
      <c r="S1355" s="211"/>
      <c r="T1355" s="211"/>
      <c r="U1355" s="211"/>
      <c r="V1355" s="211"/>
      <c r="W1355" s="211"/>
      <c r="X1355" s="211"/>
      <c r="Y1355" s="189" t="s">
        <v>824</v>
      </c>
      <c r="Z1355" s="127" t="s">
        <v>824</v>
      </c>
      <c r="AA1355" s="127" t="s">
        <v>824</v>
      </c>
      <c r="AB1355" s="434" t="s">
        <v>824</v>
      </c>
      <c r="AC1355" s="61" t="s">
        <v>824</v>
      </c>
      <c r="AD1355" s="207"/>
      <c r="AE1355" s="61" t="s">
        <v>824</v>
      </c>
      <c r="AF1355" s="130" t="s">
        <v>824</v>
      </c>
      <c r="AG1355" s="123" t="s">
        <v>824</v>
      </c>
      <c r="AH1355" s="123" t="s">
        <v>824</v>
      </c>
      <c r="AI1355" s="61" t="s">
        <v>824</v>
      </c>
      <c r="AJ1355" s="61" t="s">
        <v>824</v>
      </c>
      <c r="AK1355" s="61" t="s">
        <v>824</v>
      </c>
      <c r="AL1355" s="61" t="s">
        <v>1129</v>
      </c>
      <c r="AM1355" s="76"/>
      <c r="AN1355" s="239"/>
      <c r="AO1355" s="239"/>
      <c r="AP1355" s="239"/>
      <c r="AQ1355" s="239"/>
    </row>
    <row r="1356" spans="1:43" ht="30" x14ac:dyDescent="0.25">
      <c r="A1356" s="232" t="s">
        <v>1395</v>
      </c>
      <c r="B1356" s="74" t="s">
        <v>12</v>
      </c>
      <c r="C1356" s="74">
        <v>104</v>
      </c>
      <c r="D1356" s="74" t="s">
        <v>692</v>
      </c>
      <c r="E1356" s="74" t="s">
        <v>684</v>
      </c>
      <c r="F1356" s="209">
        <v>1</v>
      </c>
      <c r="G1356" s="209">
        <v>1</v>
      </c>
      <c r="H1356" s="209">
        <v>1</v>
      </c>
      <c r="I1356" s="209">
        <v>1</v>
      </c>
      <c r="J1356" s="209">
        <v>1</v>
      </c>
      <c r="K1356" s="209">
        <v>1</v>
      </c>
      <c r="L1356" s="209">
        <v>1</v>
      </c>
      <c r="M1356" s="209">
        <v>1</v>
      </c>
      <c r="N1356" s="209"/>
      <c r="O1356" s="209"/>
      <c r="P1356" s="209"/>
      <c r="Q1356" s="209"/>
      <c r="R1356" s="209"/>
      <c r="S1356" s="209"/>
      <c r="T1356" s="209"/>
      <c r="U1356" s="209"/>
      <c r="V1356" s="209"/>
      <c r="W1356" s="209"/>
      <c r="X1356" s="209"/>
      <c r="Y1356" s="64">
        <v>1</v>
      </c>
      <c r="Z1356" s="127">
        <v>1</v>
      </c>
      <c r="AA1356" s="127">
        <v>1</v>
      </c>
      <c r="AB1356" s="434" t="s">
        <v>1168</v>
      </c>
      <c r="AC1356" s="61" t="s">
        <v>462</v>
      </c>
      <c r="AD1356" s="207" t="s">
        <v>463</v>
      </c>
      <c r="AE1356" s="61" t="s">
        <v>475</v>
      </c>
      <c r="AF1356" s="130" t="s">
        <v>1168</v>
      </c>
      <c r="AG1356" s="123">
        <v>1</v>
      </c>
      <c r="AH1356" s="123">
        <v>1</v>
      </c>
      <c r="AI1356" s="61" t="s">
        <v>462</v>
      </c>
      <c r="AJ1356" s="61" t="s">
        <v>463</v>
      </c>
      <c r="AK1356" s="61" t="s">
        <v>475</v>
      </c>
      <c r="AL1356" s="61" t="s">
        <v>377</v>
      </c>
      <c r="AM1356" s="76"/>
      <c r="AN1356" s="239"/>
      <c r="AO1356" s="239"/>
      <c r="AP1356" s="239"/>
      <c r="AQ1356" s="239"/>
    </row>
    <row r="1357" spans="1:43" ht="25.5" x14ac:dyDescent="0.25">
      <c r="A1357" s="232" t="s">
        <v>1395</v>
      </c>
      <c r="B1357" s="191" t="s">
        <v>33</v>
      </c>
      <c r="C1357" s="191">
        <v>105</v>
      </c>
      <c r="D1357" s="198" t="s">
        <v>693</v>
      </c>
      <c r="E1357" s="198" t="s">
        <v>9</v>
      </c>
      <c r="F1357" s="211"/>
      <c r="G1357" s="211"/>
      <c r="H1357" s="211"/>
      <c r="I1357" s="211"/>
      <c r="J1357" s="211"/>
      <c r="K1357" s="211"/>
      <c r="L1357" s="211"/>
      <c r="M1357" s="211"/>
      <c r="N1357" s="211"/>
      <c r="O1357" s="211"/>
      <c r="P1357" s="211"/>
      <c r="Q1357" s="211"/>
      <c r="R1357" s="211"/>
      <c r="S1357" s="211"/>
      <c r="T1357" s="211"/>
      <c r="U1357" s="211"/>
      <c r="V1357" s="211"/>
      <c r="W1357" s="211"/>
      <c r="X1357" s="211"/>
      <c r="Y1357" s="189" t="s">
        <v>824</v>
      </c>
      <c r="Z1357" s="127" t="s">
        <v>824</v>
      </c>
      <c r="AA1357" s="127" t="s">
        <v>824</v>
      </c>
      <c r="AB1357" s="434" t="s">
        <v>824</v>
      </c>
      <c r="AC1357" s="61" t="s">
        <v>824</v>
      </c>
      <c r="AD1357" s="207"/>
      <c r="AE1357" s="61" t="s">
        <v>824</v>
      </c>
      <c r="AF1357" s="130" t="s">
        <v>824</v>
      </c>
      <c r="AG1357" s="123" t="s">
        <v>824</v>
      </c>
      <c r="AH1357" s="123" t="s">
        <v>824</v>
      </c>
      <c r="AI1357" s="61" t="s">
        <v>824</v>
      </c>
      <c r="AJ1357" s="61" t="s">
        <v>824</v>
      </c>
      <c r="AK1357" s="61" t="s">
        <v>824</v>
      </c>
      <c r="AL1357" s="61" t="s">
        <v>1129</v>
      </c>
      <c r="AM1357" s="76"/>
      <c r="AN1357" s="239"/>
      <c r="AO1357" s="239"/>
      <c r="AP1357" s="239"/>
      <c r="AQ1357" s="239"/>
    </row>
    <row r="1358" spans="1:43" ht="25.5" x14ac:dyDescent="0.25">
      <c r="A1358" s="232" t="s">
        <v>1395</v>
      </c>
      <c r="B1358" s="74" t="s">
        <v>33</v>
      </c>
      <c r="C1358" s="74">
        <v>106</v>
      </c>
      <c r="D1358" s="74" t="s">
        <v>695</v>
      </c>
      <c r="E1358" s="74" t="s">
        <v>9</v>
      </c>
      <c r="F1358" s="209"/>
      <c r="G1358" s="209"/>
      <c r="H1358" s="209"/>
      <c r="I1358" s="209"/>
      <c r="J1358" s="209"/>
      <c r="K1358" s="209"/>
      <c r="L1358" s="209"/>
      <c r="M1358" s="209"/>
      <c r="N1358" s="209"/>
      <c r="O1358" s="209"/>
      <c r="P1358" s="209"/>
      <c r="Q1358" s="209"/>
      <c r="R1358" s="209"/>
      <c r="S1358" s="209"/>
      <c r="T1358" s="209"/>
      <c r="U1358" s="209"/>
      <c r="V1358" s="209"/>
      <c r="W1358" s="209"/>
      <c r="X1358" s="209"/>
      <c r="Y1358" s="64" t="s">
        <v>824</v>
      </c>
      <c r="Z1358" s="127" t="s">
        <v>824</v>
      </c>
      <c r="AA1358" s="127" t="s">
        <v>824</v>
      </c>
      <c r="AB1358" s="434" t="s">
        <v>824</v>
      </c>
      <c r="AC1358" s="61" t="s">
        <v>824</v>
      </c>
      <c r="AD1358" s="207"/>
      <c r="AE1358" s="61" t="s">
        <v>824</v>
      </c>
      <c r="AF1358" s="130" t="s">
        <v>824</v>
      </c>
      <c r="AG1358" s="123" t="s">
        <v>824</v>
      </c>
      <c r="AH1358" s="123" t="s">
        <v>824</v>
      </c>
      <c r="AI1358" s="61" t="s">
        <v>824</v>
      </c>
      <c r="AJ1358" s="61" t="s">
        <v>824</v>
      </c>
      <c r="AK1358" s="61" t="s">
        <v>824</v>
      </c>
      <c r="AL1358" s="61" t="s">
        <v>1129</v>
      </c>
      <c r="AM1358" s="76"/>
      <c r="AN1358" s="239"/>
      <c r="AO1358" s="239"/>
      <c r="AP1358" s="239"/>
      <c r="AQ1358" s="239"/>
    </row>
    <row r="1359" spans="1:43" ht="25.5" x14ac:dyDescent="0.25">
      <c r="A1359" s="232" t="s">
        <v>1395</v>
      </c>
      <c r="B1359" s="191" t="s">
        <v>33</v>
      </c>
      <c r="C1359" s="191">
        <v>107</v>
      </c>
      <c r="D1359" s="198" t="s">
        <v>696</v>
      </c>
      <c r="E1359" s="198" t="s">
        <v>9</v>
      </c>
      <c r="F1359" s="211"/>
      <c r="G1359" s="211"/>
      <c r="H1359" s="211"/>
      <c r="I1359" s="211"/>
      <c r="J1359" s="211"/>
      <c r="K1359" s="211"/>
      <c r="L1359" s="211"/>
      <c r="M1359" s="211"/>
      <c r="N1359" s="211"/>
      <c r="O1359" s="211"/>
      <c r="P1359" s="211"/>
      <c r="Q1359" s="211"/>
      <c r="R1359" s="211"/>
      <c r="S1359" s="211"/>
      <c r="T1359" s="211"/>
      <c r="U1359" s="211"/>
      <c r="V1359" s="211"/>
      <c r="W1359" s="211"/>
      <c r="X1359" s="211"/>
      <c r="Y1359" s="189" t="s">
        <v>824</v>
      </c>
      <c r="Z1359" s="127" t="s">
        <v>824</v>
      </c>
      <c r="AA1359" s="127" t="s">
        <v>824</v>
      </c>
      <c r="AB1359" s="434" t="s">
        <v>824</v>
      </c>
      <c r="AC1359" s="61" t="s">
        <v>824</v>
      </c>
      <c r="AD1359" s="207"/>
      <c r="AE1359" s="61" t="s">
        <v>824</v>
      </c>
      <c r="AF1359" s="130" t="s">
        <v>824</v>
      </c>
      <c r="AG1359" s="123" t="s">
        <v>824</v>
      </c>
      <c r="AH1359" s="123" t="s">
        <v>824</v>
      </c>
      <c r="AI1359" s="61" t="s">
        <v>824</v>
      </c>
      <c r="AJ1359" s="61" t="s">
        <v>824</v>
      </c>
      <c r="AK1359" s="61" t="s">
        <v>824</v>
      </c>
      <c r="AL1359" s="61" t="s">
        <v>1129</v>
      </c>
      <c r="AM1359" s="76"/>
      <c r="AN1359" s="239"/>
      <c r="AO1359" s="239"/>
      <c r="AP1359" s="239"/>
      <c r="AQ1359" s="239"/>
    </row>
    <row r="1360" spans="1:43" ht="25.5" x14ac:dyDescent="0.25">
      <c r="A1360" s="232" t="s">
        <v>1395</v>
      </c>
      <c r="B1360" s="74" t="s">
        <v>35</v>
      </c>
      <c r="C1360" s="74">
        <v>108</v>
      </c>
      <c r="D1360" s="74" t="s">
        <v>697</v>
      </c>
      <c r="E1360" s="74" t="s">
        <v>9</v>
      </c>
      <c r="F1360" s="209"/>
      <c r="G1360" s="209"/>
      <c r="H1360" s="209"/>
      <c r="I1360" s="209"/>
      <c r="J1360" s="209"/>
      <c r="K1360" s="209"/>
      <c r="L1360" s="209"/>
      <c r="M1360" s="209"/>
      <c r="N1360" s="209"/>
      <c r="O1360" s="209"/>
      <c r="P1360" s="209"/>
      <c r="Q1360" s="209"/>
      <c r="R1360" s="209"/>
      <c r="S1360" s="209"/>
      <c r="T1360" s="209"/>
      <c r="U1360" s="209"/>
      <c r="V1360" s="209"/>
      <c r="W1360" s="209"/>
      <c r="X1360" s="209"/>
      <c r="Y1360" s="64" t="s">
        <v>824</v>
      </c>
      <c r="Z1360" s="127" t="s">
        <v>824</v>
      </c>
      <c r="AA1360" s="127" t="s">
        <v>824</v>
      </c>
      <c r="AB1360" s="434" t="s">
        <v>824</v>
      </c>
      <c r="AC1360" s="61" t="s">
        <v>824</v>
      </c>
      <c r="AD1360" s="207"/>
      <c r="AE1360" s="61" t="s">
        <v>824</v>
      </c>
      <c r="AF1360" s="130" t="s">
        <v>824</v>
      </c>
      <c r="AG1360" s="123" t="s">
        <v>824</v>
      </c>
      <c r="AH1360" s="123" t="s">
        <v>824</v>
      </c>
      <c r="AI1360" s="61" t="s">
        <v>824</v>
      </c>
      <c r="AJ1360" s="61" t="s">
        <v>824</v>
      </c>
      <c r="AK1360" s="61" t="s">
        <v>824</v>
      </c>
      <c r="AL1360" s="61" t="s">
        <v>1129</v>
      </c>
      <c r="AM1360" s="76"/>
      <c r="AN1360" s="239"/>
      <c r="AO1360" s="239"/>
      <c r="AP1360" s="239"/>
      <c r="AQ1360" s="239"/>
    </row>
    <row r="1361" spans="1:43" ht="38.25" x14ac:dyDescent="0.25">
      <c r="A1361" s="232" t="s">
        <v>1395</v>
      </c>
      <c r="B1361" s="191" t="s">
        <v>35</v>
      </c>
      <c r="C1361" s="191">
        <v>109</v>
      </c>
      <c r="D1361" s="198" t="s">
        <v>698</v>
      </c>
      <c r="E1361" s="198" t="s">
        <v>9</v>
      </c>
      <c r="F1361" s="211"/>
      <c r="G1361" s="211"/>
      <c r="H1361" s="211"/>
      <c r="I1361" s="211"/>
      <c r="J1361" s="211"/>
      <c r="K1361" s="211"/>
      <c r="L1361" s="211"/>
      <c r="M1361" s="211"/>
      <c r="N1361" s="211"/>
      <c r="O1361" s="211"/>
      <c r="P1361" s="211"/>
      <c r="Q1361" s="211"/>
      <c r="R1361" s="211"/>
      <c r="S1361" s="211"/>
      <c r="T1361" s="211"/>
      <c r="U1361" s="211"/>
      <c r="V1361" s="211"/>
      <c r="W1361" s="211"/>
      <c r="X1361" s="211"/>
      <c r="Y1361" s="189" t="s">
        <v>824</v>
      </c>
      <c r="Z1361" s="127" t="s">
        <v>824</v>
      </c>
      <c r="AA1361" s="127" t="s">
        <v>824</v>
      </c>
      <c r="AB1361" s="434" t="s">
        <v>824</v>
      </c>
      <c r="AC1361" s="61" t="s">
        <v>824</v>
      </c>
      <c r="AD1361" s="207"/>
      <c r="AE1361" s="61" t="s">
        <v>824</v>
      </c>
      <c r="AF1361" s="130" t="s">
        <v>824</v>
      </c>
      <c r="AG1361" s="123" t="s">
        <v>824</v>
      </c>
      <c r="AH1361" s="123" t="s">
        <v>824</v>
      </c>
      <c r="AI1361" s="61" t="s">
        <v>824</v>
      </c>
      <c r="AJ1361" s="61" t="s">
        <v>824</v>
      </c>
      <c r="AK1361" s="61" t="s">
        <v>824</v>
      </c>
      <c r="AL1361" s="61" t="s">
        <v>1129</v>
      </c>
      <c r="AM1361" s="76"/>
      <c r="AN1361" s="239"/>
      <c r="AO1361" s="239"/>
      <c r="AP1361" s="239"/>
      <c r="AQ1361" s="239"/>
    </row>
    <row r="1362" spans="1:43" ht="38.25" x14ac:dyDescent="0.25">
      <c r="A1362" s="232" t="s">
        <v>1395</v>
      </c>
      <c r="B1362" s="74" t="s">
        <v>35</v>
      </c>
      <c r="C1362" s="74">
        <v>110</v>
      </c>
      <c r="D1362" s="74" t="s">
        <v>699</v>
      </c>
      <c r="E1362" s="74" t="s">
        <v>9</v>
      </c>
      <c r="F1362" s="209"/>
      <c r="G1362" s="209"/>
      <c r="H1362" s="209"/>
      <c r="I1362" s="209"/>
      <c r="J1362" s="209"/>
      <c r="K1362" s="209"/>
      <c r="L1362" s="209"/>
      <c r="M1362" s="209"/>
      <c r="N1362" s="209"/>
      <c r="O1362" s="209"/>
      <c r="P1362" s="209"/>
      <c r="Q1362" s="209"/>
      <c r="R1362" s="209"/>
      <c r="S1362" s="209"/>
      <c r="T1362" s="209"/>
      <c r="U1362" s="209"/>
      <c r="V1362" s="209"/>
      <c r="W1362" s="209"/>
      <c r="X1362" s="209"/>
      <c r="Y1362" s="64" t="s">
        <v>824</v>
      </c>
      <c r="Z1362" s="127" t="s">
        <v>824</v>
      </c>
      <c r="AA1362" s="127" t="s">
        <v>824</v>
      </c>
      <c r="AB1362" s="434" t="s">
        <v>824</v>
      </c>
      <c r="AC1362" s="61" t="s">
        <v>824</v>
      </c>
      <c r="AD1362" s="207"/>
      <c r="AE1362" s="61" t="s">
        <v>824</v>
      </c>
      <c r="AF1362" s="130" t="s">
        <v>824</v>
      </c>
      <c r="AG1362" s="123" t="s">
        <v>824</v>
      </c>
      <c r="AH1362" s="123" t="s">
        <v>824</v>
      </c>
      <c r="AI1362" s="61" t="s">
        <v>824</v>
      </c>
      <c r="AJ1362" s="61" t="s">
        <v>824</v>
      </c>
      <c r="AK1362" s="61" t="s">
        <v>824</v>
      </c>
      <c r="AL1362" s="61" t="s">
        <v>1129</v>
      </c>
      <c r="AM1362" s="76"/>
      <c r="AN1362" s="239"/>
      <c r="AO1362" s="239"/>
      <c r="AP1362" s="239"/>
      <c r="AQ1362" s="239"/>
    </row>
    <row r="1363" spans="1:43" ht="25.5" x14ac:dyDescent="0.25">
      <c r="A1363" s="232" t="s">
        <v>1395</v>
      </c>
      <c r="B1363" s="191" t="s">
        <v>35</v>
      </c>
      <c r="C1363" s="191">
        <v>111</v>
      </c>
      <c r="D1363" s="198" t="s">
        <v>700</v>
      </c>
      <c r="E1363" s="198" t="s">
        <v>9</v>
      </c>
      <c r="F1363" s="211"/>
      <c r="G1363" s="211"/>
      <c r="H1363" s="211"/>
      <c r="I1363" s="211"/>
      <c r="J1363" s="211"/>
      <c r="K1363" s="211"/>
      <c r="L1363" s="211"/>
      <c r="M1363" s="211"/>
      <c r="N1363" s="211"/>
      <c r="O1363" s="211"/>
      <c r="P1363" s="211"/>
      <c r="Q1363" s="211"/>
      <c r="R1363" s="211"/>
      <c r="S1363" s="211"/>
      <c r="T1363" s="211"/>
      <c r="U1363" s="211"/>
      <c r="V1363" s="211"/>
      <c r="W1363" s="211"/>
      <c r="X1363" s="211"/>
      <c r="Y1363" s="189" t="s">
        <v>824</v>
      </c>
      <c r="Z1363" s="127" t="s">
        <v>824</v>
      </c>
      <c r="AA1363" s="127" t="s">
        <v>824</v>
      </c>
      <c r="AB1363" s="434" t="s">
        <v>824</v>
      </c>
      <c r="AC1363" s="61" t="s">
        <v>824</v>
      </c>
      <c r="AD1363" s="207"/>
      <c r="AE1363" s="61" t="s">
        <v>824</v>
      </c>
      <c r="AF1363" s="130" t="s">
        <v>824</v>
      </c>
      <c r="AG1363" s="123" t="s">
        <v>824</v>
      </c>
      <c r="AH1363" s="123" t="s">
        <v>824</v>
      </c>
      <c r="AI1363" s="61" t="s">
        <v>824</v>
      </c>
      <c r="AJ1363" s="61" t="s">
        <v>824</v>
      </c>
      <c r="AK1363" s="61" t="s">
        <v>824</v>
      </c>
      <c r="AL1363" s="61" t="s">
        <v>1129</v>
      </c>
      <c r="AM1363" s="76"/>
      <c r="AN1363" s="239"/>
      <c r="AO1363" s="239"/>
      <c r="AP1363" s="239"/>
      <c r="AQ1363" s="239"/>
    </row>
    <row r="1364" spans="1:43" ht="38.25" x14ac:dyDescent="0.25">
      <c r="A1364" s="232" t="s">
        <v>1395</v>
      </c>
      <c r="B1364" s="74" t="s">
        <v>35</v>
      </c>
      <c r="C1364" s="74">
        <v>112</v>
      </c>
      <c r="D1364" s="74" t="s">
        <v>701</v>
      </c>
      <c r="E1364" s="74" t="s">
        <v>9</v>
      </c>
      <c r="F1364" s="209"/>
      <c r="G1364" s="209"/>
      <c r="H1364" s="209"/>
      <c r="I1364" s="209"/>
      <c r="J1364" s="209"/>
      <c r="K1364" s="209"/>
      <c r="L1364" s="209"/>
      <c r="M1364" s="209"/>
      <c r="N1364" s="209"/>
      <c r="O1364" s="209"/>
      <c r="P1364" s="209"/>
      <c r="Q1364" s="209"/>
      <c r="R1364" s="209"/>
      <c r="S1364" s="209"/>
      <c r="T1364" s="209"/>
      <c r="U1364" s="209"/>
      <c r="V1364" s="209"/>
      <c r="W1364" s="209"/>
      <c r="X1364" s="209"/>
      <c r="Y1364" s="64" t="s">
        <v>824</v>
      </c>
      <c r="Z1364" s="127" t="s">
        <v>824</v>
      </c>
      <c r="AA1364" s="127" t="s">
        <v>824</v>
      </c>
      <c r="AB1364" s="434" t="s">
        <v>824</v>
      </c>
      <c r="AC1364" s="61" t="s">
        <v>824</v>
      </c>
      <c r="AD1364" s="207"/>
      <c r="AE1364" s="61" t="s">
        <v>824</v>
      </c>
      <c r="AF1364" s="130" t="s">
        <v>824</v>
      </c>
      <c r="AG1364" s="123" t="s">
        <v>824</v>
      </c>
      <c r="AH1364" s="123" t="s">
        <v>824</v>
      </c>
      <c r="AI1364" s="61" t="s">
        <v>824</v>
      </c>
      <c r="AJ1364" s="61" t="s">
        <v>824</v>
      </c>
      <c r="AK1364" s="61" t="s">
        <v>824</v>
      </c>
      <c r="AL1364" s="61" t="s">
        <v>1129</v>
      </c>
      <c r="AM1364" s="76"/>
      <c r="AN1364" s="239"/>
      <c r="AO1364" s="239"/>
      <c r="AP1364" s="239"/>
      <c r="AQ1364" s="239"/>
    </row>
    <row r="1365" spans="1:43" ht="25.5" x14ac:dyDescent="0.25">
      <c r="A1365" s="232" t="s">
        <v>1395</v>
      </c>
      <c r="B1365" s="191" t="s">
        <v>38</v>
      </c>
      <c r="C1365" s="191">
        <v>113</v>
      </c>
      <c r="D1365" s="198" t="s">
        <v>702</v>
      </c>
      <c r="E1365" s="198" t="s">
        <v>8</v>
      </c>
      <c r="F1365" s="211"/>
      <c r="G1365" s="211"/>
      <c r="H1365" s="211"/>
      <c r="I1365" s="211"/>
      <c r="J1365" s="211"/>
      <c r="K1365" s="211"/>
      <c r="L1365" s="211"/>
      <c r="M1365" s="211"/>
      <c r="N1365" s="211"/>
      <c r="O1365" s="211"/>
      <c r="P1365" s="211"/>
      <c r="Q1365" s="211"/>
      <c r="R1365" s="211"/>
      <c r="S1365" s="211"/>
      <c r="T1365" s="211"/>
      <c r="U1365" s="211"/>
      <c r="V1365" s="211"/>
      <c r="W1365" s="211"/>
      <c r="X1365" s="211"/>
      <c r="Y1365" s="189" t="s">
        <v>824</v>
      </c>
      <c r="Z1365" s="127" t="s">
        <v>824</v>
      </c>
      <c r="AA1365" s="127" t="s">
        <v>824</v>
      </c>
      <c r="AB1365" s="434" t="s">
        <v>824</v>
      </c>
      <c r="AC1365" s="61" t="s">
        <v>824</v>
      </c>
      <c r="AD1365" s="207"/>
      <c r="AE1365" s="61" t="s">
        <v>824</v>
      </c>
      <c r="AF1365" s="130" t="s">
        <v>824</v>
      </c>
      <c r="AG1365" s="123" t="s">
        <v>824</v>
      </c>
      <c r="AH1365" s="123" t="s">
        <v>824</v>
      </c>
      <c r="AI1365" s="61" t="s">
        <v>824</v>
      </c>
      <c r="AJ1365" s="61" t="s">
        <v>824</v>
      </c>
      <c r="AK1365" s="61" t="s">
        <v>824</v>
      </c>
      <c r="AL1365" s="61" t="s">
        <v>1129</v>
      </c>
      <c r="AM1365" s="76"/>
      <c r="AN1365" s="239"/>
      <c r="AO1365" s="239"/>
      <c r="AP1365" s="239"/>
      <c r="AQ1365" s="239"/>
    </row>
    <row r="1366" spans="1:43" x14ac:dyDescent="0.25">
      <c r="A1366" s="232" t="s">
        <v>1395</v>
      </c>
      <c r="B1366" s="74" t="s">
        <v>38</v>
      </c>
      <c r="C1366" s="74">
        <v>116</v>
      </c>
      <c r="D1366" s="74" t="s">
        <v>703</v>
      </c>
      <c r="E1366" s="74" t="s">
        <v>9</v>
      </c>
      <c r="F1366" s="209"/>
      <c r="G1366" s="209"/>
      <c r="H1366" s="209"/>
      <c r="I1366" s="209"/>
      <c r="J1366" s="209"/>
      <c r="K1366" s="209"/>
      <c r="L1366" s="209"/>
      <c r="M1366" s="209"/>
      <c r="N1366" s="209"/>
      <c r="O1366" s="209"/>
      <c r="P1366" s="209"/>
      <c r="Q1366" s="209"/>
      <c r="R1366" s="209"/>
      <c r="S1366" s="209"/>
      <c r="T1366" s="209"/>
      <c r="U1366" s="209"/>
      <c r="V1366" s="209"/>
      <c r="W1366" s="209"/>
      <c r="X1366" s="209"/>
      <c r="Y1366" s="64" t="s">
        <v>824</v>
      </c>
      <c r="Z1366" s="127" t="s">
        <v>824</v>
      </c>
      <c r="AA1366" s="127" t="s">
        <v>824</v>
      </c>
      <c r="AB1366" s="434" t="s">
        <v>824</v>
      </c>
      <c r="AC1366" s="61" t="s">
        <v>824</v>
      </c>
      <c r="AD1366" s="207"/>
      <c r="AE1366" s="61" t="s">
        <v>824</v>
      </c>
      <c r="AF1366" s="130" t="s">
        <v>824</v>
      </c>
      <c r="AG1366" s="123" t="s">
        <v>824</v>
      </c>
      <c r="AH1366" s="123" t="s">
        <v>824</v>
      </c>
      <c r="AI1366" s="61" t="s">
        <v>824</v>
      </c>
      <c r="AJ1366" s="61" t="s">
        <v>824</v>
      </c>
      <c r="AK1366" s="61" t="s">
        <v>824</v>
      </c>
      <c r="AL1366" s="61" t="s">
        <v>1129</v>
      </c>
      <c r="AM1366" s="76"/>
      <c r="AN1366" s="239"/>
      <c r="AO1366" s="239"/>
      <c r="AP1366" s="239"/>
      <c r="AQ1366" s="239"/>
    </row>
    <row r="1367" spans="1:43" ht="25.5" x14ac:dyDescent="0.25">
      <c r="A1367" s="232" t="s">
        <v>1395</v>
      </c>
      <c r="B1367" s="191" t="s">
        <v>66</v>
      </c>
      <c r="C1367" s="191">
        <v>117</v>
      </c>
      <c r="D1367" s="198" t="s">
        <v>705</v>
      </c>
      <c r="E1367" s="198" t="s">
        <v>9</v>
      </c>
      <c r="F1367" s="211"/>
      <c r="G1367" s="211"/>
      <c r="H1367" s="211"/>
      <c r="I1367" s="211"/>
      <c r="J1367" s="211"/>
      <c r="K1367" s="211"/>
      <c r="L1367" s="211"/>
      <c r="M1367" s="211"/>
      <c r="N1367" s="211"/>
      <c r="O1367" s="211"/>
      <c r="P1367" s="211"/>
      <c r="Q1367" s="211"/>
      <c r="R1367" s="211"/>
      <c r="S1367" s="211"/>
      <c r="T1367" s="211"/>
      <c r="U1367" s="211"/>
      <c r="V1367" s="211"/>
      <c r="W1367" s="211"/>
      <c r="X1367" s="211"/>
      <c r="Y1367" s="189" t="s">
        <v>824</v>
      </c>
      <c r="Z1367" s="127" t="s">
        <v>824</v>
      </c>
      <c r="AA1367" s="127" t="s">
        <v>824</v>
      </c>
      <c r="AB1367" s="434" t="s">
        <v>824</v>
      </c>
      <c r="AC1367" s="61" t="s">
        <v>824</v>
      </c>
      <c r="AD1367" s="207"/>
      <c r="AE1367" s="61" t="s">
        <v>824</v>
      </c>
      <c r="AF1367" s="130" t="s">
        <v>824</v>
      </c>
      <c r="AG1367" s="123" t="s">
        <v>824</v>
      </c>
      <c r="AH1367" s="123" t="s">
        <v>824</v>
      </c>
      <c r="AI1367" s="61" t="s">
        <v>824</v>
      </c>
      <c r="AJ1367" s="61" t="s">
        <v>824</v>
      </c>
      <c r="AK1367" s="61" t="s">
        <v>824</v>
      </c>
      <c r="AL1367" s="61" t="s">
        <v>1129</v>
      </c>
      <c r="AM1367" s="76"/>
      <c r="AN1367" s="239"/>
      <c r="AO1367" s="239"/>
      <c r="AP1367" s="239"/>
      <c r="AQ1367" s="239"/>
    </row>
    <row r="1368" spans="1:43" ht="38.25" x14ac:dyDescent="0.25">
      <c r="A1368" s="232" t="s">
        <v>1395</v>
      </c>
      <c r="B1368" s="74" t="s">
        <v>66</v>
      </c>
      <c r="C1368" s="74">
        <v>118</v>
      </c>
      <c r="D1368" s="74" t="s">
        <v>707</v>
      </c>
      <c r="E1368" s="74" t="s">
        <v>9</v>
      </c>
      <c r="F1368" s="209"/>
      <c r="G1368" s="209"/>
      <c r="H1368" s="209"/>
      <c r="I1368" s="209"/>
      <c r="J1368" s="209"/>
      <c r="K1368" s="209"/>
      <c r="L1368" s="209"/>
      <c r="M1368" s="209"/>
      <c r="N1368" s="209"/>
      <c r="O1368" s="209"/>
      <c r="P1368" s="209"/>
      <c r="Q1368" s="209"/>
      <c r="R1368" s="209"/>
      <c r="S1368" s="209"/>
      <c r="T1368" s="209"/>
      <c r="U1368" s="209"/>
      <c r="V1368" s="209"/>
      <c r="W1368" s="209"/>
      <c r="X1368" s="209"/>
      <c r="Y1368" s="64" t="s">
        <v>824</v>
      </c>
      <c r="Z1368" s="127" t="s">
        <v>824</v>
      </c>
      <c r="AA1368" s="127" t="s">
        <v>824</v>
      </c>
      <c r="AB1368" s="434" t="s">
        <v>824</v>
      </c>
      <c r="AC1368" s="61" t="s">
        <v>824</v>
      </c>
      <c r="AD1368" s="207"/>
      <c r="AE1368" s="61" t="s">
        <v>824</v>
      </c>
      <c r="AF1368" s="130" t="s">
        <v>824</v>
      </c>
      <c r="AG1368" s="123" t="s">
        <v>824</v>
      </c>
      <c r="AH1368" s="123" t="s">
        <v>824</v>
      </c>
      <c r="AI1368" s="61" t="s">
        <v>824</v>
      </c>
      <c r="AJ1368" s="61" t="s">
        <v>824</v>
      </c>
      <c r="AK1368" s="61" t="s">
        <v>824</v>
      </c>
      <c r="AL1368" s="61" t="s">
        <v>1129</v>
      </c>
      <c r="AM1368" s="76"/>
      <c r="AN1368" s="239"/>
      <c r="AO1368" s="239"/>
      <c r="AP1368" s="239"/>
      <c r="AQ1368" s="239"/>
    </row>
    <row r="1369" spans="1:43" ht="38.25" x14ac:dyDescent="0.25">
      <c r="A1369" s="232" t="s">
        <v>1395</v>
      </c>
      <c r="B1369" s="191" t="s">
        <v>66</v>
      </c>
      <c r="C1369" s="191">
        <v>119</v>
      </c>
      <c r="D1369" s="198" t="s">
        <v>761</v>
      </c>
      <c r="E1369" s="198" t="s">
        <v>9</v>
      </c>
      <c r="F1369" s="211"/>
      <c r="G1369" s="211"/>
      <c r="H1369" s="211"/>
      <c r="I1369" s="211"/>
      <c r="J1369" s="211"/>
      <c r="K1369" s="211"/>
      <c r="L1369" s="211"/>
      <c r="M1369" s="211"/>
      <c r="N1369" s="211"/>
      <c r="O1369" s="211"/>
      <c r="P1369" s="211"/>
      <c r="Q1369" s="211"/>
      <c r="R1369" s="211"/>
      <c r="S1369" s="211"/>
      <c r="T1369" s="211"/>
      <c r="U1369" s="211"/>
      <c r="V1369" s="211"/>
      <c r="W1369" s="211"/>
      <c r="X1369" s="211"/>
      <c r="Y1369" s="189" t="s">
        <v>824</v>
      </c>
      <c r="Z1369" s="127" t="s">
        <v>824</v>
      </c>
      <c r="AA1369" s="127" t="s">
        <v>824</v>
      </c>
      <c r="AB1369" s="434" t="s">
        <v>824</v>
      </c>
      <c r="AC1369" s="61" t="s">
        <v>824</v>
      </c>
      <c r="AD1369" s="207"/>
      <c r="AE1369" s="61" t="s">
        <v>824</v>
      </c>
      <c r="AF1369" s="130" t="s">
        <v>824</v>
      </c>
      <c r="AG1369" s="123" t="s">
        <v>824</v>
      </c>
      <c r="AH1369" s="123" t="s">
        <v>824</v>
      </c>
      <c r="AI1369" s="61" t="s">
        <v>824</v>
      </c>
      <c r="AJ1369" s="61" t="s">
        <v>824</v>
      </c>
      <c r="AK1369" s="61" t="s">
        <v>824</v>
      </c>
      <c r="AL1369" s="61" t="s">
        <v>1129</v>
      </c>
      <c r="AM1369" s="76"/>
      <c r="AN1369" s="239"/>
      <c r="AO1369" s="239"/>
      <c r="AP1369" s="239"/>
      <c r="AQ1369" s="239"/>
    </row>
    <row r="1370" spans="1:43" ht="25.5" x14ac:dyDescent="0.25">
      <c r="A1370" s="232" t="s">
        <v>1395</v>
      </c>
      <c r="B1370" s="74" t="s">
        <v>45</v>
      </c>
      <c r="C1370" s="74">
        <v>120</v>
      </c>
      <c r="D1370" s="74" t="s">
        <v>710</v>
      </c>
      <c r="E1370" s="74" t="s">
        <v>9</v>
      </c>
      <c r="F1370" s="209"/>
      <c r="G1370" s="209"/>
      <c r="H1370" s="209"/>
      <c r="I1370" s="209"/>
      <c r="J1370" s="209"/>
      <c r="K1370" s="209"/>
      <c r="L1370" s="209"/>
      <c r="M1370" s="209"/>
      <c r="N1370" s="209"/>
      <c r="O1370" s="209"/>
      <c r="P1370" s="209"/>
      <c r="Q1370" s="209"/>
      <c r="R1370" s="209"/>
      <c r="S1370" s="209"/>
      <c r="T1370" s="209"/>
      <c r="U1370" s="209"/>
      <c r="V1370" s="209"/>
      <c r="W1370" s="209"/>
      <c r="X1370" s="209"/>
      <c r="Y1370" s="64" t="s">
        <v>824</v>
      </c>
      <c r="Z1370" s="127" t="s">
        <v>824</v>
      </c>
      <c r="AA1370" s="127" t="s">
        <v>824</v>
      </c>
      <c r="AB1370" s="434" t="s">
        <v>824</v>
      </c>
      <c r="AC1370" s="61" t="s">
        <v>824</v>
      </c>
      <c r="AD1370" s="207"/>
      <c r="AE1370" s="61" t="s">
        <v>824</v>
      </c>
      <c r="AF1370" s="130" t="s">
        <v>824</v>
      </c>
      <c r="AG1370" s="123" t="s">
        <v>824</v>
      </c>
      <c r="AH1370" s="123" t="s">
        <v>824</v>
      </c>
      <c r="AI1370" s="61" t="s">
        <v>824</v>
      </c>
      <c r="AJ1370" s="61" t="s">
        <v>824</v>
      </c>
      <c r="AK1370" s="61" t="s">
        <v>824</v>
      </c>
      <c r="AL1370" s="61" t="s">
        <v>1129</v>
      </c>
      <c r="AM1370" s="76"/>
      <c r="AN1370" s="239"/>
      <c r="AO1370" s="239"/>
      <c r="AP1370" s="239"/>
      <c r="AQ1370" s="239"/>
    </row>
    <row r="1371" spans="1:43" ht="25.5" x14ac:dyDescent="0.25">
      <c r="A1371" s="232" t="s">
        <v>1395</v>
      </c>
      <c r="B1371" s="191" t="s">
        <v>66</v>
      </c>
      <c r="C1371" s="191">
        <v>121</v>
      </c>
      <c r="D1371" s="198" t="s">
        <v>712</v>
      </c>
      <c r="E1371" s="198" t="s">
        <v>9</v>
      </c>
      <c r="F1371" s="211"/>
      <c r="G1371" s="211"/>
      <c r="H1371" s="211"/>
      <c r="I1371" s="211"/>
      <c r="J1371" s="211"/>
      <c r="K1371" s="211"/>
      <c r="L1371" s="211"/>
      <c r="M1371" s="211"/>
      <c r="N1371" s="211"/>
      <c r="O1371" s="211"/>
      <c r="P1371" s="211"/>
      <c r="Q1371" s="211"/>
      <c r="R1371" s="211"/>
      <c r="S1371" s="211"/>
      <c r="T1371" s="211"/>
      <c r="U1371" s="211"/>
      <c r="V1371" s="211"/>
      <c r="W1371" s="211"/>
      <c r="X1371" s="211"/>
      <c r="Y1371" s="189" t="s">
        <v>824</v>
      </c>
      <c r="Z1371" s="127" t="s">
        <v>824</v>
      </c>
      <c r="AA1371" s="127" t="s">
        <v>824</v>
      </c>
      <c r="AB1371" s="434" t="s">
        <v>824</v>
      </c>
      <c r="AC1371" s="61" t="s">
        <v>824</v>
      </c>
      <c r="AD1371" s="207"/>
      <c r="AE1371" s="61" t="s">
        <v>824</v>
      </c>
      <c r="AF1371" s="130" t="s">
        <v>824</v>
      </c>
      <c r="AG1371" s="123" t="s">
        <v>824</v>
      </c>
      <c r="AH1371" s="123" t="s">
        <v>824</v>
      </c>
      <c r="AI1371" s="61" t="s">
        <v>824</v>
      </c>
      <c r="AJ1371" s="61" t="s">
        <v>824</v>
      </c>
      <c r="AK1371" s="61" t="s">
        <v>824</v>
      </c>
      <c r="AL1371" s="61" t="s">
        <v>1129</v>
      </c>
      <c r="AM1371" s="76"/>
      <c r="AN1371" s="239"/>
      <c r="AO1371" s="239"/>
      <c r="AP1371" s="239"/>
      <c r="AQ1371" s="239"/>
    </row>
    <row r="1372" spans="1:43" ht="25.5" x14ac:dyDescent="0.25">
      <c r="A1372" s="232" t="s">
        <v>1395</v>
      </c>
      <c r="B1372" s="74" t="s">
        <v>66</v>
      </c>
      <c r="C1372" s="74">
        <v>122</v>
      </c>
      <c r="D1372" s="74" t="s">
        <v>763</v>
      </c>
      <c r="E1372" s="74" t="s">
        <v>9</v>
      </c>
      <c r="F1372" s="209"/>
      <c r="G1372" s="209"/>
      <c r="H1372" s="209"/>
      <c r="I1372" s="209"/>
      <c r="J1372" s="209"/>
      <c r="K1372" s="209"/>
      <c r="L1372" s="209"/>
      <c r="M1372" s="209"/>
      <c r="N1372" s="209"/>
      <c r="O1372" s="209"/>
      <c r="P1372" s="209"/>
      <c r="Q1372" s="209"/>
      <c r="R1372" s="209"/>
      <c r="S1372" s="209"/>
      <c r="T1372" s="209"/>
      <c r="U1372" s="209"/>
      <c r="V1372" s="209"/>
      <c r="W1372" s="209"/>
      <c r="X1372" s="209"/>
      <c r="Y1372" s="64" t="s">
        <v>824</v>
      </c>
      <c r="Z1372" s="127" t="s">
        <v>824</v>
      </c>
      <c r="AA1372" s="127" t="s">
        <v>824</v>
      </c>
      <c r="AB1372" s="434" t="s">
        <v>824</v>
      </c>
      <c r="AC1372" s="61" t="s">
        <v>824</v>
      </c>
      <c r="AD1372" s="207"/>
      <c r="AE1372" s="61" t="s">
        <v>824</v>
      </c>
      <c r="AF1372" s="130" t="s">
        <v>824</v>
      </c>
      <c r="AG1372" s="123" t="s">
        <v>824</v>
      </c>
      <c r="AH1372" s="123" t="s">
        <v>824</v>
      </c>
      <c r="AI1372" s="61" t="s">
        <v>824</v>
      </c>
      <c r="AJ1372" s="61" t="s">
        <v>824</v>
      </c>
      <c r="AK1372" s="61" t="s">
        <v>824</v>
      </c>
      <c r="AL1372" s="61" t="s">
        <v>1129</v>
      </c>
      <c r="AM1372" s="76"/>
      <c r="AN1372" s="239"/>
      <c r="AO1372" s="239"/>
      <c r="AP1372" s="239"/>
      <c r="AQ1372" s="239"/>
    </row>
    <row r="1373" spans="1:43" ht="25.5" x14ac:dyDescent="0.25">
      <c r="A1373" s="232" t="s">
        <v>1395</v>
      </c>
      <c r="B1373" s="191" t="s">
        <v>66</v>
      </c>
      <c r="C1373" s="191">
        <v>123</v>
      </c>
      <c r="D1373" s="198" t="s">
        <v>764</v>
      </c>
      <c r="E1373" s="198" t="s">
        <v>715</v>
      </c>
      <c r="F1373" s="211"/>
      <c r="G1373" s="211"/>
      <c r="H1373" s="211"/>
      <c r="I1373" s="211"/>
      <c r="J1373" s="211"/>
      <c r="K1373" s="211"/>
      <c r="L1373" s="211"/>
      <c r="M1373" s="211"/>
      <c r="N1373" s="211"/>
      <c r="O1373" s="211"/>
      <c r="P1373" s="211"/>
      <c r="Q1373" s="211"/>
      <c r="R1373" s="211"/>
      <c r="S1373" s="211"/>
      <c r="T1373" s="211"/>
      <c r="U1373" s="211"/>
      <c r="V1373" s="211"/>
      <c r="W1373" s="211"/>
      <c r="X1373" s="211"/>
      <c r="Y1373" s="189" t="s">
        <v>824</v>
      </c>
      <c r="Z1373" s="127" t="s">
        <v>824</v>
      </c>
      <c r="AA1373" s="127" t="s">
        <v>824</v>
      </c>
      <c r="AB1373" s="434" t="s">
        <v>824</v>
      </c>
      <c r="AC1373" s="61" t="s">
        <v>824</v>
      </c>
      <c r="AD1373" s="207"/>
      <c r="AE1373" s="61" t="s">
        <v>824</v>
      </c>
      <c r="AF1373" s="130" t="s">
        <v>824</v>
      </c>
      <c r="AG1373" s="123" t="s">
        <v>824</v>
      </c>
      <c r="AH1373" s="123" t="s">
        <v>824</v>
      </c>
      <c r="AI1373" s="61" t="s">
        <v>824</v>
      </c>
      <c r="AJ1373" s="61" t="s">
        <v>824</v>
      </c>
      <c r="AK1373" s="61" t="s">
        <v>824</v>
      </c>
      <c r="AL1373" s="61" t="s">
        <v>1129</v>
      </c>
      <c r="AM1373" s="76"/>
      <c r="AN1373" s="239"/>
      <c r="AO1373" s="239"/>
      <c r="AP1373" s="239"/>
      <c r="AQ1373" s="239"/>
    </row>
    <row r="1374" spans="1:43" ht="38.25" x14ac:dyDescent="0.25">
      <c r="A1374" s="232" t="s">
        <v>1395</v>
      </c>
      <c r="B1374" s="74" t="s">
        <v>66</v>
      </c>
      <c r="C1374" s="74">
        <v>125</v>
      </c>
      <c r="D1374" s="74" t="s">
        <v>719</v>
      </c>
      <c r="E1374" s="74" t="s">
        <v>9</v>
      </c>
      <c r="F1374" s="209"/>
      <c r="G1374" s="209"/>
      <c r="H1374" s="209"/>
      <c r="I1374" s="209"/>
      <c r="J1374" s="209"/>
      <c r="K1374" s="209"/>
      <c r="L1374" s="209"/>
      <c r="M1374" s="209"/>
      <c r="N1374" s="209"/>
      <c r="O1374" s="209"/>
      <c r="P1374" s="209"/>
      <c r="Q1374" s="209"/>
      <c r="R1374" s="209"/>
      <c r="S1374" s="209"/>
      <c r="T1374" s="209"/>
      <c r="U1374" s="209"/>
      <c r="V1374" s="209"/>
      <c r="W1374" s="209"/>
      <c r="X1374" s="209"/>
      <c r="Y1374" s="64" t="s">
        <v>824</v>
      </c>
      <c r="Z1374" s="127" t="s">
        <v>824</v>
      </c>
      <c r="AA1374" s="127" t="s">
        <v>824</v>
      </c>
      <c r="AB1374" s="434" t="s">
        <v>824</v>
      </c>
      <c r="AC1374" s="61" t="s">
        <v>824</v>
      </c>
      <c r="AD1374" s="207"/>
      <c r="AE1374" s="61" t="s">
        <v>824</v>
      </c>
      <c r="AF1374" s="130" t="s">
        <v>824</v>
      </c>
      <c r="AG1374" s="123" t="s">
        <v>824</v>
      </c>
      <c r="AH1374" s="123" t="s">
        <v>824</v>
      </c>
      <c r="AI1374" s="61" t="s">
        <v>824</v>
      </c>
      <c r="AJ1374" s="61" t="s">
        <v>824</v>
      </c>
      <c r="AK1374" s="61" t="s">
        <v>824</v>
      </c>
      <c r="AL1374" s="61" t="s">
        <v>1129</v>
      </c>
      <c r="AM1374" s="76"/>
      <c r="AN1374" s="239"/>
      <c r="AO1374" s="239"/>
      <c r="AP1374" s="239"/>
      <c r="AQ1374" s="239"/>
    </row>
    <row r="1375" spans="1:43" ht="25.5" x14ac:dyDescent="0.25">
      <c r="A1375" s="232" t="s">
        <v>1395</v>
      </c>
      <c r="B1375" s="191" t="s">
        <v>66</v>
      </c>
      <c r="C1375" s="191">
        <v>126</v>
      </c>
      <c r="D1375" s="198" t="s">
        <v>766</v>
      </c>
      <c r="E1375" s="198" t="s">
        <v>9</v>
      </c>
      <c r="F1375" s="211"/>
      <c r="G1375" s="211"/>
      <c r="H1375" s="211"/>
      <c r="I1375" s="211"/>
      <c r="J1375" s="211"/>
      <c r="K1375" s="211"/>
      <c r="L1375" s="211"/>
      <c r="M1375" s="211"/>
      <c r="N1375" s="211"/>
      <c r="O1375" s="211"/>
      <c r="P1375" s="211"/>
      <c r="Q1375" s="211"/>
      <c r="R1375" s="211"/>
      <c r="S1375" s="211"/>
      <c r="T1375" s="211"/>
      <c r="U1375" s="211"/>
      <c r="V1375" s="211"/>
      <c r="W1375" s="211"/>
      <c r="X1375" s="211"/>
      <c r="Y1375" s="189" t="s">
        <v>824</v>
      </c>
      <c r="Z1375" s="127" t="s">
        <v>824</v>
      </c>
      <c r="AA1375" s="127" t="s">
        <v>824</v>
      </c>
      <c r="AB1375" s="434" t="s">
        <v>824</v>
      </c>
      <c r="AC1375" s="61" t="s">
        <v>824</v>
      </c>
      <c r="AD1375" s="207"/>
      <c r="AE1375" s="61" t="s">
        <v>824</v>
      </c>
      <c r="AF1375" s="130" t="s">
        <v>824</v>
      </c>
      <c r="AG1375" s="123" t="s">
        <v>824</v>
      </c>
      <c r="AH1375" s="123" t="s">
        <v>824</v>
      </c>
      <c r="AI1375" s="61" t="s">
        <v>824</v>
      </c>
      <c r="AJ1375" s="61" t="s">
        <v>824</v>
      </c>
      <c r="AK1375" s="61" t="s">
        <v>824</v>
      </c>
      <c r="AL1375" s="61" t="s">
        <v>1129</v>
      </c>
      <c r="AM1375" s="76"/>
      <c r="AN1375" s="239"/>
      <c r="AO1375" s="239"/>
      <c r="AP1375" s="239"/>
      <c r="AQ1375" s="239"/>
    </row>
    <row r="1376" spans="1:43" ht="25.5" x14ac:dyDescent="0.25">
      <c r="A1376" s="232" t="s">
        <v>1395</v>
      </c>
      <c r="B1376" s="74" t="s">
        <v>66</v>
      </c>
      <c r="C1376" s="74">
        <v>127</v>
      </c>
      <c r="D1376" s="74" t="s">
        <v>722</v>
      </c>
      <c r="E1376" s="74" t="s">
        <v>9</v>
      </c>
      <c r="F1376" s="209"/>
      <c r="G1376" s="209"/>
      <c r="H1376" s="209"/>
      <c r="I1376" s="209"/>
      <c r="J1376" s="209"/>
      <c r="K1376" s="209"/>
      <c r="L1376" s="209"/>
      <c r="M1376" s="209"/>
      <c r="N1376" s="209"/>
      <c r="O1376" s="209"/>
      <c r="P1376" s="209"/>
      <c r="Q1376" s="209"/>
      <c r="R1376" s="209"/>
      <c r="S1376" s="209"/>
      <c r="T1376" s="209"/>
      <c r="U1376" s="209"/>
      <c r="V1376" s="209"/>
      <c r="W1376" s="209"/>
      <c r="X1376" s="209"/>
      <c r="Y1376" s="64" t="s">
        <v>824</v>
      </c>
      <c r="Z1376" s="127" t="s">
        <v>824</v>
      </c>
      <c r="AA1376" s="127" t="s">
        <v>824</v>
      </c>
      <c r="AB1376" s="434" t="s">
        <v>824</v>
      </c>
      <c r="AC1376" s="61" t="s">
        <v>824</v>
      </c>
      <c r="AD1376" s="207"/>
      <c r="AE1376" s="61" t="s">
        <v>824</v>
      </c>
      <c r="AF1376" s="130" t="s">
        <v>824</v>
      </c>
      <c r="AG1376" s="123" t="s">
        <v>824</v>
      </c>
      <c r="AH1376" s="123" t="s">
        <v>824</v>
      </c>
      <c r="AI1376" s="61" t="s">
        <v>824</v>
      </c>
      <c r="AJ1376" s="61" t="s">
        <v>824</v>
      </c>
      <c r="AK1376" s="61" t="s">
        <v>824</v>
      </c>
      <c r="AL1376" s="61" t="s">
        <v>1129</v>
      </c>
      <c r="AM1376" s="76"/>
      <c r="AN1376" s="239"/>
      <c r="AO1376" s="239"/>
      <c r="AP1376" s="239"/>
      <c r="AQ1376" s="239"/>
    </row>
    <row r="1377" spans="1:43" ht="25.5" x14ac:dyDescent="0.25">
      <c r="A1377" s="232" t="s">
        <v>1395</v>
      </c>
      <c r="B1377" s="191" t="s">
        <v>76</v>
      </c>
      <c r="C1377" s="191">
        <v>129</v>
      </c>
      <c r="D1377" s="198" t="s">
        <v>779</v>
      </c>
      <c r="E1377" s="198" t="s">
        <v>9</v>
      </c>
      <c r="F1377" s="211"/>
      <c r="G1377" s="211"/>
      <c r="H1377" s="211"/>
      <c r="I1377" s="211"/>
      <c r="J1377" s="211"/>
      <c r="K1377" s="211"/>
      <c r="L1377" s="211"/>
      <c r="M1377" s="211"/>
      <c r="N1377" s="211"/>
      <c r="O1377" s="211"/>
      <c r="P1377" s="211"/>
      <c r="Q1377" s="211"/>
      <c r="R1377" s="211"/>
      <c r="S1377" s="211"/>
      <c r="T1377" s="211"/>
      <c r="U1377" s="211"/>
      <c r="V1377" s="211"/>
      <c r="W1377" s="211"/>
      <c r="X1377" s="211"/>
      <c r="Y1377" s="189" t="s">
        <v>824</v>
      </c>
      <c r="Z1377" s="127" t="s">
        <v>824</v>
      </c>
      <c r="AA1377" s="127" t="s">
        <v>824</v>
      </c>
      <c r="AB1377" s="434" t="s">
        <v>824</v>
      </c>
      <c r="AC1377" s="61" t="s">
        <v>824</v>
      </c>
      <c r="AD1377" s="207"/>
      <c r="AE1377" s="61" t="s">
        <v>824</v>
      </c>
      <c r="AF1377" s="130" t="s">
        <v>824</v>
      </c>
      <c r="AG1377" s="123" t="s">
        <v>824</v>
      </c>
      <c r="AH1377" s="123" t="s">
        <v>824</v>
      </c>
      <c r="AI1377" s="61" t="s">
        <v>824</v>
      </c>
      <c r="AJ1377" s="61" t="s">
        <v>824</v>
      </c>
      <c r="AK1377" s="61" t="s">
        <v>824</v>
      </c>
      <c r="AL1377" s="61" t="s">
        <v>1129</v>
      </c>
      <c r="AM1377" s="76"/>
      <c r="AN1377" s="239"/>
      <c r="AO1377" s="239"/>
      <c r="AP1377" s="239"/>
      <c r="AQ1377" s="239"/>
    </row>
    <row r="1378" spans="1:43" ht="25.5" x14ac:dyDescent="0.25">
      <c r="A1378" s="232" t="s">
        <v>1395</v>
      </c>
      <c r="B1378" s="74" t="s">
        <v>687</v>
      </c>
      <c r="C1378" s="74">
        <v>130</v>
      </c>
      <c r="D1378" s="74" t="s">
        <v>769</v>
      </c>
      <c r="E1378" s="74" t="s">
        <v>9</v>
      </c>
      <c r="F1378" s="209"/>
      <c r="G1378" s="209"/>
      <c r="H1378" s="209"/>
      <c r="I1378" s="209"/>
      <c r="J1378" s="209"/>
      <c r="K1378" s="209"/>
      <c r="L1378" s="209"/>
      <c r="M1378" s="209"/>
      <c r="N1378" s="209"/>
      <c r="O1378" s="209"/>
      <c r="P1378" s="209"/>
      <c r="Q1378" s="209"/>
      <c r="R1378" s="209"/>
      <c r="S1378" s="209"/>
      <c r="T1378" s="209"/>
      <c r="U1378" s="209"/>
      <c r="V1378" s="209"/>
      <c r="W1378" s="209"/>
      <c r="X1378" s="209"/>
      <c r="Y1378" s="64" t="s">
        <v>824</v>
      </c>
      <c r="Z1378" s="127" t="s">
        <v>824</v>
      </c>
      <c r="AA1378" s="127" t="s">
        <v>824</v>
      </c>
      <c r="AB1378" s="434" t="s">
        <v>824</v>
      </c>
      <c r="AC1378" s="61" t="s">
        <v>824</v>
      </c>
      <c r="AD1378" s="207"/>
      <c r="AE1378" s="61" t="s">
        <v>824</v>
      </c>
      <c r="AF1378" s="130" t="s">
        <v>824</v>
      </c>
      <c r="AG1378" s="123" t="s">
        <v>824</v>
      </c>
      <c r="AH1378" s="123" t="s">
        <v>824</v>
      </c>
      <c r="AI1378" s="61" t="s">
        <v>824</v>
      </c>
      <c r="AJ1378" s="61" t="s">
        <v>824</v>
      </c>
      <c r="AK1378" s="61" t="s">
        <v>824</v>
      </c>
      <c r="AL1378" s="61" t="s">
        <v>1129</v>
      </c>
      <c r="AM1378" s="76"/>
      <c r="AN1378" s="239"/>
      <c r="AO1378" s="239"/>
      <c r="AP1378" s="239"/>
      <c r="AQ1378" s="239"/>
    </row>
    <row r="1379" spans="1:43" ht="25.5" x14ac:dyDescent="0.25">
      <c r="A1379" s="232" t="s">
        <v>1395</v>
      </c>
      <c r="B1379" s="191" t="s">
        <v>48</v>
      </c>
      <c r="C1379" s="191">
        <v>131</v>
      </c>
      <c r="D1379" s="198" t="s">
        <v>724</v>
      </c>
      <c r="E1379" s="198" t="s">
        <v>9</v>
      </c>
      <c r="F1379" s="211"/>
      <c r="G1379" s="211"/>
      <c r="H1379" s="211"/>
      <c r="I1379" s="211"/>
      <c r="J1379" s="211"/>
      <c r="K1379" s="211"/>
      <c r="L1379" s="211"/>
      <c r="M1379" s="211"/>
      <c r="N1379" s="211"/>
      <c r="O1379" s="211"/>
      <c r="P1379" s="211"/>
      <c r="Q1379" s="211"/>
      <c r="R1379" s="211"/>
      <c r="S1379" s="211"/>
      <c r="T1379" s="211"/>
      <c r="U1379" s="211"/>
      <c r="V1379" s="211"/>
      <c r="W1379" s="211"/>
      <c r="X1379" s="211"/>
      <c r="Y1379" s="189" t="s">
        <v>824</v>
      </c>
      <c r="Z1379" s="127" t="s">
        <v>824</v>
      </c>
      <c r="AA1379" s="127" t="s">
        <v>824</v>
      </c>
      <c r="AB1379" s="434" t="s">
        <v>824</v>
      </c>
      <c r="AC1379" s="61" t="s">
        <v>824</v>
      </c>
      <c r="AD1379" s="207"/>
      <c r="AE1379" s="61" t="s">
        <v>824</v>
      </c>
      <c r="AF1379" s="130" t="s">
        <v>824</v>
      </c>
      <c r="AG1379" s="123" t="s">
        <v>824</v>
      </c>
      <c r="AH1379" s="123" t="s">
        <v>824</v>
      </c>
      <c r="AI1379" s="61" t="s">
        <v>824</v>
      </c>
      <c r="AJ1379" s="61" t="s">
        <v>824</v>
      </c>
      <c r="AK1379" s="61" t="s">
        <v>824</v>
      </c>
      <c r="AL1379" s="61" t="s">
        <v>1129</v>
      </c>
      <c r="AM1379" s="76"/>
      <c r="AN1379" s="239"/>
      <c r="AO1379" s="239"/>
      <c r="AP1379" s="239"/>
      <c r="AQ1379" s="239"/>
    </row>
    <row r="1380" spans="1:43" ht="30" x14ac:dyDescent="0.25">
      <c r="A1380" s="232" t="s">
        <v>1395</v>
      </c>
      <c r="B1380" s="74" t="s">
        <v>12</v>
      </c>
      <c r="C1380" s="74">
        <v>132</v>
      </c>
      <c r="D1380" s="74" t="s">
        <v>729</v>
      </c>
      <c r="E1380" s="74" t="s">
        <v>735</v>
      </c>
      <c r="F1380" s="209">
        <v>1</v>
      </c>
      <c r="G1380" s="209">
        <v>1</v>
      </c>
      <c r="H1380" s="209">
        <v>1</v>
      </c>
      <c r="I1380" s="209">
        <v>1</v>
      </c>
      <c r="J1380" s="209">
        <v>1</v>
      </c>
      <c r="K1380" s="209">
        <v>1</v>
      </c>
      <c r="L1380" s="209">
        <v>1</v>
      </c>
      <c r="M1380" s="209">
        <v>1</v>
      </c>
      <c r="N1380" s="209"/>
      <c r="O1380" s="209"/>
      <c r="P1380" s="209"/>
      <c r="Q1380" s="209"/>
      <c r="R1380" s="209"/>
      <c r="S1380" s="209"/>
      <c r="T1380" s="209"/>
      <c r="U1380" s="209"/>
      <c r="V1380" s="209"/>
      <c r="W1380" s="209"/>
      <c r="X1380" s="209"/>
      <c r="Y1380" s="64">
        <v>1</v>
      </c>
      <c r="Z1380" s="127">
        <v>1</v>
      </c>
      <c r="AA1380" s="127">
        <v>1</v>
      </c>
      <c r="AB1380" s="434" t="s">
        <v>1168</v>
      </c>
      <c r="AC1380" s="61" t="s">
        <v>462</v>
      </c>
      <c r="AD1380" s="207" t="s">
        <v>463</v>
      </c>
      <c r="AE1380" s="61" t="s">
        <v>475</v>
      </c>
      <c r="AF1380" s="130" t="s">
        <v>1168</v>
      </c>
      <c r="AG1380" s="123">
        <v>1</v>
      </c>
      <c r="AH1380" s="123">
        <v>1</v>
      </c>
      <c r="AI1380" s="61" t="s">
        <v>462</v>
      </c>
      <c r="AJ1380" s="61" t="s">
        <v>463</v>
      </c>
      <c r="AK1380" s="61" t="s">
        <v>475</v>
      </c>
      <c r="AL1380" s="61" t="s">
        <v>377</v>
      </c>
      <c r="AM1380" s="76"/>
      <c r="AN1380" s="239"/>
      <c r="AO1380" s="239"/>
      <c r="AP1380" s="239"/>
      <c r="AQ1380" s="239"/>
    </row>
    <row r="1381" spans="1:43" ht="38.25" x14ac:dyDescent="0.25">
      <c r="A1381" s="232" t="s">
        <v>1395</v>
      </c>
      <c r="B1381" s="191" t="s">
        <v>102</v>
      </c>
      <c r="C1381" s="191">
        <v>133</v>
      </c>
      <c r="D1381" s="198" t="s">
        <v>772</v>
      </c>
      <c r="E1381" s="198" t="s">
        <v>735</v>
      </c>
      <c r="F1381" s="211"/>
      <c r="G1381" s="211"/>
      <c r="H1381" s="211"/>
      <c r="I1381" s="211"/>
      <c r="J1381" s="211"/>
      <c r="K1381" s="211"/>
      <c r="L1381" s="211"/>
      <c r="M1381" s="211"/>
      <c r="N1381" s="211"/>
      <c r="O1381" s="211"/>
      <c r="P1381" s="211"/>
      <c r="Q1381" s="211"/>
      <c r="R1381" s="211"/>
      <c r="S1381" s="211"/>
      <c r="T1381" s="211"/>
      <c r="U1381" s="211"/>
      <c r="V1381" s="211"/>
      <c r="W1381" s="211"/>
      <c r="X1381" s="211"/>
      <c r="Y1381" s="189" t="s">
        <v>824</v>
      </c>
      <c r="Z1381" s="127" t="s">
        <v>824</v>
      </c>
      <c r="AA1381" s="127" t="s">
        <v>824</v>
      </c>
      <c r="AB1381" s="434" t="s">
        <v>824</v>
      </c>
      <c r="AC1381" s="61" t="s">
        <v>824</v>
      </c>
      <c r="AD1381" s="207"/>
      <c r="AE1381" s="61" t="s">
        <v>824</v>
      </c>
      <c r="AF1381" s="130" t="s">
        <v>824</v>
      </c>
      <c r="AG1381" s="123" t="s">
        <v>824</v>
      </c>
      <c r="AH1381" s="123" t="s">
        <v>824</v>
      </c>
      <c r="AI1381" s="61" t="s">
        <v>824</v>
      </c>
      <c r="AJ1381" s="61" t="s">
        <v>824</v>
      </c>
      <c r="AK1381" s="61" t="s">
        <v>824</v>
      </c>
      <c r="AL1381" s="61" t="s">
        <v>1129</v>
      </c>
      <c r="AM1381" s="76"/>
      <c r="AN1381" s="239"/>
      <c r="AO1381" s="239"/>
      <c r="AP1381" s="239"/>
      <c r="AQ1381" s="239"/>
    </row>
    <row r="1382" spans="1:43" x14ac:dyDescent="0.25">
      <c r="A1382" s="232" t="s">
        <v>1395</v>
      </c>
      <c r="B1382" s="74" t="s">
        <v>38</v>
      </c>
      <c r="C1382" s="74">
        <v>134</v>
      </c>
      <c r="D1382" s="74" t="s">
        <v>726</v>
      </c>
      <c r="E1382" s="74" t="s">
        <v>735</v>
      </c>
      <c r="F1382" s="209"/>
      <c r="G1382" s="209"/>
      <c r="H1382" s="209"/>
      <c r="I1382" s="209"/>
      <c r="J1382" s="209"/>
      <c r="K1382" s="209"/>
      <c r="L1382" s="209"/>
      <c r="M1382" s="209"/>
      <c r="N1382" s="209"/>
      <c r="O1382" s="209"/>
      <c r="P1382" s="209"/>
      <c r="Q1382" s="209"/>
      <c r="R1382" s="209"/>
      <c r="S1382" s="209"/>
      <c r="T1382" s="209"/>
      <c r="U1382" s="209"/>
      <c r="V1382" s="209"/>
      <c r="W1382" s="209"/>
      <c r="X1382" s="209"/>
      <c r="Y1382" s="64" t="s">
        <v>824</v>
      </c>
      <c r="Z1382" s="127" t="s">
        <v>824</v>
      </c>
      <c r="AA1382" s="127" t="s">
        <v>824</v>
      </c>
      <c r="AB1382" s="434" t="s">
        <v>824</v>
      </c>
      <c r="AC1382" s="61" t="s">
        <v>824</v>
      </c>
      <c r="AD1382" s="207"/>
      <c r="AE1382" s="61" t="s">
        <v>824</v>
      </c>
      <c r="AF1382" s="130" t="s">
        <v>824</v>
      </c>
      <c r="AG1382" s="123" t="s">
        <v>824</v>
      </c>
      <c r="AH1382" s="123" t="s">
        <v>824</v>
      </c>
      <c r="AI1382" s="61" t="s">
        <v>824</v>
      </c>
      <c r="AJ1382" s="61" t="s">
        <v>824</v>
      </c>
      <c r="AK1382" s="61" t="s">
        <v>824</v>
      </c>
      <c r="AL1382" s="61" t="s">
        <v>1129</v>
      </c>
      <c r="AM1382" s="76"/>
      <c r="AN1382" s="239"/>
      <c r="AO1382" s="239"/>
      <c r="AP1382" s="239"/>
      <c r="AQ1382" s="239"/>
    </row>
    <row r="1383" spans="1:43" x14ac:dyDescent="0.25">
      <c r="A1383" s="232" t="s">
        <v>1395</v>
      </c>
      <c r="B1383" s="191" t="s">
        <v>43</v>
      </c>
      <c r="C1383" s="191">
        <v>135</v>
      </c>
      <c r="D1383" s="198" t="s">
        <v>730</v>
      </c>
      <c r="E1383" s="198" t="s">
        <v>735</v>
      </c>
      <c r="F1383" s="211"/>
      <c r="G1383" s="211"/>
      <c r="H1383" s="211"/>
      <c r="I1383" s="211"/>
      <c r="J1383" s="211"/>
      <c r="K1383" s="211"/>
      <c r="L1383" s="211"/>
      <c r="M1383" s="211"/>
      <c r="N1383" s="211"/>
      <c r="O1383" s="211"/>
      <c r="P1383" s="211"/>
      <c r="Q1383" s="211"/>
      <c r="R1383" s="211"/>
      <c r="S1383" s="211"/>
      <c r="T1383" s="211"/>
      <c r="U1383" s="211"/>
      <c r="V1383" s="211"/>
      <c r="W1383" s="211"/>
      <c r="X1383" s="211"/>
      <c r="Y1383" s="189" t="s">
        <v>824</v>
      </c>
      <c r="Z1383" s="127" t="s">
        <v>824</v>
      </c>
      <c r="AA1383" s="127" t="s">
        <v>824</v>
      </c>
      <c r="AB1383" s="434" t="s">
        <v>824</v>
      </c>
      <c r="AC1383" s="61" t="s">
        <v>824</v>
      </c>
      <c r="AD1383" s="207"/>
      <c r="AE1383" s="61" t="s">
        <v>824</v>
      </c>
      <c r="AF1383" s="130" t="s">
        <v>824</v>
      </c>
      <c r="AG1383" s="123" t="s">
        <v>824</v>
      </c>
      <c r="AH1383" s="123" t="s">
        <v>824</v>
      </c>
      <c r="AI1383" s="61" t="s">
        <v>824</v>
      </c>
      <c r="AJ1383" s="61" t="s">
        <v>824</v>
      </c>
      <c r="AK1383" s="61" t="s">
        <v>824</v>
      </c>
      <c r="AL1383" s="61" t="s">
        <v>1129</v>
      </c>
      <c r="AM1383" s="76"/>
      <c r="AN1383" s="239"/>
      <c r="AO1383" s="239"/>
      <c r="AP1383" s="239"/>
      <c r="AQ1383" s="239"/>
    </row>
    <row r="1384" spans="1:43" ht="25.5" x14ac:dyDescent="0.25">
      <c r="A1384" s="232" t="s">
        <v>1395</v>
      </c>
      <c r="B1384" s="74" t="s">
        <v>66</v>
      </c>
      <c r="C1384" s="74">
        <v>136</v>
      </c>
      <c r="D1384" s="74" t="s">
        <v>774</v>
      </c>
      <c r="E1384" s="74" t="s">
        <v>735</v>
      </c>
      <c r="F1384" s="209"/>
      <c r="G1384" s="209"/>
      <c r="H1384" s="209"/>
      <c r="I1384" s="209"/>
      <c r="J1384" s="209"/>
      <c r="K1384" s="209"/>
      <c r="L1384" s="209"/>
      <c r="M1384" s="209"/>
      <c r="N1384" s="209"/>
      <c r="O1384" s="209"/>
      <c r="P1384" s="209"/>
      <c r="Q1384" s="209"/>
      <c r="R1384" s="209"/>
      <c r="S1384" s="209"/>
      <c r="T1384" s="209"/>
      <c r="U1384" s="209"/>
      <c r="V1384" s="209"/>
      <c r="W1384" s="209"/>
      <c r="X1384" s="209"/>
      <c r="Y1384" s="64" t="s">
        <v>824</v>
      </c>
      <c r="Z1384" s="127" t="s">
        <v>824</v>
      </c>
      <c r="AA1384" s="127" t="s">
        <v>824</v>
      </c>
      <c r="AB1384" s="434" t="s">
        <v>824</v>
      </c>
      <c r="AC1384" s="61" t="s">
        <v>824</v>
      </c>
      <c r="AD1384" s="207"/>
      <c r="AE1384" s="61" t="s">
        <v>824</v>
      </c>
      <c r="AF1384" s="130" t="s">
        <v>824</v>
      </c>
      <c r="AG1384" s="123" t="s">
        <v>824</v>
      </c>
      <c r="AH1384" s="123" t="s">
        <v>824</v>
      </c>
      <c r="AI1384" s="61" t="s">
        <v>824</v>
      </c>
      <c r="AJ1384" s="61" t="s">
        <v>824</v>
      </c>
      <c r="AK1384" s="61" t="s">
        <v>824</v>
      </c>
      <c r="AL1384" s="61" t="s">
        <v>1129</v>
      </c>
      <c r="AM1384" s="76"/>
      <c r="AN1384" s="239"/>
      <c r="AO1384" s="239"/>
      <c r="AP1384" s="239"/>
      <c r="AQ1384" s="239"/>
    </row>
    <row r="1385" spans="1:43" x14ac:dyDescent="0.25">
      <c r="A1385" s="232" t="s">
        <v>1395</v>
      </c>
      <c r="B1385" s="191" t="s">
        <v>66</v>
      </c>
      <c r="C1385" s="191">
        <v>137</v>
      </c>
      <c r="D1385" s="198" t="s">
        <v>736</v>
      </c>
      <c r="E1385" s="198" t="s">
        <v>735</v>
      </c>
      <c r="F1385" s="211"/>
      <c r="G1385" s="211"/>
      <c r="H1385" s="211"/>
      <c r="I1385" s="211"/>
      <c r="J1385" s="211"/>
      <c r="K1385" s="211"/>
      <c r="L1385" s="211"/>
      <c r="M1385" s="211"/>
      <c r="N1385" s="211"/>
      <c r="O1385" s="211"/>
      <c r="P1385" s="211"/>
      <c r="Q1385" s="211"/>
      <c r="R1385" s="211"/>
      <c r="S1385" s="211"/>
      <c r="T1385" s="211"/>
      <c r="U1385" s="211"/>
      <c r="V1385" s="211"/>
      <c r="W1385" s="211"/>
      <c r="X1385" s="211"/>
      <c r="Y1385" s="189" t="s">
        <v>824</v>
      </c>
      <c r="Z1385" s="127" t="s">
        <v>824</v>
      </c>
      <c r="AA1385" s="127" t="s">
        <v>824</v>
      </c>
      <c r="AB1385" s="434" t="s">
        <v>824</v>
      </c>
      <c r="AC1385" s="61" t="s">
        <v>824</v>
      </c>
      <c r="AD1385" s="207"/>
      <c r="AE1385" s="61" t="s">
        <v>824</v>
      </c>
      <c r="AF1385" s="130" t="s">
        <v>824</v>
      </c>
      <c r="AG1385" s="123" t="s">
        <v>824</v>
      </c>
      <c r="AH1385" s="123" t="s">
        <v>824</v>
      </c>
      <c r="AI1385" s="61" t="s">
        <v>824</v>
      </c>
      <c r="AJ1385" s="61" t="s">
        <v>824</v>
      </c>
      <c r="AK1385" s="61" t="s">
        <v>824</v>
      </c>
      <c r="AL1385" s="61" t="s">
        <v>1129</v>
      </c>
      <c r="AM1385" s="76"/>
      <c r="AN1385" s="239"/>
      <c r="AO1385" s="239"/>
      <c r="AP1385" s="239"/>
      <c r="AQ1385" s="239"/>
    </row>
    <row r="1386" spans="1:43" ht="25.5" x14ac:dyDescent="0.25">
      <c r="A1386" s="232" t="s">
        <v>1395</v>
      </c>
      <c r="B1386" s="74" t="s">
        <v>66</v>
      </c>
      <c r="C1386" s="74">
        <v>138</v>
      </c>
      <c r="D1386" s="74" t="s">
        <v>738</v>
      </c>
      <c r="E1386" s="74" t="s">
        <v>735</v>
      </c>
      <c r="F1386" s="209"/>
      <c r="G1386" s="209"/>
      <c r="H1386" s="209"/>
      <c r="I1386" s="209"/>
      <c r="J1386" s="209"/>
      <c r="K1386" s="209"/>
      <c r="L1386" s="209"/>
      <c r="M1386" s="209"/>
      <c r="N1386" s="209"/>
      <c r="O1386" s="209"/>
      <c r="P1386" s="209"/>
      <c r="Q1386" s="209"/>
      <c r="R1386" s="209"/>
      <c r="S1386" s="209"/>
      <c r="T1386" s="209"/>
      <c r="U1386" s="209"/>
      <c r="V1386" s="209"/>
      <c r="W1386" s="209"/>
      <c r="X1386" s="209"/>
      <c r="Y1386" s="64" t="s">
        <v>824</v>
      </c>
      <c r="Z1386" s="127" t="s">
        <v>824</v>
      </c>
      <c r="AA1386" s="127" t="s">
        <v>824</v>
      </c>
      <c r="AB1386" s="434" t="s">
        <v>824</v>
      </c>
      <c r="AC1386" s="61" t="s">
        <v>824</v>
      </c>
      <c r="AD1386" s="207"/>
      <c r="AE1386" s="61" t="s">
        <v>824</v>
      </c>
      <c r="AF1386" s="130" t="s">
        <v>824</v>
      </c>
      <c r="AG1386" s="123" t="s">
        <v>824</v>
      </c>
      <c r="AH1386" s="123" t="s">
        <v>824</v>
      </c>
      <c r="AI1386" s="61" t="s">
        <v>824</v>
      </c>
      <c r="AJ1386" s="61" t="s">
        <v>824</v>
      </c>
      <c r="AK1386" s="61" t="s">
        <v>824</v>
      </c>
      <c r="AL1386" s="61" t="s">
        <v>1129</v>
      </c>
      <c r="AM1386" s="76"/>
      <c r="AN1386" s="239"/>
      <c r="AO1386" s="239"/>
      <c r="AP1386" s="239"/>
      <c r="AQ1386" s="239"/>
    </row>
    <row r="1387" spans="1:43" ht="30" x14ac:dyDescent="0.25">
      <c r="A1387" s="232" t="s">
        <v>1610</v>
      </c>
      <c r="B1387" s="74" t="s">
        <v>43</v>
      </c>
      <c r="C1387" s="74">
        <v>17</v>
      </c>
      <c r="D1387" s="74" t="s">
        <v>20</v>
      </c>
      <c r="E1387" s="74" t="s">
        <v>9</v>
      </c>
      <c r="F1387" s="209">
        <v>1</v>
      </c>
      <c r="G1387" s="209">
        <v>1</v>
      </c>
      <c r="H1387" s="209">
        <v>1</v>
      </c>
      <c r="I1387" s="209">
        <v>1</v>
      </c>
      <c r="J1387" s="209">
        <v>1</v>
      </c>
      <c r="K1387" s="209">
        <v>1</v>
      </c>
      <c r="L1387" s="209"/>
      <c r="M1387" s="209"/>
      <c r="N1387" s="209"/>
      <c r="O1387" s="209"/>
      <c r="P1387" s="209"/>
      <c r="Q1387" s="209"/>
      <c r="R1387" s="209"/>
      <c r="S1387" s="209"/>
      <c r="T1387" s="209"/>
      <c r="U1387" s="209"/>
      <c r="V1387" s="209"/>
      <c r="W1387" s="209"/>
      <c r="X1387" s="209"/>
      <c r="Y1387" s="64">
        <v>1</v>
      </c>
      <c r="Z1387" s="127">
        <v>1</v>
      </c>
      <c r="AA1387" s="127">
        <v>1</v>
      </c>
      <c r="AB1387" s="486" t="s">
        <v>1168</v>
      </c>
      <c r="AC1387" s="61" t="s">
        <v>462</v>
      </c>
      <c r="AD1387" s="207" t="s">
        <v>463</v>
      </c>
      <c r="AE1387" s="61" t="s">
        <v>475</v>
      </c>
      <c r="AF1387" s="130" t="s">
        <v>462</v>
      </c>
      <c r="AG1387" s="123">
        <v>1</v>
      </c>
      <c r="AH1387" s="123">
        <v>-1</v>
      </c>
      <c r="AI1387" s="61" t="s">
        <v>462</v>
      </c>
      <c r="AJ1387" s="61" t="s">
        <v>824</v>
      </c>
      <c r="AK1387" s="61" t="s">
        <v>824</v>
      </c>
      <c r="AL1387" s="61"/>
      <c r="AM1387" s="76"/>
      <c r="AN1387" s="239"/>
      <c r="AO1387" s="239"/>
      <c r="AP1387" s="239"/>
      <c r="AQ1387" s="239"/>
    </row>
    <row r="1388" spans="1:43" ht="25.5" x14ac:dyDescent="0.25">
      <c r="A1388" s="232" t="s">
        <v>1610</v>
      </c>
      <c r="B1388" s="74" t="s">
        <v>43</v>
      </c>
      <c r="C1388" s="74">
        <v>38</v>
      </c>
      <c r="D1388" s="74" t="s">
        <v>664</v>
      </c>
      <c r="E1388" s="74" t="s">
        <v>9</v>
      </c>
      <c r="F1388" s="209">
        <v>3</v>
      </c>
      <c r="G1388" s="209">
        <v>3</v>
      </c>
      <c r="H1388" s="209">
        <v>3</v>
      </c>
      <c r="I1388" s="209">
        <v>3</v>
      </c>
      <c r="J1388" s="209">
        <v>3</v>
      </c>
      <c r="K1388" s="209">
        <v>2</v>
      </c>
      <c r="L1388" s="209"/>
      <c r="M1388" s="209"/>
      <c r="N1388" s="209"/>
      <c r="O1388" s="209"/>
      <c r="P1388" s="209"/>
      <c r="Q1388" s="209"/>
      <c r="R1388" s="209"/>
      <c r="S1388" s="209"/>
      <c r="T1388" s="209"/>
      <c r="U1388" s="209"/>
      <c r="V1388" s="209"/>
      <c r="W1388" s="209"/>
      <c r="X1388" s="209"/>
      <c r="Y1388" s="64">
        <v>3</v>
      </c>
      <c r="Z1388" s="127">
        <v>3</v>
      </c>
      <c r="AA1388" s="127">
        <v>3</v>
      </c>
      <c r="AB1388" s="486" t="s">
        <v>1132</v>
      </c>
      <c r="AC1388" s="61" t="s">
        <v>144</v>
      </c>
      <c r="AD1388" s="207" t="s">
        <v>371</v>
      </c>
      <c r="AE1388" s="61" t="s">
        <v>476</v>
      </c>
      <c r="AF1388" s="130" t="s">
        <v>1133</v>
      </c>
      <c r="AG1388" s="123">
        <v>3</v>
      </c>
      <c r="AH1388" s="123">
        <v>1</v>
      </c>
      <c r="AI1388" s="61" t="s">
        <v>144</v>
      </c>
      <c r="AJ1388" s="61" t="s">
        <v>463</v>
      </c>
      <c r="AK1388" s="61" t="s">
        <v>475</v>
      </c>
      <c r="AL1388" s="61"/>
      <c r="AM1388" s="76"/>
      <c r="AN1388" s="239"/>
      <c r="AO1388" s="239"/>
      <c r="AP1388" s="239"/>
      <c r="AQ1388" s="239"/>
    </row>
    <row r="1389" spans="1:43" x14ac:dyDescent="0.25">
      <c r="A1389" s="232" t="s">
        <v>1610</v>
      </c>
      <c r="B1389" s="74" t="s">
        <v>43</v>
      </c>
      <c r="C1389" s="74">
        <v>39</v>
      </c>
      <c r="D1389" s="74" t="s">
        <v>44</v>
      </c>
      <c r="E1389" s="74" t="s">
        <v>8</v>
      </c>
      <c r="F1389" s="209">
        <v>2</v>
      </c>
      <c r="G1389" s="209">
        <v>2</v>
      </c>
      <c r="H1389" s="209">
        <v>2</v>
      </c>
      <c r="I1389" s="209">
        <v>2</v>
      </c>
      <c r="J1389" s="209">
        <v>2</v>
      </c>
      <c r="K1389" s="209">
        <v>2</v>
      </c>
      <c r="L1389" s="209"/>
      <c r="M1389" s="209"/>
      <c r="N1389" s="209"/>
      <c r="O1389" s="209"/>
      <c r="P1389" s="209"/>
      <c r="Q1389" s="209"/>
      <c r="R1389" s="209"/>
      <c r="S1389" s="209"/>
      <c r="T1389" s="209"/>
      <c r="U1389" s="209"/>
      <c r="V1389" s="209"/>
      <c r="W1389" s="209"/>
      <c r="X1389" s="209"/>
      <c r="Y1389" s="64">
        <v>2</v>
      </c>
      <c r="Z1389" s="127">
        <v>2</v>
      </c>
      <c r="AA1389" s="127">
        <v>2</v>
      </c>
      <c r="AB1389" s="486" t="s">
        <v>1182</v>
      </c>
      <c r="AC1389" s="61" t="s">
        <v>142</v>
      </c>
      <c r="AD1389" s="207" t="s">
        <v>384</v>
      </c>
      <c r="AE1389" s="61" t="s">
        <v>475</v>
      </c>
      <c r="AF1389" s="130" t="s">
        <v>142</v>
      </c>
      <c r="AG1389" s="123">
        <v>2</v>
      </c>
      <c r="AH1389" s="123">
        <v>0</v>
      </c>
      <c r="AI1389" s="61" t="s">
        <v>142</v>
      </c>
      <c r="AJ1389" s="61" t="s">
        <v>824</v>
      </c>
      <c r="AK1389" s="61" t="s">
        <v>824</v>
      </c>
      <c r="AL1389" s="61"/>
      <c r="AM1389" s="76"/>
      <c r="AN1389" s="239"/>
      <c r="AO1389" s="239"/>
      <c r="AP1389" s="239"/>
      <c r="AQ1389" s="239"/>
    </row>
    <row r="1390" spans="1:43" ht="30" x14ac:dyDescent="0.25">
      <c r="A1390" s="232" t="s">
        <v>1610</v>
      </c>
      <c r="B1390" s="74" t="s">
        <v>43</v>
      </c>
      <c r="C1390" s="74">
        <v>40</v>
      </c>
      <c r="D1390" s="74" t="s">
        <v>743</v>
      </c>
      <c r="E1390" s="74" t="s">
        <v>9</v>
      </c>
      <c r="F1390" s="209">
        <v>4</v>
      </c>
      <c r="G1390" s="209">
        <v>4</v>
      </c>
      <c r="H1390" s="209">
        <v>4</v>
      </c>
      <c r="I1390" s="209">
        <v>4</v>
      </c>
      <c r="J1390" s="209">
        <v>5</v>
      </c>
      <c r="K1390" s="209">
        <v>5</v>
      </c>
      <c r="L1390" s="209"/>
      <c r="M1390" s="209"/>
      <c r="N1390" s="209"/>
      <c r="O1390" s="209"/>
      <c r="P1390" s="209"/>
      <c r="Q1390" s="209"/>
      <c r="R1390" s="209"/>
      <c r="S1390" s="209"/>
      <c r="T1390" s="209"/>
      <c r="U1390" s="209"/>
      <c r="V1390" s="209"/>
      <c r="W1390" s="209"/>
      <c r="X1390" s="209"/>
      <c r="Y1390" s="64">
        <v>4</v>
      </c>
      <c r="Z1390" s="127">
        <v>4</v>
      </c>
      <c r="AA1390" s="127">
        <v>3</v>
      </c>
      <c r="AB1390" s="486" t="s">
        <v>1189</v>
      </c>
      <c r="AC1390" s="61" t="s">
        <v>146</v>
      </c>
      <c r="AD1390" s="207" t="s">
        <v>371</v>
      </c>
      <c r="AE1390" s="61" t="s">
        <v>476</v>
      </c>
      <c r="AF1390" s="130" t="s">
        <v>1197</v>
      </c>
      <c r="AG1390" s="123">
        <v>4</v>
      </c>
      <c r="AH1390" s="123">
        <v>1</v>
      </c>
      <c r="AI1390" s="61" t="s">
        <v>146</v>
      </c>
      <c r="AJ1390" s="61" t="s">
        <v>463</v>
      </c>
      <c r="AK1390" s="61" t="s">
        <v>371</v>
      </c>
      <c r="AL1390" s="61"/>
      <c r="AM1390" s="76"/>
      <c r="AN1390" s="239"/>
      <c r="AO1390" s="239"/>
      <c r="AP1390" s="239"/>
      <c r="AQ1390" s="239"/>
    </row>
    <row r="1391" spans="1:43" ht="25.5" x14ac:dyDescent="0.25">
      <c r="A1391" s="232" t="s">
        <v>1610</v>
      </c>
      <c r="B1391" s="74" t="s">
        <v>43</v>
      </c>
      <c r="C1391" s="74">
        <v>41</v>
      </c>
      <c r="D1391" s="74" t="s">
        <v>665</v>
      </c>
      <c r="E1391" s="74" t="s">
        <v>8</v>
      </c>
      <c r="F1391" s="209">
        <v>1</v>
      </c>
      <c r="G1391" s="209">
        <v>1</v>
      </c>
      <c r="H1391" s="209">
        <v>1</v>
      </c>
      <c r="I1391" s="209">
        <v>1</v>
      </c>
      <c r="J1391" s="209">
        <v>1</v>
      </c>
      <c r="K1391" s="209">
        <v>1</v>
      </c>
      <c r="L1391" s="209"/>
      <c r="M1391" s="209"/>
      <c r="N1391" s="209"/>
      <c r="O1391" s="209"/>
      <c r="P1391" s="209"/>
      <c r="Q1391" s="209"/>
      <c r="R1391" s="209"/>
      <c r="S1391" s="209"/>
      <c r="T1391" s="209"/>
      <c r="U1391" s="209"/>
      <c r="V1391" s="209"/>
      <c r="W1391" s="209"/>
      <c r="X1391" s="209"/>
      <c r="Y1391" s="64">
        <v>1</v>
      </c>
      <c r="Z1391" s="127">
        <v>1</v>
      </c>
      <c r="AA1391" s="127">
        <v>3</v>
      </c>
      <c r="AB1391" s="486" t="s">
        <v>1131</v>
      </c>
      <c r="AC1391" s="61" t="s">
        <v>462</v>
      </c>
      <c r="AD1391" s="207" t="s">
        <v>371</v>
      </c>
      <c r="AE1391" s="61" t="s">
        <v>371</v>
      </c>
      <c r="AF1391" s="130" t="s">
        <v>1131</v>
      </c>
      <c r="AG1391" s="123">
        <v>1</v>
      </c>
      <c r="AH1391" s="123">
        <v>3</v>
      </c>
      <c r="AI1391" s="61" t="s">
        <v>462</v>
      </c>
      <c r="AJ1391" s="61" t="s">
        <v>371</v>
      </c>
      <c r="AK1391" s="61" t="s">
        <v>371</v>
      </c>
      <c r="AL1391" s="61"/>
      <c r="AM1391" s="76"/>
      <c r="AN1391" s="239"/>
      <c r="AO1391" s="239"/>
      <c r="AP1391" s="239"/>
      <c r="AQ1391" s="239"/>
    </row>
    <row r="1392" spans="1:43" ht="30" x14ac:dyDescent="0.25">
      <c r="A1392" s="232" t="s">
        <v>1610</v>
      </c>
      <c r="B1392" s="74" t="s">
        <v>43</v>
      </c>
      <c r="C1392" s="74">
        <v>42</v>
      </c>
      <c r="D1392" s="74" t="s">
        <v>666</v>
      </c>
      <c r="E1392" s="74" t="s">
        <v>9</v>
      </c>
      <c r="F1392" s="209">
        <v>2</v>
      </c>
      <c r="G1392" s="209">
        <v>2</v>
      </c>
      <c r="H1392" s="209">
        <v>2</v>
      </c>
      <c r="I1392" s="209">
        <v>2</v>
      </c>
      <c r="J1392" s="209">
        <v>2</v>
      </c>
      <c r="K1392" s="209">
        <v>2</v>
      </c>
      <c r="L1392" s="209"/>
      <c r="M1392" s="209"/>
      <c r="N1392" s="209"/>
      <c r="O1392" s="209"/>
      <c r="P1392" s="209"/>
      <c r="Q1392" s="209"/>
      <c r="R1392" s="209"/>
      <c r="S1392" s="209"/>
      <c r="T1392" s="209"/>
      <c r="U1392" s="209"/>
      <c r="V1392" s="209"/>
      <c r="W1392" s="209"/>
      <c r="X1392" s="209"/>
      <c r="Y1392" s="64">
        <v>2</v>
      </c>
      <c r="Z1392" s="127">
        <v>2</v>
      </c>
      <c r="AA1392" s="127">
        <v>3</v>
      </c>
      <c r="AB1392" s="486" t="s">
        <v>1181</v>
      </c>
      <c r="AC1392" s="61" t="s">
        <v>142</v>
      </c>
      <c r="AD1392" s="207" t="s">
        <v>371</v>
      </c>
      <c r="AE1392" s="61" t="s">
        <v>371</v>
      </c>
      <c r="AF1392" s="130" t="s">
        <v>1157</v>
      </c>
      <c r="AG1392" s="123">
        <v>2</v>
      </c>
      <c r="AH1392" s="123">
        <v>1</v>
      </c>
      <c r="AI1392" s="61" t="s">
        <v>142</v>
      </c>
      <c r="AJ1392" s="61" t="s">
        <v>463</v>
      </c>
      <c r="AK1392" s="61" t="s">
        <v>475</v>
      </c>
      <c r="AL1392" s="61"/>
      <c r="AM1392" s="76"/>
      <c r="AN1392" s="239"/>
      <c r="AO1392" s="239"/>
      <c r="AP1392" s="239"/>
      <c r="AQ1392" s="239"/>
    </row>
    <row r="1393" spans="1:45" x14ac:dyDescent="0.25">
      <c r="A1393" s="232" t="s">
        <v>1610</v>
      </c>
      <c r="B1393" s="74" t="s">
        <v>43</v>
      </c>
      <c r="C1393" s="74">
        <v>135</v>
      </c>
      <c r="D1393" s="74" t="s">
        <v>730</v>
      </c>
      <c r="E1393" s="74" t="s">
        <v>735</v>
      </c>
      <c r="F1393" s="209">
        <v>1</v>
      </c>
      <c r="G1393" s="209">
        <v>1</v>
      </c>
      <c r="H1393" s="209">
        <v>1</v>
      </c>
      <c r="I1393" s="209">
        <v>1</v>
      </c>
      <c r="J1393" s="209">
        <v>1</v>
      </c>
      <c r="K1393" s="209">
        <v>1</v>
      </c>
      <c r="L1393" s="209"/>
      <c r="M1393" s="209"/>
      <c r="N1393" s="209"/>
      <c r="O1393" s="209"/>
      <c r="P1393" s="209"/>
      <c r="Q1393" s="209"/>
      <c r="R1393" s="209"/>
      <c r="S1393" s="209"/>
      <c r="T1393" s="209"/>
      <c r="U1393" s="209"/>
      <c r="V1393" s="209"/>
      <c r="W1393" s="209"/>
      <c r="X1393" s="209"/>
      <c r="Y1393" s="64">
        <v>1</v>
      </c>
      <c r="Z1393" s="127">
        <v>1</v>
      </c>
      <c r="AA1393" s="127">
        <v>3</v>
      </c>
      <c r="AB1393" s="486" t="s">
        <v>1131</v>
      </c>
      <c r="AC1393" s="61" t="s">
        <v>462</v>
      </c>
      <c r="AD1393" s="207" t="s">
        <v>371</v>
      </c>
      <c r="AE1393" s="61" t="s">
        <v>371</v>
      </c>
      <c r="AF1393" s="130" t="s">
        <v>1131</v>
      </c>
      <c r="AG1393" s="123">
        <v>1</v>
      </c>
      <c r="AH1393" s="123">
        <v>3</v>
      </c>
      <c r="AI1393" s="61" t="s">
        <v>462</v>
      </c>
      <c r="AJ1393" s="61" t="s">
        <v>371</v>
      </c>
      <c r="AK1393" s="61" t="s">
        <v>371</v>
      </c>
      <c r="AL1393" s="61"/>
      <c r="AM1393" s="76"/>
      <c r="AN1393" s="239"/>
      <c r="AO1393" s="239"/>
      <c r="AP1393" s="239"/>
      <c r="AQ1393" s="239"/>
    </row>
    <row r="1394" spans="1:45" ht="75" x14ac:dyDescent="0.25">
      <c r="A1394" s="232" t="s">
        <v>947</v>
      </c>
      <c r="B1394" s="191" t="s">
        <v>12</v>
      </c>
      <c r="C1394" s="191">
        <v>5</v>
      </c>
      <c r="D1394" s="198" t="s">
        <v>624</v>
      </c>
      <c r="E1394" s="198" t="s">
        <v>9</v>
      </c>
      <c r="F1394" s="211">
        <v>3</v>
      </c>
      <c r="G1394" s="211">
        <v>3</v>
      </c>
      <c r="H1394" s="211">
        <v>3</v>
      </c>
      <c r="I1394" s="211">
        <v>3</v>
      </c>
      <c r="J1394" s="211">
        <v>3</v>
      </c>
      <c r="K1394" s="211">
        <v>2</v>
      </c>
      <c r="L1394" s="211">
        <v>2</v>
      </c>
      <c r="M1394" s="211">
        <v>2</v>
      </c>
      <c r="N1394" s="211">
        <v>2</v>
      </c>
      <c r="O1394" s="211">
        <v>2</v>
      </c>
      <c r="P1394" s="211">
        <v>3</v>
      </c>
      <c r="Q1394" s="211">
        <v>2</v>
      </c>
      <c r="R1394" s="211">
        <v>2</v>
      </c>
      <c r="S1394" s="211">
        <v>1</v>
      </c>
      <c r="T1394" s="211">
        <v>5</v>
      </c>
      <c r="U1394" s="211">
        <v>2</v>
      </c>
      <c r="V1394" s="211">
        <v>3</v>
      </c>
      <c r="W1394" s="211">
        <v>3</v>
      </c>
      <c r="X1394" s="211">
        <v>2</v>
      </c>
      <c r="Y1394" s="189">
        <v>3</v>
      </c>
      <c r="Z1394" s="127">
        <v>3</v>
      </c>
      <c r="AA1394" s="127">
        <v>3</v>
      </c>
      <c r="AB1394" s="434" t="s">
        <v>1132</v>
      </c>
      <c r="AC1394" s="61" t="s">
        <v>144</v>
      </c>
      <c r="AD1394" s="207" t="s">
        <v>371</v>
      </c>
      <c r="AE1394" s="61" t="s">
        <v>476</v>
      </c>
      <c r="AF1394" s="130" t="s">
        <v>1133</v>
      </c>
      <c r="AG1394" s="123">
        <v>3</v>
      </c>
      <c r="AH1394" s="123">
        <v>1</v>
      </c>
      <c r="AI1394" s="61" t="s">
        <v>144</v>
      </c>
      <c r="AJ1394" s="61" t="s">
        <v>463</v>
      </c>
      <c r="AK1394" s="61" t="s">
        <v>475</v>
      </c>
      <c r="AL1394" s="61" t="s">
        <v>377</v>
      </c>
      <c r="AM1394" s="76"/>
      <c r="AN1394" s="239" t="s">
        <v>1421</v>
      </c>
      <c r="AO1394" s="239" t="s">
        <v>1422</v>
      </c>
      <c r="AP1394" s="239" t="s">
        <v>1423</v>
      </c>
      <c r="AQ1394" s="239" t="s">
        <v>1424</v>
      </c>
      <c r="AR1394" s="217" t="s">
        <v>1097</v>
      </c>
      <c r="AS1394" s="217" t="s">
        <v>1425</v>
      </c>
    </row>
    <row r="1395" spans="1:45" ht="38.25" x14ac:dyDescent="0.25">
      <c r="A1395" s="232" t="s">
        <v>947</v>
      </c>
      <c r="B1395" s="74" t="s">
        <v>12</v>
      </c>
      <c r="C1395" s="74">
        <v>12</v>
      </c>
      <c r="D1395" s="74" t="s">
        <v>14</v>
      </c>
      <c r="E1395" s="74" t="s">
        <v>8</v>
      </c>
      <c r="F1395" s="209">
        <v>2</v>
      </c>
      <c r="G1395" s="209">
        <v>2</v>
      </c>
      <c r="H1395" s="209">
        <v>2</v>
      </c>
      <c r="I1395" s="209">
        <v>2</v>
      </c>
      <c r="J1395" s="209">
        <v>2</v>
      </c>
      <c r="K1395" s="209">
        <v>1</v>
      </c>
      <c r="L1395" s="209">
        <v>2</v>
      </c>
      <c r="M1395" s="209">
        <v>1</v>
      </c>
      <c r="N1395" s="209">
        <v>2</v>
      </c>
      <c r="O1395" s="209">
        <v>2</v>
      </c>
      <c r="P1395" s="209">
        <v>2</v>
      </c>
      <c r="Q1395" s="209">
        <v>2</v>
      </c>
      <c r="R1395" s="209">
        <v>2</v>
      </c>
      <c r="S1395" s="209">
        <v>2</v>
      </c>
      <c r="T1395" s="209">
        <v>4</v>
      </c>
      <c r="U1395" s="209">
        <v>3</v>
      </c>
      <c r="V1395" s="209">
        <v>3</v>
      </c>
      <c r="W1395" s="209">
        <v>1</v>
      </c>
      <c r="X1395" s="209"/>
      <c r="Y1395" s="64">
        <v>2</v>
      </c>
      <c r="Z1395" s="127">
        <v>2</v>
      </c>
      <c r="AA1395" s="127" t="s">
        <v>824</v>
      </c>
      <c r="AB1395" s="434" t="s">
        <v>142</v>
      </c>
      <c r="AC1395" s="61" t="s">
        <v>142</v>
      </c>
      <c r="AD1395" s="207"/>
      <c r="AE1395" s="61" t="s">
        <v>824</v>
      </c>
      <c r="AF1395" s="130" t="s">
        <v>462</v>
      </c>
      <c r="AG1395" s="123">
        <v>1</v>
      </c>
      <c r="AH1395" s="123" t="s">
        <v>824</v>
      </c>
      <c r="AI1395" s="61" t="s">
        <v>462</v>
      </c>
      <c r="AJ1395" s="61" t="s">
        <v>824</v>
      </c>
      <c r="AK1395" s="61" t="s">
        <v>824</v>
      </c>
      <c r="AL1395" s="61" t="s">
        <v>1129</v>
      </c>
      <c r="AM1395" s="76"/>
      <c r="AN1395" s="239"/>
      <c r="AO1395" s="239"/>
      <c r="AP1395" s="239"/>
      <c r="AQ1395" s="239"/>
    </row>
    <row r="1396" spans="1:45" ht="25.5" x14ac:dyDescent="0.25">
      <c r="A1396" s="232" t="s">
        <v>947</v>
      </c>
      <c r="B1396" s="191" t="s">
        <v>35</v>
      </c>
      <c r="C1396" s="191">
        <v>14</v>
      </c>
      <c r="D1396" s="198" t="s">
        <v>626</v>
      </c>
      <c r="E1396" s="198" t="s">
        <v>9</v>
      </c>
      <c r="F1396" s="211"/>
      <c r="G1396" s="211"/>
      <c r="H1396" s="211"/>
      <c r="I1396" s="211"/>
      <c r="J1396" s="211"/>
      <c r="K1396" s="211"/>
      <c r="L1396" s="211"/>
      <c r="M1396" s="211"/>
      <c r="N1396" s="211"/>
      <c r="O1396" s="211"/>
      <c r="P1396" s="211"/>
      <c r="Q1396" s="211"/>
      <c r="R1396" s="211"/>
      <c r="S1396" s="211"/>
      <c r="T1396" s="211"/>
      <c r="U1396" s="211"/>
      <c r="V1396" s="211"/>
      <c r="W1396" s="211"/>
      <c r="X1396" s="211"/>
      <c r="Y1396" s="189" t="s">
        <v>824</v>
      </c>
      <c r="Z1396" s="127" t="s">
        <v>824</v>
      </c>
      <c r="AA1396" s="127" t="s">
        <v>824</v>
      </c>
      <c r="AB1396" s="434" t="s">
        <v>824</v>
      </c>
      <c r="AC1396" s="61" t="s">
        <v>824</v>
      </c>
      <c r="AD1396" s="207"/>
      <c r="AE1396" s="61" t="s">
        <v>824</v>
      </c>
      <c r="AF1396" s="130" t="s">
        <v>824</v>
      </c>
      <c r="AG1396" s="123" t="s">
        <v>824</v>
      </c>
      <c r="AH1396" s="123" t="s">
        <v>824</v>
      </c>
      <c r="AI1396" s="61" t="s">
        <v>824</v>
      </c>
      <c r="AJ1396" s="61" t="s">
        <v>824</v>
      </c>
      <c r="AK1396" s="61" t="s">
        <v>824</v>
      </c>
      <c r="AL1396" s="61" t="s">
        <v>1129</v>
      </c>
      <c r="AM1396" s="76"/>
      <c r="AN1396" s="239"/>
      <c r="AO1396" s="239"/>
      <c r="AP1396" s="239"/>
      <c r="AQ1396" s="239"/>
    </row>
    <row r="1397" spans="1:45" ht="25.5" x14ac:dyDescent="0.25">
      <c r="A1397" s="232" t="s">
        <v>947</v>
      </c>
      <c r="B1397" s="74" t="s">
        <v>38</v>
      </c>
      <c r="C1397" s="74">
        <v>15</v>
      </c>
      <c r="D1397" s="74" t="s">
        <v>17</v>
      </c>
      <c r="E1397" s="74" t="s">
        <v>9</v>
      </c>
      <c r="F1397" s="209"/>
      <c r="G1397" s="209"/>
      <c r="H1397" s="209"/>
      <c r="I1397" s="209"/>
      <c r="J1397" s="209"/>
      <c r="K1397" s="209"/>
      <c r="L1397" s="209"/>
      <c r="M1397" s="209"/>
      <c r="N1397" s="209"/>
      <c r="O1397" s="209"/>
      <c r="P1397" s="209"/>
      <c r="Q1397" s="209"/>
      <c r="R1397" s="209"/>
      <c r="S1397" s="209"/>
      <c r="T1397" s="209"/>
      <c r="U1397" s="209"/>
      <c r="V1397" s="209"/>
      <c r="W1397" s="209"/>
      <c r="X1397" s="209"/>
      <c r="Y1397" s="64" t="s">
        <v>824</v>
      </c>
      <c r="Z1397" s="127" t="s">
        <v>824</v>
      </c>
      <c r="AA1397" s="127" t="s">
        <v>824</v>
      </c>
      <c r="AB1397" s="434" t="s">
        <v>824</v>
      </c>
      <c r="AC1397" s="61" t="s">
        <v>824</v>
      </c>
      <c r="AD1397" s="207"/>
      <c r="AE1397" s="61" t="s">
        <v>824</v>
      </c>
      <c r="AF1397" s="130" t="s">
        <v>824</v>
      </c>
      <c r="AG1397" s="123" t="s">
        <v>824</v>
      </c>
      <c r="AH1397" s="123" t="s">
        <v>824</v>
      </c>
      <c r="AI1397" s="61" t="s">
        <v>824</v>
      </c>
      <c r="AJ1397" s="61" t="s">
        <v>824</v>
      </c>
      <c r="AK1397" s="61" t="s">
        <v>824</v>
      </c>
      <c r="AL1397" s="61" t="s">
        <v>1129</v>
      </c>
      <c r="AM1397" s="76"/>
      <c r="AN1397" s="239"/>
      <c r="AO1397" s="239"/>
      <c r="AP1397" s="239"/>
      <c r="AQ1397" s="239"/>
    </row>
    <row r="1398" spans="1:45" ht="25.5" x14ac:dyDescent="0.25">
      <c r="A1398" s="232" t="s">
        <v>947</v>
      </c>
      <c r="B1398" s="191" t="s">
        <v>33</v>
      </c>
      <c r="C1398" s="191">
        <v>16</v>
      </c>
      <c r="D1398" s="198" t="s">
        <v>19</v>
      </c>
      <c r="E1398" s="198" t="s">
        <v>8</v>
      </c>
      <c r="F1398" s="211"/>
      <c r="G1398" s="211"/>
      <c r="H1398" s="211"/>
      <c r="I1398" s="211"/>
      <c r="J1398" s="211"/>
      <c r="K1398" s="211"/>
      <c r="L1398" s="211"/>
      <c r="M1398" s="211"/>
      <c r="N1398" s="211"/>
      <c r="O1398" s="211"/>
      <c r="P1398" s="211"/>
      <c r="Q1398" s="211"/>
      <c r="R1398" s="211"/>
      <c r="S1398" s="211"/>
      <c r="T1398" s="211"/>
      <c r="U1398" s="211"/>
      <c r="V1398" s="211"/>
      <c r="W1398" s="211"/>
      <c r="X1398" s="211"/>
      <c r="Y1398" s="189" t="s">
        <v>824</v>
      </c>
      <c r="Z1398" s="127" t="s">
        <v>824</v>
      </c>
      <c r="AA1398" s="127" t="s">
        <v>824</v>
      </c>
      <c r="AB1398" s="434" t="s">
        <v>824</v>
      </c>
      <c r="AC1398" s="61" t="s">
        <v>824</v>
      </c>
      <c r="AD1398" s="207"/>
      <c r="AE1398" s="61" t="s">
        <v>824</v>
      </c>
      <c r="AF1398" s="130" t="s">
        <v>824</v>
      </c>
      <c r="AG1398" s="123" t="s">
        <v>824</v>
      </c>
      <c r="AH1398" s="123" t="s">
        <v>824</v>
      </c>
      <c r="AI1398" s="61" t="s">
        <v>824</v>
      </c>
      <c r="AJ1398" s="61" t="s">
        <v>824</v>
      </c>
      <c r="AK1398" s="61" t="s">
        <v>824</v>
      </c>
      <c r="AL1398" s="61" t="s">
        <v>1129</v>
      </c>
      <c r="AM1398" s="76"/>
      <c r="AN1398" s="239"/>
      <c r="AO1398" s="239"/>
      <c r="AP1398" s="239"/>
      <c r="AQ1398" s="239"/>
    </row>
    <row r="1399" spans="1:45" x14ac:dyDescent="0.25">
      <c r="A1399" s="232" t="s">
        <v>947</v>
      </c>
      <c r="B1399" s="74" t="s">
        <v>43</v>
      </c>
      <c r="C1399" s="74">
        <v>17</v>
      </c>
      <c r="D1399" s="74" t="s">
        <v>20</v>
      </c>
      <c r="E1399" s="74" t="s">
        <v>9</v>
      </c>
      <c r="F1399" s="209"/>
      <c r="G1399" s="209"/>
      <c r="H1399" s="209"/>
      <c r="I1399" s="209"/>
      <c r="J1399" s="209"/>
      <c r="K1399" s="209"/>
      <c r="L1399" s="209"/>
      <c r="M1399" s="209"/>
      <c r="N1399" s="209"/>
      <c r="O1399" s="209"/>
      <c r="P1399" s="209"/>
      <c r="Q1399" s="209"/>
      <c r="R1399" s="209"/>
      <c r="S1399" s="209"/>
      <c r="T1399" s="209"/>
      <c r="U1399" s="209"/>
      <c r="V1399" s="209"/>
      <c r="W1399" s="209"/>
      <c r="X1399" s="209"/>
      <c r="Y1399" s="64" t="s">
        <v>824</v>
      </c>
      <c r="Z1399" s="127" t="s">
        <v>824</v>
      </c>
      <c r="AA1399" s="127" t="s">
        <v>824</v>
      </c>
      <c r="AB1399" s="434" t="s">
        <v>824</v>
      </c>
      <c r="AC1399" s="61" t="s">
        <v>824</v>
      </c>
      <c r="AD1399" s="207"/>
      <c r="AE1399" s="61" t="s">
        <v>824</v>
      </c>
      <c r="AF1399" s="130" t="s">
        <v>824</v>
      </c>
      <c r="AG1399" s="123" t="s">
        <v>824</v>
      </c>
      <c r="AH1399" s="123" t="s">
        <v>824</v>
      </c>
      <c r="AI1399" s="61" t="s">
        <v>824</v>
      </c>
      <c r="AJ1399" s="61" t="s">
        <v>824</v>
      </c>
      <c r="AK1399" s="61" t="s">
        <v>824</v>
      </c>
      <c r="AL1399" s="61" t="s">
        <v>1129</v>
      </c>
      <c r="AM1399" s="76"/>
      <c r="AN1399" s="239"/>
      <c r="AO1399" s="239"/>
      <c r="AP1399" s="239"/>
      <c r="AQ1399" s="239"/>
    </row>
    <row r="1400" spans="1:45" ht="25.5" x14ac:dyDescent="0.25">
      <c r="A1400" s="232" t="s">
        <v>947</v>
      </c>
      <c r="B1400" s="191" t="s">
        <v>12</v>
      </c>
      <c r="C1400" s="191">
        <v>18</v>
      </c>
      <c r="D1400" s="198" t="s">
        <v>21</v>
      </c>
      <c r="E1400" s="198" t="s">
        <v>8</v>
      </c>
      <c r="F1400" s="211">
        <v>2</v>
      </c>
      <c r="G1400" s="211">
        <v>1</v>
      </c>
      <c r="H1400" s="211">
        <v>2</v>
      </c>
      <c r="I1400" s="211">
        <v>2</v>
      </c>
      <c r="J1400" s="211">
        <v>3</v>
      </c>
      <c r="K1400" s="211">
        <v>2</v>
      </c>
      <c r="L1400" s="211">
        <v>2</v>
      </c>
      <c r="M1400" s="211">
        <v>2</v>
      </c>
      <c r="N1400" s="211">
        <v>2</v>
      </c>
      <c r="O1400" s="211">
        <v>2</v>
      </c>
      <c r="P1400" s="211">
        <v>1</v>
      </c>
      <c r="Q1400" s="211">
        <v>3</v>
      </c>
      <c r="R1400" s="211">
        <v>2</v>
      </c>
      <c r="S1400" s="211">
        <v>1</v>
      </c>
      <c r="T1400" s="211">
        <v>1</v>
      </c>
      <c r="U1400" s="211">
        <v>2</v>
      </c>
      <c r="V1400" s="211">
        <v>2</v>
      </c>
      <c r="W1400" s="211">
        <v>2</v>
      </c>
      <c r="X1400" s="211"/>
      <c r="Y1400" s="189">
        <v>2</v>
      </c>
      <c r="Z1400" s="127">
        <v>2</v>
      </c>
      <c r="AA1400" s="127" t="s">
        <v>824</v>
      </c>
      <c r="AB1400" s="434" t="s">
        <v>142</v>
      </c>
      <c r="AC1400" s="61" t="s">
        <v>142</v>
      </c>
      <c r="AD1400" s="207"/>
      <c r="AE1400" s="61" t="s">
        <v>824</v>
      </c>
      <c r="AF1400" s="130" t="s">
        <v>824</v>
      </c>
      <c r="AG1400" s="123">
        <v>0</v>
      </c>
      <c r="AH1400" s="123" t="s">
        <v>824</v>
      </c>
      <c r="AI1400" s="61" t="s">
        <v>824</v>
      </c>
      <c r="AJ1400" s="61" t="s">
        <v>824</v>
      </c>
      <c r="AK1400" s="61" t="s">
        <v>824</v>
      </c>
      <c r="AL1400" s="61" t="s">
        <v>1129</v>
      </c>
      <c r="AM1400" s="76"/>
      <c r="AN1400" s="239"/>
      <c r="AO1400" s="239"/>
      <c r="AP1400" s="239"/>
      <c r="AQ1400" s="239"/>
    </row>
    <row r="1401" spans="1:45" ht="75" x14ac:dyDescent="0.25">
      <c r="A1401" s="232" t="s">
        <v>947</v>
      </c>
      <c r="B1401" s="74" t="s">
        <v>12</v>
      </c>
      <c r="C1401" s="74">
        <v>19</v>
      </c>
      <c r="D1401" s="74" t="s">
        <v>22</v>
      </c>
      <c r="E1401" s="74" t="s">
        <v>9</v>
      </c>
      <c r="F1401" s="209">
        <v>2</v>
      </c>
      <c r="G1401" s="209">
        <v>2</v>
      </c>
      <c r="H1401" s="209">
        <v>3</v>
      </c>
      <c r="I1401" s="209">
        <v>3</v>
      </c>
      <c r="J1401" s="209">
        <v>3</v>
      </c>
      <c r="K1401" s="209">
        <v>2</v>
      </c>
      <c r="L1401" s="209">
        <v>2</v>
      </c>
      <c r="M1401" s="209">
        <v>3</v>
      </c>
      <c r="N1401" s="209">
        <v>2</v>
      </c>
      <c r="O1401" s="209">
        <v>2</v>
      </c>
      <c r="P1401" s="209">
        <v>1</v>
      </c>
      <c r="Q1401" s="209">
        <v>3</v>
      </c>
      <c r="R1401" s="209">
        <v>2</v>
      </c>
      <c r="S1401" s="209">
        <v>3</v>
      </c>
      <c r="T1401" s="209">
        <v>3</v>
      </c>
      <c r="U1401" s="209">
        <v>3</v>
      </c>
      <c r="V1401" s="209">
        <v>1</v>
      </c>
      <c r="W1401" s="209">
        <v>2</v>
      </c>
      <c r="X1401" s="209">
        <v>2</v>
      </c>
      <c r="Y1401" s="64">
        <v>2</v>
      </c>
      <c r="Z1401" s="127">
        <v>2</v>
      </c>
      <c r="AA1401" s="127">
        <v>4</v>
      </c>
      <c r="AB1401" s="434" t="s">
        <v>1166</v>
      </c>
      <c r="AC1401" s="61" t="s">
        <v>142</v>
      </c>
      <c r="AD1401" s="207" t="s">
        <v>372</v>
      </c>
      <c r="AE1401" s="61" t="s">
        <v>476</v>
      </c>
      <c r="AF1401" s="130" t="s">
        <v>384</v>
      </c>
      <c r="AG1401" s="123">
        <v>0</v>
      </c>
      <c r="AH1401" s="123">
        <v>2</v>
      </c>
      <c r="AI1401" s="61" t="s">
        <v>824</v>
      </c>
      <c r="AJ1401" s="61" t="s">
        <v>384</v>
      </c>
      <c r="AK1401" s="61" t="s">
        <v>824</v>
      </c>
      <c r="AL1401" s="61" t="s">
        <v>1129</v>
      </c>
      <c r="AM1401" s="76"/>
      <c r="AN1401" s="239" t="s">
        <v>1426</v>
      </c>
      <c r="AO1401" s="239" t="s">
        <v>1427</v>
      </c>
      <c r="AP1401" s="239" t="s">
        <v>1420</v>
      </c>
      <c r="AQ1401" s="239"/>
      <c r="AS1401" s="217" t="s">
        <v>1425</v>
      </c>
    </row>
    <row r="1402" spans="1:45" ht="25.5" x14ac:dyDescent="0.25">
      <c r="A1402" s="232" t="s">
        <v>947</v>
      </c>
      <c r="B1402" s="191" t="s">
        <v>12</v>
      </c>
      <c r="C1402" s="191">
        <v>21</v>
      </c>
      <c r="D1402" s="198" t="s">
        <v>25</v>
      </c>
      <c r="E1402" s="198" t="s">
        <v>8</v>
      </c>
      <c r="F1402" s="211">
        <v>1</v>
      </c>
      <c r="G1402" s="211">
        <v>3</v>
      </c>
      <c r="H1402" s="211">
        <v>4</v>
      </c>
      <c r="I1402" s="211">
        <v>3</v>
      </c>
      <c r="J1402" s="211">
        <v>3</v>
      </c>
      <c r="K1402" s="211">
        <v>3</v>
      </c>
      <c r="L1402" s="211">
        <v>3</v>
      </c>
      <c r="M1402" s="211">
        <v>2</v>
      </c>
      <c r="N1402" s="211">
        <v>2</v>
      </c>
      <c r="O1402" s="211">
        <v>2</v>
      </c>
      <c r="P1402" s="211">
        <v>1</v>
      </c>
      <c r="Q1402" s="211">
        <v>2</v>
      </c>
      <c r="R1402" s="211">
        <v>3</v>
      </c>
      <c r="S1402" s="211">
        <v>2</v>
      </c>
      <c r="T1402" s="211">
        <v>1</v>
      </c>
      <c r="U1402" s="211">
        <v>3</v>
      </c>
      <c r="V1402" s="211">
        <v>3</v>
      </c>
      <c r="W1402" s="211">
        <v>1</v>
      </c>
      <c r="X1402" s="211"/>
      <c r="Y1402" s="189">
        <v>2</v>
      </c>
      <c r="Z1402" s="127">
        <v>2</v>
      </c>
      <c r="AA1402" s="127" t="s">
        <v>824</v>
      </c>
      <c r="AB1402" s="434" t="s">
        <v>142</v>
      </c>
      <c r="AC1402" s="61" t="s">
        <v>142</v>
      </c>
      <c r="AD1402" s="207"/>
      <c r="AE1402" s="61" t="s">
        <v>824</v>
      </c>
      <c r="AF1402" s="130" t="s">
        <v>824</v>
      </c>
      <c r="AG1402" s="123">
        <v>0</v>
      </c>
      <c r="AH1402" s="123" t="s">
        <v>824</v>
      </c>
      <c r="AI1402" s="61" t="s">
        <v>824</v>
      </c>
      <c r="AJ1402" s="61" t="s">
        <v>824</v>
      </c>
      <c r="AK1402" s="61" t="s">
        <v>824</v>
      </c>
      <c r="AL1402" s="61" t="s">
        <v>1129</v>
      </c>
      <c r="AM1402" s="76"/>
      <c r="AN1402" s="239"/>
      <c r="AO1402" s="239"/>
      <c r="AP1402" s="239"/>
      <c r="AQ1402" s="239"/>
    </row>
    <row r="1403" spans="1:45" ht="51" x14ac:dyDescent="0.25">
      <c r="A1403" s="232" t="s">
        <v>947</v>
      </c>
      <c r="B1403" s="74" t="s">
        <v>26</v>
      </c>
      <c r="C1403" s="74">
        <v>22</v>
      </c>
      <c r="D1403" s="74" t="s">
        <v>27</v>
      </c>
      <c r="E1403" s="74" t="s">
        <v>8</v>
      </c>
      <c r="F1403" s="209"/>
      <c r="G1403" s="209"/>
      <c r="H1403" s="209"/>
      <c r="I1403" s="209"/>
      <c r="J1403" s="209"/>
      <c r="K1403" s="209"/>
      <c r="L1403" s="209"/>
      <c r="M1403" s="209"/>
      <c r="N1403" s="209"/>
      <c r="O1403" s="209"/>
      <c r="P1403" s="209"/>
      <c r="Q1403" s="209"/>
      <c r="R1403" s="209"/>
      <c r="S1403" s="209">
        <v>2</v>
      </c>
      <c r="T1403" s="209"/>
      <c r="U1403" s="209"/>
      <c r="V1403" s="209"/>
      <c r="W1403" s="209"/>
      <c r="X1403" s="209"/>
      <c r="Y1403" s="64">
        <v>2</v>
      </c>
      <c r="Z1403" s="127">
        <v>2</v>
      </c>
      <c r="AA1403" s="127" t="s">
        <v>824</v>
      </c>
      <c r="AB1403" s="434" t="s">
        <v>142</v>
      </c>
      <c r="AC1403" s="61" t="s">
        <v>142</v>
      </c>
      <c r="AD1403" s="207"/>
      <c r="AE1403" s="61" t="s">
        <v>824</v>
      </c>
      <c r="AF1403" s="130" t="s">
        <v>142</v>
      </c>
      <c r="AG1403" s="123">
        <v>2</v>
      </c>
      <c r="AH1403" s="123" t="s">
        <v>824</v>
      </c>
      <c r="AI1403" s="61" t="s">
        <v>142</v>
      </c>
      <c r="AJ1403" s="61" t="s">
        <v>824</v>
      </c>
      <c r="AK1403" s="61" t="s">
        <v>824</v>
      </c>
      <c r="AL1403" s="61" t="s">
        <v>1129</v>
      </c>
      <c r="AM1403" s="76"/>
      <c r="AN1403" s="239"/>
      <c r="AO1403" s="239"/>
      <c r="AP1403" s="239"/>
      <c r="AQ1403" s="239"/>
    </row>
    <row r="1404" spans="1:45" ht="38.25" x14ac:dyDescent="0.25">
      <c r="A1404" s="232" t="s">
        <v>947</v>
      </c>
      <c r="B1404" s="191" t="s">
        <v>26</v>
      </c>
      <c r="C1404" s="191">
        <v>23</v>
      </c>
      <c r="D1404" s="198" t="s">
        <v>28</v>
      </c>
      <c r="E1404" s="198" t="s">
        <v>8</v>
      </c>
      <c r="F1404" s="211"/>
      <c r="G1404" s="211"/>
      <c r="H1404" s="211"/>
      <c r="I1404" s="211"/>
      <c r="J1404" s="211"/>
      <c r="K1404" s="211"/>
      <c r="L1404" s="211"/>
      <c r="M1404" s="211"/>
      <c r="N1404" s="211"/>
      <c r="O1404" s="211"/>
      <c r="P1404" s="211"/>
      <c r="Q1404" s="211"/>
      <c r="R1404" s="211"/>
      <c r="S1404" s="211">
        <v>1</v>
      </c>
      <c r="T1404" s="211"/>
      <c r="U1404" s="211"/>
      <c r="V1404" s="211"/>
      <c r="W1404" s="211"/>
      <c r="X1404" s="211"/>
      <c r="Y1404" s="189">
        <v>1</v>
      </c>
      <c r="Z1404" s="127">
        <v>1</v>
      </c>
      <c r="AA1404" s="127" t="s">
        <v>824</v>
      </c>
      <c r="AB1404" s="434" t="s">
        <v>462</v>
      </c>
      <c r="AC1404" s="61" t="s">
        <v>462</v>
      </c>
      <c r="AD1404" s="207"/>
      <c r="AE1404" s="61" t="s">
        <v>824</v>
      </c>
      <c r="AF1404" s="130" t="s">
        <v>462</v>
      </c>
      <c r="AG1404" s="123">
        <v>1</v>
      </c>
      <c r="AH1404" s="123" t="s">
        <v>824</v>
      </c>
      <c r="AI1404" s="61" t="s">
        <v>462</v>
      </c>
      <c r="AJ1404" s="61" t="s">
        <v>824</v>
      </c>
      <c r="AK1404" s="61" t="s">
        <v>824</v>
      </c>
      <c r="AL1404" s="61" t="s">
        <v>1129</v>
      </c>
      <c r="AM1404" s="76"/>
      <c r="AN1404" s="239"/>
      <c r="AO1404" s="239"/>
      <c r="AP1404" s="239"/>
      <c r="AQ1404" s="239"/>
    </row>
    <row r="1405" spans="1:45" ht="38.25" x14ac:dyDescent="0.25">
      <c r="A1405" s="232" t="s">
        <v>947</v>
      </c>
      <c r="B1405" s="74" t="s">
        <v>29</v>
      </c>
      <c r="C1405" s="74">
        <v>24</v>
      </c>
      <c r="D1405" s="74" t="s">
        <v>30</v>
      </c>
      <c r="E1405" s="74" t="s">
        <v>9</v>
      </c>
      <c r="F1405" s="209"/>
      <c r="G1405" s="209"/>
      <c r="H1405" s="209"/>
      <c r="I1405" s="209"/>
      <c r="J1405" s="209"/>
      <c r="K1405" s="209"/>
      <c r="L1405" s="209"/>
      <c r="M1405" s="209"/>
      <c r="N1405" s="209"/>
      <c r="O1405" s="209"/>
      <c r="P1405" s="209"/>
      <c r="Q1405" s="209"/>
      <c r="R1405" s="209"/>
      <c r="S1405" s="209"/>
      <c r="T1405" s="209"/>
      <c r="U1405" s="209"/>
      <c r="V1405" s="209"/>
      <c r="W1405" s="209"/>
      <c r="X1405" s="209"/>
      <c r="Y1405" s="64" t="s">
        <v>824</v>
      </c>
      <c r="Z1405" s="127" t="s">
        <v>824</v>
      </c>
      <c r="AA1405" s="127" t="s">
        <v>824</v>
      </c>
      <c r="AB1405" s="434" t="s">
        <v>824</v>
      </c>
      <c r="AC1405" s="61" t="s">
        <v>824</v>
      </c>
      <c r="AD1405" s="207"/>
      <c r="AE1405" s="61" t="s">
        <v>824</v>
      </c>
      <c r="AF1405" s="130" t="s">
        <v>824</v>
      </c>
      <c r="AG1405" s="123" t="s">
        <v>824</v>
      </c>
      <c r="AH1405" s="123" t="s">
        <v>824</v>
      </c>
      <c r="AI1405" s="61" t="s">
        <v>824</v>
      </c>
      <c r="AJ1405" s="61" t="s">
        <v>824</v>
      </c>
      <c r="AK1405" s="61" t="s">
        <v>824</v>
      </c>
      <c r="AL1405" s="61" t="s">
        <v>1129</v>
      </c>
      <c r="AM1405" s="76"/>
      <c r="AN1405" s="239"/>
      <c r="AO1405" s="239"/>
      <c r="AP1405" s="239"/>
      <c r="AQ1405" s="239"/>
    </row>
    <row r="1406" spans="1:45" ht="60" x14ac:dyDescent="0.25">
      <c r="A1406" s="232" t="s">
        <v>947</v>
      </c>
      <c r="B1406" s="191" t="s">
        <v>12</v>
      </c>
      <c r="C1406" s="191">
        <v>25</v>
      </c>
      <c r="D1406" s="198" t="s">
        <v>31</v>
      </c>
      <c r="E1406" s="198" t="s">
        <v>9</v>
      </c>
      <c r="F1406" s="211">
        <v>1</v>
      </c>
      <c r="G1406" s="211">
        <v>2</v>
      </c>
      <c r="H1406" s="211">
        <v>3</v>
      </c>
      <c r="I1406" s="211">
        <v>3</v>
      </c>
      <c r="J1406" s="211">
        <v>3</v>
      </c>
      <c r="K1406" s="211">
        <v>1</v>
      </c>
      <c r="L1406" s="211">
        <v>3</v>
      </c>
      <c r="M1406" s="211">
        <v>1</v>
      </c>
      <c r="N1406" s="211">
        <v>2</v>
      </c>
      <c r="O1406" s="211">
        <v>1</v>
      </c>
      <c r="P1406" s="211">
        <v>1</v>
      </c>
      <c r="Q1406" s="211">
        <v>2</v>
      </c>
      <c r="R1406" s="211">
        <v>1</v>
      </c>
      <c r="S1406" s="211">
        <v>2</v>
      </c>
      <c r="T1406" s="211">
        <v>1</v>
      </c>
      <c r="U1406" s="211">
        <v>2</v>
      </c>
      <c r="V1406" s="211">
        <v>1</v>
      </c>
      <c r="W1406" s="211">
        <v>3</v>
      </c>
      <c r="X1406" s="211">
        <v>1</v>
      </c>
      <c r="Y1406" s="189">
        <v>2</v>
      </c>
      <c r="Z1406" s="127">
        <v>2</v>
      </c>
      <c r="AA1406" s="127">
        <v>4</v>
      </c>
      <c r="AB1406" s="434" t="s">
        <v>1166</v>
      </c>
      <c r="AC1406" s="61" t="s">
        <v>142</v>
      </c>
      <c r="AD1406" s="207" t="s">
        <v>372</v>
      </c>
      <c r="AE1406" s="61" t="s">
        <v>476</v>
      </c>
      <c r="AF1406" s="130" t="s">
        <v>384</v>
      </c>
      <c r="AG1406" s="123">
        <v>0</v>
      </c>
      <c r="AH1406" s="123">
        <v>2</v>
      </c>
      <c r="AI1406" s="61" t="s">
        <v>824</v>
      </c>
      <c r="AJ1406" s="61" t="s">
        <v>384</v>
      </c>
      <c r="AK1406" s="61" t="s">
        <v>824</v>
      </c>
      <c r="AL1406" s="61" t="s">
        <v>1129</v>
      </c>
      <c r="AM1406" s="76"/>
      <c r="AN1406" s="239" t="s">
        <v>1428</v>
      </c>
      <c r="AO1406" s="239" t="s">
        <v>1429</v>
      </c>
      <c r="AP1406" s="239" t="s">
        <v>1420</v>
      </c>
      <c r="AQ1406" s="239"/>
      <c r="AS1406" s="217" t="s">
        <v>1098</v>
      </c>
    </row>
    <row r="1407" spans="1:45" ht="105" x14ac:dyDescent="0.25">
      <c r="A1407" s="232" t="s">
        <v>947</v>
      </c>
      <c r="B1407" s="74" t="s">
        <v>12</v>
      </c>
      <c r="C1407" s="74">
        <v>26</v>
      </c>
      <c r="D1407" s="74" t="s">
        <v>32</v>
      </c>
      <c r="E1407" s="74" t="s">
        <v>9</v>
      </c>
      <c r="F1407" s="209">
        <v>1</v>
      </c>
      <c r="G1407" s="209">
        <v>2</v>
      </c>
      <c r="H1407" s="209">
        <v>1</v>
      </c>
      <c r="I1407" s="209">
        <v>1</v>
      </c>
      <c r="J1407" s="209">
        <v>2</v>
      </c>
      <c r="K1407" s="209">
        <v>2</v>
      </c>
      <c r="L1407" s="209">
        <v>1</v>
      </c>
      <c r="M1407" s="209">
        <v>1</v>
      </c>
      <c r="N1407" s="209">
        <v>1</v>
      </c>
      <c r="O1407" s="209">
        <v>2</v>
      </c>
      <c r="P1407" s="209">
        <v>2</v>
      </c>
      <c r="Q1407" s="209">
        <v>1</v>
      </c>
      <c r="R1407" s="209">
        <v>2</v>
      </c>
      <c r="S1407" s="209">
        <v>1</v>
      </c>
      <c r="T1407" s="209">
        <v>1</v>
      </c>
      <c r="U1407" s="209">
        <v>2</v>
      </c>
      <c r="V1407" s="209">
        <v>3</v>
      </c>
      <c r="W1407" s="209">
        <v>3</v>
      </c>
      <c r="X1407" s="209">
        <v>1</v>
      </c>
      <c r="Y1407" s="64">
        <v>2</v>
      </c>
      <c r="Z1407" s="127">
        <v>2</v>
      </c>
      <c r="AA1407" s="127">
        <v>4</v>
      </c>
      <c r="AB1407" s="434" t="s">
        <v>1166</v>
      </c>
      <c r="AC1407" s="61" t="s">
        <v>142</v>
      </c>
      <c r="AD1407" s="207" t="s">
        <v>372</v>
      </c>
      <c r="AE1407" s="61" t="s">
        <v>476</v>
      </c>
      <c r="AF1407" s="130" t="s">
        <v>384</v>
      </c>
      <c r="AG1407" s="123">
        <v>0</v>
      </c>
      <c r="AH1407" s="123">
        <v>2</v>
      </c>
      <c r="AI1407" s="61" t="s">
        <v>824</v>
      </c>
      <c r="AJ1407" s="61" t="s">
        <v>384</v>
      </c>
      <c r="AK1407" s="61" t="s">
        <v>824</v>
      </c>
      <c r="AL1407" s="61" t="s">
        <v>1129</v>
      </c>
      <c r="AM1407" s="76"/>
      <c r="AN1407" s="239" t="s">
        <v>1430</v>
      </c>
      <c r="AO1407" s="239" t="s">
        <v>1431</v>
      </c>
      <c r="AP1407" s="239" t="s">
        <v>1420</v>
      </c>
      <c r="AQ1407" s="239" t="s">
        <v>1432</v>
      </c>
      <c r="AR1407" s="217" t="s">
        <v>1097</v>
      </c>
      <c r="AS1407" s="217" t="s">
        <v>1098</v>
      </c>
    </row>
    <row r="1408" spans="1:45" ht="51" x14ac:dyDescent="0.25">
      <c r="A1408" s="232" t="s">
        <v>947</v>
      </c>
      <c r="B1408" s="191" t="s">
        <v>26</v>
      </c>
      <c r="C1408" s="191">
        <v>28</v>
      </c>
      <c r="D1408" s="198" t="s">
        <v>1155</v>
      </c>
      <c r="E1408" s="198" t="s">
        <v>8</v>
      </c>
      <c r="F1408" s="211"/>
      <c r="G1408" s="211"/>
      <c r="H1408" s="211"/>
      <c r="I1408" s="211"/>
      <c r="J1408" s="211"/>
      <c r="K1408" s="211"/>
      <c r="L1408" s="211"/>
      <c r="M1408" s="211"/>
      <c r="N1408" s="211"/>
      <c r="O1408" s="211"/>
      <c r="P1408" s="211"/>
      <c r="Q1408" s="211"/>
      <c r="R1408" s="211"/>
      <c r="S1408" s="211"/>
      <c r="T1408" s="211"/>
      <c r="U1408" s="211"/>
      <c r="V1408" s="211"/>
      <c r="W1408" s="211"/>
      <c r="X1408" s="211"/>
      <c r="Y1408" s="189" t="s">
        <v>824</v>
      </c>
      <c r="Z1408" s="127" t="s">
        <v>824</v>
      </c>
      <c r="AA1408" s="127" t="s">
        <v>824</v>
      </c>
      <c r="AB1408" s="434" t="s">
        <v>824</v>
      </c>
      <c r="AC1408" s="61" t="s">
        <v>824</v>
      </c>
      <c r="AD1408" s="207"/>
      <c r="AE1408" s="61" t="s">
        <v>824</v>
      </c>
      <c r="AF1408" s="130" t="s">
        <v>824</v>
      </c>
      <c r="AG1408" s="123" t="s">
        <v>824</v>
      </c>
      <c r="AH1408" s="123" t="s">
        <v>824</v>
      </c>
      <c r="AI1408" s="61" t="s">
        <v>824</v>
      </c>
      <c r="AJ1408" s="61" t="s">
        <v>824</v>
      </c>
      <c r="AK1408" s="61" t="s">
        <v>824</v>
      </c>
      <c r="AL1408" s="61" t="s">
        <v>1129</v>
      </c>
      <c r="AM1408" s="76"/>
      <c r="AN1408" s="239"/>
      <c r="AO1408" s="239"/>
      <c r="AP1408" s="239"/>
      <c r="AQ1408" s="239"/>
    </row>
    <row r="1409" spans="1:43" ht="38.25" x14ac:dyDescent="0.25">
      <c r="A1409" s="232" t="s">
        <v>947</v>
      </c>
      <c r="B1409" s="74" t="s">
        <v>35</v>
      </c>
      <c r="C1409" s="74">
        <v>31</v>
      </c>
      <c r="D1409" s="74" t="s">
        <v>734</v>
      </c>
      <c r="E1409" s="74" t="s">
        <v>8</v>
      </c>
      <c r="F1409" s="209"/>
      <c r="G1409" s="209"/>
      <c r="H1409" s="209"/>
      <c r="I1409" s="209"/>
      <c r="J1409" s="209"/>
      <c r="K1409" s="209"/>
      <c r="L1409" s="209"/>
      <c r="M1409" s="209"/>
      <c r="N1409" s="209"/>
      <c r="O1409" s="209"/>
      <c r="P1409" s="209"/>
      <c r="Q1409" s="209"/>
      <c r="R1409" s="209"/>
      <c r="S1409" s="209"/>
      <c r="T1409" s="209"/>
      <c r="U1409" s="209"/>
      <c r="V1409" s="209"/>
      <c r="W1409" s="209"/>
      <c r="X1409" s="209"/>
      <c r="Y1409" s="64" t="s">
        <v>824</v>
      </c>
      <c r="Z1409" s="127" t="s">
        <v>824</v>
      </c>
      <c r="AA1409" s="127" t="s">
        <v>824</v>
      </c>
      <c r="AB1409" s="434" t="s">
        <v>824</v>
      </c>
      <c r="AC1409" s="61" t="s">
        <v>824</v>
      </c>
      <c r="AD1409" s="207"/>
      <c r="AE1409" s="61" t="s">
        <v>824</v>
      </c>
      <c r="AF1409" s="130" t="s">
        <v>824</v>
      </c>
      <c r="AG1409" s="123" t="s">
        <v>824</v>
      </c>
      <c r="AH1409" s="123" t="s">
        <v>824</v>
      </c>
      <c r="AI1409" s="61" t="s">
        <v>824</v>
      </c>
      <c r="AJ1409" s="61" t="s">
        <v>824</v>
      </c>
      <c r="AK1409" s="61" t="s">
        <v>824</v>
      </c>
      <c r="AL1409" s="61" t="s">
        <v>1129</v>
      </c>
      <c r="AM1409" s="76"/>
      <c r="AN1409" s="239"/>
      <c r="AO1409" s="239"/>
      <c r="AP1409" s="239"/>
      <c r="AQ1409" s="239"/>
    </row>
    <row r="1410" spans="1:43" ht="25.5" x14ac:dyDescent="0.25">
      <c r="A1410" s="232" t="s">
        <v>947</v>
      </c>
      <c r="B1410" s="191" t="s">
        <v>38</v>
      </c>
      <c r="C1410" s="191">
        <v>34</v>
      </c>
      <c r="D1410" s="198" t="s">
        <v>662</v>
      </c>
      <c r="E1410" s="198" t="s">
        <v>9</v>
      </c>
      <c r="F1410" s="211"/>
      <c r="G1410" s="211"/>
      <c r="H1410" s="211"/>
      <c r="I1410" s="211"/>
      <c r="J1410" s="211"/>
      <c r="K1410" s="211"/>
      <c r="L1410" s="211"/>
      <c r="M1410" s="211"/>
      <c r="N1410" s="211"/>
      <c r="O1410" s="211"/>
      <c r="P1410" s="211"/>
      <c r="Q1410" s="211"/>
      <c r="R1410" s="211"/>
      <c r="S1410" s="211"/>
      <c r="T1410" s="211"/>
      <c r="U1410" s="211"/>
      <c r="V1410" s="211"/>
      <c r="W1410" s="211"/>
      <c r="X1410" s="211"/>
      <c r="Y1410" s="189" t="s">
        <v>824</v>
      </c>
      <c r="Z1410" s="127" t="s">
        <v>824</v>
      </c>
      <c r="AA1410" s="127" t="s">
        <v>824</v>
      </c>
      <c r="AB1410" s="434" t="s">
        <v>824</v>
      </c>
      <c r="AC1410" s="61" t="s">
        <v>824</v>
      </c>
      <c r="AD1410" s="207"/>
      <c r="AE1410" s="61" t="s">
        <v>824</v>
      </c>
      <c r="AF1410" s="130" t="s">
        <v>824</v>
      </c>
      <c r="AG1410" s="123" t="s">
        <v>824</v>
      </c>
      <c r="AH1410" s="123" t="s">
        <v>824</v>
      </c>
      <c r="AI1410" s="61" t="s">
        <v>824</v>
      </c>
      <c r="AJ1410" s="61" t="s">
        <v>824</v>
      </c>
      <c r="AK1410" s="61" t="s">
        <v>824</v>
      </c>
      <c r="AL1410" s="61" t="s">
        <v>1129</v>
      </c>
      <c r="AM1410" s="76"/>
      <c r="AN1410" s="239"/>
      <c r="AO1410" s="239"/>
      <c r="AP1410" s="239"/>
      <c r="AQ1410" s="239"/>
    </row>
    <row r="1411" spans="1:43" ht="25.5" x14ac:dyDescent="0.25">
      <c r="A1411" s="232" t="s">
        <v>947</v>
      </c>
      <c r="B1411" s="74" t="s">
        <v>38</v>
      </c>
      <c r="C1411" s="74">
        <v>37</v>
      </c>
      <c r="D1411" s="74" t="s">
        <v>663</v>
      </c>
      <c r="E1411" s="74" t="s">
        <v>8</v>
      </c>
      <c r="F1411" s="209"/>
      <c r="G1411" s="209"/>
      <c r="H1411" s="209"/>
      <c r="I1411" s="209"/>
      <c r="J1411" s="209"/>
      <c r="K1411" s="209"/>
      <c r="L1411" s="209"/>
      <c r="M1411" s="209"/>
      <c r="N1411" s="209"/>
      <c r="O1411" s="209"/>
      <c r="P1411" s="209"/>
      <c r="Q1411" s="209"/>
      <c r="R1411" s="209"/>
      <c r="S1411" s="209"/>
      <c r="T1411" s="209"/>
      <c r="U1411" s="209"/>
      <c r="V1411" s="209"/>
      <c r="W1411" s="209"/>
      <c r="X1411" s="209"/>
      <c r="Y1411" s="64" t="s">
        <v>824</v>
      </c>
      <c r="Z1411" s="127" t="s">
        <v>824</v>
      </c>
      <c r="AA1411" s="127" t="s">
        <v>824</v>
      </c>
      <c r="AB1411" s="434" t="s">
        <v>824</v>
      </c>
      <c r="AC1411" s="61" t="s">
        <v>824</v>
      </c>
      <c r="AD1411" s="207"/>
      <c r="AE1411" s="61" t="s">
        <v>824</v>
      </c>
      <c r="AF1411" s="130" t="s">
        <v>824</v>
      </c>
      <c r="AG1411" s="123" t="s">
        <v>824</v>
      </c>
      <c r="AH1411" s="123" t="s">
        <v>824</v>
      </c>
      <c r="AI1411" s="61" t="s">
        <v>824</v>
      </c>
      <c r="AJ1411" s="61" t="s">
        <v>824</v>
      </c>
      <c r="AK1411" s="61" t="s">
        <v>824</v>
      </c>
      <c r="AL1411" s="61" t="s">
        <v>1129</v>
      </c>
      <c r="AM1411" s="76"/>
      <c r="AN1411" s="239"/>
      <c r="AO1411" s="239"/>
      <c r="AP1411" s="239"/>
      <c r="AQ1411" s="239"/>
    </row>
    <row r="1412" spans="1:43" ht="25.5" x14ac:dyDescent="0.25">
      <c r="A1412" s="232" t="s">
        <v>947</v>
      </c>
      <c r="B1412" s="191" t="s">
        <v>43</v>
      </c>
      <c r="C1412" s="191">
        <v>38</v>
      </c>
      <c r="D1412" s="198" t="s">
        <v>664</v>
      </c>
      <c r="E1412" s="198" t="s">
        <v>9</v>
      </c>
      <c r="F1412" s="211"/>
      <c r="G1412" s="211"/>
      <c r="H1412" s="211"/>
      <c r="I1412" s="211"/>
      <c r="J1412" s="211"/>
      <c r="K1412" s="211"/>
      <c r="L1412" s="211"/>
      <c r="M1412" s="211"/>
      <c r="N1412" s="211"/>
      <c r="O1412" s="211"/>
      <c r="P1412" s="211"/>
      <c r="Q1412" s="211"/>
      <c r="R1412" s="211"/>
      <c r="S1412" s="211"/>
      <c r="T1412" s="211"/>
      <c r="U1412" s="211"/>
      <c r="V1412" s="211"/>
      <c r="W1412" s="211"/>
      <c r="X1412" s="211"/>
      <c r="Y1412" s="189" t="s">
        <v>824</v>
      </c>
      <c r="Z1412" s="127" t="s">
        <v>824</v>
      </c>
      <c r="AA1412" s="127" t="s">
        <v>824</v>
      </c>
      <c r="AB1412" s="434" t="s">
        <v>824</v>
      </c>
      <c r="AC1412" s="61" t="s">
        <v>824</v>
      </c>
      <c r="AD1412" s="207"/>
      <c r="AE1412" s="61" t="s">
        <v>824</v>
      </c>
      <c r="AF1412" s="130" t="s">
        <v>824</v>
      </c>
      <c r="AG1412" s="123" t="s">
        <v>824</v>
      </c>
      <c r="AH1412" s="123" t="s">
        <v>824</v>
      </c>
      <c r="AI1412" s="61" t="s">
        <v>824</v>
      </c>
      <c r="AJ1412" s="61" t="s">
        <v>824</v>
      </c>
      <c r="AK1412" s="61" t="s">
        <v>824</v>
      </c>
      <c r="AL1412" s="61" t="s">
        <v>1129</v>
      </c>
      <c r="AM1412" s="76"/>
      <c r="AN1412" s="239"/>
      <c r="AO1412" s="239"/>
      <c r="AP1412" s="239"/>
      <c r="AQ1412" s="239"/>
    </row>
    <row r="1413" spans="1:43" x14ac:dyDescent="0.25">
      <c r="A1413" s="232" t="s">
        <v>947</v>
      </c>
      <c r="B1413" s="74" t="s">
        <v>43</v>
      </c>
      <c r="C1413" s="74">
        <v>39</v>
      </c>
      <c r="D1413" s="74" t="s">
        <v>44</v>
      </c>
      <c r="E1413" s="74" t="s">
        <v>8</v>
      </c>
      <c r="F1413" s="209"/>
      <c r="G1413" s="209"/>
      <c r="H1413" s="209"/>
      <c r="I1413" s="209"/>
      <c r="J1413" s="209"/>
      <c r="K1413" s="209"/>
      <c r="L1413" s="209"/>
      <c r="M1413" s="209"/>
      <c r="N1413" s="209"/>
      <c r="O1413" s="209"/>
      <c r="P1413" s="209"/>
      <c r="Q1413" s="209"/>
      <c r="R1413" s="209"/>
      <c r="S1413" s="209"/>
      <c r="T1413" s="209"/>
      <c r="U1413" s="209"/>
      <c r="V1413" s="209"/>
      <c r="W1413" s="209"/>
      <c r="X1413" s="209"/>
      <c r="Y1413" s="64" t="s">
        <v>824</v>
      </c>
      <c r="Z1413" s="127" t="s">
        <v>824</v>
      </c>
      <c r="AA1413" s="127" t="s">
        <v>824</v>
      </c>
      <c r="AB1413" s="434" t="s">
        <v>824</v>
      </c>
      <c r="AC1413" s="61" t="s">
        <v>824</v>
      </c>
      <c r="AD1413" s="207"/>
      <c r="AE1413" s="61" t="s">
        <v>824</v>
      </c>
      <c r="AF1413" s="130" t="s">
        <v>824</v>
      </c>
      <c r="AG1413" s="123" t="s">
        <v>824</v>
      </c>
      <c r="AH1413" s="123" t="s">
        <v>824</v>
      </c>
      <c r="AI1413" s="61" t="s">
        <v>824</v>
      </c>
      <c r="AJ1413" s="61" t="s">
        <v>824</v>
      </c>
      <c r="AK1413" s="61" t="s">
        <v>824</v>
      </c>
      <c r="AL1413" s="61" t="s">
        <v>1129</v>
      </c>
      <c r="AM1413" s="76"/>
      <c r="AN1413" s="239"/>
      <c r="AO1413" s="239"/>
      <c r="AP1413" s="239"/>
      <c r="AQ1413" s="239"/>
    </row>
    <row r="1414" spans="1:43" ht="25.5" x14ac:dyDescent="0.25">
      <c r="A1414" s="232" t="s">
        <v>947</v>
      </c>
      <c r="B1414" s="191" t="s">
        <v>43</v>
      </c>
      <c r="C1414" s="191">
        <v>40</v>
      </c>
      <c r="D1414" s="198" t="s">
        <v>743</v>
      </c>
      <c r="E1414" s="198" t="s">
        <v>9</v>
      </c>
      <c r="F1414" s="211"/>
      <c r="G1414" s="211"/>
      <c r="H1414" s="211"/>
      <c r="I1414" s="211"/>
      <c r="J1414" s="211"/>
      <c r="K1414" s="211"/>
      <c r="L1414" s="211"/>
      <c r="M1414" s="211"/>
      <c r="N1414" s="211"/>
      <c r="O1414" s="211"/>
      <c r="P1414" s="211"/>
      <c r="Q1414" s="211"/>
      <c r="R1414" s="211"/>
      <c r="S1414" s="211"/>
      <c r="T1414" s="211"/>
      <c r="U1414" s="211"/>
      <c r="V1414" s="211"/>
      <c r="W1414" s="211"/>
      <c r="X1414" s="211"/>
      <c r="Y1414" s="189" t="s">
        <v>824</v>
      </c>
      <c r="Z1414" s="127" t="s">
        <v>824</v>
      </c>
      <c r="AA1414" s="127" t="s">
        <v>824</v>
      </c>
      <c r="AB1414" s="434" t="s">
        <v>824</v>
      </c>
      <c r="AC1414" s="61" t="s">
        <v>824</v>
      </c>
      <c r="AD1414" s="207"/>
      <c r="AE1414" s="61" t="s">
        <v>824</v>
      </c>
      <c r="AF1414" s="130" t="s">
        <v>824</v>
      </c>
      <c r="AG1414" s="123" t="s">
        <v>824</v>
      </c>
      <c r="AH1414" s="123" t="s">
        <v>824</v>
      </c>
      <c r="AI1414" s="61" t="s">
        <v>824</v>
      </c>
      <c r="AJ1414" s="61" t="s">
        <v>824</v>
      </c>
      <c r="AK1414" s="61" t="s">
        <v>824</v>
      </c>
      <c r="AL1414" s="61" t="s">
        <v>1129</v>
      </c>
      <c r="AM1414" s="76"/>
      <c r="AN1414" s="239"/>
      <c r="AO1414" s="239"/>
      <c r="AP1414" s="239"/>
      <c r="AQ1414" s="239"/>
    </row>
    <row r="1415" spans="1:43" ht="25.5" x14ac:dyDescent="0.25">
      <c r="A1415" s="232" t="s">
        <v>947</v>
      </c>
      <c r="B1415" s="74" t="s">
        <v>43</v>
      </c>
      <c r="C1415" s="74">
        <v>41</v>
      </c>
      <c r="D1415" s="74" t="s">
        <v>665</v>
      </c>
      <c r="E1415" s="74" t="s">
        <v>8</v>
      </c>
      <c r="F1415" s="209"/>
      <c r="G1415" s="209"/>
      <c r="H1415" s="209"/>
      <c r="I1415" s="209"/>
      <c r="J1415" s="209"/>
      <c r="K1415" s="209"/>
      <c r="L1415" s="209"/>
      <c r="M1415" s="209"/>
      <c r="N1415" s="209"/>
      <c r="O1415" s="209"/>
      <c r="P1415" s="209"/>
      <c r="Q1415" s="209"/>
      <c r="R1415" s="209"/>
      <c r="S1415" s="209"/>
      <c r="T1415" s="209"/>
      <c r="U1415" s="209"/>
      <c r="V1415" s="209"/>
      <c r="W1415" s="209"/>
      <c r="X1415" s="209"/>
      <c r="Y1415" s="64" t="s">
        <v>824</v>
      </c>
      <c r="Z1415" s="127" t="s">
        <v>824</v>
      </c>
      <c r="AA1415" s="127" t="s">
        <v>824</v>
      </c>
      <c r="AB1415" s="434" t="s">
        <v>824</v>
      </c>
      <c r="AC1415" s="61" t="s">
        <v>824</v>
      </c>
      <c r="AD1415" s="207"/>
      <c r="AE1415" s="61" t="s">
        <v>824</v>
      </c>
      <c r="AF1415" s="130" t="s">
        <v>824</v>
      </c>
      <c r="AG1415" s="123" t="s">
        <v>824</v>
      </c>
      <c r="AH1415" s="123" t="s">
        <v>824</v>
      </c>
      <c r="AI1415" s="61" t="s">
        <v>824</v>
      </c>
      <c r="AJ1415" s="61" t="s">
        <v>824</v>
      </c>
      <c r="AK1415" s="61" t="s">
        <v>824</v>
      </c>
      <c r="AL1415" s="61" t="s">
        <v>1129</v>
      </c>
      <c r="AM1415" s="76"/>
      <c r="AN1415" s="239"/>
      <c r="AO1415" s="239"/>
      <c r="AP1415" s="239"/>
      <c r="AQ1415" s="239"/>
    </row>
    <row r="1416" spans="1:43" ht="25.5" x14ac:dyDescent="0.25">
      <c r="A1416" s="232" t="s">
        <v>947</v>
      </c>
      <c r="B1416" s="191" t="s">
        <v>43</v>
      </c>
      <c r="C1416" s="191">
        <v>42</v>
      </c>
      <c r="D1416" s="198" t="s">
        <v>666</v>
      </c>
      <c r="E1416" s="198" t="s">
        <v>9</v>
      </c>
      <c r="F1416" s="211"/>
      <c r="G1416" s="211"/>
      <c r="H1416" s="211"/>
      <c r="I1416" s="211"/>
      <c r="J1416" s="211"/>
      <c r="K1416" s="211"/>
      <c r="L1416" s="211"/>
      <c r="M1416" s="211"/>
      <c r="N1416" s="211"/>
      <c r="O1416" s="211"/>
      <c r="P1416" s="211"/>
      <c r="Q1416" s="211"/>
      <c r="R1416" s="211"/>
      <c r="S1416" s="211"/>
      <c r="T1416" s="211"/>
      <c r="U1416" s="211"/>
      <c r="V1416" s="211"/>
      <c r="W1416" s="211"/>
      <c r="X1416" s="211"/>
      <c r="Y1416" s="189" t="s">
        <v>824</v>
      </c>
      <c r="Z1416" s="127" t="s">
        <v>824</v>
      </c>
      <c r="AA1416" s="127" t="s">
        <v>824</v>
      </c>
      <c r="AB1416" s="434" t="s">
        <v>824</v>
      </c>
      <c r="AC1416" s="61" t="s">
        <v>824</v>
      </c>
      <c r="AD1416" s="207"/>
      <c r="AE1416" s="61" t="s">
        <v>824</v>
      </c>
      <c r="AF1416" s="130" t="s">
        <v>824</v>
      </c>
      <c r="AG1416" s="123" t="s">
        <v>824</v>
      </c>
      <c r="AH1416" s="123" t="s">
        <v>824</v>
      </c>
      <c r="AI1416" s="61" t="s">
        <v>824</v>
      </c>
      <c r="AJ1416" s="61" t="s">
        <v>824</v>
      </c>
      <c r="AK1416" s="61" t="s">
        <v>824</v>
      </c>
      <c r="AL1416" s="61" t="s">
        <v>1129</v>
      </c>
      <c r="AM1416" s="76"/>
      <c r="AN1416" s="239"/>
      <c r="AO1416" s="239"/>
      <c r="AP1416" s="239"/>
      <c r="AQ1416" s="239"/>
    </row>
    <row r="1417" spans="1:43" ht="25.5" x14ac:dyDescent="0.25">
      <c r="A1417" s="232" t="s">
        <v>947</v>
      </c>
      <c r="B1417" s="74" t="s">
        <v>45</v>
      </c>
      <c r="C1417" s="74">
        <v>43</v>
      </c>
      <c r="D1417" s="74" t="s">
        <v>667</v>
      </c>
      <c r="E1417" s="74" t="s">
        <v>9</v>
      </c>
      <c r="F1417" s="209"/>
      <c r="G1417" s="209"/>
      <c r="H1417" s="209"/>
      <c r="I1417" s="209"/>
      <c r="J1417" s="209"/>
      <c r="K1417" s="209"/>
      <c r="L1417" s="209"/>
      <c r="M1417" s="209"/>
      <c r="N1417" s="209"/>
      <c r="O1417" s="209"/>
      <c r="P1417" s="209"/>
      <c r="Q1417" s="209"/>
      <c r="R1417" s="209"/>
      <c r="S1417" s="209"/>
      <c r="T1417" s="209"/>
      <c r="U1417" s="209"/>
      <c r="V1417" s="209"/>
      <c r="W1417" s="209"/>
      <c r="X1417" s="209"/>
      <c r="Y1417" s="64" t="s">
        <v>824</v>
      </c>
      <c r="Z1417" s="127" t="s">
        <v>824</v>
      </c>
      <c r="AA1417" s="127" t="s">
        <v>824</v>
      </c>
      <c r="AB1417" s="434" t="s">
        <v>824</v>
      </c>
      <c r="AC1417" s="61" t="s">
        <v>824</v>
      </c>
      <c r="AD1417" s="207"/>
      <c r="AE1417" s="61" t="s">
        <v>824</v>
      </c>
      <c r="AF1417" s="130" t="s">
        <v>824</v>
      </c>
      <c r="AG1417" s="123" t="s">
        <v>824</v>
      </c>
      <c r="AH1417" s="123" t="s">
        <v>824</v>
      </c>
      <c r="AI1417" s="61" t="s">
        <v>824</v>
      </c>
      <c r="AJ1417" s="61" t="s">
        <v>824</v>
      </c>
      <c r="AK1417" s="61" t="s">
        <v>824</v>
      </c>
      <c r="AL1417" s="61" t="s">
        <v>1129</v>
      </c>
      <c r="AM1417" s="76"/>
      <c r="AN1417" s="239"/>
      <c r="AO1417" s="239"/>
      <c r="AP1417" s="239"/>
      <c r="AQ1417" s="239"/>
    </row>
    <row r="1418" spans="1:43" ht="25.5" x14ac:dyDescent="0.25">
      <c r="A1418" s="232" t="s">
        <v>947</v>
      </c>
      <c r="B1418" s="191" t="s">
        <v>45</v>
      </c>
      <c r="C1418" s="191">
        <v>44</v>
      </c>
      <c r="D1418" s="198" t="s">
        <v>668</v>
      </c>
      <c r="E1418" s="198" t="s">
        <v>9</v>
      </c>
      <c r="F1418" s="211"/>
      <c r="G1418" s="211"/>
      <c r="H1418" s="211"/>
      <c r="I1418" s="211"/>
      <c r="J1418" s="211"/>
      <c r="K1418" s="211"/>
      <c r="L1418" s="211"/>
      <c r="M1418" s="211"/>
      <c r="N1418" s="211"/>
      <c r="O1418" s="211"/>
      <c r="P1418" s="211"/>
      <c r="Q1418" s="211"/>
      <c r="R1418" s="211"/>
      <c r="S1418" s="211"/>
      <c r="T1418" s="211"/>
      <c r="U1418" s="211"/>
      <c r="V1418" s="211"/>
      <c r="W1418" s="211"/>
      <c r="X1418" s="211"/>
      <c r="Y1418" s="189" t="s">
        <v>824</v>
      </c>
      <c r="Z1418" s="127" t="s">
        <v>824</v>
      </c>
      <c r="AA1418" s="127" t="s">
        <v>824</v>
      </c>
      <c r="AB1418" s="434" t="s">
        <v>824</v>
      </c>
      <c r="AC1418" s="61" t="s">
        <v>824</v>
      </c>
      <c r="AD1418" s="207"/>
      <c r="AE1418" s="61" t="s">
        <v>824</v>
      </c>
      <c r="AF1418" s="130" t="s">
        <v>824</v>
      </c>
      <c r="AG1418" s="123" t="s">
        <v>824</v>
      </c>
      <c r="AH1418" s="123" t="s">
        <v>824</v>
      </c>
      <c r="AI1418" s="61" t="s">
        <v>824</v>
      </c>
      <c r="AJ1418" s="61" t="s">
        <v>824</v>
      </c>
      <c r="AK1418" s="61" t="s">
        <v>824</v>
      </c>
      <c r="AL1418" s="61" t="s">
        <v>1129</v>
      </c>
      <c r="AM1418" s="76"/>
      <c r="AN1418" s="239"/>
      <c r="AO1418" s="239"/>
      <c r="AP1418" s="239"/>
      <c r="AQ1418" s="239"/>
    </row>
    <row r="1419" spans="1:43" ht="25.5" x14ac:dyDescent="0.25">
      <c r="A1419" s="232" t="s">
        <v>947</v>
      </c>
      <c r="B1419" s="74" t="s">
        <v>48</v>
      </c>
      <c r="C1419" s="74">
        <v>49</v>
      </c>
      <c r="D1419" s="74" t="s">
        <v>54</v>
      </c>
      <c r="E1419" s="74" t="s">
        <v>9</v>
      </c>
      <c r="F1419" s="209"/>
      <c r="G1419" s="209"/>
      <c r="H1419" s="209"/>
      <c r="I1419" s="209"/>
      <c r="J1419" s="209"/>
      <c r="K1419" s="209"/>
      <c r="L1419" s="209"/>
      <c r="M1419" s="209"/>
      <c r="N1419" s="209"/>
      <c r="O1419" s="209"/>
      <c r="P1419" s="209"/>
      <c r="Q1419" s="209"/>
      <c r="R1419" s="209"/>
      <c r="S1419" s="209"/>
      <c r="T1419" s="209"/>
      <c r="U1419" s="209"/>
      <c r="V1419" s="209"/>
      <c r="W1419" s="209"/>
      <c r="X1419" s="209"/>
      <c r="Y1419" s="64" t="s">
        <v>824</v>
      </c>
      <c r="Z1419" s="127" t="s">
        <v>824</v>
      </c>
      <c r="AA1419" s="127" t="s">
        <v>824</v>
      </c>
      <c r="AB1419" s="434" t="s">
        <v>824</v>
      </c>
      <c r="AC1419" s="61" t="s">
        <v>824</v>
      </c>
      <c r="AD1419" s="207"/>
      <c r="AE1419" s="61" t="s">
        <v>824</v>
      </c>
      <c r="AF1419" s="130" t="s">
        <v>824</v>
      </c>
      <c r="AG1419" s="123" t="s">
        <v>824</v>
      </c>
      <c r="AH1419" s="123" t="s">
        <v>824</v>
      </c>
      <c r="AI1419" s="61" t="s">
        <v>824</v>
      </c>
      <c r="AJ1419" s="61" t="s">
        <v>824</v>
      </c>
      <c r="AK1419" s="61" t="s">
        <v>824</v>
      </c>
      <c r="AL1419" s="61" t="s">
        <v>1129</v>
      </c>
      <c r="AM1419" s="76"/>
      <c r="AN1419" s="239"/>
      <c r="AO1419" s="239"/>
      <c r="AP1419" s="239"/>
      <c r="AQ1419" s="239"/>
    </row>
    <row r="1420" spans="1:43" ht="25.5" x14ac:dyDescent="0.25">
      <c r="A1420" s="232" t="s">
        <v>947</v>
      </c>
      <c r="B1420" s="191" t="s">
        <v>55</v>
      </c>
      <c r="C1420" s="191">
        <v>50</v>
      </c>
      <c r="D1420" s="198" t="s">
        <v>670</v>
      </c>
      <c r="E1420" s="198" t="s">
        <v>9</v>
      </c>
      <c r="F1420" s="211"/>
      <c r="G1420" s="211"/>
      <c r="H1420" s="211"/>
      <c r="I1420" s="211"/>
      <c r="J1420" s="211"/>
      <c r="K1420" s="211"/>
      <c r="L1420" s="211"/>
      <c r="M1420" s="211"/>
      <c r="N1420" s="211"/>
      <c r="O1420" s="211"/>
      <c r="P1420" s="211"/>
      <c r="Q1420" s="211"/>
      <c r="R1420" s="211"/>
      <c r="S1420" s="211"/>
      <c r="T1420" s="211"/>
      <c r="U1420" s="211"/>
      <c r="V1420" s="211"/>
      <c r="W1420" s="211"/>
      <c r="X1420" s="211"/>
      <c r="Y1420" s="189" t="s">
        <v>824</v>
      </c>
      <c r="Z1420" s="127" t="s">
        <v>824</v>
      </c>
      <c r="AA1420" s="127" t="s">
        <v>824</v>
      </c>
      <c r="AB1420" s="434" t="s">
        <v>824</v>
      </c>
      <c r="AC1420" s="61" t="s">
        <v>824</v>
      </c>
      <c r="AD1420" s="207"/>
      <c r="AE1420" s="61" t="s">
        <v>824</v>
      </c>
      <c r="AF1420" s="130" t="s">
        <v>824</v>
      </c>
      <c r="AG1420" s="123" t="s">
        <v>824</v>
      </c>
      <c r="AH1420" s="123" t="s">
        <v>824</v>
      </c>
      <c r="AI1420" s="61" t="s">
        <v>824</v>
      </c>
      <c r="AJ1420" s="61" t="s">
        <v>824</v>
      </c>
      <c r="AK1420" s="61" t="s">
        <v>824</v>
      </c>
      <c r="AL1420" s="61" t="s">
        <v>1129</v>
      </c>
      <c r="AM1420" s="76"/>
      <c r="AN1420" s="239"/>
      <c r="AO1420" s="239"/>
      <c r="AP1420" s="239"/>
      <c r="AQ1420" s="239"/>
    </row>
    <row r="1421" spans="1:43" ht="25.5" x14ac:dyDescent="0.25">
      <c r="A1421" s="232" t="s">
        <v>947</v>
      </c>
      <c r="B1421" s="74" t="s">
        <v>55</v>
      </c>
      <c r="C1421" s="74">
        <v>51</v>
      </c>
      <c r="D1421" s="74" t="s">
        <v>671</v>
      </c>
      <c r="E1421" s="74" t="s">
        <v>9</v>
      </c>
      <c r="F1421" s="209"/>
      <c r="G1421" s="209"/>
      <c r="H1421" s="209"/>
      <c r="I1421" s="209"/>
      <c r="J1421" s="209"/>
      <c r="K1421" s="209"/>
      <c r="L1421" s="209"/>
      <c r="M1421" s="209"/>
      <c r="N1421" s="209"/>
      <c r="O1421" s="209"/>
      <c r="P1421" s="209"/>
      <c r="Q1421" s="209"/>
      <c r="R1421" s="209"/>
      <c r="S1421" s="209"/>
      <c r="T1421" s="209"/>
      <c r="U1421" s="209"/>
      <c r="V1421" s="209"/>
      <c r="W1421" s="209"/>
      <c r="X1421" s="209"/>
      <c r="Y1421" s="64" t="s">
        <v>824</v>
      </c>
      <c r="Z1421" s="127" t="s">
        <v>824</v>
      </c>
      <c r="AA1421" s="127" t="s">
        <v>824</v>
      </c>
      <c r="AB1421" s="434" t="s">
        <v>824</v>
      </c>
      <c r="AC1421" s="61" t="s">
        <v>824</v>
      </c>
      <c r="AD1421" s="207"/>
      <c r="AE1421" s="61" t="s">
        <v>824</v>
      </c>
      <c r="AF1421" s="130" t="s">
        <v>824</v>
      </c>
      <c r="AG1421" s="123" t="s">
        <v>824</v>
      </c>
      <c r="AH1421" s="123" t="s">
        <v>824</v>
      </c>
      <c r="AI1421" s="61" t="s">
        <v>824</v>
      </c>
      <c r="AJ1421" s="61" t="s">
        <v>824</v>
      </c>
      <c r="AK1421" s="61" t="s">
        <v>824</v>
      </c>
      <c r="AL1421" s="61" t="s">
        <v>1129</v>
      </c>
      <c r="AM1421" s="76"/>
      <c r="AN1421" s="239"/>
      <c r="AO1421" s="239"/>
      <c r="AP1421" s="239"/>
      <c r="AQ1421" s="239"/>
    </row>
    <row r="1422" spans="1:43" ht="25.5" x14ac:dyDescent="0.25">
      <c r="A1422" s="232" t="s">
        <v>947</v>
      </c>
      <c r="B1422" s="191" t="s">
        <v>55</v>
      </c>
      <c r="C1422" s="191">
        <v>52</v>
      </c>
      <c r="D1422" s="198" t="s">
        <v>56</v>
      </c>
      <c r="E1422" s="198" t="s">
        <v>9</v>
      </c>
      <c r="F1422" s="211"/>
      <c r="G1422" s="211"/>
      <c r="H1422" s="211"/>
      <c r="I1422" s="211"/>
      <c r="J1422" s="211"/>
      <c r="K1422" s="211"/>
      <c r="L1422" s="211"/>
      <c r="M1422" s="211"/>
      <c r="N1422" s="211"/>
      <c r="O1422" s="211"/>
      <c r="P1422" s="211"/>
      <c r="Q1422" s="211"/>
      <c r="R1422" s="211"/>
      <c r="S1422" s="211"/>
      <c r="T1422" s="211"/>
      <c r="U1422" s="211"/>
      <c r="V1422" s="211"/>
      <c r="W1422" s="211"/>
      <c r="X1422" s="211"/>
      <c r="Y1422" s="189" t="s">
        <v>824</v>
      </c>
      <c r="Z1422" s="127" t="s">
        <v>824</v>
      </c>
      <c r="AA1422" s="127" t="s">
        <v>824</v>
      </c>
      <c r="AB1422" s="434" t="s">
        <v>824</v>
      </c>
      <c r="AC1422" s="61" t="s">
        <v>824</v>
      </c>
      <c r="AD1422" s="207"/>
      <c r="AE1422" s="61" t="s">
        <v>824</v>
      </c>
      <c r="AF1422" s="130" t="s">
        <v>824</v>
      </c>
      <c r="AG1422" s="123" t="s">
        <v>824</v>
      </c>
      <c r="AH1422" s="123" t="s">
        <v>824</v>
      </c>
      <c r="AI1422" s="61" t="s">
        <v>824</v>
      </c>
      <c r="AJ1422" s="61" t="s">
        <v>824</v>
      </c>
      <c r="AK1422" s="61" t="s">
        <v>824</v>
      </c>
      <c r="AL1422" s="61" t="s">
        <v>1129</v>
      </c>
      <c r="AM1422" s="76"/>
      <c r="AN1422" s="239"/>
      <c r="AO1422" s="239"/>
      <c r="AP1422" s="239"/>
      <c r="AQ1422" s="239"/>
    </row>
    <row r="1423" spans="1:43" ht="25.5" x14ac:dyDescent="0.25">
      <c r="A1423" s="232" t="s">
        <v>947</v>
      </c>
      <c r="B1423" s="74" t="s">
        <v>57</v>
      </c>
      <c r="C1423" s="74">
        <v>54</v>
      </c>
      <c r="D1423" s="74" t="s">
        <v>59</v>
      </c>
      <c r="E1423" s="74" t="s">
        <v>9</v>
      </c>
      <c r="F1423" s="209"/>
      <c r="G1423" s="209"/>
      <c r="H1423" s="209"/>
      <c r="I1423" s="209"/>
      <c r="J1423" s="209"/>
      <c r="K1423" s="209"/>
      <c r="L1423" s="209"/>
      <c r="M1423" s="209"/>
      <c r="N1423" s="209"/>
      <c r="O1423" s="209"/>
      <c r="P1423" s="209"/>
      <c r="Q1423" s="209"/>
      <c r="R1423" s="209"/>
      <c r="S1423" s="209"/>
      <c r="T1423" s="209"/>
      <c r="U1423" s="209"/>
      <c r="V1423" s="209"/>
      <c r="W1423" s="209"/>
      <c r="X1423" s="209"/>
      <c r="Y1423" s="64" t="s">
        <v>824</v>
      </c>
      <c r="Z1423" s="127" t="s">
        <v>824</v>
      </c>
      <c r="AA1423" s="127" t="s">
        <v>824</v>
      </c>
      <c r="AB1423" s="434" t="s">
        <v>824</v>
      </c>
      <c r="AC1423" s="61" t="s">
        <v>824</v>
      </c>
      <c r="AD1423" s="207"/>
      <c r="AE1423" s="61" t="s">
        <v>824</v>
      </c>
      <c r="AF1423" s="130" t="s">
        <v>824</v>
      </c>
      <c r="AG1423" s="123" t="s">
        <v>824</v>
      </c>
      <c r="AH1423" s="123" t="s">
        <v>824</v>
      </c>
      <c r="AI1423" s="61" t="s">
        <v>824</v>
      </c>
      <c r="AJ1423" s="61" t="s">
        <v>824</v>
      </c>
      <c r="AK1423" s="61" t="s">
        <v>824</v>
      </c>
      <c r="AL1423" s="61" t="s">
        <v>1129</v>
      </c>
      <c r="AM1423" s="76"/>
      <c r="AN1423" s="239"/>
      <c r="AO1423" s="239"/>
      <c r="AP1423" s="239"/>
      <c r="AQ1423" s="239"/>
    </row>
    <row r="1424" spans="1:43" ht="25.5" x14ac:dyDescent="0.25">
      <c r="A1424" s="232" t="s">
        <v>947</v>
      </c>
      <c r="B1424" s="191" t="s">
        <v>60</v>
      </c>
      <c r="C1424" s="191">
        <v>55</v>
      </c>
      <c r="D1424" s="198" t="s">
        <v>61</v>
      </c>
      <c r="E1424" s="198" t="s">
        <v>9</v>
      </c>
      <c r="F1424" s="211"/>
      <c r="G1424" s="211"/>
      <c r="H1424" s="211"/>
      <c r="I1424" s="211"/>
      <c r="J1424" s="211"/>
      <c r="K1424" s="211"/>
      <c r="L1424" s="211"/>
      <c r="M1424" s="211"/>
      <c r="N1424" s="211"/>
      <c r="O1424" s="211"/>
      <c r="P1424" s="211"/>
      <c r="Q1424" s="211"/>
      <c r="R1424" s="211"/>
      <c r="S1424" s="211"/>
      <c r="T1424" s="211"/>
      <c r="U1424" s="211"/>
      <c r="V1424" s="211"/>
      <c r="W1424" s="211"/>
      <c r="X1424" s="211"/>
      <c r="Y1424" s="189" t="s">
        <v>824</v>
      </c>
      <c r="Z1424" s="127" t="s">
        <v>824</v>
      </c>
      <c r="AA1424" s="127" t="s">
        <v>824</v>
      </c>
      <c r="AB1424" s="434" t="s">
        <v>824</v>
      </c>
      <c r="AC1424" s="61" t="s">
        <v>824</v>
      </c>
      <c r="AD1424" s="207"/>
      <c r="AE1424" s="61" t="s">
        <v>824</v>
      </c>
      <c r="AF1424" s="130" t="s">
        <v>824</v>
      </c>
      <c r="AG1424" s="123" t="s">
        <v>824</v>
      </c>
      <c r="AH1424" s="123" t="s">
        <v>824</v>
      </c>
      <c r="AI1424" s="61" t="s">
        <v>824</v>
      </c>
      <c r="AJ1424" s="61" t="s">
        <v>824</v>
      </c>
      <c r="AK1424" s="61" t="s">
        <v>824</v>
      </c>
      <c r="AL1424" s="61" t="s">
        <v>1129</v>
      </c>
      <c r="AM1424" s="76"/>
      <c r="AN1424" s="239"/>
      <c r="AO1424" s="239"/>
      <c r="AP1424" s="239"/>
      <c r="AQ1424" s="239"/>
    </row>
    <row r="1425" spans="1:45" ht="38.25" x14ac:dyDescent="0.25">
      <c r="A1425" s="232" t="s">
        <v>947</v>
      </c>
      <c r="B1425" s="74" t="s">
        <v>60</v>
      </c>
      <c r="C1425" s="74">
        <v>56</v>
      </c>
      <c r="D1425" s="74" t="s">
        <v>64</v>
      </c>
      <c r="E1425" s="74" t="s">
        <v>9</v>
      </c>
      <c r="F1425" s="209"/>
      <c r="G1425" s="209"/>
      <c r="H1425" s="209"/>
      <c r="I1425" s="209"/>
      <c r="J1425" s="209"/>
      <c r="K1425" s="209"/>
      <c r="L1425" s="209"/>
      <c r="M1425" s="209"/>
      <c r="N1425" s="209"/>
      <c r="O1425" s="209"/>
      <c r="P1425" s="209"/>
      <c r="Q1425" s="209"/>
      <c r="R1425" s="209"/>
      <c r="S1425" s="209"/>
      <c r="T1425" s="209"/>
      <c r="U1425" s="209"/>
      <c r="V1425" s="209"/>
      <c r="W1425" s="209"/>
      <c r="X1425" s="209"/>
      <c r="Y1425" s="64" t="s">
        <v>824</v>
      </c>
      <c r="Z1425" s="127" t="s">
        <v>824</v>
      </c>
      <c r="AA1425" s="127" t="s">
        <v>824</v>
      </c>
      <c r="AB1425" s="434" t="s">
        <v>824</v>
      </c>
      <c r="AC1425" s="61" t="s">
        <v>824</v>
      </c>
      <c r="AD1425" s="207"/>
      <c r="AE1425" s="61" t="s">
        <v>824</v>
      </c>
      <c r="AF1425" s="130" t="s">
        <v>824</v>
      </c>
      <c r="AG1425" s="123" t="s">
        <v>824</v>
      </c>
      <c r="AH1425" s="123" t="s">
        <v>824</v>
      </c>
      <c r="AI1425" s="61" t="s">
        <v>824</v>
      </c>
      <c r="AJ1425" s="61" t="s">
        <v>824</v>
      </c>
      <c r="AK1425" s="61" t="s">
        <v>824</v>
      </c>
      <c r="AL1425" s="61" t="s">
        <v>1129</v>
      </c>
      <c r="AM1425" s="76"/>
      <c r="AN1425" s="239"/>
      <c r="AO1425" s="239"/>
      <c r="AP1425" s="239"/>
      <c r="AQ1425" s="239"/>
    </row>
    <row r="1426" spans="1:45" ht="25.5" x14ac:dyDescent="0.25">
      <c r="A1426" s="232" t="s">
        <v>947</v>
      </c>
      <c r="B1426" s="191" t="s">
        <v>66</v>
      </c>
      <c r="C1426" s="191">
        <v>57</v>
      </c>
      <c r="D1426" s="198" t="s">
        <v>67</v>
      </c>
      <c r="E1426" s="198" t="s">
        <v>9</v>
      </c>
      <c r="F1426" s="211"/>
      <c r="G1426" s="211"/>
      <c r="H1426" s="211"/>
      <c r="I1426" s="211"/>
      <c r="J1426" s="211"/>
      <c r="K1426" s="211"/>
      <c r="L1426" s="211"/>
      <c r="M1426" s="211"/>
      <c r="N1426" s="211"/>
      <c r="O1426" s="211"/>
      <c r="P1426" s="211"/>
      <c r="Q1426" s="211"/>
      <c r="R1426" s="211"/>
      <c r="S1426" s="211"/>
      <c r="T1426" s="211"/>
      <c r="U1426" s="211"/>
      <c r="V1426" s="211"/>
      <c r="W1426" s="211"/>
      <c r="X1426" s="211"/>
      <c r="Y1426" s="189" t="s">
        <v>824</v>
      </c>
      <c r="Z1426" s="127" t="s">
        <v>824</v>
      </c>
      <c r="AA1426" s="127" t="s">
        <v>824</v>
      </c>
      <c r="AB1426" s="434" t="s">
        <v>824</v>
      </c>
      <c r="AC1426" s="61" t="s">
        <v>824</v>
      </c>
      <c r="AD1426" s="207"/>
      <c r="AE1426" s="61" t="s">
        <v>824</v>
      </c>
      <c r="AF1426" s="130" t="s">
        <v>824</v>
      </c>
      <c r="AG1426" s="123" t="s">
        <v>824</v>
      </c>
      <c r="AH1426" s="123" t="s">
        <v>824</v>
      </c>
      <c r="AI1426" s="61" t="s">
        <v>824</v>
      </c>
      <c r="AJ1426" s="61" t="s">
        <v>824</v>
      </c>
      <c r="AK1426" s="61" t="s">
        <v>824</v>
      </c>
      <c r="AL1426" s="61" t="s">
        <v>1129</v>
      </c>
      <c r="AM1426" s="76"/>
      <c r="AN1426" s="239"/>
      <c r="AO1426" s="239"/>
      <c r="AP1426" s="239"/>
      <c r="AQ1426" s="239"/>
    </row>
    <row r="1427" spans="1:45" ht="25.5" x14ac:dyDescent="0.25">
      <c r="A1427" s="232" t="s">
        <v>947</v>
      </c>
      <c r="B1427" s="74" t="s">
        <v>66</v>
      </c>
      <c r="C1427" s="74">
        <v>59</v>
      </c>
      <c r="D1427" s="74" t="s">
        <v>71</v>
      </c>
      <c r="E1427" s="74" t="s">
        <v>9</v>
      </c>
      <c r="F1427" s="209"/>
      <c r="G1427" s="209"/>
      <c r="H1427" s="209"/>
      <c r="I1427" s="209"/>
      <c r="J1427" s="209"/>
      <c r="K1427" s="209"/>
      <c r="L1427" s="209"/>
      <c r="M1427" s="209"/>
      <c r="N1427" s="209"/>
      <c r="O1427" s="209"/>
      <c r="P1427" s="209"/>
      <c r="Q1427" s="209"/>
      <c r="R1427" s="209"/>
      <c r="S1427" s="209"/>
      <c r="T1427" s="209"/>
      <c r="U1427" s="209"/>
      <c r="V1427" s="209"/>
      <c r="W1427" s="209"/>
      <c r="X1427" s="209"/>
      <c r="Y1427" s="64" t="s">
        <v>824</v>
      </c>
      <c r="Z1427" s="127" t="s">
        <v>824</v>
      </c>
      <c r="AA1427" s="127" t="s">
        <v>824</v>
      </c>
      <c r="AB1427" s="434" t="s">
        <v>824</v>
      </c>
      <c r="AC1427" s="61" t="s">
        <v>824</v>
      </c>
      <c r="AD1427" s="207"/>
      <c r="AE1427" s="61" t="s">
        <v>824</v>
      </c>
      <c r="AF1427" s="130" t="s">
        <v>824</v>
      </c>
      <c r="AG1427" s="123" t="s">
        <v>824</v>
      </c>
      <c r="AH1427" s="123" t="s">
        <v>824</v>
      </c>
      <c r="AI1427" s="61" t="s">
        <v>824</v>
      </c>
      <c r="AJ1427" s="61" t="s">
        <v>824</v>
      </c>
      <c r="AK1427" s="61" t="s">
        <v>824</v>
      </c>
      <c r="AL1427" s="61" t="s">
        <v>1129</v>
      </c>
      <c r="AM1427" s="76"/>
      <c r="AN1427" s="239"/>
      <c r="AO1427" s="239"/>
      <c r="AP1427" s="239"/>
      <c r="AQ1427" s="239"/>
    </row>
    <row r="1428" spans="1:45" ht="25.5" x14ac:dyDescent="0.25">
      <c r="A1428" s="232" t="s">
        <v>947</v>
      </c>
      <c r="B1428" s="191" t="s">
        <v>66</v>
      </c>
      <c r="C1428" s="191">
        <v>60</v>
      </c>
      <c r="D1428" s="198" t="s">
        <v>72</v>
      </c>
      <c r="E1428" s="198" t="s">
        <v>9</v>
      </c>
      <c r="F1428" s="211"/>
      <c r="G1428" s="211"/>
      <c r="H1428" s="211"/>
      <c r="I1428" s="211"/>
      <c r="J1428" s="211"/>
      <c r="K1428" s="211"/>
      <c r="L1428" s="211"/>
      <c r="M1428" s="211"/>
      <c r="N1428" s="211"/>
      <c r="O1428" s="211"/>
      <c r="P1428" s="211"/>
      <c r="Q1428" s="211"/>
      <c r="R1428" s="211"/>
      <c r="S1428" s="211"/>
      <c r="T1428" s="211"/>
      <c r="U1428" s="211"/>
      <c r="V1428" s="211"/>
      <c r="W1428" s="211"/>
      <c r="X1428" s="211"/>
      <c r="Y1428" s="189" t="s">
        <v>824</v>
      </c>
      <c r="Z1428" s="127" t="s">
        <v>824</v>
      </c>
      <c r="AA1428" s="127" t="s">
        <v>824</v>
      </c>
      <c r="AB1428" s="434" t="s">
        <v>824</v>
      </c>
      <c r="AC1428" s="61" t="s">
        <v>824</v>
      </c>
      <c r="AD1428" s="207"/>
      <c r="AE1428" s="61" t="s">
        <v>824</v>
      </c>
      <c r="AF1428" s="130" t="s">
        <v>824</v>
      </c>
      <c r="AG1428" s="123" t="s">
        <v>824</v>
      </c>
      <c r="AH1428" s="123" t="s">
        <v>824</v>
      </c>
      <c r="AI1428" s="61" t="s">
        <v>824</v>
      </c>
      <c r="AJ1428" s="61" t="s">
        <v>824</v>
      </c>
      <c r="AK1428" s="61" t="s">
        <v>824</v>
      </c>
      <c r="AL1428" s="61" t="s">
        <v>1129</v>
      </c>
      <c r="AM1428" s="76"/>
      <c r="AN1428" s="239"/>
      <c r="AO1428" s="239"/>
      <c r="AP1428" s="239"/>
      <c r="AQ1428" s="239"/>
    </row>
    <row r="1429" spans="1:45" ht="25.5" x14ac:dyDescent="0.25">
      <c r="A1429" s="232" t="s">
        <v>947</v>
      </c>
      <c r="B1429" s="74" t="s">
        <v>101</v>
      </c>
      <c r="C1429" s="74">
        <v>61</v>
      </c>
      <c r="D1429" s="74" t="s">
        <v>674</v>
      </c>
      <c r="E1429" s="74" t="s">
        <v>9</v>
      </c>
      <c r="F1429" s="209"/>
      <c r="G1429" s="209"/>
      <c r="H1429" s="209"/>
      <c r="I1429" s="209"/>
      <c r="J1429" s="209"/>
      <c r="K1429" s="209"/>
      <c r="L1429" s="209"/>
      <c r="M1429" s="209"/>
      <c r="N1429" s="209"/>
      <c r="O1429" s="209"/>
      <c r="P1429" s="209"/>
      <c r="Q1429" s="209"/>
      <c r="R1429" s="209"/>
      <c r="S1429" s="209"/>
      <c r="T1429" s="209"/>
      <c r="U1429" s="209"/>
      <c r="V1429" s="209"/>
      <c r="W1429" s="209"/>
      <c r="X1429" s="209"/>
      <c r="Y1429" s="64" t="s">
        <v>824</v>
      </c>
      <c r="Z1429" s="127" t="s">
        <v>824</v>
      </c>
      <c r="AA1429" s="127" t="s">
        <v>824</v>
      </c>
      <c r="AB1429" s="434" t="s">
        <v>824</v>
      </c>
      <c r="AC1429" s="61" t="s">
        <v>824</v>
      </c>
      <c r="AD1429" s="207"/>
      <c r="AE1429" s="61" t="s">
        <v>824</v>
      </c>
      <c r="AF1429" s="130" t="s">
        <v>824</v>
      </c>
      <c r="AG1429" s="123" t="s">
        <v>824</v>
      </c>
      <c r="AH1429" s="123" t="s">
        <v>824</v>
      </c>
      <c r="AI1429" s="61" t="s">
        <v>824</v>
      </c>
      <c r="AJ1429" s="61" t="s">
        <v>824</v>
      </c>
      <c r="AK1429" s="61" t="s">
        <v>824</v>
      </c>
      <c r="AL1429" s="61" t="s">
        <v>1129</v>
      </c>
      <c r="AM1429" s="76"/>
      <c r="AN1429" s="239"/>
      <c r="AO1429" s="239"/>
      <c r="AP1429" s="239"/>
      <c r="AQ1429" s="239"/>
    </row>
    <row r="1430" spans="1:45" ht="25.5" x14ac:dyDescent="0.25">
      <c r="A1430" s="232" t="s">
        <v>947</v>
      </c>
      <c r="B1430" s="191" t="s">
        <v>101</v>
      </c>
      <c r="C1430" s="191">
        <v>62</v>
      </c>
      <c r="D1430" s="198" t="s">
        <v>675</v>
      </c>
      <c r="E1430" s="198" t="s">
        <v>9</v>
      </c>
      <c r="F1430" s="211"/>
      <c r="G1430" s="211"/>
      <c r="H1430" s="211"/>
      <c r="I1430" s="211"/>
      <c r="J1430" s="211"/>
      <c r="K1430" s="211"/>
      <c r="L1430" s="211"/>
      <c r="M1430" s="211"/>
      <c r="N1430" s="211"/>
      <c r="O1430" s="211"/>
      <c r="P1430" s="211"/>
      <c r="Q1430" s="211"/>
      <c r="R1430" s="211"/>
      <c r="S1430" s="211"/>
      <c r="T1430" s="211"/>
      <c r="U1430" s="211"/>
      <c r="V1430" s="211"/>
      <c r="W1430" s="211"/>
      <c r="X1430" s="211"/>
      <c r="Y1430" s="189" t="s">
        <v>824</v>
      </c>
      <c r="Z1430" s="127" t="s">
        <v>824</v>
      </c>
      <c r="AA1430" s="127" t="s">
        <v>824</v>
      </c>
      <c r="AB1430" s="434" t="s">
        <v>824</v>
      </c>
      <c r="AC1430" s="61" t="s">
        <v>824</v>
      </c>
      <c r="AD1430" s="207"/>
      <c r="AE1430" s="61" t="s">
        <v>824</v>
      </c>
      <c r="AF1430" s="130" t="s">
        <v>824</v>
      </c>
      <c r="AG1430" s="123" t="s">
        <v>824</v>
      </c>
      <c r="AH1430" s="123" t="s">
        <v>824</v>
      </c>
      <c r="AI1430" s="61" t="s">
        <v>824</v>
      </c>
      <c r="AJ1430" s="61" t="s">
        <v>824</v>
      </c>
      <c r="AK1430" s="61" t="s">
        <v>824</v>
      </c>
      <c r="AL1430" s="61" t="s">
        <v>1129</v>
      </c>
      <c r="AM1430" s="76"/>
      <c r="AN1430" s="239"/>
      <c r="AO1430" s="239"/>
      <c r="AP1430" s="239"/>
      <c r="AQ1430" s="239"/>
    </row>
    <row r="1431" spans="1:45" ht="25.5" x14ac:dyDescent="0.25">
      <c r="A1431" s="232" t="s">
        <v>947</v>
      </c>
      <c r="B1431" s="74" t="s">
        <v>76</v>
      </c>
      <c r="C1431" s="74">
        <v>64</v>
      </c>
      <c r="D1431" s="74" t="s">
        <v>77</v>
      </c>
      <c r="E1431" s="74" t="s">
        <v>9</v>
      </c>
      <c r="F1431" s="209"/>
      <c r="G1431" s="209"/>
      <c r="H1431" s="209"/>
      <c r="I1431" s="209"/>
      <c r="J1431" s="209"/>
      <c r="K1431" s="209"/>
      <c r="L1431" s="209"/>
      <c r="M1431" s="209"/>
      <c r="N1431" s="209"/>
      <c r="O1431" s="209"/>
      <c r="P1431" s="209"/>
      <c r="Q1431" s="209"/>
      <c r="R1431" s="209"/>
      <c r="S1431" s="209"/>
      <c r="T1431" s="209"/>
      <c r="U1431" s="209"/>
      <c r="V1431" s="209"/>
      <c r="W1431" s="209"/>
      <c r="X1431" s="209"/>
      <c r="Y1431" s="64" t="s">
        <v>824</v>
      </c>
      <c r="Z1431" s="127" t="s">
        <v>824</v>
      </c>
      <c r="AA1431" s="127" t="s">
        <v>824</v>
      </c>
      <c r="AB1431" s="434" t="s">
        <v>824</v>
      </c>
      <c r="AC1431" s="61" t="s">
        <v>824</v>
      </c>
      <c r="AD1431" s="207"/>
      <c r="AE1431" s="61" t="s">
        <v>824</v>
      </c>
      <c r="AF1431" s="130" t="s">
        <v>824</v>
      </c>
      <c r="AG1431" s="123" t="s">
        <v>824</v>
      </c>
      <c r="AH1431" s="123" t="s">
        <v>824</v>
      </c>
      <c r="AI1431" s="61" t="s">
        <v>824</v>
      </c>
      <c r="AJ1431" s="61" t="s">
        <v>824</v>
      </c>
      <c r="AK1431" s="61" t="s">
        <v>824</v>
      </c>
      <c r="AL1431" s="61" t="s">
        <v>1129</v>
      </c>
      <c r="AM1431" s="76"/>
      <c r="AN1431" s="239"/>
      <c r="AO1431" s="239"/>
      <c r="AP1431" s="239"/>
      <c r="AQ1431" s="239"/>
    </row>
    <row r="1432" spans="1:45" ht="38.25" x14ac:dyDescent="0.25">
      <c r="A1432" s="232" t="s">
        <v>947</v>
      </c>
      <c r="B1432" s="191" t="s">
        <v>76</v>
      </c>
      <c r="C1432" s="191">
        <v>65</v>
      </c>
      <c r="D1432" s="198" t="s">
        <v>78</v>
      </c>
      <c r="E1432" s="198" t="s">
        <v>9</v>
      </c>
      <c r="F1432" s="211"/>
      <c r="G1432" s="211"/>
      <c r="H1432" s="211"/>
      <c r="I1432" s="211"/>
      <c r="J1432" s="211"/>
      <c r="K1432" s="211"/>
      <c r="L1432" s="211"/>
      <c r="M1432" s="211"/>
      <c r="N1432" s="211"/>
      <c r="O1432" s="211"/>
      <c r="P1432" s="211"/>
      <c r="Q1432" s="211"/>
      <c r="R1432" s="211"/>
      <c r="S1432" s="211"/>
      <c r="T1432" s="211"/>
      <c r="U1432" s="211"/>
      <c r="V1432" s="211"/>
      <c r="W1432" s="211"/>
      <c r="X1432" s="211"/>
      <c r="Y1432" s="189" t="s">
        <v>824</v>
      </c>
      <c r="Z1432" s="127" t="s">
        <v>824</v>
      </c>
      <c r="AA1432" s="127" t="s">
        <v>824</v>
      </c>
      <c r="AB1432" s="434" t="s">
        <v>824</v>
      </c>
      <c r="AC1432" s="61" t="s">
        <v>824</v>
      </c>
      <c r="AD1432" s="207"/>
      <c r="AE1432" s="61" t="s">
        <v>824</v>
      </c>
      <c r="AF1432" s="130" t="s">
        <v>824</v>
      </c>
      <c r="AG1432" s="123" t="s">
        <v>824</v>
      </c>
      <c r="AH1432" s="123" t="s">
        <v>824</v>
      </c>
      <c r="AI1432" s="61" t="s">
        <v>824</v>
      </c>
      <c r="AJ1432" s="61" t="s">
        <v>824</v>
      </c>
      <c r="AK1432" s="61" t="s">
        <v>824</v>
      </c>
      <c r="AL1432" s="61" t="s">
        <v>1129</v>
      </c>
      <c r="AM1432" s="76"/>
      <c r="AN1432" s="239"/>
      <c r="AO1432" s="239"/>
      <c r="AP1432" s="239"/>
      <c r="AQ1432" s="239"/>
    </row>
    <row r="1433" spans="1:45" ht="105" x14ac:dyDescent="0.25">
      <c r="A1433" s="232" t="s">
        <v>947</v>
      </c>
      <c r="B1433" s="74" t="s">
        <v>676</v>
      </c>
      <c r="C1433" s="74">
        <v>72</v>
      </c>
      <c r="D1433" s="74" t="s">
        <v>679</v>
      </c>
      <c r="E1433" s="74" t="s">
        <v>9</v>
      </c>
      <c r="F1433" s="209">
        <v>2</v>
      </c>
      <c r="G1433" s="209">
        <v>2</v>
      </c>
      <c r="H1433" s="209">
        <v>2</v>
      </c>
      <c r="I1433" s="209">
        <v>1</v>
      </c>
      <c r="J1433" s="209">
        <v>3</v>
      </c>
      <c r="K1433" s="209">
        <v>1</v>
      </c>
      <c r="L1433" s="209">
        <v>3</v>
      </c>
      <c r="M1433" s="209">
        <v>2</v>
      </c>
      <c r="N1433" s="209">
        <v>3</v>
      </c>
      <c r="O1433" s="209">
        <v>2</v>
      </c>
      <c r="P1433" s="209">
        <v>2</v>
      </c>
      <c r="Q1433" s="209">
        <v>4</v>
      </c>
      <c r="R1433" s="209">
        <v>1</v>
      </c>
      <c r="S1433" s="209">
        <v>3</v>
      </c>
      <c r="T1433" s="209">
        <v>1</v>
      </c>
      <c r="U1433" s="209">
        <v>1</v>
      </c>
      <c r="V1433" s="209">
        <v>2</v>
      </c>
      <c r="W1433" s="209">
        <v>2</v>
      </c>
      <c r="X1433" s="209">
        <v>2</v>
      </c>
      <c r="Y1433" s="64">
        <v>2</v>
      </c>
      <c r="Z1433" s="127">
        <v>2</v>
      </c>
      <c r="AA1433" s="127">
        <v>3</v>
      </c>
      <c r="AB1433" s="434" t="s">
        <v>1181</v>
      </c>
      <c r="AC1433" s="61" t="s">
        <v>142</v>
      </c>
      <c r="AD1433" s="207" t="s">
        <v>371</v>
      </c>
      <c r="AE1433" s="61" t="s">
        <v>371</v>
      </c>
      <c r="AF1433" s="130" t="s">
        <v>463</v>
      </c>
      <c r="AG1433" s="123">
        <v>0</v>
      </c>
      <c r="AH1433" s="123">
        <v>1</v>
      </c>
      <c r="AI1433" s="61" t="s">
        <v>824</v>
      </c>
      <c r="AJ1433" s="61" t="s">
        <v>463</v>
      </c>
      <c r="AK1433" s="61" t="s">
        <v>824</v>
      </c>
      <c r="AL1433" s="61" t="s">
        <v>1129</v>
      </c>
      <c r="AM1433" s="76"/>
      <c r="AN1433" s="239" t="s">
        <v>1433</v>
      </c>
      <c r="AO1433" s="239" t="s">
        <v>1434</v>
      </c>
      <c r="AP1433" s="239" t="s">
        <v>1435</v>
      </c>
      <c r="AQ1433" s="239" t="s">
        <v>1436</v>
      </c>
      <c r="AR1433" s="217" t="s">
        <v>1097</v>
      </c>
      <c r="AS1433" s="217" t="s">
        <v>1098</v>
      </c>
    </row>
    <row r="1434" spans="1:45" ht="25.5" x14ac:dyDescent="0.25">
      <c r="A1434" s="232" t="s">
        <v>947</v>
      </c>
      <c r="B1434" s="191" t="s">
        <v>26</v>
      </c>
      <c r="C1434" s="191">
        <v>76</v>
      </c>
      <c r="D1434" s="198" t="s">
        <v>747</v>
      </c>
      <c r="E1434" s="198" t="s">
        <v>9</v>
      </c>
      <c r="F1434" s="211"/>
      <c r="G1434" s="211"/>
      <c r="H1434" s="211"/>
      <c r="I1434" s="211"/>
      <c r="J1434" s="211"/>
      <c r="K1434" s="211"/>
      <c r="L1434" s="211"/>
      <c r="M1434" s="211"/>
      <c r="N1434" s="211"/>
      <c r="O1434" s="211"/>
      <c r="P1434" s="211"/>
      <c r="Q1434" s="211"/>
      <c r="R1434" s="211"/>
      <c r="S1434" s="211"/>
      <c r="T1434" s="211"/>
      <c r="U1434" s="211"/>
      <c r="V1434" s="211"/>
      <c r="W1434" s="211"/>
      <c r="X1434" s="211"/>
      <c r="Y1434" s="189" t="s">
        <v>824</v>
      </c>
      <c r="Z1434" s="127" t="s">
        <v>824</v>
      </c>
      <c r="AA1434" s="127" t="s">
        <v>824</v>
      </c>
      <c r="AB1434" s="434" t="s">
        <v>824</v>
      </c>
      <c r="AC1434" s="61" t="s">
        <v>824</v>
      </c>
      <c r="AD1434" s="207"/>
      <c r="AE1434" s="61" t="s">
        <v>824</v>
      </c>
      <c r="AF1434" s="130" t="s">
        <v>824</v>
      </c>
      <c r="AG1434" s="123" t="s">
        <v>824</v>
      </c>
      <c r="AH1434" s="123" t="s">
        <v>824</v>
      </c>
      <c r="AI1434" s="61" t="s">
        <v>824</v>
      </c>
      <c r="AJ1434" s="61" t="s">
        <v>824</v>
      </c>
      <c r="AK1434" s="61" t="s">
        <v>824</v>
      </c>
      <c r="AL1434" s="61" t="s">
        <v>1129</v>
      </c>
      <c r="AM1434" s="76"/>
      <c r="AN1434" s="239"/>
      <c r="AO1434" s="239"/>
      <c r="AP1434" s="239"/>
      <c r="AQ1434" s="239"/>
    </row>
    <row r="1435" spans="1:45" ht="25.5" x14ac:dyDescent="0.25">
      <c r="A1435" s="232" t="s">
        <v>947</v>
      </c>
      <c r="B1435" s="74" t="s">
        <v>26</v>
      </c>
      <c r="C1435" s="74">
        <v>81</v>
      </c>
      <c r="D1435" s="74" t="s">
        <v>751</v>
      </c>
      <c r="E1435" s="74" t="s">
        <v>9</v>
      </c>
      <c r="F1435" s="209"/>
      <c r="G1435" s="209"/>
      <c r="H1435" s="209"/>
      <c r="I1435" s="209"/>
      <c r="J1435" s="209"/>
      <c r="K1435" s="209"/>
      <c r="L1435" s="209"/>
      <c r="M1435" s="209"/>
      <c r="N1435" s="209"/>
      <c r="O1435" s="209"/>
      <c r="P1435" s="209"/>
      <c r="Q1435" s="209"/>
      <c r="R1435" s="209"/>
      <c r="S1435" s="209"/>
      <c r="T1435" s="209"/>
      <c r="U1435" s="209"/>
      <c r="V1435" s="209"/>
      <c r="W1435" s="209"/>
      <c r="X1435" s="209"/>
      <c r="Y1435" s="64" t="s">
        <v>824</v>
      </c>
      <c r="Z1435" s="127" t="s">
        <v>824</v>
      </c>
      <c r="AA1435" s="127" t="s">
        <v>824</v>
      </c>
      <c r="AB1435" s="434" t="s">
        <v>824</v>
      </c>
      <c r="AC1435" s="61" t="s">
        <v>824</v>
      </c>
      <c r="AD1435" s="207"/>
      <c r="AE1435" s="61" t="s">
        <v>824</v>
      </c>
      <c r="AF1435" s="130" t="s">
        <v>824</v>
      </c>
      <c r="AG1435" s="123" t="s">
        <v>824</v>
      </c>
      <c r="AH1435" s="123" t="s">
        <v>824</v>
      </c>
      <c r="AI1435" s="61" t="s">
        <v>824</v>
      </c>
      <c r="AJ1435" s="61" t="s">
        <v>824</v>
      </c>
      <c r="AK1435" s="61" t="s">
        <v>824</v>
      </c>
      <c r="AL1435" s="61" t="s">
        <v>1129</v>
      </c>
      <c r="AM1435" s="76"/>
      <c r="AN1435" s="239"/>
      <c r="AO1435" s="239"/>
      <c r="AP1435" s="239"/>
      <c r="AQ1435" s="239"/>
    </row>
    <row r="1436" spans="1:45" ht="25.5" x14ac:dyDescent="0.25">
      <c r="A1436" s="232" t="s">
        <v>947</v>
      </c>
      <c r="B1436" s="191" t="s">
        <v>26</v>
      </c>
      <c r="C1436" s="191">
        <v>82</v>
      </c>
      <c r="D1436" s="198" t="s">
        <v>1160</v>
      </c>
      <c r="E1436" s="198" t="s">
        <v>9</v>
      </c>
      <c r="F1436" s="211"/>
      <c r="G1436" s="211"/>
      <c r="H1436" s="211"/>
      <c r="I1436" s="211"/>
      <c r="J1436" s="211"/>
      <c r="K1436" s="211"/>
      <c r="L1436" s="211"/>
      <c r="M1436" s="211"/>
      <c r="N1436" s="211"/>
      <c r="O1436" s="211"/>
      <c r="P1436" s="211"/>
      <c r="Q1436" s="211"/>
      <c r="R1436" s="211"/>
      <c r="S1436" s="211"/>
      <c r="T1436" s="211"/>
      <c r="U1436" s="211"/>
      <c r="V1436" s="211"/>
      <c r="W1436" s="211"/>
      <c r="X1436" s="211"/>
      <c r="Y1436" s="189" t="s">
        <v>824</v>
      </c>
      <c r="Z1436" s="127" t="s">
        <v>824</v>
      </c>
      <c r="AA1436" s="127" t="s">
        <v>824</v>
      </c>
      <c r="AB1436" s="434" t="s">
        <v>824</v>
      </c>
      <c r="AC1436" s="61" t="s">
        <v>824</v>
      </c>
      <c r="AD1436" s="207"/>
      <c r="AE1436" s="61" t="s">
        <v>824</v>
      </c>
      <c r="AF1436" s="130" t="s">
        <v>824</v>
      </c>
      <c r="AG1436" s="123" t="s">
        <v>824</v>
      </c>
      <c r="AH1436" s="123" t="s">
        <v>824</v>
      </c>
      <c r="AI1436" s="61" t="s">
        <v>824</v>
      </c>
      <c r="AJ1436" s="61" t="s">
        <v>824</v>
      </c>
      <c r="AK1436" s="61" t="s">
        <v>824</v>
      </c>
      <c r="AL1436" s="61" t="s">
        <v>1129</v>
      </c>
      <c r="AM1436" s="76"/>
      <c r="AN1436" s="239"/>
      <c r="AO1436" s="239"/>
      <c r="AP1436" s="239"/>
      <c r="AQ1436" s="239"/>
    </row>
    <row r="1437" spans="1:45" ht="38.25" x14ac:dyDescent="0.25">
      <c r="A1437" s="232" t="s">
        <v>947</v>
      </c>
      <c r="B1437" s="74" t="s">
        <v>26</v>
      </c>
      <c r="C1437" s="74">
        <v>86</v>
      </c>
      <c r="D1437" s="74" t="s">
        <v>1161</v>
      </c>
      <c r="E1437" s="74" t="s">
        <v>9</v>
      </c>
      <c r="F1437" s="209"/>
      <c r="G1437" s="209"/>
      <c r="H1437" s="209"/>
      <c r="I1437" s="209"/>
      <c r="J1437" s="209"/>
      <c r="K1437" s="209"/>
      <c r="L1437" s="209"/>
      <c r="M1437" s="209"/>
      <c r="N1437" s="209"/>
      <c r="O1437" s="209"/>
      <c r="P1437" s="209"/>
      <c r="Q1437" s="209"/>
      <c r="R1437" s="209"/>
      <c r="S1437" s="209"/>
      <c r="T1437" s="209"/>
      <c r="U1437" s="209"/>
      <c r="V1437" s="209"/>
      <c r="W1437" s="209"/>
      <c r="X1437" s="209"/>
      <c r="Y1437" s="64" t="s">
        <v>824</v>
      </c>
      <c r="Z1437" s="127" t="s">
        <v>824</v>
      </c>
      <c r="AA1437" s="127" t="s">
        <v>824</v>
      </c>
      <c r="AB1437" s="434" t="s">
        <v>824</v>
      </c>
      <c r="AC1437" s="61" t="s">
        <v>824</v>
      </c>
      <c r="AD1437" s="207"/>
      <c r="AE1437" s="61" t="s">
        <v>824</v>
      </c>
      <c r="AF1437" s="130" t="s">
        <v>824</v>
      </c>
      <c r="AG1437" s="123" t="s">
        <v>824</v>
      </c>
      <c r="AH1437" s="123" t="s">
        <v>824</v>
      </c>
      <c r="AI1437" s="61" t="s">
        <v>824</v>
      </c>
      <c r="AJ1437" s="61" t="s">
        <v>824</v>
      </c>
      <c r="AK1437" s="61" t="s">
        <v>824</v>
      </c>
      <c r="AL1437" s="61" t="s">
        <v>1129</v>
      </c>
      <c r="AM1437" s="76"/>
      <c r="AN1437" s="239"/>
      <c r="AO1437" s="239"/>
      <c r="AP1437" s="239"/>
      <c r="AQ1437" s="239"/>
    </row>
    <row r="1438" spans="1:45" ht="90" x14ac:dyDescent="0.25">
      <c r="A1438" s="232" t="s">
        <v>947</v>
      </c>
      <c r="B1438" s="191" t="s">
        <v>687</v>
      </c>
      <c r="C1438" s="191">
        <v>102</v>
      </c>
      <c r="D1438" s="198" t="s">
        <v>690</v>
      </c>
      <c r="E1438" s="198" t="s">
        <v>9</v>
      </c>
      <c r="F1438" s="211">
        <v>3</v>
      </c>
      <c r="G1438" s="211">
        <v>3</v>
      </c>
      <c r="H1438" s="211">
        <v>3</v>
      </c>
      <c r="I1438" s="211">
        <v>3</v>
      </c>
      <c r="J1438" s="211">
        <v>3</v>
      </c>
      <c r="K1438" s="211">
        <v>2</v>
      </c>
      <c r="L1438" s="211">
        <v>4</v>
      </c>
      <c r="M1438" s="211">
        <v>1</v>
      </c>
      <c r="N1438" s="211">
        <v>3</v>
      </c>
      <c r="O1438" s="211">
        <v>3</v>
      </c>
      <c r="P1438" s="211">
        <v>3</v>
      </c>
      <c r="Q1438" s="211">
        <v>4</v>
      </c>
      <c r="R1438" s="211">
        <v>2</v>
      </c>
      <c r="S1438" s="211">
        <v>2</v>
      </c>
      <c r="T1438" s="211">
        <v>1</v>
      </c>
      <c r="U1438" s="211">
        <v>2</v>
      </c>
      <c r="V1438" s="211">
        <v>1</v>
      </c>
      <c r="W1438" s="211">
        <v>2</v>
      </c>
      <c r="X1438" s="211">
        <v>3</v>
      </c>
      <c r="Y1438" s="189">
        <v>3</v>
      </c>
      <c r="Z1438" s="127">
        <v>3</v>
      </c>
      <c r="AA1438" s="127">
        <v>4</v>
      </c>
      <c r="AB1438" s="434" t="s">
        <v>1167</v>
      </c>
      <c r="AC1438" s="61" t="s">
        <v>144</v>
      </c>
      <c r="AD1438" s="207" t="s">
        <v>372</v>
      </c>
      <c r="AE1438" s="61" t="s">
        <v>477</v>
      </c>
      <c r="AF1438" s="130" t="s">
        <v>1167</v>
      </c>
      <c r="AG1438" s="123">
        <v>3</v>
      </c>
      <c r="AH1438" s="123">
        <v>4</v>
      </c>
      <c r="AI1438" s="61" t="s">
        <v>144</v>
      </c>
      <c r="AJ1438" s="61" t="s">
        <v>372</v>
      </c>
      <c r="AK1438" s="61" t="s">
        <v>477</v>
      </c>
      <c r="AL1438" s="61" t="s">
        <v>1129</v>
      </c>
      <c r="AM1438" s="76"/>
      <c r="AN1438" s="239" t="s">
        <v>1437</v>
      </c>
      <c r="AO1438" s="239" t="s">
        <v>1438</v>
      </c>
      <c r="AP1438" s="239" t="s">
        <v>1439</v>
      </c>
      <c r="AQ1438" s="239" t="s">
        <v>1440</v>
      </c>
      <c r="AR1438" s="217" t="s">
        <v>1097</v>
      </c>
      <c r="AS1438" s="217" t="s">
        <v>1098</v>
      </c>
    </row>
    <row r="1439" spans="1:45" ht="25.5" x14ac:dyDescent="0.25">
      <c r="A1439" s="232" t="s">
        <v>947</v>
      </c>
      <c r="B1439" s="74" t="s">
        <v>12</v>
      </c>
      <c r="C1439" s="74">
        <v>104</v>
      </c>
      <c r="D1439" s="74" t="s">
        <v>692</v>
      </c>
      <c r="E1439" s="74" t="s">
        <v>684</v>
      </c>
      <c r="F1439" s="209">
        <v>1</v>
      </c>
      <c r="G1439" s="209">
        <v>1</v>
      </c>
      <c r="H1439" s="209">
        <v>1</v>
      </c>
      <c r="I1439" s="209">
        <v>1</v>
      </c>
      <c r="J1439" s="209">
        <v>1</v>
      </c>
      <c r="K1439" s="209">
        <v>1</v>
      </c>
      <c r="L1439" s="209">
        <v>2</v>
      </c>
      <c r="M1439" s="209">
        <v>1</v>
      </c>
      <c r="N1439" s="209">
        <v>2</v>
      </c>
      <c r="O1439" s="209">
        <v>2</v>
      </c>
      <c r="P1439" s="209">
        <v>1</v>
      </c>
      <c r="Q1439" s="209">
        <v>2</v>
      </c>
      <c r="R1439" s="209">
        <v>1</v>
      </c>
      <c r="S1439" s="209">
        <v>1</v>
      </c>
      <c r="T1439" s="209">
        <v>1</v>
      </c>
      <c r="U1439" s="209">
        <v>2</v>
      </c>
      <c r="V1439" s="209">
        <v>2</v>
      </c>
      <c r="W1439" s="209">
        <v>1</v>
      </c>
      <c r="X1439" s="209"/>
      <c r="Y1439" s="64">
        <v>1</v>
      </c>
      <c r="Z1439" s="127">
        <v>1</v>
      </c>
      <c r="AA1439" s="127" t="s">
        <v>824</v>
      </c>
      <c r="AB1439" s="434" t="s">
        <v>462</v>
      </c>
      <c r="AC1439" s="61" t="s">
        <v>462</v>
      </c>
      <c r="AD1439" s="207"/>
      <c r="AE1439" s="61" t="s">
        <v>824</v>
      </c>
      <c r="AF1439" s="130" t="s">
        <v>462</v>
      </c>
      <c r="AG1439" s="123">
        <v>1</v>
      </c>
      <c r="AH1439" s="123" t="s">
        <v>824</v>
      </c>
      <c r="AI1439" s="61" t="s">
        <v>462</v>
      </c>
      <c r="AJ1439" s="61" t="s">
        <v>824</v>
      </c>
      <c r="AK1439" s="61" t="s">
        <v>824</v>
      </c>
      <c r="AL1439" s="61" t="s">
        <v>1129</v>
      </c>
      <c r="AM1439" s="76"/>
      <c r="AN1439" s="239"/>
      <c r="AO1439" s="239"/>
      <c r="AP1439" s="239"/>
      <c r="AQ1439" s="239"/>
    </row>
    <row r="1440" spans="1:45" ht="25.5" x14ac:dyDescent="0.25">
      <c r="A1440" s="232" t="s">
        <v>947</v>
      </c>
      <c r="B1440" s="191" t="s">
        <v>33</v>
      </c>
      <c r="C1440" s="191">
        <v>105</v>
      </c>
      <c r="D1440" s="198" t="s">
        <v>693</v>
      </c>
      <c r="E1440" s="198" t="s">
        <v>9</v>
      </c>
      <c r="F1440" s="211"/>
      <c r="G1440" s="211"/>
      <c r="H1440" s="211"/>
      <c r="I1440" s="211"/>
      <c r="J1440" s="211"/>
      <c r="K1440" s="211"/>
      <c r="L1440" s="211"/>
      <c r="M1440" s="211"/>
      <c r="N1440" s="211"/>
      <c r="O1440" s="211"/>
      <c r="P1440" s="211"/>
      <c r="Q1440" s="211"/>
      <c r="R1440" s="211"/>
      <c r="S1440" s="211"/>
      <c r="T1440" s="211"/>
      <c r="U1440" s="211"/>
      <c r="V1440" s="211"/>
      <c r="W1440" s="211"/>
      <c r="X1440" s="211"/>
      <c r="Y1440" s="189" t="s">
        <v>824</v>
      </c>
      <c r="Z1440" s="127" t="s">
        <v>824</v>
      </c>
      <c r="AA1440" s="127" t="s">
        <v>824</v>
      </c>
      <c r="AB1440" s="434" t="s">
        <v>824</v>
      </c>
      <c r="AC1440" s="61" t="s">
        <v>824</v>
      </c>
      <c r="AD1440" s="207"/>
      <c r="AE1440" s="61" t="s">
        <v>824</v>
      </c>
      <c r="AF1440" s="130" t="s">
        <v>824</v>
      </c>
      <c r="AG1440" s="123" t="s">
        <v>824</v>
      </c>
      <c r="AH1440" s="123" t="s">
        <v>824</v>
      </c>
      <c r="AI1440" s="61" t="s">
        <v>824</v>
      </c>
      <c r="AJ1440" s="61" t="s">
        <v>824</v>
      </c>
      <c r="AK1440" s="61" t="s">
        <v>824</v>
      </c>
      <c r="AL1440" s="61" t="s">
        <v>1129</v>
      </c>
      <c r="AM1440" s="76"/>
      <c r="AN1440" s="239"/>
      <c r="AO1440" s="239"/>
      <c r="AP1440" s="239"/>
      <c r="AQ1440" s="239"/>
    </row>
    <row r="1441" spans="1:43" ht="25.5" x14ac:dyDescent="0.25">
      <c r="A1441" s="232" t="s">
        <v>947</v>
      </c>
      <c r="B1441" s="74" t="s">
        <v>33</v>
      </c>
      <c r="C1441" s="74">
        <v>106</v>
      </c>
      <c r="D1441" s="74" t="s">
        <v>695</v>
      </c>
      <c r="E1441" s="74" t="s">
        <v>9</v>
      </c>
      <c r="F1441" s="209"/>
      <c r="G1441" s="209"/>
      <c r="H1441" s="209"/>
      <c r="I1441" s="209"/>
      <c r="J1441" s="209"/>
      <c r="K1441" s="209"/>
      <c r="L1441" s="209"/>
      <c r="M1441" s="209"/>
      <c r="N1441" s="209"/>
      <c r="O1441" s="209"/>
      <c r="P1441" s="209"/>
      <c r="Q1441" s="209"/>
      <c r="R1441" s="209"/>
      <c r="S1441" s="209"/>
      <c r="T1441" s="209"/>
      <c r="U1441" s="209"/>
      <c r="V1441" s="209"/>
      <c r="W1441" s="209"/>
      <c r="X1441" s="209"/>
      <c r="Y1441" s="64" t="s">
        <v>824</v>
      </c>
      <c r="Z1441" s="127" t="s">
        <v>824</v>
      </c>
      <c r="AA1441" s="127" t="s">
        <v>824</v>
      </c>
      <c r="AB1441" s="434" t="s">
        <v>824</v>
      </c>
      <c r="AC1441" s="61" t="s">
        <v>824</v>
      </c>
      <c r="AD1441" s="207"/>
      <c r="AE1441" s="61" t="s">
        <v>824</v>
      </c>
      <c r="AF1441" s="130" t="s">
        <v>824</v>
      </c>
      <c r="AG1441" s="123" t="s">
        <v>824</v>
      </c>
      <c r="AH1441" s="123" t="s">
        <v>824</v>
      </c>
      <c r="AI1441" s="61" t="s">
        <v>824</v>
      </c>
      <c r="AJ1441" s="61" t="s">
        <v>824</v>
      </c>
      <c r="AK1441" s="61" t="s">
        <v>824</v>
      </c>
      <c r="AL1441" s="61" t="s">
        <v>1129</v>
      </c>
      <c r="AM1441" s="76"/>
      <c r="AN1441" s="239"/>
      <c r="AO1441" s="239"/>
      <c r="AP1441" s="239"/>
      <c r="AQ1441" s="239"/>
    </row>
    <row r="1442" spans="1:43" ht="25.5" x14ac:dyDescent="0.25">
      <c r="A1442" s="232" t="s">
        <v>947</v>
      </c>
      <c r="B1442" s="191" t="s">
        <v>33</v>
      </c>
      <c r="C1442" s="191">
        <v>107</v>
      </c>
      <c r="D1442" s="198" t="s">
        <v>696</v>
      </c>
      <c r="E1442" s="198" t="s">
        <v>9</v>
      </c>
      <c r="F1442" s="211"/>
      <c r="G1442" s="211"/>
      <c r="H1442" s="211"/>
      <c r="I1442" s="211"/>
      <c r="J1442" s="211"/>
      <c r="K1442" s="211"/>
      <c r="L1442" s="211"/>
      <c r="M1442" s="211"/>
      <c r="N1442" s="211"/>
      <c r="O1442" s="211"/>
      <c r="P1442" s="211"/>
      <c r="Q1442" s="211"/>
      <c r="R1442" s="211"/>
      <c r="S1442" s="211"/>
      <c r="T1442" s="211"/>
      <c r="U1442" s="211"/>
      <c r="V1442" s="211"/>
      <c r="W1442" s="211"/>
      <c r="X1442" s="211"/>
      <c r="Y1442" s="189" t="s">
        <v>824</v>
      </c>
      <c r="Z1442" s="127" t="s">
        <v>824</v>
      </c>
      <c r="AA1442" s="127" t="s">
        <v>824</v>
      </c>
      <c r="AB1442" s="434" t="s">
        <v>824</v>
      </c>
      <c r="AC1442" s="61" t="s">
        <v>824</v>
      </c>
      <c r="AD1442" s="207"/>
      <c r="AE1442" s="61" t="s">
        <v>824</v>
      </c>
      <c r="AF1442" s="130" t="s">
        <v>824</v>
      </c>
      <c r="AG1442" s="123" t="s">
        <v>824</v>
      </c>
      <c r="AH1442" s="123" t="s">
        <v>824</v>
      </c>
      <c r="AI1442" s="61" t="s">
        <v>824</v>
      </c>
      <c r="AJ1442" s="61" t="s">
        <v>824</v>
      </c>
      <c r="AK1442" s="61" t="s">
        <v>824</v>
      </c>
      <c r="AL1442" s="61" t="s">
        <v>1129</v>
      </c>
      <c r="AM1442" s="76"/>
      <c r="AN1442" s="239"/>
      <c r="AO1442" s="239"/>
      <c r="AP1442" s="239"/>
      <c r="AQ1442" s="239"/>
    </row>
    <row r="1443" spans="1:43" ht="25.5" x14ac:dyDescent="0.25">
      <c r="A1443" s="232" t="s">
        <v>947</v>
      </c>
      <c r="B1443" s="74" t="s">
        <v>35</v>
      </c>
      <c r="C1443" s="74">
        <v>108</v>
      </c>
      <c r="D1443" s="74" t="s">
        <v>697</v>
      </c>
      <c r="E1443" s="74" t="s">
        <v>9</v>
      </c>
      <c r="F1443" s="209"/>
      <c r="G1443" s="209"/>
      <c r="H1443" s="209"/>
      <c r="I1443" s="209"/>
      <c r="J1443" s="209"/>
      <c r="K1443" s="209"/>
      <c r="L1443" s="209"/>
      <c r="M1443" s="209"/>
      <c r="N1443" s="209"/>
      <c r="O1443" s="209"/>
      <c r="P1443" s="209"/>
      <c r="Q1443" s="209"/>
      <c r="R1443" s="209"/>
      <c r="S1443" s="209"/>
      <c r="T1443" s="209"/>
      <c r="U1443" s="209"/>
      <c r="V1443" s="209"/>
      <c r="W1443" s="209"/>
      <c r="X1443" s="209"/>
      <c r="Y1443" s="64" t="s">
        <v>824</v>
      </c>
      <c r="Z1443" s="127" t="s">
        <v>824</v>
      </c>
      <c r="AA1443" s="127" t="s">
        <v>824</v>
      </c>
      <c r="AB1443" s="434" t="s">
        <v>824</v>
      </c>
      <c r="AC1443" s="61" t="s">
        <v>824</v>
      </c>
      <c r="AD1443" s="207"/>
      <c r="AE1443" s="61" t="s">
        <v>824</v>
      </c>
      <c r="AF1443" s="130" t="s">
        <v>824</v>
      </c>
      <c r="AG1443" s="123" t="s">
        <v>824</v>
      </c>
      <c r="AH1443" s="123" t="s">
        <v>824</v>
      </c>
      <c r="AI1443" s="61" t="s">
        <v>824</v>
      </c>
      <c r="AJ1443" s="61" t="s">
        <v>824</v>
      </c>
      <c r="AK1443" s="61" t="s">
        <v>824</v>
      </c>
      <c r="AL1443" s="61" t="s">
        <v>1129</v>
      </c>
      <c r="AM1443" s="76"/>
      <c r="AN1443" s="239"/>
      <c r="AO1443" s="239"/>
      <c r="AP1443" s="239"/>
      <c r="AQ1443" s="239"/>
    </row>
    <row r="1444" spans="1:43" ht="38.25" x14ac:dyDescent="0.25">
      <c r="A1444" s="232" t="s">
        <v>947</v>
      </c>
      <c r="B1444" s="191" t="s">
        <v>35</v>
      </c>
      <c r="C1444" s="191">
        <v>109</v>
      </c>
      <c r="D1444" s="198" t="s">
        <v>698</v>
      </c>
      <c r="E1444" s="198" t="s">
        <v>9</v>
      </c>
      <c r="F1444" s="211"/>
      <c r="G1444" s="211"/>
      <c r="H1444" s="211"/>
      <c r="I1444" s="211"/>
      <c r="J1444" s="211"/>
      <c r="K1444" s="211"/>
      <c r="L1444" s="211"/>
      <c r="M1444" s="211"/>
      <c r="N1444" s="211"/>
      <c r="O1444" s="211"/>
      <c r="P1444" s="211"/>
      <c r="Q1444" s="211"/>
      <c r="R1444" s="211"/>
      <c r="S1444" s="211"/>
      <c r="T1444" s="211"/>
      <c r="U1444" s="211"/>
      <c r="V1444" s="211"/>
      <c r="W1444" s="211"/>
      <c r="X1444" s="211"/>
      <c r="Y1444" s="189" t="s">
        <v>824</v>
      </c>
      <c r="Z1444" s="127" t="s">
        <v>824</v>
      </c>
      <c r="AA1444" s="127" t="s">
        <v>824</v>
      </c>
      <c r="AB1444" s="434" t="s">
        <v>824</v>
      </c>
      <c r="AC1444" s="61" t="s">
        <v>824</v>
      </c>
      <c r="AD1444" s="207"/>
      <c r="AE1444" s="61" t="s">
        <v>824</v>
      </c>
      <c r="AF1444" s="130" t="s">
        <v>824</v>
      </c>
      <c r="AG1444" s="123" t="s">
        <v>824</v>
      </c>
      <c r="AH1444" s="123" t="s">
        <v>824</v>
      </c>
      <c r="AI1444" s="61" t="s">
        <v>824</v>
      </c>
      <c r="AJ1444" s="61" t="s">
        <v>824</v>
      </c>
      <c r="AK1444" s="61" t="s">
        <v>824</v>
      </c>
      <c r="AL1444" s="61" t="s">
        <v>1129</v>
      </c>
      <c r="AM1444" s="76"/>
      <c r="AN1444" s="239"/>
      <c r="AO1444" s="239"/>
      <c r="AP1444" s="239"/>
      <c r="AQ1444" s="239"/>
    </row>
    <row r="1445" spans="1:43" ht="38.25" x14ac:dyDescent="0.25">
      <c r="A1445" s="232" t="s">
        <v>947</v>
      </c>
      <c r="B1445" s="74" t="s">
        <v>35</v>
      </c>
      <c r="C1445" s="74">
        <v>110</v>
      </c>
      <c r="D1445" s="74" t="s">
        <v>699</v>
      </c>
      <c r="E1445" s="74" t="s">
        <v>9</v>
      </c>
      <c r="F1445" s="209"/>
      <c r="G1445" s="209"/>
      <c r="H1445" s="209"/>
      <c r="I1445" s="209"/>
      <c r="J1445" s="209"/>
      <c r="K1445" s="209"/>
      <c r="L1445" s="209"/>
      <c r="M1445" s="209"/>
      <c r="N1445" s="209"/>
      <c r="O1445" s="209"/>
      <c r="P1445" s="209"/>
      <c r="Q1445" s="209"/>
      <c r="R1445" s="209"/>
      <c r="S1445" s="209"/>
      <c r="T1445" s="209"/>
      <c r="U1445" s="209"/>
      <c r="V1445" s="209"/>
      <c r="W1445" s="209"/>
      <c r="X1445" s="209"/>
      <c r="Y1445" s="64" t="s">
        <v>824</v>
      </c>
      <c r="Z1445" s="127" t="s">
        <v>824</v>
      </c>
      <c r="AA1445" s="127" t="s">
        <v>824</v>
      </c>
      <c r="AB1445" s="434" t="s">
        <v>824</v>
      </c>
      <c r="AC1445" s="61" t="s">
        <v>824</v>
      </c>
      <c r="AD1445" s="207"/>
      <c r="AE1445" s="61" t="s">
        <v>824</v>
      </c>
      <c r="AF1445" s="130" t="s">
        <v>824</v>
      </c>
      <c r="AG1445" s="123" t="s">
        <v>824</v>
      </c>
      <c r="AH1445" s="123" t="s">
        <v>824</v>
      </c>
      <c r="AI1445" s="61" t="s">
        <v>824</v>
      </c>
      <c r="AJ1445" s="61" t="s">
        <v>824</v>
      </c>
      <c r="AK1445" s="61" t="s">
        <v>824</v>
      </c>
      <c r="AL1445" s="61" t="s">
        <v>1129</v>
      </c>
      <c r="AM1445" s="76"/>
      <c r="AN1445" s="239"/>
      <c r="AO1445" s="239"/>
      <c r="AP1445" s="239"/>
      <c r="AQ1445" s="239"/>
    </row>
    <row r="1446" spans="1:43" ht="25.5" x14ac:dyDescent="0.25">
      <c r="A1446" s="232" t="s">
        <v>947</v>
      </c>
      <c r="B1446" s="191" t="s">
        <v>35</v>
      </c>
      <c r="C1446" s="191">
        <v>111</v>
      </c>
      <c r="D1446" s="198" t="s">
        <v>700</v>
      </c>
      <c r="E1446" s="198" t="s">
        <v>9</v>
      </c>
      <c r="F1446" s="211"/>
      <c r="G1446" s="211"/>
      <c r="H1446" s="211"/>
      <c r="I1446" s="211"/>
      <c r="J1446" s="211"/>
      <c r="K1446" s="211"/>
      <c r="L1446" s="211"/>
      <c r="M1446" s="211"/>
      <c r="N1446" s="211"/>
      <c r="O1446" s="211"/>
      <c r="P1446" s="211"/>
      <c r="Q1446" s="211"/>
      <c r="R1446" s="211"/>
      <c r="S1446" s="211"/>
      <c r="T1446" s="211"/>
      <c r="U1446" s="211"/>
      <c r="V1446" s="211"/>
      <c r="W1446" s="211"/>
      <c r="X1446" s="211"/>
      <c r="Y1446" s="189" t="s">
        <v>824</v>
      </c>
      <c r="Z1446" s="127" t="s">
        <v>824</v>
      </c>
      <c r="AA1446" s="127" t="s">
        <v>824</v>
      </c>
      <c r="AB1446" s="434" t="s">
        <v>824</v>
      </c>
      <c r="AC1446" s="61" t="s">
        <v>824</v>
      </c>
      <c r="AD1446" s="207"/>
      <c r="AE1446" s="61" t="s">
        <v>824</v>
      </c>
      <c r="AF1446" s="130" t="s">
        <v>824</v>
      </c>
      <c r="AG1446" s="123" t="s">
        <v>824</v>
      </c>
      <c r="AH1446" s="123" t="s">
        <v>824</v>
      </c>
      <c r="AI1446" s="61" t="s">
        <v>824</v>
      </c>
      <c r="AJ1446" s="61" t="s">
        <v>824</v>
      </c>
      <c r="AK1446" s="61" t="s">
        <v>824</v>
      </c>
      <c r="AL1446" s="61" t="s">
        <v>1129</v>
      </c>
      <c r="AM1446" s="76"/>
      <c r="AN1446" s="239"/>
      <c r="AO1446" s="239"/>
      <c r="AP1446" s="239"/>
      <c r="AQ1446" s="239"/>
    </row>
    <row r="1447" spans="1:43" ht="38.25" x14ac:dyDescent="0.25">
      <c r="A1447" s="232" t="s">
        <v>947</v>
      </c>
      <c r="B1447" s="74" t="s">
        <v>35</v>
      </c>
      <c r="C1447" s="74">
        <v>112</v>
      </c>
      <c r="D1447" s="74" t="s">
        <v>701</v>
      </c>
      <c r="E1447" s="74" t="s">
        <v>9</v>
      </c>
      <c r="F1447" s="209"/>
      <c r="G1447" s="209"/>
      <c r="H1447" s="209"/>
      <c r="I1447" s="209"/>
      <c r="J1447" s="209"/>
      <c r="K1447" s="209"/>
      <c r="L1447" s="209"/>
      <c r="M1447" s="209"/>
      <c r="N1447" s="209"/>
      <c r="O1447" s="209"/>
      <c r="P1447" s="209"/>
      <c r="Q1447" s="209"/>
      <c r="R1447" s="209"/>
      <c r="S1447" s="209"/>
      <c r="T1447" s="209"/>
      <c r="U1447" s="209"/>
      <c r="V1447" s="209"/>
      <c r="W1447" s="209"/>
      <c r="X1447" s="209"/>
      <c r="Y1447" s="64" t="s">
        <v>824</v>
      </c>
      <c r="Z1447" s="127" t="s">
        <v>824</v>
      </c>
      <c r="AA1447" s="127" t="s">
        <v>824</v>
      </c>
      <c r="AB1447" s="434" t="s">
        <v>824</v>
      </c>
      <c r="AC1447" s="61" t="s">
        <v>824</v>
      </c>
      <c r="AD1447" s="207"/>
      <c r="AE1447" s="61" t="s">
        <v>824</v>
      </c>
      <c r="AF1447" s="130" t="s">
        <v>824</v>
      </c>
      <c r="AG1447" s="123" t="s">
        <v>824</v>
      </c>
      <c r="AH1447" s="123" t="s">
        <v>824</v>
      </c>
      <c r="AI1447" s="61" t="s">
        <v>824</v>
      </c>
      <c r="AJ1447" s="61" t="s">
        <v>824</v>
      </c>
      <c r="AK1447" s="61" t="s">
        <v>824</v>
      </c>
      <c r="AL1447" s="61" t="s">
        <v>1129</v>
      </c>
      <c r="AM1447" s="76"/>
      <c r="AN1447" s="239"/>
      <c r="AO1447" s="239"/>
      <c r="AP1447" s="239"/>
      <c r="AQ1447" s="239"/>
    </row>
    <row r="1448" spans="1:43" ht="25.5" x14ac:dyDescent="0.25">
      <c r="A1448" s="232" t="s">
        <v>947</v>
      </c>
      <c r="B1448" s="191" t="s">
        <v>38</v>
      </c>
      <c r="C1448" s="191">
        <v>113</v>
      </c>
      <c r="D1448" s="198" t="s">
        <v>702</v>
      </c>
      <c r="E1448" s="198" t="s">
        <v>8</v>
      </c>
      <c r="F1448" s="211"/>
      <c r="G1448" s="211"/>
      <c r="H1448" s="211"/>
      <c r="I1448" s="211"/>
      <c r="J1448" s="211"/>
      <c r="K1448" s="211"/>
      <c r="L1448" s="211"/>
      <c r="M1448" s="211"/>
      <c r="N1448" s="211"/>
      <c r="O1448" s="211"/>
      <c r="P1448" s="211"/>
      <c r="Q1448" s="211"/>
      <c r="R1448" s="211"/>
      <c r="S1448" s="211"/>
      <c r="T1448" s="211"/>
      <c r="U1448" s="211"/>
      <c r="V1448" s="211"/>
      <c r="W1448" s="211"/>
      <c r="X1448" s="211"/>
      <c r="Y1448" s="189" t="s">
        <v>824</v>
      </c>
      <c r="Z1448" s="127" t="s">
        <v>824</v>
      </c>
      <c r="AA1448" s="127" t="s">
        <v>824</v>
      </c>
      <c r="AB1448" s="434" t="s">
        <v>824</v>
      </c>
      <c r="AC1448" s="61" t="s">
        <v>824</v>
      </c>
      <c r="AD1448" s="207"/>
      <c r="AE1448" s="61" t="s">
        <v>824</v>
      </c>
      <c r="AF1448" s="130" t="s">
        <v>824</v>
      </c>
      <c r="AG1448" s="123" t="s">
        <v>824</v>
      </c>
      <c r="AH1448" s="123" t="s">
        <v>824</v>
      </c>
      <c r="AI1448" s="61" t="s">
        <v>824</v>
      </c>
      <c r="AJ1448" s="61" t="s">
        <v>824</v>
      </c>
      <c r="AK1448" s="61" t="s">
        <v>824</v>
      </c>
      <c r="AL1448" s="61" t="s">
        <v>1129</v>
      </c>
      <c r="AM1448" s="76"/>
      <c r="AN1448" s="239"/>
      <c r="AO1448" s="239"/>
      <c r="AP1448" s="239"/>
      <c r="AQ1448" s="239"/>
    </row>
    <row r="1449" spans="1:43" x14ac:dyDescent="0.25">
      <c r="A1449" s="232" t="s">
        <v>947</v>
      </c>
      <c r="B1449" s="74" t="s">
        <v>38</v>
      </c>
      <c r="C1449" s="74">
        <v>114</v>
      </c>
      <c r="D1449" s="74" t="s">
        <v>703</v>
      </c>
      <c r="E1449" s="74" t="s">
        <v>9</v>
      </c>
      <c r="F1449" s="209"/>
      <c r="G1449" s="209"/>
      <c r="H1449" s="209"/>
      <c r="I1449" s="209"/>
      <c r="J1449" s="209"/>
      <c r="K1449" s="209"/>
      <c r="L1449" s="209"/>
      <c r="M1449" s="209"/>
      <c r="N1449" s="209"/>
      <c r="O1449" s="209"/>
      <c r="P1449" s="209"/>
      <c r="Q1449" s="209"/>
      <c r="R1449" s="209"/>
      <c r="S1449" s="209"/>
      <c r="T1449" s="209"/>
      <c r="U1449" s="209"/>
      <c r="V1449" s="209"/>
      <c r="W1449" s="209"/>
      <c r="X1449" s="209"/>
      <c r="Y1449" s="64" t="s">
        <v>824</v>
      </c>
      <c r="Z1449" s="127" t="s">
        <v>824</v>
      </c>
      <c r="AA1449" s="127" t="s">
        <v>824</v>
      </c>
      <c r="AB1449" s="434" t="s">
        <v>824</v>
      </c>
      <c r="AC1449" s="61" t="s">
        <v>824</v>
      </c>
      <c r="AD1449" s="207"/>
      <c r="AE1449" s="61" t="s">
        <v>824</v>
      </c>
      <c r="AF1449" s="130" t="s">
        <v>824</v>
      </c>
      <c r="AG1449" s="123" t="s">
        <v>824</v>
      </c>
      <c r="AH1449" s="123" t="s">
        <v>824</v>
      </c>
      <c r="AI1449" s="61" t="s">
        <v>824</v>
      </c>
      <c r="AJ1449" s="61" t="s">
        <v>824</v>
      </c>
      <c r="AK1449" s="61" t="s">
        <v>824</v>
      </c>
      <c r="AL1449" s="61" t="s">
        <v>1129</v>
      </c>
      <c r="AM1449" s="76"/>
      <c r="AN1449" s="239"/>
      <c r="AO1449" s="239"/>
      <c r="AP1449" s="239"/>
      <c r="AQ1449" s="239"/>
    </row>
    <row r="1450" spans="1:43" ht="25.5" x14ac:dyDescent="0.25">
      <c r="A1450" s="232" t="s">
        <v>947</v>
      </c>
      <c r="B1450" s="191" t="s">
        <v>38</v>
      </c>
      <c r="C1450" s="191">
        <v>115</v>
      </c>
      <c r="D1450" s="198" t="s">
        <v>702</v>
      </c>
      <c r="E1450" s="198" t="s">
        <v>8</v>
      </c>
      <c r="F1450" s="211"/>
      <c r="G1450" s="211"/>
      <c r="H1450" s="211"/>
      <c r="I1450" s="211"/>
      <c r="J1450" s="211"/>
      <c r="K1450" s="211"/>
      <c r="L1450" s="211"/>
      <c r="M1450" s="211"/>
      <c r="N1450" s="211"/>
      <c r="O1450" s="211"/>
      <c r="P1450" s="211"/>
      <c r="Q1450" s="211"/>
      <c r="R1450" s="211"/>
      <c r="S1450" s="211"/>
      <c r="T1450" s="211"/>
      <c r="U1450" s="211"/>
      <c r="V1450" s="211"/>
      <c r="W1450" s="211"/>
      <c r="X1450" s="211"/>
      <c r="Y1450" s="189" t="s">
        <v>824</v>
      </c>
      <c r="Z1450" s="127" t="s">
        <v>824</v>
      </c>
      <c r="AA1450" s="127" t="s">
        <v>824</v>
      </c>
      <c r="AB1450" s="434" t="s">
        <v>824</v>
      </c>
      <c r="AC1450" s="61" t="s">
        <v>824</v>
      </c>
      <c r="AD1450" s="207"/>
      <c r="AE1450" s="61" t="s">
        <v>824</v>
      </c>
      <c r="AF1450" s="130" t="s">
        <v>824</v>
      </c>
      <c r="AG1450" s="123" t="s">
        <v>824</v>
      </c>
      <c r="AH1450" s="123" t="s">
        <v>824</v>
      </c>
      <c r="AI1450" s="61" t="s">
        <v>824</v>
      </c>
      <c r="AJ1450" s="61" t="s">
        <v>824</v>
      </c>
      <c r="AK1450" s="61" t="s">
        <v>824</v>
      </c>
      <c r="AL1450" s="61" t="s">
        <v>1129</v>
      </c>
      <c r="AM1450" s="76"/>
      <c r="AN1450" s="239"/>
      <c r="AO1450" s="239"/>
      <c r="AP1450" s="239"/>
      <c r="AQ1450" s="239"/>
    </row>
    <row r="1451" spans="1:43" x14ac:dyDescent="0.25">
      <c r="A1451" s="232" t="s">
        <v>947</v>
      </c>
      <c r="B1451" s="74" t="s">
        <v>38</v>
      </c>
      <c r="C1451" s="74">
        <v>116</v>
      </c>
      <c r="D1451" s="74" t="s">
        <v>703</v>
      </c>
      <c r="E1451" s="74" t="s">
        <v>9</v>
      </c>
      <c r="F1451" s="209"/>
      <c r="G1451" s="209"/>
      <c r="H1451" s="209"/>
      <c r="I1451" s="209"/>
      <c r="J1451" s="209"/>
      <c r="K1451" s="209"/>
      <c r="L1451" s="209"/>
      <c r="M1451" s="209"/>
      <c r="N1451" s="209"/>
      <c r="O1451" s="209"/>
      <c r="P1451" s="209"/>
      <c r="Q1451" s="209"/>
      <c r="R1451" s="209"/>
      <c r="S1451" s="209"/>
      <c r="T1451" s="209"/>
      <c r="U1451" s="209"/>
      <c r="V1451" s="209"/>
      <c r="W1451" s="209"/>
      <c r="X1451" s="209"/>
      <c r="Y1451" s="64" t="s">
        <v>824</v>
      </c>
      <c r="Z1451" s="127" t="s">
        <v>824</v>
      </c>
      <c r="AA1451" s="127" t="s">
        <v>824</v>
      </c>
      <c r="AB1451" s="434" t="s">
        <v>824</v>
      </c>
      <c r="AC1451" s="61" t="s">
        <v>824</v>
      </c>
      <c r="AD1451" s="207"/>
      <c r="AE1451" s="61" t="s">
        <v>824</v>
      </c>
      <c r="AF1451" s="130" t="s">
        <v>824</v>
      </c>
      <c r="AG1451" s="123" t="s">
        <v>824</v>
      </c>
      <c r="AH1451" s="123" t="s">
        <v>824</v>
      </c>
      <c r="AI1451" s="61" t="s">
        <v>824</v>
      </c>
      <c r="AJ1451" s="61" t="s">
        <v>824</v>
      </c>
      <c r="AK1451" s="61" t="s">
        <v>824</v>
      </c>
      <c r="AL1451" s="61" t="s">
        <v>1129</v>
      </c>
      <c r="AM1451" s="76"/>
      <c r="AN1451" s="239"/>
      <c r="AO1451" s="239"/>
      <c r="AP1451" s="239"/>
      <c r="AQ1451" s="239"/>
    </row>
    <row r="1452" spans="1:43" ht="25.5" x14ac:dyDescent="0.25">
      <c r="A1452" s="232" t="s">
        <v>947</v>
      </c>
      <c r="B1452" s="191" t="s">
        <v>66</v>
      </c>
      <c r="C1452" s="191">
        <v>117</v>
      </c>
      <c r="D1452" s="198" t="s">
        <v>705</v>
      </c>
      <c r="E1452" s="198" t="s">
        <v>9</v>
      </c>
      <c r="F1452" s="211"/>
      <c r="G1452" s="211"/>
      <c r="H1452" s="211"/>
      <c r="I1452" s="211"/>
      <c r="J1452" s="211"/>
      <c r="K1452" s="211"/>
      <c r="L1452" s="211"/>
      <c r="M1452" s="211"/>
      <c r="N1452" s="211"/>
      <c r="O1452" s="211"/>
      <c r="P1452" s="211"/>
      <c r="Q1452" s="211"/>
      <c r="R1452" s="211"/>
      <c r="S1452" s="211"/>
      <c r="T1452" s="211"/>
      <c r="U1452" s="211"/>
      <c r="V1452" s="211"/>
      <c r="W1452" s="211"/>
      <c r="X1452" s="211"/>
      <c r="Y1452" s="189" t="s">
        <v>824</v>
      </c>
      <c r="Z1452" s="127" t="s">
        <v>824</v>
      </c>
      <c r="AA1452" s="127" t="s">
        <v>824</v>
      </c>
      <c r="AB1452" s="434" t="s">
        <v>824</v>
      </c>
      <c r="AC1452" s="61" t="s">
        <v>824</v>
      </c>
      <c r="AD1452" s="207"/>
      <c r="AE1452" s="61" t="s">
        <v>824</v>
      </c>
      <c r="AF1452" s="130" t="s">
        <v>824</v>
      </c>
      <c r="AG1452" s="123" t="s">
        <v>824</v>
      </c>
      <c r="AH1452" s="123" t="s">
        <v>824</v>
      </c>
      <c r="AI1452" s="61" t="s">
        <v>824</v>
      </c>
      <c r="AJ1452" s="61" t="s">
        <v>824</v>
      </c>
      <c r="AK1452" s="61" t="s">
        <v>824</v>
      </c>
      <c r="AL1452" s="61" t="s">
        <v>1129</v>
      </c>
      <c r="AM1452" s="76"/>
      <c r="AN1452" s="239"/>
      <c r="AO1452" s="239"/>
      <c r="AP1452" s="239"/>
      <c r="AQ1452" s="239"/>
    </row>
    <row r="1453" spans="1:43" ht="38.25" x14ac:dyDescent="0.25">
      <c r="A1453" s="232" t="s">
        <v>947</v>
      </c>
      <c r="B1453" s="74" t="s">
        <v>66</v>
      </c>
      <c r="C1453" s="74">
        <v>118</v>
      </c>
      <c r="D1453" s="74" t="s">
        <v>707</v>
      </c>
      <c r="E1453" s="74" t="s">
        <v>9</v>
      </c>
      <c r="F1453" s="209"/>
      <c r="G1453" s="209"/>
      <c r="H1453" s="209"/>
      <c r="I1453" s="209"/>
      <c r="J1453" s="209"/>
      <c r="K1453" s="209"/>
      <c r="L1453" s="209"/>
      <c r="M1453" s="209"/>
      <c r="N1453" s="209"/>
      <c r="O1453" s="209"/>
      <c r="P1453" s="209"/>
      <c r="Q1453" s="209"/>
      <c r="R1453" s="209"/>
      <c r="S1453" s="209"/>
      <c r="T1453" s="209"/>
      <c r="U1453" s="209"/>
      <c r="V1453" s="209"/>
      <c r="W1453" s="209"/>
      <c r="X1453" s="209"/>
      <c r="Y1453" s="64" t="s">
        <v>824</v>
      </c>
      <c r="Z1453" s="127" t="s">
        <v>824</v>
      </c>
      <c r="AA1453" s="127" t="s">
        <v>824</v>
      </c>
      <c r="AB1453" s="434" t="s">
        <v>824</v>
      </c>
      <c r="AC1453" s="61" t="s">
        <v>824</v>
      </c>
      <c r="AD1453" s="207"/>
      <c r="AE1453" s="61" t="s">
        <v>824</v>
      </c>
      <c r="AF1453" s="130" t="s">
        <v>824</v>
      </c>
      <c r="AG1453" s="123" t="s">
        <v>824</v>
      </c>
      <c r="AH1453" s="123" t="s">
        <v>824</v>
      </c>
      <c r="AI1453" s="61" t="s">
        <v>824</v>
      </c>
      <c r="AJ1453" s="61" t="s">
        <v>824</v>
      </c>
      <c r="AK1453" s="61" t="s">
        <v>824</v>
      </c>
      <c r="AL1453" s="61" t="s">
        <v>1129</v>
      </c>
      <c r="AM1453" s="76"/>
      <c r="AN1453" s="239"/>
      <c r="AO1453" s="239"/>
      <c r="AP1453" s="239"/>
      <c r="AQ1453" s="239"/>
    </row>
    <row r="1454" spans="1:43" ht="38.25" x14ac:dyDescent="0.25">
      <c r="A1454" s="232" t="s">
        <v>947</v>
      </c>
      <c r="B1454" s="191" t="s">
        <v>66</v>
      </c>
      <c r="C1454" s="191">
        <v>119</v>
      </c>
      <c r="D1454" s="198" t="s">
        <v>761</v>
      </c>
      <c r="E1454" s="198" t="s">
        <v>9</v>
      </c>
      <c r="F1454" s="211"/>
      <c r="G1454" s="211"/>
      <c r="H1454" s="211"/>
      <c r="I1454" s="211"/>
      <c r="J1454" s="211"/>
      <c r="K1454" s="211"/>
      <c r="L1454" s="211"/>
      <c r="M1454" s="211"/>
      <c r="N1454" s="211"/>
      <c r="O1454" s="211"/>
      <c r="P1454" s="211"/>
      <c r="Q1454" s="211"/>
      <c r="R1454" s="211"/>
      <c r="S1454" s="211"/>
      <c r="T1454" s="211"/>
      <c r="U1454" s="211"/>
      <c r="V1454" s="211"/>
      <c r="W1454" s="211"/>
      <c r="X1454" s="211"/>
      <c r="Y1454" s="189" t="s">
        <v>824</v>
      </c>
      <c r="Z1454" s="127" t="s">
        <v>824</v>
      </c>
      <c r="AA1454" s="127" t="s">
        <v>824</v>
      </c>
      <c r="AB1454" s="434" t="s">
        <v>824</v>
      </c>
      <c r="AC1454" s="61" t="s">
        <v>824</v>
      </c>
      <c r="AD1454" s="207"/>
      <c r="AE1454" s="61" t="s">
        <v>824</v>
      </c>
      <c r="AF1454" s="130" t="s">
        <v>824</v>
      </c>
      <c r="AG1454" s="123" t="s">
        <v>824</v>
      </c>
      <c r="AH1454" s="123" t="s">
        <v>824</v>
      </c>
      <c r="AI1454" s="61" t="s">
        <v>824</v>
      </c>
      <c r="AJ1454" s="61" t="s">
        <v>824</v>
      </c>
      <c r="AK1454" s="61" t="s">
        <v>824</v>
      </c>
      <c r="AL1454" s="61" t="s">
        <v>1129</v>
      </c>
      <c r="AM1454" s="76"/>
      <c r="AN1454" s="239"/>
      <c r="AO1454" s="239"/>
      <c r="AP1454" s="239"/>
      <c r="AQ1454" s="239"/>
    </row>
    <row r="1455" spans="1:43" ht="25.5" x14ac:dyDescent="0.25">
      <c r="A1455" s="232" t="s">
        <v>947</v>
      </c>
      <c r="B1455" s="74" t="s">
        <v>45</v>
      </c>
      <c r="C1455" s="74">
        <v>120</v>
      </c>
      <c r="D1455" s="74" t="s">
        <v>710</v>
      </c>
      <c r="E1455" s="74" t="s">
        <v>9</v>
      </c>
      <c r="F1455" s="209"/>
      <c r="G1455" s="209"/>
      <c r="H1455" s="209"/>
      <c r="I1455" s="209"/>
      <c r="J1455" s="209"/>
      <c r="K1455" s="209"/>
      <c r="L1455" s="209"/>
      <c r="M1455" s="209"/>
      <c r="N1455" s="209"/>
      <c r="O1455" s="209"/>
      <c r="P1455" s="209"/>
      <c r="Q1455" s="209"/>
      <c r="R1455" s="209"/>
      <c r="S1455" s="209"/>
      <c r="T1455" s="209"/>
      <c r="U1455" s="209"/>
      <c r="V1455" s="209"/>
      <c r="W1455" s="209"/>
      <c r="X1455" s="209"/>
      <c r="Y1455" s="64" t="s">
        <v>824</v>
      </c>
      <c r="Z1455" s="127" t="s">
        <v>824</v>
      </c>
      <c r="AA1455" s="127" t="s">
        <v>824</v>
      </c>
      <c r="AB1455" s="434" t="s">
        <v>824</v>
      </c>
      <c r="AC1455" s="61" t="s">
        <v>824</v>
      </c>
      <c r="AD1455" s="207"/>
      <c r="AE1455" s="61" t="s">
        <v>824</v>
      </c>
      <c r="AF1455" s="130" t="s">
        <v>824</v>
      </c>
      <c r="AG1455" s="123" t="s">
        <v>824</v>
      </c>
      <c r="AH1455" s="123" t="s">
        <v>824</v>
      </c>
      <c r="AI1455" s="61" t="s">
        <v>824</v>
      </c>
      <c r="AJ1455" s="61" t="s">
        <v>824</v>
      </c>
      <c r="AK1455" s="61" t="s">
        <v>824</v>
      </c>
      <c r="AL1455" s="61" t="s">
        <v>1129</v>
      </c>
      <c r="AM1455" s="76"/>
      <c r="AN1455" s="239"/>
      <c r="AO1455" s="239"/>
      <c r="AP1455" s="239"/>
      <c r="AQ1455" s="239"/>
    </row>
    <row r="1456" spans="1:43" ht="25.5" x14ac:dyDescent="0.25">
      <c r="A1456" s="232" t="s">
        <v>947</v>
      </c>
      <c r="B1456" s="191" t="s">
        <v>66</v>
      </c>
      <c r="C1456" s="191">
        <v>121</v>
      </c>
      <c r="D1456" s="198" t="s">
        <v>712</v>
      </c>
      <c r="E1456" s="198" t="s">
        <v>9</v>
      </c>
      <c r="F1456" s="211"/>
      <c r="G1456" s="211"/>
      <c r="H1456" s="211"/>
      <c r="I1456" s="211"/>
      <c r="J1456" s="211"/>
      <c r="K1456" s="211"/>
      <c r="L1456" s="211"/>
      <c r="M1456" s="211"/>
      <c r="N1456" s="211"/>
      <c r="O1456" s="211"/>
      <c r="P1456" s="211"/>
      <c r="Q1456" s="211"/>
      <c r="R1456" s="211"/>
      <c r="S1456" s="211"/>
      <c r="T1456" s="211"/>
      <c r="U1456" s="211"/>
      <c r="V1456" s="211"/>
      <c r="W1456" s="211"/>
      <c r="X1456" s="211"/>
      <c r="Y1456" s="189" t="s">
        <v>824</v>
      </c>
      <c r="Z1456" s="127" t="s">
        <v>824</v>
      </c>
      <c r="AA1456" s="127" t="s">
        <v>824</v>
      </c>
      <c r="AB1456" s="434" t="s">
        <v>824</v>
      </c>
      <c r="AC1456" s="61" t="s">
        <v>824</v>
      </c>
      <c r="AD1456" s="207"/>
      <c r="AE1456" s="61" t="s">
        <v>824</v>
      </c>
      <c r="AF1456" s="130" t="s">
        <v>824</v>
      </c>
      <c r="AG1456" s="123" t="s">
        <v>824</v>
      </c>
      <c r="AH1456" s="123" t="s">
        <v>824</v>
      </c>
      <c r="AI1456" s="61" t="s">
        <v>824</v>
      </c>
      <c r="AJ1456" s="61" t="s">
        <v>824</v>
      </c>
      <c r="AK1456" s="61" t="s">
        <v>824</v>
      </c>
      <c r="AL1456" s="61" t="s">
        <v>1129</v>
      </c>
      <c r="AM1456" s="76"/>
      <c r="AN1456" s="239"/>
      <c r="AO1456" s="239"/>
      <c r="AP1456" s="239"/>
      <c r="AQ1456" s="239"/>
    </row>
    <row r="1457" spans="1:45" ht="25.5" x14ac:dyDescent="0.25">
      <c r="A1457" s="232" t="s">
        <v>947</v>
      </c>
      <c r="B1457" s="74" t="s">
        <v>66</v>
      </c>
      <c r="C1457" s="74">
        <v>122</v>
      </c>
      <c r="D1457" s="74" t="s">
        <v>763</v>
      </c>
      <c r="E1457" s="74" t="s">
        <v>9</v>
      </c>
      <c r="F1457" s="209"/>
      <c r="G1457" s="209"/>
      <c r="H1457" s="209"/>
      <c r="I1457" s="209"/>
      <c r="J1457" s="209"/>
      <c r="K1457" s="209"/>
      <c r="L1457" s="209"/>
      <c r="M1457" s="209"/>
      <c r="N1457" s="209"/>
      <c r="O1457" s="209"/>
      <c r="P1457" s="209"/>
      <c r="Q1457" s="209"/>
      <c r="R1457" s="209"/>
      <c r="S1457" s="209"/>
      <c r="T1457" s="209"/>
      <c r="U1457" s="209"/>
      <c r="V1457" s="209"/>
      <c r="W1457" s="209"/>
      <c r="X1457" s="209"/>
      <c r="Y1457" s="64" t="s">
        <v>824</v>
      </c>
      <c r="Z1457" s="127" t="s">
        <v>824</v>
      </c>
      <c r="AA1457" s="127" t="s">
        <v>824</v>
      </c>
      <c r="AB1457" s="434" t="s">
        <v>824</v>
      </c>
      <c r="AC1457" s="61" t="s">
        <v>824</v>
      </c>
      <c r="AD1457" s="207"/>
      <c r="AE1457" s="61" t="s">
        <v>824</v>
      </c>
      <c r="AF1457" s="130" t="s">
        <v>824</v>
      </c>
      <c r="AG1457" s="123" t="s">
        <v>824</v>
      </c>
      <c r="AH1457" s="123" t="s">
        <v>824</v>
      </c>
      <c r="AI1457" s="61" t="s">
        <v>824</v>
      </c>
      <c r="AJ1457" s="61" t="s">
        <v>824</v>
      </c>
      <c r="AK1457" s="61" t="s">
        <v>824</v>
      </c>
      <c r="AL1457" s="61" t="s">
        <v>1129</v>
      </c>
      <c r="AM1457" s="76"/>
      <c r="AN1457" s="239"/>
      <c r="AO1457" s="239"/>
      <c r="AP1457" s="239"/>
      <c r="AQ1457" s="239"/>
    </row>
    <row r="1458" spans="1:45" ht="25.5" x14ac:dyDescent="0.25">
      <c r="A1458" s="232" t="s">
        <v>947</v>
      </c>
      <c r="B1458" s="191" t="s">
        <v>66</v>
      </c>
      <c r="C1458" s="191">
        <v>123</v>
      </c>
      <c r="D1458" s="198" t="s">
        <v>764</v>
      </c>
      <c r="E1458" s="198" t="s">
        <v>715</v>
      </c>
      <c r="F1458" s="211"/>
      <c r="G1458" s="211"/>
      <c r="H1458" s="211"/>
      <c r="I1458" s="211"/>
      <c r="J1458" s="211"/>
      <c r="K1458" s="211"/>
      <c r="L1458" s="211"/>
      <c r="M1458" s="211"/>
      <c r="N1458" s="211"/>
      <c r="O1458" s="211"/>
      <c r="P1458" s="211"/>
      <c r="Q1458" s="211"/>
      <c r="R1458" s="211"/>
      <c r="S1458" s="211"/>
      <c r="T1458" s="211"/>
      <c r="U1458" s="211"/>
      <c r="V1458" s="211"/>
      <c r="W1458" s="211"/>
      <c r="X1458" s="211"/>
      <c r="Y1458" s="189" t="s">
        <v>824</v>
      </c>
      <c r="Z1458" s="127" t="s">
        <v>824</v>
      </c>
      <c r="AA1458" s="127" t="s">
        <v>824</v>
      </c>
      <c r="AB1458" s="434" t="s">
        <v>824</v>
      </c>
      <c r="AC1458" s="61" t="s">
        <v>824</v>
      </c>
      <c r="AD1458" s="207"/>
      <c r="AE1458" s="61" t="s">
        <v>824</v>
      </c>
      <c r="AF1458" s="130" t="s">
        <v>824</v>
      </c>
      <c r="AG1458" s="123" t="s">
        <v>824</v>
      </c>
      <c r="AH1458" s="123" t="s">
        <v>824</v>
      </c>
      <c r="AI1458" s="61" t="s">
        <v>824</v>
      </c>
      <c r="AJ1458" s="61" t="s">
        <v>824</v>
      </c>
      <c r="AK1458" s="61" t="s">
        <v>824</v>
      </c>
      <c r="AL1458" s="61" t="s">
        <v>1129</v>
      </c>
      <c r="AM1458" s="76"/>
      <c r="AN1458" s="239"/>
      <c r="AO1458" s="239"/>
      <c r="AP1458" s="239"/>
      <c r="AQ1458" s="239"/>
    </row>
    <row r="1459" spans="1:45" ht="38.25" x14ac:dyDescent="0.25">
      <c r="A1459" s="232" t="s">
        <v>947</v>
      </c>
      <c r="B1459" s="74" t="s">
        <v>66</v>
      </c>
      <c r="C1459" s="74">
        <v>125</v>
      </c>
      <c r="D1459" s="74" t="s">
        <v>719</v>
      </c>
      <c r="E1459" s="74" t="s">
        <v>9</v>
      </c>
      <c r="F1459" s="209"/>
      <c r="G1459" s="209"/>
      <c r="H1459" s="209"/>
      <c r="I1459" s="209"/>
      <c r="J1459" s="209"/>
      <c r="K1459" s="209"/>
      <c r="L1459" s="209"/>
      <c r="M1459" s="209"/>
      <c r="N1459" s="209"/>
      <c r="O1459" s="209"/>
      <c r="P1459" s="209"/>
      <c r="Q1459" s="209"/>
      <c r="R1459" s="209"/>
      <c r="S1459" s="209"/>
      <c r="T1459" s="209"/>
      <c r="U1459" s="209"/>
      <c r="V1459" s="209"/>
      <c r="W1459" s="209"/>
      <c r="X1459" s="209"/>
      <c r="Y1459" s="64" t="s">
        <v>824</v>
      </c>
      <c r="Z1459" s="127" t="s">
        <v>824</v>
      </c>
      <c r="AA1459" s="127" t="s">
        <v>824</v>
      </c>
      <c r="AB1459" s="434" t="s">
        <v>824</v>
      </c>
      <c r="AC1459" s="61" t="s">
        <v>824</v>
      </c>
      <c r="AD1459" s="207"/>
      <c r="AE1459" s="61" t="s">
        <v>824</v>
      </c>
      <c r="AF1459" s="130" t="s">
        <v>824</v>
      </c>
      <c r="AG1459" s="123" t="s">
        <v>824</v>
      </c>
      <c r="AH1459" s="123" t="s">
        <v>824</v>
      </c>
      <c r="AI1459" s="61" t="s">
        <v>824</v>
      </c>
      <c r="AJ1459" s="61" t="s">
        <v>824</v>
      </c>
      <c r="AK1459" s="61" t="s">
        <v>824</v>
      </c>
      <c r="AL1459" s="61" t="s">
        <v>1129</v>
      </c>
      <c r="AM1459" s="76"/>
      <c r="AN1459" s="239"/>
      <c r="AO1459" s="239"/>
      <c r="AP1459" s="239"/>
      <c r="AQ1459" s="239"/>
    </row>
    <row r="1460" spans="1:45" ht="25.5" x14ac:dyDescent="0.25">
      <c r="A1460" s="232" t="s">
        <v>947</v>
      </c>
      <c r="B1460" s="191" t="s">
        <v>66</v>
      </c>
      <c r="C1460" s="191">
        <v>126</v>
      </c>
      <c r="D1460" s="198" t="s">
        <v>766</v>
      </c>
      <c r="E1460" s="198" t="s">
        <v>9</v>
      </c>
      <c r="F1460" s="211"/>
      <c r="G1460" s="211"/>
      <c r="H1460" s="211"/>
      <c r="I1460" s="211"/>
      <c r="J1460" s="211"/>
      <c r="K1460" s="211"/>
      <c r="L1460" s="211"/>
      <c r="M1460" s="211"/>
      <c r="N1460" s="211"/>
      <c r="O1460" s="211"/>
      <c r="P1460" s="211"/>
      <c r="Q1460" s="211"/>
      <c r="R1460" s="211"/>
      <c r="S1460" s="211"/>
      <c r="T1460" s="211"/>
      <c r="U1460" s="211"/>
      <c r="V1460" s="211"/>
      <c r="W1460" s="211"/>
      <c r="X1460" s="211"/>
      <c r="Y1460" s="189" t="s">
        <v>824</v>
      </c>
      <c r="Z1460" s="127" t="s">
        <v>824</v>
      </c>
      <c r="AA1460" s="127" t="s">
        <v>824</v>
      </c>
      <c r="AB1460" s="434" t="s">
        <v>824</v>
      </c>
      <c r="AC1460" s="61" t="s">
        <v>824</v>
      </c>
      <c r="AD1460" s="207"/>
      <c r="AE1460" s="61" t="s">
        <v>824</v>
      </c>
      <c r="AF1460" s="130" t="s">
        <v>824</v>
      </c>
      <c r="AG1460" s="123" t="s">
        <v>824</v>
      </c>
      <c r="AH1460" s="123" t="s">
        <v>824</v>
      </c>
      <c r="AI1460" s="61" t="s">
        <v>824</v>
      </c>
      <c r="AJ1460" s="61" t="s">
        <v>824</v>
      </c>
      <c r="AK1460" s="61" t="s">
        <v>824</v>
      </c>
      <c r="AL1460" s="61" t="s">
        <v>1129</v>
      </c>
      <c r="AM1460" s="76"/>
      <c r="AN1460" s="239"/>
      <c r="AO1460" s="239"/>
      <c r="AP1460" s="239"/>
      <c r="AQ1460" s="239"/>
    </row>
    <row r="1461" spans="1:45" ht="25.5" x14ac:dyDescent="0.25">
      <c r="A1461" s="232" t="s">
        <v>947</v>
      </c>
      <c r="B1461" s="74" t="s">
        <v>66</v>
      </c>
      <c r="C1461" s="74">
        <v>127</v>
      </c>
      <c r="D1461" s="74" t="s">
        <v>722</v>
      </c>
      <c r="E1461" s="74" t="s">
        <v>9</v>
      </c>
      <c r="F1461" s="209"/>
      <c r="G1461" s="209"/>
      <c r="H1461" s="209"/>
      <c r="I1461" s="209"/>
      <c r="J1461" s="209"/>
      <c r="K1461" s="209"/>
      <c r="L1461" s="209"/>
      <c r="M1461" s="209"/>
      <c r="N1461" s="209"/>
      <c r="O1461" s="209"/>
      <c r="P1461" s="209"/>
      <c r="Q1461" s="209"/>
      <c r="R1461" s="209"/>
      <c r="S1461" s="209"/>
      <c r="T1461" s="209"/>
      <c r="U1461" s="209"/>
      <c r="V1461" s="209"/>
      <c r="W1461" s="209"/>
      <c r="X1461" s="209"/>
      <c r="Y1461" s="64" t="s">
        <v>824</v>
      </c>
      <c r="Z1461" s="127" t="s">
        <v>824</v>
      </c>
      <c r="AA1461" s="127" t="s">
        <v>824</v>
      </c>
      <c r="AB1461" s="434" t="s">
        <v>824</v>
      </c>
      <c r="AC1461" s="61" t="s">
        <v>824</v>
      </c>
      <c r="AD1461" s="207"/>
      <c r="AE1461" s="61" t="s">
        <v>824</v>
      </c>
      <c r="AF1461" s="130" t="s">
        <v>824</v>
      </c>
      <c r="AG1461" s="123" t="s">
        <v>824</v>
      </c>
      <c r="AH1461" s="123" t="s">
        <v>824</v>
      </c>
      <c r="AI1461" s="61" t="s">
        <v>824</v>
      </c>
      <c r="AJ1461" s="61" t="s">
        <v>824</v>
      </c>
      <c r="AK1461" s="61" t="s">
        <v>824</v>
      </c>
      <c r="AL1461" s="61" t="s">
        <v>1129</v>
      </c>
      <c r="AM1461" s="76"/>
      <c r="AN1461" s="239"/>
      <c r="AO1461" s="239"/>
      <c r="AP1461" s="239"/>
      <c r="AQ1461" s="239"/>
    </row>
    <row r="1462" spans="1:45" ht="25.5" x14ac:dyDescent="0.25">
      <c r="A1462" s="232" t="s">
        <v>947</v>
      </c>
      <c r="B1462" s="191" t="s">
        <v>76</v>
      </c>
      <c r="C1462" s="191">
        <v>129</v>
      </c>
      <c r="D1462" s="198" t="s">
        <v>779</v>
      </c>
      <c r="E1462" s="198" t="s">
        <v>9</v>
      </c>
      <c r="F1462" s="211"/>
      <c r="G1462" s="211"/>
      <c r="H1462" s="211"/>
      <c r="I1462" s="211"/>
      <c r="J1462" s="211"/>
      <c r="K1462" s="211"/>
      <c r="L1462" s="211"/>
      <c r="M1462" s="211"/>
      <c r="N1462" s="211"/>
      <c r="O1462" s="211"/>
      <c r="P1462" s="211"/>
      <c r="Q1462" s="211"/>
      <c r="R1462" s="211"/>
      <c r="S1462" s="211"/>
      <c r="T1462" s="211"/>
      <c r="U1462" s="211"/>
      <c r="V1462" s="211"/>
      <c r="W1462" s="211"/>
      <c r="X1462" s="211"/>
      <c r="Y1462" s="189" t="s">
        <v>824</v>
      </c>
      <c r="Z1462" s="127" t="s">
        <v>824</v>
      </c>
      <c r="AA1462" s="127" t="s">
        <v>824</v>
      </c>
      <c r="AB1462" s="434" t="s">
        <v>824</v>
      </c>
      <c r="AC1462" s="61" t="s">
        <v>824</v>
      </c>
      <c r="AD1462" s="207"/>
      <c r="AE1462" s="61" t="s">
        <v>824</v>
      </c>
      <c r="AF1462" s="130" t="s">
        <v>824</v>
      </c>
      <c r="AG1462" s="123" t="s">
        <v>824</v>
      </c>
      <c r="AH1462" s="123" t="s">
        <v>824</v>
      </c>
      <c r="AI1462" s="61" t="s">
        <v>824</v>
      </c>
      <c r="AJ1462" s="61" t="s">
        <v>824</v>
      </c>
      <c r="AK1462" s="61" t="s">
        <v>824</v>
      </c>
      <c r="AL1462" s="61" t="s">
        <v>1129</v>
      </c>
      <c r="AM1462" s="76"/>
      <c r="AN1462" s="239"/>
      <c r="AO1462" s="239"/>
      <c r="AP1462" s="239"/>
      <c r="AQ1462" s="239"/>
    </row>
    <row r="1463" spans="1:45" ht="105" x14ac:dyDescent="0.25">
      <c r="A1463" s="232" t="s">
        <v>947</v>
      </c>
      <c r="B1463" s="74" t="s">
        <v>687</v>
      </c>
      <c r="C1463" s="74">
        <v>130</v>
      </c>
      <c r="D1463" s="74" t="s">
        <v>769</v>
      </c>
      <c r="E1463" s="74" t="s">
        <v>9</v>
      </c>
      <c r="F1463" s="209">
        <v>2</v>
      </c>
      <c r="G1463" s="209">
        <v>2</v>
      </c>
      <c r="H1463" s="209">
        <v>2</v>
      </c>
      <c r="I1463" s="209">
        <v>2</v>
      </c>
      <c r="J1463" s="209">
        <v>2</v>
      </c>
      <c r="K1463" s="209">
        <v>1</v>
      </c>
      <c r="L1463" s="209">
        <v>3</v>
      </c>
      <c r="M1463" s="209">
        <v>1</v>
      </c>
      <c r="N1463" s="209">
        <v>2</v>
      </c>
      <c r="O1463" s="209">
        <v>1</v>
      </c>
      <c r="P1463" s="209">
        <v>1</v>
      </c>
      <c r="Q1463" s="209">
        <v>4</v>
      </c>
      <c r="R1463" s="209">
        <v>2</v>
      </c>
      <c r="S1463" s="209">
        <v>2</v>
      </c>
      <c r="T1463" s="209">
        <v>1</v>
      </c>
      <c r="U1463" s="209">
        <v>1</v>
      </c>
      <c r="V1463" s="209">
        <v>1</v>
      </c>
      <c r="W1463" s="209">
        <v>1</v>
      </c>
      <c r="X1463" s="209">
        <v>3</v>
      </c>
      <c r="Y1463" s="64">
        <v>2</v>
      </c>
      <c r="Z1463" s="127">
        <v>2</v>
      </c>
      <c r="AA1463" s="127">
        <v>4</v>
      </c>
      <c r="AB1463" s="434" t="s">
        <v>1166</v>
      </c>
      <c r="AC1463" s="61" t="s">
        <v>142</v>
      </c>
      <c r="AD1463" s="207" t="s">
        <v>372</v>
      </c>
      <c r="AE1463" s="61" t="s">
        <v>476</v>
      </c>
      <c r="AF1463" s="130" t="s">
        <v>1166</v>
      </c>
      <c r="AG1463" s="123">
        <v>2</v>
      </c>
      <c r="AH1463" s="123">
        <v>4</v>
      </c>
      <c r="AI1463" s="61" t="s">
        <v>142</v>
      </c>
      <c r="AJ1463" s="61" t="s">
        <v>372</v>
      </c>
      <c r="AK1463" s="61" t="s">
        <v>476</v>
      </c>
      <c r="AL1463" s="61" t="s">
        <v>1129</v>
      </c>
      <c r="AM1463" s="76"/>
      <c r="AN1463" s="239" t="s">
        <v>1441</v>
      </c>
      <c r="AO1463" s="239" t="s">
        <v>1442</v>
      </c>
      <c r="AP1463" s="239" t="s">
        <v>1439</v>
      </c>
      <c r="AQ1463" s="239" t="s">
        <v>1443</v>
      </c>
      <c r="AR1463" s="217" t="s">
        <v>1097</v>
      </c>
      <c r="AS1463" s="217" t="s">
        <v>1098</v>
      </c>
    </row>
    <row r="1464" spans="1:45" ht="25.5" x14ac:dyDescent="0.25">
      <c r="A1464" s="232" t="s">
        <v>947</v>
      </c>
      <c r="B1464" s="191" t="s">
        <v>48</v>
      </c>
      <c r="C1464" s="191">
        <v>131</v>
      </c>
      <c r="D1464" s="198" t="s">
        <v>724</v>
      </c>
      <c r="E1464" s="198" t="s">
        <v>9</v>
      </c>
      <c r="F1464" s="211"/>
      <c r="G1464" s="211"/>
      <c r="H1464" s="211"/>
      <c r="I1464" s="211"/>
      <c r="J1464" s="211"/>
      <c r="K1464" s="211"/>
      <c r="L1464" s="211"/>
      <c r="M1464" s="211"/>
      <c r="N1464" s="211"/>
      <c r="O1464" s="211"/>
      <c r="P1464" s="211"/>
      <c r="Q1464" s="211"/>
      <c r="R1464" s="211"/>
      <c r="S1464" s="211"/>
      <c r="T1464" s="211"/>
      <c r="U1464" s="211"/>
      <c r="V1464" s="211"/>
      <c r="W1464" s="211"/>
      <c r="X1464" s="211"/>
      <c r="Y1464" s="189" t="s">
        <v>824</v>
      </c>
      <c r="Z1464" s="127" t="s">
        <v>824</v>
      </c>
      <c r="AA1464" s="127" t="s">
        <v>824</v>
      </c>
      <c r="AB1464" s="434" t="s">
        <v>824</v>
      </c>
      <c r="AC1464" s="61" t="s">
        <v>824</v>
      </c>
      <c r="AD1464" s="207"/>
      <c r="AE1464" s="61" t="s">
        <v>824</v>
      </c>
      <c r="AF1464" s="130" t="s">
        <v>824</v>
      </c>
      <c r="AG1464" s="123" t="s">
        <v>824</v>
      </c>
      <c r="AH1464" s="123" t="s">
        <v>824</v>
      </c>
      <c r="AI1464" s="61" t="s">
        <v>824</v>
      </c>
      <c r="AJ1464" s="61" t="s">
        <v>824</v>
      </c>
      <c r="AK1464" s="61" t="s">
        <v>824</v>
      </c>
      <c r="AL1464" s="61" t="s">
        <v>1129</v>
      </c>
      <c r="AM1464" s="76"/>
      <c r="AN1464" s="239"/>
      <c r="AO1464" s="239"/>
      <c r="AP1464" s="239"/>
      <c r="AQ1464" s="239"/>
    </row>
    <row r="1465" spans="1:45" ht="25.5" x14ac:dyDescent="0.25">
      <c r="A1465" s="232" t="s">
        <v>947</v>
      </c>
      <c r="B1465" s="74" t="s">
        <v>12</v>
      </c>
      <c r="C1465" s="74">
        <v>132</v>
      </c>
      <c r="D1465" s="74" t="s">
        <v>729</v>
      </c>
      <c r="E1465" s="74" t="s">
        <v>735</v>
      </c>
      <c r="F1465" s="209">
        <v>3</v>
      </c>
      <c r="G1465" s="209">
        <v>2</v>
      </c>
      <c r="H1465" s="209">
        <v>3</v>
      </c>
      <c r="I1465" s="209">
        <v>3</v>
      </c>
      <c r="J1465" s="209">
        <v>1</v>
      </c>
      <c r="K1465" s="209">
        <v>3</v>
      </c>
      <c r="L1465" s="209">
        <v>1</v>
      </c>
      <c r="M1465" s="209">
        <v>1</v>
      </c>
      <c r="N1465" s="209">
        <v>3</v>
      </c>
      <c r="O1465" s="209">
        <v>2</v>
      </c>
      <c r="P1465" s="209">
        <v>3</v>
      </c>
      <c r="Q1465" s="209">
        <v>1</v>
      </c>
      <c r="R1465" s="209">
        <v>2</v>
      </c>
      <c r="S1465" s="209">
        <v>2</v>
      </c>
      <c r="T1465" s="209">
        <v>1</v>
      </c>
      <c r="U1465" s="209">
        <v>1</v>
      </c>
      <c r="V1465" s="209">
        <v>1</v>
      </c>
      <c r="W1465" s="209">
        <v>1</v>
      </c>
      <c r="X1465" s="209"/>
      <c r="Y1465" s="64">
        <v>2</v>
      </c>
      <c r="Z1465" s="127">
        <v>2</v>
      </c>
      <c r="AA1465" s="127" t="s">
        <v>824</v>
      </c>
      <c r="AB1465" s="434" t="s">
        <v>142</v>
      </c>
      <c r="AC1465" s="61" t="s">
        <v>142</v>
      </c>
      <c r="AD1465" s="207"/>
      <c r="AE1465" s="61" t="s">
        <v>824</v>
      </c>
      <c r="AF1465" s="130" t="s">
        <v>142</v>
      </c>
      <c r="AG1465" s="123">
        <v>2</v>
      </c>
      <c r="AH1465" s="123" t="s">
        <v>824</v>
      </c>
      <c r="AI1465" s="61" t="s">
        <v>142</v>
      </c>
      <c r="AJ1465" s="61" t="s">
        <v>824</v>
      </c>
      <c r="AK1465" s="61" t="s">
        <v>824</v>
      </c>
      <c r="AL1465" s="61" t="s">
        <v>1129</v>
      </c>
      <c r="AM1465" s="76"/>
      <c r="AN1465" s="239"/>
      <c r="AO1465" s="239"/>
      <c r="AP1465" s="239"/>
      <c r="AQ1465" s="239"/>
    </row>
    <row r="1466" spans="1:45" ht="38.25" x14ac:dyDescent="0.25">
      <c r="A1466" s="232" t="s">
        <v>947</v>
      </c>
      <c r="B1466" s="191" t="s">
        <v>102</v>
      </c>
      <c r="C1466" s="191">
        <v>133</v>
      </c>
      <c r="D1466" s="198" t="s">
        <v>772</v>
      </c>
      <c r="E1466" s="198" t="s">
        <v>735</v>
      </c>
      <c r="F1466" s="211">
        <v>3</v>
      </c>
      <c r="G1466" s="211">
        <v>3</v>
      </c>
      <c r="H1466" s="211">
        <v>3</v>
      </c>
      <c r="I1466" s="211">
        <v>3</v>
      </c>
      <c r="J1466" s="211">
        <v>3</v>
      </c>
      <c r="K1466" s="211">
        <v>3</v>
      </c>
      <c r="L1466" s="211">
        <v>3</v>
      </c>
      <c r="M1466" s="211">
        <v>2</v>
      </c>
      <c r="N1466" s="211">
        <v>2</v>
      </c>
      <c r="O1466" s="211">
        <v>2</v>
      </c>
      <c r="P1466" s="211">
        <v>3</v>
      </c>
      <c r="Q1466" s="211">
        <v>3</v>
      </c>
      <c r="R1466" s="211">
        <v>1</v>
      </c>
      <c r="S1466" s="211">
        <v>1</v>
      </c>
      <c r="T1466" s="211">
        <v>5</v>
      </c>
      <c r="U1466" s="211">
        <v>1</v>
      </c>
      <c r="V1466" s="211">
        <v>2</v>
      </c>
      <c r="W1466" s="211">
        <v>2</v>
      </c>
      <c r="X1466" s="211"/>
      <c r="Y1466" s="189">
        <v>3</v>
      </c>
      <c r="Z1466" s="127">
        <v>3</v>
      </c>
      <c r="AA1466" s="127" t="s">
        <v>824</v>
      </c>
      <c r="AB1466" s="434" t="s">
        <v>144</v>
      </c>
      <c r="AC1466" s="61" t="s">
        <v>144</v>
      </c>
      <c r="AD1466" s="207"/>
      <c r="AE1466" s="61" t="s">
        <v>824</v>
      </c>
      <c r="AF1466" s="130" t="s">
        <v>144</v>
      </c>
      <c r="AG1466" s="123">
        <v>3</v>
      </c>
      <c r="AH1466" s="123" t="s">
        <v>824</v>
      </c>
      <c r="AI1466" s="61" t="s">
        <v>144</v>
      </c>
      <c r="AJ1466" s="61" t="s">
        <v>824</v>
      </c>
      <c r="AK1466" s="61" t="s">
        <v>824</v>
      </c>
      <c r="AL1466" s="61" t="s">
        <v>1129</v>
      </c>
      <c r="AM1466" s="76"/>
      <c r="AN1466" s="239"/>
      <c r="AO1466" s="239"/>
      <c r="AP1466" s="239"/>
      <c r="AQ1466" s="239"/>
    </row>
    <row r="1467" spans="1:45" x14ac:dyDescent="0.25">
      <c r="A1467" s="232" t="s">
        <v>947</v>
      </c>
      <c r="B1467" s="74" t="s">
        <v>38</v>
      </c>
      <c r="C1467" s="74">
        <v>134</v>
      </c>
      <c r="D1467" s="74" t="s">
        <v>726</v>
      </c>
      <c r="E1467" s="74" t="s">
        <v>735</v>
      </c>
      <c r="F1467" s="209"/>
      <c r="G1467" s="209"/>
      <c r="H1467" s="209"/>
      <c r="I1467" s="209"/>
      <c r="J1467" s="209"/>
      <c r="K1467" s="209"/>
      <c r="L1467" s="209"/>
      <c r="M1467" s="209"/>
      <c r="N1467" s="209"/>
      <c r="O1467" s="209"/>
      <c r="P1467" s="209"/>
      <c r="Q1467" s="209"/>
      <c r="R1467" s="209"/>
      <c r="S1467" s="209"/>
      <c r="T1467" s="209"/>
      <c r="U1467" s="209"/>
      <c r="V1467" s="209"/>
      <c r="W1467" s="209"/>
      <c r="X1467" s="209"/>
      <c r="Y1467" s="64" t="s">
        <v>824</v>
      </c>
      <c r="Z1467" s="127" t="s">
        <v>824</v>
      </c>
      <c r="AA1467" s="127" t="s">
        <v>824</v>
      </c>
      <c r="AB1467" s="434" t="s">
        <v>824</v>
      </c>
      <c r="AC1467" s="61" t="s">
        <v>824</v>
      </c>
      <c r="AD1467" s="207"/>
      <c r="AE1467" s="61" t="s">
        <v>824</v>
      </c>
      <c r="AF1467" s="130" t="s">
        <v>824</v>
      </c>
      <c r="AG1467" s="123" t="s">
        <v>824</v>
      </c>
      <c r="AH1467" s="123" t="s">
        <v>824</v>
      </c>
      <c r="AI1467" s="61" t="s">
        <v>824</v>
      </c>
      <c r="AJ1467" s="61" t="s">
        <v>824</v>
      </c>
      <c r="AK1467" s="61" t="s">
        <v>824</v>
      </c>
      <c r="AL1467" s="61" t="s">
        <v>1129</v>
      </c>
      <c r="AM1467" s="76"/>
      <c r="AN1467" s="239"/>
      <c r="AO1467" s="239"/>
      <c r="AP1467" s="239"/>
      <c r="AQ1467" s="239"/>
    </row>
    <row r="1468" spans="1:45" x14ac:dyDescent="0.25">
      <c r="A1468" s="232" t="s">
        <v>947</v>
      </c>
      <c r="B1468" s="191" t="s">
        <v>43</v>
      </c>
      <c r="C1468" s="191">
        <v>135</v>
      </c>
      <c r="D1468" s="198" t="s">
        <v>730</v>
      </c>
      <c r="E1468" s="198" t="s">
        <v>735</v>
      </c>
      <c r="F1468" s="211"/>
      <c r="G1468" s="211"/>
      <c r="H1468" s="211"/>
      <c r="I1468" s="211"/>
      <c r="J1468" s="211"/>
      <c r="K1468" s="211"/>
      <c r="L1468" s="211"/>
      <c r="M1468" s="211"/>
      <c r="N1468" s="211"/>
      <c r="O1468" s="211"/>
      <c r="P1468" s="211"/>
      <c r="Q1468" s="211"/>
      <c r="R1468" s="211"/>
      <c r="S1468" s="211"/>
      <c r="T1468" s="211"/>
      <c r="U1468" s="211"/>
      <c r="V1468" s="211"/>
      <c r="W1468" s="211"/>
      <c r="X1468" s="211"/>
      <c r="Y1468" s="189" t="s">
        <v>824</v>
      </c>
      <c r="Z1468" s="127" t="s">
        <v>824</v>
      </c>
      <c r="AA1468" s="127" t="s">
        <v>824</v>
      </c>
      <c r="AB1468" s="434" t="s">
        <v>824</v>
      </c>
      <c r="AC1468" s="61" t="s">
        <v>824</v>
      </c>
      <c r="AD1468" s="207"/>
      <c r="AE1468" s="61" t="s">
        <v>824</v>
      </c>
      <c r="AF1468" s="130" t="s">
        <v>824</v>
      </c>
      <c r="AG1468" s="123" t="s">
        <v>824</v>
      </c>
      <c r="AH1468" s="123" t="s">
        <v>824</v>
      </c>
      <c r="AI1468" s="61" t="s">
        <v>824</v>
      </c>
      <c r="AJ1468" s="61" t="s">
        <v>824</v>
      </c>
      <c r="AK1468" s="61" t="s">
        <v>824</v>
      </c>
      <c r="AL1468" s="61" t="s">
        <v>1129</v>
      </c>
      <c r="AM1468" s="76"/>
      <c r="AN1468" s="239"/>
      <c r="AO1468" s="239"/>
      <c r="AP1468" s="239"/>
      <c r="AQ1468" s="239"/>
    </row>
    <row r="1469" spans="1:45" ht="25.5" x14ac:dyDescent="0.25">
      <c r="A1469" s="232" t="s">
        <v>947</v>
      </c>
      <c r="B1469" s="74" t="s">
        <v>66</v>
      </c>
      <c r="C1469" s="74">
        <v>136</v>
      </c>
      <c r="D1469" s="74" t="s">
        <v>774</v>
      </c>
      <c r="E1469" s="74" t="s">
        <v>735</v>
      </c>
      <c r="F1469" s="209"/>
      <c r="G1469" s="209"/>
      <c r="H1469" s="209"/>
      <c r="I1469" s="209"/>
      <c r="J1469" s="209"/>
      <c r="K1469" s="209"/>
      <c r="L1469" s="209"/>
      <c r="M1469" s="209"/>
      <c r="N1469" s="209"/>
      <c r="O1469" s="209"/>
      <c r="P1469" s="209"/>
      <c r="Q1469" s="209"/>
      <c r="R1469" s="209"/>
      <c r="S1469" s="209"/>
      <c r="T1469" s="209"/>
      <c r="U1469" s="209"/>
      <c r="V1469" s="209"/>
      <c r="W1469" s="209"/>
      <c r="X1469" s="209"/>
      <c r="Y1469" s="64" t="s">
        <v>824</v>
      </c>
      <c r="Z1469" s="127" t="s">
        <v>824</v>
      </c>
      <c r="AA1469" s="127" t="s">
        <v>824</v>
      </c>
      <c r="AB1469" s="434" t="s">
        <v>824</v>
      </c>
      <c r="AC1469" s="61" t="s">
        <v>824</v>
      </c>
      <c r="AD1469" s="207"/>
      <c r="AE1469" s="61" t="s">
        <v>824</v>
      </c>
      <c r="AF1469" s="130" t="s">
        <v>824</v>
      </c>
      <c r="AG1469" s="123" t="s">
        <v>824</v>
      </c>
      <c r="AH1469" s="123" t="s">
        <v>824</v>
      </c>
      <c r="AI1469" s="61" t="s">
        <v>824</v>
      </c>
      <c r="AJ1469" s="61" t="s">
        <v>824</v>
      </c>
      <c r="AK1469" s="61" t="s">
        <v>824</v>
      </c>
      <c r="AL1469" s="61" t="s">
        <v>1129</v>
      </c>
      <c r="AM1469" s="76"/>
      <c r="AN1469" s="239"/>
      <c r="AO1469" s="239"/>
      <c r="AP1469" s="239"/>
      <c r="AQ1469" s="239"/>
    </row>
    <row r="1470" spans="1:45" x14ac:dyDescent="0.25">
      <c r="A1470" s="232" t="s">
        <v>947</v>
      </c>
      <c r="B1470" s="191" t="s">
        <v>66</v>
      </c>
      <c r="C1470" s="191">
        <v>137</v>
      </c>
      <c r="D1470" s="198" t="s">
        <v>736</v>
      </c>
      <c r="E1470" s="198" t="s">
        <v>735</v>
      </c>
      <c r="F1470" s="211"/>
      <c r="G1470" s="211"/>
      <c r="H1470" s="211"/>
      <c r="I1470" s="211"/>
      <c r="J1470" s="211"/>
      <c r="K1470" s="211"/>
      <c r="L1470" s="211"/>
      <c r="M1470" s="211"/>
      <c r="N1470" s="211"/>
      <c r="O1470" s="211"/>
      <c r="P1470" s="211"/>
      <c r="Q1470" s="211"/>
      <c r="R1470" s="211"/>
      <c r="S1470" s="211"/>
      <c r="T1470" s="211"/>
      <c r="U1470" s="211"/>
      <c r="V1470" s="211"/>
      <c r="W1470" s="211"/>
      <c r="X1470" s="211"/>
      <c r="Y1470" s="189" t="s">
        <v>824</v>
      </c>
      <c r="Z1470" s="127" t="s">
        <v>824</v>
      </c>
      <c r="AA1470" s="127" t="s">
        <v>824</v>
      </c>
      <c r="AB1470" s="434" t="s">
        <v>824</v>
      </c>
      <c r="AC1470" s="61" t="s">
        <v>824</v>
      </c>
      <c r="AD1470" s="207"/>
      <c r="AE1470" s="61" t="s">
        <v>824</v>
      </c>
      <c r="AF1470" s="130" t="s">
        <v>824</v>
      </c>
      <c r="AG1470" s="123" t="s">
        <v>824</v>
      </c>
      <c r="AH1470" s="123" t="s">
        <v>824</v>
      </c>
      <c r="AI1470" s="61" t="s">
        <v>824</v>
      </c>
      <c r="AJ1470" s="61" t="s">
        <v>824</v>
      </c>
      <c r="AK1470" s="61" t="s">
        <v>824</v>
      </c>
      <c r="AL1470" s="61" t="s">
        <v>1129</v>
      </c>
      <c r="AM1470" s="76"/>
      <c r="AN1470" s="239"/>
      <c r="AO1470" s="239"/>
      <c r="AP1470" s="239"/>
      <c r="AQ1470" s="239"/>
    </row>
    <row r="1471" spans="1:45" ht="25.5" x14ac:dyDescent="0.25">
      <c r="A1471" s="232" t="s">
        <v>947</v>
      </c>
      <c r="B1471" s="74" t="s">
        <v>66</v>
      </c>
      <c r="C1471" s="74">
        <v>138</v>
      </c>
      <c r="D1471" s="74" t="s">
        <v>738</v>
      </c>
      <c r="E1471" s="74" t="s">
        <v>735</v>
      </c>
      <c r="F1471" s="209"/>
      <c r="G1471" s="209"/>
      <c r="H1471" s="209"/>
      <c r="I1471" s="209"/>
      <c r="J1471" s="209"/>
      <c r="K1471" s="209"/>
      <c r="L1471" s="209"/>
      <c r="M1471" s="209"/>
      <c r="N1471" s="209"/>
      <c r="O1471" s="209"/>
      <c r="P1471" s="209"/>
      <c r="Q1471" s="209"/>
      <c r="R1471" s="209"/>
      <c r="S1471" s="209"/>
      <c r="T1471" s="209"/>
      <c r="U1471" s="209"/>
      <c r="V1471" s="209"/>
      <c r="W1471" s="209"/>
      <c r="X1471" s="209"/>
      <c r="Y1471" s="64" t="s">
        <v>824</v>
      </c>
      <c r="Z1471" s="127" t="s">
        <v>824</v>
      </c>
      <c r="AA1471" s="127" t="s">
        <v>824</v>
      </c>
      <c r="AB1471" s="434" t="s">
        <v>824</v>
      </c>
      <c r="AC1471" s="61" t="s">
        <v>824</v>
      </c>
      <c r="AD1471" s="207"/>
      <c r="AE1471" s="61" t="s">
        <v>824</v>
      </c>
      <c r="AF1471" s="130" t="s">
        <v>824</v>
      </c>
      <c r="AG1471" s="123" t="s">
        <v>824</v>
      </c>
      <c r="AH1471" s="123" t="s">
        <v>824</v>
      </c>
      <c r="AI1471" s="61" t="s">
        <v>824</v>
      </c>
      <c r="AJ1471" s="61" t="s">
        <v>824</v>
      </c>
      <c r="AK1471" s="61" t="s">
        <v>824</v>
      </c>
      <c r="AL1471" s="61" t="s">
        <v>1129</v>
      </c>
      <c r="AM1471" s="76"/>
      <c r="AN1471" s="239"/>
      <c r="AO1471" s="239"/>
      <c r="AP1471" s="239"/>
      <c r="AQ1471" s="239"/>
    </row>
    <row r="1472" spans="1:45" ht="30" x14ac:dyDescent="0.25">
      <c r="A1472" s="232" t="s">
        <v>1893</v>
      </c>
      <c r="B1472" s="191" t="s">
        <v>1894</v>
      </c>
      <c r="C1472" s="191">
        <v>140</v>
      </c>
      <c r="D1472" s="198" t="s">
        <v>1892</v>
      </c>
      <c r="E1472" s="198" t="s">
        <v>9</v>
      </c>
      <c r="F1472" s="211">
        <v>3</v>
      </c>
      <c r="G1472" s="211">
        <v>3</v>
      </c>
      <c r="H1472" s="211">
        <v>3</v>
      </c>
      <c r="I1472" s="211">
        <v>3</v>
      </c>
      <c r="J1472" s="211">
        <v>3</v>
      </c>
      <c r="K1472" s="211">
        <v>3</v>
      </c>
      <c r="L1472" s="211">
        <v>3</v>
      </c>
      <c r="M1472" s="211">
        <v>3</v>
      </c>
      <c r="N1472" s="211">
        <v>3</v>
      </c>
      <c r="O1472" s="211">
        <v>3</v>
      </c>
      <c r="P1472" s="211">
        <v>3</v>
      </c>
      <c r="Q1472" s="211">
        <v>3</v>
      </c>
      <c r="R1472" s="211">
        <v>3</v>
      </c>
      <c r="S1472" s="211">
        <v>3</v>
      </c>
      <c r="T1472" s="211">
        <v>3</v>
      </c>
      <c r="U1472" s="211">
        <v>3</v>
      </c>
      <c r="V1472" s="211">
        <v>3</v>
      </c>
      <c r="W1472" s="211">
        <v>3</v>
      </c>
      <c r="X1472" s="211">
        <v>3</v>
      </c>
      <c r="Y1472" s="189">
        <v>3</v>
      </c>
      <c r="Z1472" s="127">
        <v>3</v>
      </c>
      <c r="AA1472" s="127">
        <v>3</v>
      </c>
      <c r="AB1472" s="606" t="s">
        <v>144</v>
      </c>
      <c r="AC1472" s="61" t="s">
        <v>144</v>
      </c>
      <c r="AD1472" s="207" t="s">
        <v>372</v>
      </c>
      <c r="AE1472" s="61" t="s">
        <v>476</v>
      </c>
      <c r="AF1472" s="606" t="s">
        <v>144</v>
      </c>
      <c r="AG1472" s="123"/>
      <c r="AH1472" s="123"/>
      <c r="AI1472" s="61"/>
      <c r="AJ1472" s="61"/>
      <c r="AK1472" s="61"/>
      <c r="AL1472" s="61" t="s">
        <v>378</v>
      </c>
      <c r="AM1472" s="76"/>
      <c r="AN1472" s="239"/>
      <c r="AO1472" s="239"/>
      <c r="AP1472" s="239"/>
      <c r="AQ1472" s="239"/>
    </row>
    <row r="1473" spans="1:43" x14ac:dyDescent="0.25">
      <c r="A1473" s="232"/>
      <c r="B1473" s="74"/>
      <c r="C1473" s="74"/>
      <c r="D1473" s="74"/>
      <c r="E1473" s="74"/>
      <c r="F1473" s="209"/>
      <c r="G1473" s="209"/>
      <c r="H1473" s="209"/>
      <c r="I1473" s="209"/>
      <c r="J1473" s="209"/>
      <c r="K1473" s="209"/>
      <c r="L1473" s="209"/>
      <c r="M1473" s="209"/>
      <c r="N1473" s="209"/>
      <c r="O1473" s="209"/>
      <c r="P1473" s="209"/>
      <c r="Q1473" s="209"/>
      <c r="R1473" s="209"/>
      <c r="S1473" s="209"/>
      <c r="T1473" s="209"/>
      <c r="U1473" s="209"/>
      <c r="V1473" s="209"/>
      <c r="W1473" s="209"/>
      <c r="X1473" s="209"/>
      <c r="Y1473" s="64"/>
      <c r="Z1473" s="127"/>
      <c r="AA1473" s="127"/>
      <c r="AB1473" s="434"/>
      <c r="AC1473" s="61"/>
      <c r="AD1473" s="207"/>
      <c r="AE1473" s="61"/>
      <c r="AF1473" s="130"/>
      <c r="AG1473" s="123"/>
      <c r="AH1473" s="123"/>
      <c r="AI1473" s="61"/>
      <c r="AJ1473" s="61"/>
      <c r="AK1473" s="61"/>
      <c r="AL1473" s="61"/>
      <c r="AM1473" s="76"/>
      <c r="AN1473" s="239"/>
      <c r="AO1473" s="239"/>
      <c r="AP1473" s="239"/>
      <c r="AQ1473" s="239"/>
    </row>
    <row r="1474" spans="1:43" x14ac:dyDescent="0.25">
      <c r="A1474" s="232"/>
      <c r="B1474" s="191"/>
      <c r="C1474" s="191"/>
      <c r="D1474" s="198"/>
      <c r="E1474" s="198"/>
      <c r="F1474" s="211"/>
      <c r="G1474" s="211"/>
      <c r="H1474" s="211"/>
      <c r="I1474" s="211"/>
      <c r="J1474" s="211"/>
      <c r="K1474" s="211"/>
      <c r="L1474" s="211"/>
      <c r="M1474" s="211"/>
      <c r="N1474" s="211"/>
      <c r="O1474" s="211"/>
      <c r="P1474" s="211"/>
      <c r="Q1474" s="211"/>
      <c r="R1474" s="211"/>
      <c r="S1474" s="211"/>
      <c r="T1474" s="211"/>
      <c r="U1474" s="211"/>
      <c r="V1474" s="211"/>
      <c r="W1474" s="211"/>
      <c r="X1474" s="211"/>
      <c r="Y1474" s="189"/>
      <c r="Z1474" s="127"/>
      <c r="AA1474" s="127"/>
      <c r="AB1474" s="434"/>
      <c r="AC1474" s="61"/>
      <c r="AD1474" s="207"/>
      <c r="AE1474" s="61"/>
      <c r="AF1474" s="130"/>
      <c r="AG1474" s="123"/>
      <c r="AH1474" s="123"/>
      <c r="AI1474" s="61"/>
      <c r="AJ1474" s="61"/>
      <c r="AK1474" s="61"/>
      <c r="AL1474" s="61"/>
      <c r="AM1474" s="76"/>
      <c r="AN1474" s="239"/>
      <c r="AO1474" s="239"/>
      <c r="AP1474" s="239"/>
      <c r="AQ1474" s="239"/>
    </row>
    <row r="1475" spans="1:43" x14ac:dyDescent="0.25">
      <c r="A1475" s="232"/>
      <c r="B1475" s="74"/>
      <c r="C1475" s="74"/>
      <c r="D1475" s="74"/>
      <c r="E1475" s="74"/>
      <c r="F1475" s="209"/>
      <c r="G1475" s="209"/>
      <c r="H1475" s="209"/>
      <c r="I1475" s="209"/>
      <c r="J1475" s="209"/>
      <c r="K1475" s="209"/>
      <c r="L1475" s="209"/>
      <c r="M1475" s="209"/>
      <c r="N1475" s="209"/>
      <c r="O1475" s="209"/>
      <c r="P1475" s="209"/>
      <c r="Q1475" s="209"/>
      <c r="R1475" s="209"/>
      <c r="S1475" s="209"/>
      <c r="T1475" s="209"/>
      <c r="U1475" s="209"/>
      <c r="V1475" s="209"/>
      <c r="W1475" s="209"/>
      <c r="X1475" s="209"/>
      <c r="Y1475" s="64"/>
      <c r="Z1475" s="127"/>
      <c r="AA1475" s="127"/>
      <c r="AB1475" s="434"/>
      <c r="AC1475" s="61"/>
      <c r="AD1475" s="207"/>
      <c r="AE1475" s="61"/>
      <c r="AF1475" s="130"/>
      <c r="AG1475" s="123"/>
      <c r="AH1475" s="123"/>
      <c r="AI1475" s="61"/>
      <c r="AJ1475" s="61"/>
      <c r="AK1475" s="61"/>
      <c r="AL1475" s="61"/>
      <c r="AM1475" s="76"/>
      <c r="AN1475" s="239"/>
      <c r="AO1475" s="239"/>
      <c r="AP1475" s="239"/>
      <c r="AQ1475" s="239"/>
    </row>
    <row r="1476" spans="1:43" x14ac:dyDescent="0.25">
      <c r="A1476" s="232"/>
      <c r="B1476" s="191"/>
      <c r="C1476" s="191"/>
      <c r="D1476" s="198"/>
      <c r="E1476" s="198"/>
      <c r="F1476" s="211"/>
      <c r="G1476" s="211"/>
      <c r="H1476" s="211"/>
      <c r="I1476" s="211"/>
      <c r="J1476" s="211"/>
      <c r="K1476" s="211"/>
      <c r="L1476" s="211"/>
      <c r="M1476" s="211"/>
      <c r="N1476" s="211"/>
      <c r="O1476" s="211"/>
      <c r="P1476" s="211"/>
      <c r="Q1476" s="211"/>
      <c r="R1476" s="211"/>
      <c r="S1476" s="211"/>
      <c r="T1476" s="211"/>
      <c r="U1476" s="211"/>
      <c r="V1476" s="211"/>
      <c r="W1476" s="211"/>
      <c r="X1476" s="211"/>
      <c r="Y1476" s="189"/>
      <c r="Z1476" s="127"/>
      <c r="AA1476" s="127"/>
      <c r="AB1476" s="434"/>
      <c r="AC1476" s="61"/>
      <c r="AD1476" s="207"/>
      <c r="AE1476" s="61"/>
      <c r="AF1476" s="130"/>
      <c r="AG1476" s="123"/>
      <c r="AH1476" s="123"/>
      <c r="AI1476" s="61"/>
      <c r="AJ1476" s="61"/>
      <c r="AK1476" s="61"/>
      <c r="AL1476" s="61"/>
      <c r="AM1476" s="76"/>
      <c r="AN1476" s="239"/>
      <c r="AO1476" s="239"/>
      <c r="AP1476" s="239"/>
      <c r="AQ1476" s="239"/>
    </row>
    <row r="1477" spans="1:43" x14ac:dyDescent="0.25">
      <c r="A1477" s="232"/>
      <c r="B1477" s="74"/>
      <c r="C1477" s="74"/>
      <c r="D1477" s="74"/>
      <c r="E1477" s="74"/>
      <c r="F1477" s="209"/>
      <c r="G1477" s="209"/>
      <c r="H1477" s="209"/>
      <c r="I1477" s="209"/>
      <c r="J1477" s="209"/>
      <c r="K1477" s="209"/>
      <c r="L1477" s="209"/>
      <c r="M1477" s="209"/>
      <c r="N1477" s="209"/>
      <c r="O1477" s="209"/>
      <c r="P1477" s="209"/>
      <c r="Q1477" s="209"/>
      <c r="R1477" s="209"/>
      <c r="S1477" s="209"/>
      <c r="T1477" s="209"/>
      <c r="U1477" s="209"/>
      <c r="V1477" s="209"/>
      <c r="W1477" s="209"/>
      <c r="X1477" s="209"/>
      <c r="Y1477" s="64"/>
      <c r="Z1477" s="127"/>
      <c r="AA1477" s="127"/>
      <c r="AB1477" s="434"/>
      <c r="AC1477" s="61"/>
      <c r="AD1477" s="207"/>
      <c r="AE1477" s="61"/>
      <c r="AF1477" s="130"/>
      <c r="AG1477" s="123"/>
      <c r="AH1477" s="123"/>
      <c r="AI1477" s="61"/>
      <c r="AJ1477" s="61"/>
      <c r="AK1477" s="61"/>
      <c r="AL1477" s="61"/>
      <c r="AM1477" s="76"/>
      <c r="AN1477" s="239"/>
      <c r="AO1477" s="239"/>
      <c r="AP1477" s="239"/>
      <c r="AQ1477" s="239"/>
    </row>
    <row r="1478" spans="1:43" x14ac:dyDescent="0.25">
      <c r="B1478" s="191"/>
      <c r="C1478" s="191"/>
      <c r="D1478" s="198"/>
      <c r="E1478" s="198"/>
      <c r="F1478" s="211"/>
      <c r="G1478" s="211"/>
      <c r="H1478" s="211"/>
      <c r="I1478" s="211"/>
      <c r="J1478" s="211"/>
      <c r="K1478" s="211"/>
      <c r="L1478" s="211"/>
      <c r="M1478" s="211"/>
      <c r="N1478" s="211"/>
      <c r="O1478" s="211"/>
      <c r="P1478" s="211"/>
      <c r="Q1478" s="211"/>
      <c r="R1478" s="211"/>
      <c r="S1478" s="211"/>
      <c r="T1478" s="211"/>
      <c r="U1478" s="211"/>
      <c r="V1478" s="211"/>
      <c r="W1478" s="211"/>
      <c r="X1478" s="211"/>
      <c r="Y1478" s="189"/>
      <c r="Z1478" s="127"/>
      <c r="AA1478" s="127"/>
      <c r="AB1478" s="434"/>
      <c r="AC1478" s="61"/>
      <c r="AD1478" s="207"/>
      <c r="AE1478" s="61"/>
      <c r="AF1478" s="130"/>
      <c r="AG1478" s="123"/>
      <c r="AH1478" s="123"/>
      <c r="AI1478" s="61"/>
      <c r="AJ1478" s="61"/>
      <c r="AK1478" s="61"/>
      <c r="AL1478" s="61"/>
      <c r="AM1478" s="76"/>
      <c r="AN1478" s="239"/>
      <c r="AO1478" s="239"/>
      <c r="AP1478" s="239"/>
      <c r="AQ1478" s="239"/>
    </row>
    <row r="1479" spans="1:43" x14ac:dyDescent="0.25">
      <c r="A1479" s="232"/>
      <c r="B1479" s="74"/>
      <c r="C1479" s="74"/>
      <c r="D1479" s="74"/>
      <c r="E1479" s="74"/>
      <c r="F1479" s="209"/>
      <c r="G1479" s="209"/>
      <c r="H1479" s="209"/>
      <c r="I1479" s="209"/>
      <c r="J1479" s="209"/>
      <c r="K1479" s="209"/>
      <c r="L1479" s="209"/>
      <c r="M1479" s="209"/>
      <c r="N1479" s="209"/>
      <c r="O1479" s="209"/>
      <c r="P1479" s="209"/>
      <c r="Q1479" s="209"/>
      <c r="R1479" s="209"/>
      <c r="S1479" s="209"/>
      <c r="T1479" s="209"/>
      <c r="U1479" s="209"/>
      <c r="V1479" s="209"/>
      <c r="W1479" s="209"/>
      <c r="X1479" s="209"/>
      <c r="Y1479" s="64"/>
      <c r="Z1479" s="127"/>
      <c r="AA1479" s="127"/>
      <c r="AB1479" s="434"/>
      <c r="AC1479" s="61"/>
      <c r="AD1479" s="207"/>
      <c r="AE1479" s="61"/>
      <c r="AF1479" s="130"/>
      <c r="AG1479" s="123"/>
      <c r="AH1479" s="123"/>
      <c r="AI1479" s="61"/>
      <c r="AJ1479" s="61"/>
      <c r="AK1479" s="61"/>
      <c r="AL1479" s="61"/>
      <c r="AM1479" s="76"/>
      <c r="AN1479" s="239"/>
      <c r="AO1479" s="239"/>
      <c r="AP1479" s="239"/>
      <c r="AQ1479" s="239"/>
    </row>
    <row r="1480" spans="1:43" x14ac:dyDescent="0.25">
      <c r="A1480" s="232"/>
      <c r="B1480" s="191"/>
      <c r="C1480" s="191"/>
      <c r="D1480" s="198"/>
      <c r="E1480" s="198"/>
      <c r="F1480" s="211"/>
      <c r="G1480" s="211"/>
      <c r="H1480" s="211"/>
      <c r="I1480" s="211"/>
      <c r="J1480" s="211"/>
      <c r="K1480" s="211"/>
      <c r="L1480" s="211"/>
      <c r="M1480" s="211"/>
      <c r="N1480" s="211"/>
      <c r="O1480" s="211"/>
      <c r="P1480" s="211"/>
      <c r="Q1480" s="211"/>
      <c r="R1480" s="211"/>
      <c r="S1480" s="211"/>
      <c r="T1480" s="211"/>
      <c r="U1480" s="211"/>
      <c r="V1480" s="211"/>
      <c r="W1480" s="211"/>
      <c r="X1480" s="211"/>
      <c r="Y1480" s="189"/>
      <c r="Z1480" s="127"/>
      <c r="AA1480" s="127"/>
      <c r="AB1480" s="434"/>
      <c r="AC1480" s="61"/>
      <c r="AD1480" s="207"/>
      <c r="AE1480" s="61"/>
      <c r="AF1480" s="130"/>
      <c r="AG1480" s="123"/>
      <c r="AH1480" s="123"/>
      <c r="AI1480" s="61"/>
      <c r="AJ1480" s="61"/>
      <c r="AK1480" s="61"/>
      <c r="AL1480" s="61"/>
      <c r="AM1480" s="76"/>
      <c r="AN1480" s="239"/>
      <c r="AO1480" s="239"/>
      <c r="AP1480" s="239"/>
      <c r="AQ1480" s="239"/>
    </row>
    <row r="1481" spans="1:43" x14ac:dyDescent="0.25">
      <c r="A1481" s="232"/>
      <c r="B1481" s="74"/>
      <c r="C1481" s="74"/>
      <c r="D1481" s="74"/>
      <c r="E1481" s="74"/>
      <c r="F1481" s="209"/>
      <c r="G1481" s="209"/>
      <c r="H1481" s="209"/>
      <c r="I1481" s="209"/>
      <c r="J1481" s="209"/>
      <c r="K1481" s="209"/>
      <c r="L1481" s="209"/>
      <c r="M1481" s="209"/>
      <c r="N1481" s="209"/>
      <c r="O1481" s="209"/>
      <c r="P1481" s="209"/>
      <c r="Q1481" s="209"/>
      <c r="R1481" s="209"/>
      <c r="S1481" s="209"/>
      <c r="T1481" s="209"/>
      <c r="U1481" s="209"/>
      <c r="V1481" s="209"/>
      <c r="W1481" s="209"/>
      <c r="X1481" s="209"/>
      <c r="Y1481" s="64"/>
      <c r="Z1481" s="127"/>
      <c r="AA1481" s="127"/>
      <c r="AB1481" s="434"/>
      <c r="AC1481" s="61"/>
      <c r="AD1481" s="207"/>
      <c r="AE1481" s="61"/>
      <c r="AF1481" s="130"/>
      <c r="AG1481" s="123"/>
      <c r="AH1481" s="123"/>
      <c r="AI1481" s="61"/>
      <c r="AJ1481" s="61"/>
      <c r="AK1481" s="61"/>
      <c r="AL1481" s="61"/>
      <c r="AM1481" s="76"/>
      <c r="AN1481" s="239"/>
      <c r="AO1481" s="239"/>
      <c r="AP1481" s="239"/>
      <c r="AQ1481" s="239"/>
    </row>
    <row r="1482" spans="1:43" x14ac:dyDescent="0.25">
      <c r="A1482" s="232"/>
      <c r="B1482" s="191"/>
      <c r="C1482" s="191"/>
      <c r="D1482" s="198"/>
      <c r="E1482" s="198"/>
      <c r="F1482" s="211"/>
      <c r="G1482" s="211"/>
      <c r="H1482" s="211"/>
      <c r="I1482" s="211"/>
      <c r="J1482" s="211"/>
      <c r="K1482" s="211"/>
      <c r="L1482" s="211"/>
      <c r="M1482" s="211"/>
      <c r="N1482" s="211"/>
      <c r="O1482" s="211"/>
      <c r="P1482" s="211"/>
      <c r="Q1482" s="211"/>
      <c r="R1482" s="211"/>
      <c r="S1482" s="211"/>
      <c r="T1482" s="211"/>
      <c r="U1482" s="211"/>
      <c r="V1482" s="211"/>
      <c r="W1482" s="211"/>
      <c r="X1482" s="211"/>
      <c r="Y1482" s="189"/>
      <c r="Z1482" s="127"/>
      <c r="AA1482" s="127"/>
      <c r="AB1482" s="434"/>
      <c r="AC1482" s="61"/>
      <c r="AD1482" s="207"/>
      <c r="AE1482" s="61"/>
      <c r="AF1482" s="130"/>
      <c r="AG1482" s="123"/>
      <c r="AH1482" s="123"/>
      <c r="AI1482" s="61"/>
      <c r="AJ1482" s="61"/>
      <c r="AK1482" s="61"/>
      <c r="AL1482" s="61"/>
      <c r="AM1482" s="76"/>
      <c r="AN1482" s="239"/>
      <c r="AO1482" s="239"/>
      <c r="AP1482" s="239"/>
      <c r="AQ1482" s="239"/>
    </row>
    <row r="1483" spans="1:43" x14ac:dyDescent="0.25">
      <c r="A1483" s="232"/>
      <c r="B1483" s="74"/>
      <c r="C1483" s="74"/>
      <c r="D1483" s="74"/>
      <c r="E1483" s="74"/>
      <c r="F1483" s="209"/>
      <c r="G1483" s="209"/>
      <c r="H1483" s="209"/>
      <c r="I1483" s="209"/>
      <c r="J1483" s="209"/>
      <c r="K1483" s="209"/>
      <c r="L1483" s="209"/>
      <c r="M1483" s="209"/>
      <c r="N1483" s="209"/>
      <c r="O1483" s="209"/>
      <c r="P1483" s="209"/>
      <c r="Q1483" s="209"/>
      <c r="R1483" s="209"/>
      <c r="S1483" s="209"/>
      <c r="T1483" s="209"/>
      <c r="U1483" s="209"/>
      <c r="V1483" s="209"/>
      <c r="W1483" s="209"/>
      <c r="X1483" s="209"/>
      <c r="Y1483" s="64"/>
      <c r="Z1483" s="127"/>
      <c r="AA1483" s="127"/>
      <c r="AB1483" s="434"/>
      <c r="AC1483" s="61"/>
      <c r="AD1483" s="207"/>
      <c r="AE1483" s="61"/>
      <c r="AF1483" s="130"/>
      <c r="AG1483" s="123"/>
      <c r="AH1483" s="123"/>
      <c r="AI1483" s="61"/>
      <c r="AJ1483" s="61"/>
      <c r="AK1483" s="61"/>
      <c r="AL1483" s="61"/>
      <c r="AM1483" s="76"/>
      <c r="AN1483" s="239"/>
      <c r="AO1483" s="239"/>
      <c r="AP1483" s="239"/>
      <c r="AQ1483" s="239"/>
    </row>
    <row r="1484" spans="1:43" x14ac:dyDescent="0.25">
      <c r="A1484" s="232"/>
      <c r="B1484" s="191"/>
      <c r="C1484" s="191"/>
      <c r="D1484" s="198"/>
      <c r="E1484" s="198"/>
      <c r="F1484" s="211"/>
      <c r="G1484" s="211"/>
      <c r="H1484" s="211"/>
      <c r="I1484" s="211"/>
      <c r="J1484" s="211"/>
      <c r="K1484" s="211"/>
      <c r="L1484" s="211"/>
      <c r="M1484" s="211"/>
      <c r="N1484" s="211"/>
      <c r="O1484" s="211"/>
      <c r="P1484" s="211"/>
      <c r="Q1484" s="211"/>
      <c r="R1484" s="211"/>
      <c r="S1484" s="211"/>
      <c r="T1484" s="211"/>
      <c r="U1484" s="211"/>
      <c r="V1484" s="211"/>
      <c r="W1484" s="211"/>
      <c r="X1484" s="211"/>
      <c r="Y1484" s="189"/>
      <c r="Z1484" s="127"/>
      <c r="AA1484" s="127"/>
      <c r="AB1484" s="434"/>
      <c r="AC1484" s="61"/>
      <c r="AD1484" s="207"/>
      <c r="AE1484" s="61"/>
      <c r="AF1484" s="130"/>
      <c r="AG1484" s="123"/>
      <c r="AH1484" s="123"/>
      <c r="AI1484" s="61"/>
      <c r="AJ1484" s="61"/>
      <c r="AK1484" s="61"/>
      <c r="AL1484" s="61"/>
      <c r="AM1484" s="76"/>
      <c r="AN1484" s="239"/>
      <c r="AO1484" s="239"/>
      <c r="AP1484" s="239"/>
      <c r="AQ1484" s="239"/>
    </row>
    <row r="1485" spans="1:43" x14ac:dyDescent="0.25">
      <c r="A1485" s="232"/>
      <c r="B1485" s="74"/>
      <c r="C1485" s="74"/>
      <c r="D1485" s="74"/>
      <c r="E1485" s="74"/>
      <c r="F1485" s="209"/>
      <c r="G1485" s="209"/>
      <c r="H1485" s="209"/>
      <c r="I1485" s="209"/>
      <c r="J1485" s="209"/>
      <c r="K1485" s="209"/>
      <c r="L1485" s="209"/>
      <c r="M1485" s="209"/>
      <c r="N1485" s="209"/>
      <c r="O1485" s="209"/>
      <c r="P1485" s="209"/>
      <c r="Q1485" s="209"/>
      <c r="R1485" s="209"/>
      <c r="S1485" s="209"/>
      <c r="T1485" s="209"/>
      <c r="U1485" s="209"/>
      <c r="V1485" s="209"/>
      <c r="W1485" s="209"/>
      <c r="X1485" s="209"/>
      <c r="Y1485" s="64"/>
      <c r="Z1485" s="127"/>
      <c r="AA1485" s="127"/>
      <c r="AB1485" s="434"/>
      <c r="AC1485" s="61"/>
      <c r="AD1485" s="207"/>
      <c r="AE1485" s="61"/>
      <c r="AF1485" s="130"/>
      <c r="AG1485" s="123"/>
      <c r="AH1485" s="123"/>
      <c r="AI1485" s="61"/>
      <c r="AJ1485" s="61"/>
      <c r="AK1485" s="61"/>
      <c r="AL1485" s="61"/>
      <c r="AM1485" s="76"/>
      <c r="AN1485" s="239"/>
      <c r="AO1485" s="239"/>
      <c r="AP1485" s="239"/>
      <c r="AQ1485" s="239"/>
    </row>
    <row r="1486" spans="1:43" x14ac:dyDescent="0.25">
      <c r="A1486" s="232"/>
      <c r="B1486" s="191"/>
      <c r="C1486" s="191"/>
      <c r="D1486" s="198"/>
      <c r="E1486" s="198"/>
      <c r="F1486" s="211"/>
      <c r="G1486" s="211"/>
      <c r="H1486" s="211"/>
      <c r="I1486" s="211"/>
      <c r="J1486" s="211"/>
      <c r="K1486" s="211"/>
      <c r="L1486" s="211"/>
      <c r="M1486" s="211"/>
      <c r="N1486" s="211"/>
      <c r="O1486" s="211"/>
      <c r="P1486" s="211"/>
      <c r="Q1486" s="211"/>
      <c r="R1486" s="211"/>
      <c r="S1486" s="211"/>
      <c r="T1486" s="211"/>
      <c r="U1486" s="211"/>
      <c r="V1486" s="211"/>
      <c r="W1486" s="211"/>
      <c r="X1486" s="211"/>
      <c r="Y1486" s="189"/>
      <c r="Z1486" s="127"/>
      <c r="AA1486" s="127"/>
      <c r="AB1486" s="434"/>
      <c r="AC1486" s="61"/>
      <c r="AD1486" s="207"/>
      <c r="AE1486" s="61"/>
      <c r="AF1486" s="130"/>
      <c r="AG1486" s="123"/>
      <c r="AH1486" s="123"/>
      <c r="AI1486" s="61"/>
      <c r="AJ1486" s="61"/>
      <c r="AK1486" s="61"/>
      <c r="AL1486" s="61"/>
      <c r="AM1486" s="76"/>
      <c r="AN1486" s="239"/>
      <c r="AO1486" s="239"/>
      <c r="AP1486" s="239"/>
      <c r="AQ1486" s="239"/>
    </row>
    <row r="1487" spans="1:43" x14ac:dyDescent="0.25">
      <c r="A1487" s="232"/>
      <c r="B1487" s="74"/>
      <c r="C1487" s="74"/>
      <c r="D1487" s="74"/>
      <c r="E1487" s="74"/>
      <c r="F1487" s="209"/>
      <c r="G1487" s="209"/>
      <c r="H1487" s="209"/>
      <c r="I1487" s="209"/>
      <c r="J1487" s="209"/>
      <c r="K1487" s="209"/>
      <c r="L1487" s="209"/>
      <c r="M1487" s="209"/>
      <c r="N1487" s="209"/>
      <c r="O1487" s="209"/>
      <c r="P1487" s="209"/>
      <c r="Q1487" s="209"/>
      <c r="R1487" s="209"/>
      <c r="S1487" s="209"/>
      <c r="T1487" s="209"/>
      <c r="U1487" s="209"/>
      <c r="V1487" s="209"/>
      <c r="W1487" s="209"/>
      <c r="X1487" s="209"/>
      <c r="Y1487" s="64"/>
      <c r="Z1487" s="127"/>
      <c r="AA1487" s="127"/>
      <c r="AB1487" s="434"/>
      <c r="AC1487" s="61"/>
      <c r="AD1487" s="207"/>
      <c r="AE1487" s="61"/>
      <c r="AF1487" s="130"/>
      <c r="AG1487" s="123"/>
      <c r="AH1487" s="123"/>
      <c r="AI1487" s="61"/>
      <c r="AJ1487" s="61"/>
      <c r="AK1487" s="61"/>
      <c r="AL1487" s="61"/>
      <c r="AM1487" s="76"/>
      <c r="AN1487" s="239"/>
      <c r="AO1487" s="239"/>
      <c r="AP1487" s="239"/>
      <c r="AQ1487" s="239"/>
    </row>
    <row r="1488" spans="1:43" x14ac:dyDescent="0.25">
      <c r="A1488" s="232"/>
      <c r="B1488" s="191"/>
      <c r="C1488" s="191"/>
      <c r="D1488" s="198"/>
      <c r="E1488" s="198"/>
      <c r="F1488" s="211"/>
      <c r="G1488" s="211"/>
      <c r="H1488" s="211"/>
      <c r="I1488" s="211"/>
      <c r="J1488" s="211"/>
      <c r="K1488" s="211"/>
      <c r="L1488" s="211"/>
      <c r="M1488" s="211"/>
      <c r="N1488" s="211"/>
      <c r="O1488" s="211"/>
      <c r="P1488" s="211"/>
      <c r="Q1488" s="211"/>
      <c r="R1488" s="211"/>
      <c r="S1488" s="211"/>
      <c r="T1488" s="211"/>
      <c r="U1488" s="211"/>
      <c r="V1488" s="211"/>
      <c r="W1488" s="211"/>
      <c r="X1488" s="211"/>
      <c r="Y1488" s="189"/>
      <c r="Z1488" s="127"/>
      <c r="AA1488" s="127"/>
      <c r="AB1488" s="434"/>
      <c r="AC1488" s="61"/>
      <c r="AD1488" s="207"/>
      <c r="AE1488" s="61"/>
      <c r="AF1488" s="130"/>
      <c r="AG1488" s="123"/>
      <c r="AH1488" s="123"/>
      <c r="AI1488" s="61"/>
      <c r="AJ1488" s="61"/>
      <c r="AK1488" s="61"/>
      <c r="AL1488" s="61"/>
      <c r="AM1488" s="76"/>
      <c r="AN1488" s="239"/>
      <c r="AO1488" s="239"/>
      <c r="AP1488" s="239"/>
      <c r="AQ1488" s="239"/>
    </row>
    <row r="1489" spans="1:43" x14ac:dyDescent="0.25">
      <c r="A1489" s="232"/>
      <c r="B1489" s="74"/>
      <c r="C1489" s="74"/>
      <c r="D1489" s="74"/>
      <c r="E1489" s="74"/>
      <c r="F1489" s="209"/>
      <c r="G1489" s="209"/>
      <c r="H1489" s="209"/>
      <c r="I1489" s="209"/>
      <c r="J1489" s="209"/>
      <c r="K1489" s="209"/>
      <c r="L1489" s="209"/>
      <c r="M1489" s="209"/>
      <c r="N1489" s="209"/>
      <c r="O1489" s="209"/>
      <c r="P1489" s="209"/>
      <c r="Q1489" s="209"/>
      <c r="R1489" s="209"/>
      <c r="S1489" s="209"/>
      <c r="T1489" s="209"/>
      <c r="U1489" s="209"/>
      <c r="V1489" s="209"/>
      <c r="W1489" s="209"/>
      <c r="X1489" s="209"/>
      <c r="Y1489" s="64"/>
      <c r="Z1489" s="127"/>
      <c r="AA1489" s="127"/>
      <c r="AB1489" s="434"/>
      <c r="AC1489" s="61"/>
      <c r="AD1489" s="207"/>
      <c r="AE1489" s="61"/>
      <c r="AF1489" s="130"/>
      <c r="AG1489" s="123"/>
      <c r="AH1489" s="123"/>
      <c r="AI1489" s="61"/>
      <c r="AJ1489" s="61"/>
      <c r="AK1489" s="61"/>
      <c r="AL1489" s="61"/>
      <c r="AM1489" s="76"/>
      <c r="AN1489" s="239"/>
      <c r="AO1489" s="239"/>
      <c r="AP1489" s="239"/>
      <c r="AQ1489" s="239"/>
    </row>
    <row r="1490" spans="1:43" x14ac:dyDescent="0.25">
      <c r="A1490" s="232"/>
      <c r="B1490" s="191"/>
      <c r="C1490" s="191"/>
      <c r="D1490" s="198"/>
      <c r="E1490" s="198"/>
      <c r="F1490" s="211"/>
      <c r="G1490" s="211"/>
      <c r="H1490" s="211"/>
      <c r="I1490" s="211"/>
      <c r="J1490" s="211"/>
      <c r="K1490" s="211"/>
      <c r="L1490" s="211"/>
      <c r="M1490" s="211"/>
      <c r="N1490" s="211"/>
      <c r="O1490" s="211"/>
      <c r="P1490" s="211"/>
      <c r="Q1490" s="211"/>
      <c r="R1490" s="211"/>
      <c r="S1490" s="211"/>
      <c r="T1490" s="211"/>
      <c r="U1490" s="211"/>
      <c r="V1490" s="211"/>
      <c r="W1490" s="211"/>
      <c r="X1490" s="211"/>
      <c r="Y1490" s="189"/>
      <c r="Z1490" s="127"/>
      <c r="AA1490" s="127"/>
      <c r="AB1490" s="434"/>
      <c r="AC1490" s="61"/>
      <c r="AD1490" s="207"/>
      <c r="AE1490" s="61"/>
      <c r="AF1490" s="130"/>
      <c r="AG1490" s="123"/>
      <c r="AH1490" s="123"/>
      <c r="AI1490" s="61"/>
      <c r="AJ1490" s="61"/>
      <c r="AK1490" s="61"/>
      <c r="AL1490" s="61"/>
      <c r="AM1490" s="76"/>
      <c r="AN1490" s="239"/>
      <c r="AO1490" s="239"/>
      <c r="AP1490" s="239"/>
      <c r="AQ1490" s="239"/>
    </row>
    <row r="1491" spans="1:43" x14ac:dyDescent="0.25">
      <c r="A1491" s="232"/>
      <c r="B1491" s="74"/>
      <c r="C1491" s="74"/>
      <c r="D1491" s="74"/>
      <c r="E1491" s="74"/>
      <c r="F1491" s="209"/>
      <c r="G1491" s="209"/>
      <c r="H1491" s="209"/>
      <c r="I1491" s="209"/>
      <c r="J1491" s="209"/>
      <c r="K1491" s="209"/>
      <c r="L1491" s="209"/>
      <c r="M1491" s="209"/>
      <c r="N1491" s="209"/>
      <c r="O1491" s="209"/>
      <c r="P1491" s="209"/>
      <c r="Q1491" s="209"/>
      <c r="R1491" s="209"/>
      <c r="S1491" s="209"/>
      <c r="T1491" s="209"/>
      <c r="U1491" s="209"/>
      <c r="V1491" s="209"/>
      <c r="W1491" s="209"/>
      <c r="X1491" s="209"/>
      <c r="Y1491" s="64"/>
      <c r="Z1491" s="127"/>
      <c r="AA1491" s="127"/>
      <c r="AB1491" s="434"/>
      <c r="AC1491" s="61"/>
      <c r="AD1491" s="207"/>
      <c r="AE1491" s="61"/>
      <c r="AF1491" s="130"/>
      <c r="AG1491" s="123"/>
      <c r="AH1491" s="123"/>
      <c r="AI1491" s="61"/>
      <c r="AJ1491" s="61"/>
      <c r="AK1491" s="61"/>
      <c r="AL1491" s="61"/>
      <c r="AM1491" s="76"/>
      <c r="AN1491" s="239"/>
      <c r="AO1491" s="239"/>
      <c r="AP1491" s="239"/>
      <c r="AQ1491" s="239"/>
    </row>
    <row r="1492" spans="1:43" x14ac:dyDescent="0.25">
      <c r="A1492" s="232"/>
      <c r="B1492" s="191"/>
      <c r="C1492" s="191"/>
      <c r="D1492" s="198"/>
      <c r="E1492" s="198"/>
      <c r="F1492" s="211"/>
      <c r="G1492" s="211"/>
      <c r="H1492" s="211"/>
      <c r="I1492" s="211"/>
      <c r="J1492" s="211"/>
      <c r="K1492" s="211"/>
      <c r="L1492" s="211"/>
      <c r="M1492" s="211"/>
      <c r="N1492" s="211"/>
      <c r="O1492" s="211"/>
      <c r="P1492" s="211"/>
      <c r="Q1492" s="211"/>
      <c r="R1492" s="211"/>
      <c r="S1492" s="211"/>
      <c r="T1492" s="211"/>
      <c r="U1492" s="211"/>
      <c r="V1492" s="211"/>
      <c r="W1492" s="211"/>
      <c r="X1492" s="211"/>
      <c r="Y1492" s="189"/>
      <c r="Z1492" s="127"/>
      <c r="AA1492" s="127"/>
      <c r="AB1492" s="434"/>
      <c r="AC1492" s="61"/>
      <c r="AD1492" s="207"/>
      <c r="AE1492" s="61"/>
      <c r="AF1492" s="130"/>
      <c r="AG1492" s="123"/>
      <c r="AH1492" s="123"/>
      <c r="AI1492" s="61"/>
      <c r="AJ1492" s="61"/>
      <c r="AK1492" s="61"/>
      <c r="AL1492" s="61"/>
      <c r="AM1492" s="76"/>
      <c r="AN1492" s="239"/>
      <c r="AO1492" s="239"/>
      <c r="AP1492" s="239"/>
      <c r="AQ1492" s="239"/>
    </row>
    <row r="1493" spans="1:43" x14ac:dyDescent="0.25">
      <c r="A1493" s="232"/>
      <c r="B1493" s="74"/>
      <c r="C1493" s="74"/>
      <c r="D1493" s="74"/>
      <c r="E1493" s="74"/>
      <c r="F1493" s="209"/>
      <c r="G1493" s="209"/>
      <c r="H1493" s="209"/>
      <c r="I1493" s="209"/>
      <c r="J1493" s="209"/>
      <c r="K1493" s="209"/>
      <c r="L1493" s="209"/>
      <c r="M1493" s="209"/>
      <c r="N1493" s="209"/>
      <c r="O1493" s="209"/>
      <c r="P1493" s="209"/>
      <c r="Q1493" s="209"/>
      <c r="R1493" s="209"/>
      <c r="S1493" s="209"/>
      <c r="T1493" s="209"/>
      <c r="U1493" s="209"/>
      <c r="V1493" s="209"/>
      <c r="W1493" s="209"/>
      <c r="X1493" s="209"/>
      <c r="Y1493" s="64"/>
      <c r="Z1493" s="127"/>
      <c r="AA1493" s="127"/>
      <c r="AB1493" s="434"/>
      <c r="AC1493" s="61"/>
      <c r="AD1493" s="207"/>
      <c r="AE1493" s="61"/>
      <c r="AF1493" s="130"/>
      <c r="AG1493" s="123"/>
      <c r="AH1493" s="123"/>
      <c r="AI1493" s="61"/>
      <c r="AJ1493" s="61"/>
      <c r="AK1493" s="61"/>
      <c r="AL1493" s="61"/>
      <c r="AM1493" s="76"/>
      <c r="AN1493" s="239"/>
      <c r="AO1493" s="239"/>
      <c r="AP1493" s="239"/>
      <c r="AQ1493" s="239"/>
    </row>
    <row r="1494" spans="1:43" x14ac:dyDescent="0.25">
      <c r="A1494" s="232"/>
      <c r="B1494" s="191"/>
      <c r="C1494" s="191"/>
      <c r="D1494" s="198"/>
      <c r="E1494" s="198"/>
      <c r="F1494" s="211"/>
      <c r="G1494" s="211"/>
      <c r="H1494" s="211"/>
      <c r="I1494" s="211"/>
      <c r="J1494" s="211"/>
      <c r="K1494" s="211"/>
      <c r="L1494" s="211"/>
      <c r="M1494" s="211"/>
      <c r="N1494" s="211"/>
      <c r="O1494" s="211"/>
      <c r="P1494" s="211"/>
      <c r="Q1494" s="211"/>
      <c r="R1494" s="211"/>
      <c r="S1494" s="211"/>
      <c r="T1494" s="211"/>
      <c r="U1494" s="211"/>
      <c r="V1494" s="211"/>
      <c r="W1494" s="211"/>
      <c r="X1494" s="211"/>
      <c r="Y1494" s="189"/>
      <c r="Z1494" s="127"/>
      <c r="AA1494" s="127"/>
      <c r="AB1494" s="434"/>
      <c r="AC1494" s="61"/>
      <c r="AD1494" s="207"/>
      <c r="AE1494" s="61"/>
      <c r="AF1494" s="130"/>
      <c r="AG1494" s="123"/>
      <c r="AH1494" s="123"/>
      <c r="AI1494" s="61"/>
      <c r="AJ1494" s="61"/>
      <c r="AK1494" s="61"/>
      <c r="AL1494" s="61"/>
      <c r="AM1494" s="76"/>
      <c r="AN1494" s="239"/>
      <c r="AO1494" s="239"/>
      <c r="AP1494" s="239"/>
      <c r="AQ1494" s="239"/>
    </row>
    <row r="1495" spans="1:43" x14ac:dyDescent="0.25">
      <c r="A1495" s="232"/>
      <c r="B1495" s="74"/>
      <c r="C1495" s="74"/>
      <c r="D1495" s="74"/>
      <c r="E1495" s="74"/>
      <c r="F1495" s="209"/>
      <c r="G1495" s="209"/>
      <c r="H1495" s="209"/>
      <c r="I1495" s="209"/>
      <c r="J1495" s="209"/>
      <c r="K1495" s="209"/>
      <c r="L1495" s="209"/>
      <c r="M1495" s="209"/>
      <c r="N1495" s="209"/>
      <c r="O1495" s="209"/>
      <c r="P1495" s="209"/>
      <c r="Q1495" s="209"/>
      <c r="R1495" s="209"/>
      <c r="S1495" s="209"/>
      <c r="T1495" s="209"/>
      <c r="U1495" s="209"/>
      <c r="V1495" s="209"/>
      <c r="W1495" s="209"/>
      <c r="X1495" s="209"/>
      <c r="Y1495" s="64"/>
      <c r="Z1495" s="127"/>
      <c r="AA1495" s="127"/>
      <c r="AB1495" s="434"/>
      <c r="AC1495" s="61"/>
      <c r="AD1495" s="207"/>
      <c r="AE1495" s="61"/>
      <c r="AF1495" s="130"/>
      <c r="AG1495" s="123"/>
      <c r="AH1495" s="123"/>
      <c r="AI1495" s="61"/>
      <c r="AJ1495" s="61"/>
      <c r="AK1495" s="61"/>
      <c r="AL1495" s="61"/>
      <c r="AM1495" s="76"/>
      <c r="AN1495" s="239"/>
      <c r="AO1495" s="239"/>
      <c r="AP1495" s="239"/>
      <c r="AQ1495" s="239"/>
    </row>
    <row r="1496" spans="1:43" x14ac:dyDescent="0.25">
      <c r="A1496" s="232"/>
      <c r="B1496" s="191"/>
      <c r="C1496" s="191"/>
      <c r="D1496" s="198"/>
      <c r="E1496" s="198"/>
      <c r="F1496" s="211"/>
      <c r="G1496" s="211"/>
      <c r="H1496" s="211"/>
      <c r="I1496" s="211"/>
      <c r="J1496" s="211"/>
      <c r="K1496" s="211"/>
      <c r="L1496" s="211"/>
      <c r="M1496" s="211"/>
      <c r="N1496" s="211"/>
      <c r="O1496" s="211"/>
      <c r="P1496" s="211"/>
      <c r="Q1496" s="211"/>
      <c r="R1496" s="211"/>
      <c r="S1496" s="211"/>
      <c r="T1496" s="211"/>
      <c r="U1496" s="211"/>
      <c r="V1496" s="211"/>
      <c r="W1496" s="211"/>
      <c r="X1496" s="211"/>
      <c r="Y1496" s="189"/>
      <c r="Z1496" s="127"/>
      <c r="AA1496" s="127"/>
      <c r="AB1496" s="434"/>
      <c r="AC1496" s="61"/>
      <c r="AD1496" s="207"/>
      <c r="AE1496" s="61"/>
      <c r="AF1496" s="130"/>
      <c r="AG1496" s="123"/>
      <c r="AH1496" s="123"/>
      <c r="AI1496" s="61"/>
      <c r="AJ1496" s="61"/>
      <c r="AK1496" s="61"/>
      <c r="AL1496" s="61"/>
      <c r="AM1496" s="76"/>
      <c r="AN1496" s="239"/>
      <c r="AO1496" s="239"/>
      <c r="AP1496" s="239"/>
      <c r="AQ1496" s="239"/>
    </row>
    <row r="1497" spans="1:43" x14ac:dyDescent="0.25">
      <c r="A1497" s="232"/>
      <c r="B1497" s="74"/>
      <c r="C1497" s="74"/>
      <c r="D1497" s="74"/>
      <c r="E1497" s="74"/>
      <c r="F1497" s="209"/>
      <c r="G1497" s="209"/>
      <c r="H1497" s="209"/>
      <c r="I1497" s="209"/>
      <c r="J1497" s="209"/>
      <c r="K1497" s="209"/>
      <c r="L1497" s="209"/>
      <c r="M1497" s="209"/>
      <c r="N1497" s="209"/>
      <c r="O1497" s="209"/>
      <c r="P1497" s="209"/>
      <c r="Q1497" s="209"/>
      <c r="R1497" s="209"/>
      <c r="S1497" s="209"/>
      <c r="T1497" s="209"/>
      <c r="U1497" s="209"/>
      <c r="V1497" s="209"/>
      <c r="W1497" s="209"/>
      <c r="X1497" s="209"/>
      <c r="Y1497" s="64"/>
      <c r="Z1497" s="127"/>
      <c r="AA1497" s="127"/>
      <c r="AB1497" s="434"/>
      <c r="AC1497" s="61"/>
      <c r="AD1497" s="207"/>
      <c r="AE1497" s="61"/>
      <c r="AF1497" s="130"/>
      <c r="AG1497" s="123"/>
      <c r="AH1497" s="123"/>
      <c r="AI1497" s="61"/>
      <c r="AJ1497" s="61"/>
      <c r="AK1497" s="61"/>
      <c r="AL1497" s="61"/>
      <c r="AM1497" s="76"/>
      <c r="AN1497" s="239"/>
      <c r="AO1497" s="239"/>
      <c r="AP1497" s="239"/>
      <c r="AQ1497" s="239"/>
    </row>
    <row r="1498" spans="1:43" x14ac:dyDescent="0.25">
      <c r="A1498" s="232"/>
      <c r="B1498" s="191"/>
      <c r="C1498" s="191"/>
      <c r="D1498" s="198"/>
      <c r="E1498" s="198"/>
      <c r="F1498" s="211"/>
      <c r="G1498" s="211"/>
      <c r="H1498" s="211"/>
      <c r="I1498" s="211"/>
      <c r="J1498" s="211"/>
      <c r="K1498" s="211"/>
      <c r="L1498" s="211"/>
      <c r="M1498" s="211"/>
      <c r="N1498" s="211"/>
      <c r="O1498" s="211"/>
      <c r="P1498" s="211"/>
      <c r="Q1498" s="211"/>
      <c r="R1498" s="211"/>
      <c r="S1498" s="211"/>
      <c r="T1498" s="211"/>
      <c r="U1498" s="211"/>
      <c r="V1498" s="211"/>
      <c r="W1498" s="211"/>
      <c r="X1498" s="211"/>
      <c r="Y1498" s="189"/>
      <c r="Z1498" s="127"/>
      <c r="AA1498" s="127"/>
      <c r="AB1498" s="434"/>
      <c r="AC1498" s="61"/>
      <c r="AD1498" s="207"/>
      <c r="AE1498" s="61"/>
      <c r="AF1498" s="130"/>
      <c r="AG1498" s="123"/>
      <c r="AH1498" s="123"/>
      <c r="AI1498" s="61"/>
      <c r="AJ1498" s="61"/>
      <c r="AK1498" s="61"/>
      <c r="AL1498" s="61"/>
      <c r="AM1498" s="76"/>
      <c r="AN1498" s="239"/>
      <c r="AO1498" s="239"/>
      <c r="AP1498" s="239"/>
      <c r="AQ1498" s="239"/>
    </row>
    <row r="1499" spans="1:43" x14ac:dyDescent="0.25">
      <c r="A1499" s="232"/>
      <c r="B1499" s="74"/>
      <c r="C1499" s="74"/>
      <c r="D1499" s="74"/>
      <c r="E1499" s="74"/>
      <c r="F1499" s="209"/>
      <c r="G1499" s="209"/>
      <c r="H1499" s="209"/>
      <c r="I1499" s="209"/>
      <c r="J1499" s="209"/>
      <c r="K1499" s="209"/>
      <c r="L1499" s="209"/>
      <c r="M1499" s="209"/>
      <c r="N1499" s="209"/>
      <c r="O1499" s="209"/>
      <c r="P1499" s="209"/>
      <c r="Q1499" s="209"/>
      <c r="R1499" s="209"/>
      <c r="S1499" s="209"/>
      <c r="T1499" s="209"/>
      <c r="U1499" s="209"/>
      <c r="V1499" s="209"/>
      <c r="W1499" s="209"/>
      <c r="X1499" s="209"/>
      <c r="Y1499" s="64"/>
      <c r="Z1499" s="127"/>
      <c r="AA1499" s="127"/>
      <c r="AB1499" s="434"/>
      <c r="AC1499" s="61"/>
      <c r="AD1499" s="207"/>
      <c r="AE1499" s="61"/>
      <c r="AF1499" s="130"/>
      <c r="AG1499" s="123"/>
      <c r="AH1499" s="123"/>
      <c r="AI1499" s="61"/>
      <c r="AJ1499" s="61"/>
      <c r="AK1499" s="61"/>
      <c r="AL1499" s="61"/>
      <c r="AM1499" s="76"/>
      <c r="AN1499" s="239"/>
      <c r="AO1499" s="239"/>
      <c r="AP1499" s="239"/>
      <c r="AQ1499" s="239"/>
    </row>
    <row r="1500" spans="1:43" x14ac:dyDescent="0.25">
      <c r="A1500" s="232"/>
      <c r="B1500" s="191"/>
      <c r="C1500" s="191"/>
      <c r="D1500" s="198"/>
      <c r="E1500" s="198"/>
      <c r="F1500" s="211"/>
      <c r="G1500" s="211"/>
      <c r="H1500" s="211"/>
      <c r="I1500" s="211"/>
      <c r="J1500" s="211"/>
      <c r="K1500" s="211"/>
      <c r="L1500" s="211"/>
      <c r="M1500" s="211"/>
      <c r="N1500" s="211"/>
      <c r="O1500" s="211"/>
      <c r="P1500" s="211"/>
      <c r="Q1500" s="211"/>
      <c r="R1500" s="211"/>
      <c r="S1500" s="211"/>
      <c r="T1500" s="211"/>
      <c r="U1500" s="211"/>
      <c r="V1500" s="211"/>
      <c r="W1500" s="211"/>
      <c r="X1500" s="211"/>
      <c r="Y1500" s="189"/>
      <c r="Z1500" s="127"/>
      <c r="AA1500" s="127"/>
      <c r="AB1500" s="434"/>
      <c r="AC1500" s="61"/>
      <c r="AD1500" s="207"/>
      <c r="AE1500" s="61"/>
      <c r="AF1500" s="130"/>
      <c r="AG1500" s="123"/>
      <c r="AH1500" s="123"/>
      <c r="AI1500" s="61"/>
      <c r="AJ1500" s="61"/>
      <c r="AK1500" s="61"/>
      <c r="AL1500" s="61"/>
      <c r="AM1500" s="76"/>
      <c r="AN1500" s="239"/>
      <c r="AO1500" s="239"/>
      <c r="AP1500" s="239"/>
      <c r="AQ1500" s="239"/>
    </row>
    <row r="1501" spans="1:43" x14ac:dyDescent="0.25">
      <c r="A1501" s="232"/>
      <c r="B1501" s="74"/>
      <c r="C1501" s="74"/>
      <c r="D1501" s="74"/>
      <c r="E1501" s="74"/>
      <c r="F1501" s="209"/>
      <c r="G1501" s="209"/>
      <c r="H1501" s="209"/>
      <c r="I1501" s="209"/>
      <c r="J1501" s="209"/>
      <c r="K1501" s="209"/>
      <c r="L1501" s="209"/>
      <c r="M1501" s="209"/>
      <c r="N1501" s="209"/>
      <c r="O1501" s="209"/>
      <c r="P1501" s="209"/>
      <c r="Q1501" s="209"/>
      <c r="R1501" s="209"/>
      <c r="S1501" s="209"/>
      <c r="T1501" s="209"/>
      <c r="U1501" s="209"/>
      <c r="V1501" s="209"/>
      <c r="W1501" s="209"/>
      <c r="X1501" s="209"/>
      <c r="Y1501" s="64"/>
      <c r="Z1501" s="127"/>
      <c r="AA1501" s="127"/>
      <c r="AB1501" s="434"/>
      <c r="AC1501" s="61"/>
      <c r="AD1501" s="207"/>
      <c r="AE1501" s="61"/>
      <c r="AF1501" s="130"/>
      <c r="AG1501" s="123"/>
      <c r="AH1501" s="123"/>
      <c r="AI1501" s="61"/>
      <c r="AJ1501" s="61"/>
      <c r="AK1501" s="61"/>
      <c r="AL1501" s="61"/>
      <c r="AM1501" s="76"/>
      <c r="AN1501" s="239"/>
      <c r="AO1501" s="239"/>
      <c r="AP1501" s="239"/>
      <c r="AQ1501" s="239"/>
    </row>
    <row r="1502" spans="1:43" x14ac:dyDescent="0.25">
      <c r="A1502" s="232"/>
      <c r="B1502" s="191"/>
      <c r="C1502" s="191"/>
      <c r="D1502" s="198"/>
      <c r="E1502" s="198"/>
      <c r="F1502" s="211"/>
      <c r="G1502" s="211"/>
      <c r="H1502" s="211"/>
      <c r="I1502" s="211"/>
      <c r="J1502" s="211"/>
      <c r="K1502" s="211"/>
      <c r="L1502" s="211"/>
      <c r="M1502" s="211"/>
      <c r="N1502" s="211"/>
      <c r="O1502" s="211"/>
      <c r="P1502" s="211"/>
      <c r="Q1502" s="211"/>
      <c r="R1502" s="211"/>
      <c r="S1502" s="211"/>
      <c r="T1502" s="211"/>
      <c r="U1502" s="211"/>
      <c r="V1502" s="211"/>
      <c r="W1502" s="211"/>
      <c r="X1502" s="211"/>
      <c r="Y1502" s="189"/>
      <c r="Z1502" s="127"/>
      <c r="AA1502" s="127"/>
      <c r="AB1502" s="434"/>
      <c r="AC1502" s="61"/>
      <c r="AD1502" s="207"/>
      <c r="AE1502" s="61"/>
      <c r="AF1502" s="130"/>
      <c r="AG1502" s="123"/>
      <c r="AH1502" s="123"/>
      <c r="AI1502" s="61"/>
      <c r="AJ1502" s="61"/>
      <c r="AK1502" s="61"/>
      <c r="AL1502" s="61"/>
      <c r="AM1502" s="76"/>
      <c r="AN1502" s="239"/>
      <c r="AO1502" s="239"/>
      <c r="AP1502" s="239"/>
      <c r="AQ1502" s="239"/>
    </row>
    <row r="1503" spans="1:43" x14ac:dyDescent="0.25">
      <c r="A1503" s="232"/>
      <c r="B1503" s="74"/>
      <c r="C1503" s="74"/>
      <c r="D1503" s="74"/>
      <c r="E1503" s="74"/>
      <c r="F1503" s="209"/>
      <c r="G1503" s="209"/>
      <c r="H1503" s="209"/>
      <c r="I1503" s="209"/>
      <c r="J1503" s="209"/>
      <c r="K1503" s="209"/>
      <c r="L1503" s="209"/>
      <c r="M1503" s="209"/>
      <c r="N1503" s="209"/>
      <c r="O1503" s="209"/>
      <c r="P1503" s="209"/>
      <c r="Q1503" s="209"/>
      <c r="R1503" s="209"/>
      <c r="S1503" s="209"/>
      <c r="T1503" s="209"/>
      <c r="U1503" s="209"/>
      <c r="V1503" s="209"/>
      <c r="W1503" s="209"/>
      <c r="X1503" s="209"/>
      <c r="Y1503" s="64"/>
      <c r="Z1503" s="127"/>
      <c r="AA1503" s="127"/>
      <c r="AB1503" s="434"/>
      <c r="AC1503" s="61"/>
      <c r="AD1503" s="207"/>
      <c r="AE1503" s="61"/>
      <c r="AF1503" s="130"/>
      <c r="AG1503" s="123"/>
      <c r="AH1503" s="123"/>
      <c r="AI1503" s="61"/>
      <c r="AJ1503" s="61"/>
      <c r="AK1503" s="61"/>
      <c r="AL1503" s="61"/>
      <c r="AM1503" s="76"/>
      <c r="AN1503" s="239"/>
      <c r="AO1503" s="239"/>
      <c r="AP1503" s="239"/>
      <c r="AQ1503" s="239"/>
    </row>
    <row r="1504" spans="1:43" x14ac:dyDescent="0.25">
      <c r="A1504" s="232"/>
      <c r="B1504" s="191"/>
      <c r="C1504" s="191"/>
      <c r="D1504" s="198"/>
      <c r="E1504" s="198"/>
      <c r="F1504" s="211"/>
      <c r="G1504" s="211"/>
      <c r="H1504" s="211"/>
      <c r="I1504" s="211"/>
      <c r="J1504" s="211"/>
      <c r="K1504" s="211"/>
      <c r="L1504" s="211"/>
      <c r="M1504" s="211"/>
      <c r="N1504" s="211"/>
      <c r="O1504" s="211"/>
      <c r="P1504" s="211"/>
      <c r="Q1504" s="211"/>
      <c r="R1504" s="211"/>
      <c r="S1504" s="211"/>
      <c r="T1504" s="211"/>
      <c r="U1504" s="211"/>
      <c r="V1504" s="211"/>
      <c r="W1504" s="211"/>
      <c r="X1504" s="211"/>
      <c r="Y1504" s="189"/>
      <c r="Z1504" s="127"/>
      <c r="AA1504" s="127"/>
      <c r="AB1504" s="434"/>
      <c r="AC1504" s="61"/>
      <c r="AD1504" s="207"/>
      <c r="AE1504" s="61"/>
      <c r="AF1504" s="130"/>
      <c r="AG1504" s="123"/>
      <c r="AH1504" s="123"/>
      <c r="AI1504" s="61"/>
      <c r="AJ1504" s="61"/>
      <c r="AK1504" s="61"/>
      <c r="AL1504" s="61"/>
      <c r="AM1504" s="76"/>
      <c r="AN1504" s="239"/>
      <c r="AO1504" s="239"/>
      <c r="AP1504" s="239"/>
      <c r="AQ1504" s="239"/>
    </row>
    <row r="1505" spans="1:43" x14ac:dyDescent="0.25">
      <c r="A1505" s="232"/>
      <c r="B1505" s="74"/>
      <c r="C1505" s="74"/>
      <c r="D1505" s="74"/>
      <c r="E1505" s="74"/>
      <c r="F1505" s="209"/>
      <c r="G1505" s="209"/>
      <c r="H1505" s="209"/>
      <c r="I1505" s="209"/>
      <c r="J1505" s="209"/>
      <c r="K1505" s="209"/>
      <c r="L1505" s="209"/>
      <c r="M1505" s="209"/>
      <c r="N1505" s="209"/>
      <c r="O1505" s="209"/>
      <c r="P1505" s="209"/>
      <c r="Q1505" s="209"/>
      <c r="R1505" s="209"/>
      <c r="S1505" s="209"/>
      <c r="T1505" s="209"/>
      <c r="U1505" s="209"/>
      <c r="V1505" s="209"/>
      <c r="W1505" s="209"/>
      <c r="X1505" s="209"/>
      <c r="Y1505" s="64"/>
      <c r="Z1505" s="127"/>
      <c r="AA1505" s="127"/>
      <c r="AB1505" s="434"/>
      <c r="AC1505" s="61"/>
      <c r="AD1505" s="207"/>
      <c r="AE1505" s="61"/>
      <c r="AF1505" s="130"/>
      <c r="AG1505" s="123"/>
      <c r="AH1505" s="123"/>
      <c r="AI1505" s="61"/>
      <c r="AJ1505" s="61"/>
      <c r="AK1505" s="61"/>
      <c r="AL1505" s="61"/>
      <c r="AM1505" s="76"/>
      <c r="AN1505" s="239"/>
      <c r="AO1505" s="239"/>
      <c r="AP1505" s="239"/>
      <c r="AQ1505" s="239"/>
    </row>
    <row r="1506" spans="1:43" x14ac:dyDescent="0.25">
      <c r="A1506" s="232"/>
      <c r="B1506" s="191"/>
      <c r="C1506" s="191"/>
      <c r="D1506" s="198"/>
      <c r="E1506" s="198"/>
      <c r="F1506" s="211"/>
      <c r="G1506" s="211"/>
      <c r="H1506" s="211"/>
      <c r="I1506" s="211"/>
      <c r="J1506" s="211"/>
      <c r="K1506" s="211"/>
      <c r="L1506" s="211"/>
      <c r="M1506" s="211"/>
      <c r="N1506" s="211"/>
      <c r="O1506" s="211"/>
      <c r="P1506" s="211"/>
      <c r="Q1506" s="211"/>
      <c r="R1506" s="211"/>
      <c r="S1506" s="211"/>
      <c r="T1506" s="211"/>
      <c r="U1506" s="211"/>
      <c r="V1506" s="211"/>
      <c r="W1506" s="211"/>
      <c r="X1506" s="211"/>
      <c r="Y1506" s="189"/>
      <c r="Z1506" s="127"/>
      <c r="AA1506" s="127"/>
      <c r="AB1506" s="434"/>
      <c r="AC1506" s="61"/>
      <c r="AD1506" s="207"/>
      <c r="AE1506" s="61"/>
      <c r="AF1506" s="130"/>
      <c r="AG1506" s="123"/>
      <c r="AH1506" s="123"/>
      <c r="AI1506" s="61"/>
      <c r="AJ1506" s="61"/>
      <c r="AK1506" s="61"/>
      <c r="AL1506" s="61"/>
      <c r="AM1506" s="76"/>
      <c r="AN1506" s="239"/>
      <c r="AO1506" s="239"/>
      <c r="AP1506" s="239"/>
      <c r="AQ1506" s="239"/>
    </row>
    <row r="1507" spans="1:43" x14ac:dyDescent="0.25">
      <c r="A1507" s="232"/>
      <c r="B1507" s="74"/>
      <c r="C1507" s="74"/>
      <c r="D1507" s="74"/>
      <c r="E1507" s="74"/>
      <c r="F1507" s="209"/>
      <c r="G1507" s="209"/>
      <c r="H1507" s="209"/>
      <c r="I1507" s="209"/>
      <c r="J1507" s="209"/>
      <c r="K1507" s="209"/>
      <c r="L1507" s="209"/>
      <c r="M1507" s="209"/>
      <c r="N1507" s="209"/>
      <c r="O1507" s="209"/>
      <c r="P1507" s="209"/>
      <c r="Q1507" s="209"/>
      <c r="R1507" s="209"/>
      <c r="S1507" s="209"/>
      <c r="T1507" s="209"/>
      <c r="U1507" s="209"/>
      <c r="V1507" s="209"/>
      <c r="W1507" s="209"/>
      <c r="X1507" s="209"/>
      <c r="Y1507" s="64"/>
      <c r="Z1507" s="127"/>
      <c r="AA1507" s="127"/>
      <c r="AB1507" s="434"/>
      <c r="AC1507" s="61"/>
      <c r="AD1507" s="207"/>
      <c r="AE1507" s="61"/>
      <c r="AF1507" s="130"/>
      <c r="AG1507" s="123"/>
      <c r="AH1507" s="123"/>
      <c r="AI1507" s="61"/>
      <c r="AJ1507" s="61"/>
      <c r="AK1507" s="61"/>
      <c r="AL1507" s="61"/>
      <c r="AM1507" s="76"/>
      <c r="AN1507" s="239"/>
      <c r="AO1507" s="239"/>
      <c r="AP1507" s="239"/>
      <c r="AQ1507" s="239"/>
    </row>
    <row r="1508" spans="1:43" x14ac:dyDescent="0.25">
      <c r="A1508" s="232"/>
      <c r="B1508" s="191"/>
      <c r="C1508" s="191"/>
      <c r="D1508" s="198"/>
      <c r="E1508" s="198"/>
      <c r="F1508" s="211"/>
      <c r="G1508" s="211"/>
      <c r="H1508" s="211"/>
      <c r="I1508" s="211"/>
      <c r="J1508" s="211"/>
      <c r="K1508" s="211"/>
      <c r="L1508" s="211"/>
      <c r="M1508" s="211"/>
      <c r="N1508" s="211"/>
      <c r="O1508" s="211"/>
      <c r="P1508" s="211"/>
      <c r="Q1508" s="211"/>
      <c r="R1508" s="211"/>
      <c r="S1508" s="211"/>
      <c r="T1508" s="211"/>
      <c r="U1508" s="211"/>
      <c r="V1508" s="211"/>
      <c r="W1508" s="211"/>
      <c r="X1508" s="211"/>
      <c r="Y1508" s="189"/>
      <c r="Z1508" s="127"/>
      <c r="AA1508" s="127"/>
      <c r="AB1508" s="434"/>
      <c r="AC1508" s="61"/>
      <c r="AD1508" s="207"/>
      <c r="AE1508" s="61"/>
      <c r="AF1508" s="130"/>
      <c r="AG1508" s="123"/>
      <c r="AH1508" s="123"/>
      <c r="AI1508" s="61"/>
      <c r="AJ1508" s="61"/>
      <c r="AK1508" s="61"/>
      <c r="AL1508" s="61"/>
      <c r="AM1508" s="76"/>
      <c r="AN1508" s="239"/>
      <c r="AO1508" s="239"/>
      <c r="AP1508" s="239"/>
      <c r="AQ1508" s="239"/>
    </row>
    <row r="1509" spans="1:43" x14ac:dyDescent="0.25">
      <c r="A1509" s="232"/>
      <c r="B1509" s="74"/>
      <c r="C1509" s="74"/>
      <c r="D1509" s="74"/>
      <c r="E1509" s="74"/>
      <c r="F1509" s="209"/>
      <c r="G1509" s="209"/>
      <c r="H1509" s="209"/>
      <c r="I1509" s="209"/>
      <c r="J1509" s="209"/>
      <c r="K1509" s="209"/>
      <c r="L1509" s="209"/>
      <c r="M1509" s="209"/>
      <c r="N1509" s="209"/>
      <c r="O1509" s="209"/>
      <c r="P1509" s="209"/>
      <c r="Q1509" s="209"/>
      <c r="R1509" s="209"/>
      <c r="S1509" s="209"/>
      <c r="T1509" s="209"/>
      <c r="U1509" s="209"/>
      <c r="V1509" s="209"/>
      <c r="W1509" s="209"/>
      <c r="X1509" s="209"/>
      <c r="Y1509" s="64"/>
      <c r="Z1509" s="127"/>
      <c r="AA1509" s="127"/>
      <c r="AB1509" s="434"/>
      <c r="AC1509" s="61"/>
      <c r="AD1509" s="207"/>
      <c r="AE1509" s="61"/>
      <c r="AF1509" s="130"/>
      <c r="AG1509" s="123"/>
      <c r="AH1509" s="123"/>
      <c r="AI1509" s="61"/>
      <c r="AJ1509" s="61"/>
      <c r="AK1509" s="61"/>
      <c r="AL1509" s="61"/>
      <c r="AM1509" s="76"/>
      <c r="AN1509" s="239"/>
      <c r="AO1509" s="239"/>
      <c r="AP1509" s="239"/>
      <c r="AQ1509" s="239"/>
    </row>
    <row r="1510" spans="1:43" x14ac:dyDescent="0.25">
      <c r="A1510" s="232"/>
      <c r="B1510" s="191"/>
      <c r="C1510" s="191"/>
      <c r="D1510" s="198"/>
      <c r="E1510" s="198"/>
      <c r="F1510" s="211"/>
      <c r="G1510" s="211"/>
      <c r="H1510" s="211"/>
      <c r="I1510" s="211"/>
      <c r="J1510" s="211"/>
      <c r="K1510" s="211"/>
      <c r="L1510" s="211"/>
      <c r="M1510" s="211"/>
      <c r="N1510" s="211"/>
      <c r="O1510" s="211"/>
      <c r="P1510" s="211"/>
      <c r="Q1510" s="211"/>
      <c r="R1510" s="211"/>
      <c r="S1510" s="211"/>
      <c r="T1510" s="211"/>
      <c r="U1510" s="211"/>
      <c r="V1510" s="211"/>
      <c r="W1510" s="211"/>
      <c r="X1510" s="211"/>
      <c r="Y1510" s="189"/>
      <c r="Z1510" s="127"/>
      <c r="AA1510" s="127"/>
      <c r="AB1510" s="434"/>
      <c r="AC1510" s="61"/>
      <c r="AD1510" s="207"/>
      <c r="AE1510" s="61"/>
      <c r="AF1510" s="130"/>
      <c r="AG1510" s="123"/>
      <c r="AH1510" s="123"/>
      <c r="AI1510" s="61"/>
      <c r="AJ1510" s="61"/>
      <c r="AK1510" s="61"/>
      <c r="AL1510" s="61"/>
      <c r="AM1510" s="76"/>
      <c r="AN1510" s="239"/>
      <c r="AO1510" s="239"/>
      <c r="AP1510" s="239"/>
      <c r="AQ1510" s="239"/>
    </row>
    <row r="1511" spans="1:43" x14ac:dyDescent="0.25">
      <c r="A1511" s="232"/>
      <c r="B1511" s="74"/>
      <c r="C1511" s="74"/>
      <c r="D1511" s="74"/>
      <c r="E1511" s="74"/>
      <c r="F1511" s="209"/>
      <c r="G1511" s="209"/>
      <c r="H1511" s="209"/>
      <c r="I1511" s="209"/>
      <c r="J1511" s="209"/>
      <c r="K1511" s="209"/>
      <c r="L1511" s="209"/>
      <c r="M1511" s="209"/>
      <c r="N1511" s="209"/>
      <c r="O1511" s="209"/>
      <c r="P1511" s="209"/>
      <c r="Q1511" s="209"/>
      <c r="R1511" s="209"/>
      <c r="S1511" s="209"/>
      <c r="T1511" s="209"/>
      <c r="U1511" s="209"/>
      <c r="V1511" s="209"/>
      <c r="W1511" s="209"/>
      <c r="X1511" s="209"/>
      <c r="Y1511" s="64"/>
      <c r="Z1511" s="127"/>
      <c r="AA1511" s="127"/>
      <c r="AB1511" s="434"/>
      <c r="AC1511" s="61"/>
      <c r="AD1511" s="207"/>
      <c r="AE1511" s="61"/>
      <c r="AF1511" s="130"/>
      <c r="AG1511" s="123"/>
      <c r="AH1511" s="123"/>
      <c r="AI1511" s="61"/>
      <c r="AJ1511" s="61"/>
      <c r="AK1511" s="61"/>
      <c r="AL1511" s="61"/>
      <c r="AM1511" s="76"/>
      <c r="AN1511" s="239"/>
      <c r="AO1511" s="239"/>
      <c r="AP1511" s="239"/>
      <c r="AQ1511" s="239"/>
    </row>
    <row r="1512" spans="1:43" x14ac:dyDescent="0.25">
      <c r="A1512" s="232"/>
      <c r="B1512" s="191"/>
      <c r="C1512" s="191"/>
      <c r="D1512" s="198"/>
      <c r="E1512" s="198"/>
      <c r="F1512" s="211"/>
      <c r="G1512" s="211"/>
      <c r="H1512" s="211"/>
      <c r="I1512" s="211"/>
      <c r="J1512" s="211"/>
      <c r="K1512" s="211"/>
      <c r="L1512" s="211"/>
      <c r="M1512" s="211"/>
      <c r="N1512" s="211"/>
      <c r="O1512" s="211"/>
      <c r="P1512" s="211"/>
      <c r="Q1512" s="211"/>
      <c r="R1512" s="211"/>
      <c r="S1512" s="211"/>
      <c r="T1512" s="211"/>
      <c r="U1512" s="211"/>
      <c r="V1512" s="211"/>
      <c r="W1512" s="211"/>
      <c r="X1512" s="211"/>
      <c r="Y1512" s="189"/>
      <c r="Z1512" s="127"/>
      <c r="AA1512" s="127"/>
      <c r="AB1512" s="434"/>
      <c r="AC1512" s="61"/>
      <c r="AD1512" s="207"/>
      <c r="AE1512" s="61"/>
      <c r="AF1512" s="130"/>
      <c r="AG1512" s="123"/>
      <c r="AH1512" s="123"/>
      <c r="AI1512" s="61"/>
      <c r="AJ1512" s="61"/>
      <c r="AK1512" s="61"/>
      <c r="AL1512" s="61"/>
      <c r="AM1512" s="76"/>
      <c r="AN1512" s="239"/>
      <c r="AO1512" s="239"/>
      <c r="AP1512" s="239"/>
      <c r="AQ1512" s="239"/>
    </row>
    <row r="1513" spans="1:43" x14ac:dyDescent="0.25">
      <c r="A1513" s="232"/>
      <c r="B1513" s="74"/>
      <c r="C1513" s="74"/>
      <c r="D1513" s="74"/>
      <c r="E1513" s="74"/>
      <c r="F1513" s="209"/>
      <c r="G1513" s="209"/>
      <c r="H1513" s="209"/>
      <c r="I1513" s="209"/>
      <c r="J1513" s="209"/>
      <c r="K1513" s="209"/>
      <c r="L1513" s="209"/>
      <c r="M1513" s="209"/>
      <c r="N1513" s="209"/>
      <c r="O1513" s="209"/>
      <c r="P1513" s="209"/>
      <c r="Q1513" s="209"/>
      <c r="R1513" s="209"/>
      <c r="S1513" s="209"/>
      <c r="T1513" s="209"/>
      <c r="U1513" s="209"/>
      <c r="V1513" s="209"/>
      <c r="W1513" s="209"/>
      <c r="X1513" s="209"/>
      <c r="Y1513" s="64"/>
      <c r="Z1513" s="127"/>
      <c r="AA1513" s="127"/>
      <c r="AB1513" s="434"/>
      <c r="AC1513" s="61"/>
      <c r="AD1513" s="207"/>
      <c r="AE1513" s="61"/>
      <c r="AF1513" s="130"/>
      <c r="AG1513" s="123"/>
      <c r="AH1513" s="123"/>
      <c r="AI1513" s="61"/>
      <c r="AJ1513" s="61"/>
      <c r="AK1513" s="61"/>
      <c r="AL1513" s="61"/>
      <c r="AM1513" s="76"/>
      <c r="AN1513" s="239"/>
      <c r="AO1513" s="239"/>
      <c r="AP1513" s="239"/>
      <c r="AQ1513" s="239"/>
    </row>
    <row r="1514" spans="1:43" x14ac:dyDescent="0.25">
      <c r="A1514" s="232"/>
      <c r="B1514" s="191"/>
      <c r="C1514" s="191"/>
      <c r="D1514" s="198"/>
      <c r="E1514" s="198"/>
      <c r="F1514" s="211"/>
      <c r="G1514" s="211"/>
      <c r="H1514" s="211"/>
      <c r="I1514" s="211"/>
      <c r="J1514" s="211"/>
      <c r="K1514" s="211"/>
      <c r="L1514" s="211"/>
      <c r="M1514" s="211"/>
      <c r="N1514" s="211"/>
      <c r="O1514" s="211"/>
      <c r="P1514" s="211"/>
      <c r="Q1514" s="211"/>
      <c r="R1514" s="211"/>
      <c r="S1514" s="211"/>
      <c r="T1514" s="211"/>
      <c r="U1514" s="211"/>
      <c r="V1514" s="211"/>
      <c r="W1514" s="211"/>
      <c r="X1514" s="211"/>
      <c r="Y1514" s="189"/>
      <c r="Z1514" s="127"/>
      <c r="AA1514" s="127"/>
      <c r="AB1514" s="434"/>
      <c r="AC1514" s="61"/>
      <c r="AD1514" s="207"/>
      <c r="AE1514" s="61"/>
      <c r="AF1514" s="130"/>
      <c r="AG1514" s="123"/>
      <c r="AH1514" s="123"/>
      <c r="AI1514" s="61"/>
      <c r="AJ1514" s="61"/>
      <c r="AK1514" s="61"/>
      <c r="AL1514" s="61"/>
      <c r="AM1514" s="76"/>
      <c r="AN1514" s="239"/>
      <c r="AO1514" s="239"/>
      <c r="AP1514" s="239"/>
      <c r="AQ1514" s="239"/>
    </row>
    <row r="1515" spans="1:43" x14ac:dyDescent="0.25">
      <c r="A1515" s="232"/>
      <c r="B1515" s="74"/>
      <c r="C1515" s="74"/>
      <c r="D1515" s="74"/>
      <c r="E1515" s="74"/>
      <c r="F1515" s="209"/>
      <c r="G1515" s="209"/>
      <c r="H1515" s="209"/>
      <c r="I1515" s="209"/>
      <c r="J1515" s="209"/>
      <c r="K1515" s="209"/>
      <c r="L1515" s="209"/>
      <c r="M1515" s="209"/>
      <c r="N1515" s="209"/>
      <c r="O1515" s="209"/>
      <c r="P1515" s="209"/>
      <c r="Q1515" s="209"/>
      <c r="R1515" s="209"/>
      <c r="S1515" s="209"/>
      <c r="T1515" s="209"/>
      <c r="U1515" s="209"/>
      <c r="V1515" s="209"/>
      <c r="W1515" s="209"/>
      <c r="X1515" s="209"/>
      <c r="Y1515" s="64"/>
      <c r="Z1515" s="127"/>
      <c r="AA1515" s="127"/>
      <c r="AB1515" s="434"/>
      <c r="AC1515" s="61"/>
      <c r="AD1515" s="207"/>
      <c r="AE1515" s="61"/>
      <c r="AF1515" s="130"/>
      <c r="AG1515" s="123"/>
      <c r="AH1515" s="123"/>
      <c r="AI1515" s="61"/>
      <c r="AJ1515" s="61"/>
      <c r="AK1515" s="61"/>
      <c r="AL1515" s="61"/>
      <c r="AM1515" s="76"/>
      <c r="AN1515" s="239"/>
      <c r="AO1515" s="239"/>
      <c r="AP1515" s="239"/>
      <c r="AQ1515" s="239"/>
    </row>
    <row r="1516" spans="1:43" x14ac:dyDescent="0.25">
      <c r="A1516" s="232"/>
      <c r="B1516" s="191"/>
      <c r="C1516" s="191"/>
      <c r="D1516" s="198"/>
      <c r="E1516" s="198"/>
      <c r="F1516" s="211"/>
      <c r="G1516" s="211"/>
      <c r="H1516" s="211"/>
      <c r="I1516" s="211"/>
      <c r="J1516" s="211"/>
      <c r="K1516" s="211"/>
      <c r="L1516" s="211"/>
      <c r="M1516" s="211"/>
      <c r="N1516" s="211"/>
      <c r="O1516" s="211"/>
      <c r="P1516" s="211"/>
      <c r="Q1516" s="211"/>
      <c r="R1516" s="211"/>
      <c r="S1516" s="211"/>
      <c r="T1516" s="211"/>
      <c r="U1516" s="211"/>
      <c r="V1516" s="211"/>
      <c r="W1516" s="211"/>
      <c r="X1516" s="211"/>
      <c r="Y1516" s="189"/>
      <c r="Z1516" s="127"/>
      <c r="AA1516" s="127"/>
      <c r="AB1516" s="434"/>
      <c r="AC1516" s="61"/>
      <c r="AD1516" s="207"/>
      <c r="AE1516" s="61"/>
      <c r="AF1516" s="130"/>
      <c r="AG1516" s="123"/>
      <c r="AH1516" s="123"/>
      <c r="AI1516" s="61"/>
      <c r="AJ1516" s="61"/>
      <c r="AK1516" s="61"/>
      <c r="AL1516" s="61"/>
      <c r="AM1516" s="76"/>
      <c r="AN1516" s="239"/>
      <c r="AO1516" s="239"/>
      <c r="AP1516" s="239"/>
      <c r="AQ1516" s="239"/>
    </row>
    <row r="1517" spans="1:43" x14ac:dyDescent="0.25">
      <c r="A1517" s="232"/>
      <c r="B1517" s="74"/>
      <c r="C1517" s="74"/>
      <c r="D1517" s="74"/>
      <c r="E1517" s="74"/>
      <c r="F1517" s="209"/>
      <c r="G1517" s="209"/>
      <c r="H1517" s="209"/>
      <c r="I1517" s="209"/>
      <c r="J1517" s="209"/>
      <c r="K1517" s="209"/>
      <c r="L1517" s="209"/>
      <c r="M1517" s="209"/>
      <c r="N1517" s="209"/>
      <c r="O1517" s="209"/>
      <c r="P1517" s="209"/>
      <c r="Q1517" s="209"/>
      <c r="R1517" s="209"/>
      <c r="S1517" s="209"/>
      <c r="T1517" s="209"/>
      <c r="U1517" s="209"/>
      <c r="V1517" s="209"/>
      <c r="W1517" s="209"/>
      <c r="X1517" s="209"/>
      <c r="Y1517" s="64"/>
      <c r="Z1517" s="127"/>
      <c r="AA1517" s="127"/>
      <c r="AB1517" s="434"/>
      <c r="AC1517" s="61"/>
      <c r="AD1517" s="207"/>
      <c r="AE1517" s="61"/>
      <c r="AF1517" s="130"/>
      <c r="AG1517" s="123"/>
      <c r="AH1517" s="123"/>
      <c r="AI1517" s="61"/>
      <c r="AJ1517" s="61"/>
      <c r="AK1517" s="61"/>
      <c r="AL1517" s="61"/>
      <c r="AM1517" s="76"/>
      <c r="AN1517" s="239"/>
      <c r="AO1517" s="239"/>
      <c r="AP1517" s="239"/>
      <c r="AQ1517" s="239"/>
    </row>
    <row r="1518" spans="1:43" x14ac:dyDescent="0.25">
      <c r="A1518" s="232"/>
      <c r="B1518" s="191"/>
      <c r="C1518" s="191"/>
      <c r="D1518" s="198"/>
      <c r="E1518" s="198"/>
      <c r="F1518" s="211"/>
      <c r="G1518" s="211"/>
      <c r="H1518" s="211"/>
      <c r="I1518" s="211"/>
      <c r="J1518" s="211"/>
      <c r="K1518" s="211"/>
      <c r="L1518" s="211"/>
      <c r="M1518" s="211"/>
      <c r="N1518" s="211"/>
      <c r="O1518" s="211"/>
      <c r="P1518" s="211"/>
      <c r="Q1518" s="211"/>
      <c r="R1518" s="211"/>
      <c r="S1518" s="211"/>
      <c r="T1518" s="211"/>
      <c r="U1518" s="211"/>
      <c r="V1518" s="211"/>
      <c r="W1518" s="211"/>
      <c r="X1518" s="211"/>
      <c r="Y1518" s="189"/>
      <c r="Z1518" s="127"/>
      <c r="AA1518" s="127"/>
      <c r="AB1518" s="434"/>
      <c r="AC1518" s="61"/>
      <c r="AD1518" s="207"/>
      <c r="AE1518" s="61"/>
      <c r="AF1518" s="130"/>
      <c r="AG1518" s="123"/>
      <c r="AH1518" s="123"/>
      <c r="AI1518" s="61"/>
      <c r="AJ1518" s="61"/>
      <c r="AK1518" s="61"/>
      <c r="AL1518" s="61"/>
      <c r="AM1518" s="76"/>
      <c r="AN1518" s="239"/>
      <c r="AO1518" s="239"/>
      <c r="AP1518" s="239"/>
      <c r="AQ1518" s="239"/>
    </row>
    <row r="1519" spans="1:43" x14ac:dyDescent="0.25">
      <c r="A1519" s="232"/>
      <c r="B1519" s="74"/>
      <c r="C1519" s="74"/>
      <c r="D1519" s="74"/>
      <c r="E1519" s="74"/>
      <c r="F1519" s="209"/>
      <c r="G1519" s="209"/>
      <c r="H1519" s="209"/>
      <c r="I1519" s="209"/>
      <c r="J1519" s="209"/>
      <c r="K1519" s="209"/>
      <c r="L1519" s="209"/>
      <c r="M1519" s="209"/>
      <c r="N1519" s="209"/>
      <c r="O1519" s="209"/>
      <c r="P1519" s="209"/>
      <c r="Q1519" s="209"/>
      <c r="R1519" s="209"/>
      <c r="S1519" s="209"/>
      <c r="T1519" s="209"/>
      <c r="U1519" s="209"/>
      <c r="V1519" s="209"/>
      <c r="W1519" s="209"/>
      <c r="X1519" s="209"/>
      <c r="Y1519" s="64"/>
      <c r="Z1519" s="127"/>
      <c r="AA1519" s="127"/>
      <c r="AB1519" s="434"/>
      <c r="AC1519" s="61"/>
      <c r="AD1519" s="207"/>
      <c r="AE1519" s="61"/>
      <c r="AF1519" s="130"/>
      <c r="AG1519" s="123"/>
      <c r="AH1519" s="123"/>
      <c r="AI1519" s="61"/>
      <c r="AJ1519" s="61"/>
      <c r="AK1519" s="61"/>
      <c r="AL1519" s="61"/>
      <c r="AM1519" s="76"/>
      <c r="AN1519" s="239"/>
      <c r="AO1519" s="239"/>
      <c r="AP1519" s="239"/>
      <c r="AQ1519" s="239"/>
    </row>
    <row r="1520" spans="1:43" x14ac:dyDescent="0.25">
      <c r="A1520" s="232"/>
      <c r="B1520" s="191"/>
      <c r="C1520" s="191"/>
      <c r="D1520" s="198"/>
      <c r="E1520" s="198"/>
      <c r="F1520" s="211"/>
      <c r="G1520" s="211"/>
      <c r="H1520" s="211"/>
      <c r="I1520" s="211"/>
      <c r="J1520" s="211"/>
      <c r="K1520" s="211"/>
      <c r="L1520" s="211"/>
      <c r="M1520" s="211"/>
      <c r="N1520" s="211"/>
      <c r="O1520" s="211"/>
      <c r="P1520" s="211"/>
      <c r="Q1520" s="211"/>
      <c r="R1520" s="211"/>
      <c r="S1520" s="211"/>
      <c r="T1520" s="211"/>
      <c r="U1520" s="211"/>
      <c r="V1520" s="211"/>
      <c r="W1520" s="211"/>
      <c r="X1520" s="211"/>
      <c r="Y1520" s="189"/>
      <c r="Z1520" s="127"/>
      <c r="AA1520" s="127"/>
      <c r="AB1520" s="434"/>
      <c r="AC1520" s="61"/>
      <c r="AD1520" s="207"/>
      <c r="AE1520" s="61"/>
      <c r="AF1520" s="130"/>
      <c r="AG1520" s="123"/>
      <c r="AH1520" s="123"/>
      <c r="AI1520" s="61"/>
      <c r="AJ1520" s="61"/>
      <c r="AK1520" s="61"/>
      <c r="AL1520" s="61"/>
      <c r="AM1520" s="76"/>
      <c r="AN1520" s="239"/>
      <c r="AO1520" s="239"/>
      <c r="AP1520" s="239"/>
      <c r="AQ1520" s="239"/>
    </row>
    <row r="1521" spans="1:43" x14ac:dyDescent="0.25">
      <c r="A1521" s="232"/>
      <c r="B1521" s="74"/>
      <c r="C1521" s="74"/>
      <c r="D1521" s="74"/>
      <c r="E1521" s="74"/>
      <c r="F1521" s="209"/>
      <c r="G1521" s="209"/>
      <c r="H1521" s="209"/>
      <c r="I1521" s="209"/>
      <c r="J1521" s="209"/>
      <c r="K1521" s="209"/>
      <c r="L1521" s="209"/>
      <c r="M1521" s="209"/>
      <c r="N1521" s="209"/>
      <c r="O1521" s="209"/>
      <c r="P1521" s="209"/>
      <c r="Q1521" s="209"/>
      <c r="R1521" s="209"/>
      <c r="S1521" s="209"/>
      <c r="T1521" s="209"/>
      <c r="U1521" s="209"/>
      <c r="V1521" s="209"/>
      <c r="W1521" s="209"/>
      <c r="X1521" s="209"/>
      <c r="Y1521" s="64"/>
      <c r="Z1521" s="127"/>
      <c r="AA1521" s="127"/>
      <c r="AB1521" s="434"/>
      <c r="AC1521" s="61"/>
      <c r="AD1521" s="207"/>
      <c r="AE1521" s="61"/>
      <c r="AF1521" s="130"/>
      <c r="AG1521" s="123"/>
      <c r="AH1521" s="123"/>
      <c r="AI1521" s="61"/>
      <c r="AJ1521" s="61"/>
      <c r="AK1521" s="61"/>
      <c r="AL1521" s="61"/>
      <c r="AM1521" s="76"/>
      <c r="AN1521" s="239"/>
      <c r="AO1521" s="239"/>
      <c r="AP1521" s="239"/>
      <c r="AQ1521" s="239"/>
    </row>
    <row r="1522" spans="1:43" x14ac:dyDescent="0.25">
      <c r="A1522" s="232"/>
      <c r="B1522" s="191"/>
      <c r="C1522" s="191"/>
      <c r="D1522" s="198"/>
      <c r="E1522" s="198"/>
      <c r="F1522" s="211"/>
      <c r="G1522" s="211"/>
      <c r="H1522" s="211"/>
      <c r="I1522" s="211"/>
      <c r="J1522" s="211"/>
      <c r="K1522" s="211"/>
      <c r="L1522" s="211"/>
      <c r="M1522" s="211"/>
      <c r="N1522" s="211"/>
      <c r="O1522" s="211"/>
      <c r="P1522" s="211"/>
      <c r="Q1522" s="211"/>
      <c r="R1522" s="211"/>
      <c r="S1522" s="211"/>
      <c r="T1522" s="211"/>
      <c r="U1522" s="211"/>
      <c r="V1522" s="211"/>
      <c r="W1522" s="211"/>
      <c r="X1522" s="211"/>
      <c r="Y1522" s="189"/>
      <c r="Z1522" s="127"/>
      <c r="AA1522" s="127"/>
      <c r="AB1522" s="434"/>
      <c r="AC1522" s="61"/>
      <c r="AD1522" s="207"/>
      <c r="AE1522" s="61"/>
      <c r="AF1522" s="130"/>
      <c r="AG1522" s="123"/>
      <c r="AH1522" s="123"/>
      <c r="AI1522" s="61"/>
      <c r="AJ1522" s="61"/>
      <c r="AK1522" s="61"/>
      <c r="AL1522" s="61"/>
      <c r="AM1522" s="76"/>
      <c r="AN1522" s="239"/>
      <c r="AO1522" s="239"/>
      <c r="AP1522" s="239"/>
      <c r="AQ1522" s="239"/>
    </row>
    <row r="1523" spans="1:43" x14ac:dyDescent="0.25">
      <c r="A1523" s="232"/>
      <c r="B1523" s="74"/>
      <c r="C1523" s="74"/>
      <c r="D1523" s="74"/>
      <c r="E1523" s="74"/>
      <c r="F1523" s="209"/>
      <c r="G1523" s="209"/>
      <c r="H1523" s="209"/>
      <c r="I1523" s="209"/>
      <c r="J1523" s="209"/>
      <c r="K1523" s="209"/>
      <c r="L1523" s="209"/>
      <c r="M1523" s="209"/>
      <c r="N1523" s="209"/>
      <c r="O1523" s="209"/>
      <c r="P1523" s="209"/>
      <c r="Q1523" s="209"/>
      <c r="R1523" s="209"/>
      <c r="S1523" s="209"/>
      <c r="T1523" s="209"/>
      <c r="U1523" s="209"/>
      <c r="V1523" s="209"/>
      <c r="W1523" s="209"/>
      <c r="X1523" s="209"/>
      <c r="Y1523" s="64"/>
      <c r="Z1523" s="127"/>
      <c r="AA1523" s="127"/>
      <c r="AB1523" s="434"/>
      <c r="AC1523" s="61"/>
      <c r="AD1523" s="207"/>
      <c r="AE1523" s="61"/>
      <c r="AF1523" s="130"/>
      <c r="AG1523" s="123"/>
      <c r="AH1523" s="123"/>
      <c r="AI1523" s="61"/>
      <c r="AJ1523" s="61"/>
      <c r="AK1523" s="61"/>
      <c r="AL1523" s="61"/>
      <c r="AM1523" s="76"/>
      <c r="AN1523" s="239"/>
      <c r="AO1523" s="239"/>
      <c r="AP1523" s="239"/>
      <c r="AQ1523" s="239"/>
    </row>
    <row r="1524" spans="1:43" x14ac:dyDescent="0.25">
      <c r="A1524" s="232"/>
      <c r="B1524" s="191"/>
      <c r="C1524" s="191"/>
      <c r="D1524" s="198"/>
      <c r="E1524" s="198"/>
      <c r="F1524" s="211"/>
      <c r="G1524" s="211"/>
      <c r="H1524" s="211"/>
      <c r="I1524" s="211"/>
      <c r="J1524" s="211"/>
      <c r="K1524" s="211"/>
      <c r="L1524" s="211"/>
      <c r="M1524" s="211"/>
      <c r="N1524" s="211"/>
      <c r="O1524" s="211"/>
      <c r="P1524" s="211"/>
      <c r="Q1524" s="211"/>
      <c r="R1524" s="211"/>
      <c r="S1524" s="211"/>
      <c r="T1524" s="211"/>
      <c r="U1524" s="211"/>
      <c r="V1524" s="211"/>
      <c r="W1524" s="211"/>
      <c r="X1524" s="211"/>
      <c r="Y1524" s="189"/>
      <c r="Z1524" s="127"/>
      <c r="AA1524" s="127"/>
      <c r="AB1524" s="434"/>
      <c r="AC1524" s="61"/>
      <c r="AD1524" s="207"/>
      <c r="AE1524" s="61"/>
      <c r="AF1524" s="130"/>
      <c r="AG1524" s="123"/>
      <c r="AH1524" s="123"/>
      <c r="AI1524" s="61"/>
      <c r="AJ1524" s="61"/>
      <c r="AK1524" s="61"/>
      <c r="AL1524" s="61"/>
      <c r="AM1524" s="76"/>
      <c r="AN1524" s="239"/>
      <c r="AO1524" s="239"/>
      <c r="AP1524" s="239"/>
      <c r="AQ1524" s="239"/>
    </row>
    <row r="1525" spans="1:43" x14ac:dyDescent="0.25">
      <c r="A1525" s="232"/>
      <c r="B1525" s="74"/>
      <c r="C1525" s="74"/>
      <c r="D1525" s="74"/>
      <c r="E1525" s="74"/>
      <c r="F1525" s="209"/>
      <c r="G1525" s="209"/>
      <c r="H1525" s="209"/>
      <c r="I1525" s="209"/>
      <c r="J1525" s="209"/>
      <c r="K1525" s="209"/>
      <c r="L1525" s="209"/>
      <c r="M1525" s="209"/>
      <c r="N1525" s="209"/>
      <c r="O1525" s="209"/>
      <c r="P1525" s="209"/>
      <c r="Q1525" s="209"/>
      <c r="R1525" s="209"/>
      <c r="S1525" s="209"/>
      <c r="T1525" s="209"/>
      <c r="U1525" s="209"/>
      <c r="V1525" s="209"/>
      <c r="W1525" s="209"/>
      <c r="X1525" s="209"/>
      <c r="Y1525" s="64"/>
      <c r="Z1525" s="127"/>
      <c r="AA1525" s="127"/>
      <c r="AB1525" s="434"/>
      <c r="AC1525" s="61"/>
      <c r="AD1525" s="207"/>
      <c r="AE1525" s="61"/>
      <c r="AF1525" s="130"/>
      <c r="AG1525" s="123"/>
      <c r="AH1525" s="123"/>
      <c r="AI1525" s="61"/>
      <c r="AJ1525" s="61"/>
      <c r="AK1525" s="61"/>
      <c r="AL1525" s="61"/>
      <c r="AM1525" s="76"/>
      <c r="AN1525" s="239"/>
      <c r="AO1525" s="239"/>
      <c r="AP1525" s="239"/>
      <c r="AQ1525" s="239"/>
    </row>
    <row r="1526" spans="1:43" x14ac:dyDescent="0.25">
      <c r="A1526" s="232"/>
      <c r="B1526" s="191"/>
      <c r="C1526" s="191"/>
      <c r="D1526" s="198"/>
      <c r="E1526" s="198"/>
      <c r="F1526" s="211"/>
      <c r="G1526" s="211"/>
      <c r="H1526" s="211"/>
      <c r="I1526" s="211"/>
      <c r="J1526" s="211"/>
      <c r="K1526" s="211"/>
      <c r="L1526" s="211"/>
      <c r="M1526" s="211"/>
      <c r="N1526" s="211"/>
      <c r="O1526" s="211"/>
      <c r="P1526" s="211"/>
      <c r="Q1526" s="211"/>
      <c r="R1526" s="211"/>
      <c r="S1526" s="211"/>
      <c r="T1526" s="211"/>
      <c r="U1526" s="211"/>
      <c r="V1526" s="211"/>
      <c r="W1526" s="211"/>
      <c r="X1526" s="211"/>
      <c r="Y1526" s="189"/>
      <c r="Z1526" s="127"/>
      <c r="AA1526" s="127"/>
      <c r="AB1526" s="434"/>
      <c r="AC1526" s="61"/>
      <c r="AD1526" s="207"/>
      <c r="AE1526" s="61"/>
      <c r="AF1526" s="130"/>
      <c r="AG1526" s="123"/>
      <c r="AH1526" s="123"/>
      <c r="AI1526" s="61"/>
      <c r="AJ1526" s="61"/>
      <c r="AK1526" s="61"/>
      <c r="AL1526" s="61"/>
      <c r="AM1526" s="76"/>
      <c r="AN1526" s="239"/>
      <c r="AO1526" s="239"/>
      <c r="AP1526" s="239"/>
      <c r="AQ1526" s="239"/>
    </row>
    <row r="1527" spans="1:43" x14ac:dyDescent="0.25">
      <c r="A1527" s="232"/>
      <c r="B1527" s="74"/>
      <c r="C1527" s="74"/>
      <c r="D1527" s="74"/>
      <c r="E1527" s="74"/>
      <c r="F1527" s="209"/>
      <c r="G1527" s="209"/>
      <c r="H1527" s="209"/>
      <c r="I1527" s="209"/>
      <c r="J1527" s="209"/>
      <c r="K1527" s="209"/>
      <c r="L1527" s="209"/>
      <c r="M1527" s="209"/>
      <c r="N1527" s="209"/>
      <c r="O1527" s="209"/>
      <c r="P1527" s="209"/>
      <c r="Q1527" s="209"/>
      <c r="R1527" s="209"/>
      <c r="S1527" s="209"/>
      <c r="T1527" s="209"/>
      <c r="U1527" s="209"/>
      <c r="V1527" s="209"/>
      <c r="W1527" s="209"/>
      <c r="X1527" s="209"/>
      <c r="Y1527" s="64"/>
      <c r="Z1527" s="127"/>
      <c r="AA1527" s="127"/>
      <c r="AB1527" s="434"/>
      <c r="AC1527" s="61"/>
      <c r="AD1527" s="207"/>
      <c r="AE1527" s="61"/>
      <c r="AF1527" s="130"/>
      <c r="AG1527" s="123"/>
      <c r="AH1527" s="123"/>
      <c r="AI1527" s="61"/>
      <c r="AJ1527" s="61"/>
      <c r="AK1527" s="61"/>
      <c r="AL1527" s="61"/>
      <c r="AM1527" s="76"/>
      <c r="AN1527" s="239"/>
      <c r="AO1527" s="239"/>
      <c r="AP1527" s="239"/>
      <c r="AQ1527" s="239"/>
    </row>
    <row r="1528" spans="1:43" x14ac:dyDescent="0.25">
      <c r="A1528" s="232"/>
      <c r="B1528" s="191"/>
      <c r="C1528" s="191"/>
      <c r="D1528" s="198"/>
      <c r="E1528" s="198"/>
      <c r="F1528" s="211"/>
      <c r="G1528" s="211"/>
      <c r="H1528" s="211"/>
      <c r="I1528" s="211"/>
      <c r="J1528" s="211"/>
      <c r="K1528" s="211"/>
      <c r="L1528" s="211"/>
      <c r="M1528" s="211"/>
      <c r="N1528" s="211"/>
      <c r="O1528" s="211"/>
      <c r="P1528" s="211"/>
      <c r="Q1528" s="211"/>
      <c r="R1528" s="211"/>
      <c r="S1528" s="211"/>
      <c r="T1528" s="211"/>
      <c r="U1528" s="211"/>
      <c r="V1528" s="211"/>
      <c r="W1528" s="211"/>
      <c r="X1528" s="211"/>
      <c r="Y1528" s="189"/>
      <c r="Z1528" s="127"/>
      <c r="AA1528" s="127"/>
      <c r="AB1528" s="434"/>
      <c r="AC1528" s="61"/>
      <c r="AD1528" s="207"/>
      <c r="AE1528" s="61"/>
      <c r="AF1528" s="130"/>
      <c r="AG1528" s="123"/>
      <c r="AH1528" s="123"/>
      <c r="AI1528" s="61"/>
      <c r="AJ1528" s="61"/>
      <c r="AK1528" s="61"/>
      <c r="AL1528" s="61"/>
      <c r="AM1528" s="76"/>
      <c r="AN1528" s="239"/>
      <c r="AO1528" s="239"/>
      <c r="AP1528" s="239"/>
      <c r="AQ1528" s="239"/>
    </row>
    <row r="1529" spans="1:43" x14ac:dyDescent="0.25">
      <c r="A1529" s="232"/>
      <c r="B1529" s="74"/>
      <c r="C1529" s="74"/>
      <c r="D1529" s="74"/>
      <c r="E1529" s="74"/>
      <c r="F1529" s="209"/>
      <c r="G1529" s="209"/>
      <c r="H1529" s="209"/>
      <c r="I1529" s="209"/>
      <c r="J1529" s="209"/>
      <c r="K1529" s="209"/>
      <c r="L1529" s="209"/>
      <c r="M1529" s="209"/>
      <c r="N1529" s="209"/>
      <c r="O1529" s="209"/>
      <c r="P1529" s="209"/>
      <c r="Q1529" s="209"/>
      <c r="R1529" s="209"/>
      <c r="S1529" s="209"/>
      <c r="T1529" s="209"/>
      <c r="U1529" s="209"/>
      <c r="V1529" s="209"/>
      <c r="W1529" s="209"/>
      <c r="X1529" s="209"/>
      <c r="Y1529" s="64"/>
      <c r="Z1529" s="127"/>
      <c r="AA1529" s="127"/>
      <c r="AB1529" s="434"/>
      <c r="AC1529" s="61"/>
      <c r="AD1529" s="207"/>
      <c r="AE1529" s="61"/>
      <c r="AF1529" s="130"/>
      <c r="AG1529" s="123"/>
      <c r="AH1529" s="123"/>
      <c r="AI1529" s="61"/>
      <c r="AJ1529" s="61"/>
      <c r="AK1529" s="61"/>
      <c r="AL1529" s="61"/>
      <c r="AM1529" s="76"/>
      <c r="AN1529" s="239"/>
      <c r="AO1529" s="239"/>
      <c r="AP1529" s="239"/>
      <c r="AQ1529" s="239"/>
    </row>
    <row r="1530" spans="1:43" x14ac:dyDescent="0.25">
      <c r="A1530" s="232"/>
      <c r="B1530" s="191"/>
      <c r="C1530" s="191"/>
      <c r="D1530" s="198"/>
      <c r="E1530" s="198"/>
      <c r="F1530" s="211"/>
      <c r="G1530" s="211"/>
      <c r="H1530" s="211"/>
      <c r="I1530" s="211"/>
      <c r="J1530" s="211"/>
      <c r="K1530" s="211"/>
      <c r="L1530" s="211"/>
      <c r="M1530" s="211"/>
      <c r="N1530" s="211"/>
      <c r="O1530" s="211"/>
      <c r="P1530" s="211"/>
      <c r="Q1530" s="211"/>
      <c r="R1530" s="211"/>
      <c r="S1530" s="211"/>
      <c r="T1530" s="211"/>
      <c r="U1530" s="211"/>
      <c r="V1530" s="211"/>
      <c r="W1530" s="211"/>
      <c r="X1530" s="211"/>
      <c r="Y1530" s="189"/>
      <c r="Z1530" s="127"/>
      <c r="AA1530" s="127"/>
      <c r="AB1530" s="434"/>
      <c r="AC1530" s="61"/>
      <c r="AD1530" s="207"/>
      <c r="AE1530" s="61"/>
      <c r="AF1530" s="130"/>
      <c r="AG1530" s="123"/>
      <c r="AH1530" s="123"/>
      <c r="AI1530" s="61"/>
      <c r="AJ1530" s="61"/>
      <c r="AK1530" s="61"/>
      <c r="AL1530" s="61"/>
      <c r="AM1530" s="76"/>
      <c r="AN1530" s="239"/>
      <c r="AO1530" s="239"/>
      <c r="AP1530" s="239"/>
      <c r="AQ1530" s="239"/>
    </row>
    <row r="1531" spans="1:43" x14ac:dyDescent="0.25">
      <c r="A1531" s="232"/>
      <c r="B1531" s="74"/>
      <c r="C1531" s="74"/>
      <c r="D1531" s="74"/>
      <c r="E1531" s="74"/>
      <c r="F1531" s="209"/>
      <c r="G1531" s="209"/>
      <c r="H1531" s="209"/>
      <c r="I1531" s="209"/>
      <c r="J1531" s="209"/>
      <c r="K1531" s="209"/>
      <c r="L1531" s="209"/>
      <c r="M1531" s="209"/>
      <c r="N1531" s="209"/>
      <c r="O1531" s="209"/>
      <c r="P1531" s="209"/>
      <c r="Q1531" s="209"/>
      <c r="R1531" s="209"/>
      <c r="S1531" s="209"/>
      <c r="T1531" s="209"/>
      <c r="U1531" s="209"/>
      <c r="V1531" s="209"/>
      <c r="W1531" s="209"/>
      <c r="X1531" s="209"/>
      <c r="Y1531" s="64"/>
      <c r="Z1531" s="127"/>
      <c r="AA1531" s="127"/>
      <c r="AB1531" s="434"/>
      <c r="AC1531" s="61"/>
      <c r="AD1531" s="207"/>
      <c r="AE1531" s="61"/>
      <c r="AF1531" s="130"/>
      <c r="AG1531" s="123"/>
      <c r="AH1531" s="123"/>
      <c r="AI1531" s="61"/>
      <c r="AJ1531" s="61"/>
      <c r="AK1531" s="61"/>
      <c r="AL1531" s="61"/>
      <c r="AM1531" s="76"/>
      <c r="AN1531" s="239"/>
      <c r="AO1531" s="239"/>
      <c r="AP1531" s="239"/>
      <c r="AQ1531" s="239"/>
    </row>
    <row r="1532" spans="1:43" x14ac:dyDescent="0.25">
      <c r="A1532" s="232"/>
      <c r="B1532" s="191"/>
      <c r="C1532" s="191"/>
      <c r="D1532" s="198"/>
      <c r="E1532" s="198"/>
      <c r="F1532" s="211"/>
      <c r="G1532" s="211"/>
      <c r="H1532" s="211"/>
      <c r="I1532" s="211"/>
      <c r="J1532" s="211"/>
      <c r="K1532" s="211"/>
      <c r="L1532" s="211"/>
      <c r="M1532" s="211"/>
      <c r="N1532" s="211"/>
      <c r="O1532" s="211"/>
      <c r="P1532" s="211"/>
      <c r="Q1532" s="211"/>
      <c r="R1532" s="211"/>
      <c r="S1532" s="211"/>
      <c r="T1532" s="211"/>
      <c r="U1532" s="211"/>
      <c r="V1532" s="211"/>
      <c r="W1532" s="211"/>
      <c r="X1532" s="211"/>
      <c r="Y1532" s="189"/>
      <c r="Z1532" s="127"/>
      <c r="AA1532" s="127"/>
      <c r="AB1532" s="434"/>
      <c r="AC1532" s="61"/>
      <c r="AD1532" s="207"/>
      <c r="AE1532" s="61"/>
      <c r="AF1532" s="130"/>
      <c r="AG1532" s="123"/>
      <c r="AH1532" s="123"/>
      <c r="AI1532" s="61"/>
      <c r="AJ1532" s="61"/>
      <c r="AK1532" s="61"/>
      <c r="AL1532" s="61"/>
      <c r="AM1532" s="76"/>
      <c r="AN1532" s="239"/>
      <c r="AO1532" s="239"/>
      <c r="AP1532" s="239"/>
      <c r="AQ1532" s="239"/>
    </row>
    <row r="1533" spans="1:43" x14ac:dyDescent="0.25">
      <c r="A1533" s="232"/>
      <c r="B1533" s="74"/>
      <c r="C1533" s="74"/>
      <c r="D1533" s="74"/>
      <c r="E1533" s="74"/>
      <c r="F1533" s="209"/>
      <c r="G1533" s="209"/>
      <c r="H1533" s="209"/>
      <c r="I1533" s="209"/>
      <c r="J1533" s="209"/>
      <c r="K1533" s="209"/>
      <c r="L1533" s="209"/>
      <c r="M1533" s="209"/>
      <c r="N1533" s="209"/>
      <c r="O1533" s="209"/>
      <c r="P1533" s="209"/>
      <c r="Q1533" s="209"/>
      <c r="R1533" s="209"/>
      <c r="S1533" s="209"/>
      <c r="T1533" s="209"/>
      <c r="U1533" s="209"/>
      <c r="V1533" s="209"/>
      <c r="W1533" s="209"/>
      <c r="X1533" s="209"/>
      <c r="Y1533" s="64"/>
      <c r="Z1533" s="127"/>
      <c r="AA1533" s="127"/>
      <c r="AB1533" s="434"/>
      <c r="AC1533" s="61"/>
      <c r="AD1533" s="207"/>
      <c r="AE1533" s="61"/>
      <c r="AF1533" s="130"/>
      <c r="AG1533" s="123"/>
      <c r="AH1533" s="123"/>
      <c r="AI1533" s="61"/>
      <c r="AJ1533" s="61"/>
      <c r="AK1533" s="61"/>
      <c r="AL1533" s="61"/>
      <c r="AM1533" s="76"/>
      <c r="AN1533" s="239"/>
      <c r="AO1533" s="239"/>
      <c r="AP1533" s="239"/>
      <c r="AQ1533" s="239"/>
    </row>
    <row r="1534" spans="1:43" x14ac:dyDescent="0.25">
      <c r="A1534" s="232"/>
      <c r="B1534" s="191"/>
      <c r="C1534" s="191"/>
      <c r="D1534" s="198"/>
      <c r="E1534" s="198"/>
      <c r="F1534" s="211"/>
      <c r="G1534" s="211"/>
      <c r="H1534" s="211"/>
      <c r="I1534" s="211"/>
      <c r="J1534" s="211"/>
      <c r="K1534" s="211"/>
      <c r="L1534" s="211"/>
      <c r="M1534" s="211"/>
      <c r="N1534" s="211"/>
      <c r="O1534" s="211"/>
      <c r="P1534" s="211"/>
      <c r="Q1534" s="211"/>
      <c r="R1534" s="211"/>
      <c r="S1534" s="211"/>
      <c r="T1534" s="211"/>
      <c r="U1534" s="211"/>
      <c r="V1534" s="211"/>
      <c r="W1534" s="211"/>
      <c r="X1534" s="211"/>
      <c r="Y1534" s="189"/>
      <c r="Z1534" s="127"/>
      <c r="AA1534" s="127"/>
      <c r="AB1534" s="434"/>
      <c r="AC1534" s="61"/>
      <c r="AD1534" s="207"/>
      <c r="AE1534" s="61"/>
      <c r="AF1534" s="130"/>
      <c r="AG1534" s="123"/>
      <c r="AH1534" s="123"/>
      <c r="AI1534" s="61"/>
      <c r="AJ1534" s="61"/>
      <c r="AK1534" s="61"/>
      <c r="AL1534" s="61"/>
      <c r="AM1534" s="76"/>
      <c r="AN1534" s="239"/>
      <c r="AO1534" s="239"/>
      <c r="AP1534" s="239"/>
      <c r="AQ1534" s="239"/>
    </row>
    <row r="1535" spans="1:43" x14ac:dyDescent="0.25">
      <c r="A1535" s="232"/>
      <c r="B1535" s="74"/>
      <c r="C1535" s="74"/>
      <c r="D1535" s="74"/>
      <c r="E1535" s="74"/>
      <c r="F1535" s="209"/>
      <c r="G1535" s="209"/>
      <c r="H1535" s="209"/>
      <c r="I1535" s="209"/>
      <c r="J1535" s="209"/>
      <c r="K1535" s="209"/>
      <c r="L1535" s="209"/>
      <c r="M1535" s="209"/>
      <c r="N1535" s="209"/>
      <c r="O1535" s="209"/>
      <c r="P1535" s="209"/>
      <c r="Q1535" s="209"/>
      <c r="R1535" s="209"/>
      <c r="S1535" s="209"/>
      <c r="T1535" s="209"/>
      <c r="U1535" s="209"/>
      <c r="V1535" s="209"/>
      <c r="W1535" s="209"/>
      <c r="X1535" s="209"/>
      <c r="Y1535" s="64"/>
      <c r="Z1535" s="127"/>
      <c r="AA1535" s="127"/>
      <c r="AB1535" s="434"/>
      <c r="AC1535" s="61"/>
      <c r="AD1535" s="207"/>
      <c r="AE1535" s="61"/>
      <c r="AF1535" s="130"/>
      <c r="AG1535" s="123"/>
      <c r="AH1535" s="123"/>
      <c r="AI1535" s="61"/>
      <c r="AJ1535" s="61"/>
      <c r="AK1535" s="61"/>
      <c r="AL1535" s="61"/>
      <c r="AM1535" s="76"/>
      <c r="AN1535" s="239"/>
      <c r="AO1535" s="239"/>
      <c r="AP1535" s="239"/>
      <c r="AQ1535" s="239"/>
    </row>
    <row r="1536" spans="1:43" x14ac:dyDescent="0.25">
      <c r="A1536" s="232"/>
      <c r="B1536" s="191"/>
      <c r="C1536" s="191"/>
      <c r="D1536" s="198"/>
      <c r="E1536" s="198"/>
      <c r="F1536" s="211"/>
      <c r="G1536" s="211"/>
      <c r="H1536" s="211"/>
      <c r="I1536" s="211"/>
      <c r="J1536" s="211"/>
      <c r="K1536" s="211"/>
      <c r="L1536" s="211"/>
      <c r="M1536" s="211"/>
      <c r="N1536" s="211"/>
      <c r="O1536" s="211"/>
      <c r="P1536" s="211"/>
      <c r="Q1536" s="211"/>
      <c r="R1536" s="211"/>
      <c r="S1536" s="211"/>
      <c r="T1536" s="211"/>
      <c r="U1536" s="211"/>
      <c r="V1536" s="211"/>
      <c r="W1536" s="211"/>
      <c r="X1536" s="211"/>
      <c r="Y1536" s="189"/>
      <c r="Z1536" s="127"/>
      <c r="AA1536" s="127"/>
      <c r="AB1536" s="434"/>
      <c r="AC1536" s="61"/>
      <c r="AD1536" s="207"/>
      <c r="AE1536" s="61"/>
      <c r="AF1536" s="130"/>
      <c r="AG1536" s="123"/>
      <c r="AH1536" s="123"/>
      <c r="AI1536" s="61"/>
      <c r="AJ1536" s="61"/>
      <c r="AK1536" s="61"/>
      <c r="AL1536" s="61"/>
      <c r="AM1536" s="76"/>
      <c r="AN1536" s="239"/>
      <c r="AO1536" s="239"/>
      <c r="AP1536" s="239"/>
      <c r="AQ1536" s="239"/>
    </row>
    <row r="1537" spans="1:43" x14ac:dyDescent="0.25">
      <c r="A1537" s="232"/>
      <c r="B1537" s="74"/>
      <c r="C1537" s="74"/>
      <c r="D1537" s="74"/>
      <c r="E1537" s="74"/>
      <c r="F1537" s="209"/>
      <c r="G1537" s="209"/>
      <c r="H1537" s="209"/>
      <c r="I1537" s="209"/>
      <c r="J1537" s="209"/>
      <c r="K1537" s="209"/>
      <c r="L1537" s="209"/>
      <c r="M1537" s="209"/>
      <c r="N1537" s="209"/>
      <c r="O1537" s="209"/>
      <c r="P1537" s="209"/>
      <c r="Q1537" s="209"/>
      <c r="R1537" s="209"/>
      <c r="S1537" s="209"/>
      <c r="T1537" s="209"/>
      <c r="U1537" s="209"/>
      <c r="V1537" s="209"/>
      <c r="W1537" s="209"/>
      <c r="X1537" s="209"/>
      <c r="Y1537" s="64"/>
      <c r="Z1537" s="127"/>
      <c r="AA1537" s="127"/>
      <c r="AB1537" s="434"/>
      <c r="AC1537" s="61"/>
      <c r="AD1537" s="207"/>
      <c r="AE1537" s="61"/>
      <c r="AF1537" s="130"/>
      <c r="AG1537" s="123"/>
      <c r="AH1537" s="123"/>
      <c r="AI1537" s="61"/>
      <c r="AJ1537" s="61"/>
      <c r="AK1537" s="61"/>
      <c r="AL1537" s="61"/>
      <c r="AM1537" s="76"/>
      <c r="AN1537" s="239"/>
      <c r="AO1537" s="239"/>
      <c r="AP1537" s="239"/>
      <c r="AQ1537" s="239"/>
    </row>
    <row r="1538" spans="1:43" x14ac:dyDescent="0.25">
      <c r="A1538" s="232"/>
      <c r="B1538" s="191"/>
      <c r="C1538" s="191"/>
      <c r="D1538" s="198"/>
      <c r="E1538" s="198"/>
      <c r="F1538" s="211"/>
      <c r="G1538" s="211"/>
      <c r="H1538" s="211"/>
      <c r="I1538" s="211"/>
      <c r="J1538" s="211"/>
      <c r="K1538" s="211"/>
      <c r="L1538" s="211"/>
      <c r="M1538" s="211"/>
      <c r="N1538" s="211"/>
      <c r="O1538" s="211"/>
      <c r="P1538" s="211"/>
      <c r="Q1538" s="211"/>
      <c r="R1538" s="211"/>
      <c r="S1538" s="211"/>
      <c r="T1538" s="211"/>
      <c r="U1538" s="211"/>
      <c r="V1538" s="211"/>
      <c r="W1538" s="211"/>
      <c r="X1538" s="211"/>
      <c r="Y1538" s="189"/>
      <c r="Z1538" s="127"/>
      <c r="AA1538" s="127"/>
      <c r="AB1538" s="434"/>
      <c r="AC1538" s="61"/>
      <c r="AD1538" s="207"/>
      <c r="AE1538" s="61"/>
      <c r="AF1538" s="130"/>
      <c r="AG1538" s="123"/>
      <c r="AH1538" s="123"/>
      <c r="AI1538" s="61"/>
      <c r="AJ1538" s="61"/>
      <c r="AK1538" s="61"/>
      <c r="AL1538" s="61"/>
      <c r="AM1538" s="76"/>
      <c r="AN1538" s="239"/>
      <c r="AO1538" s="239"/>
      <c r="AP1538" s="239"/>
      <c r="AQ1538" s="239"/>
    </row>
    <row r="1539" spans="1:43" x14ac:dyDescent="0.25">
      <c r="A1539" s="232"/>
      <c r="B1539" s="74"/>
      <c r="C1539" s="74"/>
      <c r="D1539" s="74"/>
      <c r="E1539" s="74"/>
      <c r="F1539" s="209"/>
      <c r="G1539" s="209"/>
      <c r="H1539" s="209"/>
      <c r="I1539" s="209"/>
      <c r="J1539" s="209"/>
      <c r="K1539" s="209"/>
      <c r="L1539" s="209"/>
      <c r="M1539" s="209"/>
      <c r="N1539" s="209"/>
      <c r="O1539" s="209"/>
      <c r="P1539" s="209"/>
      <c r="Q1539" s="209"/>
      <c r="R1539" s="209"/>
      <c r="S1539" s="209"/>
      <c r="T1539" s="209"/>
      <c r="U1539" s="209"/>
      <c r="V1539" s="209"/>
      <c r="W1539" s="209"/>
      <c r="X1539" s="209"/>
      <c r="Y1539" s="64"/>
      <c r="Z1539" s="127"/>
      <c r="AA1539" s="127"/>
      <c r="AB1539" s="434"/>
      <c r="AC1539" s="61"/>
      <c r="AD1539" s="207"/>
      <c r="AE1539" s="61"/>
      <c r="AF1539" s="130"/>
      <c r="AG1539" s="123"/>
      <c r="AH1539" s="123"/>
      <c r="AI1539" s="61"/>
      <c r="AJ1539" s="61"/>
      <c r="AK1539" s="61"/>
      <c r="AL1539" s="61"/>
      <c r="AM1539" s="76"/>
      <c r="AN1539" s="239"/>
      <c r="AO1539" s="239"/>
      <c r="AP1539" s="239"/>
      <c r="AQ1539" s="239"/>
    </row>
    <row r="1540" spans="1:43" x14ac:dyDescent="0.25">
      <c r="A1540" s="232"/>
      <c r="B1540" s="191"/>
      <c r="C1540" s="191"/>
      <c r="D1540" s="198"/>
      <c r="E1540" s="198"/>
      <c r="F1540" s="211"/>
      <c r="G1540" s="211"/>
      <c r="H1540" s="211"/>
      <c r="I1540" s="211"/>
      <c r="J1540" s="211"/>
      <c r="K1540" s="211"/>
      <c r="L1540" s="211"/>
      <c r="M1540" s="211"/>
      <c r="N1540" s="211"/>
      <c r="O1540" s="211"/>
      <c r="P1540" s="211"/>
      <c r="Q1540" s="211"/>
      <c r="R1540" s="211"/>
      <c r="S1540" s="211"/>
      <c r="T1540" s="211"/>
      <c r="U1540" s="211"/>
      <c r="V1540" s="211"/>
      <c r="W1540" s="211"/>
      <c r="X1540" s="211"/>
      <c r="Y1540" s="189"/>
      <c r="Z1540" s="127"/>
      <c r="AA1540" s="127"/>
      <c r="AB1540" s="434"/>
      <c r="AC1540" s="61"/>
      <c r="AD1540" s="207"/>
      <c r="AE1540" s="61"/>
      <c r="AF1540" s="130"/>
      <c r="AG1540" s="123"/>
      <c r="AH1540" s="123"/>
      <c r="AI1540" s="61"/>
      <c r="AJ1540" s="61"/>
      <c r="AK1540" s="61"/>
      <c r="AL1540" s="61"/>
      <c r="AM1540" s="76"/>
      <c r="AN1540" s="239"/>
      <c r="AO1540" s="239"/>
      <c r="AP1540" s="239"/>
      <c r="AQ1540" s="239"/>
    </row>
    <row r="1541" spans="1:43" x14ac:dyDescent="0.25">
      <c r="A1541" s="232"/>
      <c r="B1541" s="74"/>
      <c r="C1541" s="74"/>
      <c r="D1541" s="74"/>
      <c r="E1541" s="74"/>
      <c r="F1541" s="209"/>
      <c r="G1541" s="209"/>
      <c r="H1541" s="209"/>
      <c r="I1541" s="209"/>
      <c r="J1541" s="209"/>
      <c r="K1541" s="209"/>
      <c r="L1541" s="209"/>
      <c r="M1541" s="209"/>
      <c r="N1541" s="209"/>
      <c r="O1541" s="209"/>
      <c r="P1541" s="209"/>
      <c r="Q1541" s="209"/>
      <c r="R1541" s="209"/>
      <c r="S1541" s="209"/>
      <c r="T1541" s="209"/>
      <c r="U1541" s="209"/>
      <c r="V1541" s="209"/>
      <c r="W1541" s="209"/>
      <c r="X1541" s="209"/>
      <c r="Y1541" s="64"/>
      <c r="Z1541" s="127"/>
      <c r="AA1541" s="127"/>
      <c r="AB1541" s="434"/>
      <c r="AC1541" s="61"/>
      <c r="AD1541" s="207"/>
      <c r="AE1541" s="61"/>
      <c r="AF1541" s="130"/>
      <c r="AG1541" s="123"/>
      <c r="AH1541" s="123"/>
      <c r="AI1541" s="61"/>
      <c r="AJ1541" s="61"/>
      <c r="AK1541" s="61"/>
      <c r="AL1541" s="61"/>
      <c r="AM1541" s="76"/>
      <c r="AN1541" s="239"/>
      <c r="AO1541" s="239"/>
      <c r="AP1541" s="239"/>
      <c r="AQ1541" s="239"/>
    </row>
    <row r="1542" spans="1:43" x14ac:dyDescent="0.25">
      <c r="A1542" s="232"/>
      <c r="B1542" s="191"/>
      <c r="C1542" s="191"/>
      <c r="D1542" s="198"/>
      <c r="E1542" s="198"/>
      <c r="F1542" s="211"/>
      <c r="G1542" s="211"/>
      <c r="H1542" s="211"/>
      <c r="I1542" s="211"/>
      <c r="J1542" s="211"/>
      <c r="K1542" s="211"/>
      <c r="L1542" s="211"/>
      <c r="M1542" s="211"/>
      <c r="N1542" s="211"/>
      <c r="O1542" s="211"/>
      <c r="P1542" s="211"/>
      <c r="Q1542" s="211"/>
      <c r="R1542" s="211"/>
      <c r="S1542" s="211"/>
      <c r="T1542" s="211"/>
      <c r="U1542" s="211"/>
      <c r="V1542" s="211"/>
      <c r="W1542" s="211"/>
      <c r="X1542" s="211"/>
      <c r="Y1542" s="189"/>
      <c r="Z1542" s="127"/>
      <c r="AA1542" s="127"/>
      <c r="AB1542" s="434"/>
      <c r="AC1542" s="61"/>
      <c r="AD1542" s="207"/>
      <c r="AE1542" s="61"/>
      <c r="AF1542" s="130"/>
      <c r="AG1542" s="123"/>
      <c r="AH1542" s="123"/>
      <c r="AI1542" s="61"/>
      <c r="AJ1542" s="61"/>
      <c r="AK1542" s="61"/>
      <c r="AL1542" s="61"/>
      <c r="AM1542" s="76"/>
      <c r="AN1542" s="239"/>
      <c r="AO1542" s="239"/>
      <c r="AP1542" s="239"/>
      <c r="AQ1542" s="239"/>
    </row>
    <row r="1543" spans="1:43" x14ac:dyDescent="0.25">
      <c r="A1543" s="232"/>
      <c r="B1543" s="74"/>
      <c r="C1543" s="74"/>
      <c r="D1543" s="74"/>
      <c r="E1543" s="74"/>
      <c r="F1543" s="209"/>
      <c r="G1543" s="209"/>
      <c r="H1543" s="209"/>
      <c r="I1543" s="209"/>
      <c r="J1543" s="209"/>
      <c r="K1543" s="209"/>
      <c r="L1543" s="209"/>
      <c r="M1543" s="209"/>
      <c r="N1543" s="209"/>
      <c r="O1543" s="209"/>
      <c r="P1543" s="209"/>
      <c r="Q1543" s="209"/>
      <c r="R1543" s="209"/>
      <c r="S1543" s="209"/>
      <c r="T1543" s="209"/>
      <c r="U1543" s="209"/>
      <c r="V1543" s="209"/>
      <c r="W1543" s="209"/>
      <c r="X1543" s="209"/>
      <c r="Y1543" s="64"/>
      <c r="Z1543" s="127"/>
      <c r="AA1543" s="127"/>
      <c r="AB1543" s="434"/>
      <c r="AC1543" s="61"/>
      <c r="AD1543" s="207"/>
      <c r="AE1543" s="61"/>
      <c r="AF1543" s="130"/>
      <c r="AG1543" s="123"/>
      <c r="AH1543" s="123"/>
      <c r="AI1543" s="61"/>
      <c r="AJ1543" s="61"/>
      <c r="AK1543" s="61"/>
      <c r="AL1543" s="61"/>
      <c r="AM1543" s="76"/>
      <c r="AN1543" s="239"/>
      <c r="AO1543" s="239"/>
      <c r="AP1543" s="239"/>
      <c r="AQ1543" s="239"/>
    </row>
    <row r="1544" spans="1:43" x14ac:dyDescent="0.25">
      <c r="A1544" s="232"/>
      <c r="B1544" s="191"/>
      <c r="C1544" s="191"/>
      <c r="D1544" s="198"/>
      <c r="E1544" s="198"/>
      <c r="F1544" s="211"/>
      <c r="G1544" s="211"/>
      <c r="H1544" s="211"/>
      <c r="I1544" s="211"/>
      <c r="J1544" s="211"/>
      <c r="K1544" s="211"/>
      <c r="L1544" s="211"/>
      <c r="M1544" s="211"/>
      <c r="N1544" s="211"/>
      <c r="O1544" s="211"/>
      <c r="P1544" s="211"/>
      <c r="Q1544" s="211"/>
      <c r="R1544" s="211"/>
      <c r="S1544" s="211"/>
      <c r="T1544" s="211"/>
      <c r="U1544" s="211"/>
      <c r="V1544" s="211"/>
      <c r="W1544" s="211"/>
      <c r="X1544" s="211"/>
      <c r="Y1544" s="189"/>
      <c r="Z1544" s="127"/>
      <c r="AA1544" s="127"/>
      <c r="AB1544" s="434"/>
      <c r="AC1544" s="61"/>
      <c r="AD1544" s="207"/>
      <c r="AE1544" s="61"/>
      <c r="AF1544" s="130"/>
      <c r="AG1544" s="123"/>
      <c r="AH1544" s="123"/>
      <c r="AI1544" s="61"/>
      <c r="AJ1544" s="61"/>
      <c r="AK1544" s="61"/>
      <c r="AL1544" s="61"/>
      <c r="AM1544" s="76"/>
      <c r="AN1544" s="239"/>
      <c r="AO1544" s="239"/>
      <c r="AP1544" s="239"/>
      <c r="AQ1544" s="239"/>
    </row>
    <row r="1545" spans="1:43" x14ac:dyDescent="0.25">
      <c r="A1545" s="232"/>
      <c r="B1545" s="74"/>
      <c r="C1545" s="74"/>
      <c r="D1545" s="74"/>
      <c r="E1545" s="74"/>
      <c r="F1545" s="209"/>
      <c r="G1545" s="209"/>
      <c r="H1545" s="209"/>
      <c r="I1545" s="209"/>
      <c r="J1545" s="209"/>
      <c r="K1545" s="209"/>
      <c r="L1545" s="209"/>
      <c r="M1545" s="209"/>
      <c r="N1545" s="209"/>
      <c r="O1545" s="209"/>
      <c r="P1545" s="209"/>
      <c r="Q1545" s="209"/>
      <c r="R1545" s="209"/>
      <c r="S1545" s="209"/>
      <c r="T1545" s="209"/>
      <c r="U1545" s="209"/>
      <c r="V1545" s="209"/>
      <c r="W1545" s="209"/>
      <c r="X1545" s="209"/>
      <c r="Y1545" s="64"/>
      <c r="Z1545" s="127"/>
      <c r="AA1545" s="127"/>
      <c r="AB1545" s="434"/>
      <c r="AC1545" s="61"/>
      <c r="AD1545" s="207"/>
      <c r="AE1545" s="61"/>
      <c r="AF1545" s="130"/>
      <c r="AG1545" s="123"/>
      <c r="AH1545" s="123"/>
      <c r="AI1545" s="61"/>
      <c r="AJ1545" s="61"/>
      <c r="AK1545" s="61"/>
      <c r="AL1545" s="61"/>
      <c r="AM1545" s="76"/>
      <c r="AN1545" s="239"/>
      <c r="AO1545" s="239"/>
      <c r="AP1545" s="239"/>
      <c r="AQ1545" s="239"/>
    </row>
    <row r="1546" spans="1:43" x14ac:dyDescent="0.25">
      <c r="A1546" s="232"/>
      <c r="B1546" s="191"/>
      <c r="C1546" s="191"/>
      <c r="D1546" s="198"/>
      <c r="E1546" s="198"/>
      <c r="F1546" s="211"/>
      <c r="G1546" s="211"/>
      <c r="H1546" s="211"/>
      <c r="I1546" s="211"/>
      <c r="J1546" s="211"/>
      <c r="K1546" s="211"/>
      <c r="L1546" s="211"/>
      <c r="M1546" s="211"/>
      <c r="N1546" s="211"/>
      <c r="O1546" s="211"/>
      <c r="P1546" s="211"/>
      <c r="Q1546" s="211"/>
      <c r="R1546" s="211"/>
      <c r="S1546" s="211"/>
      <c r="T1546" s="211"/>
      <c r="U1546" s="211"/>
      <c r="V1546" s="211"/>
      <c r="W1546" s="211"/>
      <c r="X1546" s="211"/>
      <c r="Y1546" s="189"/>
      <c r="Z1546" s="127"/>
      <c r="AA1546" s="127"/>
      <c r="AB1546" s="434"/>
      <c r="AC1546" s="61"/>
      <c r="AD1546" s="207"/>
      <c r="AE1546" s="61"/>
      <c r="AF1546" s="130"/>
      <c r="AG1546" s="123"/>
      <c r="AH1546" s="123"/>
      <c r="AI1546" s="61"/>
      <c r="AJ1546" s="61"/>
      <c r="AK1546" s="61"/>
      <c r="AL1546" s="61"/>
      <c r="AM1546" s="76"/>
      <c r="AN1546" s="239"/>
      <c r="AO1546" s="239"/>
      <c r="AP1546" s="239"/>
      <c r="AQ1546" s="239"/>
    </row>
    <row r="1547" spans="1:43" x14ac:dyDescent="0.25">
      <c r="A1547" s="232"/>
      <c r="B1547" s="74"/>
      <c r="C1547" s="74"/>
      <c r="D1547" s="74"/>
      <c r="E1547" s="74"/>
      <c r="F1547" s="209"/>
      <c r="G1547" s="209"/>
      <c r="H1547" s="209"/>
      <c r="I1547" s="209"/>
      <c r="J1547" s="209"/>
      <c r="K1547" s="209"/>
      <c r="L1547" s="209"/>
      <c r="M1547" s="209"/>
      <c r="N1547" s="209"/>
      <c r="O1547" s="209"/>
      <c r="P1547" s="209"/>
      <c r="Q1547" s="209"/>
      <c r="R1547" s="209"/>
      <c r="S1547" s="209"/>
      <c r="T1547" s="209"/>
      <c r="U1547" s="209"/>
      <c r="V1547" s="209"/>
      <c r="W1547" s="209"/>
      <c r="X1547" s="209"/>
      <c r="Y1547" s="64"/>
      <c r="Z1547" s="127"/>
      <c r="AA1547" s="127"/>
      <c r="AB1547" s="434"/>
      <c r="AC1547" s="61"/>
      <c r="AD1547" s="207"/>
      <c r="AE1547" s="61"/>
      <c r="AF1547" s="130"/>
      <c r="AG1547" s="123"/>
      <c r="AH1547" s="123"/>
      <c r="AI1547" s="61"/>
      <c r="AJ1547" s="61"/>
      <c r="AK1547" s="61"/>
      <c r="AL1547" s="61"/>
      <c r="AM1547" s="76"/>
      <c r="AN1547" s="239"/>
      <c r="AO1547" s="239"/>
      <c r="AP1547" s="239"/>
      <c r="AQ1547" s="239"/>
    </row>
    <row r="1548" spans="1:43" x14ac:dyDescent="0.25">
      <c r="A1548" s="232"/>
      <c r="B1548" s="191"/>
      <c r="C1548" s="191"/>
      <c r="D1548" s="198"/>
      <c r="E1548" s="198"/>
      <c r="F1548" s="211"/>
      <c r="G1548" s="211"/>
      <c r="H1548" s="211"/>
      <c r="I1548" s="211"/>
      <c r="J1548" s="211"/>
      <c r="K1548" s="211"/>
      <c r="L1548" s="211"/>
      <c r="M1548" s="211"/>
      <c r="N1548" s="211"/>
      <c r="O1548" s="211"/>
      <c r="P1548" s="211"/>
      <c r="Q1548" s="211"/>
      <c r="R1548" s="211"/>
      <c r="S1548" s="211"/>
      <c r="T1548" s="211"/>
      <c r="U1548" s="211"/>
      <c r="V1548" s="211"/>
      <c r="W1548" s="211"/>
      <c r="X1548" s="211"/>
      <c r="Y1548" s="189"/>
      <c r="Z1548" s="127"/>
      <c r="AA1548" s="127"/>
      <c r="AB1548" s="434"/>
      <c r="AC1548" s="61"/>
      <c r="AD1548" s="207"/>
      <c r="AE1548" s="61"/>
      <c r="AF1548" s="130"/>
      <c r="AG1548" s="123"/>
      <c r="AH1548" s="123"/>
      <c r="AI1548" s="61"/>
      <c r="AJ1548" s="61"/>
      <c r="AK1548" s="61"/>
      <c r="AL1548" s="61"/>
      <c r="AM1548" s="76"/>
      <c r="AN1548" s="239"/>
      <c r="AO1548" s="239"/>
      <c r="AP1548" s="239"/>
      <c r="AQ1548" s="239"/>
    </row>
    <row r="1549" spans="1:43" x14ac:dyDescent="0.25">
      <c r="A1549" s="232"/>
      <c r="B1549" s="74"/>
      <c r="C1549" s="74"/>
      <c r="D1549" s="74"/>
      <c r="E1549" s="74"/>
      <c r="F1549" s="209"/>
      <c r="G1549" s="209"/>
      <c r="H1549" s="209"/>
      <c r="I1549" s="209"/>
      <c r="J1549" s="209"/>
      <c r="K1549" s="209"/>
      <c r="L1549" s="209"/>
      <c r="M1549" s="209"/>
      <c r="N1549" s="209"/>
      <c r="O1549" s="209"/>
      <c r="P1549" s="209"/>
      <c r="Q1549" s="209"/>
      <c r="R1549" s="209"/>
      <c r="S1549" s="209"/>
      <c r="T1549" s="209"/>
      <c r="U1549" s="209"/>
      <c r="V1549" s="209"/>
      <c r="W1549" s="209"/>
      <c r="X1549" s="209"/>
      <c r="Y1549" s="64"/>
      <c r="Z1549" s="127"/>
      <c r="AA1549" s="127"/>
      <c r="AB1549" s="434"/>
      <c r="AC1549" s="61"/>
      <c r="AD1549" s="207"/>
      <c r="AE1549" s="61"/>
      <c r="AF1549" s="130"/>
      <c r="AG1549" s="123"/>
      <c r="AH1549" s="123"/>
      <c r="AI1549" s="61"/>
      <c r="AJ1549" s="61"/>
      <c r="AK1549" s="61"/>
      <c r="AL1549" s="61"/>
      <c r="AM1549" s="76"/>
      <c r="AN1549" s="239"/>
      <c r="AO1549" s="239"/>
      <c r="AP1549" s="239"/>
      <c r="AQ1549" s="239"/>
    </row>
    <row r="1550" spans="1:43" x14ac:dyDescent="0.25">
      <c r="A1550" s="232"/>
      <c r="B1550" s="191"/>
      <c r="C1550" s="191"/>
      <c r="D1550" s="198"/>
      <c r="E1550" s="198"/>
      <c r="F1550" s="211"/>
      <c r="G1550" s="211"/>
      <c r="H1550" s="211"/>
      <c r="I1550" s="211"/>
      <c r="J1550" s="211"/>
      <c r="K1550" s="211"/>
      <c r="L1550" s="211"/>
      <c r="M1550" s="211"/>
      <c r="N1550" s="211"/>
      <c r="O1550" s="211"/>
      <c r="P1550" s="211"/>
      <c r="Q1550" s="211"/>
      <c r="R1550" s="211"/>
      <c r="S1550" s="211"/>
      <c r="T1550" s="211"/>
      <c r="U1550" s="211"/>
      <c r="V1550" s="211"/>
      <c r="W1550" s="211"/>
      <c r="X1550" s="211"/>
      <c r="Y1550" s="189"/>
      <c r="Z1550" s="127"/>
      <c r="AA1550" s="127"/>
      <c r="AB1550" s="434"/>
      <c r="AC1550" s="61"/>
      <c r="AD1550" s="207"/>
      <c r="AE1550" s="61"/>
      <c r="AF1550" s="130"/>
      <c r="AG1550" s="123"/>
      <c r="AH1550" s="123"/>
      <c r="AI1550" s="61"/>
      <c r="AJ1550" s="61"/>
      <c r="AK1550" s="61"/>
      <c r="AL1550" s="61"/>
      <c r="AM1550" s="76"/>
      <c r="AN1550" s="239"/>
      <c r="AO1550" s="239"/>
      <c r="AP1550" s="239"/>
      <c r="AQ1550" s="239"/>
    </row>
    <row r="1551" spans="1:43" x14ac:dyDescent="0.25">
      <c r="A1551" s="232"/>
      <c r="B1551" s="74"/>
      <c r="C1551" s="74"/>
      <c r="D1551" s="74"/>
      <c r="E1551" s="74"/>
      <c r="F1551" s="209"/>
      <c r="G1551" s="209"/>
      <c r="H1551" s="209"/>
      <c r="I1551" s="209"/>
      <c r="J1551" s="209"/>
      <c r="K1551" s="209"/>
      <c r="L1551" s="209"/>
      <c r="M1551" s="209"/>
      <c r="N1551" s="209"/>
      <c r="O1551" s="209"/>
      <c r="P1551" s="209"/>
      <c r="Q1551" s="209"/>
      <c r="R1551" s="209"/>
      <c r="S1551" s="209"/>
      <c r="T1551" s="209"/>
      <c r="U1551" s="209"/>
      <c r="V1551" s="209"/>
      <c r="W1551" s="209"/>
      <c r="X1551" s="209"/>
      <c r="Y1551" s="64"/>
      <c r="Z1551" s="127"/>
      <c r="AA1551" s="127"/>
      <c r="AB1551" s="434"/>
      <c r="AC1551" s="61"/>
      <c r="AD1551" s="207"/>
      <c r="AE1551" s="61"/>
      <c r="AF1551" s="130"/>
      <c r="AG1551" s="123"/>
      <c r="AH1551" s="123"/>
      <c r="AI1551" s="61"/>
      <c r="AJ1551" s="61"/>
      <c r="AK1551" s="61"/>
      <c r="AL1551" s="61"/>
      <c r="AM1551" s="76"/>
      <c r="AN1551" s="239"/>
      <c r="AO1551" s="239"/>
      <c r="AP1551" s="239"/>
      <c r="AQ1551" s="239"/>
    </row>
    <row r="1552" spans="1:43" x14ac:dyDescent="0.25">
      <c r="A1552" s="232"/>
      <c r="B1552" s="191"/>
      <c r="C1552" s="191"/>
      <c r="D1552" s="198"/>
      <c r="E1552" s="198"/>
      <c r="F1552" s="211"/>
      <c r="G1552" s="211"/>
      <c r="H1552" s="211"/>
      <c r="I1552" s="211"/>
      <c r="J1552" s="211"/>
      <c r="K1552" s="211"/>
      <c r="L1552" s="211"/>
      <c r="M1552" s="211"/>
      <c r="N1552" s="211"/>
      <c r="O1552" s="211"/>
      <c r="P1552" s="211"/>
      <c r="Q1552" s="211"/>
      <c r="R1552" s="211"/>
      <c r="S1552" s="211"/>
      <c r="T1552" s="211"/>
      <c r="U1552" s="211"/>
      <c r="V1552" s="211"/>
      <c r="W1552" s="211"/>
      <c r="X1552" s="211"/>
      <c r="Y1552" s="189"/>
      <c r="Z1552" s="127"/>
      <c r="AA1552" s="127"/>
      <c r="AB1552" s="434"/>
      <c r="AC1552" s="61"/>
      <c r="AD1552" s="207"/>
      <c r="AE1552" s="61"/>
      <c r="AF1552" s="130"/>
      <c r="AG1552" s="123"/>
      <c r="AH1552" s="123"/>
      <c r="AI1552" s="61"/>
      <c r="AJ1552" s="61"/>
      <c r="AK1552" s="61"/>
      <c r="AL1552" s="61"/>
      <c r="AM1552" s="76"/>
      <c r="AN1552" s="239"/>
      <c r="AO1552" s="239"/>
      <c r="AP1552" s="239"/>
      <c r="AQ1552" s="239"/>
    </row>
    <row r="1553" spans="1:43" x14ac:dyDescent="0.25">
      <c r="A1553" s="232"/>
      <c r="B1553" s="74"/>
      <c r="C1553" s="74"/>
      <c r="D1553" s="74"/>
      <c r="E1553" s="74"/>
      <c r="F1553" s="209"/>
      <c r="G1553" s="209"/>
      <c r="H1553" s="209"/>
      <c r="I1553" s="209"/>
      <c r="J1553" s="209"/>
      <c r="K1553" s="209"/>
      <c r="L1553" s="209"/>
      <c r="M1553" s="209"/>
      <c r="N1553" s="209"/>
      <c r="O1553" s="209"/>
      <c r="P1553" s="209"/>
      <c r="Q1553" s="209"/>
      <c r="R1553" s="209"/>
      <c r="S1553" s="209"/>
      <c r="T1553" s="209"/>
      <c r="U1553" s="209"/>
      <c r="V1553" s="209"/>
      <c r="W1553" s="209"/>
      <c r="X1553" s="209"/>
      <c r="Y1553" s="64"/>
      <c r="Z1553" s="127"/>
      <c r="AA1553" s="127"/>
      <c r="AB1553" s="434"/>
      <c r="AC1553" s="61"/>
      <c r="AD1553" s="207"/>
      <c r="AE1553" s="61"/>
      <c r="AF1553" s="130"/>
      <c r="AG1553" s="123"/>
      <c r="AH1553" s="123"/>
      <c r="AI1553" s="61"/>
      <c r="AJ1553" s="61"/>
      <c r="AK1553" s="61"/>
      <c r="AL1553" s="61"/>
      <c r="AM1553" s="76"/>
      <c r="AN1553" s="239"/>
      <c r="AO1553" s="239"/>
      <c r="AP1553" s="239"/>
      <c r="AQ1553" s="239"/>
    </row>
    <row r="1554" spans="1:43" x14ac:dyDescent="0.25">
      <c r="A1554" s="232"/>
      <c r="B1554" s="191"/>
      <c r="C1554" s="191"/>
      <c r="D1554" s="198"/>
      <c r="E1554" s="198"/>
      <c r="F1554" s="211"/>
      <c r="G1554" s="211"/>
      <c r="H1554" s="211"/>
      <c r="I1554" s="211"/>
      <c r="J1554" s="211"/>
      <c r="K1554" s="211"/>
      <c r="L1554" s="211"/>
      <c r="M1554" s="211"/>
      <c r="N1554" s="211"/>
      <c r="O1554" s="211"/>
      <c r="P1554" s="211"/>
      <c r="Q1554" s="211"/>
      <c r="R1554" s="211"/>
      <c r="S1554" s="211"/>
      <c r="T1554" s="211"/>
      <c r="U1554" s="211"/>
      <c r="V1554" s="211"/>
      <c r="W1554" s="211"/>
      <c r="X1554" s="211"/>
      <c r="Y1554" s="189"/>
      <c r="Z1554" s="127"/>
      <c r="AA1554" s="127"/>
      <c r="AB1554" s="434"/>
      <c r="AC1554" s="61"/>
      <c r="AD1554" s="207"/>
      <c r="AE1554" s="61"/>
      <c r="AF1554" s="130"/>
      <c r="AG1554" s="123"/>
      <c r="AH1554" s="123"/>
      <c r="AI1554" s="61"/>
      <c r="AJ1554" s="61"/>
      <c r="AK1554" s="61"/>
      <c r="AL1554" s="61"/>
      <c r="AM1554" s="76"/>
      <c r="AN1554" s="239"/>
      <c r="AO1554" s="239"/>
      <c r="AP1554" s="239"/>
      <c r="AQ1554" s="239"/>
    </row>
    <row r="1555" spans="1:43" x14ac:dyDescent="0.25">
      <c r="A1555" s="232"/>
      <c r="B1555" s="74"/>
      <c r="C1555" s="74"/>
      <c r="D1555" s="74"/>
      <c r="E1555" s="74"/>
      <c r="F1555" s="209"/>
      <c r="G1555" s="209"/>
      <c r="H1555" s="209"/>
      <c r="I1555" s="209"/>
      <c r="J1555" s="209"/>
      <c r="K1555" s="209"/>
      <c r="L1555" s="209"/>
      <c r="M1555" s="209"/>
      <c r="N1555" s="209"/>
      <c r="O1555" s="209"/>
      <c r="P1555" s="209"/>
      <c r="Q1555" s="209"/>
      <c r="R1555" s="209"/>
      <c r="S1555" s="209"/>
      <c r="T1555" s="209"/>
      <c r="U1555" s="209"/>
      <c r="V1555" s="209"/>
      <c r="W1555" s="209"/>
      <c r="X1555" s="209"/>
      <c r="Y1555" s="64"/>
      <c r="Z1555" s="127"/>
      <c r="AA1555" s="127"/>
      <c r="AB1555" s="434"/>
      <c r="AC1555" s="61"/>
      <c r="AD1555" s="207"/>
      <c r="AE1555" s="61"/>
      <c r="AF1555" s="130"/>
      <c r="AG1555" s="123"/>
      <c r="AH1555" s="123"/>
      <c r="AI1555" s="61"/>
      <c r="AJ1555" s="61"/>
      <c r="AK1555" s="61"/>
      <c r="AL1555" s="61"/>
      <c r="AM1555" s="76"/>
      <c r="AN1555" s="239"/>
      <c r="AO1555" s="239"/>
      <c r="AP1555" s="239"/>
      <c r="AQ1555" s="239"/>
    </row>
    <row r="1556" spans="1:43" x14ac:dyDescent="0.25">
      <c r="A1556" s="232"/>
      <c r="B1556" s="191"/>
      <c r="C1556" s="191"/>
      <c r="D1556" s="198"/>
      <c r="E1556" s="198"/>
      <c r="F1556" s="211"/>
      <c r="G1556" s="211"/>
      <c r="H1556" s="211"/>
      <c r="I1556" s="211"/>
      <c r="J1556" s="211"/>
      <c r="K1556" s="211"/>
      <c r="L1556" s="211"/>
      <c r="M1556" s="211"/>
      <c r="N1556" s="211"/>
      <c r="O1556" s="211"/>
      <c r="P1556" s="211"/>
      <c r="Q1556" s="211"/>
      <c r="R1556" s="211"/>
      <c r="S1556" s="211"/>
      <c r="T1556" s="211"/>
      <c r="U1556" s="211"/>
      <c r="V1556" s="211"/>
      <c r="W1556" s="211"/>
      <c r="X1556" s="211"/>
      <c r="Y1556" s="189"/>
      <c r="Z1556" s="127"/>
      <c r="AA1556" s="127"/>
      <c r="AB1556" s="434"/>
      <c r="AC1556" s="61"/>
      <c r="AD1556" s="207"/>
      <c r="AE1556" s="61"/>
      <c r="AF1556" s="130"/>
      <c r="AG1556" s="123"/>
      <c r="AH1556" s="123"/>
      <c r="AI1556" s="61"/>
      <c r="AJ1556" s="61"/>
      <c r="AK1556" s="61"/>
      <c r="AL1556" s="61"/>
      <c r="AM1556" s="76"/>
      <c r="AN1556" s="239"/>
      <c r="AO1556" s="239"/>
      <c r="AP1556" s="239"/>
      <c r="AQ1556" s="239"/>
    </row>
    <row r="1557" spans="1:43" x14ac:dyDescent="0.25">
      <c r="A1557" s="232"/>
      <c r="B1557" s="74"/>
      <c r="C1557" s="74"/>
      <c r="D1557" s="74"/>
      <c r="E1557" s="74"/>
      <c r="F1557" s="209"/>
      <c r="G1557" s="209"/>
      <c r="H1557" s="209"/>
      <c r="I1557" s="209"/>
      <c r="J1557" s="209"/>
      <c r="K1557" s="209"/>
      <c r="L1557" s="209"/>
      <c r="M1557" s="209"/>
      <c r="N1557" s="209"/>
      <c r="O1557" s="209"/>
      <c r="P1557" s="209"/>
      <c r="Q1557" s="209"/>
      <c r="R1557" s="209"/>
      <c r="S1557" s="209"/>
      <c r="T1557" s="209"/>
      <c r="U1557" s="209"/>
      <c r="V1557" s="209"/>
      <c r="W1557" s="209"/>
      <c r="X1557" s="209"/>
      <c r="Y1557" s="64"/>
      <c r="Z1557" s="127"/>
      <c r="AA1557" s="127"/>
      <c r="AB1557" s="434"/>
      <c r="AC1557" s="61"/>
      <c r="AD1557" s="207"/>
      <c r="AE1557" s="61"/>
      <c r="AF1557" s="130"/>
      <c r="AG1557" s="123"/>
      <c r="AH1557" s="123"/>
      <c r="AI1557" s="61"/>
      <c r="AJ1557" s="61"/>
      <c r="AK1557" s="61"/>
      <c r="AL1557" s="61"/>
      <c r="AM1557" s="76"/>
      <c r="AN1557" s="239"/>
      <c r="AO1557" s="239"/>
      <c r="AP1557" s="239"/>
      <c r="AQ1557" s="239"/>
    </row>
    <row r="1558" spans="1:43" x14ac:dyDescent="0.25">
      <c r="A1558" s="232"/>
      <c r="B1558" s="191"/>
      <c r="C1558" s="191"/>
      <c r="D1558" s="198"/>
      <c r="E1558" s="198"/>
      <c r="F1558" s="211"/>
      <c r="G1558" s="211"/>
      <c r="H1558" s="211"/>
      <c r="I1558" s="211"/>
      <c r="J1558" s="211"/>
      <c r="K1558" s="211"/>
      <c r="L1558" s="211"/>
      <c r="M1558" s="211"/>
      <c r="N1558" s="211"/>
      <c r="O1558" s="211"/>
      <c r="P1558" s="211"/>
      <c r="Q1558" s="211"/>
      <c r="R1558" s="211"/>
      <c r="S1558" s="211"/>
      <c r="T1558" s="211"/>
      <c r="U1558" s="211"/>
      <c r="V1558" s="211"/>
      <c r="W1558" s="211"/>
      <c r="X1558" s="211"/>
      <c r="Y1558" s="189"/>
      <c r="Z1558" s="127"/>
      <c r="AA1558" s="127"/>
      <c r="AB1558" s="434"/>
      <c r="AC1558" s="61"/>
      <c r="AD1558" s="207"/>
      <c r="AE1558" s="61"/>
      <c r="AF1558" s="130"/>
      <c r="AG1558" s="123"/>
      <c r="AH1558" s="123"/>
      <c r="AI1558" s="61"/>
      <c r="AJ1558" s="61"/>
      <c r="AK1558" s="61"/>
      <c r="AL1558" s="61"/>
      <c r="AM1558" s="76"/>
      <c r="AN1558" s="239"/>
      <c r="AO1558" s="239"/>
      <c r="AP1558" s="239"/>
      <c r="AQ1558" s="239"/>
    </row>
    <row r="1559" spans="1:43" x14ac:dyDescent="0.25">
      <c r="A1559" s="232"/>
      <c r="B1559" s="74"/>
      <c r="C1559" s="74"/>
      <c r="D1559" s="74"/>
      <c r="E1559" s="74"/>
      <c r="F1559" s="209"/>
      <c r="G1559" s="209"/>
      <c r="H1559" s="209"/>
      <c r="I1559" s="209"/>
      <c r="J1559" s="209"/>
      <c r="K1559" s="209"/>
      <c r="L1559" s="209"/>
      <c r="M1559" s="209"/>
      <c r="N1559" s="209"/>
      <c r="O1559" s="209"/>
      <c r="P1559" s="209"/>
      <c r="Q1559" s="209"/>
      <c r="R1559" s="209"/>
      <c r="S1559" s="209"/>
      <c r="T1559" s="209"/>
      <c r="U1559" s="209"/>
      <c r="V1559" s="209"/>
      <c r="W1559" s="209"/>
      <c r="X1559" s="209"/>
      <c r="Y1559" s="64"/>
      <c r="Z1559" s="127"/>
      <c r="AA1559" s="127"/>
      <c r="AB1559" s="434"/>
      <c r="AC1559" s="61"/>
      <c r="AD1559" s="207"/>
      <c r="AE1559" s="61"/>
      <c r="AF1559" s="130"/>
      <c r="AG1559" s="123"/>
      <c r="AH1559" s="123"/>
      <c r="AI1559" s="61"/>
      <c r="AJ1559" s="61"/>
      <c r="AK1559" s="61"/>
      <c r="AL1559" s="61"/>
      <c r="AM1559" s="76"/>
      <c r="AN1559" s="239"/>
      <c r="AO1559" s="239"/>
      <c r="AP1559" s="239"/>
      <c r="AQ1559" s="239"/>
    </row>
    <row r="1560" spans="1:43" x14ac:dyDescent="0.25">
      <c r="A1560" s="232"/>
      <c r="B1560" s="191"/>
      <c r="C1560" s="191"/>
      <c r="D1560" s="198"/>
      <c r="E1560" s="198"/>
      <c r="F1560" s="211"/>
      <c r="G1560" s="211"/>
      <c r="H1560" s="211"/>
      <c r="I1560" s="211"/>
      <c r="J1560" s="211"/>
      <c r="K1560" s="211"/>
      <c r="L1560" s="211"/>
      <c r="M1560" s="211"/>
      <c r="N1560" s="211"/>
      <c r="O1560" s="211"/>
      <c r="P1560" s="211"/>
      <c r="Q1560" s="211"/>
      <c r="R1560" s="211"/>
      <c r="S1560" s="211"/>
      <c r="T1560" s="211"/>
      <c r="U1560" s="211"/>
      <c r="V1560" s="211"/>
      <c r="W1560" s="211"/>
      <c r="X1560" s="211"/>
      <c r="Y1560" s="189"/>
      <c r="Z1560" s="127"/>
      <c r="AA1560" s="127"/>
      <c r="AB1560" s="434"/>
      <c r="AC1560" s="61"/>
      <c r="AD1560" s="207"/>
      <c r="AE1560" s="61"/>
      <c r="AF1560" s="130"/>
      <c r="AG1560" s="123"/>
      <c r="AH1560" s="123"/>
      <c r="AI1560" s="61"/>
      <c r="AJ1560" s="61"/>
      <c r="AK1560" s="61"/>
      <c r="AL1560" s="61"/>
      <c r="AM1560" s="76"/>
      <c r="AN1560" s="239"/>
      <c r="AO1560" s="239"/>
      <c r="AP1560" s="239"/>
      <c r="AQ1560" s="239"/>
    </row>
    <row r="1561" spans="1:43" x14ac:dyDescent="0.25">
      <c r="A1561" s="232"/>
      <c r="B1561" s="74"/>
      <c r="C1561" s="74"/>
      <c r="D1561" s="74"/>
      <c r="E1561" s="74"/>
      <c r="F1561" s="209"/>
      <c r="G1561" s="209"/>
      <c r="H1561" s="209"/>
      <c r="I1561" s="209"/>
      <c r="J1561" s="209"/>
      <c r="K1561" s="209"/>
      <c r="L1561" s="209"/>
      <c r="M1561" s="209"/>
      <c r="N1561" s="209"/>
      <c r="O1561" s="209"/>
      <c r="P1561" s="209"/>
      <c r="Q1561" s="209"/>
      <c r="R1561" s="209"/>
      <c r="S1561" s="209"/>
      <c r="T1561" s="209"/>
      <c r="U1561" s="209"/>
      <c r="V1561" s="209"/>
      <c r="W1561" s="209"/>
      <c r="X1561" s="209"/>
      <c r="Y1561" s="64"/>
      <c r="Z1561" s="127"/>
      <c r="AA1561" s="127"/>
      <c r="AB1561" s="434"/>
      <c r="AC1561" s="61"/>
      <c r="AD1561" s="207"/>
      <c r="AE1561" s="61"/>
      <c r="AF1561" s="130"/>
      <c r="AG1561" s="123"/>
      <c r="AH1561" s="123"/>
      <c r="AI1561" s="61"/>
      <c r="AJ1561" s="61"/>
      <c r="AK1561" s="61"/>
      <c r="AL1561" s="61"/>
      <c r="AM1561" s="76"/>
      <c r="AN1561" s="239"/>
      <c r="AO1561" s="239"/>
      <c r="AP1561" s="239"/>
      <c r="AQ1561" s="239"/>
    </row>
    <row r="1562" spans="1:43" x14ac:dyDescent="0.25">
      <c r="A1562" s="232"/>
      <c r="B1562" s="191"/>
      <c r="C1562" s="191"/>
      <c r="D1562" s="198"/>
      <c r="E1562" s="198"/>
      <c r="F1562" s="211"/>
      <c r="G1562" s="211"/>
      <c r="H1562" s="211"/>
      <c r="I1562" s="211"/>
      <c r="J1562" s="211"/>
      <c r="K1562" s="211"/>
      <c r="L1562" s="211"/>
      <c r="M1562" s="211"/>
      <c r="N1562" s="211"/>
      <c r="O1562" s="211"/>
      <c r="P1562" s="211"/>
      <c r="Q1562" s="211"/>
      <c r="R1562" s="211"/>
      <c r="S1562" s="211"/>
      <c r="T1562" s="211"/>
      <c r="U1562" s="211"/>
      <c r="V1562" s="211"/>
      <c r="W1562" s="211"/>
      <c r="X1562" s="211"/>
      <c r="Y1562" s="189"/>
      <c r="Z1562" s="127"/>
      <c r="AA1562" s="127"/>
      <c r="AB1562" s="434"/>
      <c r="AC1562" s="61"/>
      <c r="AD1562" s="207"/>
      <c r="AE1562" s="61"/>
      <c r="AF1562" s="130"/>
      <c r="AG1562" s="123"/>
      <c r="AH1562" s="123"/>
      <c r="AI1562" s="61"/>
      <c r="AJ1562" s="61"/>
      <c r="AK1562" s="61"/>
      <c r="AL1562" s="61"/>
      <c r="AM1562" s="76"/>
      <c r="AN1562" s="239"/>
      <c r="AO1562" s="239"/>
      <c r="AP1562" s="239"/>
      <c r="AQ1562" s="239"/>
    </row>
    <row r="1563" spans="1:43" x14ac:dyDescent="0.25">
      <c r="A1563" s="232"/>
      <c r="B1563" s="74"/>
      <c r="C1563" s="74"/>
      <c r="D1563" s="74"/>
      <c r="E1563" s="74"/>
      <c r="F1563" s="209"/>
      <c r="G1563" s="209"/>
      <c r="H1563" s="209"/>
      <c r="I1563" s="209"/>
      <c r="J1563" s="209"/>
      <c r="K1563" s="209"/>
      <c r="L1563" s="209"/>
      <c r="M1563" s="209"/>
      <c r="N1563" s="209"/>
      <c r="O1563" s="209"/>
      <c r="P1563" s="209"/>
      <c r="Q1563" s="209"/>
      <c r="R1563" s="209"/>
      <c r="S1563" s="209"/>
      <c r="T1563" s="209"/>
      <c r="U1563" s="209"/>
      <c r="V1563" s="209"/>
      <c r="W1563" s="209"/>
      <c r="X1563" s="209"/>
      <c r="Y1563" s="64"/>
      <c r="Z1563" s="127"/>
      <c r="AA1563" s="127"/>
      <c r="AB1563" s="434"/>
      <c r="AC1563" s="61"/>
      <c r="AD1563" s="207"/>
      <c r="AE1563" s="61"/>
      <c r="AF1563" s="130"/>
      <c r="AG1563" s="123"/>
      <c r="AH1563" s="123"/>
      <c r="AI1563" s="61"/>
      <c r="AJ1563" s="61"/>
      <c r="AK1563" s="61"/>
      <c r="AL1563" s="61"/>
      <c r="AM1563" s="76"/>
      <c r="AN1563" s="239"/>
      <c r="AO1563" s="239"/>
      <c r="AP1563" s="239"/>
      <c r="AQ1563" s="239"/>
    </row>
    <row r="1564" spans="1:43" x14ac:dyDescent="0.25">
      <c r="A1564" s="232"/>
      <c r="B1564" s="191"/>
      <c r="C1564" s="191"/>
      <c r="D1564" s="198"/>
      <c r="E1564" s="198"/>
      <c r="F1564" s="211"/>
      <c r="G1564" s="211"/>
      <c r="H1564" s="211"/>
      <c r="I1564" s="211"/>
      <c r="J1564" s="211"/>
      <c r="K1564" s="211"/>
      <c r="L1564" s="211"/>
      <c r="M1564" s="211"/>
      <c r="N1564" s="211"/>
      <c r="O1564" s="211"/>
      <c r="P1564" s="211"/>
      <c r="Q1564" s="211"/>
      <c r="R1564" s="211"/>
      <c r="S1564" s="211"/>
      <c r="T1564" s="211"/>
      <c r="U1564" s="211"/>
      <c r="V1564" s="211"/>
      <c r="W1564" s="211"/>
      <c r="X1564" s="211"/>
      <c r="Y1564" s="189"/>
      <c r="Z1564" s="127"/>
      <c r="AA1564" s="127"/>
      <c r="AB1564" s="434"/>
      <c r="AC1564" s="61"/>
      <c r="AD1564" s="207"/>
      <c r="AE1564" s="61"/>
      <c r="AF1564" s="130"/>
      <c r="AG1564" s="123"/>
      <c r="AH1564" s="123"/>
      <c r="AI1564" s="61"/>
      <c r="AJ1564" s="61"/>
      <c r="AK1564" s="61"/>
      <c r="AL1564" s="61"/>
      <c r="AM1564" s="76"/>
      <c r="AN1564" s="239"/>
      <c r="AO1564" s="239"/>
      <c r="AP1564" s="239"/>
      <c r="AQ1564" s="239"/>
    </row>
    <row r="1565" spans="1:43" x14ac:dyDescent="0.25">
      <c r="A1565" s="232"/>
      <c r="B1565" s="74"/>
      <c r="C1565" s="74"/>
      <c r="D1565" s="74"/>
      <c r="E1565" s="74"/>
      <c r="F1565" s="209"/>
      <c r="G1565" s="209"/>
      <c r="H1565" s="209"/>
      <c r="I1565" s="209"/>
      <c r="J1565" s="209"/>
      <c r="K1565" s="209"/>
      <c r="L1565" s="209"/>
      <c r="M1565" s="209"/>
      <c r="N1565" s="209"/>
      <c r="O1565" s="209"/>
      <c r="P1565" s="209"/>
      <c r="Q1565" s="209"/>
      <c r="R1565" s="209"/>
      <c r="S1565" s="209"/>
      <c r="T1565" s="209"/>
      <c r="U1565" s="209"/>
      <c r="V1565" s="209"/>
      <c r="W1565" s="209"/>
      <c r="X1565" s="209"/>
      <c r="Y1565" s="64"/>
      <c r="Z1565" s="127"/>
      <c r="AA1565" s="127"/>
      <c r="AB1565" s="434"/>
      <c r="AC1565" s="61"/>
      <c r="AD1565" s="207"/>
      <c r="AE1565" s="61"/>
      <c r="AF1565" s="130"/>
      <c r="AG1565" s="123"/>
      <c r="AH1565" s="123"/>
      <c r="AI1565" s="61"/>
      <c r="AJ1565" s="61"/>
      <c r="AK1565" s="61"/>
      <c r="AL1565" s="61"/>
      <c r="AM1565" s="76"/>
      <c r="AN1565" s="239"/>
      <c r="AO1565" s="239"/>
      <c r="AP1565" s="239"/>
      <c r="AQ1565" s="239"/>
    </row>
    <row r="1566" spans="1:43" x14ac:dyDescent="0.25">
      <c r="A1566" s="232"/>
      <c r="B1566" s="191"/>
      <c r="C1566" s="191"/>
      <c r="D1566" s="198"/>
      <c r="E1566" s="198"/>
      <c r="F1566" s="211"/>
      <c r="G1566" s="211"/>
      <c r="H1566" s="211"/>
      <c r="I1566" s="211"/>
      <c r="J1566" s="211"/>
      <c r="K1566" s="211"/>
      <c r="L1566" s="211"/>
      <c r="M1566" s="211"/>
      <c r="N1566" s="211"/>
      <c r="O1566" s="211"/>
      <c r="P1566" s="211"/>
      <c r="Q1566" s="211"/>
      <c r="R1566" s="211"/>
      <c r="S1566" s="211"/>
      <c r="T1566" s="211"/>
      <c r="U1566" s="211"/>
      <c r="V1566" s="211"/>
      <c r="W1566" s="211"/>
      <c r="X1566" s="211"/>
      <c r="Y1566" s="189"/>
      <c r="Z1566" s="127"/>
      <c r="AA1566" s="127"/>
      <c r="AB1566" s="434"/>
      <c r="AC1566" s="61"/>
      <c r="AD1566" s="207"/>
      <c r="AE1566" s="61"/>
      <c r="AF1566" s="130"/>
      <c r="AG1566" s="123"/>
      <c r="AH1566" s="123"/>
      <c r="AI1566" s="61"/>
      <c r="AJ1566" s="61"/>
      <c r="AK1566" s="61"/>
      <c r="AL1566" s="61"/>
      <c r="AM1566" s="76"/>
      <c r="AN1566" s="239"/>
      <c r="AO1566" s="239"/>
      <c r="AP1566" s="239"/>
      <c r="AQ1566" s="239"/>
    </row>
    <row r="1567" spans="1:43" x14ac:dyDescent="0.25">
      <c r="A1567" s="232"/>
      <c r="B1567" s="74"/>
      <c r="C1567" s="74"/>
      <c r="D1567" s="74"/>
      <c r="E1567" s="74"/>
      <c r="F1567" s="209"/>
      <c r="G1567" s="209"/>
      <c r="H1567" s="209"/>
      <c r="I1567" s="209"/>
      <c r="J1567" s="209"/>
      <c r="K1567" s="209"/>
      <c r="L1567" s="209"/>
      <c r="M1567" s="209"/>
      <c r="N1567" s="209"/>
      <c r="O1567" s="209"/>
      <c r="P1567" s="209"/>
      <c r="Q1567" s="209"/>
      <c r="R1567" s="209"/>
      <c r="S1567" s="209"/>
      <c r="T1567" s="209"/>
      <c r="U1567" s="209"/>
      <c r="V1567" s="209"/>
      <c r="W1567" s="209"/>
      <c r="X1567" s="209"/>
      <c r="Y1567" s="64"/>
      <c r="Z1567" s="127"/>
      <c r="AA1567" s="127"/>
      <c r="AB1567" s="434"/>
      <c r="AC1567" s="61"/>
      <c r="AD1567" s="207"/>
      <c r="AE1567" s="61"/>
      <c r="AF1567" s="130"/>
      <c r="AG1567" s="123"/>
      <c r="AH1567" s="123"/>
      <c r="AI1567" s="61"/>
      <c r="AJ1567" s="61"/>
      <c r="AK1567" s="61"/>
      <c r="AL1567" s="61"/>
      <c r="AM1567" s="76"/>
      <c r="AN1567" s="239"/>
      <c r="AO1567" s="239"/>
      <c r="AP1567" s="239"/>
      <c r="AQ1567" s="239"/>
    </row>
    <row r="1568" spans="1:43" x14ac:dyDescent="0.25">
      <c r="A1568" s="232"/>
      <c r="B1568" s="191"/>
      <c r="C1568" s="191"/>
      <c r="D1568" s="198"/>
      <c r="E1568" s="198"/>
      <c r="F1568" s="211"/>
      <c r="G1568" s="211"/>
      <c r="H1568" s="211"/>
      <c r="I1568" s="211"/>
      <c r="J1568" s="211"/>
      <c r="K1568" s="211"/>
      <c r="L1568" s="211"/>
      <c r="M1568" s="211"/>
      <c r="N1568" s="211"/>
      <c r="O1568" s="211"/>
      <c r="P1568" s="211"/>
      <c r="Q1568" s="211"/>
      <c r="R1568" s="211"/>
      <c r="S1568" s="211"/>
      <c r="T1568" s="211"/>
      <c r="U1568" s="211"/>
      <c r="V1568" s="211"/>
      <c r="W1568" s="211"/>
      <c r="X1568" s="211"/>
      <c r="Y1568" s="189"/>
      <c r="Z1568" s="127"/>
      <c r="AA1568" s="127"/>
      <c r="AB1568" s="434"/>
      <c r="AC1568" s="61"/>
      <c r="AD1568" s="207"/>
      <c r="AE1568" s="61"/>
      <c r="AF1568" s="130"/>
      <c r="AG1568" s="123"/>
      <c r="AH1568" s="123"/>
      <c r="AI1568" s="61"/>
      <c r="AJ1568" s="61"/>
      <c r="AK1568" s="61"/>
      <c r="AL1568" s="61"/>
      <c r="AM1568" s="76"/>
      <c r="AN1568" s="239"/>
      <c r="AO1568" s="239"/>
      <c r="AP1568" s="239"/>
      <c r="AQ1568" s="239"/>
    </row>
    <row r="1569" spans="1:43" x14ac:dyDescent="0.25">
      <c r="A1569" s="232"/>
      <c r="B1569" s="74"/>
      <c r="C1569" s="74"/>
      <c r="D1569" s="74"/>
      <c r="E1569" s="74"/>
      <c r="F1569" s="209"/>
      <c r="G1569" s="209"/>
      <c r="H1569" s="209"/>
      <c r="I1569" s="209"/>
      <c r="J1569" s="209"/>
      <c r="K1569" s="209"/>
      <c r="L1569" s="209"/>
      <c r="M1569" s="209"/>
      <c r="N1569" s="209"/>
      <c r="O1569" s="209"/>
      <c r="P1569" s="209"/>
      <c r="Q1569" s="209"/>
      <c r="R1569" s="209"/>
      <c r="S1569" s="209"/>
      <c r="T1569" s="209"/>
      <c r="U1569" s="209"/>
      <c r="V1569" s="209"/>
      <c r="W1569" s="209"/>
      <c r="X1569" s="209"/>
      <c r="Y1569" s="64"/>
      <c r="Z1569" s="127"/>
      <c r="AA1569" s="127"/>
      <c r="AB1569" s="434"/>
      <c r="AC1569" s="61"/>
      <c r="AD1569" s="207"/>
      <c r="AE1569" s="61"/>
      <c r="AF1569" s="130"/>
      <c r="AG1569" s="123"/>
      <c r="AH1569" s="123"/>
      <c r="AI1569" s="61"/>
      <c r="AJ1569" s="61"/>
      <c r="AK1569" s="61"/>
      <c r="AL1569" s="61"/>
      <c r="AM1569" s="76"/>
      <c r="AN1569" s="239"/>
      <c r="AO1569" s="239"/>
      <c r="AP1569" s="239"/>
      <c r="AQ1569" s="239"/>
    </row>
    <row r="1570" spans="1:43" x14ac:dyDescent="0.25">
      <c r="A1570" s="232"/>
      <c r="B1570" s="191"/>
      <c r="C1570" s="191"/>
      <c r="D1570" s="198"/>
      <c r="E1570" s="198"/>
      <c r="F1570" s="211"/>
      <c r="G1570" s="211"/>
      <c r="H1570" s="211"/>
      <c r="I1570" s="211"/>
      <c r="J1570" s="211"/>
      <c r="K1570" s="211"/>
      <c r="L1570" s="211"/>
      <c r="M1570" s="211"/>
      <c r="N1570" s="211"/>
      <c r="O1570" s="211"/>
      <c r="P1570" s="211"/>
      <c r="Q1570" s="211"/>
      <c r="R1570" s="211"/>
      <c r="S1570" s="211"/>
      <c r="T1570" s="211"/>
      <c r="U1570" s="211"/>
      <c r="V1570" s="211"/>
      <c r="W1570" s="211"/>
      <c r="X1570" s="211"/>
      <c r="Y1570" s="189"/>
      <c r="Z1570" s="127"/>
      <c r="AA1570" s="127"/>
      <c r="AB1570" s="434"/>
      <c r="AC1570" s="61"/>
      <c r="AD1570" s="207"/>
      <c r="AE1570" s="61"/>
      <c r="AF1570" s="130"/>
      <c r="AG1570" s="123"/>
      <c r="AH1570" s="123"/>
      <c r="AI1570" s="61"/>
      <c r="AJ1570" s="61"/>
      <c r="AK1570" s="61"/>
      <c r="AL1570" s="61"/>
      <c r="AM1570" s="76"/>
      <c r="AN1570" s="239"/>
      <c r="AO1570" s="239"/>
      <c r="AP1570" s="239"/>
      <c r="AQ1570" s="239"/>
    </row>
    <row r="1571" spans="1:43" x14ac:dyDescent="0.25">
      <c r="A1571" s="232"/>
      <c r="B1571" s="74"/>
      <c r="C1571" s="74"/>
      <c r="D1571" s="74"/>
      <c r="E1571" s="74"/>
      <c r="F1571" s="209"/>
      <c r="G1571" s="209"/>
      <c r="H1571" s="209"/>
      <c r="I1571" s="209"/>
      <c r="J1571" s="209"/>
      <c r="K1571" s="209"/>
      <c r="L1571" s="209"/>
      <c r="M1571" s="209"/>
      <c r="N1571" s="209"/>
      <c r="O1571" s="209"/>
      <c r="P1571" s="209"/>
      <c r="Q1571" s="209"/>
      <c r="R1571" s="209"/>
      <c r="S1571" s="209"/>
      <c r="T1571" s="209"/>
      <c r="U1571" s="209"/>
      <c r="V1571" s="209"/>
      <c r="W1571" s="209"/>
      <c r="X1571" s="209"/>
      <c r="Y1571" s="64"/>
      <c r="Z1571" s="127"/>
      <c r="AA1571" s="127"/>
      <c r="AB1571" s="434"/>
      <c r="AC1571" s="61"/>
      <c r="AD1571" s="207"/>
      <c r="AE1571" s="61"/>
      <c r="AF1571" s="130"/>
      <c r="AG1571" s="123"/>
      <c r="AH1571" s="123"/>
      <c r="AI1571" s="61"/>
      <c r="AJ1571" s="61"/>
      <c r="AK1571" s="61"/>
      <c r="AL1571" s="61"/>
      <c r="AM1571" s="76"/>
      <c r="AN1571" s="239"/>
      <c r="AO1571" s="239"/>
      <c r="AP1571" s="239"/>
      <c r="AQ1571" s="239"/>
    </row>
    <row r="1572" spans="1:43" x14ac:dyDescent="0.25">
      <c r="A1572" s="232"/>
      <c r="B1572" s="191"/>
      <c r="C1572" s="191"/>
      <c r="D1572" s="198"/>
      <c r="E1572" s="198"/>
      <c r="F1572" s="211"/>
      <c r="G1572" s="211"/>
      <c r="H1572" s="211"/>
      <c r="I1572" s="211"/>
      <c r="J1572" s="211"/>
      <c r="K1572" s="211"/>
      <c r="L1572" s="211"/>
      <c r="M1572" s="211"/>
      <c r="N1572" s="211"/>
      <c r="O1572" s="211"/>
      <c r="P1572" s="211"/>
      <c r="Q1572" s="211"/>
      <c r="R1572" s="211"/>
      <c r="S1572" s="211"/>
      <c r="T1572" s="211"/>
      <c r="U1572" s="211"/>
      <c r="V1572" s="211"/>
      <c r="W1572" s="211"/>
      <c r="X1572" s="211"/>
      <c r="Y1572" s="189"/>
      <c r="Z1572" s="127"/>
      <c r="AA1572" s="127"/>
      <c r="AB1572" s="434"/>
      <c r="AC1572" s="61"/>
      <c r="AD1572" s="207"/>
      <c r="AE1572" s="61"/>
      <c r="AF1572" s="130"/>
      <c r="AG1572" s="123"/>
      <c r="AH1572" s="123"/>
      <c r="AI1572" s="61"/>
      <c r="AJ1572" s="61"/>
      <c r="AK1572" s="61"/>
      <c r="AL1572" s="61"/>
      <c r="AM1572" s="76"/>
      <c r="AN1572" s="239"/>
      <c r="AO1572" s="239"/>
      <c r="AP1572" s="239"/>
      <c r="AQ1572" s="239"/>
    </row>
    <row r="1573" spans="1:43" x14ac:dyDescent="0.25">
      <c r="A1573" s="232"/>
      <c r="B1573" s="74"/>
      <c r="C1573" s="74"/>
      <c r="D1573" s="74"/>
      <c r="E1573" s="74"/>
      <c r="F1573" s="209"/>
      <c r="G1573" s="209"/>
      <c r="H1573" s="209"/>
      <c r="I1573" s="209"/>
      <c r="J1573" s="209"/>
      <c r="K1573" s="209"/>
      <c r="L1573" s="209"/>
      <c r="M1573" s="209"/>
      <c r="N1573" s="209"/>
      <c r="O1573" s="209"/>
      <c r="P1573" s="209"/>
      <c r="Q1573" s="209"/>
      <c r="R1573" s="209"/>
      <c r="S1573" s="209"/>
      <c r="T1573" s="209"/>
      <c r="U1573" s="209"/>
      <c r="V1573" s="209"/>
      <c r="W1573" s="209"/>
      <c r="X1573" s="209"/>
      <c r="Y1573" s="64"/>
      <c r="Z1573" s="127"/>
      <c r="AA1573" s="127"/>
      <c r="AB1573" s="434"/>
      <c r="AC1573" s="61"/>
      <c r="AD1573" s="207"/>
      <c r="AE1573" s="61"/>
      <c r="AF1573" s="130"/>
      <c r="AG1573" s="123"/>
      <c r="AH1573" s="123"/>
      <c r="AI1573" s="61"/>
      <c r="AJ1573" s="61"/>
      <c r="AK1573" s="61"/>
      <c r="AL1573" s="61"/>
      <c r="AM1573" s="76"/>
      <c r="AN1573" s="239"/>
      <c r="AO1573" s="239"/>
      <c r="AP1573" s="239"/>
      <c r="AQ1573" s="239"/>
    </row>
    <row r="1574" spans="1:43" x14ac:dyDescent="0.25">
      <c r="A1574" s="232"/>
      <c r="B1574" s="191"/>
      <c r="C1574" s="191"/>
      <c r="D1574" s="198"/>
      <c r="E1574" s="198"/>
      <c r="F1574" s="211"/>
      <c r="G1574" s="211"/>
      <c r="H1574" s="211"/>
      <c r="I1574" s="211"/>
      <c r="J1574" s="211"/>
      <c r="K1574" s="211"/>
      <c r="L1574" s="211"/>
      <c r="M1574" s="211"/>
      <c r="N1574" s="211"/>
      <c r="O1574" s="211"/>
      <c r="P1574" s="211"/>
      <c r="Q1574" s="211"/>
      <c r="R1574" s="211"/>
      <c r="S1574" s="211"/>
      <c r="T1574" s="211"/>
      <c r="U1574" s="211"/>
      <c r="V1574" s="211"/>
      <c r="W1574" s="211"/>
      <c r="X1574" s="211"/>
      <c r="Y1574" s="189"/>
      <c r="Z1574" s="127"/>
      <c r="AA1574" s="127"/>
      <c r="AB1574" s="434"/>
      <c r="AC1574" s="61"/>
      <c r="AD1574" s="207"/>
      <c r="AE1574" s="61"/>
      <c r="AF1574" s="130"/>
      <c r="AG1574" s="123"/>
      <c r="AH1574" s="123"/>
      <c r="AI1574" s="61"/>
      <c r="AJ1574" s="61"/>
      <c r="AK1574" s="61"/>
      <c r="AL1574" s="61"/>
      <c r="AM1574" s="76"/>
      <c r="AN1574" s="239"/>
      <c r="AO1574" s="239"/>
      <c r="AP1574" s="239"/>
      <c r="AQ1574" s="239"/>
    </row>
    <row r="1575" spans="1:43" x14ac:dyDescent="0.25">
      <c r="A1575" s="232"/>
      <c r="B1575" s="74"/>
      <c r="C1575" s="74"/>
      <c r="D1575" s="74"/>
      <c r="E1575" s="74"/>
      <c r="F1575" s="209"/>
      <c r="G1575" s="209"/>
      <c r="H1575" s="209"/>
      <c r="I1575" s="209"/>
      <c r="J1575" s="209"/>
      <c r="K1575" s="209"/>
      <c r="L1575" s="209"/>
      <c r="M1575" s="209"/>
      <c r="N1575" s="209"/>
      <c r="O1575" s="209"/>
      <c r="P1575" s="209"/>
      <c r="Q1575" s="209"/>
      <c r="R1575" s="209"/>
      <c r="S1575" s="209"/>
      <c r="T1575" s="209"/>
      <c r="U1575" s="209"/>
      <c r="V1575" s="209"/>
      <c r="W1575" s="209"/>
      <c r="X1575" s="209"/>
      <c r="Y1575" s="64"/>
      <c r="Z1575" s="127"/>
      <c r="AA1575" s="127"/>
      <c r="AB1575" s="434"/>
      <c r="AC1575" s="61"/>
      <c r="AD1575" s="207"/>
      <c r="AE1575" s="61"/>
      <c r="AF1575" s="130"/>
      <c r="AG1575" s="123"/>
      <c r="AH1575" s="123"/>
      <c r="AI1575" s="61"/>
      <c r="AJ1575" s="61"/>
      <c r="AK1575" s="61"/>
      <c r="AL1575" s="61"/>
      <c r="AM1575" s="76"/>
      <c r="AN1575" s="239"/>
      <c r="AO1575" s="239"/>
      <c r="AP1575" s="239"/>
      <c r="AQ1575" s="239"/>
    </row>
    <row r="1576" spans="1:43" x14ac:dyDescent="0.25">
      <c r="A1576" s="232"/>
      <c r="B1576" s="191"/>
      <c r="C1576" s="191"/>
      <c r="D1576" s="198"/>
      <c r="E1576" s="198"/>
      <c r="F1576" s="211"/>
      <c r="G1576" s="211"/>
      <c r="H1576" s="211"/>
      <c r="I1576" s="211"/>
      <c r="J1576" s="211"/>
      <c r="K1576" s="211"/>
      <c r="L1576" s="211"/>
      <c r="M1576" s="211"/>
      <c r="N1576" s="211"/>
      <c r="O1576" s="211"/>
      <c r="P1576" s="211"/>
      <c r="Q1576" s="211"/>
      <c r="R1576" s="211"/>
      <c r="S1576" s="211"/>
      <c r="T1576" s="211"/>
      <c r="U1576" s="211"/>
      <c r="V1576" s="211"/>
      <c r="W1576" s="211"/>
      <c r="X1576" s="211"/>
      <c r="Y1576" s="189"/>
      <c r="Z1576" s="127"/>
      <c r="AA1576" s="127"/>
      <c r="AB1576" s="434"/>
      <c r="AC1576" s="61"/>
      <c r="AD1576" s="207"/>
      <c r="AE1576" s="61"/>
      <c r="AF1576" s="130"/>
      <c r="AG1576" s="123"/>
      <c r="AH1576" s="123"/>
      <c r="AI1576" s="61"/>
      <c r="AJ1576" s="61"/>
      <c r="AK1576" s="61"/>
      <c r="AL1576" s="61"/>
      <c r="AM1576" s="76"/>
      <c r="AN1576" s="239"/>
      <c r="AO1576" s="239"/>
      <c r="AP1576" s="239"/>
      <c r="AQ1576" s="239"/>
    </row>
    <row r="1577" spans="1:43" x14ac:dyDescent="0.25">
      <c r="A1577" s="232"/>
      <c r="B1577" s="74"/>
      <c r="C1577" s="74"/>
      <c r="D1577" s="74"/>
      <c r="E1577" s="74"/>
      <c r="F1577" s="209"/>
      <c r="G1577" s="209"/>
      <c r="H1577" s="209"/>
      <c r="I1577" s="209"/>
      <c r="J1577" s="209"/>
      <c r="K1577" s="209"/>
      <c r="L1577" s="209"/>
      <c r="M1577" s="209"/>
      <c r="N1577" s="209"/>
      <c r="O1577" s="209"/>
      <c r="P1577" s="209"/>
      <c r="Q1577" s="209"/>
      <c r="R1577" s="209"/>
      <c r="S1577" s="209"/>
      <c r="T1577" s="209"/>
      <c r="U1577" s="209"/>
      <c r="V1577" s="209"/>
      <c r="W1577" s="209"/>
      <c r="X1577" s="209"/>
      <c r="Y1577" s="64"/>
      <c r="Z1577" s="127"/>
      <c r="AA1577" s="127"/>
      <c r="AB1577" s="434"/>
      <c r="AC1577" s="61"/>
      <c r="AD1577" s="207"/>
      <c r="AE1577" s="61"/>
      <c r="AF1577" s="130"/>
      <c r="AG1577" s="123"/>
      <c r="AH1577" s="123"/>
      <c r="AI1577" s="61"/>
      <c r="AJ1577" s="61"/>
      <c r="AK1577" s="61"/>
      <c r="AL1577" s="61"/>
      <c r="AM1577" s="76"/>
      <c r="AN1577" s="239"/>
      <c r="AO1577" s="239"/>
      <c r="AP1577" s="239"/>
      <c r="AQ1577" s="239"/>
    </row>
    <row r="1578" spans="1:43" x14ac:dyDescent="0.25">
      <c r="A1578" s="232"/>
      <c r="B1578" s="191"/>
      <c r="C1578" s="191"/>
      <c r="D1578" s="198"/>
      <c r="E1578" s="198"/>
      <c r="F1578" s="211"/>
      <c r="G1578" s="211"/>
      <c r="H1578" s="211"/>
      <c r="I1578" s="211"/>
      <c r="J1578" s="211"/>
      <c r="K1578" s="211"/>
      <c r="L1578" s="211"/>
      <c r="M1578" s="211"/>
      <c r="N1578" s="211"/>
      <c r="O1578" s="211"/>
      <c r="P1578" s="211"/>
      <c r="Q1578" s="211"/>
      <c r="R1578" s="211"/>
      <c r="S1578" s="211"/>
      <c r="T1578" s="211"/>
      <c r="U1578" s="211"/>
      <c r="V1578" s="211"/>
      <c r="W1578" s="211"/>
      <c r="X1578" s="211"/>
      <c r="Y1578" s="189"/>
      <c r="Z1578" s="127"/>
      <c r="AA1578" s="127"/>
      <c r="AB1578" s="434"/>
      <c r="AC1578" s="61"/>
      <c r="AD1578" s="207"/>
      <c r="AE1578" s="61"/>
      <c r="AF1578" s="130"/>
      <c r="AG1578" s="123"/>
      <c r="AH1578" s="123"/>
      <c r="AI1578" s="61"/>
      <c r="AJ1578" s="61"/>
      <c r="AK1578" s="61"/>
      <c r="AL1578" s="61"/>
      <c r="AM1578" s="76"/>
      <c r="AN1578" s="239"/>
      <c r="AO1578" s="239"/>
      <c r="AP1578" s="239"/>
      <c r="AQ1578" s="239"/>
    </row>
    <row r="1579" spans="1:43" x14ac:dyDescent="0.25">
      <c r="A1579" s="232"/>
      <c r="B1579" s="74"/>
      <c r="C1579" s="74"/>
      <c r="D1579" s="74"/>
      <c r="E1579" s="74"/>
      <c r="F1579" s="209"/>
      <c r="G1579" s="209"/>
      <c r="H1579" s="209"/>
      <c r="I1579" s="209"/>
      <c r="J1579" s="209"/>
      <c r="K1579" s="209"/>
      <c r="L1579" s="209"/>
      <c r="M1579" s="209"/>
      <c r="N1579" s="209"/>
      <c r="O1579" s="209"/>
      <c r="P1579" s="209"/>
      <c r="Q1579" s="209"/>
      <c r="R1579" s="209"/>
      <c r="S1579" s="209"/>
      <c r="T1579" s="209"/>
      <c r="U1579" s="209"/>
      <c r="V1579" s="209"/>
      <c r="W1579" s="209"/>
      <c r="X1579" s="209"/>
      <c r="Y1579" s="64"/>
      <c r="Z1579" s="127"/>
      <c r="AA1579" s="127"/>
      <c r="AB1579" s="434"/>
      <c r="AC1579" s="61"/>
      <c r="AD1579" s="207"/>
      <c r="AE1579" s="61"/>
      <c r="AF1579" s="130"/>
      <c r="AG1579" s="123"/>
      <c r="AH1579" s="123"/>
      <c r="AI1579" s="61"/>
      <c r="AJ1579" s="61"/>
      <c r="AK1579" s="61"/>
      <c r="AL1579" s="61"/>
      <c r="AM1579" s="76"/>
      <c r="AN1579" s="239"/>
      <c r="AO1579" s="239"/>
      <c r="AP1579" s="239"/>
      <c r="AQ1579" s="239"/>
    </row>
    <row r="1580" spans="1:43" x14ac:dyDescent="0.25">
      <c r="A1580" s="232"/>
      <c r="B1580" s="191"/>
      <c r="C1580" s="191"/>
      <c r="D1580" s="198"/>
      <c r="E1580" s="198"/>
      <c r="F1580" s="211"/>
      <c r="G1580" s="211"/>
      <c r="H1580" s="211"/>
      <c r="I1580" s="211"/>
      <c r="J1580" s="211"/>
      <c r="K1580" s="211"/>
      <c r="L1580" s="211"/>
      <c r="M1580" s="211"/>
      <c r="N1580" s="211"/>
      <c r="O1580" s="211"/>
      <c r="P1580" s="211"/>
      <c r="Q1580" s="211"/>
      <c r="R1580" s="211"/>
      <c r="S1580" s="211"/>
      <c r="T1580" s="211"/>
      <c r="U1580" s="211"/>
      <c r="V1580" s="211"/>
      <c r="W1580" s="211"/>
      <c r="X1580" s="211"/>
      <c r="Y1580" s="189"/>
      <c r="Z1580" s="127"/>
      <c r="AA1580" s="127"/>
      <c r="AB1580" s="434"/>
      <c r="AC1580" s="61"/>
      <c r="AD1580" s="207"/>
      <c r="AE1580" s="61"/>
      <c r="AF1580" s="130"/>
      <c r="AG1580" s="123"/>
      <c r="AH1580" s="123"/>
      <c r="AI1580" s="61"/>
      <c r="AJ1580" s="61"/>
      <c r="AK1580" s="61"/>
      <c r="AL1580" s="61"/>
      <c r="AM1580" s="76"/>
      <c r="AN1580" s="239"/>
      <c r="AO1580" s="239"/>
      <c r="AP1580" s="239"/>
      <c r="AQ1580" s="239"/>
    </row>
    <row r="1581" spans="1:43" x14ac:dyDescent="0.25">
      <c r="A1581" s="232"/>
      <c r="B1581" s="74"/>
      <c r="C1581" s="74"/>
      <c r="D1581" s="74"/>
      <c r="E1581" s="74"/>
      <c r="F1581" s="209"/>
      <c r="G1581" s="209"/>
      <c r="H1581" s="209"/>
      <c r="I1581" s="209"/>
      <c r="J1581" s="209"/>
      <c r="K1581" s="209"/>
      <c r="L1581" s="209"/>
      <c r="M1581" s="209"/>
      <c r="N1581" s="209"/>
      <c r="O1581" s="209"/>
      <c r="P1581" s="209"/>
      <c r="Q1581" s="209"/>
      <c r="R1581" s="209"/>
      <c r="S1581" s="209"/>
      <c r="T1581" s="209"/>
      <c r="U1581" s="209"/>
      <c r="V1581" s="209"/>
      <c r="W1581" s="209"/>
      <c r="X1581" s="209"/>
      <c r="Y1581" s="64"/>
      <c r="Z1581" s="127"/>
      <c r="AA1581" s="127"/>
      <c r="AB1581" s="434"/>
      <c r="AC1581" s="61"/>
      <c r="AD1581" s="207"/>
      <c r="AE1581" s="61"/>
      <c r="AF1581" s="130"/>
      <c r="AG1581" s="123"/>
      <c r="AH1581" s="123"/>
      <c r="AI1581" s="61"/>
      <c r="AJ1581" s="61"/>
      <c r="AK1581" s="61"/>
      <c r="AL1581" s="61"/>
      <c r="AM1581" s="76"/>
      <c r="AN1581" s="239"/>
      <c r="AO1581" s="239"/>
      <c r="AP1581" s="239"/>
      <c r="AQ1581" s="239"/>
    </row>
    <row r="1582" spans="1:43" x14ac:dyDescent="0.25">
      <c r="A1582" s="232"/>
      <c r="B1582" s="191"/>
      <c r="C1582" s="191"/>
      <c r="D1582" s="198"/>
      <c r="E1582" s="198"/>
      <c r="F1582" s="211"/>
      <c r="G1582" s="211"/>
      <c r="H1582" s="211"/>
      <c r="I1582" s="211"/>
      <c r="J1582" s="211"/>
      <c r="K1582" s="211"/>
      <c r="L1582" s="211"/>
      <c r="M1582" s="211"/>
      <c r="N1582" s="211"/>
      <c r="O1582" s="211"/>
      <c r="P1582" s="211"/>
      <c r="Q1582" s="211"/>
      <c r="R1582" s="211"/>
      <c r="S1582" s="211"/>
      <c r="T1582" s="211"/>
      <c r="U1582" s="211"/>
      <c r="V1582" s="211"/>
      <c r="W1582" s="211"/>
      <c r="X1582" s="211"/>
      <c r="Y1582" s="189"/>
      <c r="Z1582" s="127"/>
      <c r="AA1582" s="127"/>
      <c r="AB1582" s="434"/>
      <c r="AC1582" s="61"/>
      <c r="AD1582" s="207"/>
      <c r="AE1582" s="61"/>
      <c r="AF1582" s="130"/>
      <c r="AG1582" s="123"/>
      <c r="AH1582" s="123"/>
      <c r="AI1582" s="61"/>
      <c r="AJ1582" s="61"/>
      <c r="AK1582" s="61"/>
      <c r="AL1582" s="61"/>
      <c r="AM1582" s="76"/>
      <c r="AN1582" s="239"/>
      <c r="AO1582" s="239"/>
      <c r="AP1582" s="239"/>
      <c r="AQ1582" s="239"/>
    </row>
    <row r="1583" spans="1:43" x14ac:dyDescent="0.25">
      <c r="A1583" s="232"/>
      <c r="B1583" s="74"/>
      <c r="C1583" s="74"/>
      <c r="D1583" s="74"/>
      <c r="E1583" s="74"/>
      <c r="F1583" s="209"/>
      <c r="G1583" s="209"/>
      <c r="H1583" s="209"/>
      <c r="I1583" s="209"/>
      <c r="J1583" s="209"/>
      <c r="K1583" s="209"/>
      <c r="L1583" s="209"/>
      <c r="M1583" s="209"/>
      <c r="N1583" s="209"/>
      <c r="O1583" s="209"/>
      <c r="P1583" s="209"/>
      <c r="Q1583" s="209"/>
      <c r="R1583" s="209"/>
      <c r="S1583" s="209"/>
      <c r="T1583" s="209"/>
      <c r="U1583" s="209"/>
      <c r="V1583" s="209"/>
      <c r="W1583" s="209"/>
      <c r="X1583" s="209"/>
      <c r="Y1583" s="64"/>
      <c r="Z1583" s="127"/>
      <c r="AA1583" s="127"/>
      <c r="AB1583" s="434"/>
      <c r="AC1583" s="61"/>
      <c r="AD1583" s="207"/>
      <c r="AE1583" s="61"/>
      <c r="AF1583" s="130"/>
      <c r="AG1583" s="123"/>
      <c r="AH1583" s="123"/>
      <c r="AI1583" s="61"/>
      <c r="AJ1583" s="61"/>
      <c r="AK1583" s="61"/>
      <c r="AL1583" s="61"/>
      <c r="AM1583" s="76"/>
      <c r="AN1583" s="239"/>
      <c r="AO1583" s="239"/>
      <c r="AP1583" s="239"/>
      <c r="AQ1583" s="239"/>
    </row>
    <row r="1584" spans="1:43" x14ac:dyDescent="0.25">
      <c r="A1584" s="232"/>
      <c r="B1584" s="191"/>
      <c r="C1584" s="191"/>
      <c r="D1584" s="198"/>
      <c r="E1584" s="198"/>
      <c r="F1584" s="211"/>
      <c r="G1584" s="211"/>
      <c r="H1584" s="211"/>
      <c r="I1584" s="211"/>
      <c r="J1584" s="211"/>
      <c r="K1584" s="211"/>
      <c r="L1584" s="211"/>
      <c r="M1584" s="211"/>
      <c r="N1584" s="211"/>
      <c r="O1584" s="211"/>
      <c r="P1584" s="211"/>
      <c r="Q1584" s="211"/>
      <c r="R1584" s="211"/>
      <c r="S1584" s="211"/>
      <c r="T1584" s="211"/>
      <c r="U1584" s="211"/>
      <c r="V1584" s="211"/>
      <c r="W1584" s="211"/>
      <c r="X1584" s="211"/>
      <c r="Y1584" s="189"/>
      <c r="Z1584" s="127"/>
      <c r="AA1584" s="127"/>
      <c r="AB1584" s="434"/>
      <c r="AC1584" s="61"/>
      <c r="AD1584" s="207"/>
      <c r="AE1584" s="61"/>
      <c r="AF1584" s="130"/>
      <c r="AG1584" s="123"/>
      <c r="AH1584" s="123"/>
      <c r="AI1584" s="61"/>
      <c r="AJ1584" s="61"/>
      <c r="AK1584" s="61"/>
      <c r="AL1584" s="61"/>
      <c r="AM1584" s="76"/>
      <c r="AN1584" s="239"/>
      <c r="AO1584" s="239"/>
      <c r="AP1584" s="239"/>
      <c r="AQ1584" s="239"/>
    </row>
    <row r="1585" spans="1:43" x14ac:dyDescent="0.25">
      <c r="A1585" s="232"/>
      <c r="B1585" s="74"/>
      <c r="C1585" s="74"/>
      <c r="D1585" s="74"/>
      <c r="E1585" s="74"/>
      <c r="F1585" s="209"/>
      <c r="G1585" s="209"/>
      <c r="H1585" s="209"/>
      <c r="I1585" s="209"/>
      <c r="J1585" s="209"/>
      <c r="K1585" s="209"/>
      <c r="L1585" s="209"/>
      <c r="M1585" s="209"/>
      <c r="N1585" s="209"/>
      <c r="O1585" s="209"/>
      <c r="P1585" s="209"/>
      <c r="Q1585" s="209"/>
      <c r="R1585" s="209"/>
      <c r="S1585" s="209"/>
      <c r="T1585" s="209"/>
      <c r="U1585" s="209"/>
      <c r="V1585" s="209"/>
      <c r="W1585" s="209"/>
      <c r="X1585" s="209"/>
      <c r="Y1585" s="64"/>
      <c r="Z1585" s="127"/>
      <c r="AA1585" s="127"/>
      <c r="AB1585" s="434"/>
      <c r="AC1585" s="61"/>
      <c r="AD1585" s="207"/>
      <c r="AE1585" s="61"/>
      <c r="AF1585" s="130"/>
      <c r="AG1585" s="123"/>
      <c r="AH1585" s="123"/>
      <c r="AI1585" s="61"/>
      <c r="AJ1585" s="61"/>
      <c r="AK1585" s="61"/>
      <c r="AL1585" s="61"/>
      <c r="AM1585" s="76"/>
      <c r="AN1585" s="239"/>
      <c r="AO1585" s="239"/>
      <c r="AP1585" s="239"/>
      <c r="AQ1585" s="239"/>
    </row>
    <row r="1586" spans="1:43" x14ac:dyDescent="0.25">
      <c r="A1586" s="232"/>
      <c r="B1586" s="191"/>
      <c r="C1586" s="191"/>
      <c r="D1586" s="198"/>
      <c r="E1586" s="198"/>
      <c r="F1586" s="211"/>
      <c r="G1586" s="211"/>
      <c r="H1586" s="211"/>
      <c r="I1586" s="211"/>
      <c r="J1586" s="211"/>
      <c r="K1586" s="211"/>
      <c r="L1586" s="211"/>
      <c r="M1586" s="211"/>
      <c r="N1586" s="211"/>
      <c r="O1586" s="211"/>
      <c r="P1586" s="211"/>
      <c r="Q1586" s="211"/>
      <c r="R1586" s="211"/>
      <c r="S1586" s="211"/>
      <c r="T1586" s="211"/>
      <c r="U1586" s="211"/>
      <c r="V1586" s="211"/>
      <c r="W1586" s="211"/>
      <c r="X1586" s="211"/>
      <c r="Y1586" s="189"/>
      <c r="Z1586" s="127"/>
      <c r="AA1586" s="127"/>
      <c r="AB1586" s="434"/>
      <c r="AC1586" s="61"/>
      <c r="AD1586" s="207"/>
      <c r="AE1586" s="61"/>
      <c r="AF1586" s="130"/>
      <c r="AG1586" s="123"/>
      <c r="AH1586" s="123"/>
      <c r="AI1586" s="61"/>
      <c r="AJ1586" s="61"/>
      <c r="AK1586" s="61"/>
      <c r="AL1586" s="61"/>
      <c r="AM1586" s="76"/>
      <c r="AN1586" s="239"/>
      <c r="AO1586" s="239"/>
      <c r="AP1586" s="239"/>
      <c r="AQ1586" s="239"/>
    </row>
    <row r="1587" spans="1:43" x14ac:dyDescent="0.25">
      <c r="A1587" s="232"/>
      <c r="B1587" s="74"/>
      <c r="C1587" s="74"/>
      <c r="D1587" s="74"/>
      <c r="E1587" s="74"/>
      <c r="F1587" s="209"/>
      <c r="G1587" s="209"/>
      <c r="H1587" s="209"/>
      <c r="I1587" s="209"/>
      <c r="J1587" s="209"/>
      <c r="K1587" s="209"/>
      <c r="L1587" s="209"/>
      <c r="M1587" s="209"/>
      <c r="N1587" s="209"/>
      <c r="O1587" s="209"/>
      <c r="P1587" s="209"/>
      <c r="Q1587" s="209"/>
      <c r="R1587" s="209"/>
      <c r="S1587" s="209"/>
      <c r="T1587" s="209"/>
      <c r="U1587" s="209"/>
      <c r="V1587" s="209"/>
      <c r="W1587" s="209"/>
      <c r="X1587" s="209"/>
      <c r="Y1587" s="64"/>
      <c r="Z1587" s="127"/>
      <c r="AA1587" s="127"/>
      <c r="AB1587" s="434"/>
      <c r="AC1587" s="61"/>
      <c r="AD1587" s="207"/>
      <c r="AE1587" s="61"/>
      <c r="AF1587" s="130"/>
      <c r="AG1587" s="123"/>
      <c r="AH1587" s="123"/>
      <c r="AI1587" s="61"/>
      <c r="AJ1587" s="61"/>
      <c r="AK1587" s="61"/>
      <c r="AL1587" s="61"/>
      <c r="AM1587" s="76"/>
      <c r="AN1587" s="239"/>
      <c r="AO1587" s="239"/>
      <c r="AP1587" s="239"/>
      <c r="AQ1587" s="239"/>
    </row>
    <row r="1588" spans="1:43" x14ac:dyDescent="0.25">
      <c r="A1588" s="232"/>
      <c r="B1588" s="191"/>
      <c r="C1588" s="191"/>
      <c r="D1588" s="198"/>
      <c r="E1588" s="198"/>
      <c r="F1588" s="211"/>
      <c r="G1588" s="211"/>
      <c r="H1588" s="211"/>
      <c r="I1588" s="211"/>
      <c r="J1588" s="211"/>
      <c r="K1588" s="211"/>
      <c r="L1588" s="211"/>
      <c r="M1588" s="211"/>
      <c r="N1588" s="211"/>
      <c r="O1588" s="211"/>
      <c r="P1588" s="211"/>
      <c r="Q1588" s="211"/>
      <c r="R1588" s="211"/>
      <c r="S1588" s="211"/>
      <c r="T1588" s="211"/>
      <c r="U1588" s="211"/>
      <c r="V1588" s="211"/>
      <c r="W1588" s="211"/>
      <c r="X1588" s="211"/>
      <c r="Y1588" s="189"/>
      <c r="Z1588" s="127"/>
      <c r="AA1588" s="127"/>
      <c r="AB1588" s="434"/>
      <c r="AC1588" s="61"/>
      <c r="AD1588" s="207"/>
      <c r="AE1588" s="61"/>
      <c r="AF1588" s="130"/>
      <c r="AG1588" s="123"/>
      <c r="AH1588" s="123"/>
      <c r="AI1588" s="61"/>
      <c r="AJ1588" s="61"/>
      <c r="AK1588" s="61"/>
      <c r="AL1588" s="61"/>
      <c r="AM1588" s="76"/>
      <c r="AN1588" s="239"/>
      <c r="AO1588" s="239"/>
      <c r="AP1588" s="239"/>
      <c r="AQ1588" s="239"/>
    </row>
    <row r="1589" spans="1:43" x14ac:dyDescent="0.25">
      <c r="A1589" s="232"/>
      <c r="B1589" s="74"/>
      <c r="C1589" s="74"/>
      <c r="D1589" s="74"/>
      <c r="E1589" s="74"/>
      <c r="F1589" s="209"/>
      <c r="G1589" s="209"/>
      <c r="H1589" s="209"/>
      <c r="I1589" s="209"/>
      <c r="J1589" s="209"/>
      <c r="K1589" s="209"/>
      <c r="L1589" s="209"/>
      <c r="M1589" s="209"/>
      <c r="N1589" s="209"/>
      <c r="O1589" s="209"/>
      <c r="P1589" s="209"/>
      <c r="Q1589" s="209"/>
      <c r="R1589" s="209"/>
      <c r="S1589" s="209"/>
      <c r="T1589" s="209"/>
      <c r="U1589" s="209"/>
      <c r="V1589" s="209"/>
      <c r="W1589" s="209"/>
      <c r="X1589" s="209"/>
      <c r="Y1589" s="64"/>
      <c r="Z1589" s="127"/>
      <c r="AA1589" s="127"/>
      <c r="AB1589" s="434"/>
      <c r="AC1589" s="61"/>
      <c r="AD1589" s="207"/>
      <c r="AE1589" s="61"/>
      <c r="AF1589" s="130"/>
      <c r="AG1589" s="123"/>
      <c r="AH1589" s="123"/>
      <c r="AI1589" s="61"/>
      <c r="AJ1589" s="61"/>
      <c r="AK1589" s="61"/>
      <c r="AL1589" s="61"/>
      <c r="AM1589" s="76"/>
      <c r="AN1589" s="239"/>
      <c r="AO1589" s="239"/>
      <c r="AP1589" s="239"/>
      <c r="AQ1589" s="239"/>
    </row>
    <row r="1590" spans="1:43" x14ac:dyDescent="0.25">
      <c r="A1590" s="232"/>
      <c r="B1590" s="191"/>
      <c r="C1590" s="191"/>
      <c r="D1590" s="198"/>
      <c r="E1590" s="198"/>
      <c r="F1590" s="211"/>
      <c r="G1590" s="211"/>
      <c r="H1590" s="211"/>
      <c r="I1590" s="211"/>
      <c r="J1590" s="211"/>
      <c r="K1590" s="211"/>
      <c r="L1590" s="211"/>
      <c r="M1590" s="211"/>
      <c r="N1590" s="211"/>
      <c r="O1590" s="211"/>
      <c r="P1590" s="211"/>
      <c r="Q1590" s="211"/>
      <c r="R1590" s="211"/>
      <c r="S1590" s="211"/>
      <c r="T1590" s="211"/>
      <c r="U1590" s="211"/>
      <c r="V1590" s="211"/>
      <c r="W1590" s="211"/>
      <c r="X1590" s="211"/>
      <c r="Y1590" s="189"/>
      <c r="Z1590" s="127"/>
      <c r="AA1590" s="127"/>
      <c r="AB1590" s="434"/>
      <c r="AC1590" s="61"/>
      <c r="AD1590" s="207"/>
      <c r="AE1590" s="61"/>
      <c r="AF1590" s="130"/>
      <c r="AG1590" s="123"/>
      <c r="AH1590" s="123"/>
      <c r="AI1590" s="61"/>
      <c r="AJ1590" s="61"/>
      <c r="AK1590" s="61"/>
      <c r="AL1590" s="61"/>
      <c r="AM1590" s="76"/>
      <c r="AN1590" s="239"/>
      <c r="AO1590" s="239"/>
      <c r="AP1590" s="239"/>
      <c r="AQ1590" s="239"/>
    </row>
    <row r="1591" spans="1:43" x14ac:dyDescent="0.25">
      <c r="A1591" s="232"/>
      <c r="B1591" s="74"/>
      <c r="C1591" s="74"/>
      <c r="D1591" s="74"/>
      <c r="E1591" s="74"/>
      <c r="F1591" s="209"/>
      <c r="G1591" s="209"/>
      <c r="H1591" s="209"/>
      <c r="I1591" s="209"/>
      <c r="J1591" s="209"/>
      <c r="K1591" s="209"/>
      <c r="L1591" s="209"/>
      <c r="M1591" s="209"/>
      <c r="N1591" s="209"/>
      <c r="O1591" s="209"/>
      <c r="P1591" s="209"/>
      <c r="Q1591" s="209"/>
      <c r="R1591" s="209"/>
      <c r="S1591" s="209"/>
      <c r="T1591" s="209"/>
      <c r="U1591" s="209"/>
      <c r="V1591" s="209"/>
      <c r="W1591" s="209"/>
      <c r="X1591" s="209"/>
      <c r="Y1591" s="64"/>
      <c r="Z1591" s="127"/>
      <c r="AA1591" s="127"/>
      <c r="AB1591" s="434"/>
      <c r="AC1591" s="61"/>
      <c r="AD1591" s="207"/>
      <c r="AE1591" s="61"/>
      <c r="AF1591" s="130"/>
      <c r="AG1591" s="123"/>
      <c r="AH1591" s="123"/>
      <c r="AI1591" s="61"/>
      <c r="AJ1591" s="61"/>
      <c r="AK1591" s="61"/>
      <c r="AL1591" s="61"/>
      <c r="AM1591" s="76"/>
      <c r="AN1591" s="239"/>
      <c r="AO1591" s="239"/>
      <c r="AP1591" s="239"/>
      <c r="AQ1591" s="239"/>
    </row>
    <row r="1592" spans="1:43" x14ac:dyDescent="0.25">
      <c r="A1592" s="232"/>
      <c r="B1592" s="191"/>
      <c r="C1592" s="191"/>
      <c r="D1592" s="198"/>
      <c r="E1592" s="198"/>
      <c r="F1592" s="211"/>
      <c r="G1592" s="211"/>
      <c r="H1592" s="211"/>
      <c r="I1592" s="211"/>
      <c r="J1592" s="211"/>
      <c r="K1592" s="211"/>
      <c r="L1592" s="211"/>
      <c r="M1592" s="211"/>
      <c r="N1592" s="211"/>
      <c r="O1592" s="211"/>
      <c r="P1592" s="211"/>
      <c r="Q1592" s="211"/>
      <c r="R1592" s="211"/>
      <c r="S1592" s="211"/>
      <c r="T1592" s="211"/>
      <c r="U1592" s="211"/>
      <c r="V1592" s="211"/>
      <c r="W1592" s="211"/>
      <c r="X1592" s="211"/>
      <c r="Y1592" s="189"/>
      <c r="Z1592" s="127"/>
      <c r="AA1592" s="127"/>
      <c r="AB1592" s="434"/>
      <c r="AC1592" s="61"/>
      <c r="AD1592" s="207"/>
      <c r="AE1592" s="61"/>
      <c r="AF1592" s="130"/>
      <c r="AG1592" s="123"/>
      <c r="AH1592" s="123"/>
      <c r="AI1592" s="61"/>
      <c r="AJ1592" s="61"/>
      <c r="AK1592" s="61"/>
      <c r="AL1592" s="61"/>
      <c r="AM1592" s="76"/>
      <c r="AN1592" s="239"/>
      <c r="AO1592" s="239"/>
      <c r="AP1592" s="239"/>
      <c r="AQ1592" s="239"/>
    </row>
    <row r="1593" spans="1:43" x14ac:dyDescent="0.25">
      <c r="A1593" s="232"/>
      <c r="B1593" s="74"/>
      <c r="C1593" s="74"/>
      <c r="D1593" s="74"/>
      <c r="E1593" s="74"/>
      <c r="F1593" s="209"/>
      <c r="G1593" s="209"/>
      <c r="H1593" s="209"/>
      <c r="I1593" s="209"/>
      <c r="J1593" s="209"/>
      <c r="K1593" s="209"/>
      <c r="L1593" s="209"/>
      <c r="M1593" s="209"/>
      <c r="N1593" s="209"/>
      <c r="O1593" s="209"/>
      <c r="P1593" s="209"/>
      <c r="Q1593" s="209"/>
      <c r="R1593" s="209"/>
      <c r="S1593" s="209"/>
      <c r="T1593" s="209"/>
      <c r="U1593" s="209"/>
      <c r="V1593" s="209"/>
      <c r="W1593" s="209"/>
      <c r="X1593" s="209"/>
      <c r="Y1593" s="64"/>
      <c r="Z1593" s="127"/>
      <c r="AA1593" s="127"/>
      <c r="AB1593" s="434"/>
      <c r="AC1593" s="61"/>
      <c r="AD1593" s="207"/>
      <c r="AE1593" s="61"/>
      <c r="AF1593" s="130"/>
      <c r="AG1593" s="123"/>
      <c r="AH1593" s="123"/>
      <c r="AI1593" s="61"/>
      <c r="AJ1593" s="61"/>
      <c r="AK1593" s="61"/>
      <c r="AL1593" s="61"/>
      <c r="AM1593" s="76"/>
      <c r="AN1593" s="239"/>
      <c r="AO1593" s="239"/>
      <c r="AP1593" s="239"/>
      <c r="AQ1593" s="239"/>
    </row>
    <row r="1594" spans="1:43" x14ac:dyDescent="0.25">
      <c r="A1594" s="232"/>
      <c r="B1594" s="191"/>
      <c r="C1594" s="191"/>
      <c r="D1594" s="198"/>
      <c r="E1594" s="198"/>
      <c r="F1594" s="211"/>
      <c r="G1594" s="211"/>
      <c r="H1594" s="211"/>
      <c r="I1594" s="211"/>
      <c r="J1594" s="211"/>
      <c r="K1594" s="211"/>
      <c r="L1594" s="211"/>
      <c r="M1594" s="211"/>
      <c r="N1594" s="211"/>
      <c r="O1594" s="211"/>
      <c r="P1594" s="211"/>
      <c r="Q1594" s="211"/>
      <c r="R1594" s="211"/>
      <c r="S1594" s="211"/>
      <c r="T1594" s="211"/>
      <c r="U1594" s="211"/>
      <c r="V1594" s="211"/>
      <c r="W1594" s="211"/>
      <c r="X1594" s="211"/>
      <c r="Y1594" s="189"/>
      <c r="Z1594" s="127"/>
      <c r="AA1594" s="127"/>
      <c r="AB1594" s="434"/>
      <c r="AC1594" s="61"/>
      <c r="AD1594" s="207"/>
      <c r="AE1594" s="61"/>
      <c r="AF1594" s="130"/>
      <c r="AG1594" s="123"/>
      <c r="AH1594" s="123"/>
      <c r="AI1594" s="61"/>
      <c r="AJ1594" s="61"/>
      <c r="AK1594" s="61"/>
      <c r="AL1594" s="61"/>
      <c r="AM1594" s="76"/>
      <c r="AN1594" s="239"/>
      <c r="AO1594" s="239"/>
      <c r="AP1594" s="239"/>
      <c r="AQ1594" s="239"/>
    </row>
    <row r="1595" spans="1:43" x14ac:dyDescent="0.25">
      <c r="A1595" s="232"/>
      <c r="B1595" s="74"/>
      <c r="C1595" s="74"/>
      <c r="D1595" s="74"/>
      <c r="E1595" s="74"/>
      <c r="F1595" s="209"/>
      <c r="G1595" s="209"/>
      <c r="H1595" s="209"/>
      <c r="I1595" s="209"/>
      <c r="J1595" s="209"/>
      <c r="K1595" s="209"/>
      <c r="L1595" s="209"/>
      <c r="M1595" s="209"/>
      <c r="N1595" s="209"/>
      <c r="O1595" s="209"/>
      <c r="P1595" s="209"/>
      <c r="Q1595" s="209"/>
      <c r="R1595" s="209"/>
      <c r="S1595" s="209"/>
      <c r="T1595" s="209"/>
      <c r="U1595" s="209"/>
      <c r="V1595" s="209"/>
      <c r="W1595" s="209"/>
      <c r="X1595" s="209"/>
      <c r="Y1595" s="64"/>
      <c r="Z1595" s="127"/>
      <c r="AA1595" s="127"/>
      <c r="AB1595" s="434"/>
      <c r="AC1595" s="61"/>
      <c r="AD1595" s="207"/>
      <c r="AE1595" s="61"/>
      <c r="AF1595" s="130"/>
      <c r="AG1595" s="123"/>
      <c r="AH1595" s="123"/>
      <c r="AI1595" s="61"/>
      <c r="AJ1595" s="61"/>
      <c r="AK1595" s="61"/>
      <c r="AL1595" s="61"/>
      <c r="AM1595" s="76"/>
      <c r="AN1595" s="239"/>
      <c r="AO1595" s="239"/>
      <c r="AP1595" s="239"/>
      <c r="AQ1595" s="239"/>
    </row>
    <row r="1596" spans="1:43" x14ac:dyDescent="0.25">
      <c r="A1596" s="232"/>
      <c r="B1596" s="191"/>
      <c r="C1596" s="191"/>
      <c r="D1596" s="198"/>
      <c r="E1596" s="198"/>
      <c r="F1596" s="211"/>
      <c r="G1596" s="211"/>
      <c r="H1596" s="211"/>
      <c r="I1596" s="211"/>
      <c r="J1596" s="211"/>
      <c r="K1596" s="211"/>
      <c r="L1596" s="211"/>
      <c r="M1596" s="211"/>
      <c r="N1596" s="211"/>
      <c r="O1596" s="211"/>
      <c r="P1596" s="211"/>
      <c r="Q1596" s="211"/>
      <c r="R1596" s="211"/>
      <c r="S1596" s="211"/>
      <c r="T1596" s="211"/>
      <c r="U1596" s="211"/>
      <c r="V1596" s="211"/>
      <c r="W1596" s="211"/>
      <c r="X1596" s="211"/>
      <c r="Y1596" s="189"/>
      <c r="Z1596" s="127"/>
      <c r="AA1596" s="127"/>
      <c r="AB1596" s="434"/>
      <c r="AC1596" s="61"/>
      <c r="AD1596" s="207"/>
      <c r="AE1596" s="61"/>
      <c r="AF1596" s="130"/>
      <c r="AG1596" s="123"/>
      <c r="AH1596" s="123"/>
      <c r="AI1596" s="61"/>
      <c r="AJ1596" s="61"/>
      <c r="AK1596" s="61"/>
      <c r="AL1596" s="61"/>
      <c r="AM1596" s="76"/>
      <c r="AN1596" s="239"/>
      <c r="AO1596" s="239"/>
      <c r="AP1596" s="239"/>
      <c r="AQ1596" s="239"/>
    </row>
    <row r="1597" spans="1:43" x14ac:dyDescent="0.25">
      <c r="A1597" s="232"/>
      <c r="B1597" s="74"/>
      <c r="C1597" s="74"/>
      <c r="D1597" s="74"/>
      <c r="E1597" s="74"/>
      <c r="F1597" s="209"/>
      <c r="G1597" s="209"/>
      <c r="H1597" s="209"/>
      <c r="I1597" s="209"/>
      <c r="J1597" s="209"/>
      <c r="K1597" s="209"/>
      <c r="L1597" s="209"/>
      <c r="M1597" s="209"/>
      <c r="N1597" s="209"/>
      <c r="O1597" s="209"/>
      <c r="P1597" s="209"/>
      <c r="Q1597" s="209"/>
      <c r="R1597" s="209"/>
      <c r="S1597" s="209"/>
      <c r="T1597" s="209"/>
      <c r="U1597" s="209"/>
      <c r="V1597" s="209"/>
      <c r="W1597" s="209"/>
      <c r="X1597" s="209"/>
      <c r="Y1597" s="64"/>
      <c r="Z1597" s="127"/>
      <c r="AA1597" s="127"/>
      <c r="AB1597" s="434"/>
      <c r="AC1597" s="61"/>
      <c r="AD1597" s="207"/>
      <c r="AE1597" s="61"/>
      <c r="AF1597" s="130"/>
      <c r="AG1597" s="123"/>
      <c r="AH1597" s="123"/>
      <c r="AI1597" s="61"/>
      <c r="AJ1597" s="61"/>
      <c r="AK1597" s="61"/>
      <c r="AL1597" s="61"/>
      <c r="AM1597" s="76"/>
      <c r="AN1597" s="239"/>
      <c r="AO1597" s="239"/>
      <c r="AP1597" s="239"/>
      <c r="AQ1597" s="239"/>
    </row>
    <row r="1598" spans="1:43" x14ac:dyDescent="0.25">
      <c r="A1598" s="232"/>
      <c r="B1598" s="191"/>
      <c r="C1598" s="191"/>
      <c r="D1598" s="198"/>
      <c r="E1598" s="198"/>
      <c r="F1598" s="211"/>
      <c r="G1598" s="211"/>
      <c r="H1598" s="211"/>
      <c r="I1598" s="211"/>
      <c r="J1598" s="211"/>
      <c r="K1598" s="211"/>
      <c r="L1598" s="211"/>
      <c r="M1598" s="211"/>
      <c r="N1598" s="211"/>
      <c r="O1598" s="211"/>
      <c r="P1598" s="211"/>
      <c r="Q1598" s="211"/>
      <c r="R1598" s="211"/>
      <c r="S1598" s="211"/>
      <c r="T1598" s="211"/>
      <c r="U1598" s="211"/>
      <c r="V1598" s="211"/>
      <c r="W1598" s="211"/>
      <c r="X1598" s="211"/>
      <c r="Y1598" s="189"/>
      <c r="Z1598" s="127"/>
      <c r="AA1598" s="127"/>
      <c r="AB1598" s="434"/>
      <c r="AC1598" s="61"/>
      <c r="AD1598" s="207"/>
      <c r="AE1598" s="61"/>
      <c r="AF1598" s="130"/>
      <c r="AG1598" s="123"/>
      <c r="AH1598" s="123"/>
      <c r="AI1598" s="61"/>
      <c r="AJ1598" s="61"/>
      <c r="AK1598" s="61"/>
      <c r="AL1598" s="61"/>
      <c r="AM1598" s="76"/>
      <c r="AN1598" s="239"/>
      <c r="AO1598" s="239"/>
      <c r="AP1598" s="239"/>
      <c r="AQ1598" s="239"/>
    </row>
    <row r="1599" spans="1:43" x14ac:dyDescent="0.25">
      <c r="A1599" s="232"/>
      <c r="B1599" s="74"/>
      <c r="C1599" s="74"/>
      <c r="D1599" s="74"/>
      <c r="E1599" s="74"/>
      <c r="F1599" s="209"/>
      <c r="G1599" s="209"/>
      <c r="H1599" s="209"/>
      <c r="I1599" s="209"/>
      <c r="J1599" s="209"/>
      <c r="K1599" s="209"/>
      <c r="L1599" s="209"/>
      <c r="M1599" s="209"/>
      <c r="N1599" s="209"/>
      <c r="O1599" s="209"/>
      <c r="P1599" s="209"/>
      <c r="Q1599" s="209"/>
      <c r="R1599" s="209"/>
      <c r="S1599" s="209"/>
      <c r="T1599" s="209"/>
      <c r="U1599" s="209"/>
      <c r="V1599" s="209"/>
      <c r="W1599" s="209"/>
      <c r="X1599" s="209"/>
      <c r="Y1599" s="64"/>
      <c r="Z1599" s="127"/>
      <c r="AA1599" s="127"/>
      <c r="AB1599" s="434"/>
      <c r="AC1599" s="61"/>
      <c r="AD1599" s="207"/>
      <c r="AE1599" s="61"/>
      <c r="AF1599" s="130"/>
      <c r="AG1599" s="123"/>
      <c r="AH1599" s="123"/>
      <c r="AI1599" s="61"/>
      <c r="AJ1599" s="61"/>
      <c r="AK1599" s="61"/>
      <c r="AL1599" s="61"/>
      <c r="AM1599" s="76"/>
      <c r="AN1599" s="239"/>
      <c r="AO1599" s="239"/>
      <c r="AP1599" s="239"/>
      <c r="AQ1599" s="239"/>
    </row>
    <row r="1600" spans="1:43" x14ac:dyDescent="0.25">
      <c r="A1600" s="232"/>
      <c r="B1600" s="191"/>
      <c r="C1600" s="191"/>
      <c r="D1600" s="198"/>
      <c r="E1600" s="198"/>
      <c r="F1600" s="211"/>
      <c r="G1600" s="211"/>
      <c r="H1600" s="211"/>
      <c r="I1600" s="211"/>
      <c r="J1600" s="211"/>
      <c r="K1600" s="211"/>
      <c r="L1600" s="211"/>
      <c r="M1600" s="211"/>
      <c r="N1600" s="211"/>
      <c r="O1600" s="211"/>
      <c r="P1600" s="211"/>
      <c r="Q1600" s="211"/>
      <c r="R1600" s="211"/>
      <c r="S1600" s="211"/>
      <c r="T1600" s="211"/>
      <c r="U1600" s="211"/>
      <c r="V1600" s="211"/>
      <c r="W1600" s="211"/>
      <c r="X1600" s="211"/>
      <c r="Y1600" s="189"/>
      <c r="Z1600" s="127"/>
      <c r="AA1600" s="127"/>
      <c r="AB1600" s="434"/>
      <c r="AC1600" s="61"/>
      <c r="AD1600" s="207"/>
      <c r="AE1600" s="61"/>
      <c r="AF1600" s="130"/>
      <c r="AG1600" s="123"/>
      <c r="AH1600" s="123"/>
      <c r="AI1600" s="61"/>
      <c r="AJ1600" s="61"/>
      <c r="AK1600" s="61"/>
      <c r="AL1600" s="61"/>
      <c r="AM1600" s="76"/>
      <c r="AN1600" s="239"/>
      <c r="AO1600" s="239"/>
      <c r="AP1600" s="239"/>
      <c r="AQ1600" s="239"/>
    </row>
    <row r="1601" spans="1:43" x14ac:dyDescent="0.25">
      <c r="A1601" s="232"/>
      <c r="B1601" s="74"/>
      <c r="C1601" s="74"/>
      <c r="D1601" s="74"/>
      <c r="E1601" s="74"/>
      <c r="F1601" s="209"/>
      <c r="G1601" s="209"/>
      <c r="H1601" s="209"/>
      <c r="I1601" s="209"/>
      <c r="J1601" s="209"/>
      <c r="K1601" s="209"/>
      <c r="L1601" s="209"/>
      <c r="M1601" s="209"/>
      <c r="N1601" s="209"/>
      <c r="O1601" s="209"/>
      <c r="P1601" s="209"/>
      <c r="Q1601" s="209"/>
      <c r="R1601" s="209"/>
      <c r="S1601" s="209"/>
      <c r="T1601" s="209"/>
      <c r="U1601" s="209"/>
      <c r="V1601" s="209"/>
      <c r="W1601" s="209"/>
      <c r="X1601" s="209"/>
      <c r="Y1601" s="64"/>
      <c r="Z1601" s="127"/>
      <c r="AA1601" s="127"/>
      <c r="AB1601" s="434"/>
      <c r="AC1601" s="61"/>
      <c r="AD1601" s="207"/>
      <c r="AE1601" s="61"/>
      <c r="AF1601" s="130"/>
      <c r="AG1601" s="123"/>
      <c r="AH1601" s="123"/>
      <c r="AI1601" s="61"/>
      <c r="AJ1601" s="61"/>
      <c r="AK1601" s="61"/>
      <c r="AL1601" s="61"/>
      <c r="AM1601" s="76"/>
      <c r="AN1601" s="239"/>
      <c r="AO1601" s="239"/>
      <c r="AP1601" s="239"/>
      <c r="AQ1601" s="239"/>
    </row>
    <row r="1602" spans="1:43" x14ac:dyDescent="0.25">
      <c r="A1602" s="232"/>
      <c r="B1602" s="191"/>
      <c r="C1602" s="191"/>
      <c r="D1602" s="198"/>
      <c r="E1602" s="198"/>
      <c r="F1602" s="211"/>
      <c r="G1602" s="211"/>
      <c r="H1602" s="211"/>
      <c r="I1602" s="211"/>
      <c r="J1602" s="211"/>
      <c r="K1602" s="211"/>
      <c r="L1602" s="211"/>
      <c r="M1602" s="211"/>
      <c r="N1602" s="211"/>
      <c r="O1602" s="211"/>
      <c r="P1602" s="211"/>
      <c r="Q1602" s="211"/>
      <c r="R1602" s="211"/>
      <c r="S1602" s="211"/>
      <c r="T1602" s="211"/>
      <c r="U1602" s="211"/>
      <c r="V1602" s="211"/>
      <c r="W1602" s="211"/>
      <c r="X1602" s="211"/>
      <c r="Y1602" s="189"/>
      <c r="Z1602" s="127"/>
      <c r="AA1602" s="127"/>
      <c r="AB1602" s="434"/>
      <c r="AC1602" s="61"/>
      <c r="AD1602" s="207"/>
      <c r="AE1602" s="61"/>
      <c r="AF1602" s="130"/>
      <c r="AG1602" s="123"/>
      <c r="AH1602" s="123"/>
      <c r="AI1602" s="61"/>
      <c r="AJ1602" s="61"/>
      <c r="AK1602" s="61"/>
      <c r="AL1602" s="61"/>
      <c r="AM1602" s="76"/>
      <c r="AN1602" s="239"/>
      <c r="AO1602" s="239"/>
      <c r="AP1602" s="239"/>
      <c r="AQ1602" s="239"/>
    </row>
    <row r="1603" spans="1:43" x14ac:dyDescent="0.25">
      <c r="A1603" s="232"/>
      <c r="B1603" s="74"/>
      <c r="C1603" s="74"/>
      <c r="D1603" s="74"/>
      <c r="E1603" s="74"/>
      <c r="F1603" s="209"/>
      <c r="G1603" s="209"/>
      <c r="H1603" s="209"/>
      <c r="I1603" s="209"/>
      <c r="J1603" s="209"/>
      <c r="K1603" s="209"/>
      <c r="L1603" s="209"/>
      <c r="M1603" s="209"/>
      <c r="N1603" s="209"/>
      <c r="O1603" s="209"/>
      <c r="P1603" s="209"/>
      <c r="Q1603" s="209"/>
      <c r="R1603" s="209"/>
      <c r="S1603" s="209"/>
      <c r="T1603" s="209"/>
      <c r="U1603" s="209"/>
      <c r="V1603" s="209"/>
      <c r="W1603" s="209"/>
      <c r="X1603" s="209"/>
      <c r="Y1603" s="64"/>
      <c r="Z1603" s="127"/>
      <c r="AA1603" s="127"/>
      <c r="AB1603" s="434"/>
      <c r="AC1603" s="61"/>
      <c r="AD1603" s="207"/>
      <c r="AE1603" s="61"/>
      <c r="AF1603" s="130"/>
      <c r="AG1603" s="123"/>
      <c r="AH1603" s="123"/>
      <c r="AI1603" s="61"/>
      <c r="AJ1603" s="61"/>
      <c r="AK1603" s="61"/>
      <c r="AL1603" s="61"/>
      <c r="AM1603" s="76"/>
      <c r="AN1603" s="239"/>
      <c r="AO1603" s="239"/>
      <c r="AP1603" s="239"/>
      <c r="AQ1603" s="239"/>
    </row>
    <row r="1604" spans="1:43" x14ac:dyDescent="0.25">
      <c r="A1604" s="232"/>
      <c r="B1604" s="191"/>
      <c r="C1604" s="191"/>
      <c r="D1604" s="198"/>
      <c r="E1604" s="198"/>
      <c r="F1604" s="211"/>
      <c r="G1604" s="211"/>
      <c r="H1604" s="211"/>
      <c r="I1604" s="211"/>
      <c r="J1604" s="211"/>
      <c r="K1604" s="211"/>
      <c r="L1604" s="211"/>
      <c r="M1604" s="211"/>
      <c r="N1604" s="211"/>
      <c r="O1604" s="211"/>
      <c r="P1604" s="211"/>
      <c r="Q1604" s="211"/>
      <c r="R1604" s="211"/>
      <c r="S1604" s="211"/>
      <c r="T1604" s="211"/>
      <c r="U1604" s="211"/>
      <c r="V1604" s="211"/>
      <c r="W1604" s="211"/>
      <c r="X1604" s="211"/>
      <c r="Y1604" s="189"/>
      <c r="Z1604" s="127"/>
      <c r="AA1604" s="127"/>
      <c r="AB1604" s="434"/>
      <c r="AC1604" s="61"/>
      <c r="AD1604" s="207"/>
      <c r="AE1604" s="61"/>
      <c r="AF1604" s="130"/>
      <c r="AG1604" s="123"/>
      <c r="AH1604" s="123"/>
      <c r="AI1604" s="61"/>
      <c r="AJ1604" s="61"/>
      <c r="AK1604" s="61"/>
      <c r="AL1604" s="61"/>
      <c r="AM1604" s="76"/>
      <c r="AN1604" s="239"/>
      <c r="AO1604" s="239"/>
      <c r="AP1604" s="239"/>
      <c r="AQ1604" s="239"/>
    </row>
    <row r="1605" spans="1:43" x14ac:dyDescent="0.25">
      <c r="A1605" s="232"/>
      <c r="B1605" s="74"/>
      <c r="C1605" s="74"/>
      <c r="D1605" s="74"/>
      <c r="E1605" s="74"/>
      <c r="F1605" s="209"/>
      <c r="G1605" s="209"/>
      <c r="H1605" s="209"/>
      <c r="I1605" s="209"/>
      <c r="J1605" s="209"/>
      <c r="K1605" s="209"/>
      <c r="L1605" s="209"/>
      <c r="M1605" s="209"/>
      <c r="N1605" s="209"/>
      <c r="O1605" s="209"/>
      <c r="P1605" s="209"/>
      <c r="Q1605" s="209"/>
      <c r="R1605" s="209"/>
      <c r="S1605" s="209"/>
      <c r="T1605" s="209"/>
      <c r="U1605" s="209"/>
      <c r="V1605" s="209"/>
      <c r="W1605" s="209"/>
      <c r="X1605" s="209"/>
      <c r="Y1605" s="64"/>
      <c r="Z1605" s="127"/>
      <c r="AA1605" s="127"/>
      <c r="AB1605" s="434"/>
      <c r="AC1605" s="61"/>
      <c r="AD1605" s="207"/>
      <c r="AE1605" s="61"/>
      <c r="AF1605" s="130"/>
      <c r="AG1605" s="123"/>
      <c r="AH1605" s="123"/>
      <c r="AI1605" s="61"/>
      <c r="AJ1605" s="61"/>
      <c r="AK1605" s="61"/>
      <c r="AL1605" s="61"/>
      <c r="AM1605" s="76"/>
      <c r="AN1605" s="239"/>
      <c r="AO1605" s="239"/>
      <c r="AP1605" s="239"/>
      <c r="AQ1605" s="239"/>
    </row>
    <row r="1606" spans="1:43" x14ac:dyDescent="0.25">
      <c r="A1606" s="232"/>
      <c r="B1606" s="191"/>
      <c r="C1606" s="191"/>
      <c r="D1606" s="198"/>
      <c r="E1606" s="198"/>
      <c r="F1606" s="211"/>
      <c r="G1606" s="211"/>
      <c r="H1606" s="211"/>
      <c r="I1606" s="211"/>
      <c r="J1606" s="211"/>
      <c r="K1606" s="211"/>
      <c r="L1606" s="211"/>
      <c r="M1606" s="211"/>
      <c r="N1606" s="211"/>
      <c r="O1606" s="211"/>
      <c r="P1606" s="211"/>
      <c r="Q1606" s="211"/>
      <c r="R1606" s="211"/>
      <c r="S1606" s="211"/>
      <c r="T1606" s="211"/>
      <c r="U1606" s="211"/>
      <c r="V1606" s="211"/>
      <c r="W1606" s="211"/>
      <c r="X1606" s="211"/>
      <c r="Y1606" s="189"/>
      <c r="Z1606" s="127"/>
      <c r="AA1606" s="127"/>
      <c r="AB1606" s="434"/>
      <c r="AC1606" s="61"/>
      <c r="AD1606" s="207"/>
      <c r="AE1606" s="61"/>
      <c r="AF1606" s="130"/>
      <c r="AG1606" s="123"/>
      <c r="AH1606" s="123"/>
      <c r="AI1606" s="61"/>
      <c r="AJ1606" s="61"/>
      <c r="AK1606" s="61"/>
      <c r="AL1606" s="61"/>
      <c r="AM1606" s="76"/>
      <c r="AN1606" s="239"/>
      <c r="AO1606" s="239"/>
      <c r="AP1606" s="239"/>
      <c r="AQ1606" s="239"/>
    </row>
    <row r="1607" spans="1:43" x14ac:dyDescent="0.25">
      <c r="A1607" s="232"/>
      <c r="B1607" s="74"/>
      <c r="C1607" s="74"/>
      <c r="D1607" s="74"/>
      <c r="E1607" s="74"/>
      <c r="F1607" s="209"/>
      <c r="G1607" s="209"/>
      <c r="H1607" s="209"/>
      <c r="I1607" s="209"/>
      <c r="J1607" s="209"/>
      <c r="K1607" s="209"/>
      <c r="L1607" s="209"/>
      <c r="M1607" s="209"/>
      <c r="N1607" s="209"/>
      <c r="O1607" s="209"/>
      <c r="P1607" s="209"/>
      <c r="Q1607" s="209"/>
      <c r="R1607" s="209"/>
      <c r="S1607" s="209"/>
      <c r="T1607" s="209"/>
      <c r="U1607" s="209"/>
      <c r="V1607" s="209"/>
      <c r="W1607" s="209"/>
      <c r="X1607" s="209"/>
      <c r="Y1607" s="64"/>
      <c r="Z1607" s="127"/>
      <c r="AA1607" s="127"/>
      <c r="AB1607" s="434"/>
      <c r="AC1607" s="61"/>
      <c r="AD1607" s="207"/>
      <c r="AE1607" s="61"/>
      <c r="AF1607" s="130"/>
      <c r="AG1607" s="123"/>
      <c r="AH1607" s="123"/>
      <c r="AI1607" s="61"/>
      <c r="AJ1607" s="61"/>
      <c r="AK1607" s="61"/>
      <c r="AL1607" s="61"/>
      <c r="AM1607" s="76"/>
      <c r="AN1607" s="239"/>
      <c r="AO1607" s="239"/>
      <c r="AP1607" s="239"/>
      <c r="AQ1607" s="239"/>
    </row>
    <row r="1608" spans="1:43" x14ac:dyDescent="0.25">
      <c r="A1608" s="232"/>
      <c r="B1608" s="191"/>
      <c r="C1608" s="191"/>
      <c r="D1608" s="198"/>
      <c r="E1608" s="198"/>
      <c r="F1608" s="211"/>
      <c r="G1608" s="211"/>
      <c r="H1608" s="211"/>
      <c r="I1608" s="211"/>
      <c r="J1608" s="211"/>
      <c r="K1608" s="211"/>
      <c r="L1608" s="211"/>
      <c r="M1608" s="211"/>
      <c r="N1608" s="211"/>
      <c r="O1608" s="211"/>
      <c r="P1608" s="211"/>
      <c r="Q1608" s="211"/>
      <c r="R1608" s="211"/>
      <c r="S1608" s="211"/>
      <c r="T1608" s="211"/>
      <c r="U1608" s="211"/>
      <c r="V1608" s="211"/>
      <c r="W1608" s="211"/>
      <c r="X1608" s="211"/>
      <c r="Y1608" s="189"/>
      <c r="Z1608" s="127"/>
      <c r="AA1608" s="127"/>
      <c r="AB1608" s="434"/>
      <c r="AC1608" s="61"/>
      <c r="AD1608" s="207"/>
      <c r="AE1608" s="61"/>
      <c r="AF1608" s="130"/>
      <c r="AG1608" s="123"/>
      <c r="AH1608" s="123"/>
      <c r="AI1608" s="61"/>
      <c r="AJ1608" s="61"/>
      <c r="AK1608" s="61"/>
      <c r="AL1608" s="61"/>
      <c r="AM1608" s="76"/>
      <c r="AN1608" s="239"/>
      <c r="AO1608" s="239"/>
      <c r="AP1608" s="239"/>
      <c r="AQ1608" s="239"/>
    </row>
    <row r="1609" spans="1:43" x14ac:dyDescent="0.25">
      <c r="A1609" s="232"/>
      <c r="B1609" s="74"/>
      <c r="C1609" s="74"/>
      <c r="D1609" s="74"/>
      <c r="E1609" s="74"/>
      <c r="F1609" s="209"/>
      <c r="G1609" s="209"/>
      <c r="H1609" s="209"/>
      <c r="I1609" s="209"/>
      <c r="J1609" s="209"/>
      <c r="K1609" s="209"/>
      <c r="L1609" s="209"/>
      <c r="M1609" s="209"/>
      <c r="N1609" s="209"/>
      <c r="O1609" s="209"/>
      <c r="P1609" s="209"/>
      <c r="Q1609" s="209"/>
      <c r="R1609" s="209"/>
      <c r="S1609" s="209"/>
      <c r="T1609" s="209"/>
      <c r="U1609" s="209"/>
      <c r="V1609" s="209"/>
      <c r="W1609" s="209"/>
      <c r="X1609" s="209"/>
      <c r="Y1609" s="64"/>
      <c r="Z1609" s="127"/>
      <c r="AA1609" s="127"/>
      <c r="AB1609" s="434"/>
      <c r="AC1609" s="61"/>
      <c r="AD1609" s="207"/>
      <c r="AE1609" s="61"/>
      <c r="AF1609" s="130"/>
      <c r="AG1609" s="123"/>
      <c r="AH1609" s="123"/>
      <c r="AI1609" s="61"/>
      <c r="AJ1609" s="61"/>
      <c r="AK1609" s="61"/>
      <c r="AL1609" s="61"/>
      <c r="AM1609" s="76"/>
      <c r="AN1609" s="239"/>
      <c r="AO1609" s="239"/>
      <c r="AP1609" s="239"/>
      <c r="AQ1609" s="239"/>
    </row>
    <row r="1610" spans="1:43" x14ac:dyDescent="0.25">
      <c r="A1610" s="232"/>
      <c r="B1610" s="191"/>
      <c r="C1610" s="191"/>
      <c r="D1610" s="198"/>
      <c r="E1610" s="198"/>
      <c r="F1610" s="211"/>
      <c r="G1610" s="211"/>
      <c r="H1610" s="211"/>
      <c r="I1610" s="211"/>
      <c r="J1610" s="211"/>
      <c r="K1610" s="211"/>
      <c r="L1610" s="211"/>
      <c r="M1610" s="211"/>
      <c r="N1610" s="211"/>
      <c r="O1610" s="211"/>
      <c r="P1610" s="211"/>
      <c r="Q1610" s="211"/>
      <c r="R1610" s="211"/>
      <c r="S1610" s="211"/>
      <c r="T1610" s="211"/>
      <c r="U1610" s="211"/>
      <c r="V1610" s="211"/>
      <c r="W1610" s="211"/>
      <c r="X1610" s="211"/>
      <c r="Y1610" s="189"/>
      <c r="Z1610" s="127"/>
      <c r="AA1610" s="127"/>
      <c r="AB1610" s="434"/>
      <c r="AC1610" s="61"/>
      <c r="AD1610" s="207"/>
      <c r="AE1610" s="61"/>
      <c r="AF1610" s="130"/>
      <c r="AG1610" s="123"/>
      <c r="AH1610" s="123"/>
      <c r="AI1610" s="61"/>
      <c r="AJ1610" s="61"/>
      <c r="AK1610" s="61"/>
      <c r="AL1610" s="61"/>
      <c r="AM1610" s="76"/>
      <c r="AN1610" s="239"/>
      <c r="AO1610" s="239"/>
      <c r="AP1610" s="239"/>
      <c r="AQ1610" s="239"/>
    </row>
    <row r="1611" spans="1:43" x14ac:dyDescent="0.25">
      <c r="A1611" s="232"/>
      <c r="B1611" s="74"/>
      <c r="C1611" s="74"/>
      <c r="D1611" s="74"/>
      <c r="E1611" s="74"/>
      <c r="F1611" s="209"/>
      <c r="G1611" s="209"/>
      <c r="H1611" s="209"/>
      <c r="I1611" s="209"/>
      <c r="J1611" s="209"/>
      <c r="K1611" s="209"/>
      <c r="L1611" s="209"/>
      <c r="M1611" s="209"/>
      <c r="N1611" s="209"/>
      <c r="O1611" s="209"/>
      <c r="P1611" s="209"/>
      <c r="Q1611" s="209"/>
      <c r="R1611" s="209"/>
      <c r="S1611" s="209"/>
      <c r="T1611" s="209"/>
      <c r="U1611" s="209"/>
      <c r="V1611" s="209"/>
      <c r="W1611" s="209"/>
      <c r="X1611" s="209"/>
      <c r="Y1611" s="64"/>
      <c r="Z1611" s="127"/>
      <c r="AA1611" s="127"/>
      <c r="AB1611" s="434"/>
      <c r="AC1611" s="61"/>
      <c r="AD1611" s="207"/>
      <c r="AE1611" s="61"/>
      <c r="AF1611" s="130"/>
      <c r="AG1611" s="123"/>
      <c r="AH1611" s="123"/>
      <c r="AI1611" s="61"/>
      <c r="AJ1611" s="61"/>
      <c r="AK1611" s="61"/>
      <c r="AL1611" s="61"/>
      <c r="AM1611" s="76"/>
      <c r="AN1611" s="239"/>
      <c r="AO1611" s="239"/>
      <c r="AP1611" s="239"/>
      <c r="AQ1611" s="239"/>
    </row>
    <row r="1612" spans="1:43" x14ac:dyDescent="0.25">
      <c r="A1612" s="232"/>
      <c r="B1612" s="191"/>
      <c r="C1612" s="191"/>
      <c r="D1612" s="198"/>
      <c r="E1612" s="198"/>
      <c r="F1612" s="211"/>
      <c r="G1612" s="211"/>
      <c r="H1612" s="211"/>
      <c r="I1612" s="211"/>
      <c r="J1612" s="211"/>
      <c r="K1612" s="211"/>
      <c r="L1612" s="211"/>
      <c r="M1612" s="211"/>
      <c r="N1612" s="211"/>
      <c r="O1612" s="211"/>
      <c r="P1612" s="211"/>
      <c r="Q1612" s="211"/>
      <c r="R1612" s="211"/>
      <c r="S1612" s="211"/>
      <c r="T1612" s="211"/>
      <c r="U1612" s="211"/>
      <c r="V1612" s="211"/>
      <c r="W1612" s="211"/>
      <c r="X1612" s="211"/>
      <c r="Y1612" s="189"/>
      <c r="Z1612" s="127"/>
      <c r="AA1612" s="127"/>
      <c r="AB1612" s="434"/>
      <c r="AC1612" s="61"/>
      <c r="AD1612" s="207"/>
      <c r="AE1612" s="61"/>
      <c r="AF1612" s="130"/>
      <c r="AG1612" s="123"/>
      <c r="AH1612" s="123"/>
      <c r="AI1612" s="61"/>
      <c r="AJ1612" s="61"/>
      <c r="AK1612" s="61"/>
      <c r="AL1612" s="61"/>
      <c r="AM1612" s="76"/>
      <c r="AN1612" s="239"/>
      <c r="AO1612" s="239"/>
      <c r="AP1612" s="239"/>
      <c r="AQ1612" s="239"/>
    </row>
    <row r="1613" spans="1:43" x14ac:dyDescent="0.25">
      <c r="A1613" s="232"/>
      <c r="B1613" s="74"/>
      <c r="C1613" s="74"/>
      <c r="D1613" s="74"/>
      <c r="E1613" s="74"/>
      <c r="F1613" s="209"/>
      <c r="G1613" s="209"/>
      <c r="H1613" s="209"/>
      <c r="I1613" s="209"/>
      <c r="J1613" s="209"/>
      <c r="K1613" s="209"/>
      <c r="L1613" s="209"/>
      <c r="M1613" s="209"/>
      <c r="N1613" s="209"/>
      <c r="O1613" s="209"/>
      <c r="P1613" s="209"/>
      <c r="Q1613" s="209"/>
      <c r="R1613" s="209"/>
      <c r="S1613" s="209"/>
      <c r="T1613" s="209"/>
      <c r="U1613" s="209"/>
      <c r="V1613" s="209"/>
      <c r="W1613" s="209"/>
      <c r="X1613" s="209"/>
      <c r="Y1613" s="64"/>
      <c r="Z1613" s="127"/>
      <c r="AA1613" s="127"/>
      <c r="AB1613" s="434"/>
      <c r="AC1613" s="61"/>
      <c r="AD1613" s="207"/>
      <c r="AE1613" s="61"/>
      <c r="AF1613" s="130"/>
      <c r="AG1613" s="123"/>
      <c r="AH1613" s="123"/>
      <c r="AI1613" s="61"/>
      <c r="AJ1613" s="61"/>
      <c r="AK1613" s="61"/>
      <c r="AL1613" s="61"/>
      <c r="AM1613" s="76"/>
      <c r="AN1613" s="239"/>
      <c r="AO1613" s="239"/>
      <c r="AP1613" s="239"/>
      <c r="AQ1613" s="239"/>
    </row>
    <row r="1614" spans="1:43" x14ac:dyDescent="0.25">
      <c r="A1614" s="232"/>
      <c r="B1614" s="191"/>
      <c r="C1614" s="191"/>
      <c r="D1614" s="198"/>
      <c r="E1614" s="198"/>
      <c r="F1614" s="211"/>
      <c r="G1614" s="211"/>
      <c r="H1614" s="211"/>
      <c r="I1614" s="211"/>
      <c r="J1614" s="211"/>
      <c r="K1614" s="211"/>
      <c r="L1614" s="211"/>
      <c r="M1614" s="211"/>
      <c r="N1614" s="211"/>
      <c r="O1614" s="211"/>
      <c r="P1614" s="211"/>
      <c r="Q1614" s="211"/>
      <c r="R1614" s="211"/>
      <c r="S1614" s="211"/>
      <c r="T1614" s="211"/>
      <c r="U1614" s="211"/>
      <c r="V1614" s="211"/>
      <c r="W1614" s="211"/>
      <c r="X1614" s="211"/>
      <c r="Y1614" s="189"/>
      <c r="Z1614" s="127"/>
      <c r="AA1614" s="127"/>
      <c r="AB1614" s="434"/>
      <c r="AC1614" s="61"/>
      <c r="AD1614" s="207"/>
      <c r="AE1614" s="61"/>
      <c r="AF1614" s="130"/>
      <c r="AG1614" s="123"/>
      <c r="AH1614" s="123"/>
      <c r="AI1614" s="61"/>
      <c r="AJ1614" s="61"/>
      <c r="AK1614" s="61"/>
      <c r="AL1614" s="61"/>
      <c r="AM1614" s="76"/>
      <c r="AN1614" s="239"/>
      <c r="AO1614" s="239"/>
      <c r="AP1614" s="239"/>
      <c r="AQ1614" s="239"/>
    </row>
    <row r="1615" spans="1:43" x14ac:dyDescent="0.25">
      <c r="A1615" s="232"/>
      <c r="B1615" s="74"/>
      <c r="C1615" s="74"/>
      <c r="D1615" s="74"/>
      <c r="E1615" s="74"/>
      <c r="F1615" s="209"/>
      <c r="G1615" s="209"/>
      <c r="H1615" s="209"/>
      <c r="I1615" s="209"/>
      <c r="J1615" s="209"/>
      <c r="K1615" s="209"/>
      <c r="L1615" s="209"/>
      <c r="M1615" s="209"/>
      <c r="N1615" s="209"/>
      <c r="O1615" s="209"/>
      <c r="P1615" s="209"/>
      <c r="Q1615" s="209"/>
      <c r="R1615" s="209"/>
      <c r="S1615" s="209"/>
      <c r="T1615" s="209"/>
      <c r="U1615" s="209"/>
      <c r="V1615" s="209"/>
      <c r="W1615" s="209"/>
      <c r="X1615" s="209"/>
      <c r="Y1615" s="64"/>
      <c r="Z1615" s="127"/>
      <c r="AA1615" s="127"/>
      <c r="AB1615" s="434"/>
      <c r="AC1615" s="61"/>
      <c r="AD1615" s="207"/>
      <c r="AE1615" s="61"/>
      <c r="AF1615" s="130"/>
      <c r="AG1615" s="123"/>
      <c r="AH1615" s="123"/>
      <c r="AI1615" s="61"/>
      <c r="AJ1615" s="61"/>
      <c r="AK1615" s="61"/>
      <c r="AL1615" s="61"/>
      <c r="AM1615" s="76"/>
      <c r="AN1615" s="239"/>
      <c r="AO1615" s="239"/>
      <c r="AP1615" s="239"/>
      <c r="AQ1615" s="239"/>
    </row>
    <row r="1616" spans="1:43" x14ac:dyDescent="0.25">
      <c r="A1616" s="232"/>
      <c r="B1616" s="191"/>
      <c r="C1616" s="191"/>
      <c r="D1616" s="198"/>
      <c r="E1616" s="198"/>
      <c r="F1616" s="211"/>
      <c r="G1616" s="211"/>
      <c r="H1616" s="211"/>
      <c r="I1616" s="211"/>
      <c r="J1616" s="211"/>
      <c r="K1616" s="211"/>
      <c r="L1616" s="211"/>
      <c r="M1616" s="211"/>
      <c r="N1616" s="211"/>
      <c r="O1616" s="211"/>
      <c r="P1616" s="211"/>
      <c r="Q1616" s="211"/>
      <c r="R1616" s="211"/>
      <c r="S1616" s="211"/>
      <c r="T1616" s="211"/>
      <c r="U1616" s="211"/>
      <c r="V1616" s="211"/>
      <c r="W1616" s="211"/>
      <c r="X1616" s="211"/>
      <c r="Y1616" s="189"/>
      <c r="Z1616" s="127"/>
      <c r="AA1616" s="127"/>
      <c r="AB1616" s="434"/>
      <c r="AC1616" s="61"/>
      <c r="AD1616" s="207"/>
      <c r="AE1616" s="61"/>
      <c r="AF1616" s="130"/>
      <c r="AG1616" s="123"/>
      <c r="AH1616" s="123"/>
      <c r="AI1616" s="61"/>
      <c r="AJ1616" s="61"/>
      <c r="AK1616" s="61"/>
      <c r="AL1616" s="61"/>
      <c r="AM1616" s="76"/>
      <c r="AN1616" s="239"/>
      <c r="AO1616" s="239"/>
      <c r="AP1616" s="239"/>
      <c r="AQ1616" s="239"/>
    </row>
    <row r="1617" spans="1:43" x14ac:dyDescent="0.25">
      <c r="A1617" s="232"/>
      <c r="B1617" s="74"/>
      <c r="C1617" s="74"/>
      <c r="D1617" s="74"/>
      <c r="E1617" s="74"/>
      <c r="F1617" s="209"/>
      <c r="G1617" s="209"/>
      <c r="H1617" s="209"/>
      <c r="I1617" s="209"/>
      <c r="J1617" s="209"/>
      <c r="K1617" s="209"/>
      <c r="L1617" s="209"/>
      <c r="M1617" s="209"/>
      <c r="N1617" s="209"/>
      <c r="O1617" s="209"/>
      <c r="P1617" s="209"/>
      <c r="Q1617" s="209"/>
      <c r="R1617" s="209"/>
      <c r="S1617" s="209"/>
      <c r="T1617" s="209"/>
      <c r="U1617" s="209"/>
      <c r="V1617" s="209"/>
      <c r="W1617" s="209"/>
      <c r="X1617" s="209"/>
      <c r="Y1617" s="64"/>
      <c r="Z1617" s="127"/>
      <c r="AA1617" s="127"/>
      <c r="AB1617" s="434"/>
      <c r="AC1617" s="61"/>
      <c r="AD1617" s="207"/>
      <c r="AE1617" s="61"/>
      <c r="AF1617" s="130"/>
      <c r="AG1617" s="123"/>
      <c r="AH1617" s="123"/>
      <c r="AI1617" s="61"/>
      <c r="AJ1617" s="61"/>
      <c r="AK1617" s="61"/>
      <c r="AL1617" s="61"/>
      <c r="AM1617" s="76"/>
      <c r="AN1617" s="239"/>
      <c r="AO1617" s="239"/>
      <c r="AP1617" s="239"/>
      <c r="AQ1617" s="239"/>
    </row>
    <row r="1618" spans="1:43" x14ac:dyDescent="0.25">
      <c r="A1618" s="232"/>
      <c r="B1618" s="191"/>
      <c r="C1618" s="191"/>
      <c r="D1618" s="198"/>
      <c r="E1618" s="198"/>
      <c r="F1618" s="211"/>
      <c r="G1618" s="211"/>
      <c r="H1618" s="211"/>
      <c r="I1618" s="211"/>
      <c r="J1618" s="211"/>
      <c r="K1618" s="211"/>
      <c r="L1618" s="211"/>
      <c r="M1618" s="211"/>
      <c r="N1618" s="211"/>
      <c r="O1618" s="211"/>
      <c r="P1618" s="211"/>
      <c r="Q1618" s="211"/>
      <c r="R1618" s="211"/>
      <c r="S1618" s="211"/>
      <c r="T1618" s="211"/>
      <c r="U1618" s="211"/>
      <c r="V1618" s="211"/>
      <c r="W1618" s="211"/>
      <c r="X1618" s="211"/>
      <c r="Y1618" s="189"/>
      <c r="Z1618" s="127"/>
      <c r="AA1618" s="127"/>
      <c r="AB1618" s="434"/>
      <c r="AC1618" s="61"/>
      <c r="AD1618" s="207"/>
      <c r="AE1618" s="61"/>
      <c r="AF1618" s="130"/>
      <c r="AG1618" s="123"/>
      <c r="AH1618" s="123"/>
      <c r="AI1618" s="61"/>
      <c r="AJ1618" s="61"/>
      <c r="AK1618" s="61"/>
      <c r="AL1618" s="61"/>
      <c r="AM1618" s="76"/>
      <c r="AN1618" s="239"/>
      <c r="AO1618" s="239"/>
      <c r="AP1618" s="239"/>
      <c r="AQ1618" s="239"/>
    </row>
    <row r="1619" spans="1:43" x14ac:dyDescent="0.25">
      <c r="A1619" s="232"/>
      <c r="B1619" s="74"/>
      <c r="C1619" s="74"/>
      <c r="D1619" s="74"/>
      <c r="E1619" s="74"/>
      <c r="F1619" s="209"/>
      <c r="G1619" s="209"/>
      <c r="H1619" s="209"/>
      <c r="I1619" s="209"/>
      <c r="J1619" s="209"/>
      <c r="K1619" s="209"/>
      <c r="L1619" s="209"/>
      <c r="M1619" s="209"/>
      <c r="N1619" s="209"/>
      <c r="O1619" s="209"/>
      <c r="P1619" s="209"/>
      <c r="Q1619" s="209"/>
      <c r="R1619" s="209"/>
      <c r="S1619" s="209"/>
      <c r="T1619" s="209"/>
      <c r="U1619" s="209"/>
      <c r="V1619" s="209"/>
      <c r="W1619" s="209"/>
      <c r="X1619" s="209"/>
      <c r="Y1619" s="64"/>
      <c r="Z1619" s="127"/>
      <c r="AA1619" s="127"/>
      <c r="AB1619" s="434"/>
      <c r="AC1619" s="61"/>
      <c r="AD1619" s="207"/>
      <c r="AE1619" s="61"/>
      <c r="AF1619" s="130"/>
      <c r="AG1619" s="123"/>
      <c r="AH1619" s="123"/>
      <c r="AI1619" s="61"/>
      <c r="AJ1619" s="61"/>
      <c r="AK1619" s="61"/>
      <c r="AL1619" s="61"/>
      <c r="AM1619" s="76"/>
      <c r="AN1619" s="239"/>
      <c r="AO1619" s="239"/>
      <c r="AP1619" s="239"/>
      <c r="AQ1619" s="239"/>
    </row>
    <row r="1620" spans="1:43" x14ac:dyDescent="0.25">
      <c r="A1620" s="232"/>
      <c r="B1620" s="191"/>
      <c r="C1620" s="191"/>
      <c r="D1620" s="198"/>
      <c r="E1620" s="198"/>
      <c r="F1620" s="211"/>
      <c r="G1620" s="211"/>
      <c r="H1620" s="211"/>
      <c r="I1620" s="211"/>
      <c r="J1620" s="211"/>
      <c r="K1620" s="211"/>
      <c r="L1620" s="211"/>
      <c r="M1620" s="211"/>
      <c r="N1620" s="211"/>
      <c r="O1620" s="211"/>
      <c r="P1620" s="211"/>
      <c r="Q1620" s="211"/>
      <c r="R1620" s="211"/>
      <c r="S1620" s="211"/>
      <c r="T1620" s="211"/>
      <c r="U1620" s="211"/>
      <c r="V1620" s="211"/>
      <c r="W1620" s="211"/>
      <c r="X1620" s="211"/>
      <c r="Y1620" s="189"/>
      <c r="Z1620" s="127"/>
      <c r="AA1620" s="127"/>
      <c r="AB1620" s="434"/>
      <c r="AC1620" s="61"/>
      <c r="AD1620" s="207"/>
      <c r="AE1620" s="61"/>
      <c r="AF1620" s="130"/>
      <c r="AG1620" s="123"/>
      <c r="AH1620" s="123"/>
      <c r="AI1620" s="61"/>
      <c r="AJ1620" s="61"/>
      <c r="AK1620" s="61"/>
      <c r="AL1620" s="61"/>
      <c r="AM1620" s="76"/>
      <c r="AN1620" s="239"/>
      <c r="AO1620" s="239"/>
      <c r="AP1620" s="239"/>
      <c r="AQ1620" s="239"/>
    </row>
    <row r="1621" spans="1:43" x14ac:dyDescent="0.25">
      <c r="A1621" s="232"/>
      <c r="B1621" s="74"/>
      <c r="C1621" s="74"/>
      <c r="D1621" s="74"/>
      <c r="E1621" s="74"/>
      <c r="F1621" s="209"/>
      <c r="G1621" s="209"/>
      <c r="H1621" s="209"/>
      <c r="I1621" s="209"/>
      <c r="J1621" s="209"/>
      <c r="K1621" s="209"/>
      <c r="L1621" s="209"/>
      <c r="M1621" s="209"/>
      <c r="N1621" s="209"/>
      <c r="O1621" s="209"/>
      <c r="P1621" s="209"/>
      <c r="Q1621" s="209"/>
      <c r="R1621" s="209"/>
      <c r="S1621" s="209"/>
      <c r="T1621" s="209"/>
      <c r="U1621" s="209"/>
      <c r="V1621" s="209"/>
      <c r="W1621" s="209"/>
      <c r="X1621" s="209"/>
      <c r="Y1621" s="64"/>
      <c r="Z1621" s="127"/>
      <c r="AA1621" s="127"/>
      <c r="AB1621" s="434"/>
      <c r="AC1621" s="61"/>
      <c r="AD1621" s="207"/>
      <c r="AE1621" s="61"/>
      <c r="AF1621" s="130"/>
      <c r="AG1621" s="123"/>
      <c r="AH1621" s="123"/>
      <c r="AI1621" s="61"/>
      <c r="AJ1621" s="61"/>
      <c r="AK1621" s="61"/>
      <c r="AL1621" s="61"/>
      <c r="AM1621" s="76"/>
      <c r="AN1621" s="239"/>
      <c r="AO1621" s="239"/>
      <c r="AP1621" s="239"/>
      <c r="AQ1621" s="239"/>
    </row>
    <row r="1622" spans="1:43" x14ac:dyDescent="0.25">
      <c r="A1622" s="232"/>
      <c r="B1622" s="191"/>
      <c r="C1622" s="191"/>
      <c r="D1622" s="198"/>
      <c r="E1622" s="198"/>
      <c r="F1622" s="211"/>
      <c r="G1622" s="211"/>
      <c r="H1622" s="211"/>
      <c r="I1622" s="211"/>
      <c r="J1622" s="211"/>
      <c r="K1622" s="211"/>
      <c r="L1622" s="211"/>
      <c r="M1622" s="211"/>
      <c r="N1622" s="211"/>
      <c r="O1622" s="211"/>
      <c r="P1622" s="211"/>
      <c r="Q1622" s="211"/>
      <c r="R1622" s="211"/>
      <c r="S1622" s="211"/>
      <c r="T1622" s="211"/>
      <c r="U1622" s="211"/>
      <c r="V1622" s="211"/>
      <c r="W1622" s="211"/>
      <c r="X1622" s="211"/>
      <c r="Y1622" s="189"/>
      <c r="Z1622" s="127"/>
      <c r="AA1622" s="127"/>
      <c r="AB1622" s="434"/>
      <c r="AC1622" s="61"/>
      <c r="AD1622" s="207"/>
      <c r="AE1622" s="61"/>
      <c r="AF1622" s="130"/>
      <c r="AG1622" s="123"/>
      <c r="AH1622" s="123"/>
      <c r="AI1622" s="61"/>
      <c r="AJ1622" s="61"/>
      <c r="AK1622" s="61"/>
      <c r="AL1622" s="61"/>
      <c r="AM1622" s="76"/>
      <c r="AN1622" s="239"/>
      <c r="AO1622" s="239"/>
      <c r="AP1622" s="239"/>
      <c r="AQ1622" s="239"/>
    </row>
    <row r="1623" spans="1:43" x14ac:dyDescent="0.25">
      <c r="A1623" s="232"/>
      <c r="B1623" s="74"/>
      <c r="C1623" s="74"/>
      <c r="D1623" s="74"/>
      <c r="E1623" s="74"/>
      <c r="F1623" s="209"/>
      <c r="G1623" s="209"/>
      <c r="H1623" s="209"/>
      <c r="I1623" s="209"/>
      <c r="J1623" s="209"/>
      <c r="K1623" s="209"/>
      <c r="L1623" s="209"/>
      <c r="M1623" s="209"/>
      <c r="N1623" s="209"/>
      <c r="O1623" s="209"/>
      <c r="P1623" s="209"/>
      <c r="Q1623" s="209"/>
      <c r="R1623" s="209"/>
      <c r="S1623" s="209"/>
      <c r="T1623" s="209"/>
      <c r="U1623" s="209"/>
      <c r="V1623" s="209"/>
      <c r="W1623" s="209"/>
      <c r="X1623" s="209"/>
      <c r="Y1623" s="64"/>
      <c r="Z1623" s="127"/>
      <c r="AA1623" s="127"/>
      <c r="AB1623" s="434"/>
      <c r="AC1623" s="61"/>
      <c r="AD1623" s="207"/>
      <c r="AE1623" s="61"/>
      <c r="AF1623" s="130"/>
      <c r="AG1623" s="123"/>
      <c r="AH1623" s="123"/>
      <c r="AI1623" s="61"/>
      <c r="AJ1623" s="61"/>
      <c r="AK1623" s="61"/>
      <c r="AL1623" s="61"/>
      <c r="AM1623" s="76"/>
      <c r="AN1623" s="239"/>
      <c r="AO1623" s="239"/>
      <c r="AP1623" s="239"/>
      <c r="AQ1623" s="239"/>
    </row>
    <row r="1624" spans="1:43" x14ac:dyDescent="0.25">
      <c r="A1624" s="232"/>
      <c r="B1624" s="191"/>
      <c r="C1624" s="191"/>
      <c r="D1624" s="198"/>
      <c r="E1624" s="198"/>
      <c r="F1624" s="211"/>
      <c r="G1624" s="211"/>
      <c r="H1624" s="211"/>
      <c r="I1624" s="211"/>
      <c r="J1624" s="211"/>
      <c r="K1624" s="211"/>
      <c r="L1624" s="211"/>
      <c r="M1624" s="211"/>
      <c r="N1624" s="211"/>
      <c r="O1624" s="211"/>
      <c r="P1624" s="211"/>
      <c r="Q1624" s="211"/>
      <c r="R1624" s="211"/>
      <c r="S1624" s="211"/>
      <c r="T1624" s="211"/>
      <c r="U1624" s="211"/>
      <c r="V1624" s="211"/>
      <c r="W1624" s="211"/>
      <c r="X1624" s="211"/>
      <c r="Y1624" s="189"/>
      <c r="Z1624" s="127"/>
      <c r="AA1624" s="127"/>
      <c r="AB1624" s="434"/>
      <c r="AC1624" s="61"/>
      <c r="AD1624" s="207"/>
      <c r="AE1624" s="61"/>
      <c r="AF1624" s="130"/>
      <c r="AG1624" s="123"/>
      <c r="AH1624" s="123"/>
      <c r="AI1624" s="61"/>
      <c r="AJ1624" s="61"/>
      <c r="AK1624" s="61"/>
      <c r="AL1624" s="61"/>
      <c r="AM1624" s="76"/>
      <c r="AN1624" s="239"/>
      <c r="AO1624" s="239"/>
      <c r="AP1624" s="239"/>
      <c r="AQ1624" s="239"/>
    </row>
    <row r="1625" spans="1:43" x14ac:dyDescent="0.25">
      <c r="A1625" s="232"/>
      <c r="B1625" s="74"/>
      <c r="C1625" s="74"/>
      <c r="D1625" s="74"/>
      <c r="E1625" s="74"/>
      <c r="F1625" s="209"/>
      <c r="G1625" s="209"/>
      <c r="H1625" s="209"/>
      <c r="I1625" s="209"/>
      <c r="J1625" s="209"/>
      <c r="K1625" s="209"/>
      <c r="L1625" s="209"/>
      <c r="M1625" s="209"/>
      <c r="N1625" s="209"/>
      <c r="O1625" s="209"/>
      <c r="P1625" s="209"/>
      <c r="Q1625" s="209"/>
      <c r="R1625" s="209"/>
      <c r="S1625" s="209"/>
      <c r="T1625" s="209"/>
      <c r="U1625" s="209"/>
      <c r="V1625" s="209"/>
      <c r="W1625" s="209"/>
      <c r="X1625" s="209"/>
      <c r="Y1625" s="64"/>
      <c r="Z1625" s="127"/>
      <c r="AA1625" s="127"/>
      <c r="AB1625" s="434"/>
      <c r="AC1625" s="61"/>
      <c r="AD1625" s="207"/>
      <c r="AE1625" s="61"/>
      <c r="AF1625" s="130"/>
      <c r="AG1625" s="123"/>
      <c r="AH1625" s="123"/>
      <c r="AI1625" s="61"/>
      <c r="AJ1625" s="61"/>
      <c r="AK1625" s="61"/>
      <c r="AL1625" s="61"/>
      <c r="AM1625" s="76"/>
      <c r="AN1625" s="239"/>
      <c r="AO1625" s="239"/>
      <c r="AP1625" s="239"/>
      <c r="AQ1625" s="239"/>
    </row>
    <row r="1626" spans="1:43" x14ac:dyDescent="0.25">
      <c r="A1626" s="232"/>
      <c r="B1626" s="191"/>
      <c r="C1626" s="191"/>
      <c r="D1626" s="198"/>
      <c r="E1626" s="198"/>
      <c r="F1626" s="211"/>
      <c r="G1626" s="211"/>
      <c r="H1626" s="211"/>
      <c r="I1626" s="211"/>
      <c r="J1626" s="211"/>
      <c r="K1626" s="211"/>
      <c r="L1626" s="211"/>
      <c r="M1626" s="211"/>
      <c r="N1626" s="211"/>
      <c r="O1626" s="211"/>
      <c r="P1626" s="211"/>
      <c r="Q1626" s="211"/>
      <c r="R1626" s="211"/>
      <c r="S1626" s="211"/>
      <c r="T1626" s="211"/>
      <c r="U1626" s="211"/>
      <c r="V1626" s="211"/>
      <c r="W1626" s="211"/>
      <c r="X1626" s="211"/>
      <c r="Y1626" s="189"/>
      <c r="Z1626" s="127"/>
      <c r="AA1626" s="127"/>
      <c r="AB1626" s="434"/>
      <c r="AC1626" s="61"/>
      <c r="AD1626" s="207"/>
      <c r="AE1626" s="61"/>
      <c r="AF1626" s="130"/>
      <c r="AG1626" s="123"/>
      <c r="AH1626" s="123"/>
      <c r="AI1626" s="61"/>
      <c r="AJ1626" s="61"/>
      <c r="AK1626" s="61"/>
      <c r="AL1626" s="61"/>
      <c r="AM1626" s="76"/>
      <c r="AN1626" s="239"/>
      <c r="AO1626" s="239"/>
      <c r="AP1626" s="239"/>
      <c r="AQ1626" s="239"/>
    </row>
    <row r="1627" spans="1:43" x14ac:dyDescent="0.25">
      <c r="A1627" s="232"/>
      <c r="B1627" s="74"/>
      <c r="C1627" s="74"/>
      <c r="D1627" s="74"/>
      <c r="E1627" s="74"/>
      <c r="F1627" s="209"/>
      <c r="G1627" s="209"/>
      <c r="H1627" s="209"/>
      <c r="I1627" s="209"/>
      <c r="J1627" s="209"/>
      <c r="K1627" s="209"/>
      <c r="L1627" s="209"/>
      <c r="M1627" s="209"/>
      <c r="N1627" s="209"/>
      <c r="O1627" s="209"/>
      <c r="P1627" s="209"/>
      <c r="Q1627" s="209"/>
      <c r="R1627" s="209"/>
      <c r="S1627" s="209"/>
      <c r="T1627" s="209"/>
      <c r="U1627" s="209"/>
      <c r="V1627" s="209"/>
      <c r="W1627" s="209"/>
      <c r="X1627" s="209"/>
      <c r="Y1627" s="64"/>
      <c r="Z1627" s="127"/>
      <c r="AA1627" s="127"/>
      <c r="AB1627" s="434"/>
      <c r="AC1627" s="61"/>
      <c r="AD1627" s="207"/>
      <c r="AE1627" s="61"/>
      <c r="AF1627" s="130"/>
      <c r="AG1627" s="123"/>
      <c r="AH1627" s="123"/>
      <c r="AI1627" s="61"/>
      <c r="AJ1627" s="61"/>
      <c r="AK1627" s="61"/>
      <c r="AL1627" s="61"/>
      <c r="AM1627" s="76"/>
      <c r="AN1627" s="239"/>
      <c r="AO1627" s="239"/>
      <c r="AP1627" s="239"/>
      <c r="AQ1627" s="239"/>
    </row>
    <row r="1628" spans="1:43" x14ac:dyDescent="0.25">
      <c r="A1628" s="232"/>
      <c r="B1628" s="191"/>
      <c r="C1628" s="191"/>
      <c r="D1628" s="198"/>
      <c r="E1628" s="198"/>
      <c r="F1628" s="211"/>
      <c r="G1628" s="211"/>
      <c r="H1628" s="211"/>
      <c r="I1628" s="211"/>
      <c r="J1628" s="211"/>
      <c r="K1628" s="211"/>
      <c r="L1628" s="211"/>
      <c r="M1628" s="211"/>
      <c r="N1628" s="211"/>
      <c r="O1628" s="211"/>
      <c r="P1628" s="211"/>
      <c r="Q1628" s="211"/>
      <c r="R1628" s="211"/>
      <c r="S1628" s="211"/>
      <c r="T1628" s="211"/>
      <c r="U1628" s="211"/>
      <c r="V1628" s="211"/>
      <c r="W1628" s="211"/>
      <c r="X1628" s="211"/>
      <c r="Y1628" s="189"/>
      <c r="Z1628" s="127"/>
      <c r="AA1628" s="127"/>
      <c r="AB1628" s="434"/>
      <c r="AC1628" s="61"/>
      <c r="AD1628" s="207"/>
      <c r="AE1628" s="61"/>
      <c r="AF1628" s="130"/>
      <c r="AG1628" s="123"/>
      <c r="AH1628" s="123"/>
      <c r="AI1628" s="61"/>
      <c r="AJ1628" s="61"/>
      <c r="AK1628" s="61"/>
      <c r="AL1628" s="61"/>
      <c r="AM1628" s="76"/>
      <c r="AN1628" s="239"/>
      <c r="AO1628" s="239"/>
      <c r="AP1628" s="239"/>
      <c r="AQ1628" s="239"/>
    </row>
    <row r="1629" spans="1:43" x14ac:dyDescent="0.25">
      <c r="A1629" s="232"/>
      <c r="B1629" s="74"/>
      <c r="C1629" s="74"/>
      <c r="D1629" s="74"/>
      <c r="E1629" s="74"/>
      <c r="F1629" s="209"/>
      <c r="G1629" s="209"/>
      <c r="H1629" s="209"/>
      <c r="I1629" s="209"/>
      <c r="J1629" s="209"/>
      <c r="K1629" s="209"/>
      <c r="L1629" s="209"/>
      <c r="M1629" s="209"/>
      <c r="N1629" s="209"/>
      <c r="O1629" s="209"/>
      <c r="P1629" s="209"/>
      <c r="Q1629" s="209"/>
      <c r="R1629" s="209"/>
      <c r="S1629" s="209"/>
      <c r="T1629" s="209"/>
      <c r="U1629" s="209"/>
      <c r="V1629" s="209"/>
      <c r="W1629" s="209"/>
      <c r="X1629" s="209"/>
      <c r="Y1629" s="64"/>
      <c r="Z1629" s="127"/>
      <c r="AA1629" s="127"/>
      <c r="AB1629" s="434"/>
      <c r="AC1629" s="61"/>
      <c r="AD1629" s="207"/>
      <c r="AE1629" s="61"/>
      <c r="AF1629" s="130"/>
      <c r="AG1629" s="123"/>
      <c r="AH1629" s="123"/>
      <c r="AI1629" s="61"/>
      <c r="AJ1629" s="61"/>
      <c r="AK1629" s="61"/>
      <c r="AL1629" s="61"/>
      <c r="AM1629" s="76"/>
      <c r="AN1629" s="239"/>
      <c r="AO1629" s="239"/>
      <c r="AP1629" s="239"/>
      <c r="AQ1629" s="239"/>
    </row>
    <row r="1630" spans="1:43" x14ac:dyDescent="0.25">
      <c r="A1630" s="232"/>
      <c r="B1630" s="191"/>
      <c r="C1630" s="191"/>
      <c r="D1630" s="198"/>
      <c r="E1630" s="198"/>
      <c r="F1630" s="211"/>
      <c r="G1630" s="211"/>
      <c r="H1630" s="211"/>
      <c r="I1630" s="211"/>
      <c r="J1630" s="211"/>
      <c r="K1630" s="211"/>
      <c r="L1630" s="211"/>
      <c r="M1630" s="211"/>
      <c r="N1630" s="211"/>
      <c r="O1630" s="211"/>
      <c r="P1630" s="211"/>
      <c r="Q1630" s="211"/>
      <c r="R1630" s="211"/>
      <c r="S1630" s="211"/>
      <c r="T1630" s="211"/>
      <c r="U1630" s="211"/>
      <c r="V1630" s="211"/>
      <c r="W1630" s="211"/>
      <c r="X1630" s="211"/>
      <c r="Y1630" s="189"/>
      <c r="Z1630" s="127"/>
      <c r="AA1630" s="127"/>
      <c r="AB1630" s="434"/>
      <c r="AC1630" s="61"/>
      <c r="AD1630" s="207"/>
      <c r="AE1630" s="61"/>
      <c r="AF1630" s="130"/>
      <c r="AG1630" s="123"/>
      <c r="AH1630" s="123"/>
      <c r="AI1630" s="61"/>
      <c r="AJ1630" s="61"/>
      <c r="AK1630" s="61"/>
      <c r="AL1630" s="61"/>
      <c r="AM1630" s="76"/>
      <c r="AN1630" s="239"/>
      <c r="AO1630" s="239"/>
      <c r="AP1630" s="239"/>
      <c r="AQ1630" s="239"/>
    </row>
    <row r="1631" spans="1:43" x14ac:dyDescent="0.25">
      <c r="A1631" s="232"/>
      <c r="B1631" s="74"/>
      <c r="C1631" s="74"/>
      <c r="D1631" s="74"/>
      <c r="E1631" s="74"/>
      <c r="F1631" s="209"/>
      <c r="G1631" s="209"/>
      <c r="H1631" s="209"/>
      <c r="I1631" s="209"/>
      <c r="J1631" s="209"/>
      <c r="K1631" s="209"/>
      <c r="L1631" s="209"/>
      <c r="M1631" s="209"/>
      <c r="N1631" s="209"/>
      <c r="O1631" s="209"/>
      <c r="P1631" s="209"/>
      <c r="Q1631" s="209"/>
      <c r="R1631" s="209"/>
      <c r="S1631" s="209"/>
      <c r="T1631" s="209"/>
      <c r="U1631" s="209"/>
      <c r="V1631" s="209"/>
      <c r="W1631" s="209"/>
      <c r="X1631" s="209"/>
      <c r="Y1631" s="64"/>
      <c r="Z1631" s="127"/>
      <c r="AA1631" s="127"/>
      <c r="AB1631" s="434"/>
      <c r="AC1631" s="61"/>
      <c r="AD1631" s="207"/>
      <c r="AE1631" s="61"/>
      <c r="AF1631" s="130"/>
      <c r="AG1631" s="123"/>
      <c r="AH1631" s="123"/>
      <c r="AI1631" s="61"/>
      <c r="AJ1631" s="61"/>
      <c r="AK1631" s="61"/>
      <c r="AL1631" s="61"/>
      <c r="AM1631" s="76"/>
      <c r="AN1631" s="239"/>
      <c r="AO1631" s="239"/>
      <c r="AP1631" s="239"/>
      <c r="AQ1631" s="239"/>
    </row>
    <row r="1632" spans="1:43" x14ac:dyDescent="0.25">
      <c r="A1632" s="232"/>
      <c r="B1632" s="191"/>
      <c r="C1632" s="191"/>
      <c r="D1632" s="198"/>
      <c r="E1632" s="198"/>
      <c r="F1632" s="211"/>
      <c r="G1632" s="211"/>
      <c r="H1632" s="211"/>
      <c r="I1632" s="211"/>
      <c r="J1632" s="211"/>
      <c r="K1632" s="211"/>
      <c r="L1632" s="211"/>
      <c r="M1632" s="211"/>
      <c r="N1632" s="211"/>
      <c r="O1632" s="211"/>
      <c r="P1632" s="211"/>
      <c r="Q1632" s="211"/>
      <c r="R1632" s="211"/>
      <c r="S1632" s="211"/>
      <c r="T1632" s="211"/>
      <c r="U1632" s="211"/>
      <c r="V1632" s="211"/>
      <c r="W1632" s="211"/>
      <c r="X1632" s="211"/>
      <c r="Y1632" s="189"/>
      <c r="Z1632" s="127"/>
      <c r="AA1632" s="127"/>
      <c r="AB1632" s="434"/>
      <c r="AC1632" s="61"/>
      <c r="AD1632" s="207"/>
      <c r="AE1632" s="61"/>
      <c r="AF1632" s="130"/>
      <c r="AG1632" s="123"/>
      <c r="AH1632" s="123"/>
      <c r="AI1632" s="61"/>
      <c r="AJ1632" s="61"/>
      <c r="AK1632" s="61"/>
      <c r="AL1632" s="61"/>
      <c r="AM1632" s="76"/>
      <c r="AN1632" s="239"/>
      <c r="AO1632" s="239"/>
      <c r="AP1632" s="239"/>
      <c r="AQ1632" s="239"/>
    </row>
    <row r="1633" spans="1:43" x14ac:dyDescent="0.25">
      <c r="A1633" s="232"/>
      <c r="B1633" s="74"/>
      <c r="C1633" s="74"/>
      <c r="D1633" s="74"/>
      <c r="E1633" s="74"/>
      <c r="F1633" s="209"/>
      <c r="G1633" s="209"/>
      <c r="H1633" s="209"/>
      <c r="I1633" s="209"/>
      <c r="J1633" s="209"/>
      <c r="K1633" s="209"/>
      <c r="L1633" s="209"/>
      <c r="M1633" s="209"/>
      <c r="N1633" s="209"/>
      <c r="O1633" s="209"/>
      <c r="P1633" s="209"/>
      <c r="Q1633" s="209"/>
      <c r="R1633" s="209"/>
      <c r="S1633" s="209"/>
      <c r="T1633" s="209"/>
      <c r="U1633" s="209"/>
      <c r="V1633" s="209"/>
      <c r="W1633" s="209"/>
      <c r="X1633" s="209"/>
      <c r="Y1633" s="64"/>
      <c r="Z1633" s="127"/>
      <c r="AA1633" s="127"/>
      <c r="AB1633" s="434"/>
      <c r="AC1633" s="61"/>
      <c r="AD1633" s="207"/>
      <c r="AE1633" s="61"/>
      <c r="AF1633" s="130"/>
      <c r="AG1633" s="123"/>
      <c r="AH1633" s="123"/>
      <c r="AI1633" s="61"/>
      <c r="AJ1633" s="61"/>
      <c r="AK1633" s="61"/>
      <c r="AL1633" s="61"/>
      <c r="AM1633" s="76"/>
      <c r="AN1633" s="239"/>
      <c r="AO1633" s="239"/>
      <c r="AP1633" s="239"/>
      <c r="AQ1633" s="239"/>
    </row>
    <row r="1634" spans="1:43" x14ac:dyDescent="0.25">
      <c r="A1634" s="232"/>
      <c r="B1634" s="191"/>
      <c r="C1634" s="191"/>
      <c r="D1634" s="198"/>
      <c r="E1634" s="198"/>
      <c r="F1634" s="211"/>
      <c r="G1634" s="211"/>
      <c r="H1634" s="211"/>
      <c r="I1634" s="211"/>
      <c r="J1634" s="211"/>
      <c r="K1634" s="211"/>
      <c r="L1634" s="211"/>
      <c r="M1634" s="211"/>
      <c r="N1634" s="211"/>
      <c r="O1634" s="211"/>
      <c r="P1634" s="211"/>
      <c r="Q1634" s="211"/>
      <c r="R1634" s="211"/>
      <c r="S1634" s="211"/>
      <c r="T1634" s="211"/>
      <c r="U1634" s="211"/>
      <c r="V1634" s="211"/>
      <c r="W1634" s="211"/>
      <c r="X1634" s="211"/>
      <c r="Y1634" s="189"/>
      <c r="Z1634" s="127"/>
      <c r="AA1634" s="127"/>
      <c r="AB1634" s="434"/>
      <c r="AC1634" s="61"/>
      <c r="AD1634" s="207"/>
      <c r="AE1634" s="61"/>
      <c r="AF1634" s="130"/>
      <c r="AG1634" s="123"/>
      <c r="AH1634" s="123"/>
      <c r="AI1634" s="61"/>
      <c r="AJ1634" s="61"/>
      <c r="AK1634" s="61"/>
      <c r="AL1634" s="61"/>
      <c r="AM1634" s="76"/>
      <c r="AN1634" s="239"/>
      <c r="AO1634" s="239"/>
      <c r="AP1634" s="239"/>
      <c r="AQ1634" s="239"/>
    </row>
    <row r="1635" spans="1:43" x14ac:dyDescent="0.25">
      <c r="A1635" s="232"/>
      <c r="B1635" s="74"/>
      <c r="C1635" s="74"/>
      <c r="D1635" s="74"/>
      <c r="E1635" s="74"/>
      <c r="F1635" s="209"/>
      <c r="G1635" s="209"/>
      <c r="H1635" s="209"/>
      <c r="I1635" s="209"/>
      <c r="J1635" s="209"/>
      <c r="K1635" s="209"/>
      <c r="L1635" s="209"/>
      <c r="M1635" s="209"/>
      <c r="N1635" s="209"/>
      <c r="O1635" s="209"/>
      <c r="P1635" s="209"/>
      <c r="Q1635" s="209"/>
      <c r="R1635" s="209"/>
      <c r="S1635" s="209"/>
      <c r="T1635" s="209"/>
      <c r="U1635" s="209"/>
      <c r="V1635" s="209"/>
      <c r="W1635" s="209"/>
      <c r="X1635" s="209"/>
      <c r="Y1635" s="64"/>
      <c r="Z1635" s="127"/>
      <c r="AA1635" s="127"/>
      <c r="AB1635" s="434"/>
      <c r="AC1635" s="61"/>
      <c r="AD1635" s="207"/>
      <c r="AE1635" s="61"/>
      <c r="AF1635" s="130"/>
      <c r="AG1635" s="123"/>
      <c r="AH1635" s="123"/>
      <c r="AI1635" s="61"/>
      <c r="AJ1635" s="61"/>
      <c r="AK1635" s="61"/>
      <c r="AL1635" s="61"/>
      <c r="AM1635" s="76"/>
      <c r="AN1635" s="239"/>
      <c r="AO1635" s="239"/>
      <c r="AP1635" s="239"/>
      <c r="AQ1635" s="239"/>
    </row>
    <row r="1636" spans="1:43" x14ac:dyDescent="0.25">
      <c r="A1636" s="232"/>
      <c r="B1636" s="191"/>
      <c r="C1636" s="191"/>
      <c r="D1636" s="198"/>
      <c r="E1636" s="198"/>
      <c r="F1636" s="211"/>
      <c r="G1636" s="211"/>
      <c r="H1636" s="211"/>
      <c r="I1636" s="211"/>
      <c r="J1636" s="211"/>
      <c r="K1636" s="211"/>
      <c r="L1636" s="211"/>
      <c r="M1636" s="211"/>
      <c r="N1636" s="211"/>
      <c r="O1636" s="211"/>
      <c r="P1636" s="211"/>
      <c r="Q1636" s="211"/>
      <c r="R1636" s="211"/>
      <c r="S1636" s="211"/>
      <c r="T1636" s="211"/>
      <c r="U1636" s="211"/>
      <c r="V1636" s="211"/>
      <c r="W1636" s="211"/>
      <c r="X1636" s="211"/>
      <c r="Y1636" s="189"/>
      <c r="Z1636" s="127"/>
      <c r="AA1636" s="127"/>
      <c r="AB1636" s="434"/>
      <c r="AC1636" s="61"/>
      <c r="AD1636" s="207"/>
      <c r="AE1636" s="61"/>
      <c r="AF1636" s="130"/>
      <c r="AG1636" s="123"/>
      <c r="AH1636" s="123"/>
      <c r="AI1636" s="61"/>
      <c r="AJ1636" s="61"/>
      <c r="AK1636" s="61"/>
      <c r="AL1636" s="61"/>
      <c r="AM1636" s="76"/>
      <c r="AN1636" s="239"/>
      <c r="AO1636" s="239"/>
      <c r="AP1636" s="239"/>
      <c r="AQ1636" s="239"/>
    </row>
    <row r="1637" spans="1:43" x14ac:dyDescent="0.25">
      <c r="A1637" s="232"/>
      <c r="B1637" s="74"/>
      <c r="C1637" s="74"/>
      <c r="D1637" s="74"/>
      <c r="E1637" s="74"/>
      <c r="F1637" s="209"/>
      <c r="G1637" s="209"/>
      <c r="H1637" s="209"/>
      <c r="I1637" s="209"/>
      <c r="J1637" s="209"/>
      <c r="K1637" s="209"/>
      <c r="L1637" s="209"/>
      <c r="M1637" s="209"/>
      <c r="N1637" s="209"/>
      <c r="O1637" s="209"/>
      <c r="P1637" s="209"/>
      <c r="Q1637" s="209"/>
      <c r="R1637" s="209"/>
      <c r="S1637" s="209"/>
      <c r="T1637" s="209"/>
      <c r="U1637" s="209"/>
      <c r="V1637" s="209"/>
      <c r="W1637" s="209"/>
      <c r="X1637" s="209"/>
      <c r="Y1637" s="64"/>
      <c r="Z1637" s="127"/>
      <c r="AA1637" s="127"/>
      <c r="AB1637" s="434"/>
      <c r="AC1637" s="61"/>
      <c r="AD1637" s="207"/>
      <c r="AE1637" s="61"/>
      <c r="AF1637" s="130"/>
      <c r="AG1637" s="123"/>
      <c r="AH1637" s="123"/>
      <c r="AI1637" s="61"/>
      <c r="AJ1637" s="61"/>
      <c r="AK1637" s="61"/>
      <c r="AL1637" s="61"/>
      <c r="AM1637" s="76"/>
      <c r="AN1637" s="239"/>
      <c r="AO1637" s="239"/>
      <c r="AP1637" s="239"/>
      <c r="AQ1637" s="239"/>
    </row>
    <row r="1638" spans="1:43" x14ac:dyDescent="0.25">
      <c r="A1638" s="232"/>
      <c r="B1638" s="191"/>
      <c r="C1638" s="191"/>
      <c r="D1638" s="198"/>
      <c r="E1638" s="198"/>
      <c r="F1638" s="211"/>
      <c r="G1638" s="211"/>
      <c r="H1638" s="211"/>
      <c r="I1638" s="211"/>
      <c r="J1638" s="211"/>
      <c r="K1638" s="211"/>
      <c r="L1638" s="211"/>
      <c r="M1638" s="211"/>
      <c r="N1638" s="211"/>
      <c r="O1638" s="211"/>
      <c r="P1638" s="211"/>
      <c r="Q1638" s="211"/>
      <c r="R1638" s="211"/>
      <c r="S1638" s="211"/>
      <c r="T1638" s="211"/>
      <c r="U1638" s="211"/>
      <c r="V1638" s="211"/>
      <c r="W1638" s="211"/>
      <c r="X1638" s="211"/>
      <c r="Y1638" s="189"/>
      <c r="Z1638" s="127"/>
      <c r="AA1638" s="127"/>
      <c r="AB1638" s="434"/>
      <c r="AC1638" s="61"/>
      <c r="AD1638" s="207"/>
      <c r="AE1638" s="61"/>
      <c r="AF1638" s="130"/>
      <c r="AG1638" s="123"/>
      <c r="AH1638" s="123"/>
      <c r="AI1638" s="61"/>
      <c r="AJ1638" s="61"/>
      <c r="AK1638" s="61"/>
      <c r="AL1638" s="61"/>
      <c r="AM1638" s="76"/>
      <c r="AN1638" s="239"/>
      <c r="AO1638" s="239"/>
      <c r="AP1638" s="239"/>
      <c r="AQ1638" s="239"/>
    </row>
    <row r="1639" spans="1:43" x14ac:dyDescent="0.25">
      <c r="A1639" s="232"/>
      <c r="B1639" s="74"/>
      <c r="C1639" s="74"/>
      <c r="D1639" s="74"/>
      <c r="E1639" s="74"/>
      <c r="F1639" s="209"/>
      <c r="G1639" s="209"/>
      <c r="H1639" s="209"/>
      <c r="I1639" s="209"/>
      <c r="J1639" s="209"/>
      <c r="K1639" s="209"/>
      <c r="L1639" s="209"/>
      <c r="M1639" s="209"/>
      <c r="N1639" s="209"/>
      <c r="O1639" s="209"/>
      <c r="P1639" s="209"/>
      <c r="Q1639" s="209"/>
      <c r="R1639" s="209"/>
      <c r="S1639" s="209"/>
      <c r="T1639" s="209"/>
      <c r="U1639" s="209"/>
      <c r="V1639" s="209"/>
      <c r="W1639" s="209"/>
      <c r="X1639" s="209"/>
      <c r="Y1639" s="64"/>
      <c r="Z1639" s="127"/>
      <c r="AA1639" s="127"/>
      <c r="AB1639" s="434"/>
      <c r="AC1639" s="61"/>
      <c r="AD1639" s="207"/>
      <c r="AE1639" s="61"/>
      <c r="AF1639" s="130"/>
      <c r="AG1639" s="123"/>
      <c r="AH1639" s="123"/>
      <c r="AI1639" s="61"/>
      <c r="AJ1639" s="61"/>
      <c r="AK1639" s="61"/>
      <c r="AL1639" s="61"/>
      <c r="AM1639" s="76"/>
      <c r="AN1639" s="239"/>
      <c r="AO1639" s="239"/>
      <c r="AP1639" s="239"/>
      <c r="AQ1639" s="239"/>
    </row>
    <row r="1640" spans="1:43" x14ac:dyDescent="0.25">
      <c r="A1640" s="232"/>
      <c r="B1640" s="191"/>
      <c r="C1640" s="191"/>
      <c r="D1640" s="198"/>
      <c r="E1640" s="198"/>
      <c r="F1640" s="211"/>
      <c r="G1640" s="211"/>
      <c r="H1640" s="211"/>
      <c r="I1640" s="211"/>
      <c r="J1640" s="211"/>
      <c r="K1640" s="211"/>
      <c r="L1640" s="211"/>
      <c r="M1640" s="211"/>
      <c r="N1640" s="211"/>
      <c r="O1640" s="211"/>
      <c r="P1640" s="211"/>
      <c r="Q1640" s="211"/>
      <c r="R1640" s="211"/>
      <c r="S1640" s="211"/>
      <c r="T1640" s="211"/>
      <c r="U1640" s="211"/>
      <c r="V1640" s="211"/>
      <c r="W1640" s="211"/>
      <c r="X1640" s="211"/>
      <c r="Y1640" s="189"/>
      <c r="Z1640" s="127"/>
      <c r="AA1640" s="127"/>
      <c r="AB1640" s="434"/>
      <c r="AC1640" s="61"/>
      <c r="AD1640" s="207"/>
      <c r="AE1640" s="61"/>
      <c r="AF1640" s="130"/>
      <c r="AG1640" s="123"/>
      <c r="AH1640" s="123"/>
      <c r="AI1640" s="61"/>
      <c r="AJ1640" s="61"/>
      <c r="AK1640" s="61"/>
      <c r="AL1640" s="61"/>
      <c r="AM1640" s="76"/>
      <c r="AN1640" s="239"/>
      <c r="AO1640" s="239"/>
      <c r="AP1640" s="239"/>
      <c r="AQ1640" s="239"/>
    </row>
    <row r="1641" spans="1:43" x14ac:dyDescent="0.25">
      <c r="A1641" s="232"/>
      <c r="B1641" s="74"/>
      <c r="C1641" s="74"/>
      <c r="D1641" s="74"/>
      <c r="E1641" s="74"/>
      <c r="F1641" s="209"/>
      <c r="G1641" s="209"/>
      <c r="H1641" s="209"/>
      <c r="I1641" s="209"/>
      <c r="J1641" s="209"/>
      <c r="K1641" s="209"/>
      <c r="L1641" s="209"/>
      <c r="M1641" s="209"/>
      <c r="N1641" s="209"/>
      <c r="O1641" s="209"/>
      <c r="P1641" s="209"/>
      <c r="Q1641" s="209"/>
      <c r="R1641" s="209"/>
      <c r="S1641" s="209"/>
      <c r="T1641" s="209"/>
      <c r="U1641" s="209"/>
      <c r="V1641" s="209"/>
      <c r="W1641" s="209"/>
      <c r="X1641" s="209"/>
      <c r="Y1641" s="64"/>
      <c r="Z1641" s="127"/>
      <c r="AA1641" s="127"/>
      <c r="AB1641" s="434"/>
      <c r="AC1641" s="61"/>
      <c r="AD1641" s="207"/>
      <c r="AE1641" s="61"/>
      <c r="AF1641" s="130"/>
      <c r="AG1641" s="123"/>
      <c r="AH1641" s="123"/>
      <c r="AI1641" s="61"/>
      <c r="AJ1641" s="61"/>
      <c r="AK1641" s="61"/>
      <c r="AL1641" s="61"/>
      <c r="AM1641" s="76"/>
      <c r="AN1641" s="239"/>
      <c r="AO1641" s="239"/>
      <c r="AP1641" s="239"/>
      <c r="AQ1641" s="239"/>
    </row>
    <row r="1642" spans="1:43" x14ac:dyDescent="0.25">
      <c r="A1642" s="232"/>
      <c r="B1642" s="191"/>
      <c r="C1642" s="191"/>
      <c r="D1642" s="198"/>
      <c r="E1642" s="198"/>
      <c r="F1642" s="211"/>
      <c r="G1642" s="211"/>
      <c r="H1642" s="211"/>
      <c r="I1642" s="211"/>
      <c r="J1642" s="211"/>
      <c r="K1642" s="211"/>
      <c r="L1642" s="211"/>
      <c r="M1642" s="211"/>
      <c r="N1642" s="211"/>
      <c r="O1642" s="211"/>
      <c r="P1642" s="211"/>
      <c r="Q1642" s="211"/>
      <c r="R1642" s="211"/>
      <c r="S1642" s="211"/>
      <c r="T1642" s="211"/>
      <c r="U1642" s="211"/>
      <c r="V1642" s="211"/>
      <c r="W1642" s="211"/>
      <c r="X1642" s="211"/>
      <c r="Y1642" s="189"/>
      <c r="Z1642" s="127"/>
      <c r="AA1642" s="127"/>
      <c r="AB1642" s="434"/>
      <c r="AC1642" s="61"/>
      <c r="AD1642" s="207"/>
      <c r="AE1642" s="61"/>
      <c r="AF1642" s="130"/>
      <c r="AG1642" s="123"/>
      <c r="AH1642" s="123"/>
      <c r="AI1642" s="61"/>
      <c r="AJ1642" s="61"/>
      <c r="AK1642" s="61"/>
      <c r="AL1642" s="61"/>
      <c r="AM1642" s="76"/>
      <c r="AN1642" s="239"/>
      <c r="AO1642" s="239"/>
      <c r="AP1642" s="239"/>
      <c r="AQ1642" s="239"/>
    </row>
    <row r="1643" spans="1:43" x14ac:dyDescent="0.25">
      <c r="A1643" s="232"/>
      <c r="B1643" s="74"/>
      <c r="C1643" s="74"/>
      <c r="D1643" s="74"/>
      <c r="E1643" s="74"/>
      <c r="F1643" s="209"/>
      <c r="G1643" s="209"/>
      <c r="H1643" s="209"/>
      <c r="I1643" s="209"/>
      <c r="J1643" s="209"/>
      <c r="K1643" s="209"/>
      <c r="L1643" s="209"/>
      <c r="M1643" s="209"/>
      <c r="N1643" s="209"/>
      <c r="O1643" s="209"/>
      <c r="P1643" s="209"/>
      <c r="Q1643" s="209"/>
      <c r="R1643" s="209"/>
      <c r="S1643" s="209"/>
      <c r="T1643" s="209"/>
      <c r="U1643" s="209"/>
      <c r="V1643" s="209"/>
      <c r="W1643" s="209"/>
      <c r="X1643" s="209"/>
      <c r="Y1643" s="64"/>
      <c r="Z1643" s="127"/>
      <c r="AA1643" s="127"/>
      <c r="AB1643" s="434"/>
      <c r="AC1643" s="61"/>
      <c r="AD1643" s="207"/>
      <c r="AE1643" s="61"/>
      <c r="AF1643" s="130"/>
      <c r="AG1643" s="123"/>
      <c r="AH1643" s="123"/>
      <c r="AI1643" s="61"/>
      <c r="AJ1643" s="61"/>
      <c r="AK1643" s="61"/>
      <c r="AL1643" s="61"/>
      <c r="AM1643" s="76"/>
      <c r="AN1643" s="239"/>
      <c r="AO1643" s="239"/>
      <c r="AP1643" s="239"/>
      <c r="AQ1643" s="239"/>
    </row>
    <row r="1644" spans="1:43" x14ac:dyDescent="0.25">
      <c r="A1644" s="232"/>
      <c r="B1644" s="191"/>
      <c r="C1644" s="191"/>
      <c r="D1644" s="198"/>
      <c r="E1644" s="198"/>
      <c r="F1644" s="211"/>
      <c r="G1644" s="211"/>
      <c r="H1644" s="211"/>
      <c r="I1644" s="211"/>
      <c r="J1644" s="211"/>
      <c r="K1644" s="211"/>
      <c r="L1644" s="211"/>
      <c r="M1644" s="211"/>
      <c r="N1644" s="211"/>
      <c r="O1644" s="211"/>
      <c r="P1644" s="211"/>
      <c r="Q1644" s="211"/>
      <c r="R1644" s="211"/>
      <c r="S1644" s="211"/>
      <c r="T1644" s="211"/>
      <c r="U1644" s="211"/>
      <c r="V1644" s="211"/>
      <c r="W1644" s="211"/>
      <c r="X1644" s="211"/>
      <c r="Y1644" s="189"/>
      <c r="Z1644" s="127"/>
      <c r="AA1644" s="127"/>
      <c r="AB1644" s="434"/>
      <c r="AC1644" s="61"/>
      <c r="AD1644" s="207"/>
      <c r="AE1644" s="61"/>
      <c r="AF1644" s="130"/>
      <c r="AG1644" s="123"/>
      <c r="AH1644" s="123"/>
      <c r="AI1644" s="61"/>
      <c r="AJ1644" s="61"/>
      <c r="AK1644" s="61"/>
      <c r="AL1644" s="61"/>
      <c r="AM1644" s="76"/>
      <c r="AN1644" s="239"/>
      <c r="AO1644" s="239"/>
      <c r="AP1644" s="239"/>
      <c r="AQ1644" s="239"/>
    </row>
    <row r="1645" spans="1:43" x14ac:dyDescent="0.25">
      <c r="A1645" s="232"/>
      <c r="B1645" s="74"/>
      <c r="C1645" s="74"/>
      <c r="D1645" s="74"/>
      <c r="E1645" s="74"/>
      <c r="F1645" s="209"/>
      <c r="G1645" s="209"/>
      <c r="H1645" s="209"/>
      <c r="I1645" s="209"/>
      <c r="J1645" s="209"/>
      <c r="K1645" s="209"/>
      <c r="L1645" s="209"/>
      <c r="M1645" s="209"/>
      <c r="N1645" s="209"/>
      <c r="O1645" s="209"/>
      <c r="P1645" s="209"/>
      <c r="Q1645" s="209"/>
      <c r="R1645" s="209"/>
      <c r="S1645" s="209"/>
      <c r="T1645" s="209"/>
      <c r="U1645" s="209"/>
      <c r="V1645" s="209"/>
      <c r="W1645" s="209"/>
      <c r="X1645" s="209"/>
      <c r="Y1645" s="64"/>
      <c r="Z1645" s="127"/>
      <c r="AA1645" s="127"/>
      <c r="AB1645" s="434"/>
      <c r="AC1645" s="61"/>
      <c r="AD1645" s="207"/>
      <c r="AE1645" s="61"/>
      <c r="AF1645" s="130"/>
      <c r="AG1645" s="123"/>
      <c r="AH1645" s="123"/>
      <c r="AI1645" s="61"/>
      <c r="AJ1645" s="61"/>
      <c r="AK1645" s="61"/>
      <c r="AL1645" s="61"/>
      <c r="AM1645" s="76"/>
      <c r="AN1645" s="239"/>
      <c r="AO1645" s="239"/>
      <c r="AP1645" s="239"/>
      <c r="AQ1645" s="239"/>
    </row>
    <row r="1646" spans="1:43" x14ac:dyDescent="0.25">
      <c r="A1646" s="232"/>
      <c r="B1646" s="191"/>
      <c r="C1646" s="191"/>
      <c r="D1646" s="198"/>
      <c r="E1646" s="198"/>
      <c r="F1646" s="211"/>
      <c r="G1646" s="211"/>
      <c r="H1646" s="211"/>
      <c r="I1646" s="211"/>
      <c r="J1646" s="211"/>
      <c r="K1646" s="211"/>
      <c r="L1646" s="211"/>
      <c r="M1646" s="211"/>
      <c r="N1646" s="211"/>
      <c r="O1646" s="211"/>
      <c r="P1646" s="211"/>
      <c r="Q1646" s="211"/>
      <c r="R1646" s="211"/>
      <c r="S1646" s="211"/>
      <c r="T1646" s="211"/>
      <c r="U1646" s="211"/>
      <c r="V1646" s="211"/>
      <c r="W1646" s="211"/>
      <c r="X1646" s="211"/>
      <c r="Y1646" s="189"/>
      <c r="Z1646" s="127"/>
      <c r="AA1646" s="127"/>
      <c r="AB1646" s="434"/>
      <c r="AC1646" s="61"/>
      <c r="AD1646" s="207"/>
      <c r="AE1646" s="61"/>
      <c r="AF1646" s="130"/>
      <c r="AG1646" s="123"/>
      <c r="AH1646" s="123"/>
      <c r="AI1646" s="61"/>
      <c r="AJ1646" s="61"/>
      <c r="AK1646" s="61"/>
      <c r="AL1646" s="61"/>
      <c r="AM1646" s="76"/>
      <c r="AN1646" s="239"/>
      <c r="AO1646" s="239"/>
      <c r="AP1646" s="239"/>
      <c r="AQ1646" s="239"/>
    </row>
    <row r="1647" spans="1:43" x14ac:dyDescent="0.25">
      <c r="A1647" s="232"/>
      <c r="B1647" s="74"/>
      <c r="C1647" s="74"/>
      <c r="D1647" s="74"/>
      <c r="E1647" s="74"/>
      <c r="F1647" s="209"/>
      <c r="G1647" s="209"/>
      <c r="H1647" s="209"/>
      <c r="I1647" s="209"/>
      <c r="J1647" s="209"/>
      <c r="K1647" s="209"/>
      <c r="L1647" s="209"/>
      <c r="M1647" s="209"/>
      <c r="N1647" s="209"/>
      <c r="O1647" s="209"/>
      <c r="P1647" s="209"/>
      <c r="Q1647" s="209"/>
      <c r="R1647" s="209"/>
      <c r="S1647" s="209"/>
      <c r="T1647" s="209"/>
      <c r="U1647" s="209"/>
      <c r="V1647" s="209"/>
      <c r="W1647" s="209"/>
      <c r="X1647" s="209"/>
      <c r="Y1647" s="64"/>
      <c r="Z1647" s="127"/>
      <c r="AA1647" s="127"/>
      <c r="AB1647" s="434"/>
      <c r="AC1647" s="61"/>
      <c r="AD1647" s="207"/>
      <c r="AE1647" s="61"/>
      <c r="AF1647" s="130"/>
      <c r="AG1647" s="123"/>
      <c r="AH1647" s="123"/>
      <c r="AI1647" s="61"/>
      <c r="AJ1647" s="61"/>
      <c r="AK1647" s="61"/>
      <c r="AL1647" s="61"/>
      <c r="AM1647" s="76"/>
      <c r="AN1647" s="239"/>
      <c r="AO1647" s="239"/>
      <c r="AP1647" s="239"/>
      <c r="AQ1647" s="239"/>
    </row>
    <row r="1648" spans="1:43" x14ac:dyDescent="0.25">
      <c r="A1648" s="232"/>
      <c r="B1648" s="191"/>
      <c r="C1648" s="191"/>
      <c r="D1648" s="198"/>
      <c r="E1648" s="198"/>
      <c r="F1648" s="211"/>
      <c r="G1648" s="211"/>
      <c r="H1648" s="211"/>
      <c r="I1648" s="211"/>
      <c r="J1648" s="211"/>
      <c r="K1648" s="211"/>
      <c r="L1648" s="211"/>
      <c r="M1648" s="211"/>
      <c r="N1648" s="211"/>
      <c r="O1648" s="211"/>
      <c r="P1648" s="211"/>
      <c r="Q1648" s="211"/>
      <c r="R1648" s="211"/>
      <c r="S1648" s="211"/>
      <c r="T1648" s="211"/>
      <c r="U1648" s="211"/>
      <c r="V1648" s="211"/>
      <c r="W1648" s="211"/>
      <c r="X1648" s="211"/>
      <c r="Y1648" s="189"/>
      <c r="Z1648" s="127"/>
      <c r="AA1648" s="127"/>
      <c r="AB1648" s="434"/>
      <c r="AC1648" s="61"/>
      <c r="AD1648" s="207"/>
      <c r="AE1648" s="61"/>
      <c r="AF1648" s="130"/>
      <c r="AG1648" s="123"/>
      <c r="AH1648" s="123"/>
      <c r="AI1648" s="61"/>
      <c r="AJ1648" s="61"/>
      <c r="AK1648" s="61"/>
      <c r="AL1648" s="61"/>
      <c r="AM1648" s="76"/>
      <c r="AN1648" s="239"/>
      <c r="AO1648" s="239"/>
      <c r="AP1648" s="239"/>
      <c r="AQ1648" s="239"/>
    </row>
    <row r="1649" spans="1:43" x14ac:dyDescent="0.25">
      <c r="A1649" s="232"/>
      <c r="B1649" s="74"/>
      <c r="C1649" s="74"/>
      <c r="D1649" s="74"/>
      <c r="E1649" s="74"/>
      <c r="F1649" s="209"/>
      <c r="G1649" s="209"/>
      <c r="H1649" s="209"/>
      <c r="I1649" s="209"/>
      <c r="J1649" s="209"/>
      <c r="K1649" s="209"/>
      <c r="L1649" s="209"/>
      <c r="M1649" s="209"/>
      <c r="N1649" s="209"/>
      <c r="O1649" s="209"/>
      <c r="P1649" s="209"/>
      <c r="Q1649" s="209"/>
      <c r="R1649" s="209"/>
      <c r="S1649" s="209"/>
      <c r="T1649" s="209"/>
      <c r="U1649" s="209"/>
      <c r="V1649" s="209"/>
      <c r="W1649" s="209"/>
      <c r="X1649" s="209"/>
      <c r="Y1649" s="64"/>
      <c r="Z1649" s="127"/>
      <c r="AA1649" s="127"/>
      <c r="AB1649" s="434"/>
      <c r="AC1649" s="61"/>
      <c r="AD1649" s="207"/>
      <c r="AE1649" s="61"/>
      <c r="AF1649" s="130"/>
      <c r="AG1649" s="123"/>
      <c r="AH1649" s="123"/>
      <c r="AI1649" s="61"/>
      <c r="AJ1649" s="61"/>
      <c r="AK1649" s="61"/>
      <c r="AL1649" s="61"/>
      <c r="AM1649" s="76"/>
      <c r="AN1649" s="239"/>
      <c r="AO1649" s="239"/>
      <c r="AP1649" s="239"/>
      <c r="AQ1649" s="239"/>
    </row>
    <row r="1650" spans="1:43" x14ac:dyDescent="0.25">
      <c r="A1650" s="232"/>
      <c r="B1650" s="191"/>
      <c r="C1650" s="191"/>
      <c r="D1650" s="198"/>
      <c r="E1650" s="198"/>
      <c r="F1650" s="211"/>
      <c r="G1650" s="211"/>
      <c r="H1650" s="211"/>
      <c r="I1650" s="211"/>
      <c r="J1650" s="211"/>
      <c r="K1650" s="211"/>
      <c r="L1650" s="211"/>
      <c r="M1650" s="211"/>
      <c r="N1650" s="211"/>
      <c r="O1650" s="211"/>
      <c r="P1650" s="211"/>
      <c r="Q1650" s="211"/>
      <c r="R1650" s="211"/>
      <c r="S1650" s="211"/>
      <c r="T1650" s="211"/>
      <c r="U1650" s="211"/>
      <c r="V1650" s="211"/>
      <c r="W1650" s="211"/>
      <c r="X1650" s="211"/>
      <c r="Y1650" s="189"/>
      <c r="Z1650" s="127"/>
      <c r="AA1650" s="127"/>
      <c r="AB1650" s="434"/>
      <c r="AC1650" s="61"/>
      <c r="AD1650" s="207"/>
      <c r="AE1650" s="61"/>
      <c r="AF1650" s="130"/>
      <c r="AG1650" s="123"/>
      <c r="AH1650" s="123"/>
      <c r="AI1650" s="61"/>
      <c r="AJ1650" s="61"/>
      <c r="AK1650" s="61"/>
      <c r="AL1650" s="61"/>
      <c r="AM1650" s="76"/>
      <c r="AN1650" s="239"/>
      <c r="AO1650" s="239"/>
      <c r="AP1650" s="239"/>
      <c r="AQ1650" s="239"/>
    </row>
    <row r="1651" spans="1:43" x14ac:dyDescent="0.25">
      <c r="A1651" s="232"/>
      <c r="B1651" s="74"/>
      <c r="C1651" s="74"/>
      <c r="D1651" s="74"/>
      <c r="E1651" s="74"/>
      <c r="F1651" s="209"/>
      <c r="G1651" s="209"/>
      <c r="H1651" s="209"/>
      <c r="I1651" s="209"/>
      <c r="J1651" s="209"/>
      <c r="K1651" s="209"/>
      <c r="L1651" s="209"/>
      <c r="M1651" s="209"/>
      <c r="N1651" s="209"/>
      <c r="O1651" s="209"/>
      <c r="P1651" s="209"/>
      <c r="Q1651" s="209"/>
      <c r="R1651" s="209"/>
      <c r="S1651" s="209"/>
      <c r="T1651" s="209"/>
      <c r="U1651" s="209"/>
      <c r="V1651" s="209"/>
      <c r="W1651" s="209"/>
      <c r="X1651" s="209"/>
      <c r="Y1651" s="64"/>
      <c r="Z1651" s="127"/>
      <c r="AA1651" s="127"/>
      <c r="AB1651" s="434"/>
      <c r="AC1651" s="61"/>
      <c r="AD1651" s="207"/>
      <c r="AE1651" s="61"/>
      <c r="AF1651" s="130"/>
      <c r="AG1651" s="123"/>
      <c r="AH1651" s="123"/>
      <c r="AI1651" s="61"/>
      <c r="AJ1651" s="61"/>
      <c r="AK1651" s="61"/>
      <c r="AL1651" s="61"/>
      <c r="AM1651" s="76"/>
      <c r="AN1651" s="239"/>
      <c r="AO1651" s="239"/>
      <c r="AP1651" s="239"/>
      <c r="AQ1651" s="239"/>
    </row>
    <row r="1652" spans="1:43" x14ac:dyDescent="0.25">
      <c r="A1652" s="232"/>
      <c r="B1652" s="191"/>
      <c r="C1652" s="191"/>
      <c r="D1652" s="198"/>
      <c r="E1652" s="198"/>
      <c r="F1652" s="211"/>
      <c r="G1652" s="211"/>
      <c r="H1652" s="211"/>
      <c r="I1652" s="211"/>
      <c r="J1652" s="211"/>
      <c r="K1652" s="211"/>
      <c r="L1652" s="211"/>
      <c r="M1652" s="211"/>
      <c r="N1652" s="211"/>
      <c r="O1652" s="211"/>
      <c r="P1652" s="211"/>
      <c r="Q1652" s="211"/>
      <c r="R1652" s="211"/>
      <c r="S1652" s="211"/>
      <c r="T1652" s="211"/>
      <c r="U1652" s="211"/>
      <c r="V1652" s="211"/>
      <c r="W1652" s="211"/>
      <c r="X1652" s="211"/>
      <c r="Y1652" s="189"/>
      <c r="Z1652" s="127"/>
      <c r="AA1652" s="127"/>
      <c r="AB1652" s="434"/>
      <c r="AC1652" s="61"/>
      <c r="AD1652" s="207"/>
      <c r="AE1652" s="61"/>
      <c r="AF1652" s="130"/>
      <c r="AG1652" s="123"/>
      <c r="AH1652" s="123"/>
      <c r="AI1652" s="61"/>
      <c r="AJ1652" s="61"/>
      <c r="AK1652" s="61"/>
      <c r="AL1652" s="61"/>
      <c r="AM1652" s="76"/>
      <c r="AN1652" s="239"/>
      <c r="AO1652" s="239"/>
      <c r="AP1652" s="239"/>
      <c r="AQ1652" s="239"/>
    </row>
    <row r="1653" spans="1:43" x14ac:dyDescent="0.25">
      <c r="A1653" s="232"/>
      <c r="B1653" s="74"/>
      <c r="C1653" s="74"/>
      <c r="D1653" s="74"/>
      <c r="E1653" s="74"/>
      <c r="F1653" s="209"/>
      <c r="G1653" s="209"/>
      <c r="H1653" s="209"/>
      <c r="I1653" s="209"/>
      <c r="J1653" s="209"/>
      <c r="K1653" s="209"/>
      <c r="L1653" s="209"/>
      <c r="M1653" s="209"/>
      <c r="N1653" s="209"/>
      <c r="O1653" s="209"/>
      <c r="P1653" s="209"/>
      <c r="Q1653" s="209"/>
      <c r="R1653" s="209"/>
      <c r="S1653" s="209"/>
      <c r="T1653" s="209"/>
      <c r="U1653" s="209"/>
      <c r="V1653" s="209"/>
      <c r="W1653" s="209"/>
      <c r="X1653" s="209"/>
      <c r="Y1653" s="64"/>
      <c r="Z1653" s="127"/>
      <c r="AA1653" s="127"/>
      <c r="AB1653" s="434"/>
      <c r="AC1653" s="61"/>
      <c r="AD1653" s="207"/>
      <c r="AE1653" s="61"/>
      <c r="AF1653" s="130"/>
      <c r="AG1653" s="123"/>
      <c r="AH1653" s="123"/>
      <c r="AI1653" s="61"/>
      <c r="AJ1653" s="61"/>
      <c r="AK1653" s="61"/>
      <c r="AL1653" s="61"/>
      <c r="AM1653" s="76"/>
      <c r="AN1653" s="239"/>
      <c r="AO1653" s="239"/>
      <c r="AP1653" s="239"/>
      <c r="AQ1653" s="239"/>
    </row>
    <row r="1654" spans="1:43" x14ac:dyDescent="0.25">
      <c r="A1654" s="232"/>
      <c r="B1654" s="191"/>
      <c r="C1654" s="191"/>
      <c r="D1654" s="198"/>
      <c r="E1654" s="198"/>
      <c r="F1654" s="211"/>
      <c r="G1654" s="211"/>
      <c r="H1654" s="211"/>
      <c r="I1654" s="211"/>
      <c r="J1654" s="211"/>
      <c r="K1654" s="211"/>
      <c r="L1654" s="211"/>
      <c r="M1654" s="211"/>
      <c r="N1654" s="211"/>
      <c r="O1654" s="211"/>
      <c r="P1654" s="211"/>
      <c r="Q1654" s="211"/>
      <c r="R1654" s="211"/>
      <c r="S1654" s="211"/>
      <c r="T1654" s="211"/>
      <c r="U1654" s="211"/>
      <c r="V1654" s="211"/>
      <c r="W1654" s="211"/>
      <c r="X1654" s="211"/>
      <c r="Y1654" s="189"/>
      <c r="Z1654" s="127"/>
      <c r="AA1654" s="127"/>
      <c r="AB1654" s="434"/>
      <c r="AC1654" s="61"/>
      <c r="AD1654" s="207"/>
      <c r="AE1654" s="61"/>
      <c r="AF1654" s="130"/>
      <c r="AG1654" s="123"/>
      <c r="AH1654" s="123"/>
      <c r="AI1654" s="61"/>
      <c r="AJ1654" s="61"/>
      <c r="AK1654" s="61"/>
      <c r="AL1654" s="61"/>
      <c r="AM1654" s="76"/>
      <c r="AN1654" s="239"/>
      <c r="AO1654" s="239"/>
      <c r="AP1654" s="239"/>
      <c r="AQ1654" s="239"/>
    </row>
    <row r="1655" spans="1:43" x14ac:dyDescent="0.25">
      <c r="A1655" s="232"/>
      <c r="B1655" s="74"/>
      <c r="C1655" s="74"/>
      <c r="D1655" s="74"/>
      <c r="E1655" s="74"/>
      <c r="F1655" s="209"/>
      <c r="G1655" s="209"/>
      <c r="H1655" s="209"/>
      <c r="I1655" s="209"/>
      <c r="J1655" s="209"/>
      <c r="K1655" s="209"/>
      <c r="L1655" s="209"/>
      <c r="M1655" s="209"/>
      <c r="N1655" s="209"/>
      <c r="O1655" s="209"/>
      <c r="P1655" s="209"/>
      <c r="Q1655" s="209"/>
      <c r="R1655" s="209"/>
      <c r="S1655" s="209"/>
      <c r="T1655" s="209"/>
      <c r="U1655" s="209"/>
      <c r="V1655" s="209"/>
      <c r="W1655" s="209"/>
      <c r="X1655" s="209"/>
      <c r="Y1655" s="64"/>
      <c r="Z1655" s="127"/>
      <c r="AA1655" s="127"/>
      <c r="AB1655" s="434"/>
      <c r="AC1655" s="61"/>
      <c r="AD1655" s="207"/>
      <c r="AE1655" s="61"/>
      <c r="AF1655" s="130"/>
      <c r="AG1655" s="123"/>
      <c r="AH1655" s="123"/>
      <c r="AI1655" s="61"/>
      <c r="AJ1655" s="61"/>
      <c r="AK1655" s="61"/>
      <c r="AL1655" s="61"/>
      <c r="AM1655" s="76"/>
      <c r="AN1655" s="239"/>
      <c r="AO1655" s="239"/>
      <c r="AP1655" s="239"/>
      <c r="AQ1655" s="239"/>
    </row>
    <row r="1656" spans="1:43" x14ac:dyDescent="0.25">
      <c r="A1656" s="232"/>
      <c r="B1656" s="191"/>
      <c r="C1656" s="191"/>
      <c r="D1656" s="198"/>
      <c r="E1656" s="198"/>
      <c r="F1656" s="211"/>
      <c r="G1656" s="211"/>
      <c r="H1656" s="211"/>
      <c r="I1656" s="211"/>
      <c r="J1656" s="211"/>
      <c r="K1656" s="211"/>
      <c r="L1656" s="211"/>
      <c r="M1656" s="211"/>
      <c r="N1656" s="211"/>
      <c r="O1656" s="211"/>
      <c r="P1656" s="211"/>
      <c r="Q1656" s="211"/>
      <c r="R1656" s="211"/>
      <c r="S1656" s="211"/>
      <c r="T1656" s="211"/>
      <c r="U1656" s="211"/>
      <c r="V1656" s="211"/>
      <c r="W1656" s="211"/>
      <c r="X1656" s="211"/>
      <c r="Y1656" s="189"/>
      <c r="Z1656" s="127"/>
      <c r="AA1656" s="127"/>
      <c r="AB1656" s="434"/>
      <c r="AC1656" s="61"/>
      <c r="AD1656" s="207"/>
      <c r="AE1656" s="61"/>
      <c r="AF1656" s="130"/>
      <c r="AG1656" s="123"/>
      <c r="AH1656" s="123"/>
      <c r="AI1656" s="61"/>
      <c r="AJ1656" s="61"/>
      <c r="AK1656" s="61"/>
      <c r="AL1656" s="61"/>
      <c r="AM1656" s="76"/>
      <c r="AN1656" s="239"/>
      <c r="AO1656" s="239"/>
      <c r="AP1656" s="239"/>
      <c r="AQ1656" s="239"/>
    </row>
    <row r="1657" spans="1:43" x14ac:dyDescent="0.25">
      <c r="A1657" s="232"/>
      <c r="B1657" s="74"/>
      <c r="C1657" s="74"/>
      <c r="D1657" s="74"/>
      <c r="E1657" s="74"/>
      <c r="F1657" s="209"/>
      <c r="G1657" s="209"/>
      <c r="H1657" s="209"/>
      <c r="I1657" s="209"/>
      <c r="J1657" s="209"/>
      <c r="K1657" s="209"/>
      <c r="L1657" s="209"/>
      <c r="M1657" s="209"/>
      <c r="N1657" s="209"/>
      <c r="O1657" s="209"/>
      <c r="P1657" s="209"/>
      <c r="Q1657" s="209"/>
      <c r="R1657" s="209"/>
      <c r="S1657" s="209"/>
      <c r="T1657" s="209"/>
      <c r="U1657" s="209"/>
      <c r="V1657" s="209"/>
      <c r="W1657" s="209"/>
      <c r="X1657" s="209"/>
      <c r="Y1657" s="64"/>
      <c r="Z1657" s="127"/>
      <c r="AA1657" s="127"/>
      <c r="AB1657" s="434"/>
      <c r="AC1657" s="61"/>
      <c r="AD1657" s="207"/>
      <c r="AE1657" s="61"/>
      <c r="AF1657" s="130"/>
      <c r="AG1657" s="123"/>
      <c r="AH1657" s="123"/>
      <c r="AI1657" s="61"/>
      <c r="AJ1657" s="61"/>
      <c r="AK1657" s="61"/>
      <c r="AL1657" s="61"/>
      <c r="AM1657" s="76"/>
      <c r="AN1657" s="239"/>
      <c r="AO1657" s="239"/>
      <c r="AP1657" s="239"/>
      <c r="AQ1657" s="239"/>
    </row>
    <row r="1658" spans="1:43" x14ac:dyDescent="0.25">
      <c r="A1658" s="232"/>
      <c r="B1658" s="191"/>
      <c r="C1658" s="191"/>
      <c r="D1658" s="198"/>
      <c r="E1658" s="198"/>
      <c r="F1658" s="211"/>
      <c r="G1658" s="211"/>
      <c r="H1658" s="211"/>
      <c r="I1658" s="211"/>
      <c r="J1658" s="211"/>
      <c r="K1658" s="211"/>
      <c r="L1658" s="211"/>
      <c r="M1658" s="211"/>
      <c r="N1658" s="211"/>
      <c r="O1658" s="211"/>
      <c r="P1658" s="211"/>
      <c r="Q1658" s="211"/>
      <c r="R1658" s="211"/>
      <c r="S1658" s="211"/>
      <c r="T1658" s="211"/>
      <c r="U1658" s="211"/>
      <c r="V1658" s="211"/>
      <c r="W1658" s="211"/>
      <c r="X1658" s="211"/>
      <c r="Y1658" s="189"/>
      <c r="Z1658" s="127"/>
      <c r="AA1658" s="127"/>
      <c r="AB1658" s="434"/>
      <c r="AC1658" s="61"/>
      <c r="AD1658" s="207"/>
      <c r="AE1658" s="61"/>
      <c r="AF1658" s="130"/>
      <c r="AG1658" s="123"/>
      <c r="AH1658" s="123"/>
      <c r="AI1658" s="61"/>
      <c r="AJ1658" s="61"/>
      <c r="AK1658" s="61"/>
      <c r="AL1658" s="61"/>
      <c r="AM1658" s="76"/>
      <c r="AN1658" s="239"/>
      <c r="AO1658" s="239"/>
      <c r="AP1658" s="239"/>
      <c r="AQ1658" s="239"/>
    </row>
    <row r="1659" spans="1:43" x14ac:dyDescent="0.25">
      <c r="A1659" s="232"/>
      <c r="B1659" s="74"/>
      <c r="C1659" s="74"/>
      <c r="D1659" s="74"/>
      <c r="E1659" s="74"/>
      <c r="F1659" s="209"/>
      <c r="G1659" s="209"/>
      <c r="H1659" s="209"/>
      <c r="I1659" s="209"/>
      <c r="J1659" s="209"/>
      <c r="K1659" s="209"/>
      <c r="L1659" s="209"/>
      <c r="M1659" s="209"/>
      <c r="N1659" s="209"/>
      <c r="O1659" s="209"/>
      <c r="P1659" s="209"/>
      <c r="Q1659" s="209"/>
      <c r="R1659" s="209"/>
      <c r="S1659" s="209"/>
      <c r="T1659" s="209"/>
      <c r="U1659" s="209"/>
      <c r="V1659" s="209"/>
      <c r="W1659" s="209"/>
      <c r="X1659" s="209"/>
      <c r="Y1659" s="64"/>
      <c r="Z1659" s="127"/>
      <c r="AA1659" s="127"/>
      <c r="AB1659" s="434"/>
      <c r="AC1659" s="61"/>
      <c r="AD1659" s="207"/>
      <c r="AE1659" s="61"/>
      <c r="AF1659" s="130"/>
      <c r="AG1659" s="123"/>
      <c r="AH1659" s="123"/>
      <c r="AI1659" s="61"/>
      <c r="AJ1659" s="61"/>
      <c r="AK1659" s="61"/>
      <c r="AL1659" s="61"/>
      <c r="AM1659" s="76"/>
      <c r="AN1659" s="239"/>
      <c r="AO1659" s="239"/>
      <c r="AP1659" s="239"/>
      <c r="AQ1659" s="239"/>
    </row>
    <row r="1660" spans="1:43" x14ac:dyDescent="0.25">
      <c r="A1660" s="232"/>
      <c r="B1660" s="191"/>
      <c r="C1660" s="191"/>
      <c r="D1660" s="198"/>
      <c r="E1660" s="198"/>
      <c r="F1660" s="211"/>
      <c r="G1660" s="211"/>
      <c r="H1660" s="211"/>
      <c r="I1660" s="211"/>
      <c r="J1660" s="211"/>
      <c r="K1660" s="211"/>
      <c r="L1660" s="211"/>
      <c r="M1660" s="211"/>
      <c r="N1660" s="211"/>
      <c r="O1660" s="211"/>
      <c r="P1660" s="211"/>
      <c r="Q1660" s="211"/>
      <c r="R1660" s="211"/>
      <c r="S1660" s="211"/>
      <c r="T1660" s="211"/>
      <c r="U1660" s="211"/>
      <c r="V1660" s="211"/>
      <c r="W1660" s="211"/>
      <c r="X1660" s="211"/>
      <c r="Y1660" s="189"/>
      <c r="Z1660" s="127"/>
      <c r="AA1660" s="127"/>
      <c r="AB1660" s="434"/>
      <c r="AC1660" s="61"/>
      <c r="AD1660" s="207"/>
      <c r="AE1660" s="61"/>
      <c r="AF1660" s="130"/>
      <c r="AG1660" s="123"/>
      <c r="AH1660" s="123"/>
      <c r="AI1660" s="61"/>
      <c r="AJ1660" s="61"/>
      <c r="AK1660" s="61"/>
      <c r="AL1660" s="61"/>
      <c r="AM1660" s="76"/>
      <c r="AN1660" s="239"/>
      <c r="AO1660" s="239"/>
      <c r="AP1660" s="239"/>
      <c r="AQ1660" s="239"/>
    </row>
    <row r="1661" spans="1:43" x14ac:dyDescent="0.25">
      <c r="A1661" s="232"/>
      <c r="B1661" s="74"/>
      <c r="C1661" s="74"/>
      <c r="D1661" s="74"/>
      <c r="E1661" s="74"/>
      <c r="F1661" s="209"/>
      <c r="G1661" s="209"/>
      <c r="H1661" s="209"/>
      <c r="I1661" s="209"/>
      <c r="J1661" s="209"/>
      <c r="K1661" s="209"/>
      <c r="L1661" s="209"/>
      <c r="M1661" s="209"/>
      <c r="N1661" s="209"/>
      <c r="O1661" s="209"/>
      <c r="P1661" s="209"/>
      <c r="Q1661" s="209"/>
      <c r="R1661" s="209"/>
      <c r="S1661" s="209"/>
      <c r="T1661" s="209"/>
      <c r="U1661" s="209"/>
      <c r="V1661" s="209"/>
      <c r="W1661" s="209"/>
      <c r="X1661" s="209"/>
      <c r="Y1661" s="64"/>
      <c r="Z1661" s="127"/>
      <c r="AA1661" s="127"/>
      <c r="AB1661" s="434"/>
      <c r="AC1661" s="61"/>
      <c r="AD1661" s="207"/>
      <c r="AE1661" s="61"/>
      <c r="AF1661" s="130"/>
      <c r="AG1661" s="123"/>
      <c r="AH1661" s="123"/>
      <c r="AI1661" s="61"/>
      <c r="AJ1661" s="61"/>
      <c r="AK1661" s="61"/>
      <c r="AL1661" s="61"/>
      <c r="AM1661" s="76"/>
      <c r="AN1661" s="239"/>
      <c r="AO1661" s="239"/>
      <c r="AP1661" s="239"/>
      <c r="AQ1661" s="239"/>
    </row>
    <row r="1662" spans="1:43" x14ac:dyDescent="0.25">
      <c r="A1662" s="232"/>
      <c r="B1662" s="191"/>
      <c r="C1662" s="191"/>
      <c r="D1662" s="198"/>
      <c r="E1662" s="198"/>
      <c r="F1662" s="211"/>
      <c r="G1662" s="211"/>
      <c r="H1662" s="211"/>
      <c r="I1662" s="211"/>
      <c r="J1662" s="211"/>
      <c r="K1662" s="211"/>
      <c r="L1662" s="211"/>
      <c r="M1662" s="211"/>
      <c r="N1662" s="211"/>
      <c r="O1662" s="211"/>
      <c r="P1662" s="211"/>
      <c r="Q1662" s="211"/>
      <c r="R1662" s="211"/>
      <c r="S1662" s="211"/>
      <c r="T1662" s="211"/>
      <c r="U1662" s="211"/>
      <c r="V1662" s="211"/>
      <c r="W1662" s="211"/>
      <c r="X1662" s="211"/>
      <c r="Y1662" s="189"/>
      <c r="Z1662" s="127"/>
      <c r="AA1662" s="127"/>
      <c r="AB1662" s="434"/>
      <c r="AC1662" s="61"/>
      <c r="AD1662" s="207"/>
      <c r="AE1662" s="61"/>
      <c r="AF1662" s="130"/>
      <c r="AG1662" s="123"/>
      <c r="AH1662" s="123"/>
      <c r="AI1662" s="61"/>
      <c r="AJ1662" s="61"/>
      <c r="AK1662" s="61"/>
      <c r="AL1662" s="61"/>
      <c r="AM1662" s="76"/>
      <c r="AN1662" s="239"/>
      <c r="AO1662" s="239"/>
      <c r="AP1662" s="239"/>
      <c r="AQ1662" s="239"/>
    </row>
    <row r="1663" spans="1:43" x14ac:dyDescent="0.25">
      <c r="A1663" s="232"/>
      <c r="B1663" s="74"/>
      <c r="C1663" s="74"/>
      <c r="D1663" s="74"/>
      <c r="E1663" s="74"/>
      <c r="F1663" s="209"/>
      <c r="G1663" s="209"/>
      <c r="H1663" s="209"/>
      <c r="I1663" s="209"/>
      <c r="J1663" s="209"/>
      <c r="K1663" s="209"/>
      <c r="L1663" s="209"/>
      <c r="M1663" s="209"/>
      <c r="N1663" s="209"/>
      <c r="O1663" s="209"/>
      <c r="P1663" s="209"/>
      <c r="Q1663" s="209"/>
      <c r="R1663" s="209"/>
      <c r="S1663" s="209"/>
      <c r="T1663" s="209"/>
      <c r="U1663" s="209"/>
      <c r="V1663" s="209"/>
      <c r="W1663" s="209"/>
      <c r="X1663" s="209"/>
      <c r="Y1663" s="64"/>
      <c r="Z1663" s="127"/>
      <c r="AA1663" s="127"/>
      <c r="AB1663" s="434"/>
      <c r="AC1663" s="61"/>
      <c r="AD1663" s="207"/>
      <c r="AE1663" s="61"/>
      <c r="AF1663" s="130"/>
      <c r="AG1663" s="123"/>
      <c r="AH1663" s="123"/>
      <c r="AI1663" s="61"/>
      <c r="AJ1663" s="61"/>
      <c r="AK1663" s="61"/>
      <c r="AL1663" s="61"/>
      <c r="AM1663" s="76"/>
      <c r="AN1663" s="239"/>
      <c r="AO1663" s="239"/>
      <c r="AP1663" s="239"/>
      <c r="AQ1663" s="239"/>
    </row>
    <row r="1664" spans="1:43" x14ac:dyDescent="0.25">
      <c r="A1664" s="232"/>
      <c r="B1664" s="191"/>
      <c r="C1664" s="191"/>
      <c r="D1664" s="198"/>
      <c r="E1664" s="198"/>
      <c r="F1664" s="211"/>
      <c r="G1664" s="211"/>
      <c r="H1664" s="211"/>
      <c r="I1664" s="211"/>
      <c r="J1664" s="211"/>
      <c r="K1664" s="211"/>
      <c r="L1664" s="211"/>
      <c r="M1664" s="211"/>
      <c r="N1664" s="211"/>
      <c r="O1664" s="211"/>
      <c r="P1664" s="211"/>
      <c r="Q1664" s="211"/>
      <c r="R1664" s="211"/>
      <c r="S1664" s="211"/>
      <c r="T1664" s="211"/>
      <c r="U1664" s="211"/>
      <c r="V1664" s="211"/>
      <c r="W1664" s="211"/>
      <c r="X1664" s="211"/>
      <c r="Y1664" s="189"/>
      <c r="Z1664" s="127"/>
      <c r="AA1664" s="127"/>
      <c r="AB1664" s="434"/>
      <c r="AC1664" s="61"/>
      <c r="AD1664" s="207"/>
      <c r="AE1664" s="61"/>
      <c r="AF1664" s="130"/>
      <c r="AG1664" s="123"/>
      <c r="AH1664" s="123"/>
      <c r="AI1664" s="61"/>
      <c r="AJ1664" s="61"/>
      <c r="AK1664" s="61"/>
      <c r="AL1664" s="61"/>
      <c r="AM1664" s="76"/>
      <c r="AN1664" s="239"/>
      <c r="AO1664" s="239"/>
      <c r="AP1664" s="239"/>
      <c r="AQ1664" s="239"/>
    </row>
    <row r="1665" spans="1:43" x14ac:dyDescent="0.25">
      <c r="A1665" s="232"/>
      <c r="B1665" s="74"/>
      <c r="C1665" s="74"/>
      <c r="D1665" s="74"/>
      <c r="E1665" s="74"/>
      <c r="F1665" s="209"/>
      <c r="G1665" s="209"/>
      <c r="H1665" s="209"/>
      <c r="I1665" s="209"/>
      <c r="J1665" s="209"/>
      <c r="K1665" s="209"/>
      <c r="L1665" s="209"/>
      <c r="M1665" s="209"/>
      <c r="N1665" s="209"/>
      <c r="O1665" s="209"/>
      <c r="P1665" s="209"/>
      <c r="Q1665" s="209"/>
      <c r="R1665" s="209"/>
      <c r="S1665" s="209"/>
      <c r="T1665" s="209"/>
      <c r="U1665" s="209"/>
      <c r="V1665" s="209"/>
      <c r="W1665" s="209"/>
      <c r="X1665" s="209"/>
      <c r="Y1665" s="64"/>
      <c r="Z1665" s="127"/>
      <c r="AA1665" s="127"/>
      <c r="AB1665" s="434"/>
      <c r="AC1665" s="61"/>
      <c r="AD1665" s="207"/>
      <c r="AE1665" s="61"/>
      <c r="AF1665" s="130"/>
      <c r="AG1665" s="123"/>
      <c r="AH1665" s="123"/>
      <c r="AI1665" s="61"/>
      <c r="AJ1665" s="61"/>
      <c r="AK1665" s="61"/>
      <c r="AL1665" s="61"/>
      <c r="AM1665" s="76"/>
      <c r="AN1665" s="239"/>
      <c r="AO1665" s="239"/>
      <c r="AP1665" s="239"/>
      <c r="AQ1665" s="239"/>
    </row>
    <row r="1666" spans="1:43" x14ac:dyDescent="0.25">
      <c r="A1666" s="232"/>
      <c r="B1666" s="191"/>
      <c r="C1666" s="191"/>
      <c r="D1666" s="198"/>
      <c r="E1666" s="198"/>
      <c r="F1666" s="211"/>
      <c r="G1666" s="211"/>
      <c r="H1666" s="211"/>
      <c r="I1666" s="211"/>
      <c r="J1666" s="211"/>
      <c r="K1666" s="211"/>
      <c r="L1666" s="211"/>
      <c r="M1666" s="211"/>
      <c r="N1666" s="211"/>
      <c r="O1666" s="211"/>
      <c r="P1666" s="211"/>
      <c r="Q1666" s="211"/>
      <c r="R1666" s="211"/>
      <c r="S1666" s="211"/>
      <c r="T1666" s="211"/>
      <c r="U1666" s="211"/>
      <c r="V1666" s="211"/>
      <c r="W1666" s="211"/>
      <c r="X1666" s="211"/>
      <c r="Y1666" s="189"/>
      <c r="Z1666" s="127"/>
      <c r="AA1666" s="127"/>
      <c r="AB1666" s="434"/>
      <c r="AC1666" s="61"/>
      <c r="AD1666" s="207"/>
      <c r="AE1666" s="61"/>
      <c r="AF1666" s="130"/>
      <c r="AG1666" s="123"/>
      <c r="AH1666" s="123"/>
      <c r="AI1666" s="61"/>
      <c r="AJ1666" s="61"/>
      <c r="AK1666" s="61"/>
      <c r="AL1666" s="61"/>
      <c r="AM1666" s="76"/>
      <c r="AN1666" s="239"/>
      <c r="AO1666" s="239"/>
      <c r="AP1666" s="239"/>
      <c r="AQ1666" s="239"/>
    </row>
    <row r="1667" spans="1:43" x14ac:dyDescent="0.25">
      <c r="A1667" s="232"/>
      <c r="B1667" s="74"/>
      <c r="C1667" s="74"/>
      <c r="D1667" s="74"/>
      <c r="E1667" s="74"/>
      <c r="F1667" s="209"/>
      <c r="G1667" s="209"/>
      <c r="H1667" s="209"/>
      <c r="I1667" s="209"/>
      <c r="J1667" s="209"/>
      <c r="K1667" s="209"/>
      <c r="L1667" s="209"/>
      <c r="M1667" s="209"/>
      <c r="N1667" s="209"/>
      <c r="O1667" s="209"/>
      <c r="P1667" s="209"/>
      <c r="Q1667" s="209"/>
      <c r="R1667" s="209"/>
      <c r="S1667" s="209"/>
      <c r="T1667" s="209"/>
      <c r="U1667" s="209"/>
      <c r="V1667" s="209"/>
      <c r="W1667" s="209"/>
      <c r="X1667" s="209"/>
      <c r="Y1667" s="64"/>
      <c r="Z1667" s="127"/>
      <c r="AA1667" s="127"/>
      <c r="AB1667" s="434"/>
      <c r="AC1667" s="61"/>
      <c r="AD1667" s="207"/>
      <c r="AE1667" s="61"/>
      <c r="AF1667" s="130"/>
      <c r="AG1667" s="123"/>
      <c r="AH1667" s="123"/>
      <c r="AI1667" s="61"/>
      <c r="AJ1667" s="61"/>
      <c r="AK1667" s="61"/>
      <c r="AL1667" s="61"/>
      <c r="AM1667" s="76"/>
      <c r="AN1667" s="239"/>
      <c r="AO1667" s="239"/>
      <c r="AP1667" s="239"/>
      <c r="AQ1667" s="239"/>
    </row>
    <row r="1668" spans="1:43" x14ac:dyDescent="0.25">
      <c r="A1668" s="232"/>
      <c r="B1668" s="191"/>
      <c r="C1668" s="191"/>
      <c r="D1668" s="198"/>
      <c r="E1668" s="198"/>
      <c r="F1668" s="211"/>
      <c r="G1668" s="211"/>
      <c r="H1668" s="211"/>
      <c r="I1668" s="211"/>
      <c r="J1668" s="211"/>
      <c r="K1668" s="211"/>
      <c r="L1668" s="211"/>
      <c r="M1668" s="211"/>
      <c r="N1668" s="211"/>
      <c r="O1668" s="211"/>
      <c r="P1668" s="211"/>
      <c r="Q1668" s="211"/>
      <c r="R1668" s="211"/>
      <c r="S1668" s="211"/>
      <c r="T1668" s="211"/>
      <c r="U1668" s="211"/>
      <c r="V1668" s="211"/>
      <c r="W1668" s="211"/>
      <c r="X1668" s="211"/>
      <c r="Y1668" s="189"/>
      <c r="Z1668" s="127"/>
      <c r="AA1668" s="127"/>
      <c r="AB1668" s="434"/>
      <c r="AC1668" s="61"/>
      <c r="AD1668" s="207"/>
      <c r="AE1668" s="61"/>
      <c r="AF1668" s="130"/>
      <c r="AG1668" s="123"/>
      <c r="AH1668" s="123"/>
      <c r="AI1668" s="61"/>
      <c r="AJ1668" s="61"/>
      <c r="AK1668" s="61"/>
      <c r="AL1668" s="61"/>
      <c r="AM1668" s="76"/>
      <c r="AN1668" s="239"/>
      <c r="AO1668" s="239"/>
      <c r="AP1668" s="239"/>
      <c r="AQ1668" s="239"/>
    </row>
    <row r="1669" spans="1:43" x14ac:dyDescent="0.25">
      <c r="A1669" s="232"/>
      <c r="B1669" s="74"/>
      <c r="C1669" s="74"/>
      <c r="D1669" s="74"/>
      <c r="E1669" s="74"/>
      <c r="F1669" s="209"/>
      <c r="G1669" s="209"/>
      <c r="H1669" s="209"/>
      <c r="I1669" s="209"/>
      <c r="J1669" s="209"/>
      <c r="K1669" s="209"/>
      <c r="L1669" s="209"/>
      <c r="M1669" s="209"/>
      <c r="N1669" s="209"/>
      <c r="O1669" s="209"/>
      <c r="P1669" s="209"/>
      <c r="Q1669" s="209"/>
      <c r="R1669" s="209"/>
      <c r="S1669" s="209"/>
      <c r="T1669" s="209"/>
      <c r="U1669" s="209"/>
      <c r="V1669" s="209"/>
      <c r="W1669" s="209"/>
      <c r="X1669" s="209"/>
      <c r="Y1669" s="64"/>
      <c r="Z1669" s="127"/>
      <c r="AA1669" s="127"/>
      <c r="AB1669" s="434"/>
      <c r="AC1669" s="61"/>
      <c r="AD1669" s="207"/>
      <c r="AE1669" s="61"/>
      <c r="AF1669" s="130"/>
      <c r="AG1669" s="123"/>
      <c r="AH1669" s="123"/>
      <c r="AI1669" s="61"/>
      <c r="AJ1669" s="61"/>
      <c r="AK1669" s="61"/>
      <c r="AL1669" s="61"/>
      <c r="AM1669" s="76"/>
      <c r="AN1669" s="239"/>
      <c r="AO1669" s="239"/>
      <c r="AP1669" s="239"/>
      <c r="AQ1669" s="239"/>
    </row>
    <row r="1670" spans="1:43" x14ac:dyDescent="0.25">
      <c r="A1670" s="232"/>
      <c r="B1670" s="191"/>
      <c r="C1670" s="191"/>
      <c r="D1670" s="198"/>
      <c r="E1670" s="198"/>
      <c r="F1670" s="211"/>
      <c r="G1670" s="211"/>
      <c r="H1670" s="211"/>
      <c r="I1670" s="211"/>
      <c r="J1670" s="211"/>
      <c r="K1670" s="211"/>
      <c r="L1670" s="211"/>
      <c r="M1670" s="211"/>
      <c r="N1670" s="211"/>
      <c r="O1670" s="211"/>
      <c r="P1670" s="211"/>
      <c r="Q1670" s="211"/>
      <c r="R1670" s="211"/>
      <c r="S1670" s="211"/>
      <c r="T1670" s="211"/>
      <c r="U1670" s="211"/>
      <c r="V1670" s="211"/>
      <c r="W1670" s="211"/>
      <c r="X1670" s="211"/>
      <c r="Y1670" s="189"/>
      <c r="Z1670" s="127"/>
      <c r="AA1670" s="127"/>
      <c r="AB1670" s="434"/>
      <c r="AC1670" s="61"/>
      <c r="AD1670" s="207"/>
      <c r="AE1670" s="61"/>
      <c r="AF1670" s="130"/>
      <c r="AG1670" s="123"/>
      <c r="AH1670" s="123"/>
      <c r="AI1670" s="61"/>
      <c r="AJ1670" s="61"/>
      <c r="AK1670" s="61"/>
      <c r="AL1670" s="61"/>
      <c r="AM1670" s="76"/>
      <c r="AN1670" s="239"/>
      <c r="AO1670" s="239"/>
      <c r="AP1670" s="239"/>
      <c r="AQ1670" s="239"/>
    </row>
    <row r="1671" spans="1:43" x14ac:dyDescent="0.25">
      <c r="A1671" s="232"/>
      <c r="B1671" s="74"/>
      <c r="C1671" s="74"/>
      <c r="D1671" s="74"/>
      <c r="E1671" s="74"/>
      <c r="F1671" s="209"/>
      <c r="G1671" s="209"/>
      <c r="H1671" s="209"/>
      <c r="I1671" s="209"/>
      <c r="J1671" s="209"/>
      <c r="K1671" s="209"/>
      <c r="L1671" s="209"/>
      <c r="M1671" s="209"/>
      <c r="N1671" s="209"/>
      <c r="O1671" s="209"/>
      <c r="P1671" s="209"/>
      <c r="Q1671" s="209"/>
      <c r="R1671" s="209"/>
      <c r="S1671" s="209"/>
      <c r="T1671" s="209"/>
      <c r="U1671" s="209"/>
      <c r="V1671" s="209"/>
      <c r="W1671" s="209"/>
      <c r="X1671" s="209"/>
      <c r="Y1671" s="64"/>
      <c r="Z1671" s="127"/>
      <c r="AA1671" s="127"/>
      <c r="AB1671" s="434"/>
      <c r="AC1671" s="61"/>
      <c r="AD1671" s="207"/>
      <c r="AE1671" s="61"/>
      <c r="AF1671" s="130"/>
      <c r="AG1671" s="123"/>
      <c r="AH1671" s="123"/>
      <c r="AI1671" s="61"/>
      <c r="AJ1671" s="61"/>
      <c r="AK1671" s="61"/>
      <c r="AL1671" s="61"/>
      <c r="AM1671" s="76"/>
      <c r="AN1671" s="239"/>
      <c r="AO1671" s="239"/>
      <c r="AP1671" s="239"/>
      <c r="AQ1671" s="239"/>
    </row>
    <row r="1672" spans="1:43" x14ac:dyDescent="0.25">
      <c r="A1672" s="232"/>
      <c r="B1672" s="191"/>
      <c r="C1672" s="191"/>
      <c r="D1672" s="198"/>
      <c r="E1672" s="198"/>
      <c r="F1672" s="211"/>
      <c r="G1672" s="211"/>
      <c r="H1672" s="211"/>
      <c r="I1672" s="211"/>
      <c r="J1672" s="211"/>
      <c r="K1672" s="211"/>
      <c r="L1672" s="211"/>
      <c r="M1672" s="211"/>
      <c r="N1672" s="211"/>
      <c r="O1672" s="211"/>
      <c r="P1672" s="211"/>
      <c r="Q1672" s="211"/>
      <c r="R1672" s="211"/>
      <c r="S1672" s="211"/>
      <c r="T1672" s="211"/>
      <c r="U1672" s="211"/>
      <c r="V1672" s="211"/>
      <c r="W1672" s="211"/>
      <c r="X1672" s="211"/>
      <c r="Y1672" s="189"/>
      <c r="Z1672" s="127"/>
      <c r="AA1672" s="127"/>
      <c r="AB1672" s="434"/>
      <c r="AC1672" s="61"/>
      <c r="AD1672" s="207"/>
      <c r="AE1672" s="61"/>
      <c r="AF1672" s="130"/>
      <c r="AG1672" s="123"/>
      <c r="AH1672" s="123"/>
      <c r="AI1672" s="61"/>
      <c r="AJ1672" s="61"/>
      <c r="AK1672" s="61"/>
      <c r="AL1672" s="61"/>
      <c r="AM1672" s="76"/>
      <c r="AN1672" s="239"/>
      <c r="AO1672" s="239"/>
      <c r="AP1672" s="239"/>
      <c r="AQ1672" s="239"/>
    </row>
    <row r="1673" spans="1:43" x14ac:dyDescent="0.25">
      <c r="A1673" s="232"/>
      <c r="B1673" s="74"/>
      <c r="C1673" s="74"/>
      <c r="D1673" s="74"/>
      <c r="E1673" s="74"/>
      <c r="F1673" s="209"/>
      <c r="G1673" s="209"/>
      <c r="H1673" s="209"/>
      <c r="I1673" s="209"/>
      <c r="J1673" s="209"/>
      <c r="K1673" s="209"/>
      <c r="L1673" s="209"/>
      <c r="M1673" s="209"/>
      <c r="N1673" s="209"/>
      <c r="O1673" s="209"/>
      <c r="P1673" s="209"/>
      <c r="Q1673" s="209"/>
      <c r="R1673" s="209"/>
      <c r="S1673" s="209"/>
      <c r="T1673" s="209"/>
      <c r="U1673" s="209"/>
      <c r="V1673" s="209"/>
      <c r="W1673" s="209"/>
      <c r="X1673" s="209"/>
      <c r="Y1673" s="64"/>
      <c r="Z1673" s="127"/>
      <c r="AA1673" s="127"/>
      <c r="AB1673" s="434"/>
      <c r="AC1673" s="61"/>
      <c r="AD1673" s="207"/>
      <c r="AE1673" s="61"/>
      <c r="AF1673" s="130"/>
      <c r="AG1673" s="123"/>
      <c r="AH1673" s="123"/>
      <c r="AI1673" s="61"/>
      <c r="AJ1673" s="61"/>
      <c r="AK1673" s="61"/>
      <c r="AL1673" s="61"/>
      <c r="AM1673" s="76"/>
      <c r="AN1673" s="239"/>
      <c r="AO1673" s="239"/>
      <c r="AP1673" s="239"/>
      <c r="AQ1673" s="239"/>
    </row>
    <row r="1674" spans="1:43" x14ac:dyDescent="0.25">
      <c r="A1674" s="232"/>
      <c r="B1674" s="191"/>
      <c r="C1674" s="191"/>
      <c r="D1674" s="198"/>
      <c r="E1674" s="198"/>
      <c r="F1674" s="211"/>
      <c r="G1674" s="211"/>
      <c r="H1674" s="211"/>
      <c r="I1674" s="211"/>
      <c r="J1674" s="211"/>
      <c r="K1674" s="211"/>
      <c r="L1674" s="211"/>
      <c r="M1674" s="211"/>
      <c r="N1674" s="211"/>
      <c r="O1674" s="211"/>
      <c r="P1674" s="211"/>
      <c r="Q1674" s="211"/>
      <c r="R1674" s="211"/>
      <c r="S1674" s="211"/>
      <c r="T1674" s="211"/>
      <c r="U1674" s="211"/>
      <c r="V1674" s="211"/>
      <c r="W1674" s="211"/>
      <c r="X1674" s="211"/>
      <c r="Y1674" s="189"/>
      <c r="Z1674" s="127"/>
      <c r="AA1674" s="127"/>
      <c r="AB1674" s="434"/>
      <c r="AC1674" s="61"/>
      <c r="AD1674" s="207"/>
      <c r="AE1674" s="61"/>
      <c r="AF1674" s="130"/>
      <c r="AG1674" s="123"/>
      <c r="AH1674" s="123"/>
      <c r="AI1674" s="61"/>
      <c r="AJ1674" s="61"/>
      <c r="AK1674" s="61"/>
      <c r="AL1674" s="61"/>
      <c r="AM1674" s="76"/>
      <c r="AN1674" s="239"/>
      <c r="AO1674" s="239"/>
      <c r="AP1674" s="239"/>
      <c r="AQ1674" s="239"/>
    </row>
    <row r="1675" spans="1:43" x14ac:dyDescent="0.25">
      <c r="A1675" s="232"/>
      <c r="B1675" s="74"/>
      <c r="C1675" s="74"/>
      <c r="D1675" s="74"/>
      <c r="E1675" s="74"/>
      <c r="F1675" s="209"/>
      <c r="G1675" s="209"/>
      <c r="H1675" s="209"/>
      <c r="I1675" s="209"/>
      <c r="J1675" s="209"/>
      <c r="K1675" s="209"/>
      <c r="L1675" s="209"/>
      <c r="M1675" s="209"/>
      <c r="N1675" s="209"/>
      <c r="O1675" s="209"/>
      <c r="P1675" s="209"/>
      <c r="Q1675" s="209"/>
      <c r="R1675" s="209"/>
      <c r="S1675" s="209"/>
      <c r="T1675" s="209"/>
      <c r="U1675" s="209"/>
      <c r="V1675" s="209"/>
      <c r="W1675" s="209"/>
      <c r="X1675" s="209"/>
      <c r="Y1675" s="64"/>
      <c r="Z1675" s="127"/>
      <c r="AA1675" s="127"/>
      <c r="AB1675" s="434"/>
      <c r="AC1675" s="61"/>
      <c r="AD1675" s="207"/>
      <c r="AE1675" s="61"/>
      <c r="AF1675" s="130"/>
      <c r="AG1675" s="123"/>
      <c r="AH1675" s="123"/>
      <c r="AI1675" s="61"/>
      <c r="AJ1675" s="61"/>
      <c r="AK1675" s="61"/>
      <c r="AL1675" s="61"/>
      <c r="AM1675" s="76"/>
      <c r="AN1675" s="239"/>
      <c r="AO1675" s="239"/>
      <c r="AP1675" s="239"/>
      <c r="AQ1675" s="239"/>
    </row>
    <row r="1676" spans="1:43" x14ac:dyDescent="0.25">
      <c r="A1676" s="232"/>
      <c r="B1676" s="191"/>
      <c r="C1676" s="191"/>
      <c r="D1676" s="198"/>
      <c r="E1676" s="198"/>
      <c r="F1676" s="211"/>
      <c r="G1676" s="211"/>
      <c r="H1676" s="211"/>
      <c r="I1676" s="211"/>
      <c r="J1676" s="211"/>
      <c r="K1676" s="211"/>
      <c r="L1676" s="211"/>
      <c r="M1676" s="211"/>
      <c r="N1676" s="211"/>
      <c r="O1676" s="211"/>
      <c r="P1676" s="211"/>
      <c r="Q1676" s="211"/>
      <c r="R1676" s="211"/>
      <c r="S1676" s="211"/>
      <c r="T1676" s="211"/>
      <c r="U1676" s="211"/>
      <c r="V1676" s="211"/>
      <c r="W1676" s="211"/>
      <c r="X1676" s="211"/>
      <c r="Y1676" s="189"/>
      <c r="Z1676" s="127"/>
      <c r="AA1676" s="127"/>
      <c r="AB1676" s="434"/>
      <c r="AC1676" s="61"/>
      <c r="AD1676" s="207"/>
      <c r="AE1676" s="61"/>
      <c r="AF1676" s="130"/>
      <c r="AG1676" s="123"/>
      <c r="AH1676" s="123"/>
      <c r="AI1676" s="61"/>
      <c r="AJ1676" s="61"/>
      <c r="AK1676" s="61"/>
      <c r="AL1676" s="61"/>
      <c r="AM1676" s="76"/>
      <c r="AN1676" s="239"/>
      <c r="AO1676" s="239"/>
      <c r="AP1676" s="239"/>
      <c r="AQ1676" s="239"/>
    </row>
    <row r="1677" spans="1:43" x14ac:dyDescent="0.25">
      <c r="A1677" s="232"/>
      <c r="B1677" s="74"/>
      <c r="C1677" s="74"/>
      <c r="D1677" s="74"/>
      <c r="E1677" s="74"/>
      <c r="F1677" s="209"/>
      <c r="G1677" s="209"/>
      <c r="H1677" s="209"/>
      <c r="I1677" s="209"/>
      <c r="J1677" s="209"/>
      <c r="K1677" s="209"/>
      <c r="L1677" s="209"/>
      <c r="M1677" s="209"/>
      <c r="N1677" s="209"/>
      <c r="O1677" s="209"/>
      <c r="P1677" s="209"/>
      <c r="Q1677" s="209"/>
      <c r="R1677" s="209"/>
      <c r="S1677" s="209"/>
      <c r="T1677" s="209"/>
      <c r="U1677" s="209"/>
      <c r="V1677" s="209"/>
      <c r="W1677" s="209"/>
      <c r="X1677" s="209"/>
      <c r="Y1677" s="64"/>
      <c r="Z1677" s="127"/>
      <c r="AA1677" s="127"/>
      <c r="AB1677" s="434"/>
      <c r="AC1677" s="61"/>
      <c r="AD1677" s="207"/>
      <c r="AE1677" s="61"/>
      <c r="AF1677" s="130"/>
      <c r="AG1677" s="123"/>
      <c r="AH1677" s="123"/>
      <c r="AI1677" s="61"/>
      <c r="AJ1677" s="61"/>
      <c r="AK1677" s="61"/>
      <c r="AL1677" s="61"/>
      <c r="AM1677" s="76"/>
      <c r="AN1677" s="239"/>
      <c r="AO1677" s="239"/>
      <c r="AP1677" s="239"/>
      <c r="AQ1677" s="239"/>
    </row>
    <row r="1678" spans="1:43" x14ac:dyDescent="0.25">
      <c r="A1678" s="232"/>
      <c r="B1678" s="191"/>
      <c r="C1678" s="191"/>
      <c r="D1678" s="198"/>
      <c r="E1678" s="198"/>
      <c r="F1678" s="211"/>
      <c r="G1678" s="211"/>
      <c r="H1678" s="211"/>
      <c r="I1678" s="211"/>
      <c r="J1678" s="211"/>
      <c r="K1678" s="211"/>
      <c r="L1678" s="211"/>
      <c r="M1678" s="211"/>
      <c r="N1678" s="211"/>
      <c r="O1678" s="211"/>
      <c r="P1678" s="211"/>
      <c r="Q1678" s="211"/>
      <c r="R1678" s="211"/>
      <c r="S1678" s="211"/>
      <c r="T1678" s="211"/>
      <c r="U1678" s="211"/>
      <c r="V1678" s="211"/>
      <c r="W1678" s="211"/>
      <c r="X1678" s="211"/>
      <c r="Y1678" s="189"/>
      <c r="Z1678" s="127"/>
      <c r="AA1678" s="127"/>
      <c r="AB1678" s="434"/>
      <c r="AC1678" s="61"/>
      <c r="AD1678" s="207"/>
      <c r="AE1678" s="61"/>
      <c r="AF1678" s="130"/>
      <c r="AG1678" s="123"/>
      <c r="AH1678" s="123"/>
      <c r="AI1678" s="61"/>
      <c r="AJ1678" s="61"/>
      <c r="AK1678" s="61"/>
      <c r="AL1678" s="61"/>
      <c r="AM1678" s="76"/>
      <c r="AN1678" s="239"/>
      <c r="AO1678" s="239"/>
      <c r="AP1678" s="239"/>
      <c r="AQ1678" s="239"/>
    </row>
    <row r="1679" spans="1:43" x14ac:dyDescent="0.25">
      <c r="A1679" s="232"/>
      <c r="B1679" s="74"/>
      <c r="C1679" s="74"/>
      <c r="D1679" s="74"/>
      <c r="E1679" s="74"/>
      <c r="F1679" s="209"/>
      <c r="G1679" s="209"/>
      <c r="H1679" s="209"/>
      <c r="I1679" s="209"/>
      <c r="J1679" s="209"/>
      <c r="K1679" s="209"/>
      <c r="L1679" s="209"/>
      <c r="M1679" s="209"/>
      <c r="N1679" s="209"/>
      <c r="O1679" s="209"/>
      <c r="P1679" s="209"/>
      <c r="Q1679" s="209"/>
      <c r="R1679" s="209"/>
      <c r="S1679" s="209"/>
      <c r="T1679" s="209"/>
      <c r="U1679" s="209"/>
      <c r="V1679" s="209"/>
      <c r="W1679" s="209"/>
      <c r="X1679" s="209"/>
      <c r="Y1679" s="64"/>
      <c r="Z1679" s="127"/>
      <c r="AA1679" s="127"/>
      <c r="AB1679" s="434"/>
      <c r="AC1679" s="61"/>
      <c r="AD1679" s="207"/>
      <c r="AE1679" s="61"/>
      <c r="AF1679" s="130"/>
      <c r="AG1679" s="123"/>
      <c r="AH1679" s="123"/>
      <c r="AI1679" s="61"/>
      <c r="AJ1679" s="61"/>
      <c r="AK1679" s="61"/>
      <c r="AL1679" s="61"/>
      <c r="AM1679" s="76"/>
      <c r="AN1679" s="239"/>
      <c r="AO1679" s="239"/>
      <c r="AP1679" s="239"/>
      <c r="AQ1679" s="239"/>
    </row>
    <row r="1680" spans="1:43" x14ac:dyDescent="0.25">
      <c r="A1680" s="232"/>
      <c r="B1680" s="191"/>
      <c r="C1680" s="191"/>
      <c r="D1680" s="198"/>
      <c r="E1680" s="198"/>
      <c r="F1680" s="211"/>
      <c r="G1680" s="211"/>
      <c r="H1680" s="211"/>
      <c r="I1680" s="211"/>
      <c r="J1680" s="211"/>
      <c r="K1680" s="211"/>
      <c r="L1680" s="211"/>
      <c r="M1680" s="211"/>
      <c r="N1680" s="211"/>
      <c r="O1680" s="211"/>
      <c r="P1680" s="211"/>
      <c r="Q1680" s="211"/>
      <c r="R1680" s="211"/>
      <c r="S1680" s="211"/>
      <c r="T1680" s="211"/>
      <c r="U1680" s="211"/>
      <c r="V1680" s="211"/>
      <c r="W1680" s="211"/>
      <c r="X1680" s="211"/>
      <c r="Y1680" s="189"/>
      <c r="Z1680" s="127"/>
      <c r="AA1680" s="127"/>
      <c r="AB1680" s="434"/>
      <c r="AC1680" s="61"/>
      <c r="AD1680" s="207"/>
      <c r="AE1680" s="61"/>
      <c r="AF1680" s="130"/>
      <c r="AG1680" s="123"/>
      <c r="AH1680" s="123"/>
      <c r="AI1680" s="61"/>
      <c r="AJ1680" s="61"/>
      <c r="AK1680" s="61"/>
      <c r="AL1680" s="61"/>
      <c r="AM1680" s="76"/>
      <c r="AN1680" s="239"/>
      <c r="AO1680" s="239"/>
      <c r="AP1680" s="239"/>
      <c r="AQ1680" s="239"/>
    </row>
    <row r="1681" spans="1:43" x14ac:dyDescent="0.25">
      <c r="A1681" s="232"/>
      <c r="B1681" s="74"/>
      <c r="C1681" s="74"/>
      <c r="D1681" s="74"/>
      <c r="E1681" s="74"/>
      <c r="F1681" s="209"/>
      <c r="G1681" s="209"/>
      <c r="H1681" s="209"/>
      <c r="I1681" s="209"/>
      <c r="J1681" s="209"/>
      <c r="K1681" s="209"/>
      <c r="L1681" s="209"/>
      <c r="M1681" s="209"/>
      <c r="N1681" s="209"/>
      <c r="O1681" s="209"/>
      <c r="P1681" s="209"/>
      <c r="Q1681" s="209"/>
      <c r="R1681" s="209"/>
      <c r="S1681" s="209"/>
      <c r="T1681" s="209"/>
      <c r="U1681" s="209"/>
      <c r="V1681" s="209"/>
      <c r="W1681" s="209"/>
      <c r="X1681" s="209"/>
      <c r="Y1681" s="64"/>
      <c r="Z1681" s="127"/>
      <c r="AA1681" s="127"/>
      <c r="AB1681" s="434"/>
      <c r="AC1681" s="61"/>
      <c r="AD1681" s="207"/>
      <c r="AE1681" s="61"/>
      <c r="AF1681" s="130"/>
      <c r="AG1681" s="123"/>
      <c r="AH1681" s="123"/>
      <c r="AI1681" s="61"/>
      <c r="AJ1681" s="61"/>
      <c r="AK1681" s="61"/>
      <c r="AL1681" s="61"/>
      <c r="AM1681" s="76"/>
      <c r="AN1681" s="239"/>
      <c r="AO1681" s="239"/>
      <c r="AP1681" s="239"/>
      <c r="AQ1681" s="239"/>
    </row>
    <row r="1682" spans="1:43" x14ac:dyDescent="0.25">
      <c r="A1682" s="232"/>
      <c r="B1682" s="191"/>
      <c r="C1682" s="191"/>
      <c r="D1682" s="198"/>
      <c r="E1682" s="198"/>
      <c r="F1682" s="211"/>
      <c r="G1682" s="211"/>
      <c r="H1682" s="211"/>
      <c r="I1682" s="211"/>
      <c r="J1682" s="211"/>
      <c r="K1682" s="211"/>
      <c r="L1682" s="211"/>
      <c r="M1682" s="211"/>
      <c r="N1682" s="211"/>
      <c r="O1682" s="211"/>
      <c r="P1682" s="211"/>
      <c r="Q1682" s="211"/>
      <c r="R1682" s="211"/>
      <c r="S1682" s="211"/>
      <c r="T1682" s="211"/>
      <c r="U1682" s="211"/>
      <c r="V1682" s="211"/>
      <c r="W1682" s="211"/>
      <c r="X1682" s="211"/>
      <c r="Y1682" s="189"/>
      <c r="Z1682" s="127"/>
      <c r="AA1682" s="127"/>
      <c r="AB1682" s="434"/>
      <c r="AC1682" s="61"/>
      <c r="AD1682" s="207"/>
      <c r="AE1682" s="61"/>
      <c r="AF1682" s="130"/>
      <c r="AG1682" s="123"/>
      <c r="AH1682" s="123"/>
      <c r="AI1682" s="61"/>
      <c r="AJ1682" s="61"/>
      <c r="AK1682" s="61"/>
      <c r="AL1682" s="61"/>
      <c r="AM1682" s="76"/>
      <c r="AN1682" s="239"/>
      <c r="AO1682" s="239"/>
      <c r="AP1682" s="239"/>
      <c r="AQ1682" s="239"/>
    </row>
    <row r="1683" spans="1:43" x14ac:dyDescent="0.25">
      <c r="A1683" s="232"/>
      <c r="B1683" s="74"/>
      <c r="C1683" s="74"/>
      <c r="D1683" s="74"/>
      <c r="E1683" s="74"/>
      <c r="F1683" s="209"/>
      <c r="G1683" s="209"/>
      <c r="H1683" s="209"/>
      <c r="I1683" s="209"/>
      <c r="J1683" s="209"/>
      <c r="K1683" s="209"/>
      <c r="L1683" s="209"/>
      <c r="M1683" s="209"/>
      <c r="N1683" s="209"/>
      <c r="O1683" s="209"/>
      <c r="P1683" s="209"/>
      <c r="Q1683" s="209"/>
      <c r="R1683" s="209"/>
      <c r="S1683" s="209"/>
      <c r="T1683" s="209"/>
      <c r="U1683" s="209"/>
      <c r="V1683" s="209"/>
      <c r="W1683" s="209"/>
      <c r="X1683" s="209"/>
      <c r="Y1683" s="64"/>
      <c r="Z1683" s="127"/>
      <c r="AA1683" s="127"/>
      <c r="AB1683" s="434"/>
      <c r="AC1683" s="61"/>
      <c r="AD1683" s="207"/>
      <c r="AE1683" s="61"/>
      <c r="AF1683" s="130"/>
      <c r="AG1683" s="123"/>
      <c r="AH1683" s="123"/>
      <c r="AI1683" s="61"/>
      <c r="AJ1683" s="61"/>
      <c r="AK1683" s="61"/>
      <c r="AL1683" s="61"/>
      <c r="AM1683" s="76"/>
      <c r="AN1683" s="239"/>
      <c r="AO1683" s="239"/>
      <c r="AP1683" s="239"/>
      <c r="AQ1683" s="239"/>
    </row>
    <row r="1684" spans="1:43" x14ac:dyDescent="0.25">
      <c r="A1684" s="232"/>
      <c r="B1684" s="191"/>
      <c r="C1684" s="191"/>
      <c r="D1684" s="198"/>
      <c r="E1684" s="198"/>
      <c r="F1684" s="211"/>
      <c r="G1684" s="211"/>
      <c r="H1684" s="211"/>
      <c r="I1684" s="211"/>
      <c r="J1684" s="211"/>
      <c r="K1684" s="211"/>
      <c r="L1684" s="211"/>
      <c r="M1684" s="211"/>
      <c r="N1684" s="211"/>
      <c r="O1684" s="211"/>
      <c r="P1684" s="211"/>
      <c r="Q1684" s="211"/>
      <c r="R1684" s="211"/>
      <c r="S1684" s="211"/>
      <c r="T1684" s="211"/>
      <c r="U1684" s="211"/>
      <c r="V1684" s="211"/>
      <c r="W1684" s="211"/>
      <c r="X1684" s="211"/>
      <c r="Y1684" s="189"/>
      <c r="Z1684" s="127"/>
      <c r="AA1684" s="127"/>
      <c r="AB1684" s="434"/>
      <c r="AC1684" s="61"/>
      <c r="AD1684" s="207"/>
      <c r="AE1684" s="61"/>
      <c r="AF1684" s="130"/>
      <c r="AG1684" s="123"/>
      <c r="AH1684" s="123"/>
      <c r="AI1684" s="61"/>
      <c r="AJ1684" s="61"/>
      <c r="AK1684" s="61"/>
      <c r="AL1684" s="61"/>
      <c r="AM1684" s="76"/>
      <c r="AN1684" s="239"/>
      <c r="AO1684" s="239"/>
      <c r="AP1684" s="239"/>
      <c r="AQ1684" s="239"/>
    </row>
    <row r="1685" spans="1:43" x14ac:dyDescent="0.25">
      <c r="A1685" s="232"/>
      <c r="B1685" s="74"/>
      <c r="C1685" s="74"/>
      <c r="D1685" s="74"/>
      <c r="E1685" s="74"/>
      <c r="F1685" s="209"/>
      <c r="G1685" s="209"/>
      <c r="H1685" s="209"/>
      <c r="I1685" s="209"/>
      <c r="J1685" s="209"/>
      <c r="K1685" s="209"/>
      <c r="L1685" s="209"/>
      <c r="M1685" s="209"/>
      <c r="N1685" s="209"/>
      <c r="O1685" s="209"/>
      <c r="P1685" s="209"/>
      <c r="Q1685" s="209"/>
      <c r="R1685" s="209"/>
      <c r="S1685" s="209"/>
      <c r="T1685" s="209"/>
      <c r="U1685" s="209"/>
      <c r="V1685" s="209"/>
      <c r="W1685" s="209"/>
      <c r="X1685" s="209"/>
      <c r="Y1685" s="64"/>
      <c r="Z1685" s="127"/>
      <c r="AA1685" s="127"/>
      <c r="AB1685" s="434"/>
      <c r="AC1685" s="61"/>
      <c r="AD1685" s="207"/>
      <c r="AE1685" s="61"/>
      <c r="AF1685" s="130"/>
      <c r="AG1685" s="123"/>
      <c r="AH1685" s="123"/>
      <c r="AI1685" s="61"/>
      <c r="AJ1685" s="61"/>
      <c r="AK1685" s="61"/>
      <c r="AL1685" s="61"/>
      <c r="AM1685" s="76"/>
      <c r="AN1685" s="239"/>
      <c r="AO1685" s="239"/>
      <c r="AP1685" s="239"/>
      <c r="AQ1685" s="239"/>
    </row>
    <row r="1686" spans="1:43" x14ac:dyDescent="0.25">
      <c r="A1686" s="232"/>
      <c r="B1686" s="191"/>
      <c r="C1686" s="191"/>
      <c r="D1686" s="198"/>
      <c r="E1686" s="198"/>
      <c r="F1686" s="211"/>
      <c r="G1686" s="211"/>
      <c r="H1686" s="211"/>
      <c r="I1686" s="211"/>
      <c r="J1686" s="211"/>
      <c r="K1686" s="211"/>
      <c r="L1686" s="211"/>
      <c r="M1686" s="211"/>
      <c r="N1686" s="211"/>
      <c r="O1686" s="211"/>
      <c r="P1686" s="211"/>
      <c r="Q1686" s="211"/>
      <c r="R1686" s="211"/>
      <c r="S1686" s="211"/>
      <c r="T1686" s="211"/>
      <c r="U1686" s="211"/>
      <c r="V1686" s="211"/>
      <c r="W1686" s="211"/>
      <c r="X1686" s="211"/>
      <c r="Y1686" s="189"/>
      <c r="Z1686" s="127"/>
      <c r="AA1686" s="127"/>
      <c r="AB1686" s="434"/>
      <c r="AC1686" s="61"/>
      <c r="AD1686" s="207"/>
      <c r="AE1686" s="61"/>
      <c r="AF1686" s="130"/>
      <c r="AG1686" s="123"/>
      <c r="AH1686" s="123"/>
      <c r="AI1686" s="61"/>
      <c r="AJ1686" s="61"/>
      <c r="AK1686" s="61"/>
      <c r="AL1686" s="61"/>
      <c r="AM1686" s="76"/>
      <c r="AN1686" s="239"/>
      <c r="AO1686" s="239"/>
      <c r="AP1686" s="239"/>
      <c r="AQ1686" s="239"/>
    </row>
    <row r="1687" spans="1:43" x14ac:dyDescent="0.25">
      <c r="A1687" s="232"/>
      <c r="B1687" s="74"/>
      <c r="C1687" s="74"/>
      <c r="D1687" s="74"/>
      <c r="E1687" s="74"/>
      <c r="F1687" s="209"/>
      <c r="G1687" s="209"/>
      <c r="H1687" s="209"/>
      <c r="I1687" s="209"/>
      <c r="J1687" s="209"/>
      <c r="K1687" s="209"/>
      <c r="L1687" s="209"/>
      <c r="M1687" s="209"/>
      <c r="N1687" s="209"/>
      <c r="O1687" s="209"/>
      <c r="P1687" s="209"/>
      <c r="Q1687" s="209"/>
      <c r="R1687" s="209"/>
      <c r="S1687" s="209"/>
      <c r="T1687" s="209"/>
      <c r="U1687" s="209"/>
      <c r="V1687" s="209"/>
      <c r="W1687" s="209"/>
      <c r="X1687" s="209"/>
      <c r="Y1687" s="64"/>
      <c r="Z1687" s="127"/>
      <c r="AA1687" s="127"/>
      <c r="AB1687" s="434"/>
      <c r="AC1687" s="61"/>
      <c r="AD1687" s="207"/>
      <c r="AE1687" s="61"/>
      <c r="AF1687" s="130"/>
      <c r="AG1687" s="123"/>
      <c r="AH1687" s="123"/>
      <c r="AI1687" s="61"/>
      <c r="AJ1687" s="61"/>
      <c r="AK1687" s="61"/>
      <c r="AL1687" s="61"/>
      <c r="AM1687" s="76"/>
      <c r="AN1687" s="239"/>
      <c r="AO1687" s="239"/>
      <c r="AP1687" s="239"/>
      <c r="AQ1687" s="239"/>
    </row>
    <row r="1688" spans="1:43" x14ac:dyDescent="0.25">
      <c r="A1688" s="232"/>
      <c r="B1688" s="191"/>
      <c r="C1688" s="191"/>
      <c r="D1688" s="198"/>
      <c r="E1688" s="198"/>
      <c r="F1688" s="211"/>
      <c r="G1688" s="211"/>
      <c r="H1688" s="211"/>
      <c r="I1688" s="211"/>
      <c r="J1688" s="211"/>
      <c r="K1688" s="211"/>
      <c r="L1688" s="211"/>
      <c r="M1688" s="211"/>
      <c r="N1688" s="211"/>
      <c r="O1688" s="211"/>
      <c r="P1688" s="211"/>
      <c r="Q1688" s="211"/>
      <c r="R1688" s="211"/>
      <c r="S1688" s="211"/>
      <c r="T1688" s="211"/>
      <c r="U1688" s="211"/>
      <c r="V1688" s="211"/>
      <c r="W1688" s="211"/>
      <c r="X1688" s="211"/>
      <c r="Y1688" s="189"/>
      <c r="Z1688" s="127"/>
      <c r="AA1688" s="127"/>
      <c r="AB1688" s="434"/>
      <c r="AC1688" s="61"/>
      <c r="AD1688" s="207"/>
      <c r="AE1688" s="61"/>
      <c r="AF1688" s="130"/>
      <c r="AG1688" s="123"/>
      <c r="AH1688" s="123"/>
      <c r="AI1688" s="61"/>
      <c r="AJ1688" s="61"/>
      <c r="AK1688" s="61"/>
      <c r="AL1688" s="61"/>
      <c r="AM1688" s="76"/>
      <c r="AN1688" s="239"/>
      <c r="AO1688" s="239"/>
      <c r="AP1688" s="239"/>
      <c r="AQ1688" s="239"/>
    </row>
    <row r="1689" spans="1:43" x14ac:dyDescent="0.25">
      <c r="A1689" s="232"/>
      <c r="B1689" s="74"/>
      <c r="C1689" s="74"/>
      <c r="D1689" s="74"/>
      <c r="E1689" s="74"/>
      <c r="F1689" s="209"/>
      <c r="G1689" s="209"/>
      <c r="H1689" s="209"/>
      <c r="I1689" s="209"/>
      <c r="J1689" s="209"/>
      <c r="K1689" s="209"/>
      <c r="L1689" s="209"/>
      <c r="M1689" s="209"/>
      <c r="N1689" s="209"/>
      <c r="O1689" s="209"/>
      <c r="P1689" s="209"/>
      <c r="Q1689" s="209"/>
      <c r="R1689" s="209"/>
      <c r="S1689" s="209"/>
      <c r="T1689" s="209"/>
      <c r="U1689" s="209"/>
      <c r="V1689" s="209"/>
      <c r="W1689" s="209"/>
      <c r="X1689" s="209"/>
      <c r="Y1689" s="64"/>
      <c r="Z1689" s="127"/>
      <c r="AA1689" s="127"/>
      <c r="AB1689" s="434"/>
      <c r="AC1689" s="61"/>
      <c r="AD1689" s="207"/>
      <c r="AE1689" s="61"/>
      <c r="AF1689" s="130"/>
      <c r="AG1689" s="123"/>
      <c r="AH1689" s="123"/>
      <c r="AI1689" s="61"/>
      <c r="AJ1689" s="61"/>
      <c r="AK1689" s="61"/>
      <c r="AL1689" s="61"/>
      <c r="AM1689" s="76"/>
      <c r="AN1689" s="239"/>
      <c r="AO1689" s="239"/>
      <c r="AP1689" s="239"/>
      <c r="AQ1689" s="239"/>
    </row>
    <row r="1690" spans="1:43" x14ac:dyDescent="0.25">
      <c r="A1690" s="232"/>
      <c r="B1690" s="191"/>
      <c r="C1690" s="191"/>
      <c r="D1690" s="198"/>
      <c r="E1690" s="198"/>
      <c r="F1690" s="211"/>
      <c r="G1690" s="211"/>
      <c r="H1690" s="211"/>
      <c r="I1690" s="211"/>
      <c r="J1690" s="211"/>
      <c r="K1690" s="211"/>
      <c r="L1690" s="211"/>
      <c r="M1690" s="211"/>
      <c r="N1690" s="211"/>
      <c r="O1690" s="211"/>
      <c r="P1690" s="211"/>
      <c r="Q1690" s="211"/>
      <c r="R1690" s="211"/>
      <c r="S1690" s="211"/>
      <c r="T1690" s="211"/>
      <c r="U1690" s="211"/>
      <c r="V1690" s="211"/>
      <c r="W1690" s="211"/>
      <c r="X1690" s="211"/>
      <c r="Y1690" s="189"/>
      <c r="Z1690" s="127"/>
      <c r="AA1690" s="127"/>
      <c r="AB1690" s="434"/>
      <c r="AC1690" s="61"/>
      <c r="AD1690" s="207"/>
      <c r="AE1690" s="61"/>
      <c r="AF1690" s="130"/>
      <c r="AG1690" s="123"/>
      <c r="AH1690" s="123"/>
      <c r="AI1690" s="61"/>
      <c r="AJ1690" s="61"/>
      <c r="AK1690" s="61"/>
      <c r="AL1690" s="61"/>
      <c r="AM1690" s="76"/>
      <c r="AN1690" s="239"/>
      <c r="AO1690" s="239"/>
      <c r="AP1690" s="239"/>
      <c r="AQ1690" s="239"/>
    </row>
    <row r="1691" spans="1:43" x14ac:dyDescent="0.25">
      <c r="A1691" s="232"/>
      <c r="B1691" s="74"/>
      <c r="C1691" s="74"/>
      <c r="D1691" s="74"/>
      <c r="E1691" s="74"/>
      <c r="F1691" s="209"/>
      <c r="G1691" s="209"/>
      <c r="H1691" s="209"/>
      <c r="I1691" s="209"/>
      <c r="J1691" s="209"/>
      <c r="K1691" s="209"/>
      <c r="L1691" s="209"/>
      <c r="M1691" s="209"/>
      <c r="N1691" s="209"/>
      <c r="O1691" s="209"/>
      <c r="P1691" s="209"/>
      <c r="Q1691" s="209"/>
      <c r="R1691" s="209"/>
      <c r="S1691" s="209"/>
      <c r="T1691" s="209"/>
      <c r="U1691" s="209"/>
      <c r="V1691" s="209"/>
      <c r="W1691" s="209"/>
      <c r="X1691" s="209"/>
      <c r="Y1691" s="64"/>
      <c r="Z1691" s="127"/>
      <c r="AA1691" s="127"/>
      <c r="AB1691" s="434"/>
      <c r="AC1691" s="61"/>
      <c r="AD1691" s="207"/>
      <c r="AE1691" s="61"/>
      <c r="AF1691" s="130"/>
      <c r="AG1691" s="123"/>
      <c r="AH1691" s="123"/>
      <c r="AI1691" s="61"/>
      <c r="AJ1691" s="61"/>
      <c r="AK1691" s="61"/>
      <c r="AL1691" s="61"/>
      <c r="AM1691" s="76"/>
      <c r="AN1691" s="239"/>
      <c r="AO1691" s="239"/>
      <c r="AP1691" s="239"/>
      <c r="AQ1691" s="239"/>
    </row>
    <row r="1692" spans="1:43" x14ac:dyDescent="0.25">
      <c r="A1692" s="232"/>
      <c r="B1692" s="191"/>
      <c r="C1692" s="191"/>
      <c r="D1692" s="198"/>
      <c r="E1692" s="198"/>
      <c r="F1692" s="211"/>
      <c r="G1692" s="211"/>
      <c r="H1692" s="211"/>
      <c r="I1692" s="211"/>
      <c r="J1692" s="211"/>
      <c r="K1692" s="211"/>
      <c r="L1692" s="211"/>
      <c r="M1692" s="211"/>
      <c r="N1692" s="211"/>
      <c r="O1692" s="211"/>
      <c r="P1692" s="211"/>
      <c r="Q1692" s="211"/>
      <c r="R1692" s="211"/>
      <c r="S1692" s="211"/>
      <c r="T1692" s="211"/>
      <c r="U1692" s="211"/>
      <c r="V1692" s="211"/>
      <c r="W1692" s="211"/>
      <c r="X1692" s="211"/>
      <c r="Y1692" s="189"/>
      <c r="Z1692" s="127"/>
      <c r="AA1692" s="127"/>
      <c r="AB1692" s="434"/>
      <c r="AC1692" s="61"/>
      <c r="AD1692" s="207"/>
      <c r="AE1692" s="61"/>
      <c r="AF1692" s="130"/>
      <c r="AG1692" s="123"/>
      <c r="AH1692" s="123"/>
      <c r="AI1692" s="61"/>
      <c r="AJ1692" s="61"/>
      <c r="AK1692" s="61"/>
      <c r="AL1692" s="61"/>
      <c r="AM1692" s="76"/>
      <c r="AN1692" s="239"/>
      <c r="AO1692" s="239"/>
      <c r="AP1692" s="239"/>
      <c r="AQ1692" s="239"/>
    </row>
    <row r="1693" spans="1:43" x14ac:dyDescent="0.25">
      <c r="A1693" s="232"/>
      <c r="B1693" s="74"/>
      <c r="C1693" s="74"/>
      <c r="D1693" s="74"/>
      <c r="E1693" s="74"/>
      <c r="F1693" s="209"/>
      <c r="G1693" s="209"/>
      <c r="H1693" s="209"/>
      <c r="I1693" s="209"/>
      <c r="J1693" s="209"/>
      <c r="K1693" s="209"/>
      <c r="L1693" s="209"/>
      <c r="M1693" s="209"/>
      <c r="N1693" s="209"/>
      <c r="O1693" s="209"/>
      <c r="P1693" s="209"/>
      <c r="Q1693" s="209"/>
      <c r="R1693" s="209"/>
      <c r="S1693" s="209"/>
      <c r="T1693" s="209"/>
      <c r="U1693" s="209"/>
      <c r="V1693" s="209"/>
      <c r="W1693" s="209"/>
      <c r="X1693" s="209"/>
      <c r="Y1693" s="64"/>
      <c r="Z1693" s="127"/>
      <c r="AA1693" s="127"/>
      <c r="AB1693" s="434"/>
      <c r="AC1693" s="61"/>
      <c r="AD1693" s="207"/>
      <c r="AE1693" s="61"/>
      <c r="AF1693" s="130"/>
      <c r="AG1693" s="123"/>
      <c r="AH1693" s="123"/>
      <c r="AI1693" s="61"/>
      <c r="AJ1693" s="61"/>
      <c r="AK1693" s="61"/>
      <c r="AL1693" s="61"/>
      <c r="AM1693" s="76"/>
      <c r="AN1693" s="239"/>
      <c r="AO1693" s="239"/>
      <c r="AP1693" s="239"/>
      <c r="AQ1693" s="239"/>
    </row>
    <row r="1694" spans="1:43" x14ac:dyDescent="0.25">
      <c r="A1694" s="232"/>
      <c r="B1694" s="191"/>
      <c r="C1694" s="191"/>
      <c r="D1694" s="198"/>
      <c r="E1694" s="198"/>
      <c r="F1694" s="211"/>
      <c r="G1694" s="211"/>
      <c r="H1694" s="211"/>
      <c r="I1694" s="211"/>
      <c r="J1694" s="211"/>
      <c r="K1694" s="211"/>
      <c r="L1694" s="211"/>
      <c r="M1694" s="211"/>
      <c r="N1694" s="211"/>
      <c r="O1694" s="211"/>
      <c r="P1694" s="211"/>
      <c r="Q1694" s="211"/>
      <c r="R1694" s="211"/>
      <c r="S1694" s="211"/>
      <c r="T1694" s="211"/>
      <c r="U1694" s="211"/>
      <c r="V1694" s="211"/>
      <c r="W1694" s="211"/>
      <c r="X1694" s="211"/>
      <c r="Y1694" s="189"/>
      <c r="Z1694" s="127"/>
      <c r="AA1694" s="127"/>
      <c r="AB1694" s="434"/>
      <c r="AC1694" s="61"/>
      <c r="AD1694" s="207"/>
      <c r="AE1694" s="61"/>
      <c r="AF1694" s="130"/>
      <c r="AG1694" s="123"/>
      <c r="AH1694" s="123"/>
      <c r="AI1694" s="61"/>
      <c r="AJ1694" s="61"/>
      <c r="AK1694" s="61"/>
      <c r="AL1694" s="61"/>
      <c r="AM1694" s="76"/>
      <c r="AN1694" s="239"/>
      <c r="AO1694" s="239"/>
      <c r="AP1694" s="239"/>
      <c r="AQ1694" s="239"/>
    </row>
    <row r="1695" spans="1:43" x14ac:dyDescent="0.25">
      <c r="A1695" s="232"/>
      <c r="B1695" s="74"/>
      <c r="C1695" s="74"/>
      <c r="D1695" s="74"/>
      <c r="E1695" s="74"/>
      <c r="F1695" s="209"/>
      <c r="G1695" s="209"/>
      <c r="H1695" s="209"/>
      <c r="I1695" s="209"/>
      <c r="J1695" s="209"/>
      <c r="K1695" s="209"/>
      <c r="L1695" s="209"/>
      <c r="M1695" s="209"/>
      <c r="N1695" s="209"/>
      <c r="O1695" s="209"/>
      <c r="P1695" s="209"/>
      <c r="Q1695" s="209"/>
      <c r="R1695" s="209"/>
      <c r="S1695" s="209"/>
      <c r="T1695" s="209"/>
      <c r="U1695" s="209"/>
      <c r="V1695" s="209"/>
      <c r="W1695" s="209"/>
      <c r="X1695" s="209"/>
      <c r="Y1695" s="64"/>
      <c r="Z1695" s="127"/>
      <c r="AA1695" s="127"/>
      <c r="AB1695" s="434"/>
      <c r="AC1695" s="61"/>
      <c r="AD1695" s="207"/>
      <c r="AE1695" s="61"/>
      <c r="AF1695" s="130"/>
      <c r="AG1695" s="123"/>
      <c r="AH1695" s="123"/>
      <c r="AI1695" s="61"/>
      <c r="AJ1695" s="61"/>
      <c r="AK1695" s="61"/>
      <c r="AL1695" s="61"/>
      <c r="AM1695" s="76"/>
      <c r="AN1695" s="239"/>
      <c r="AO1695" s="239"/>
      <c r="AP1695" s="239"/>
      <c r="AQ1695" s="239"/>
    </row>
    <row r="1696" spans="1:43" x14ac:dyDescent="0.25">
      <c r="A1696" s="232"/>
      <c r="B1696" s="191"/>
      <c r="C1696" s="191"/>
      <c r="D1696" s="198"/>
      <c r="E1696" s="198"/>
      <c r="F1696" s="211"/>
      <c r="G1696" s="211"/>
      <c r="H1696" s="211"/>
      <c r="I1696" s="211"/>
      <c r="J1696" s="211"/>
      <c r="K1696" s="211"/>
      <c r="L1696" s="211"/>
      <c r="M1696" s="211"/>
      <c r="N1696" s="211"/>
      <c r="O1696" s="211"/>
      <c r="P1696" s="211"/>
      <c r="Q1696" s="211"/>
      <c r="R1696" s="211"/>
      <c r="S1696" s="211"/>
      <c r="T1696" s="211"/>
      <c r="U1696" s="211"/>
      <c r="V1696" s="211"/>
      <c r="W1696" s="211"/>
      <c r="X1696" s="211"/>
      <c r="Y1696" s="189"/>
      <c r="Z1696" s="127"/>
      <c r="AA1696" s="127"/>
      <c r="AB1696" s="434"/>
      <c r="AC1696" s="61"/>
      <c r="AD1696" s="207"/>
      <c r="AE1696" s="61"/>
      <c r="AF1696" s="130"/>
      <c r="AG1696" s="123"/>
      <c r="AH1696" s="123"/>
      <c r="AI1696" s="61"/>
      <c r="AJ1696" s="61"/>
      <c r="AK1696" s="61"/>
      <c r="AL1696" s="61"/>
      <c r="AM1696" s="76"/>
      <c r="AN1696" s="239"/>
      <c r="AO1696" s="239"/>
      <c r="AP1696" s="239"/>
      <c r="AQ1696" s="239"/>
    </row>
    <row r="1697" spans="1:43" x14ac:dyDescent="0.25">
      <c r="A1697" s="232"/>
      <c r="B1697" s="74"/>
      <c r="C1697" s="74"/>
      <c r="D1697" s="74"/>
      <c r="E1697" s="74"/>
      <c r="F1697" s="209"/>
      <c r="G1697" s="209"/>
      <c r="H1697" s="209"/>
      <c r="I1697" s="209"/>
      <c r="J1697" s="209"/>
      <c r="K1697" s="209"/>
      <c r="L1697" s="209"/>
      <c r="M1697" s="209"/>
      <c r="N1697" s="209"/>
      <c r="O1697" s="209"/>
      <c r="P1697" s="209"/>
      <c r="Q1697" s="209"/>
      <c r="R1697" s="209"/>
      <c r="S1697" s="209"/>
      <c r="T1697" s="209"/>
      <c r="U1697" s="209"/>
      <c r="V1697" s="209"/>
      <c r="W1697" s="209"/>
      <c r="X1697" s="209"/>
      <c r="Y1697" s="64"/>
      <c r="Z1697" s="127"/>
      <c r="AA1697" s="127"/>
      <c r="AB1697" s="434"/>
      <c r="AC1697" s="61"/>
      <c r="AD1697" s="207"/>
      <c r="AE1697" s="61"/>
      <c r="AF1697" s="130"/>
      <c r="AG1697" s="123"/>
      <c r="AH1697" s="123"/>
      <c r="AI1697" s="61"/>
      <c r="AJ1697" s="61"/>
      <c r="AK1697" s="61"/>
      <c r="AL1697" s="61"/>
      <c r="AM1697" s="76"/>
      <c r="AN1697" s="239"/>
      <c r="AO1697" s="239"/>
      <c r="AP1697" s="239"/>
      <c r="AQ1697" s="239"/>
    </row>
    <row r="1698" spans="1:43" x14ac:dyDescent="0.25">
      <c r="A1698" s="232"/>
      <c r="B1698" s="191"/>
      <c r="C1698" s="191"/>
      <c r="D1698" s="198"/>
      <c r="E1698" s="198"/>
      <c r="F1698" s="211"/>
      <c r="G1698" s="211"/>
      <c r="H1698" s="211"/>
      <c r="I1698" s="211"/>
      <c r="J1698" s="211"/>
      <c r="K1698" s="211"/>
      <c r="L1698" s="211"/>
      <c r="M1698" s="211"/>
      <c r="N1698" s="211"/>
      <c r="O1698" s="211"/>
      <c r="P1698" s="211"/>
      <c r="Q1698" s="211"/>
      <c r="R1698" s="211"/>
      <c r="S1698" s="211"/>
      <c r="T1698" s="211"/>
      <c r="U1698" s="211"/>
      <c r="V1698" s="211"/>
      <c r="W1698" s="211"/>
      <c r="X1698" s="211"/>
      <c r="Y1698" s="189"/>
      <c r="Z1698" s="127"/>
      <c r="AA1698" s="127"/>
      <c r="AB1698" s="434"/>
      <c r="AC1698" s="61"/>
      <c r="AD1698" s="207"/>
      <c r="AE1698" s="61"/>
      <c r="AF1698" s="130"/>
      <c r="AG1698" s="123"/>
      <c r="AH1698" s="123"/>
      <c r="AI1698" s="61"/>
      <c r="AJ1698" s="61"/>
      <c r="AK1698" s="61"/>
      <c r="AL1698" s="61"/>
      <c r="AM1698" s="76"/>
      <c r="AN1698" s="239"/>
      <c r="AO1698" s="239"/>
      <c r="AP1698" s="239"/>
      <c r="AQ1698" s="239"/>
    </row>
    <row r="1699" spans="1:43" x14ac:dyDescent="0.25">
      <c r="A1699" s="232"/>
      <c r="B1699" s="74"/>
      <c r="C1699" s="74"/>
      <c r="D1699" s="74"/>
      <c r="E1699" s="74"/>
      <c r="F1699" s="209"/>
      <c r="G1699" s="209"/>
      <c r="H1699" s="209"/>
      <c r="I1699" s="209"/>
      <c r="J1699" s="209"/>
      <c r="K1699" s="209"/>
      <c r="L1699" s="209"/>
      <c r="M1699" s="209"/>
      <c r="N1699" s="209"/>
      <c r="O1699" s="209"/>
      <c r="P1699" s="209"/>
      <c r="Q1699" s="209"/>
      <c r="R1699" s="209"/>
      <c r="S1699" s="209"/>
      <c r="T1699" s="209"/>
      <c r="U1699" s="209"/>
      <c r="V1699" s="209"/>
      <c r="W1699" s="209"/>
      <c r="X1699" s="209"/>
      <c r="Y1699" s="64"/>
      <c r="Z1699" s="127"/>
      <c r="AA1699" s="127"/>
      <c r="AB1699" s="434"/>
      <c r="AC1699" s="61"/>
      <c r="AD1699" s="207"/>
      <c r="AE1699" s="61"/>
      <c r="AF1699" s="130"/>
      <c r="AG1699" s="123"/>
      <c r="AH1699" s="123"/>
      <c r="AI1699" s="61"/>
      <c r="AJ1699" s="61"/>
      <c r="AK1699" s="61"/>
      <c r="AL1699" s="61"/>
      <c r="AM1699" s="76"/>
      <c r="AN1699" s="239"/>
      <c r="AO1699" s="239"/>
      <c r="AP1699" s="239"/>
      <c r="AQ1699" s="239"/>
    </row>
    <row r="1700" spans="1:43" x14ac:dyDescent="0.25">
      <c r="A1700" s="232"/>
      <c r="B1700" s="191"/>
      <c r="C1700" s="191"/>
      <c r="D1700" s="198"/>
      <c r="E1700" s="198"/>
      <c r="F1700" s="211"/>
      <c r="G1700" s="211"/>
      <c r="H1700" s="211"/>
      <c r="I1700" s="211"/>
      <c r="J1700" s="211"/>
      <c r="K1700" s="211"/>
      <c r="L1700" s="211"/>
      <c r="M1700" s="211"/>
      <c r="N1700" s="211"/>
      <c r="O1700" s="211"/>
      <c r="P1700" s="211"/>
      <c r="Q1700" s="211"/>
      <c r="R1700" s="211"/>
      <c r="S1700" s="211"/>
      <c r="T1700" s="211"/>
      <c r="U1700" s="211"/>
      <c r="V1700" s="211"/>
      <c r="W1700" s="211"/>
      <c r="X1700" s="211"/>
      <c r="Y1700" s="189"/>
      <c r="Z1700" s="127"/>
      <c r="AA1700" s="127"/>
      <c r="AB1700" s="434"/>
      <c r="AC1700" s="61"/>
      <c r="AD1700" s="207"/>
      <c r="AE1700" s="61"/>
      <c r="AF1700" s="130"/>
      <c r="AG1700" s="123"/>
      <c r="AH1700" s="123"/>
      <c r="AI1700" s="61"/>
      <c r="AJ1700" s="61"/>
      <c r="AK1700" s="61"/>
      <c r="AL1700" s="61"/>
      <c r="AM1700" s="76"/>
      <c r="AN1700" s="239"/>
      <c r="AO1700" s="239"/>
      <c r="AP1700" s="239"/>
      <c r="AQ1700" s="239"/>
    </row>
    <row r="1701" spans="1:43" x14ac:dyDescent="0.25">
      <c r="A1701" s="232"/>
      <c r="B1701" s="74"/>
      <c r="C1701" s="74"/>
      <c r="D1701" s="74"/>
      <c r="E1701" s="74"/>
      <c r="F1701" s="209"/>
      <c r="G1701" s="209"/>
      <c r="H1701" s="209"/>
      <c r="I1701" s="209"/>
      <c r="J1701" s="209"/>
      <c r="K1701" s="209"/>
      <c r="L1701" s="209"/>
      <c r="M1701" s="209"/>
      <c r="N1701" s="209"/>
      <c r="O1701" s="209"/>
      <c r="P1701" s="209"/>
      <c r="Q1701" s="209"/>
      <c r="R1701" s="209"/>
      <c r="S1701" s="209"/>
      <c r="T1701" s="209"/>
      <c r="U1701" s="209"/>
      <c r="V1701" s="209"/>
      <c r="W1701" s="209"/>
      <c r="X1701" s="209"/>
      <c r="Y1701" s="64"/>
      <c r="Z1701" s="127"/>
      <c r="AA1701" s="127"/>
      <c r="AB1701" s="434"/>
      <c r="AC1701" s="61"/>
      <c r="AD1701" s="207"/>
      <c r="AE1701" s="61"/>
      <c r="AF1701" s="130"/>
      <c r="AG1701" s="123"/>
      <c r="AH1701" s="123"/>
      <c r="AI1701" s="61"/>
      <c r="AJ1701" s="61"/>
      <c r="AK1701" s="61"/>
      <c r="AL1701" s="61"/>
      <c r="AM1701" s="76"/>
      <c r="AN1701" s="239"/>
      <c r="AO1701" s="239"/>
      <c r="AP1701" s="239"/>
      <c r="AQ1701" s="239"/>
    </row>
    <row r="1702" spans="1:43" x14ac:dyDescent="0.25">
      <c r="A1702" s="232"/>
      <c r="B1702" s="191"/>
      <c r="C1702" s="191"/>
      <c r="D1702" s="198"/>
      <c r="E1702" s="198"/>
      <c r="F1702" s="211"/>
      <c r="G1702" s="211"/>
      <c r="H1702" s="211"/>
      <c r="I1702" s="211"/>
      <c r="J1702" s="211"/>
      <c r="K1702" s="211"/>
      <c r="L1702" s="211"/>
      <c r="M1702" s="211"/>
      <c r="N1702" s="211"/>
      <c r="O1702" s="211"/>
      <c r="P1702" s="211"/>
      <c r="Q1702" s="211"/>
      <c r="R1702" s="211"/>
      <c r="S1702" s="211"/>
      <c r="T1702" s="211"/>
      <c r="U1702" s="211"/>
      <c r="V1702" s="211"/>
      <c r="W1702" s="211"/>
      <c r="X1702" s="211"/>
      <c r="Y1702" s="189"/>
      <c r="Z1702" s="127"/>
      <c r="AA1702" s="127"/>
      <c r="AB1702" s="434"/>
      <c r="AC1702" s="61"/>
      <c r="AD1702" s="207"/>
      <c r="AE1702" s="61"/>
      <c r="AF1702" s="130"/>
      <c r="AG1702" s="123"/>
      <c r="AH1702" s="123"/>
      <c r="AI1702" s="61"/>
      <c r="AJ1702" s="61"/>
      <c r="AK1702" s="61"/>
      <c r="AL1702" s="61"/>
      <c r="AM1702" s="76"/>
      <c r="AN1702" s="239"/>
      <c r="AO1702" s="239"/>
      <c r="AP1702" s="239"/>
      <c r="AQ1702" s="239"/>
    </row>
    <row r="1703" spans="1:43" x14ac:dyDescent="0.25">
      <c r="A1703" s="232"/>
      <c r="B1703" s="74"/>
      <c r="C1703" s="74"/>
      <c r="D1703" s="74"/>
      <c r="E1703" s="74"/>
      <c r="F1703" s="209"/>
      <c r="G1703" s="209"/>
      <c r="H1703" s="209"/>
      <c r="I1703" s="209"/>
      <c r="J1703" s="209"/>
      <c r="K1703" s="209"/>
      <c r="L1703" s="209"/>
      <c r="M1703" s="209"/>
      <c r="N1703" s="209"/>
      <c r="O1703" s="209"/>
      <c r="P1703" s="209"/>
      <c r="Q1703" s="209"/>
      <c r="R1703" s="209"/>
      <c r="S1703" s="209"/>
      <c r="T1703" s="209"/>
      <c r="U1703" s="209"/>
      <c r="V1703" s="209"/>
      <c r="W1703" s="209"/>
      <c r="X1703" s="209"/>
      <c r="Y1703" s="64"/>
      <c r="Z1703" s="127"/>
      <c r="AA1703" s="127"/>
      <c r="AB1703" s="434"/>
      <c r="AC1703" s="61"/>
      <c r="AD1703" s="207"/>
      <c r="AE1703" s="61"/>
      <c r="AF1703" s="130"/>
      <c r="AG1703" s="123"/>
      <c r="AH1703" s="123"/>
      <c r="AI1703" s="61"/>
      <c r="AJ1703" s="61"/>
      <c r="AK1703" s="61"/>
      <c r="AL1703" s="61"/>
      <c r="AM1703" s="76"/>
      <c r="AN1703" s="239"/>
      <c r="AO1703" s="239"/>
      <c r="AP1703" s="239"/>
      <c r="AQ1703" s="239"/>
    </row>
    <row r="1704" spans="1:43" x14ac:dyDescent="0.25">
      <c r="A1704" s="232"/>
      <c r="B1704" s="191"/>
      <c r="C1704" s="191"/>
      <c r="D1704" s="198"/>
      <c r="E1704" s="198"/>
      <c r="F1704" s="211"/>
      <c r="G1704" s="211"/>
      <c r="H1704" s="211"/>
      <c r="I1704" s="211"/>
      <c r="J1704" s="211"/>
      <c r="K1704" s="211"/>
      <c r="L1704" s="211"/>
      <c r="M1704" s="211"/>
      <c r="N1704" s="211"/>
      <c r="O1704" s="211"/>
      <c r="P1704" s="211"/>
      <c r="Q1704" s="211"/>
      <c r="R1704" s="211"/>
      <c r="S1704" s="211"/>
      <c r="T1704" s="211"/>
      <c r="U1704" s="211"/>
      <c r="V1704" s="211"/>
      <c r="W1704" s="211"/>
      <c r="X1704" s="211"/>
      <c r="Y1704" s="189"/>
      <c r="Z1704" s="127"/>
      <c r="AA1704" s="127"/>
      <c r="AB1704" s="434"/>
      <c r="AC1704" s="61"/>
      <c r="AD1704" s="207"/>
      <c r="AE1704" s="61"/>
      <c r="AF1704" s="130"/>
      <c r="AG1704" s="123"/>
      <c r="AH1704" s="123"/>
      <c r="AI1704" s="61"/>
      <c r="AJ1704" s="61"/>
      <c r="AK1704" s="61"/>
      <c r="AL1704" s="61"/>
      <c r="AM1704" s="76"/>
      <c r="AN1704" s="239"/>
      <c r="AO1704" s="239"/>
      <c r="AP1704" s="239"/>
      <c r="AQ1704" s="239"/>
    </row>
    <row r="1705" spans="1:43" x14ac:dyDescent="0.25">
      <c r="A1705" s="232"/>
      <c r="B1705" s="74"/>
      <c r="C1705" s="74"/>
      <c r="D1705" s="74"/>
      <c r="E1705" s="74"/>
      <c r="F1705" s="209"/>
      <c r="G1705" s="209"/>
      <c r="H1705" s="209"/>
      <c r="I1705" s="209"/>
      <c r="J1705" s="209"/>
      <c r="K1705" s="209"/>
      <c r="L1705" s="209"/>
      <c r="M1705" s="209"/>
      <c r="N1705" s="209"/>
      <c r="O1705" s="209"/>
      <c r="P1705" s="209"/>
      <c r="Q1705" s="209"/>
      <c r="R1705" s="209"/>
      <c r="S1705" s="209"/>
      <c r="T1705" s="209"/>
      <c r="U1705" s="209"/>
      <c r="V1705" s="209"/>
      <c r="W1705" s="209"/>
      <c r="X1705" s="209"/>
      <c r="Y1705" s="64"/>
      <c r="Z1705" s="127"/>
      <c r="AA1705" s="127"/>
      <c r="AB1705" s="434"/>
      <c r="AC1705" s="61"/>
      <c r="AD1705" s="207"/>
      <c r="AE1705" s="61"/>
      <c r="AF1705" s="130"/>
      <c r="AG1705" s="123"/>
      <c r="AH1705" s="123"/>
      <c r="AI1705" s="61"/>
      <c r="AJ1705" s="61"/>
      <c r="AK1705" s="61"/>
      <c r="AL1705" s="61"/>
      <c r="AM1705" s="76"/>
      <c r="AN1705" s="239"/>
      <c r="AO1705" s="239"/>
      <c r="AP1705" s="239"/>
      <c r="AQ1705" s="239"/>
    </row>
    <row r="1706" spans="1:43" x14ac:dyDescent="0.25">
      <c r="A1706" s="232"/>
      <c r="B1706" s="191"/>
      <c r="C1706" s="191"/>
      <c r="D1706" s="198"/>
      <c r="E1706" s="198"/>
      <c r="F1706" s="211"/>
      <c r="G1706" s="211"/>
      <c r="H1706" s="211"/>
      <c r="I1706" s="211"/>
      <c r="J1706" s="211"/>
      <c r="K1706" s="211"/>
      <c r="L1706" s="211"/>
      <c r="M1706" s="211"/>
      <c r="N1706" s="211"/>
      <c r="O1706" s="211"/>
      <c r="P1706" s="211"/>
      <c r="Q1706" s="211"/>
      <c r="R1706" s="211"/>
      <c r="S1706" s="211"/>
      <c r="T1706" s="211"/>
      <c r="U1706" s="211"/>
      <c r="V1706" s="211"/>
      <c r="W1706" s="211"/>
      <c r="X1706" s="211"/>
      <c r="Y1706" s="189"/>
      <c r="Z1706" s="127"/>
      <c r="AA1706" s="127"/>
      <c r="AB1706" s="434"/>
      <c r="AC1706" s="61"/>
      <c r="AD1706" s="207"/>
      <c r="AE1706" s="61"/>
      <c r="AF1706" s="130"/>
      <c r="AG1706" s="123"/>
      <c r="AH1706" s="123"/>
      <c r="AI1706" s="61"/>
      <c r="AJ1706" s="61"/>
      <c r="AK1706" s="61"/>
      <c r="AL1706" s="61"/>
      <c r="AM1706" s="76"/>
      <c r="AN1706" s="239"/>
      <c r="AO1706" s="239"/>
      <c r="AP1706" s="239"/>
      <c r="AQ1706" s="239"/>
    </row>
    <row r="1707" spans="1:43" x14ac:dyDescent="0.25">
      <c r="A1707" s="232"/>
      <c r="B1707" s="74"/>
      <c r="C1707" s="74"/>
      <c r="D1707" s="74"/>
      <c r="E1707" s="74"/>
      <c r="F1707" s="209"/>
      <c r="G1707" s="209"/>
      <c r="H1707" s="209"/>
      <c r="I1707" s="209"/>
      <c r="J1707" s="209"/>
      <c r="K1707" s="209"/>
      <c r="L1707" s="209"/>
      <c r="M1707" s="209"/>
      <c r="N1707" s="209"/>
      <c r="O1707" s="209"/>
      <c r="P1707" s="209"/>
      <c r="Q1707" s="209"/>
      <c r="R1707" s="209"/>
      <c r="S1707" s="209"/>
      <c r="T1707" s="209"/>
      <c r="U1707" s="209"/>
      <c r="V1707" s="209"/>
      <c r="W1707" s="209"/>
      <c r="X1707" s="209"/>
      <c r="Y1707" s="64"/>
      <c r="Z1707" s="127"/>
      <c r="AA1707" s="127"/>
      <c r="AB1707" s="434"/>
      <c r="AC1707" s="61"/>
      <c r="AD1707" s="207"/>
      <c r="AE1707" s="61"/>
      <c r="AF1707" s="130"/>
      <c r="AG1707" s="123"/>
      <c r="AH1707" s="123"/>
      <c r="AI1707" s="61"/>
      <c r="AJ1707" s="61"/>
      <c r="AK1707" s="61"/>
      <c r="AL1707" s="61"/>
      <c r="AM1707" s="76"/>
      <c r="AN1707" s="239"/>
      <c r="AO1707" s="239"/>
      <c r="AP1707" s="239"/>
      <c r="AQ1707" s="239"/>
    </row>
    <row r="1708" spans="1:43" x14ac:dyDescent="0.25">
      <c r="A1708" s="232"/>
      <c r="B1708" s="191"/>
      <c r="C1708" s="191"/>
      <c r="D1708" s="198"/>
      <c r="E1708" s="198"/>
      <c r="F1708" s="211"/>
      <c r="G1708" s="211"/>
      <c r="H1708" s="211"/>
      <c r="I1708" s="211"/>
      <c r="J1708" s="211"/>
      <c r="K1708" s="211"/>
      <c r="L1708" s="211"/>
      <c r="M1708" s="211"/>
      <c r="N1708" s="211"/>
      <c r="O1708" s="211"/>
      <c r="P1708" s="211"/>
      <c r="Q1708" s="211"/>
      <c r="R1708" s="211"/>
      <c r="S1708" s="211"/>
      <c r="T1708" s="211"/>
      <c r="U1708" s="211"/>
      <c r="V1708" s="211"/>
      <c r="W1708" s="211"/>
      <c r="X1708" s="211"/>
      <c r="Y1708" s="189"/>
      <c r="Z1708" s="127"/>
      <c r="AA1708" s="127"/>
      <c r="AB1708" s="434"/>
      <c r="AC1708" s="61"/>
      <c r="AD1708" s="207"/>
      <c r="AE1708" s="61"/>
      <c r="AF1708" s="130"/>
      <c r="AG1708" s="123"/>
      <c r="AH1708" s="123"/>
      <c r="AI1708" s="61"/>
      <c r="AJ1708" s="61"/>
      <c r="AK1708" s="61"/>
      <c r="AL1708" s="61"/>
      <c r="AM1708" s="76"/>
      <c r="AN1708" s="239"/>
      <c r="AO1708" s="239"/>
      <c r="AP1708" s="239"/>
      <c r="AQ1708" s="239"/>
    </row>
    <row r="1709" spans="1:43" x14ac:dyDescent="0.25">
      <c r="A1709" s="232"/>
      <c r="B1709" s="74"/>
      <c r="C1709" s="74"/>
      <c r="D1709" s="74"/>
      <c r="E1709" s="74"/>
      <c r="F1709" s="209"/>
      <c r="G1709" s="209"/>
      <c r="H1709" s="209"/>
      <c r="I1709" s="209"/>
      <c r="J1709" s="209"/>
      <c r="K1709" s="209"/>
      <c r="L1709" s="209"/>
      <c r="M1709" s="209"/>
      <c r="N1709" s="209"/>
      <c r="O1709" s="209"/>
      <c r="P1709" s="209"/>
      <c r="Q1709" s="209"/>
      <c r="R1709" s="209"/>
      <c r="S1709" s="209"/>
      <c r="T1709" s="209"/>
      <c r="U1709" s="209"/>
      <c r="V1709" s="209"/>
      <c r="W1709" s="209"/>
      <c r="X1709" s="209"/>
      <c r="Y1709" s="64"/>
      <c r="Z1709" s="127"/>
      <c r="AA1709" s="127"/>
      <c r="AB1709" s="434"/>
      <c r="AC1709" s="61"/>
      <c r="AD1709" s="207"/>
      <c r="AE1709" s="61"/>
      <c r="AF1709" s="130"/>
      <c r="AG1709" s="123"/>
      <c r="AH1709" s="123"/>
      <c r="AI1709" s="61"/>
      <c r="AJ1709" s="61"/>
      <c r="AK1709" s="61"/>
      <c r="AL1709" s="61"/>
      <c r="AM1709" s="76"/>
      <c r="AN1709" s="239"/>
      <c r="AO1709" s="239"/>
      <c r="AP1709" s="239"/>
      <c r="AQ1709" s="239"/>
    </row>
    <row r="1710" spans="1:43" x14ac:dyDescent="0.25">
      <c r="A1710" s="232"/>
      <c r="B1710" s="191"/>
      <c r="C1710" s="191"/>
      <c r="D1710" s="198"/>
      <c r="E1710" s="198"/>
      <c r="F1710" s="211"/>
      <c r="G1710" s="211"/>
      <c r="H1710" s="211"/>
      <c r="I1710" s="211"/>
      <c r="J1710" s="211"/>
      <c r="K1710" s="211"/>
      <c r="L1710" s="211"/>
      <c r="M1710" s="211"/>
      <c r="N1710" s="211"/>
      <c r="O1710" s="211"/>
      <c r="P1710" s="211"/>
      <c r="Q1710" s="211"/>
      <c r="R1710" s="211"/>
      <c r="S1710" s="211"/>
      <c r="T1710" s="211"/>
      <c r="U1710" s="211"/>
      <c r="V1710" s="211"/>
      <c r="W1710" s="211"/>
      <c r="X1710" s="211"/>
      <c r="Y1710" s="189"/>
      <c r="Z1710" s="127"/>
      <c r="AA1710" s="127"/>
      <c r="AB1710" s="434"/>
      <c r="AC1710" s="61"/>
      <c r="AD1710" s="207"/>
      <c r="AE1710" s="61"/>
      <c r="AF1710" s="130"/>
      <c r="AG1710" s="123"/>
      <c r="AH1710" s="123"/>
      <c r="AI1710" s="61"/>
      <c r="AJ1710" s="61"/>
      <c r="AK1710" s="61"/>
      <c r="AL1710" s="61"/>
      <c r="AM1710" s="76"/>
      <c r="AN1710" s="239"/>
      <c r="AO1710" s="239"/>
      <c r="AP1710" s="239"/>
      <c r="AQ1710" s="239"/>
    </row>
    <row r="1711" spans="1:43" x14ac:dyDescent="0.25">
      <c r="A1711" s="232"/>
      <c r="B1711" s="74"/>
      <c r="C1711" s="74"/>
      <c r="D1711" s="74"/>
      <c r="E1711" s="74"/>
      <c r="F1711" s="209"/>
      <c r="G1711" s="209"/>
      <c r="H1711" s="209"/>
      <c r="I1711" s="209"/>
      <c r="J1711" s="209"/>
      <c r="K1711" s="209"/>
      <c r="L1711" s="209"/>
      <c r="M1711" s="209"/>
      <c r="N1711" s="209"/>
      <c r="O1711" s="209"/>
      <c r="P1711" s="209"/>
      <c r="Q1711" s="209"/>
      <c r="R1711" s="209"/>
      <c r="S1711" s="209"/>
      <c r="T1711" s="209"/>
      <c r="U1711" s="209"/>
      <c r="V1711" s="209"/>
      <c r="W1711" s="209"/>
      <c r="X1711" s="209"/>
      <c r="Y1711" s="64"/>
      <c r="Z1711" s="127"/>
      <c r="AA1711" s="127"/>
      <c r="AB1711" s="434"/>
      <c r="AC1711" s="61"/>
      <c r="AD1711" s="207"/>
      <c r="AE1711" s="61"/>
      <c r="AF1711" s="130"/>
      <c r="AG1711" s="123"/>
      <c r="AH1711" s="123"/>
      <c r="AI1711" s="61"/>
      <c r="AJ1711" s="61"/>
      <c r="AK1711" s="61"/>
      <c r="AL1711" s="61"/>
      <c r="AM1711" s="76"/>
      <c r="AN1711" s="239"/>
      <c r="AO1711" s="239"/>
      <c r="AP1711" s="239"/>
      <c r="AQ1711" s="239"/>
    </row>
    <row r="1712" spans="1:43" x14ac:dyDescent="0.25">
      <c r="A1712" s="232"/>
      <c r="B1712" s="191"/>
      <c r="C1712" s="191"/>
      <c r="D1712" s="198"/>
      <c r="E1712" s="198"/>
      <c r="F1712" s="211"/>
      <c r="G1712" s="211"/>
      <c r="H1712" s="211"/>
      <c r="I1712" s="211"/>
      <c r="J1712" s="211"/>
      <c r="K1712" s="211"/>
      <c r="L1712" s="211"/>
      <c r="M1712" s="211"/>
      <c r="N1712" s="211"/>
      <c r="O1712" s="211"/>
      <c r="P1712" s="211"/>
      <c r="Q1712" s="211"/>
      <c r="R1712" s="211"/>
      <c r="S1712" s="211"/>
      <c r="T1712" s="211"/>
      <c r="U1712" s="211"/>
      <c r="V1712" s="211"/>
      <c r="W1712" s="211"/>
      <c r="X1712" s="211"/>
      <c r="Y1712" s="189"/>
      <c r="Z1712" s="127"/>
      <c r="AA1712" s="127"/>
      <c r="AB1712" s="434"/>
      <c r="AC1712" s="61"/>
      <c r="AD1712" s="207"/>
      <c r="AE1712" s="61"/>
      <c r="AF1712" s="130"/>
      <c r="AG1712" s="123"/>
      <c r="AH1712" s="123"/>
      <c r="AI1712" s="61"/>
      <c r="AJ1712" s="61"/>
      <c r="AK1712" s="61"/>
      <c r="AL1712" s="61"/>
      <c r="AM1712" s="76"/>
      <c r="AN1712" s="239"/>
      <c r="AO1712" s="239"/>
      <c r="AP1712" s="239"/>
      <c r="AQ1712" s="239"/>
    </row>
    <row r="1713" spans="1:43" x14ac:dyDescent="0.25">
      <c r="A1713" s="232"/>
      <c r="B1713" s="74"/>
      <c r="C1713" s="74"/>
      <c r="D1713" s="74"/>
      <c r="E1713" s="74"/>
      <c r="F1713" s="209"/>
      <c r="G1713" s="209"/>
      <c r="H1713" s="209"/>
      <c r="I1713" s="209"/>
      <c r="J1713" s="209"/>
      <c r="K1713" s="209"/>
      <c r="L1713" s="209"/>
      <c r="M1713" s="209"/>
      <c r="N1713" s="209"/>
      <c r="O1713" s="209"/>
      <c r="P1713" s="209"/>
      <c r="Q1713" s="209"/>
      <c r="R1713" s="209"/>
      <c r="S1713" s="209"/>
      <c r="T1713" s="209"/>
      <c r="U1713" s="209"/>
      <c r="V1713" s="209"/>
      <c r="W1713" s="209"/>
      <c r="X1713" s="209"/>
      <c r="Y1713" s="64"/>
      <c r="Z1713" s="127"/>
      <c r="AA1713" s="127"/>
      <c r="AB1713" s="434"/>
      <c r="AC1713" s="61"/>
      <c r="AD1713" s="207"/>
      <c r="AE1713" s="61"/>
      <c r="AF1713" s="130"/>
      <c r="AG1713" s="123"/>
      <c r="AH1713" s="123"/>
      <c r="AI1713" s="61"/>
      <c r="AJ1713" s="61"/>
      <c r="AK1713" s="61"/>
      <c r="AL1713" s="61"/>
      <c r="AM1713" s="76"/>
      <c r="AN1713" s="239"/>
      <c r="AO1713" s="239"/>
      <c r="AP1713" s="239"/>
      <c r="AQ1713" s="239"/>
    </row>
    <row r="1714" spans="1:43" x14ac:dyDescent="0.25">
      <c r="A1714" s="232"/>
      <c r="B1714" s="191"/>
      <c r="C1714" s="191"/>
      <c r="D1714" s="198"/>
      <c r="E1714" s="198"/>
      <c r="F1714" s="211"/>
      <c r="G1714" s="211"/>
      <c r="H1714" s="211"/>
      <c r="I1714" s="211"/>
      <c r="J1714" s="211"/>
      <c r="K1714" s="211"/>
      <c r="L1714" s="211"/>
      <c r="M1714" s="211"/>
      <c r="N1714" s="211"/>
      <c r="O1714" s="211"/>
      <c r="P1714" s="211"/>
      <c r="Q1714" s="211"/>
      <c r="R1714" s="211"/>
      <c r="S1714" s="211"/>
      <c r="T1714" s="211"/>
      <c r="U1714" s="211"/>
      <c r="V1714" s="211"/>
      <c r="W1714" s="211"/>
      <c r="X1714" s="211"/>
      <c r="Y1714" s="189"/>
      <c r="Z1714" s="127"/>
      <c r="AA1714" s="127"/>
      <c r="AB1714" s="434"/>
      <c r="AC1714" s="61"/>
      <c r="AD1714" s="207"/>
      <c r="AE1714" s="61"/>
      <c r="AF1714" s="130"/>
      <c r="AG1714" s="123"/>
      <c r="AH1714" s="123"/>
      <c r="AI1714" s="61"/>
      <c r="AJ1714" s="61"/>
      <c r="AK1714" s="61"/>
      <c r="AL1714" s="61"/>
      <c r="AM1714" s="76"/>
      <c r="AN1714" s="239"/>
      <c r="AO1714" s="239"/>
      <c r="AP1714" s="239"/>
      <c r="AQ1714" s="239"/>
    </row>
    <row r="1715" spans="1:43" x14ac:dyDescent="0.25">
      <c r="A1715" s="232"/>
      <c r="B1715" s="74"/>
      <c r="C1715" s="74"/>
      <c r="D1715" s="74"/>
      <c r="E1715" s="74"/>
      <c r="F1715" s="209"/>
      <c r="G1715" s="209"/>
      <c r="H1715" s="209"/>
      <c r="I1715" s="209"/>
      <c r="J1715" s="209"/>
      <c r="K1715" s="209"/>
      <c r="L1715" s="209"/>
      <c r="M1715" s="209"/>
      <c r="N1715" s="209"/>
      <c r="O1715" s="209"/>
      <c r="P1715" s="209"/>
      <c r="Q1715" s="209"/>
      <c r="R1715" s="209"/>
      <c r="S1715" s="209"/>
      <c r="T1715" s="209"/>
      <c r="U1715" s="209"/>
      <c r="V1715" s="209"/>
      <c r="W1715" s="209"/>
      <c r="X1715" s="209"/>
      <c r="Y1715" s="64"/>
      <c r="Z1715" s="127"/>
      <c r="AA1715" s="127"/>
      <c r="AB1715" s="434"/>
      <c r="AC1715" s="61"/>
      <c r="AD1715" s="207"/>
      <c r="AE1715" s="61"/>
      <c r="AF1715" s="130"/>
      <c r="AG1715" s="123"/>
      <c r="AH1715" s="123"/>
      <c r="AI1715" s="61"/>
      <c r="AJ1715" s="61"/>
      <c r="AK1715" s="61"/>
      <c r="AL1715" s="61"/>
      <c r="AM1715" s="76"/>
      <c r="AN1715" s="239"/>
      <c r="AO1715" s="239"/>
      <c r="AP1715" s="239"/>
      <c r="AQ1715" s="239"/>
    </row>
    <row r="1716" spans="1:43" x14ac:dyDescent="0.25">
      <c r="A1716" s="232"/>
      <c r="B1716" s="191"/>
      <c r="C1716" s="191"/>
      <c r="D1716" s="198"/>
      <c r="E1716" s="198"/>
      <c r="F1716" s="211"/>
      <c r="G1716" s="211"/>
      <c r="H1716" s="211"/>
      <c r="I1716" s="211"/>
      <c r="J1716" s="211"/>
      <c r="K1716" s="211"/>
      <c r="L1716" s="211"/>
      <c r="M1716" s="211"/>
      <c r="N1716" s="211"/>
      <c r="O1716" s="211"/>
      <c r="P1716" s="211"/>
      <c r="Q1716" s="211"/>
      <c r="R1716" s="211"/>
      <c r="S1716" s="211"/>
      <c r="T1716" s="211"/>
      <c r="U1716" s="211"/>
      <c r="V1716" s="211"/>
      <c r="W1716" s="211"/>
      <c r="X1716" s="211"/>
      <c r="Y1716" s="189"/>
      <c r="Z1716" s="127"/>
      <c r="AA1716" s="127"/>
      <c r="AB1716" s="434"/>
      <c r="AC1716" s="61"/>
      <c r="AD1716" s="207"/>
      <c r="AE1716" s="61"/>
      <c r="AF1716" s="130"/>
      <c r="AG1716" s="123"/>
      <c r="AH1716" s="123"/>
      <c r="AI1716" s="61"/>
      <c r="AJ1716" s="61"/>
      <c r="AK1716" s="61"/>
      <c r="AL1716" s="61"/>
      <c r="AM1716" s="76"/>
      <c r="AN1716" s="239"/>
      <c r="AO1716" s="239"/>
      <c r="AP1716" s="239"/>
      <c r="AQ1716" s="239"/>
    </row>
    <row r="1717" spans="1:43" x14ac:dyDescent="0.25">
      <c r="A1717" s="232"/>
      <c r="B1717" s="74"/>
      <c r="C1717" s="74"/>
      <c r="D1717" s="74"/>
      <c r="E1717" s="74"/>
      <c r="F1717" s="209"/>
      <c r="G1717" s="209"/>
      <c r="H1717" s="209"/>
      <c r="I1717" s="209"/>
      <c r="J1717" s="209"/>
      <c r="K1717" s="209"/>
      <c r="L1717" s="209"/>
      <c r="M1717" s="209"/>
      <c r="N1717" s="209"/>
      <c r="O1717" s="209"/>
      <c r="P1717" s="209"/>
      <c r="Q1717" s="209"/>
      <c r="R1717" s="209"/>
      <c r="S1717" s="209"/>
      <c r="T1717" s="209"/>
      <c r="U1717" s="209"/>
      <c r="V1717" s="209"/>
      <c r="W1717" s="209"/>
      <c r="X1717" s="209"/>
      <c r="Y1717" s="64"/>
      <c r="Z1717" s="127"/>
      <c r="AA1717" s="127"/>
      <c r="AB1717" s="434"/>
      <c r="AC1717" s="61"/>
      <c r="AD1717" s="207"/>
      <c r="AE1717" s="61"/>
      <c r="AF1717" s="130"/>
      <c r="AG1717" s="123"/>
      <c r="AH1717" s="123"/>
      <c r="AI1717" s="61"/>
      <c r="AJ1717" s="61"/>
      <c r="AK1717" s="61"/>
      <c r="AL1717" s="61"/>
      <c r="AM1717" s="76"/>
      <c r="AN1717" s="239"/>
      <c r="AO1717" s="239"/>
      <c r="AP1717" s="239"/>
      <c r="AQ1717" s="239"/>
    </row>
    <row r="1718" spans="1:43" x14ac:dyDescent="0.25">
      <c r="A1718" s="232"/>
      <c r="B1718" s="191"/>
      <c r="C1718" s="191"/>
      <c r="D1718" s="198"/>
      <c r="E1718" s="198"/>
      <c r="F1718" s="211"/>
      <c r="G1718" s="211"/>
      <c r="H1718" s="211"/>
      <c r="I1718" s="211"/>
      <c r="J1718" s="211"/>
      <c r="K1718" s="211"/>
      <c r="L1718" s="211"/>
      <c r="M1718" s="211"/>
      <c r="N1718" s="211"/>
      <c r="O1718" s="211"/>
      <c r="P1718" s="211"/>
      <c r="Q1718" s="211"/>
      <c r="R1718" s="211"/>
      <c r="S1718" s="211"/>
      <c r="T1718" s="211"/>
      <c r="U1718" s="211"/>
      <c r="V1718" s="211"/>
      <c r="W1718" s="211"/>
      <c r="X1718" s="211"/>
      <c r="Y1718" s="189"/>
      <c r="Z1718" s="127"/>
      <c r="AA1718" s="127"/>
      <c r="AB1718" s="434"/>
      <c r="AC1718" s="61"/>
      <c r="AD1718" s="207"/>
      <c r="AE1718" s="61"/>
      <c r="AF1718" s="130"/>
      <c r="AG1718" s="123"/>
      <c r="AH1718" s="123"/>
      <c r="AI1718" s="61"/>
      <c r="AJ1718" s="61"/>
      <c r="AK1718" s="61"/>
      <c r="AL1718" s="61"/>
      <c r="AM1718" s="76"/>
      <c r="AN1718" s="239"/>
      <c r="AO1718" s="239"/>
      <c r="AP1718" s="239"/>
      <c r="AQ1718" s="239"/>
    </row>
    <row r="1719" spans="1:43" x14ac:dyDescent="0.25">
      <c r="A1719" s="232"/>
      <c r="B1719" s="74"/>
      <c r="C1719" s="74"/>
      <c r="D1719" s="74"/>
      <c r="E1719" s="74"/>
      <c r="F1719" s="209"/>
      <c r="G1719" s="209"/>
      <c r="H1719" s="209"/>
      <c r="I1719" s="209"/>
      <c r="J1719" s="209"/>
      <c r="K1719" s="209"/>
      <c r="L1719" s="209"/>
      <c r="M1719" s="209"/>
      <c r="N1719" s="209"/>
      <c r="O1719" s="209"/>
      <c r="P1719" s="209"/>
      <c r="Q1719" s="209"/>
      <c r="R1719" s="209"/>
      <c r="S1719" s="209"/>
      <c r="T1719" s="209"/>
      <c r="U1719" s="209"/>
      <c r="V1719" s="209"/>
      <c r="W1719" s="209"/>
      <c r="X1719" s="209"/>
      <c r="Y1719" s="64"/>
      <c r="Z1719" s="127"/>
      <c r="AA1719" s="127"/>
      <c r="AB1719" s="434"/>
      <c r="AC1719" s="61"/>
      <c r="AD1719" s="207"/>
      <c r="AE1719" s="61"/>
      <c r="AF1719" s="130"/>
      <c r="AG1719" s="123"/>
      <c r="AH1719" s="123"/>
      <c r="AI1719" s="61"/>
      <c r="AJ1719" s="61"/>
      <c r="AK1719" s="61"/>
      <c r="AL1719" s="61"/>
      <c r="AM1719" s="76"/>
      <c r="AN1719" s="239"/>
      <c r="AO1719" s="239"/>
      <c r="AP1719" s="239"/>
      <c r="AQ1719" s="239"/>
    </row>
    <row r="1720" spans="1:43" x14ac:dyDescent="0.25">
      <c r="A1720" s="232"/>
      <c r="B1720" s="191"/>
      <c r="C1720" s="191"/>
      <c r="D1720" s="198"/>
      <c r="E1720" s="198"/>
      <c r="F1720" s="211"/>
      <c r="G1720" s="211"/>
      <c r="H1720" s="211"/>
      <c r="I1720" s="211"/>
      <c r="J1720" s="211"/>
      <c r="K1720" s="211"/>
      <c r="L1720" s="211"/>
      <c r="M1720" s="211"/>
      <c r="N1720" s="211"/>
      <c r="O1720" s="211"/>
      <c r="P1720" s="211"/>
      <c r="Q1720" s="211"/>
      <c r="R1720" s="211"/>
      <c r="S1720" s="211"/>
      <c r="T1720" s="211"/>
      <c r="U1720" s="211"/>
      <c r="V1720" s="211"/>
      <c r="W1720" s="211"/>
      <c r="X1720" s="211"/>
      <c r="Y1720" s="189"/>
      <c r="Z1720" s="127"/>
      <c r="AA1720" s="127"/>
      <c r="AB1720" s="434"/>
      <c r="AC1720" s="61"/>
      <c r="AD1720" s="207"/>
      <c r="AE1720" s="61"/>
      <c r="AF1720" s="130"/>
      <c r="AG1720" s="123"/>
      <c r="AH1720" s="123"/>
      <c r="AI1720" s="61"/>
      <c r="AJ1720" s="61"/>
      <c r="AK1720" s="61"/>
      <c r="AL1720" s="61"/>
      <c r="AM1720" s="76"/>
      <c r="AN1720" s="239"/>
      <c r="AO1720" s="239"/>
      <c r="AP1720" s="239"/>
      <c r="AQ1720" s="239"/>
    </row>
    <row r="1721" spans="1:43" x14ac:dyDescent="0.25">
      <c r="A1721" s="232"/>
      <c r="B1721" s="74"/>
      <c r="C1721" s="74"/>
      <c r="D1721" s="74"/>
      <c r="E1721" s="74"/>
      <c r="F1721" s="209"/>
      <c r="G1721" s="209"/>
      <c r="H1721" s="209"/>
      <c r="I1721" s="209"/>
      <c r="J1721" s="209"/>
      <c r="K1721" s="209"/>
      <c r="L1721" s="209"/>
      <c r="M1721" s="209"/>
      <c r="N1721" s="209"/>
      <c r="O1721" s="209"/>
      <c r="P1721" s="209"/>
      <c r="Q1721" s="209"/>
      <c r="R1721" s="209"/>
      <c r="S1721" s="209"/>
      <c r="T1721" s="209"/>
      <c r="U1721" s="209"/>
      <c r="V1721" s="209"/>
      <c r="W1721" s="209"/>
      <c r="X1721" s="209"/>
      <c r="Y1721" s="64"/>
      <c r="Z1721" s="127"/>
      <c r="AA1721" s="127"/>
      <c r="AB1721" s="434"/>
      <c r="AC1721" s="61"/>
      <c r="AD1721" s="207"/>
      <c r="AE1721" s="61"/>
      <c r="AF1721" s="130"/>
      <c r="AG1721" s="123"/>
      <c r="AH1721" s="123"/>
      <c r="AI1721" s="61"/>
      <c r="AJ1721" s="61"/>
      <c r="AK1721" s="61"/>
      <c r="AL1721" s="61"/>
      <c r="AM1721" s="76"/>
      <c r="AN1721" s="239"/>
      <c r="AO1721" s="239"/>
      <c r="AP1721" s="239"/>
      <c r="AQ1721" s="239"/>
    </row>
    <row r="1722" spans="1:43" x14ac:dyDescent="0.25">
      <c r="A1722" s="232"/>
      <c r="B1722" s="191"/>
      <c r="C1722" s="191"/>
      <c r="D1722" s="198"/>
      <c r="E1722" s="198"/>
      <c r="F1722" s="211"/>
      <c r="G1722" s="211"/>
      <c r="H1722" s="211"/>
      <c r="I1722" s="211"/>
      <c r="J1722" s="211"/>
      <c r="K1722" s="211"/>
      <c r="L1722" s="211"/>
      <c r="M1722" s="211"/>
      <c r="N1722" s="211"/>
      <c r="O1722" s="211"/>
      <c r="P1722" s="211"/>
      <c r="Q1722" s="211"/>
      <c r="R1722" s="211"/>
      <c r="S1722" s="211"/>
      <c r="T1722" s="211"/>
      <c r="U1722" s="211"/>
      <c r="V1722" s="211"/>
      <c r="W1722" s="211"/>
      <c r="X1722" s="211"/>
      <c r="Y1722" s="189"/>
      <c r="Z1722" s="127"/>
      <c r="AA1722" s="127"/>
      <c r="AB1722" s="434"/>
      <c r="AC1722" s="61"/>
      <c r="AD1722" s="207"/>
      <c r="AE1722" s="61"/>
      <c r="AF1722" s="130"/>
      <c r="AG1722" s="123"/>
      <c r="AH1722" s="123"/>
      <c r="AI1722" s="61"/>
      <c r="AJ1722" s="61"/>
      <c r="AK1722" s="61"/>
      <c r="AL1722" s="61"/>
      <c r="AM1722" s="76"/>
      <c r="AN1722" s="239"/>
      <c r="AO1722" s="239"/>
      <c r="AP1722" s="239"/>
      <c r="AQ1722" s="239"/>
    </row>
    <row r="1723" spans="1:43" x14ac:dyDescent="0.25">
      <c r="A1723" s="232"/>
      <c r="B1723" s="74"/>
      <c r="C1723" s="74"/>
      <c r="D1723" s="74"/>
      <c r="E1723" s="74"/>
      <c r="F1723" s="209"/>
      <c r="G1723" s="209"/>
      <c r="H1723" s="209"/>
      <c r="I1723" s="209"/>
      <c r="J1723" s="209"/>
      <c r="K1723" s="209"/>
      <c r="L1723" s="209"/>
      <c r="M1723" s="209"/>
      <c r="N1723" s="209"/>
      <c r="O1723" s="209"/>
      <c r="P1723" s="209"/>
      <c r="Q1723" s="209"/>
      <c r="R1723" s="209"/>
      <c r="S1723" s="209"/>
      <c r="T1723" s="209"/>
      <c r="U1723" s="209"/>
      <c r="V1723" s="209"/>
      <c r="W1723" s="209"/>
      <c r="X1723" s="209"/>
      <c r="Y1723" s="64"/>
      <c r="Z1723" s="127"/>
      <c r="AA1723" s="127"/>
      <c r="AB1723" s="434"/>
      <c r="AC1723" s="61"/>
      <c r="AD1723" s="207"/>
      <c r="AE1723" s="61"/>
      <c r="AF1723" s="130"/>
      <c r="AG1723" s="123"/>
      <c r="AH1723" s="123"/>
      <c r="AI1723" s="61"/>
      <c r="AJ1723" s="61"/>
      <c r="AK1723" s="61"/>
      <c r="AL1723" s="61"/>
      <c r="AM1723" s="76"/>
      <c r="AN1723" s="239"/>
      <c r="AO1723" s="239"/>
      <c r="AP1723" s="239"/>
      <c r="AQ1723" s="239"/>
    </row>
    <row r="1724" spans="1:43" x14ac:dyDescent="0.25">
      <c r="A1724" s="232"/>
      <c r="B1724" s="191"/>
      <c r="C1724" s="191"/>
      <c r="D1724" s="198"/>
      <c r="E1724" s="198"/>
      <c r="F1724" s="211"/>
      <c r="G1724" s="211"/>
      <c r="H1724" s="211"/>
      <c r="I1724" s="211"/>
      <c r="J1724" s="211"/>
      <c r="K1724" s="211"/>
      <c r="L1724" s="211"/>
      <c r="M1724" s="211"/>
      <c r="N1724" s="211"/>
      <c r="O1724" s="211"/>
      <c r="P1724" s="211"/>
      <c r="Q1724" s="211"/>
      <c r="R1724" s="211"/>
      <c r="S1724" s="211"/>
      <c r="T1724" s="211"/>
      <c r="U1724" s="211"/>
      <c r="V1724" s="211"/>
      <c r="W1724" s="211"/>
      <c r="X1724" s="211"/>
      <c r="Y1724" s="189"/>
      <c r="Z1724" s="127"/>
      <c r="AA1724" s="127"/>
      <c r="AB1724" s="434"/>
      <c r="AC1724" s="61"/>
      <c r="AD1724" s="207"/>
      <c r="AE1724" s="61"/>
      <c r="AF1724" s="130"/>
      <c r="AG1724" s="123"/>
      <c r="AH1724" s="123"/>
      <c r="AI1724" s="61"/>
      <c r="AJ1724" s="61"/>
      <c r="AK1724" s="61"/>
      <c r="AL1724" s="61"/>
      <c r="AM1724" s="76"/>
      <c r="AN1724" s="239"/>
      <c r="AO1724" s="239"/>
      <c r="AP1724" s="239"/>
      <c r="AQ1724" s="239"/>
    </row>
    <row r="1725" spans="1:43" x14ac:dyDescent="0.25">
      <c r="A1725" s="232"/>
      <c r="B1725" s="74"/>
      <c r="C1725" s="74"/>
      <c r="D1725" s="74"/>
      <c r="E1725" s="74"/>
      <c r="F1725" s="209"/>
      <c r="G1725" s="209"/>
      <c r="H1725" s="209"/>
      <c r="I1725" s="209"/>
      <c r="J1725" s="209"/>
      <c r="K1725" s="209"/>
      <c r="L1725" s="209"/>
      <c r="M1725" s="209"/>
      <c r="N1725" s="209"/>
      <c r="O1725" s="209"/>
      <c r="P1725" s="209"/>
      <c r="Q1725" s="209"/>
      <c r="R1725" s="209"/>
      <c r="S1725" s="209"/>
      <c r="T1725" s="209"/>
      <c r="U1725" s="209"/>
      <c r="V1725" s="209"/>
      <c r="W1725" s="209"/>
      <c r="X1725" s="209"/>
      <c r="Y1725" s="64"/>
      <c r="Z1725" s="127"/>
      <c r="AA1725" s="127"/>
      <c r="AB1725" s="434"/>
      <c r="AC1725" s="61"/>
      <c r="AD1725" s="207"/>
      <c r="AE1725" s="61"/>
      <c r="AF1725" s="130"/>
      <c r="AG1725" s="123"/>
      <c r="AH1725" s="123"/>
      <c r="AI1725" s="61"/>
      <c r="AJ1725" s="61"/>
      <c r="AK1725" s="61"/>
      <c r="AL1725" s="61"/>
      <c r="AM1725" s="76"/>
      <c r="AN1725" s="239"/>
      <c r="AO1725" s="239"/>
      <c r="AP1725" s="239"/>
      <c r="AQ1725" s="239"/>
    </row>
    <row r="1726" spans="1:43" x14ac:dyDescent="0.25">
      <c r="A1726" s="232"/>
      <c r="B1726" s="191"/>
      <c r="C1726" s="191"/>
      <c r="D1726" s="198"/>
      <c r="E1726" s="198"/>
      <c r="F1726" s="211"/>
      <c r="G1726" s="211"/>
      <c r="H1726" s="211"/>
      <c r="I1726" s="211"/>
      <c r="J1726" s="211"/>
      <c r="K1726" s="211"/>
      <c r="L1726" s="211"/>
      <c r="M1726" s="211"/>
      <c r="N1726" s="211"/>
      <c r="O1726" s="211"/>
      <c r="P1726" s="211"/>
      <c r="Q1726" s="211"/>
      <c r="R1726" s="211"/>
      <c r="S1726" s="211"/>
      <c r="T1726" s="211"/>
      <c r="U1726" s="211"/>
      <c r="V1726" s="211"/>
      <c r="W1726" s="211"/>
      <c r="X1726" s="211"/>
      <c r="Y1726" s="189"/>
      <c r="Z1726" s="127"/>
      <c r="AA1726" s="127"/>
      <c r="AB1726" s="434"/>
      <c r="AC1726" s="61"/>
      <c r="AD1726" s="207"/>
      <c r="AE1726" s="61"/>
      <c r="AF1726" s="130"/>
      <c r="AG1726" s="123"/>
      <c r="AH1726" s="123"/>
      <c r="AI1726" s="61"/>
      <c r="AJ1726" s="61"/>
      <c r="AK1726" s="61"/>
      <c r="AL1726" s="61"/>
      <c r="AM1726" s="76"/>
      <c r="AN1726" s="239"/>
      <c r="AO1726" s="239"/>
      <c r="AP1726" s="239"/>
      <c r="AQ1726" s="239"/>
    </row>
    <row r="1727" spans="1:43" x14ac:dyDescent="0.25">
      <c r="A1727" s="232"/>
      <c r="B1727" s="74"/>
      <c r="C1727" s="74"/>
      <c r="D1727" s="74"/>
      <c r="E1727" s="74"/>
      <c r="F1727" s="209"/>
      <c r="G1727" s="209"/>
      <c r="H1727" s="209"/>
      <c r="I1727" s="209"/>
      <c r="J1727" s="209"/>
      <c r="K1727" s="209"/>
      <c r="L1727" s="209"/>
      <c r="M1727" s="209"/>
      <c r="N1727" s="209"/>
      <c r="O1727" s="209"/>
      <c r="P1727" s="209"/>
      <c r="Q1727" s="209"/>
      <c r="R1727" s="209"/>
      <c r="S1727" s="209"/>
      <c r="T1727" s="209"/>
      <c r="U1727" s="209"/>
      <c r="V1727" s="209"/>
      <c r="W1727" s="209"/>
      <c r="X1727" s="209"/>
      <c r="Y1727" s="64"/>
      <c r="Z1727" s="127"/>
      <c r="AA1727" s="127"/>
      <c r="AB1727" s="434"/>
      <c r="AC1727" s="61"/>
      <c r="AD1727" s="207"/>
      <c r="AE1727" s="61"/>
      <c r="AF1727" s="130"/>
      <c r="AG1727" s="123"/>
      <c r="AH1727" s="123"/>
      <c r="AI1727" s="61"/>
      <c r="AJ1727" s="61"/>
      <c r="AK1727" s="61"/>
      <c r="AL1727" s="61"/>
      <c r="AM1727" s="76"/>
      <c r="AN1727" s="239"/>
      <c r="AO1727" s="239"/>
      <c r="AP1727" s="239"/>
      <c r="AQ1727" s="239"/>
    </row>
    <row r="1728" spans="1:43" x14ac:dyDescent="0.25">
      <c r="A1728" s="232"/>
      <c r="B1728" s="191"/>
      <c r="C1728" s="191"/>
      <c r="D1728" s="198"/>
      <c r="E1728" s="198"/>
      <c r="F1728" s="211"/>
      <c r="G1728" s="211"/>
      <c r="H1728" s="211"/>
      <c r="I1728" s="211"/>
      <c r="J1728" s="211"/>
      <c r="K1728" s="211"/>
      <c r="L1728" s="211"/>
      <c r="M1728" s="211"/>
      <c r="N1728" s="211"/>
      <c r="O1728" s="211"/>
      <c r="P1728" s="211"/>
      <c r="Q1728" s="211"/>
      <c r="R1728" s="211"/>
      <c r="S1728" s="211"/>
      <c r="T1728" s="211"/>
      <c r="U1728" s="211"/>
      <c r="V1728" s="211"/>
      <c r="W1728" s="211"/>
      <c r="X1728" s="211"/>
      <c r="Y1728" s="189"/>
      <c r="Z1728" s="127"/>
      <c r="AA1728" s="127"/>
      <c r="AB1728" s="434"/>
      <c r="AC1728" s="61"/>
      <c r="AD1728" s="207"/>
      <c r="AE1728" s="61"/>
      <c r="AF1728" s="130"/>
      <c r="AG1728" s="123"/>
      <c r="AH1728" s="123"/>
      <c r="AI1728" s="61"/>
      <c r="AJ1728" s="61"/>
      <c r="AK1728" s="61"/>
      <c r="AL1728" s="61"/>
      <c r="AM1728" s="76"/>
      <c r="AN1728" s="239"/>
      <c r="AO1728" s="239"/>
      <c r="AP1728" s="239"/>
      <c r="AQ1728" s="239"/>
    </row>
    <row r="1729" spans="1:43" x14ac:dyDescent="0.25">
      <c r="A1729" s="232"/>
      <c r="B1729" s="74"/>
      <c r="C1729" s="74"/>
      <c r="D1729" s="74"/>
      <c r="E1729" s="74"/>
      <c r="F1729" s="209"/>
      <c r="G1729" s="209"/>
      <c r="H1729" s="209"/>
      <c r="I1729" s="209"/>
      <c r="J1729" s="209"/>
      <c r="K1729" s="209"/>
      <c r="L1729" s="209"/>
      <c r="M1729" s="209"/>
      <c r="N1729" s="209"/>
      <c r="O1729" s="209"/>
      <c r="P1729" s="209"/>
      <c r="Q1729" s="209"/>
      <c r="R1729" s="209"/>
      <c r="S1729" s="209"/>
      <c r="T1729" s="209"/>
      <c r="U1729" s="209"/>
      <c r="V1729" s="209"/>
      <c r="W1729" s="209"/>
      <c r="X1729" s="209"/>
      <c r="Y1729" s="64"/>
      <c r="Z1729" s="127"/>
      <c r="AA1729" s="127"/>
      <c r="AB1729" s="434"/>
      <c r="AC1729" s="61"/>
      <c r="AD1729" s="207"/>
      <c r="AE1729" s="61"/>
      <c r="AF1729" s="130"/>
      <c r="AG1729" s="123"/>
      <c r="AH1729" s="123"/>
      <c r="AI1729" s="61"/>
      <c r="AJ1729" s="61"/>
      <c r="AK1729" s="61"/>
      <c r="AL1729" s="61"/>
      <c r="AM1729" s="76"/>
      <c r="AN1729" s="239"/>
      <c r="AO1729" s="239"/>
      <c r="AP1729" s="239"/>
      <c r="AQ1729" s="239"/>
    </row>
    <row r="1730" spans="1:43" x14ac:dyDescent="0.25">
      <c r="A1730" s="232"/>
      <c r="B1730" s="191"/>
      <c r="C1730" s="191"/>
      <c r="D1730" s="198"/>
      <c r="E1730" s="198"/>
      <c r="F1730" s="211"/>
      <c r="G1730" s="211"/>
      <c r="H1730" s="211"/>
      <c r="I1730" s="211"/>
      <c r="J1730" s="211"/>
      <c r="K1730" s="211"/>
      <c r="L1730" s="211"/>
      <c r="M1730" s="211"/>
      <c r="N1730" s="211"/>
      <c r="O1730" s="211"/>
      <c r="P1730" s="211"/>
      <c r="Q1730" s="211"/>
      <c r="R1730" s="211"/>
      <c r="S1730" s="211"/>
      <c r="T1730" s="211"/>
      <c r="U1730" s="211"/>
      <c r="V1730" s="211"/>
      <c r="W1730" s="211"/>
      <c r="X1730" s="211"/>
      <c r="Y1730" s="189"/>
      <c r="Z1730" s="127"/>
      <c r="AA1730" s="127"/>
      <c r="AB1730" s="434"/>
      <c r="AC1730" s="61"/>
      <c r="AD1730" s="207"/>
      <c r="AE1730" s="61"/>
      <c r="AF1730" s="130"/>
      <c r="AG1730" s="123"/>
      <c r="AH1730" s="123"/>
      <c r="AI1730" s="61"/>
      <c r="AJ1730" s="61"/>
      <c r="AK1730" s="61"/>
      <c r="AL1730" s="61"/>
      <c r="AM1730" s="76"/>
      <c r="AN1730" s="239"/>
      <c r="AO1730" s="239"/>
      <c r="AP1730" s="239"/>
      <c r="AQ1730" s="239"/>
    </row>
    <row r="1731" spans="1:43" x14ac:dyDescent="0.25">
      <c r="A1731" s="232"/>
      <c r="B1731" s="74"/>
      <c r="C1731" s="74"/>
      <c r="D1731" s="74"/>
      <c r="E1731" s="74"/>
      <c r="F1731" s="209"/>
      <c r="G1731" s="209"/>
      <c r="H1731" s="209"/>
      <c r="I1731" s="209"/>
      <c r="J1731" s="209"/>
      <c r="K1731" s="209"/>
      <c r="L1731" s="209"/>
      <c r="M1731" s="209"/>
      <c r="N1731" s="209"/>
      <c r="O1731" s="209"/>
      <c r="P1731" s="209"/>
      <c r="Q1731" s="209"/>
      <c r="R1731" s="209"/>
      <c r="S1731" s="209"/>
      <c r="T1731" s="209"/>
      <c r="U1731" s="209"/>
      <c r="V1731" s="209"/>
      <c r="W1731" s="209"/>
      <c r="X1731" s="209"/>
      <c r="Y1731" s="64"/>
      <c r="Z1731" s="127"/>
      <c r="AA1731" s="127"/>
      <c r="AB1731" s="434"/>
      <c r="AC1731" s="61"/>
      <c r="AD1731" s="207"/>
      <c r="AE1731" s="61"/>
      <c r="AF1731" s="130"/>
      <c r="AG1731" s="123"/>
      <c r="AH1731" s="123"/>
      <c r="AI1731" s="61"/>
      <c r="AJ1731" s="61"/>
      <c r="AK1731" s="61"/>
      <c r="AL1731" s="61"/>
      <c r="AM1731" s="76"/>
      <c r="AN1731" s="239"/>
      <c r="AO1731" s="239"/>
      <c r="AP1731" s="239"/>
      <c r="AQ1731" s="239"/>
    </row>
    <row r="1732" spans="1:43" x14ac:dyDescent="0.25">
      <c r="A1732" s="232"/>
      <c r="B1732" s="191"/>
      <c r="C1732" s="191"/>
      <c r="D1732" s="198"/>
      <c r="E1732" s="198"/>
      <c r="F1732" s="211"/>
      <c r="G1732" s="211"/>
      <c r="H1732" s="211"/>
      <c r="I1732" s="211"/>
      <c r="J1732" s="211"/>
      <c r="K1732" s="211"/>
      <c r="L1732" s="211"/>
      <c r="M1732" s="211"/>
      <c r="N1732" s="211"/>
      <c r="O1732" s="211"/>
      <c r="P1732" s="211"/>
      <c r="Q1732" s="211"/>
      <c r="R1732" s="211"/>
      <c r="S1732" s="211"/>
      <c r="T1732" s="211"/>
      <c r="U1732" s="211"/>
      <c r="V1732" s="211"/>
      <c r="W1732" s="211"/>
      <c r="X1732" s="211"/>
      <c r="Y1732" s="189"/>
      <c r="Z1732" s="127"/>
      <c r="AA1732" s="127"/>
      <c r="AB1732" s="434"/>
      <c r="AC1732" s="61"/>
      <c r="AD1732" s="207"/>
      <c r="AE1732" s="61"/>
      <c r="AF1732" s="130"/>
      <c r="AG1732" s="123"/>
      <c r="AH1732" s="123"/>
      <c r="AI1732" s="61"/>
      <c r="AJ1732" s="61"/>
      <c r="AK1732" s="61"/>
      <c r="AL1732" s="61"/>
      <c r="AM1732" s="76"/>
      <c r="AN1732" s="239"/>
      <c r="AO1732" s="239"/>
      <c r="AP1732" s="239"/>
      <c r="AQ1732" s="239"/>
    </row>
    <row r="1733" spans="1:43" x14ac:dyDescent="0.25">
      <c r="A1733" s="232"/>
      <c r="B1733" s="74"/>
      <c r="C1733" s="74"/>
      <c r="D1733" s="74"/>
      <c r="E1733" s="74"/>
      <c r="F1733" s="209"/>
      <c r="G1733" s="209"/>
      <c r="H1733" s="209"/>
      <c r="I1733" s="209"/>
      <c r="J1733" s="209"/>
      <c r="K1733" s="209"/>
      <c r="L1733" s="209"/>
      <c r="M1733" s="209"/>
      <c r="N1733" s="209"/>
      <c r="O1733" s="209"/>
      <c r="P1733" s="209"/>
      <c r="Q1733" s="209"/>
      <c r="R1733" s="209"/>
      <c r="S1733" s="209"/>
      <c r="T1733" s="209"/>
      <c r="U1733" s="209"/>
      <c r="V1733" s="209"/>
      <c r="W1733" s="209"/>
      <c r="X1733" s="209"/>
      <c r="Y1733" s="64"/>
      <c r="Z1733" s="127"/>
      <c r="AA1733" s="127"/>
      <c r="AB1733" s="434"/>
      <c r="AC1733" s="61"/>
      <c r="AD1733" s="207"/>
      <c r="AE1733" s="61"/>
      <c r="AF1733" s="130"/>
      <c r="AG1733" s="123"/>
      <c r="AH1733" s="123"/>
      <c r="AI1733" s="61"/>
      <c r="AJ1733" s="61"/>
      <c r="AK1733" s="61"/>
      <c r="AL1733" s="61"/>
      <c r="AM1733" s="76"/>
      <c r="AN1733" s="239"/>
      <c r="AO1733" s="239"/>
      <c r="AP1733" s="239"/>
      <c r="AQ1733" s="239"/>
    </row>
    <row r="1734" spans="1:43" x14ac:dyDescent="0.25">
      <c r="A1734" s="232"/>
      <c r="B1734" s="191"/>
      <c r="C1734" s="191"/>
      <c r="D1734" s="198"/>
      <c r="E1734" s="198"/>
      <c r="F1734" s="211"/>
      <c r="G1734" s="211"/>
      <c r="H1734" s="211"/>
      <c r="I1734" s="211"/>
      <c r="J1734" s="211"/>
      <c r="K1734" s="211"/>
      <c r="L1734" s="211"/>
      <c r="M1734" s="211"/>
      <c r="N1734" s="211"/>
      <c r="O1734" s="211"/>
      <c r="P1734" s="211"/>
      <c r="Q1734" s="211"/>
      <c r="R1734" s="211"/>
      <c r="S1734" s="211"/>
      <c r="T1734" s="211"/>
      <c r="U1734" s="211"/>
      <c r="V1734" s="211"/>
      <c r="W1734" s="211"/>
      <c r="X1734" s="211"/>
      <c r="Y1734" s="189"/>
      <c r="Z1734" s="127"/>
      <c r="AA1734" s="127"/>
      <c r="AB1734" s="434"/>
      <c r="AC1734" s="61"/>
      <c r="AD1734" s="207"/>
      <c r="AE1734" s="61"/>
      <c r="AF1734" s="130"/>
      <c r="AG1734" s="123"/>
      <c r="AH1734" s="123"/>
      <c r="AI1734" s="61"/>
      <c r="AJ1734" s="61"/>
      <c r="AK1734" s="61"/>
      <c r="AL1734" s="61"/>
      <c r="AM1734" s="76"/>
      <c r="AN1734" s="239"/>
      <c r="AO1734" s="239"/>
      <c r="AP1734" s="239"/>
      <c r="AQ1734" s="239"/>
    </row>
    <row r="1735" spans="1:43" x14ac:dyDescent="0.25">
      <c r="A1735" s="232"/>
      <c r="B1735" s="74"/>
      <c r="C1735" s="74"/>
      <c r="D1735" s="74"/>
      <c r="E1735" s="74"/>
      <c r="F1735" s="209"/>
      <c r="G1735" s="209"/>
      <c r="H1735" s="209"/>
      <c r="I1735" s="209"/>
      <c r="J1735" s="209"/>
      <c r="K1735" s="209"/>
      <c r="L1735" s="209"/>
      <c r="M1735" s="209"/>
      <c r="N1735" s="209"/>
      <c r="O1735" s="209"/>
      <c r="P1735" s="209"/>
      <c r="Q1735" s="209"/>
      <c r="R1735" s="209"/>
      <c r="S1735" s="209"/>
      <c r="T1735" s="209"/>
      <c r="U1735" s="209"/>
      <c r="V1735" s="209"/>
      <c r="W1735" s="209"/>
      <c r="X1735" s="209"/>
      <c r="Y1735" s="64"/>
      <c r="Z1735" s="127"/>
      <c r="AA1735" s="127"/>
      <c r="AB1735" s="434"/>
      <c r="AC1735" s="61"/>
      <c r="AD1735" s="207"/>
      <c r="AE1735" s="61"/>
      <c r="AF1735" s="130"/>
      <c r="AG1735" s="123"/>
      <c r="AH1735" s="123"/>
      <c r="AI1735" s="61"/>
      <c r="AJ1735" s="61"/>
      <c r="AK1735" s="61"/>
      <c r="AL1735" s="61"/>
      <c r="AM1735" s="76"/>
      <c r="AN1735" s="239"/>
      <c r="AO1735" s="239"/>
      <c r="AP1735" s="239"/>
      <c r="AQ1735" s="239"/>
    </row>
    <row r="1736" spans="1:43" x14ac:dyDescent="0.25">
      <c r="A1736" s="232"/>
      <c r="B1736" s="191"/>
      <c r="C1736" s="191"/>
      <c r="D1736" s="198"/>
      <c r="E1736" s="198"/>
      <c r="F1736" s="211"/>
      <c r="G1736" s="211"/>
      <c r="H1736" s="211"/>
      <c r="I1736" s="211"/>
      <c r="J1736" s="211"/>
      <c r="K1736" s="211"/>
      <c r="L1736" s="211"/>
      <c r="M1736" s="211"/>
      <c r="N1736" s="211"/>
      <c r="O1736" s="211"/>
      <c r="P1736" s="211"/>
      <c r="Q1736" s="211"/>
      <c r="R1736" s="211"/>
      <c r="S1736" s="211"/>
      <c r="T1736" s="211"/>
      <c r="U1736" s="211"/>
      <c r="V1736" s="211"/>
      <c r="W1736" s="211"/>
      <c r="X1736" s="211"/>
      <c r="Y1736" s="189"/>
      <c r="Z1736" s="127"/>
      <c r="AA1736" s="127"/>
      <c r="AB1736" s="434"/>
      <c r="AC1736" s="61"/>
      <c r="AD1736" s="207"/>
      <c r="AE1736" s="61"/>
      <c r="AF1736" s="130"/>
      <c r="AG1736" s="123"/>
      <c r="AH1736" s="123"/>
      <c r="AI1736" s="61"/>
      <c r="AJ1736" s="61"/>
      <c r="AK1736" s="61"/>
      <c r="AL1736" s="61"/>
      <c r="AM1736" s="76"/>
      <c r="AN1736" s="239"/>
      <c r="AO1736" s="239"/>
      <c r="AP1736" s="239"/>
      <c r="AQ1736" s="239"/>
    </row>
    <row r="1737" spans="1:43" x14ac:dyDescent="0.25">
      <c r="A1737" s="232"/>
      <c r="B1737" s="74"/>
      <c r="C1737" s="74"/>
      <c r="D1737" s="74"/>
      <c r="E1737" s="74"/>
      <c r="F1737" s="209"/>
      <c r="G1737" s="209"/>
      <c r="H1737" s="209"/>
      <c r="I1737" s="209"/>
      <c r="J1737" s="209"/>
      <c r="K1737" s="209"/>
      <c r="L1737" s="209"/>
      <c r="M1737" s="209"/>
      <c r="N1737" s="209"/>
      <c r="O1737" s="209"/>
      <c r="P1737" s="209"/>
      <c r="Q1737" s="209"/>
      <c r="R1737" s="209"/>
      <c r="S1737" s="209"/>
      <c r="T1737" s="209"/>
      <c r="U1737" s="209"/>
      <c r="V1737" s="209"/>
      <c r="W1737" s="209"/>
      <c r="X1737" s="209"/>
      <c r="Y1737" s="64"/>
      <c r="Z1737" s="127"/>
      <c r="AA1737" s="127"/>
      <c r="AB1737" s="434"/>
      <c r="AC1737" s="61"/>
      <c r="AD1737" s="207"/>
      <c r="AE1737" s="61"/>
      <c r="AF1737" s="130"/>
      <c r="AG1737" s="123"/>
      <c r="AH1737" s="123"/>
      <c r="AI1737" s="61"/>
      <c r="AJ1737" s="61"/>
      <c r="AK1737" s="61"/>
      <c r="AL1737" s="61"/>
      <c r="AM1737" s="76"/>
      <c r="AN1737" s="239"/>
      <c r="AO1737" s="239"/>
      <c r="AP1737" s="239"/>
      <c r="AQ1737" s="239"/>
    </row>
    <row r="1738" spans="1:43" x14ac:dyDescent="0.25">
      <c r="A1738" s="232"/>
      <c r="B1738" s="191"/>
      <c r="C1738" s="191"/>
      <c r="D1738" s="198"/>
      <c r="E1738" s="198"/>
      <c r="F1738" s="211"/>
      <c r="G1738" s="211"/>
      <c r="H1738" s="211"/>
      <c r="I1738" s="211"/>
      <c r="J1738" s="211"/>
      <c r="K1738" s="211"/>
      <c r="L1738" s="211"/>
      <c r="M1738" s="211"/>
      <c r="N1738" s="211"/>
      <c r="O1738" s="211"/>
      <c r="P1738" s="211"/>
      <c r="Q1738" s="211"/>
      <c r="R1738" s="211"/>
      <c r="S1738" s="211"/>
      <c r="T1738" s="211"/>
      <c r="U1738" s="211"/>
      <c r="V1738" s="211"/>
      <c r="W1738" s="211"/>
      <c r="X1738" s="211"/>
      <c r="Y1738" s="189"/>
      <c r="Z1738" s="127"/>
      <c r="AA1738" s="127"/>
      <c r="AB1738" s="434"/>
      <c r="AC1738" s="61"/>
      <c r="AD1738" s="207"/>
      <c r="AE1738" s="61"/>
      <c r="AF1738" s="130"/>
      <c r="AG1738" s="123"/>
      <c r="AH1738" s="123"/>
      <c r="AI1738" s="61"/>
      <c r="AJ1738" s="61"/>
      <c r="AK1738" s="61"/>
      <c r="AL1738" s="61"/>
      <c r="AM1738" s="76"/>
      <c r="AN1738" s="239"/>
      <c r="AO1738" s="239"/>
      <c r="AP1738" s="239"/>
      <c r="AQ1738" s="239"/>
    </row>
    <row r="1739" spans="1:43" x14ac:dyDescent="0.25">
      <c r="A1739" s="232"/>
      <c r="B1739" s="74"/>
      <c r="C1739" s="74"/>
      <c r="D1739" s="74"/>
      <c r="E1739" s="74"/>
      <c r="F1739" s="209"/>
      <c r="G1739" s="209"/>
      <c r="H1739" s="209"/>
      <c r="I1739" s="209"/>
      <c r="J1739" s="209"/>
      <c r="K1739" s="209"/>
      <c r="L1739" s="209"/>
      <c r="M1739" s="209"/>
      <c r="N1739" s="209"/>
      <c r="O1739" s="209"/>
      <c r="P1739" s="209"/>
      <c r="Q1739" s="209"/>
      <c r="R1739" s="209"/>
      <c r="S1739" s="209"/>
      <c r="T1739" s="209"/>
      <c r="U1739" s="209"/>
      <c r="V1739" s="209"/>
      <c r="W1739" s="209"/>
      <c r="X1739" s="209"/>
      <c r="Y1739" s="64"/>
      <c r="Z1739" s="127"/>
      <c r="AA1739" s="127"/>
      <c r="AB1739" s="434"/>
      <c r="AC1739" s="61"/>
      <c r="AD1739" s="207"/>
      <c r="AE1739" s="61"/>
      <c r="AF1739" s="130"/>
      <c r="AG1739" s="123"/>
      <c r="AH1739" s="123"/>
      <c r="AI1739" s="61"/>
      <c r="AJ1739" s="61"/>
      <c r="AK1739" s="61"/>
      <c r="AL1739" s="61"/>
      <c r="AM1739" s="76"/>
      <c r="AN1739" s="239"/>
      <c r="AO1739" s="239"/>
      <c r="AP1739" s="239"/>
      <c r="AQ1739" s="239"/>
    </row>
    <row r="1740" spans="1:43" x14ac:dyDescent="0.25">
      <c r="A1740" s="232"/>
      <c r="B1740" s="191"/>
      <c r="C1740" s="191"/>
      <c r="D1740" s="198"/>
      <c r="E1740" s="198"/>
      <c r="F1740" s="211"/>
      <c r="G1740" s="211"/>
      <c r="H1740" s="211"/>
      <c r="I1740" s="211"/>
      <c r="J1740" s="211"/>
      <c r="K1740" s="211"/>
      <c r="L1740" s="211"/>
      <c r="M1740" s="211"/>
      <c r="N1740" s="211"/>
      <c r="O1740" s="211"/>
      <c r="P1740" s="211"/>
      <c r="Q1740" s="211"/>
      <c r="R1740" s="211"/>
      <c r="S1740" s="211"/>
      <c r="T1740" s="211"/>
      <c r="U1740" s="211"/>
      <c r="V1740" s="211"/>
      <c r="W1740" s="211"/>
      <c r="X1740" s="211"/>
      <c r="Y1740" s="189"/>
      <c r="Z1740" s="127"/>
      <c r="AA1740" s="127"/>
      <c r="AB1740" s="434"/>
      <c r="AC1740" s="61"/>
      <c r="AD1740" s="207"/>
      <c r="AE1740" s="61"/>
      <c r="AF1740" s="130"/>
      <c r="AG1740" s="123"/>
      <c r="AH1740" s="123"/>
      <c r="AI1740" s="61"/>
      <c r="AJ1740" s="61"/>
      <c r="AK1740" s="61"/>
      <c r="AL1740" s="61"/>
      <c r="AM1740" s="76"/>
      <c r="AN1740" s="239"/>
      <c r="AO1740" s="239"/>
      <c r="AP1740" s="239"/>
      <c r="AQ1740" s="239"/>
    </row>
    <row r="1741" spans="1:43" x14ac:dyDescent="0.25">
      <c r="A1741" s="232"/>
      <c r="B1741" s="74"/>
      <c r="C1741" s="74"/>
      <c r="D1741" s="74"/>
      <c r="E1741" s="74"/>
      <c r="F1741" s="209"/>
      <c r="G1741" s="209"/>
      <c r="H1741" s="209"/>
      <c r="I1741" s="209"/>
      <c r="J1741" s="209"/>
      <c r="K1741" s="209"/>
      <c r="L1741" s="209"/>
      <c r="M1741" s="209"/>
      <c r="N1741" s="209"/>
      <c r="O1741" s="209"/>
      <c r="P1741" s="209"/>
      <c r="Q1741" s="209"/>
      <c r="R1741" s="209"/>
      <c r="S1741" s="209"/>
      <c r="T1741" s="209"/>
      <c r="U1741" s="209"/>
      <c r="V1741" s="209"/>
      <c r="W1741" s="209"/>
      <c r="X1741" s="209"/>
      <c r="Y1741" s="64"/>
      <c r="Z1741" s="127"/>
      <c r="AA1741" s="127"/>
      <c r="AB1741" s="434"/>
      <c r="AC1741" s="61"/>
      <c r="AD1741" s="207"/>
      <c r="AE1741" s="61"/>
      <c r="AF1741" s="130"/>
      <c r="AG1741" s="123"/>
      <c r="AH1741" s="123"/>
      <c r="AI1741" s="61"/>
      <c r="AJ1741" s="61"/>
      <c r="AK1741" s="61"/>
      <c r="AL1741" s="61"/>
      <c r="AM1741" s="76"/>
      <c r="AN1741" s="239"/>
      <c r="AO1741" s="239"/>
      <c r="AP1741" s="239"/>
      <c r="AQ1741" s="239"/>
    </row>
    <row r="1742" spans="1:43" x14ac:dyDescent="0.25">
      <c r="A1742" s="232"/>
      <c r="B1742" s="191"/>
      <c r="C1742" s="191"/>
      <c r="D1742" s="198"/>
      <c r="E1742" s="198"/>
      <c r="F1742" s="211"/>
      <c r="G1742" s="211"/>
      <c r="H1742" s="211"/>
      <c r="I1742" s="211"/>
      <c r="J1742" s="211"/>
      <c r="K1742" s="211"/>
      <c r="L1742" s="211"/>
      <c r="M1742" s="211"/>
      <c r="N1742" s="211"/>
      <c r="O1742" s="211"/>
      <c r="P1742" s="211"/>
      <c r="Q1742" s="211"/>
      <c r="R1742" s="211"/>
      <c r="S1742" s="211"/>
      <c r="T1742" s="211"/>
      <c r="U1742" s="211"/>
      <c r="V1742" s="211"/>
      <c r="W1742" s="211"/>
      <c r="X1742" s="211"/>
      <c r="Y1742" s="189"/>
      <c r="Z1742" s="127"/>
      <c r="AA1742" s="127"/>
      <c r="AB1742" s="434"/>
      <c r="AC1742" s="61"/>
      <c r="AD1742" s="207"/>
      <c r="AE1742" s="61"/>
      <c r="AF1742" s="130"/>
      <c r="AG1742" s="123"/>
      <c r="AH1742" s="123"/>
      <c r="AI1742" s="61"/>
      <c r="AJ1742" s="61"/>
      <c r="AK1742" s="61"/>
      <c r="AL1742" s="61"/>
      <c r="AM1742" s="76"/>
      <c r="AN1742" s="239"/>
      <c r="AO1742" s="239"/>
      <c r="AP1742" s="239"/>
      <c r="AQ1742" s="239"/>
    </row>
    <row r="1743" spans="1:43" x14ac:dyDescent="0.25">
      <c r="A1743" s="232"/>
      <c r="B1743" s="74"/>
      <c r="C1743" s="74"/>
      <c r="D1743" s="74"/>
      <c r="E1743" s="74"/>
      <c r="F1743" s="209"/>
      <c r="G1743" s="209"/>
      <c r="H1743" s="209"/>
      <c r="I1743" s="209"/>
      <c r="J1743" s="209"/>
      <c r="K1743" s="209"/>
      <c r="L1743" s="209"/>
      <c r="M1743" s="209"/>
      <c r="N1743" s="209"/>
      <c r="O1743" s="209"/>
      <c r="P1743" s="209"/>
      <c r="Q1743" s="209"/>
      <c r="R1743" s="209"/>
      <c r="S1743" s="209"/>
      <c r="T1743" s="209"/>
      <c r="U1743" s="209"/>
      <c r="V1743" s="209"/>
      <c r="W1743" s="209"/>
      <c r="X1743" s="209"/>
      <c r="Y1743" s="64"/>
      <c r="Z1743" s="127"/>
      <c r="AA1743" s="127"/>
      <c r="AB1743" s="434"/>
      <c r="AC1743" s="61"/>
      <c r="AD1743" s="207"/>
      <c r="AE1743" s="61"/>
      <c r="AF1743" s="130"/>
      <c r="AG1743" s="123"/>
      <c r="AH1743" s="123"/>
      <c r="AI1743" s="61"/>
      <c r="AJ1743" s="61"/>
      <c r="AK1743" s="61"/>
      <c r="AL1743" s="61"/>
      <c r="AM1743" s="76"/>
      <c r="AN1743" s="239"/>
      <c r="AO1743" s="239"/>
      <c r="AP1743" s="239"/>
      <c r="AQ1743" s="239"/>
    </row>
    <row r="1744" spans="1:43" x14ac:dyDescent="0.25">
      <c r="A1744" s="232"/>
      <c r="B1744" s="191"/>
      <c r="C1744" s="191"/>
      <c r="D1744" s="198"/>
      <c r="E1744" s="198"/>
      <c r="F1744" s="211"/>
      <c r="G1744" s="211"/>
      <c r="H1744" s="211"/>
      <c r="I1744" s="211"/>
      <c r="J1744" s="211"/>
      <c r="K1744" s="211"/>
      <c r="L1744" s="211"/>
      <c r="M1744" s="211"/>
      <c r="N1744" s="211"/>
      <c r="O1744" s="211"/>
      <c r="P1744" s="211"/>
      <c r="Q1744" s="211"/>
      <c r="R1744" s="211"/>
      <c r="S1744" s="211"/>
      <c r="T1744" s="211"/>
      <c r="U1744" s="211"/>
      <c r="V1744" s="211"/>
      <c r="W1744" s="211"/>
      <c r="X1744" s="211"/>
      <c r="Y1744" s="189"/>
      <c r="Z1744" s="127"/>
      <c r="AA1744" s="127"/>
      <c r="AB1744" s="434"/>
      <c r="AC1744" s="61"/>
      <c r="AD1744" s="207"/>
      <c r="AE1744" s="61"/>
      <c r="AF1744" s="130"/>
      <c r="AG1744" s="123"/>
      <c r="AH1744" s="123"/>
      <c r="AI1744" s="61"/>
      <c r="AJ1744" s="61"/>
      <c r="AK1744" s="61"/>
      <c r="AL1744" s="61"/>
      <c r="AM1744" s="76"/>
      <c r="AN1744" s="239"/>
      <c r="AO1744" s="239"/>
      <c r="AP1744" s="239"/>
      <c r="AQ1744" s="239"/>
    </row>
    <row r="1745" spans="1:43" x14ac:dyDescent="0.25">
      <c r="A1745" s="232"/>
      <c r="B1745" s="74"/>
      <c r="C1745" s="74"/>
      <c r="D1745" s="74"/>
      <c r="E1745" s="74"/>
      <c r="F1745" s="209"/>
      <c r="G1745" s="209"/>
      <c r="H1745" s="209"/>
      <c r="I1745" s="209"/>
      <c r="J1745" s="209"/>
      <c r="K1745" s="209"/>
      <c r="L1745" s="209"/>
      <c r="M1745" s="209"/>
      <c r="N1745" s="209"/>
      <c r="O1745" s="209"/>
      <c r="P1745" s="209"/>
      <c r="Q1745" s="209"/>
      <c r="R1745" s="209"/>
      <c r="S1745" s="209"/>
      <c r="T1745" s="209"/>
      <c r="U1745" s="209"/>
      <c r="V1745" s="209"/>
      <c r="W1745" s="209"/>
      <c r="X1745" s="209"/>
      <c r="Y1745" s="64"/>
      <c r="Z1745" s="127"/>
      <c r="AA1745" s="127"/>
      <c r="AB1745" s="434"/>
      <c r="AC1745" s="61"/>
      <c r="AD1745" s="207"/>
      <c r="AE1745" s="61"/>
      <c r="AF1745" s="130"/>
      <c r="AG1745" s="123"/>
      <c r="AH1745" s="123"/>
      <c r="AI1745" s="61"/>
      <c r="AJ1745" s="61"/>
      <c r="AK1745" s="61"/>
      <c r="AL1745" s="61"/>
      <c r="AM1745" s="76"/>
      <c r="AN1745" s="239"/>
      <c r="AO1745" s="239"/>
      <c r="AP1745" s="239"/>
      <c r="AQ1745" s="239"/>
    </row>
    <row r="1746" spans="1:43" x14ac:dyDescent="0.25">
      <c r="A1746" s="232"/>
      <c r="B1746" s="191"/>
      <c r="C1746" s="191"/>
      <c r="D1746" s="198"/>
      <c r="E1746" s="198"/>
      <c r="F1746" s="211"/>
      <c r="G1746" s="211"/>
      <c r="H1746" s="211"/>
      <c r="I1746" s="211"/>
      <c r="J1746" s="211"/>
      <c r="K1746" s="211"/>
      <c r="L1746" s="211"/>
      <c r="M1746" s="211"/>
      <c r="N1746" s="211"/>
      <c r="O1746" s="211"/>
      <c r="P1746" s="211"/>
      <c r="Q1746" s="211"/>
      <c r="R1746" s="211"/>
      <c r="S1746" s="211"/>
      <c r="T1746" s="211"/>
      <c r="U1746" s="211"/>
      <c r="V1746" s="211"/>
      <c r="W1746" s="211"/>
      <c r="X1746" s="211"/>
      <c r="Y1746" s="189"/>
      <c r="Z1746" s="127"/>
      <c r="AA1746" s="127"/>
      <c r="AB1746" s="434"/>
      <c r="AC1746" s="61"/>
      <c r="AD1746" s="207"/>
      <c r="AE1746" s="61"/>
      <c r="AF1746" s="130"/>
      <c r="AG1746" s="123"/>
      <c r="AH1746" s="123"/>
      <c r="AI1746" s="61"/>
      <c r="AJ1746" s="61"/>
      <c r="AK1746" s="61"/>
      <c r="AL1746" s="61"/>
      <c r="AM1746" s="76"/>
      <c r="AN1746" s="239"/>
      <c r="AO1746" s="239"/>
      <c r="AP1746" s="239"/>
      <c r="AQ1746" s="239"/>
    </row>
    <row r="1747" spans="1:43" x14ac:dyDescent="0.25">
      <c r="A1747" s="232"/>
      <c r="B1747" s="74"/>
      <c r="C1747" s="74"/>
      <c r="D1747" s="74"/>
      <c r="E1747" s="74"/>
      <c r="F1747" s="209"/>
      <c r="G1747" s="209"/>
      <c r="H1747" s="209"/>
      <c r="I1747" s="209"/>
      <c r="J1747" s="209"/>
      <c r="K1747" s="209"/>
      <c r="L1747" s="209"/>
      <c r="M1747" s="209"/>
      <c r="N1747" s="209"/>
      <c r="O1747" s="209"/>
      <c r="P1747" s="209"/>
      <c r="Q1747" s="209"/>
      <c r="R1747" s="209"/>
      <c r="S1747" s="209"/>
      <c r="T1747" s="209"/>
      <c r="U1747" s="209"/>
      <c r="V1747" s="209"/>
      <c r="W1747" s="209"/>
      <c r="X1747" s="209"/>
      <c r="Y1747" s="64"/>
      <c r="Z1747" s="127"/>
      <c r="AA1747" s="127"/>
      <c r="AB1747" s="434"/>
      <c r="AC1747" s="61"/>
      <c r="AD1747" s="207"/>
      <c r="AE1747" s="61"/>
      <c r="AF1747" s="130"/>
      <c r="AG1747" s="123"/>
      <c r="AH1747" s="123"/>
      <c r="AI1747" s="61"/>
      <c r="AJ1747" s="61"/>
      <c r="AK1747" s="61"/>
      <c r="AL1747" s="61"/>
      <c r="AM1747" s="76"/>
      <c r="AN1747" s="239"/>
      <c r="AO1747" s="239"/>
      <c r="AP1747" s="239"/>
      <c r="AQ1747" s="239"/>
    </row>
    <row r="1748" spans="1:43" x14ac:dyDescent="0.25">
      <c r="A1748" s="232"/>
      <c r="B1748" s="191"/>
      <c r="C1748" s="191"/>
      <c r="D1748" s="198"/>
      <c r="E1748" s="198"/>
      <c r="F1748" s="211"/>
      <c r="G1748" s="211"/>
      <c r="H1748" s="211"/>
      <c r="I1748" s="211"/>
      <c r="J1748" s="211"/>
      <c r="K1748" s="211"/>
      <c r="L1748" s="211"/>
      <c r="M1748" s="211"/>
      <c r="N1748" s="211"/>
      <c r="O1748" s="211"/>
      <c r="P1748" s="211"/>
      <c r="Q1748" s="211"/>
      <c r="R1748" s="211"/>
      <c r="S1748" s="211"/>
      <c r="T1748" s="211"/>
      <c r="U1748" s="211"/>
      <c r="V1748" s="211"/>
      <c r="W1748" s="211"/>
      <c r="X1748" s="211"/>
      <c r="Y1748" s="189"/>
      <c r="Z1748" s="127"/>
      <c r="AA1748" s="127"/>
      <c r="AB1748" s="434"/>
      <c r="AC1748" s="61"/>
      <c r="AD1748" s="207"/>
      <c r="AE1748" s="61"/>
      <c r="AF1748" s="130"/>
      <c r="AG1748" s="123"/>
      <c r="AH1748" s="123"/>
      <c r="AI1748" s="61"/>
      <c r="AJ1748" s="61"/>
      <c r="AK1748" s="61"/>
      <c r="AL1748" s="61"/>
      <c r="AM1748" s="76"/>
      <c r="AN1748" s="239"/>
      <c r="AO1748" s="239"/>
      <c r="AP1748" s="239"/>
      <c r="AQ1748" s="239"/>
    </row>
    <row r="1749" spans="1:43" x14ac:dyDescent="0.25">
      <c r="A1749" s="232"/>
      <c r="B1749" s="74"/>
      <c r="C1749" s="74"/>
      <c r="D1749" s="74"/>
      <c r="E1749" s="74"/>
      <c r="F1749" s="209"/>
      <c r="G1749" s="209"/>
      <c r="H1749" s="209"/>
      <c r="I1749" s="209"/>
      <c r="J1749" s="209"/>
      <c r="K1749" s="209"/>
      <c r="L1749" s="209"/>
      <c r="M1749" s="209"/>
      <c r="N1749" s="209"/>
      <c r="O1749" s="209"/>
      <c r="P1749" s="209"/>
      <c r="Q1749" s="209"/>
      <c r="R1749" s="209"/>
      <c r="S1749" s="209"/>
      <c r="T1749" s="209"/>
      <c r="U1749" s="209"/>
      <c r="V1749" s="209"/>
      <c r="W1749" s="209"/>
      <c r="X1749" s="209"/>
      <c r="Y1749" s="64"/>
      <c r="Z1749" s="127"/>
      <c r="AA1749" s="127"/>
      <c r="AB1749" s="434"/>
      <c r="AC1749" s="61"/>
      <c r="AD1749" s="207"/>
      <c r="AE1749" s="61"/>
      <c r="AF1749" s="130"/>
      <c r="AG1749" s="123"/>
      <c r="AH1749" s="123"/>
      <c r="AI1749" s="61"/>
      <c r="AJ1749" s="61"/>
      <c r="AK1749" s="61"/>
      <c r="AL1749" s="61"/>
      <c r="AM1749" s="76"/>
      <c r="AN1749" s="239"/>
      <c r="AO1749" s="239"/>
      <c r="AP1749" s="239"/>
      <c r="AQ1749" s="239"/>
    </row>
    <row r="1750" spans="1:43" x14ac:dyDescent="0.25">
      <c r="A1750" s="232"/>
      <c r="B1750" s="191"/>
      <c r="C1750" s="191"/>
      <c r="D1750" s="198"/>
      <c r="E1750" s="198"/>
      <c r="F1750" s="211"/>
      <c r="G1750" s="211"/>
      <c r="H1750" s="211"/>
      <c r="I1750" s="211"/>
      <c r="J1750" s="211"/>
      <c r="K1750" s="211"/>
      <c r="L1750" s="211"/>
      <c r="M1750" s="211"/>
      <c r="N1750" s="211"/>
      <c r="O1750" s="211"/>
      <c r="P1750" s="211"/>
      <c r="Q1750" s="211"/>
      <c r="R1750" s="211"/>
      <c r="S1750" s="211"/>
      <c r="T1750" s="211"/>
      <c r="U1750" s="211"/>
      <c r="V1750" s="211"/>
      <c r="W1750" s="211"/>
      <c r="X1750" s="211"/>
      <c r="Y1750" s="189"/>
      <c r="Z1750" s="127"/>
      <c r="AA1750" s="127"/>
      <c r="AB1750" s="434"/>
      <c r="AC1750" s="61"/>
      <c r="AD1750" s="207"/>
      <c r="AE1750" s="61"/>
      <c r="AF1750" s="130"/>
      <c r="AG1750" s="123"/>
      <c r="AH1750" s="123"/>
      <c r="AI1750" s="61"/>
      <c r="AJ1750" s="61"/>
      <c r="AK1750" s="61"/>
      <c r="AL1750" s="61"/>
      <c r="AM1750" s="76"/>
      <c r="AN1750" s="239"/>
      <c r="AO1750" s="239"/>
      <c r="AP1750" s="239"/>
      <c r="AQ1750" s="239"/>
    </row>
    <row r="1751" spans="1:43" x14ac:dyDescent="0.25">
      <c r="A1751" s="232"/>
      <c r="B1751" s="74"/>
      <c r="C1751" s="74"/>
      <c r="D1751" s="74"/>
      <c r="E1751" s="74"/>
      <c r="F1751" s="209"/>
      <c r="G1751" s="209"/>
      <c r="H1751" s="209"/>
      <c r="I1751" s="209"/>
      <c r="J1751" s="209"/>
      <c r="K1751" s="209"/>
      <c r="L1751" s="209"/>
      <c r="M1751" s="209"/>
      <c r="N1751" s="209"/>
      <c r="O1751" s="209"/>
      <c r="P1751" s="209"/>
      <c r="Q1751" s="209"/>
      <c r="R1751" s="209"/>
      <c r="S1751" s="209"/>
      <c r="T1751" s="209"/>
      <c r="U1751" s="209"/>
      <c r="V1751" s="209"/>
      <c r="W1751" s="209"/>
      <c r="X1751" s="209"/>
      <c r="Y1751" s="64"/>
      <c r="Z1751" s="127"/>
      <c r="AA1751" s="127"/>
      <c r="AB1751" s="434"/>
      <c r="AC1751" s="61"/>
      <c r="AD1751" s="207"/>
      <c r="AE1751" s="61"/>
      <c r="AF1751" s="130"/>
      <c r="AG1751" s="123"/>
      <c r="AH1751" s="123"/>
      <c r="AI1751" s="61"/>
      <c r="AJ1751" s="61"/>
      <c r="AK1751" s="61"/>
      <c r="AL1751" s="61"/>
      <c r="AM1751" s="76"/>
      <c r="AN1751" s="239"/>
      <c r="AO1751" s="239"/>
      <c r="AP1751" s="239"/>
      <c r="AQ1751" s="239"/>
    </row>
    <row r="1752" spans="1:43" x14ac:dyDescent="0.25">
      <c r="A1752" s="232"/>
      <c r="B1752" s="191"/>
      <c r="C1752" s="191"/>
      <c r="D1752" s="198"/>
      <c r="E1752" s="198"/>
      <c r="F1752" s="211"/>
      <c r="G1752" s="211"/>
      <c r="H1752" s="211"/>
      <c r="I1752" s="211"/>
      <c r="J1752" s="211"/>
      <c r="K1752" s="211"/>
      <c r="L1752" s="211"/>
      <c r="M1752" s="211"/>
      <c r="N1752" s="211"/>
      <c r="O1752" s="211"/>
      <c r="P1752" s="211"/>
      <c r="Q1752" s="211"/>
      <c r="R1752" s="211"/>
      <c r="S1752" s="211"/>
      <c r="T1752" s="211"/>
      <c r="U1752" s="211"/>
      <c r="V1752" s="211"/>
      <c r="W1752" s="211"/>
      <c r="X1752" s="211"/>
      <c r="Y1752" s="189"/>
      <c r="Z1752" s="127"/>
      <c r="AA1752" s="127"/>
      <c r="AB1752" s="434"/>
      <c r="AC1752" s="61"/>
      <c r="AD1752" s="207"/>
      <c r="AE1752" s="61"/>
      <c r="AF1752" s="130"/>
      <c r="AG1752" s="123"/>
      <c r="AH1752" s="123"/>
      <c r="AI1752" s="61"/>
      <c r="AJ1752" s="61"/>
      <c r="AK1752" s="61"/>
      <c r="AL1752" s="61"/>
      <c r="AM1752" s="76"/>
      <c r="AN1752" s="239"/>
      <c r="AO1752" s="239"/>
      <c r="AP1752" s="239"/>
      <c r="AQ1752" s="239"/>
    </row>
    <row r="1753" spans="1:43" x14ac:dyDescent="0.25">
      <c r="A1753" s="232"/>
      <c r="B1753" s="74"/>
      <c r="C1753" s="74"/>
      <c r="D1753" s="74"/>
      <c r="E1753" s="74"/>
      <c r="F1753" s="209"/>
      <c r="G1753" s="209"/>
      <c r="H1753" s="209"/>
      <c r="I1753" s="209"/>
      <c r="J1753" s="209"/>
      <c r="K1753" s="209"/>
      <c r="L1753" s="209"/>
      <c r="M1753" s="209"/>
      <c r="N1753" s="209"/>
      <c r="O1753" s="209"/>
      <c r="P1753" s="209"/>
      <c r="Q1753" s="209"/>
      <c r="R1753" s="209"/>
      <c r="S1753" s="209"/>
      <c r="T1753" s="209"/>
      <c r="U1753" s="209"/>
      <c r="V1753" s="209"/>
      <c r="W1753" s="209"/>
      <c r="X1753" s="209"/>
      <c r="Y1753" s="64"/>
      <c r="Z1753" s="127"/>
      <c r="AA1753" s="127"/>
      <c r="AB1753" s="434"/>
      <c r="AC1753" s="61"/>
      <c r="AD1753" s="207"/>
      <c r="AE1753" s="61"/>
      <c r="AF1753" s="130"/>
      <c r="AG1753" s="123"/>
      <c r="AH1753" s="123"/>
      <c r="AI1753" s="61"/>
      <c r="AJ1753" s="61"/>
      <c r="AK1753" s="61"/>
      <c r="AL1753" s="61"/>
      <c r="AM1753" s="76"/>
      <c r="AN1753" s="239"/>
      <c r="AO1753" s="239"/>
      <c r="AP1753" s="239"/>
      <c r="AQ1753" s="239"/>
    </row>
    <row r="1754" spans="1:43" x14ac:dyDescent="0.25">
      <c r="A1754" s="232"/>
      <c r="B1754" s="191"/>
      <c r="C1754" s="191"/>
      <c r="D1754" s="198"/>
      <c r="E1754" s="198"/>
      <c r="F1754" s="211"/>
      <c r="G1754" s="211"/>
      <c r="H1754" s="211"/>
      <c r="I1754" s="211"/>
      <c r="J1754" s="211"/>
      <c r="K1754" s="211"/>
      <c r="L1754" s="211"/>
      <c r="M1754" s="211"/>
      <c r="N1754" s="211"/>
      <c r="O1754" s="211"/>
      <c r="P1754" s="211"/>
      <c r="Q1754" s="211"/>
      <c r="R1754" s="211"/>
      <c r="S1754" s="211"/>
      <c r="T1754" s="211"/>
      <c r="U1754" s="211"/>
      <c r="V1754" s="211"/>
      <c r="W1754" s="211"/>
      <c r="X1754" s="211"/>
      <c r="Y1754" s="189"/>
      <c r="Z1754" s="127"/>
      <c r="AA1754" s="127"/>
      <c r="AB1754" s="434"/>
      <c r="AC1754" s="61"/>
      <c r="AD1754" s="207"/>
      <c r="AE1754" s="61"/>
      <c r="AF1754" s="130"/>
      <c r="AG1754" s="123"/>
      <c r="AH1754" s="123"/>
      <c r="AI1754" s="61"/>
      <c r="AJ1754" s="61"/>
      <c r="AK1754" s="61"/>
      <c r="AL1754" s="61"/>
      <c r="AM1754" s="76"/>
      <c r="AN1754" s="239"/>
      <c r="AO1754" s="239"/>
      <c r="AP1754" s="239"/>
      <c r="AQ1754" s="239"/>
    </row>
    <row r="1755" spans="1:43" x14ac:dyDescent="0.25">
      <c r="A1755" s="232"/>
      <c r="B1755" s="74"/>
      <c r="C1755" s="74"/>
      <c r="D1755" s="74"/>
      <c r="E1755" s="74"/>
      <c r="F1755" s="209"/>
      <c r="G1755" s="209"/>
      <c r="H1755" s="209"/>
      <c r="I1755" s="209"/>
      <c r="J1755" s="209"/>
      <c r="K1755" s="209"/>
      <c r="L1755" s="209"/>
      <c r="M1755" s="209"/>
      <c r="N1755" s="209"/>
      <c r="O1755" s="209"/>
      <c r="P1755" s="209"/>
      <c r="Q1755" s="209"/>
      <c r="R1755" s="209"/>
      <c r="S1755" s="209"/>
      <c r="T1755" s="209"/>
      <c r="U1755" s="209"/>
      <c r="V1755" s="209"/>
      <c r="W1755" s="209"/>
      <c r="X1755" s="209"/>
      <c r="Y1755" s="64"/>
      <c r="Z1755" s="127"/>
      <c r="AA1755" s="127"/>
      <c r="AB1755" s="434"/>
      <c r="AC1755" s="61"/>
      <c r="AD1755" s="207"/>
      <c r="AE1755" s="61"/>
      <c r="AF1755" s="130"/>
      <c r="AG1755" s="123"/>
      <c r="AH1755" s="123"/>
      <c r="AI1755" s="61"/>
      <c r="AJ1755" s="61"/>
      <c r="AK1755" s="61"/>
      <c r="AL1755" s="61"/>
      <c r="AM1755" s="76"/>
      <c r="AN1755" s="239"/>
      <c r="AO1755" s="239"/>
      <c r="AP1755" s="239"/>
      <c r="AQ1755" s="239"/>
    </row>
    <row r="1756" spans="1:43" x14ac:dyDescent="0.25">
      <c r="A1756" s="232"/>
      <c r="B1756" s="191"/>
      <c r="C1756" s="191"/>
      <c r="D1756" s="198"/>
      <c r="E1756" s="198"/>
      <c r="F1756" s="211"/>
      <c r="G1756" s="211"/>
      <c r="H1756" s="211"/>
      <c r="I1756" s="211"/>
      <c r="J1756" s="211"/>
      <c r="K1756" s="211"/>
      <c r="L1756" s="211"/>
      <c r="M1756" s="211"/>
      <c r="N1756" s="211"/>
      <c r="O1756" s="211"/>
      <c r="P1756" s="211"/>
      <c r="Q1756" s="211"/>
      <c r="R1756" s="211"/>
      <c r="S1756" s="211"/>
      <c r="T1756" s="211"/>
      <c r="U1756" s="211"/>
      <c r="V1756" s="211"/>
      <c r="W1756" s="211"/>
      <c r="X1756" s="211"/>
      <c r="Y1756" s="189"/>
      <c r="Z1756" s="127"/>
      <c r="AA1756" s="127"/>
      <c r="AB1756" s="434"/>
      <c r="AC1756" s="61"/>
      <c r="AD1756" s="207"/>
      <c r="AE1756" s="61"/>
      <c r="AF1756" s="130"/>
      <c r="AG1756" s="123"/>
      <c r="AH1756" s="123"/>
      <c r="AI1756" s="61"/>
      <c r="AJ1756" s="61"/>
      <c r="AK1756" s="61"/>
      <c r="AL1756" s="61"/>
      <c r="AM1756" s="76"/>
      <c r="AN1756" s="239"/>
      <c r="AO1756" s="239"/>
      <c r="AP1756" s="239"/>
      <c r="AQ1756" s="239"/>
    </row>
    <row r="1757" spans="1:43" x14ac:dyDescent="0.25">
      <c r="A1757" s="232"/>
      <c r="B1757" s="74"/>
      <c r="C1757" s="74"/>
      <c r="D1757" s="74"/>
      <c r="E1757" s="74"/>
      <c r="F1757" s="209"/>
      <c r="G1757" s="209"/>
      <c r="H1757" s="209"/>
      <c r="I1757" s="209"/>
      <c r="J1757" s="209"/>
      <c r="K1757" s="209"/>
      <c r="L1757" s="209"/>
      <c r="M1757" s="209"/>
      <c r="N1757" s="209"/>
      <c r="O1757" s="209"/>
      <c r="P1757" s="209"/>
      <c r="Q1757" s="209"/>
      <c r="R1757" s="209"/>
      <c r="S1757" s="209"/>
      <c r="T1757" s="209"/>
      <c r="U1757" s="209"/>
      <c r="V1757" s="209"/>
      <c r="W1757" s="209"/>
      <c r="X1757" s="209"/>
      <c r="Y1757" s="64"/>
      <c r="Z1757" s="127"/>
      <c r="AA1757" s="127"/>
      <c r="AB1757" s="434"/>
      <c r="AC1757" s="61"/>
      <c r="AD1757" s="207"/>
      <c r="AE1757" s="61"/>
      <c r="AF1757" s="130"/>
      <c r="AG1757" s="123"/>
      <c r="AH1757" s="123"/>
      <c r="AI1757" s="61"/>
      <c r="AJ1757" s="61"/>
      <c r="AK1757" s="61"/>
      <c r="AL1757" s="61"/>
      <c r="AM1757" s="76"/>
      <c r="AN1757" s="239"/>
      <c r="AO1757" s="239"/>
      <c r="AP1757" s="239"/>
      <c r="AQ1757" s="239"/>
    </row>
    <row r="1758" spans="1:43" x14ac:dyDescent="0.25">
      <c r="A1758" s="232"/>
      <c r="B1758" s="191"/>
      <c r="C1758" s="191"/>
      <c r="D1758" s="198"/>
      <c r="E1758" s="198"/>
      <c r="F1758" s="211"/>
      <c r="G1758" s="211"/>
      <c r="H1758" s="211"/>
      <c r="I1758" s="211"/>
      <c r="J1758" s="211"/>
      <c r="K1758" s="211"/>
      <c r="L1758" s="211"/>
      <c r="M1758" s="211"/>
      <c r="N1758" s="211"/>
      <c r="O1758" s="211"/>
      <c r="P1758" s="211"/>
      <c r="Q1758" s="211"/>
      <c r="R1758" s="211"/>
      <c r="S1758" s="211"/>
      <c r="T1758" s="211"/>
      <c r="U1758" s="211"/>
      <c r="V1758" s="211"/>
      <c r="W1758" s="211"/>
      <c r="X1758" s="211"/>
      <c r="Y1758" s="189"/>
      <c r="Z1758" s="127"/>
      <c r="AA1758" s="127"/>
      <c r="AB1758" s="434"/>
      <c r="AC1758" s="61"/>
      <c r="AD1758" s="207"/>
      <c r="AE1758" s="61"/>
      <c r="AF1758" s="130"/>
      <c r="AG1758" s="123"/>
      <c r="AH1758" s="123"/>
      <c r="AI1758" s="61"/>
      <c r="AJ1758" s="61"/>
      <c r="AK1758" s="61"/>
      <c r="AL1758" s="61"/>
      <c r="AM1758" s="76"/>
      <c r="AN1758" s="239"/>
      <c r="AO1758" s="239"/>
      <c r="AP1758" s="239"/>
      <c r="AQ1758" s="239"/>
    </row>
    <row r="1759" spans="1:43" x14ac:dyDescent="0.25">
      <c r="A1759" s="232"/>
      <c r="B1759" s="74"/>
      <c r="C1759" s="74"/>
      <c r="D1759" s="74"/>
      <c r="E1759" s="74"/>
      <c r="F1759" s="209"/>
      <c r="G1759" s="209"/>
      <c r="H1759" s="209"/>
      <c r="I1759" s="209"/>
      <c r="J1759" s="209"/>
      <c r="K1759" s="209"/>
      <c r="L1759" s="209"/>
      <c r="M1759" s="209"/>
      <c r="N1759" s="209"/>
      <c r="O1759" s="209"/>
      <c r="P1759" s="209"/>
      <c r="Q1759" s="209"/>
      <c r="R1759" s="209"/>
      <c r="S1759" s="209"/>
      <c r="T1759" s="209"/>
      <c r="U1759" s="209"/>
      <c r="V1759" s="209"/>
      <c r="W1759" s="209"/>
      <c r="X1759" s="209"/>
      <c r="Y1759" s="64"/>
      <c r="Z1759" s="127"/>
      <c r="AA1759" s="127"/>
      <c r="AB1759" s="434"/>
      <c r="AC1759" s="61"/>
      <c r="AD1759" s="207"/>
      <c r="AE1759" s="61"/>
      <c r="AF1759" s="130"/>
      <c r="AG1759" s="123"/>
      <c r="AH1759" s="123"/>
      <c r="AI1759" s="61"/>
      <c r="AJ1759" s="61"/>
      <c r="AK1759" s="61"/>
      <c r="AL1759" s="61"/>
      <c r="AM1759" s="76"/>
      <c r="AN1759" s="239"/>
      <c r="AO1759" s="239"/>
      <c r="AP1759" s="239"/>
      <c r="AQ1759" s="239"/>
    </row>
    <row r="1760" spans="1:43" x14ac:dyDescent="0.25">
      <c r="A1760" s="232"/>
      <c r="B1760" s="191"/>
      <c r="C1760" s="191"/>
      <c r="D1760" s="198"/>
      <c r="E1760" s="198"/>
      <c r="F1760" s="211"/>
      <c r="G1760" s="211"/>
      <c r="H1760" s="211"/>
      <c r="I1760" s="211"/>
      <c r="J1760" s="211"/>
      <c r="K1760" s="211"/>
      <c r="L1760" s="211"/>
      <c r="M1760" s="211"/>
      <c r="N1760" s="211"/>
      <c r="O1760" s="211"/>
      <c r="P1760" s="211"/>
      <c r="Q1760" s="211"/>
      <c r="R1760" s="211"/>
      <c r="S1760" s="211"/>
      <c r="T1760" s="211"/>
      <c r="U1760" s="211"/>
      <c r="V1760" s="211"/>
      <c r="W1760" s="211"/>
      <c r="X1760" s="211"/>
      <c r="Y1760" s="189"/>
      <c r="Z1760" s="127"/>
      <c r="AA1760" s="127"/>
      <c r="AB1760" s="434"/>
      <c r="AC1760" s="61"/>
      <c r="AD1760" s="207"/>
      <c r="AE1760" s="61"/>
      <c r="AF1760" s="130"/>
      <c r="AG1760" s="123"/>
      <c r="AH1760" s="123"/>
      <c r="AI1760" s="61"/>
      <c r="AJ1760" s="61"/>
      <c r="AK1760" s="61"/>
      <c r="AL1760" s="61"/>
      <c r="AM1760" s="76"/>
      <c r="AN1760" s="239"/>
      <c r="AO1760" s="239"/>
      <c r="AP1760" s="239"/>
      <c r="AQ1760" s="239"/>
    </row>
    <row r="1761" spans="1:43" x14ac:dyDescent="0.25">
      <c r="A1761" s="232"/>
      <c r="B1761" s="74"/>
      <c r="C1761" s="74"/>
      <c r="D1761" s="74"/>
      <c r="E1761" s="74"/>
      <c r="F1761" s="209"/>
      <c r="G1761" s="209"/>
      <c r="H1761" s="209"/>
      <c r="I1761" s="209"/>
      <c r="J1761" s="209"/>
      <c r="K1761" s="209"/>
      <c r="L1761" s="209"/>
      <c r="M1761" s="209"/>
      <c r="N1761" s="209"/>
      <c r="O1761" s="209"/>
      <c r="P1761" s="209"/>
      <c r="Q1761" s="209"/>
      <c r="R1761" s="209"/>
      <c r="S1761" s="209"/>
      <c r="T1761" s="209"/>
      <c r="U1761" s="209"/>
      <c r="V1761" s="209"/>
      <c r="W1761" s="209"/>
      <c r="X1761" s="209"/>
      <c r="Y1761" s="64"/>
      <c r="Z1761" s="127"/>
      <c r="AA1761" s="127"/>
      <c r="AB1761" s="434"/>
      <c r="AC1761" s="61"/>
      <c r="AD1761" s="207"/>
      <c r="AE1761" s="61"/>
      <c r="AF1761" s="130"/>
      <c r="AG1761" s="123"/>
      <c r="AH1761" s="123"/>
      <c r="AI1761" s="61"/>
      <c r="AJ1761" s="61"/>
      <c r="AK1761" s="61"/>
      <c r="AL1761" s="61"/>
      <c r="AM1761" s="76"/>
      <c r="AN1761" s="239"/>
      <c r="AO1761" s="239"/>
      <c r="AP1761" s="239"/>
      <c r="AQ1761" s="239"/>
    </row>
    <row r="1762" spans="1:43" x14ac:dyDescent="0.25">
      <c r="A1762" s="232"/>
      <c r="B1762" s="191"/>
      <c r="C1762" s="191"/>
      <c r="D1762" s="198"/>
      <c r="E1762" s="198"/>
      <c r="F1762" s="211"/>
      <c r="G1762" s="211"/>
      <c r="H1762" s="211"/>
      <c r="I1762" s="211"/>
      <c r="J1762" s="211"/>
      <c r="K1762" s="211"/>
      <c r="L1762" s="211"/>
      <c r="M1762" s="211"/>
      <c r="N1762" s="211"/>
      <c r="O1762" s="211"/>
      <c r="P1762" s="211"/>
      <c r="Q1762" s="211"/>
      <c r="R1762" s="211"/>
      <c r="S1762" s="211"/>
      <c r="T1762" s="211"/>
      <c r="U1762" s="211"/>
      <c r="V1762" s="211"/>
      <c r="W1762" s="211"/>
      <c r="X1762" s="211"/>
      <c r="Y1762" s="189"/>
      <c r="Z1762" s="127"/>
      <c r="AA1762" s="127"/>
      <c r="AB1762" s="434"/>
      <c r="AC1762" s="61"/>
      <c r="AD1762" s="207"/>
      <c r="AE1762" s="61"/>
      <c r="AF1762" s="130"/>
      <c r="AG1762" s="123"/>
      <c r="AH1762" s="123"/>
      <c r="AI1762" s="61"/>
      <c r="AJ1762" s="61"/>
      <c r="AK1762" s="61"/>
      <c r="AL1762" s="61"/>
      <c r="AM1762" s="76"/>
      <c r="AN1762" s="239"/>
      <c r="AO1762" s="239"/>
      <c r="AP1762" s="239"/>
      <c r="AQ1762" s="239"/>
    </row>
    <row r="1763" spans="1:43" x14ac:dyDescent="0.25">
      <c r="A1763" s="232"/>
      <c r="B1763" s="74"/>
      <c r="C1763" s="74"/>
      <c r="D1763" s="74"/>
      <c r="E1763" s="74"/>
      <c r="F1763" s="209"/>
      <c r="G1763" s="209"/>
      <c r="H1763" s="209"/>
      <c r="I1763" s="209"/>
      <c r="J1763" s="209"/>
      <c r="K1763" s="209"/>
      <c r="L1763" s="209"/>
      <c r="M1763" s="209"/>
      <c r="N1763" s="209"/>
      <c r="O1763" s="209"/>
      <c r="P1763" s="209"/>
      <c r="Q1763" s="209"/>
      <c r="R1763" s="209"/>
      <c r="S1763" s="209"/>
      <c r="T1763" s="209"/>
      <c r="U1763" s="209"/>
      <c r="V1763" s="209"/>
      <c r="W1763" s="209"/>
      <c r="X1763" s="209"/>
      <c r="Y1763" s="64"/>
      <c r="Z1763" s="127"/>
      <c r="AA1763" s="127"/>
      <c r="AB1763" s="434"/>
      <c r="AC1763" s="61"/>
      <c r="AD1763" s="207"/>
      <c r="AE1763" s="61"/>
      <c r="AF1763" s="130"/>
      <c r="AG1763" s="123"/>
      <c r="AH1763" s="123"/>
      <c r="AI1763" s="61"/>
      <c r="AJ1763" s="61"/>
      <c r="AK1763" s="61"/>
      <c r="AL1763" s="61"/>
      <c r="AM1763" s="76"/>
      <c r="AN1763" s="239"/>
      <c r="AO1763" s="239"/>
      <c r="AP1763" s="239"/>
      <c r="AQ1763" s="239"/>
    </row>
    <row r="1764" spans="1:43" x14ac:dyDescent="0.25">
      <c r="A1764" s="232"/>
      <c r="B1764" s="191"/>
      <c r="C1764" s="191"/>
      <c r="D1764" s="198"/>
      <c r="E1764" s="198"/>
      <c r="F1764" s="211"/>
      <c r="G1764" s="211"/>
      <c r="H1764" s="211"/>
      <c r="I1764" s="211"/>
      <c r="J1764" s="211"/>
      <c r="K1764" s="211"/>
      <c r="L1764" s="211"/>
      <c r="M1764" s="211"/>
      <c r="N1764" s="211"/>
      <c r="O1764" s="211"/>
      <c r="P1764" s="211"/>
      <c r="Q1764" s="211"/>
      <c r="R1764" s="211"/>
      <c r="S1764" s="211"/>
      <c r="T1764" s="211"/>
      <c r="U1764" s="211"/>
      <c r="V1764" s="211"/>
      <c r="W1764" s="211"/>
      <c r="X1764" s="211"/>
      <c r="Y1764" s="189"/>
      <c r="Z1764" s="127"/>
      <c r="AA1764" s="127"/>
      <c r="AB1764" s="434"/>
      <c r="AC1764" s="61"/>
      <c r="AD1764" s="207"/>
      <c r="AE1764" s="61"/>
      <c r="AF1764" s="130"/>
      <c r="AG1764" s="123"/>
      <c r="AH1764" s="123"/>
      <c r="AI1764" s="61"/>
      <c r="AJ1764" s="61"/>
      <c r="AK1764" s="61"/>
      <c r="AL1764" s="61"/>
      <c r="AM1764" s="76"/>
      <c r="AN1764" s="239"/>
      <c r="AO1764" s="239"/>
      <c r="AP1764" s="239"/>
      <c r="AQ1764" s="239"/>
    </row>
    <row r="1765" spans="1:43" x14ac:dyDescent="0.25">
      <c r="A1765" s="232"/>
      <c r="B1765" s="74"/>
      <c r="C1765" s="74"/>
      <c r="D1765" s="74"/>
      <c r="E1765" s="74"/>
      <c r="F1765" s="209"/>
      <c r="G1765" s="209"/>
      <c r="H1765" s="209"/>
      <c r="I1765" s="209"/>
      <c r="J1765" s="209"/>
      <c r="K1765" s="209"/>
      <c r="L1765" s="209"/>
      <c r="M1765" s="209"/>
      <c r="N1765" s="209"/>
      <c r="O1765" s="209"/>
      <c r="P1765" s="209"/>
      <c r="Q1765" s="209"/>
      <c r="R1765" s="209"/>
      <c r="S1765" s="209"/>
      <c r="T1765" s="209"/>
      <c r="U1765" s="209"/>
      <c r="V1765" s="209"/>
      <c r="W1765" s="209"/>
      <c r="X1765" s="209"/>
      <c r="Y1765" s="64"/>
      <c r="Z1765" s="127"/>
      <c r="AA1765" s="127"/>
      <c r="AB1765" s="434"/>
      <c r="AC1765" s="61"/>
      <c r="AD1765" s="207"/>
      <c r="AE1765" s="61"/>
      <c r="AF1765" s="130"/>
      <c r="AG1765" s="123"/>
      <c r="AH1765" s="123"/>
      <c r="AI1765" s="61"/>
      <c r="AJ1765" s="61"/>
      <c r="AK1765" s="61"/>
      <c r="AL1765" s="61"/>
      <c r="AM1765" s="76"/>
      <c r="AN1765" s="239"/>
      <c r="AO1765" s="239"/>
      <c r="AP1765" s="239"/>
      <c r="AQ1765" s="239"/>
    </row>
    <row r="1766" spans="1:43" x14ac:dyDescent="0.25">
      <c r="A1766" s="232"/>
      <c r="B1766" s="191"/>
      <c r="C1766" s="191"/>
      <c r="D1766" s="198"/>
      <c r="E1766" s="198"/>
      <c r="F1766" s="211"/>
      <c r="G1766" s="211"/>
      <c r="H1766" s="211"/>
      <c r="I1766" s="211"/>
      <c r="J1766" s="211"/>
      <c r="K1766" s="211"/>
      <c r="L1766" s="211"/>
      <c r="M1766" s="211"/>
      <c r="N1766" s="211"/>
      <c r="O1766" s="211"/>
      <c r="P1766" s="211"/>
      <c r="Q1766" s="211"/>
      <c r="R1766" s="211"/>
      <c r="S1766" s="211"/>
      <c r="T1766" s="211"/>
      <c r="U1766" s="211"/>
      <c r="V1766" s="211"/>
      <c r="W1766" s="211"/>
      <c r="X1766" s="211"/>
      <c r="Y1766" s="189"/>
      <c r="Z1766" s="127"/>
      <c r="AA1766" s="127"/>
      <c r="AB1766" s="434"/>
      <c r="AC1766" s="61"/>
      <c r="AD1766" s="207"/>
      <c r="AE1766" s="61"/>
      <c r="AF1766" s="130"/>
      <c r="AG1766" s="123"/>
      <c r="AH1766" s="123"/>
      <c r="AI1766" s="61"/>
      <c r="AJ1766" s="61"/>
      <c r="AK1766" s="61"/>
      <c r="AL1766" s="61"/>
      <c r="AM1766" s="76"/>
      <c r="AN1766" s="239"/>
      <c r="AO1766" s="239"/>
      <c r="AP1766" s="239"/>
      <c r="AQ1766" s="239"/>
    </row>
    <row r="1767" spans="1:43" x14ac:dyDescent="0.25">
      <c r="A1767" s="232"/>
      <c r="B1767" s="74"/>
      <c r="C1767" s="74"/>
      <c r="D1767" s="74"/>
      <c r="E1767" s="74"/>
      <c r="F1767" s="209"/>
      <c r="G1767" s="209"/>
      <c r="H1767" s="209"/>
      <c r="I1767" s="209"/>
      <c r="J1767" s="209"/>
      <c r="K1767" s="209"/>
      <c r="L1767" s="209"/>
      <c r="M1767" s="209"/>
      <c r="N1767" s="209"/>
      <c r="O1767" s="209"/>
      <c r="P1767" s="209"/>
      <c r="Q1767" s="209"/>
      <c r="R1767" s="209"/>
      <c r="S1767" s="209"/>
      <c r="T1767" s="209"/>
      <c r="U1767" s="209"/>
      <c r="V1767" s="209"/>
      <c r="W1767" s="209"/>
      <c r="X1767" s="209"/>
      <c r="Y1767" s="64"/>
      <c r="Z1767" s="127"/>
      <c r="AA1767" s="127"/>
      <c r="AB1767" s="434"/>
      <c r="AC1767" s="61"/>
      <c r="AD1767" s="207"/>
      <c r="AE1767" s="61"/>
      <c r="AF1767" s="130"/>
      <c r="AG1767" s="123"/>
      <c r="AH1767" s="123"/>
      <c r="AI1767" s="61"/>
      <c r="AJ1767" s="61"/>
      <c r="AK1767" s="61"/>
      <c r="AL1767" s="61"/>
      <c r="AM1767" s="76"/>
      <c r="AN1767" s="239"/>
      <c r="AO1767" s="239"/>
      <c r="AP1767" s="239"/>
      <c r="AQ1767" s="239"/>
    </row>
    <row r="1768" spans="1:43" x14ac:dyDescent="0.25">
      <c r="A1768" s="232"/>
      <c r="B1768" s="191"/>
      <c r="C1768" s="191"/>
      <c r="D1768" s="198"/>
      <c r="E1768" s="198"/>
      <c r="F1768" s="211"/>
      <c r="G1768" s="211"/>
      <c r="H1768" s="211"/>
      <c r="I1768" s="211"/>
      <c r="J1768" s="211"/>
      <c r="K1768" s="211"/>
      <c r="L1768" s="211"/>
      <c r="M1768" s="211"/>
      <c r="N1768" s="211"/>
      <c r="O1768" s="211"/>
      <c r="P1768" s="211"/>
      <c r="Q1768" s="211"/>
      <c r="R1768" s="211"/>
      <c r="S1768" s="211"/>
      <c r="T1768" s="211"/>
      <c r="U1768" s="211"/>
      <c r="V1768" s="211"/>
      <c r="W1768" s="211"/>
      <c r="X1768" s="211"/>
      <c r="Y1768" s="189"/>
      <c r="Z1768" s="127"/>
      <c r="AA1768" s="127"/>
      <c r="AB1768" s="434"/>
      <c r="AC1768" s="61"/>
      <c r="AD1768" s="207"/>
      <c r="AE1768" s="61"/>
      <c r="AF1768" s="130"/>
      <c r="AG1768" s="123"/>
      <c r="AH1768" s="123"/>
      <c r="AI1768" s="61"/>
      <c r="AJ1768" s="61"/>
      <c r="AK1768" s="61"/>
      <c r="AL1768" s="61"/>
      <c r="AM1768" s="76"/>
      <c r="AN1768" s="239"/>
      <c r="AO1768" s="239"/>
      <c r="AP1768" s="239"/>
      <c r="AQ1768" s="239"/>
    </row>
    <row r="1769" spans="1:43" x14ac:dyDescent="0.25">
      <c r="A1769" s="232"/>
      <c r="B1769" s="74"/>
      <c r="C1769" s="74"/>
      <c r="D1769" s="74"/>
      <c r="E1769" s="74"/>
      <c r="F1769" s="209"/>
      <c r="G1769" s="209"/>
      <c r="H1769" s="209"/>
      <c r="I1769" s="209"/>
      <c r="J1769" s="209"/>
      <c r="K1769" s="209"/>
      <c r="L1769" s="209"/>
      <c r="M1769" s="209"/>
      <c r="N1769" s="209"/>
      <c r="O1769" s="209"/>
      <c r="P1769" s="209"/>
      <c r="Q1769" s="209"/>
      <c r="R1769" s="209"/>
      <c r="S1769" s="209"/>
      <c r="T1769" s="209"/>
      <c r="U1769" s="209"/>
      <c r="V1769" s="209"/>
      <c r="W1769" s="209"/>
      <c r="X1769" s="209"/>
      <c r="Y1769" s="64"/>
      <c r="Z1769" s="127"/>
      <c r="AA1769" s="127"/>
      <c r="AB1769" s="434"/>
      <c r="AC1769" s="61"/>
      <c r="AD1769" s="207"/>
      <c r="AE1769" s="61"/>
      <c r="AF1769" s="130"/>
      <c r="AG1769" s="123"/>
      <c r="AH1769" s="123"/>
      <c r="AI1769" s="61"/>
      <c r="AJ1769" s="61"/>
      <c r="AK1769" s="61"/>
      <c r="AL1769" s="61"/>
      <c r="AM1769" s="76"/>
      <c r="AN1769" s="239"/>
      <c r="AO1769" s="239"/>
      <c r="AP1769" s="239"/>
      <c r="AQ1769" s="239"/>
    </row>
    <row r="1770" spans="1:43" x14ac:dyDescent="0.25">
      <c r="A1770" s="232"/>
      <c r="B1770" s="191"/>
      <c r="C1770" s="191"/>
      <c r="D1770" s="198"/>
      <c r="E1770" s="198"/>
      <c r="F1770" s="211"/>
      <c r="G1770" s="211"/>
      <c r="H1770" s="211"/>
      <c r="I1770" s="211"/>
      <c r="J1770" s="211"/>
      <c r="K1770" s="211"/>
      <c r="L1770" s="211"/>
      <c r="M1770" s="211"/>
      <c r="N1770" s="211"/>
      <c r="O1770" s="211"/>
      <c r="P1770" s="211"/>
      <c r="Q1770" s="211"/>
      <c r="R1770" s="211"/>
      <c r="S1770" s="211"/>
      <c r="T1770" s="211"/>
      <c r="U1770" s="211"/>
      <c r="V1770" s="211"/>
      <c r="W1770" s="211"/>
      <c r="X1770" s="211"/>
      <c r="Y1770" s="189"/>
      <c r="Z1770" s="127"/>
      <c r="AA1770" s="127"/>
      <c r="AB1770" s="434"/>
      <c r="AC1770" s="61"/>
      <c r="AD1770" s="207"/>
      <c r="AE1770" s="61"/>
      <c r="AF1770" s="130"/>
      <c r="AG1770" s="123"/>
      <c r="AH1770" s="123"/>
      <c r="AI1770" s="61"/>
      <c r="AJ1770" s="61"/>
      <c r="AK1770" s="61"/>
      <c r="AL1770" s="61"/>
      <c r="AM1770" s="76"/>
      <c r="AN1770" s="239"/>
      <c r="AO1770" s="239"/>
      <c r="AP1770" s="239"/>
      <c r="AQ1770" s="239"/>
    </row>
    <row r="1771" spans="1:43" x14ac:dyDescent="0.25">
      <c r="A1771" s="232"/>
      <c r="B1771" s="74"/>
      <c r="C1771" s="74"/>
      <c r="D1771" s="74"/>
      <c r="E1771" s="74"/>
      <c r="F1771" s="209"/>
      <c r="G1771" s="209"/>
      <c r="H1771" s="209"/>
      <c r="I1771" s="209"/>
      <c r="J1771" s="209"/>
      <c r="K1771" s="209"/>
      <c r="L1771" s="209"/>
      <c r="M1771" s="209"/>
      <c r="N1771" s="209"/>
      <c r="O1771" s="209"/>
      <c r="P1771" s="209"/>
      <c r="Q1771" s="209"/>
      <c r="R1771" s="209"/>
      <c r="S1771" s="209"/>
      <c r="T1771" s="209"/>
      <c r="U1771" s="209"/>
      <c r="V1771" s="209"/>
      <c r="W1771" s="209"/>
      <c r="X1771" s="209"/>
      <c r="Y1771" s="64"/>
      <c r="Z1771" s="127"/>
      <c r="AA1771" s="127"/>
      <c r="AB1771" s="434"/>
      <c r="AC1771" s="61"/>
      <c r="AD1771" s="207"/>
      <c r="AE1771" s="61"/>
      <c r="AF1771" s="130"/>
      <c r="AG1771" s="123"/>
      <c r="AH1771" s="123"/>
      <c r="AI1771" s="61"/>
      <c r="AJ1771" s="61"/>
      <c r="AK1771" s="61"/>
      <c r="AL1771" s="61"/>
      <c r="AM1771" s="76"/>
      <c r="AN1771" s="239"/>
      <c r="AO1771" s="239"/>
      <c r="AP1771" s="239"/>
      <c r="AQ1771" s="239"/>
    </row>
    <row r="1772" spans="1:43" x14ac:dyDescent="0.25">
      <c r="A1772" s="232"/>
      <c r="B1772" s="191"/>
      <c r="C1772" s="191"/>
      <c r="D1772" s="198"/>
      <c r="E1772" s="198"/>
      <c r="F1772" s="211"/>
      <c r="G1772" s="211"/>
      <c r="H1772" s="211"/>
      <c r="I1772" s="211"/>
      <c r="J1772" s="211"/>
      <c r="K1772" s="211"/>
      <c r="L1772" s="211"/>
      <c r="M1772" s="211"/>
      <c r="N1772" s="211"/>
      <c r="O1772" s="211"/>
      <c r="P1772" s="211"/>
      <c r="Q1772" s="211"/>
      <c r="R1772" s="211"/>
      <c r="S1772" s="211"/>
      <c r="T1772" s="211"/>
      <c r="U1772" s="211"/>
      <c r="V1772" s="211"/>
      <c r="W1772" s="211"/>
      <c r="X1772" s="211"/>
      <c r="Y1772" s="189"/>
      <c r="Z1772" s="127"/>
      <c r="AA1772" s="127"/>
      <c r="AB1772" s="434"/>
      <c r="AC1772" s="61"/>
      <c r="AD1772" s="207"/>
      <c r="AE1772" s="61"/>
      <c r="AF1772" s="130"/>
      <c r="AG1772" s="123"/>
      <c r="AH1772" s="123"/>
      <c r="AI1772" s="61"/>
      <c r="AJ1772" s="61"/>
      <c r="AK1772" s="61"/>
      <c r="AL1772" s="61"/>
      <c r="AM1772" s="76"/>
      <c r="AN1772" s="239"/>
      <c r="AO1772" s="239"/>
      <c r="AP1772" s="239"/>
      <c r="AQ1772" s="239"/>
    </row>
    <row r="1773" spans="1:43" x14ac:dyDescent="0.25">
      <c r="A1773" s="232"/>
      <c r="B1773" s="74"/>
      <c r="C1773" s="74"/>
      <c r="D1773" s="74"/>
      <c r="E1773" s="74"/>
      <c r="F1773" s="209"/>
      <c r="G1773" s="209"/>
      <c r="H1773" s="209"/>
      <c r="I1773" s="209"/>
      <c r="J1773" s="209"/>
      <c r="K1773" s="209"/>
      <c r="L1773" s="209"/>
      <c r="M1773" s="209"/>
      <c r="N1773" s="209"/>
      <c r="O1773" s="209"/>
      <c r="P1773" s="209"/>
      <c r="Q1773" s="209"/>
      <c r="R1773" s="209"/>
      <c r="S1773" s="209"/>
      <c r="T1773" s="209"/>
      <c r="U1773" s="209"/>
      <c r="V1773" s="209"/>
      <c r="W1773" s="209"/>
      <c r="X1773" s="209"/>
      <c r="Y1773" s="64"/>
      <c r="Z1773" s="127"/>
      <c r="AA1773" s="127"/>
      <c r="AB1773" s="434"/>
      <c r="AC1773" s="61"/>
      <c r="AD1773" s="207"/>
      <c r="AE1773" s="61"/>
      <c r="AF1773" s="130"/>
      <c r="AG1773" s="123"/>
      <c r="AH1773" s="123"/>
      <c r="AI1773" s="61"/>
      <c r="AJ1773" s="61"/>
      <c r="AK1773" s="61"/>
      <c r="AL1773" s="61"/>
      <c r="AM1773" s="76"/>
      <c r="AN1773" s="239"/>
      <c r="AO1773" s="239"/>
      <c r="AP1773" s="239"/>
      <c r="AQ1773" s="239"/>
    </row>
    <row r="1774" spans="1:43" x14ac:dyDescent="0.25">
      <c r="A1774" s="232"/>
      <c r="B1774" s="191"/>
      <c r="C1774" s="191"/>
      <c r="D1774" s="198"/>
      <c r="E1774" s="198"/>
      <c r="F1774" s="211"/>
      <c r="G1774" s="211"/>
      <c r="H1774" s="211"/>
      <c r="I1774" s="211"/>
      <c r="J1774" s="211"/>
      <c r="K1774" s="211"/>
      <c r="L1774" s="211"/>
      <c r="M1774" s="211"/>
      <c r="N1774" s="211"/>
      <c r="O1774" s="211"/>
      <c r="P1774" s="211"/>
      <c r="Q1774" s="211"/>
      <c r="R1774" s="211"/>
      <c r="S1774" s="211"/>
      <c r="T1774" s="211"/>
      <c r="U1774" s="211"/>
      <c r="V1774" s="211"/>
      <c r="W1774" s="211"/>
      <c r="X1774" s="211"/>
      <c r="Y1774" s="189"/>
      <c r="Z1774" s="127"/>
      <c r="AA1774" s="127"/>
      <c r="AB1774" s="434"/>
      <c r="AC1774" s="61"/>
      <c r="AD1774" s="207"/>
      <c r="AE1774" s="61"/>
      <c r="AF1774" s="130"/>
      <c r="AG1774" s="123"/>
      <c r="AH1774" s="123"/>
      <c r="AI1774" s="61"/>
      <c r="AJ1774" s="61"/>
      <c r="AK1774" s="61"/>
      <c r="AL1774" s="61"/>
      <c r="AM1774" s="76"/>
      <c r="AN1774" s="239"/>
      <c r="AO1774" s="239"/>
      <c r="AP1774" s="239"/>
      <c r="AQ1774" s="239"/>
    </row>
    <row r="1775" spans="1:43" x14ac:dyDescent="0.25">
      <c r="A1775" s="232"/>
      <c r="B1775" s="74"/>
      <c r="C1775" s="74"/>
      <c r="D1775" s="74"/>
      <c r="E1775" s="74"/>
      <c r="F1775" s="209"/>
      <c r="G1775" s="209"/>
      <c r="H1775" s="209"/>
      <c r="I1775" s="209"/>
      <c r="J1775" s="209"/>
      <c r="K1775" s="209"/>
      <c r="L1775" s="209"/>
      <c r="M1775" s="209"/>
      <c r="N1775" s="209"/>
      <c r="O1775" s="209"/>
      <c r="P1775" s="209"/>
      <c r="Q1775" s="209"/>
      <c r="R1775" s="209"/>
      <c r="S1775" s="209"/>
      <c r="T1775" s="209"/>
      <c r="U1775" s="209"/>
      <c r="V1775" s="209"/>
      <c r="W1775" s="209"/>
      <c r="X1775" s="209"/>
      <c r="Y1775" s="64"/>
      <c r="Z1775" s="127"/>
      <c r="AA1775" s="127"/>
      <c r="AB1775" s="434"/>
      <c r="AC1775" s="61"/>
      <c r="AD1775" s="207"/>
      <c r="AE1775" s="61"/>
      <c r="AF1775" s="130"/>
      <c r="AG1775" s="123"/>
      <c r="AH1775" s="123"/>
      <c r="AI1775" s="61"/>
      <c r="AJ1775" s="61"/>
      <c r="AK1775" s="61"/>
      <c r="AL1775" s="61"/>
      <c r="AM1775" s="76"/>
      <c r="AN1775" s="239"/>
      <c r="AO1775" s="239"/>
      <c r="AP1775" s="239"/>
      <c r="AQ1775" s="239"/>
    </row>
    <row r="1776" spans="1:43" x14ac:dyDescent="0.25">
      <c r="A1776" s="232"/>
      <c r="B1776" s="191"/>
      <c r="C1776" s="191"/>
      <c r="D1776" s="198"/>
      <c r="E1776" s="198"/>
      <c r="F1776" s="211"/>
      <c r="G1776" s="211"/>
      <c r="H1776" s="211"/>
      <c r="I1776" s="211"/>
      <c r="J1776" s="211"/>
      <c r="K1776" s="211"/>
      <c r="L1776" s="211"/>
      <c r="M1776" s="211"/>
      <c r="N1776" s="211"/>
      <c r="O1776" s="211"/>
      <c r="P1776" s="211"/>
      <c r="Q1776" s="211"/>
      <c r="R1776" s="211"/>
      <c r="S1776" s="211"/>
      <c r="T1776" s="211"/>
      <c r="U1776" s="211"/>
      <c r="V1776" s="211"/>
      <c r="W1776" s="211"/>
      <c r="X1776" s="211"/>
      <c r="Y1776" s="189"/>
      <c r="Z1776" s="127"/>
      <c r="AA1776" s="127"/>
      <c r="AB1776" s="434"/>
      <c r="AC1776" s="61"/>
      <c r="AD1776" s="207"/>
      <c r="AE1776" s="61"/>
      <c r="AF1776" s="130"/>
      <c r="AG1776" s="123"/>
      <c r="AH1776" s="123"/>
      <c r="AI1776" s="61"/>
      <c r="AJ1776" s="61"/>
      <c r="AK1776" s="61"/>
      <c r="AL1776" s="61"/>
      <c r="AM1776" s="76"/>
      <c r="AN1776" s="239"/>
      <c r="AO1776" s="239"/>
      <c r="AP1776" s="239"/>
      <c r="AQ1776" s="239"/>
    </row>
    <row r="1777" spans="1:43" x14ac:dyDescent="0.25">
      <c r="A1777" s="232"/>
      <c r="B1777" s="74"/>
      <c r="C1777" s="74"/>
      <c r="D1777" s="74"/>
      <c r="E1777" s="74"/>
      <c r="F1777" s="209"/>
      <c r="G1777" s="209"/>
      <c r="H1777" s="209"/>
      <c r="I1777" s="209"/>
      <c r="J1777" s="209"/>
      <c r="K1777" s="209"/>
      <c r="L1777" s="209"/>
      <c r="M1777" s="209"/>
      <c r="N1777" s="209"/>
      <c r="O1777" s="209"/>
      <c r="P1777" s="209"/>
      <c r="Q1777" s="209"/>
      <c r="R1777" s="209"/>
      <c r="S1777" s="209"/>
      <c r="T1777" s="209"/>
      <c r="U1777" s="209"/>
      <c r="V1777" s="209"/>
      <c r="W1777" s="209"/>
      <c r="X1777" s="209"/>
      <c r="Y1777" s="64"/>
      <c r="Z1777" s="127"/>
      <c r="AA1777" s="127"/>
      <c r="AB1777" s="434"/>
      <c r="AC1777" s="61"/>
      <c r="AD1777" s="207"/>
      <c r="AE1777" s="61"/>
      <c r="AF1777" s="130"/>
      <c r="AG1777" s="123"/>
      <c r="AH1777" s="123"/>
      <c r="AI1777" s="61"/>
      <c r="AJ1777" s="61"/>
      <c r="AK1777" s="61"/>
      <c r="AL1777" s="61"/>
      <c r="AM1777" s="76"/>
      <c r="AN1777" s="239"/>
      <c r="AO1777" s="239"/>
      <c r="AP1777" s="239"/>
      <c r="AQ1777" s="239"/>
    </row>
    <row r="1778" spans="1:43" x14ac:dyDescent="0.25">
      <c r="A1778" s="232"/>
      <c r="B1778" s="191"/>
      <c r="C1778" s="191"/>
      <c r="D1778" s="198"/>
      <c r="E1778" s="198"/>
      <c r="F1778" s="211"/>
      <c r="G1778" s="211"/>
      <c r="H1778" s="211"/>
      <c r="I1778" s="211"/>
      <c r="J1778" s="211"/>
      <c r="K1778" s="211"/>
      <c r="L1778" s="211"/>
      <c r="M1778" s="211"/>
      <c r="N1778" s="211"/>
      <c r="O1778" s="211"/>
      <c r="P1778" s="211"/>
      <c r="Q1778" s="211"/>
      <c r="R1778" s="211"/>
      <c r="S1778" s="211"/>
      <c r="T1778" s="211"/>
      <c r="U1778" s="211"/>
      <c r="V1778" s="211"/>
      <c r="W1778" s="211"/>
      <c r="X1778" s="211"/>
      <c r="Y1778" s="189"/>
      <c r="Z1778" s="127"/>
      <c r="AA1778" s="127"/>
      <c r="AB1778" s="434"/>
      <c r="AC1778" s="61"/>
      <c r="AD1778" s="207"/>
      <c r="AE1778" s="61"/>
      <c r="AF1778" s="130"/>
      <c r="AG1778" s="123"/>
      <c r="AH1778" s="123"/>
      <c r="AI1778" s="61"/>
      <c r="AJ1778" s="61"/>
      <c r="AK1778" s="61"/>
      <c r="AL1778" s="61"/>
      <c r="AM1778" s="76"/>
      <c r="AN1778" s="239"/>
      <c r="AO1778" s="239"/>
      <c r="AP1778" s="239"/>
      <c r="AQ1778" s="239"/>
    </row>
    <row r="1779" spans="1:43" x14ac:dyDescent="0.25">
      <c r="A1779" s="232"/>
      <c r="B1779" s="74"/>
      <c r="C1779" s="74"/>
      <c r="D1779" s="74"/>
      <c r="E1779" s="74"/>
      <c r="F1779" s="209"/>
      <c r="G1779" s="209"/>
      <c r="H1779" s="209"/>
      <c r="I1779" s="209"/>
      <c r="J1779" s="209"/>
      <c r="K1779" s="209"/>
      <c r="L1779" s="209"/>
      <c r="M1779" s="209"/>
      <c r="N1779" s="209"/>
      <c r="O1779" s="209"/>
      <c r="P1779" s="209"/>
      <c r="Q1779" s="209"/>
      <c r="R1779" s="209"/>
      <c r="S1779" s="209"/>
      <c r="T1779" s="209"/>
      <c r="U1779" s="209"/>
      <c r="V1779" s="209"/>
      <c r="W1779" s="209"/>
      <c r="X1779" s="209"/>
      <c r="Y1779" s="64"/>
      <c r="Z1779" s="127"/>
      <c r="AA1779" s="127"/>
      <c r="AB1779" s="434"/>
      <c r="AC1779" s="61"/>
      <c r="AD1779" s="207"/>
      <c r="AE1779" s="61"/>
      <c r="AF1779" s="130"/>
      <c r="AG1779" s="123"/>
      <c r="AH1779" s="123"/>
      <c r="AI1779" s="61"/>
      <c r="AJ1779" s="61"/>
      <c r="AK1779" s="61"/>
      <c r="AL1779" s="61"/>
      <c r="AM1779" s="76"/>
      <c r="AN1779" s="239"/>
      <c r="AO1779" s="239"/>
      <c r="AP1779" s="239"/>
      <c r="AQ1779" s="239"/>
    </row>
    <row r="1780" spans="1:43" x14ac:dyDescent="0.25">
      <c r="A1780" s="232"/>
      <c r="B1780" s="191"/>
      <c r="C1780" s="191"/>
      <c r="D1780" s="198"/>
      <c r="E1780" s="198"/>
      <c r="F1780" s="211"/>
      <c r="G1780" s="211"/>
      <c r="H1780" s="211"/>
      <c r="I1780" s="211"/>
      <c r="J1780" s="211"/>
      <c r="K1780" s="211"/>
      <c r="L1780" s="211"/>
      <c r="M1780" s="211"/>
      <c r="N1780" s="211"/>
      <c r="O1780" s="211"/>
      <c r="P1780" s="211"/>
      <c r="Q1780" s="211"/>
      <c r="R1780" s="211"/>
      <c r="S1780" s="211"/>
      <c r="T1780" s="211"/>
      <c r="U1780" s="211"/>
      <c r="V1780" s="211"/>
      <c r="W1780" s="211"/>
      <c r="X1780" s="211"/>
      <c r="Y1780" s="189"/>
      <c r="Z1780" s="127"/>
      <c r="AA1780" s="127"/>
      <c r="AB1780" s="434"/>
      <c r="AC1780" s="61"/>
      <c r="AD1780" s="207"/>
      <c r="AE1780" s="61"/>
      <c r="AF1780" s="130"/>
      <c r="AG1780" s="123"/>
      <c r="AH1780" s="123"/>
      <c r="AI1780" s="61"/>
      <c r="AJ1780" s="61"/>
      <c r="AK1780" s="61"/>
      <c r="AL1780" s="61"/>
      <c r="AM1780" s="76"/>
      <c r="AN1780" s="239"/>
      <c r="AO1780" s="239"/>
      <c r="AP1780" s="239"/>
      <c r="AQ1780" s="239"/>
    </row>
    <row r="1781" spans="1:43" x14ac:dyDescent="0.25">
      <c r="A1781" s="232"/>
      <c r="B1781" s="74"/>
      <c r="C1781" s="74"/>
      <c r="D1781" s="74"/>
      <c r="E1781" s="74"/>
      <c r="F1781" s="209"/>
      <c r="G1781" s="209"/>
      <c r="H1781" s="209"/>
      <c r="I1781" s="209"/>
      <c r="J1781" s="209"/>
      <c r="K1781" s="209"/>
      <c r="L1781" s="209"/>
      <c r="M1781" s="209"/>
      <c r="N1781" s="209"/>
      <c r="O1781" s="209"/>
      <c r="P1781" s="209"/>
      <c r="Q1781" s="209"/>
      <c r="R1781" s="209"/>
      <c r="S1781" s="209"/>
      <c r="T1781" s="209"/>
      <c r="U1781" s="209"/>
      <c r="V1781" s="209"/>
      <c r="W1781" s="209"/>
      <c r="X1781" s="209"/>
      <c r="Y1781" s="64"/>
      <c r="Z1781" s="127"/>
      <c r="AA1781" s="127"/>
      <c r="AB1781" s="434"/>
      <c r="AC1781" s="61"/>
      <c r="AD1781" s="207"/>
      <c r="AE1781" s="61"/>
      <c r="AF1781" s="130"/>
      <c r="AG1781" s="123"/>
      <c r="AH1781" s="123"/>
      <c r="AI1781" s="61"/>
      <c r="AJ1781" s="61"/>
      <c r="AK1781" s="61"/>
      <c r="AL1781" s="61"/>
      <c r="AM1781" s="76"/>
      <c r="AN1781" s="239"/>
      <c r="AO1781" s="239"/>
      <c r="AP1781" s="239"/>
      <c r="AQ1781" s="239"/>
    </row>
    <row r="1782" spans="1:43" x14ac:dyDescent="0.25">
      <c r="A1782" s="232"/>
      <c r="B1782" s="191"/>
      <c r="C1782" s="191"/>
      <c r="D1782" s="198"/>
      <c r="E1782" s="198"/>
      <c r="F1782" s="211"/>
      <c r="G1782" s="211"/>
      <c r="H1782" s="211"/>
      <c r="I1782" s="211"/>
      <c r="J1782" s="211"/>
      <c r="K1782" s="211"/>
      <c r="L1782" s="211"/>
      <c r="M1782" s="211"/>
      <c r="N1782" s="211"/>
      <c r="O1782" s="211"/>
      <c r="P1782" s="211"/>
      <c r="Q1782" s="211"/>
      <c r="R1782" s="211"/>
      <c r="S1782" s="211"/>
      <c r="T1782" s="211"/>
      <c r="U1782" s="211"/>
      <c r="V1782" s="211"/>
      <c r="W1782" s="211"/>
      <c r="X1782" s="211"/>
      <c r="Y1782" s="189"/>
      <c r="Z1782" s="127"/>
      <c r="AA1782" s="127"/>
      <c r="AB1782" s="434"/>
      <c r="AC1782" s="61"/>
      <c r="AD1782" s="207"/>
      <c r="AE1782" s="61"/>
      <c r="AF1782" s="130"/>
      <c r="AG1782" s="123"/>
      <c r="AH1782" s="123"/>
      <c r="AI1782" s="61"/>
      <c r="AJ1782" s="61"/>
      <c r="AK1782" s="61"/>
      <c r="AL1782" s="61"/>
      <c r="AM1782" s="76"/>
      <c r="AN1782" s="239"/>
      <c r="AO1782" s="239"/>
      <c r="AP1782" s="239"/>
      <c r="AQ1782" s="239"/>
    </row>
    <row r="1783" spans="1:43" x14ac:dyDescent="0.25">
      <c r="A1783" s="232"/>
      <c r="B1783" s="74"/>
      <c r="C1783" s="74"/>
      <c r="D1783" s="74"/>
      <c r="E1783" s="74"/>
      <c r="F1783" s="209"/>
      <c r="G1783" s="209"/>
      <c r="H1783" s="209"/>
      <c r="I1783" s="209"/>
      <c r="J1783" s="209"/>
      <c r="K1783" s="209"/>
      <c r="L1783" s="209"/>
      <c r="M1783" s="209"/>
      <c r="N1783" s="209"/>
      <c r="O1783" s="209"/>
      <c r="P1783" s="209"/>
      <c r="Q1783" s="209"/>
      <c r="R1783" s="209"/>
      <c r="S1783" s="209"/>
      <c r="T1783" s="209"/>
      <c r="U1783" s="209"/>
      <c r="V1783" s="209"/>
      <c r="W1783" s="209"/>
      <c r="X1783" s="209"/>
      <c r="Y1783" s="64"/>
      <c r="Z1783" s="127"/>
      <c r="AA1783" s="127"/>
      <c r="AB1783" s="434"/>
      <c r="AC1783" s="61"/>
      <c r="AD1783" s="207"/>
      <c r="AE1783" s="61"/>
      <c r="AF1783" s="130"/>
      <c r="AG1783" s="123"/>
      <c r="AH1783" s="123"/>
      <c r="AI1783" s="61"/>
      <c r="AJ1783" s="61"/>
      <c r="AK1783" s="61"/>
      <c r="AL1783" s="61"/>
      <c r="AM1783" s="76"/>
      <c r="AN1783" s="239"/>
      <c r="AO1783" s="239"/>
      <c r="AP1783" s="239"/>
      <c r="AQ1783" s="239"/>
    </row>
    <row r="1784" spans="1:43" x14ac:dyDescent="0.25">
      <c r="A1784" s="232"/>
      <c r="B1784" s="191"/>
      <c r="C1784" s="191"/>
      <c r="D1784" s="198"/>
      <c r="E1784" s="198"/>
      <c r="F1784" s="211"/>
      <c r="G1784" s="211"/>
      <c r="H1784" s="211"/>
      <c r="I1784" s="211"/>
      <c r="J1784" s="211"/>
      <c r="K1784" s="211"/>
      <c r="L1784" s="211"/>
      <c r="M1784" s="211"/>
      <c r="N1784" s="211"/>
      <c r="O1784" s="211"/>
      <c r="P1784" s="211"/>
      <c r="Q1784" s="211"/>
      <c r="R1784" s="211"/>
      <c r="S1784" s="211"/>
      <c r="T1784" s="211"/>
      <c r="U1784" s="211"/>
      <c r="V1784" s="211"/>
      <c r="W1784" s="211"/>
      <c r="X1784" s="211"/>
      <c r="Y1784" s="189"/>
      <c r="Z1784" s="127"/>
      <c r="AA1784" s="127"/>
      <c r="AB1784" s="434"/>
      <c r="AC1784" s="61"/>
      <c r="AD1784" s="207"/>
      <c r="AE1784" s="61"/>
      <c r="AF1784" s="130"/>
      <c r="AG1784" s="123"/>
      <c r="AH1784" s="123"/>
      <c r="AI1784" s="61"/>
      <c r="AJ1784" s="61"/>
      <c r="AK1784" s="61"/>
      <c r="AL1784" s="61"/>
      <c r="AM1784" s="76"/>
      <c r="AN1784" s="239"/>
      <c r="AO1784" s="239"/>
      <c r="AP1784" s="239"/>
      <c r="AQ1784" s="239"/>
    </row>
    <row r="1785" spans="1:43" x14ac:dyDescent="0.25">
      <c r="A1785" s="232"/>
      <c r="B1785" s="74"/>
      <c r="C1785" s="74"/>
      <c r="D1785" s="74"/>
      <c r="E1785" s="74"/>
      <c r="F1785" s="209"/>
      <c r="G1785" s="209"/>
      <c r="H1785" s="209"/>
      <c r="I1785" s="209"/>
      <c r="J1785" s="209"/>
      <c r="K1785" s="209"/>
      <c r="L1785" s="209"/>
      <c r="M1785" s="209"/>
      <c r="N1785" s="209"/>
      <c r="O1785" s="209"/>
      <c r="P1785" s="209"/>
      <c r="Q1785" s="209"/>
      <c r="R1785" s="209"/>
      <c r="S1785" s="209"/>
      <c r="T1785" s="209"/>
      <c r="U1785" s="209"/>
      <c r="V1785" s="209"/>
      <c r="W1785" s="209"/>
      <c r="X1785" s="209"/>
      <c r="Y1785" s="64"/>
      <c r="Z1785" s="127"/>
      <c r="AA1785" s="127"/>
      <c r="AB1785" s="434"/>
      <c r="AC1785" s="61"/>
      <c r="AD1785" s="207"/>
      <c r="AE1785" s="61"/>
      <c r="AF1785" s="130"/>
      <c r="AG1785" s="123"/>
      <c r="AH1785" s="123"/>
      <c r="AI1785" s="61"/>
      <c r="AJ1785" s="61"/>
      <c r="AK1785" s="61"/>
      <c r="AL1785" s="61"/>
      <c r="AM1785" s="76"/>
      <c r="AN1785" s="239"/>
      <c r="AO1785" s="239"/>
      <c r="AP1785" s="239"/>
      <c r="AQ1785" s="239"/>
    </row>
    <row r="1786" spans="1:43" x14ac:dyDescent="0.25">
      <c r="A1786" s="232"/>
      <c r="B1786" s="191"/>
      <c r="C1786" s="191"/>
      <c r="D1786" s="198"/>
      <c r="E1786" s="198"/>
      <c r="F1786" s="211"/>
      <c r="G1786" s="211"/>
      <c r="H1786" s="211"/>
      <c r="I1786" s="211"/>
      <c r="J1786" s="211"/>
      <c r="K1786" s="211"/>
      <c r="L1786" s="211"/>
      <c r="M1786" s="211"/>
      <c r="N1786" s="211"/>
      <c r="O1786" s="211"/>
      <c r="P1786" s="211"/>
      <c r="Q1786" s="211"/>
      <c r="R1786" s="211"/>
      <c r="S1786" s="211"/>
      <c r="T1786" s="211"/>
      <c r="U1786" s="211"/>
      <c r="V1786" s="211"/>
      <c r="W1786" s="211"/>
      <c r="X1786" s="211"/>
      <c r="Y1786" s="189"/>
      <c r="Z1786" s="127"/>
      <c r="AA1786" s="127"/>
      <c r="AB1786" s="434"/>
      <c r="AC1786" s="61"/>
      <c r="AD1786" s="207"/>
      <c r="AE1786" s="61"/>
      <c r="AF1786" s="130"/>
      <c r="AG1786" s="123"/>
      <c r="AH1786" s="123"/>
      <c r="AI1786" s="61"/>
      <c r="AJ1786" s="61"/>
      <c r="AK1786" s="61"/>
      <c r="AL1786" s="61"/>
      <c r="AM1786" s="76"/>
      <c r="AN1786" s="239"/>
      <c r="AO1786" s="239"/>
      <c r="AP1786" s="239"/>
      <c r="AQ1786" s="239"/>
    </row>
    <row r="1787" spans="1:43" x14ac:dyDescent="0.25">
      <c r="A1787" s="232"/>
      <c r="B1787" s="74"/>
      <c r="C1787" s="74"/>
      <c r="D1787" s="74"/>
      <c r="E1787" s="74"/>
      <c r="F1787" s="209"/>
      <c r="G1787" s="209"/>
      <c r="H1787" s="209"/>
      <c r="I1787" s="209"/>
      <c r="J1787" s="209"/>
      <c r="K1787" s="209"/>
      <c r="L1787" s="209"/>
      <c r="M1787" s="209"/>
      <c r="N1787" s="209"/>
      <c r="O1787" s="209"/>
      <c r="P1787" s="209"/>
      <c r="Q1787" s="209"/>
      <c r="R1787" s="209"/>
      <c r="S1787" s="209"/>
      <c r="T1787" s="209"/>
      <c r="U1787" s="209"/>
      <c r="V1787" s="209"/>
      <c r="W1787" s="209"/>
      <c r="X1787" s="209"/>
      <c r="Y1787" s="64"/>
      <c r="Z1787" s="127"/>
      <c r="AA1787" s="127"/>
      <c r="AB1787" s="434"/>
      <c r="AC1787" s="61"/>
      <c r="AD1787" s="207"/>
      <c r="AE1787" s="61"/>
      <c r="AF1787" s="130"/>
      <c r="AG1787" s="123"/>
      <c r="AH1787" s="123"/>
      <c r="AI1787" s="61"/>
      <c r="AJ1787" s="61"/>
      <c r="AK1787" s="61"/>
      <c r="AL1787" s="61"/>
      <c r="AM1787" s="76"/>
      <c r="AN1787" s="239"/>
      <c r="AO1787" s="239"/>
      <c r="AP1787" s="239"/>
      <c r="AQ1787" s="239"/>
    </row>
    <row r="1788" spans="1:43" x14ac:dyDescent="0.25">
      <c r="A1788" s="232"/>
      <c r="B1788" s="191"/>
      <c r="C1788" s="191"/>
      <c r="D1788" s="198"/>
      <c r="E1788" s="198"/>
      <c r="F1788" s="211"/>
      <c r="G1788" s="211"/>
      <c r="H1788" s="211"/>
      <c r="I1788" s="211"/>
      <c r="J1788" s="211"/>
      <c r="K1788" s="211"/>
      <c r="L1788" s="211"/>
      <c r="M1788" s="211"/>
      <c r="N1788" s="211"/>
      <c r="O1788" s="211"/>
      <c r="P1788" s="211"/>
      <c r="Q1788" s="211"/>
      <c r="R1788" s="211"/>
      <c r="S1788" s="211"/>
      <c r="T1788" s="211"/>
      <c r="U1788" s="211"/>
      <c r="V1788" s="211"/>
      <c r="W1788" s="211"/>
      <c r="X1788" s="211"/>
      <c r="Y1788" s="189"/>
      <c r="Z1788" s="127"/>
      <c r="AA1788" s="127"/>
      <c r="AB1788" s="434"/>
      <c r="AC1788" s="61"/>
      <c r="AD1788" s="207"/>
      <c r="AE1788" s="61"/>
      <c r="AF1788" s="130"/>
      <c r="AG1788" s="123"/>
      <c r="AH1788" s="123"/>
      <c r="AI1788" s="61"/>
      <c r="AJ1788" s="61"/>
      <c r="AK1788" s="61"/>
      <c r="AL1788" s="61"/>
      <c r="AM1788" s="76"/>
      <c r="AN1788" s="239"/>
      <c r="AO1788" s="239"/>
      <c r="AP1788" s="239"/>
      <c r="AQ1788" s="239"/>
    </row>
    <row r="1789" spans="1:43" x14ac:dyDescent="0.25">
      <c r="A1789" s="232"/>
      <c r="B1789" s="74"/>
      <c r="C1789" s="74"/>
      <c r="D1789" s="74"/>
      <c r="E1789" s="74"/>
      <c r="F1789" s="209"/>
      <c r="G1789" s="209"/>
      <c r="H1789" s="209"/>
      <c r="I1789" s="209"/>
      <c r="J1789" s="209"/>
      <c r="K1789" s="209"/>
      <c r="L1789" s="209"/>
      <c r="M1789" s="209"/>
      <c r="N1789" s="209"/>
      <c r="O1789" s="209"/>
      <c r="P1789" s="209"/>
      <c r="Q1789" s="209"/>
      <c r="R1789" s="209"/>
      <c r="S1789" s="209"/>
      <c r="T1789" s="209"/>
      <c r="U1789" s="209"/>
      <c r="V1789" s="209"/>
      <c r="W1789" s="209"/>
      <c r="X1789" s="209"/>
      <c r="Y1789" s="64"/>
      <c r="Z1789" s="127"/>
      <c r="AA1789" s="127"/>
      <c r="AB1789" s="434"/>
      <c r="AC1789" s="61"/>
      <c r="AD1789" s="207"/>
      <c r="AE1789" s="61"/>
      <c r="AF1789" s="130"/>
      <c r="AG1789" s="123"/>
      <c r="AH1789" s="123"/>
      <c r="AI1789" s="61"/>
      <c r="AJ1789" s="61"/>
      <c r="AK1789" s="61"/>
      <c r="AL1789" s="61"/>
      <c r="AM1789" s="76"/>
      <c r="AN1789" s="239"/>
      <c r="AO1789" s="239"/>
      <c r="AP1789" s="239"/>
      <c r="AQ1789" s="239"/>
    </row>
    <row r="1790" spans="1:43" x14ac:dyDescent="0.25">
      <c r="A1790" s="232"/>
      <c r="B1790" s="191"/>
      <c r="C1790" s="191"/>
      <c r="D1790" s="198"/>
      <c r="E1790" s="198"/>
      <c r="F1790" s="211"/>
      <c r="G1790" s="211"/>
      <c r="H1790" s="211"/>
      <c r="I1790" s="211"/>
      <c r="J1790" s="211"/>
      <c r="K1790" s="211"/>
      <c r="L1790" s="211"/>
      <c r="M1790" s="211"/>
      <c r="N1790" s="211"/>
      <c r="O1790" s="211"/>
      <c r="P1790" s="211"/>
      <c r="Q1790" s="211"/>
      <c r="R1790" s="211"/>
      <c r="S1790" s="211"/>
      <c r="T1790" s="211"/>
      <c r="U1790" s="211"/>
      <c r="V1790" s="211"/>
      <c r="W1790" s="211"/>
      <c r="X1790" s="211"/>
      <c r="Y1790" s="189"/>
      <c r="Z1790" s="127"/>
      <c r="AA1790" s="127"/>
      <c r="AB1790" s="434"/>
      <c r="AC1790" s="61"/>
      <c r="AD1790" s="207"/>
      <c r="AE1790" s="61"/>
      <c r="AF1790" s="130"/>
      <c r="AG1790" s="123"/>
      <c r="AH1790" s="123"/>
      <c r="AI1790" s="61"/>
      <c r="AJ1790" s="61"/>
      <c r="AK1790" s="61"/>
      <c r="AL1790" s="61"/>
      <c r="AM1790" s="76"/>
      <c r="AN1790" s="239"/>
      <c r="AO1790" s="239"/>
      <c r="AP1790" s="239"/>
      <c r="AQ1790" s="239"/>
    </row>
    <row r="1791" spans="1:43" x14ac:dyDescent="0.25">
      <c r="A1791" s="232"/>
      <c r="B1791" s="74"/>
      <c r="C1791" s="74"/>
      <c r="D1791" s="74"/>
      <c r="E1791" s="74"/>
      <c r="F1791" s="209"/>
      <c r="G1791" s="209"/>
      <c r="H1791" s="209"/>
      <c r="I1791" s="209"/>
      <c r="J1791" s="209"/>
      <c r="K1791" s="209"/>
      <c r="L1791" s="209"/>
      <c r="M1791" s="209"/>
      <c r="N1791" s="209"/>
      <c r="O1791" s="209"/>
      <c r="P1791" s="209"/>
      <c r="Q1791" s="209"/>
      <c r="R1791" s="209"/>
      <c r="S1791" s="209"/>
      <c r="T1791" s="209"/>
      <c r="U1791" s="209"/>
      <c r="V1791" s="209"/>
      <c r="W1791" s="209"/>
      <c r="X1791" s="209"/>
      <c r="Y1791" s="64"/>
      <c r="Z1791" s="127"/>
      <c r="AA1791" s="127"/>
      <c r="AB1791" s="434"/>
      <c r="AC1791" s="61"/>
      <c r="AD1791" s="207"/>
      <c r="AE1791" s="61"/>
      <c r="AF1791" s="130"/>
      <c r="AG1791" s="123"/>
      <c r="AH1791" s="123"/>
      <c r="AI1791" s="61"/>
      <c r="AJ1791" s="61"/>
      <c r="AK1791" s="61"/>
      <c r="AL1791" s="61"/>
      <c r="AM1791" s="76"/>
      <c r="AN1791" s="239"/>
      <c r="AO1791" s="239"/>
      <c r="AP1791" s="239"/>
      <c r="AQ1791" s="239"/>
    </row>
    <row r="1792" spans="1:43" x14ac:dyDescent="0.25">
      <c r="A1792" s="232"/>
      <c r="B1792" s="191"/>
      <c r="C1792" s="191"/>
      <c r="D1792" s="198"/>
      <c r="E1792" s="198"/>
      <c r="F1792" s="211"/>
      <c r="G1792" s="211"/>
      <c r="H1792" s="211"/>
      <c r="I1792" s="211"/>
      <c r="J1792" s="211"/>
      <c r="K1792" s="211"/>
      <c r="L1792" s="211"/>
      <c r="M1792" s="211"/>
      <c r="N1792" s="211"/>
      <c r="O1792" s="211"/>
      <c r="P1792" s="211"/>
      <c r="Q1792" s="211"/>
      <c r="R1792" s="211"/>
      <c r="S1792" s="211"/>
      <c r="T1792" s="211"/>
      <c r="U1792" s="211"/>
      <c r="V1792" s="211"/>
      <c r="W1792" s="211"/>
      <c r="X1792" s="211"/>
      <c r="Y1792" s="189"/>
      <c r="Z1792" s="127"/>
      <c r="AA1792" s="127"/>
      <c r="AB1792" s="434"/>
      <c r="AC1792" s="61"/>
      <c r="AD1792" s="207"/>
      <c r="AE1792" s="61"/>
      <c r="AF1792" s="130"/>
      <c r="AG1792" s="123"/>
      <c r="AH1792" s="123"/>
      <c r="AI1792" s="61"/>
      <c r="AJ1792" s="61"/>
      <c r="AK1792" s="61"/>
      <c r="AL1792" s="61"/>
      <c r="AM1792" s="76"/>
      <c r="AN1792" s="239"/>
      <c r="AO1792" s="239"/>
      <c r="AP1792" s="239"/>
      <c r="AQ1792" s="239"/>
    </row>
    <row r="1793" spans="1:43" x14ac:dyDescent="0.25">
      <c r="A1793" s="232"/>
      <c r="B1793" s="74"/>
      <c r="C1793" s="74"/>
      <c r="D1793" s="74"/>
      <c r="E1793" s="74"/>
      <c r="F1793" s="209"/>
      <c r="G1793" s="209"/>
      <c r="H1793" s="209"/>
      <c r="I1793" s="209"/>
      <c r="J1793" s="209"/>
      <c r="K1793" s="209"/>
      <c r="L1793" s="209"/>
      <c r="M1793" s="209"/>
      <c r="N1793" s="209"/>
      <c r="O1793" s="209"/>
      <c r="P1793" s="209"/>
      <c r="Q1793" s="209"/>
      <c r="R1793" s="209"/>
      <c r="S1793" s="209"/>
      <c r="T1793" s="209"/>
      <c r="U1793" s="209"/>
      <c r="V1793" s="209"/>
      <c r="W1793" s="209"/>
      <c r="X1793" s="209"/>
      <c r="Y1793" s="64"/>
      <c r="Z1793" s="127"/>
      <c r="AA1793" s="127"/>
      <c r="AB1793" s="434"/>
      <c r="AC1793" s="61"/>
      <c r="AD1793" s="207"/>
      <c r="AE1793" s="61"/>
      <c r="AF1793" s="130"/>
      <c r="AG1793" s="123"/>
      <c r="AH1793" s="123"/>
      <c r="AI1793" s="61"/>
      <c r="AJ1793" s="61"/>
      <c r="AK1793" s="61"/>
      <c r="AL1793" s="61"/>
      <c r="AM1793" s="76"/>
      <c r="AN1793" s="239"/>
      <c r="AO1793" s="239"/>
      <c r="AP1793" s="239"/>
      <c r="AQ1793" s="239"/>
    </row>
    <row r="1794" spans="1:43" x14ac:dyDescent="0.25">
      <c r="A1794" s="232"/>
      <c r="B1794" s="191"/>
      <c r="C1794" s="191"/>
      <c r="D1794" s="198"/>
      <c r="E1794" s="198"/>
      <c r="F1794" s="211"/>
      <c r="G1794" s="211"/>
      <c r="H1794" s="211"/>
      <c r="I1794" s="211"/>
      <c r="J1794" s="211"/>
      <c r="K1794" s="211"/>
      <c r="L1794" s="211"/>
      <c r="M1794" s="211"/>
      <c r="N1794" s="211"/>
      <c r="O1794" s="211"/>
      <c r="P1794" s="211"/>
      <c r="Q1794" s="211"/>
      <c r="R1794" s="211"/>
      <c r="S1794" s="211"/>
      <c r="T1794" s="211"/>
      <c r="U1794" s="211"/>
      <c r="V1794" s="211"/>
      <c r="W1794" s="211"/>
      <c r="X1794" s="211"/>
      <c r="Y1794" s="189"/>
      <c r="Z1794" s="127"/>
      <c r="AA1794" s="127"/>
      <c r="AB1794" s="434"/>
      <c r="AC1794" s="61"/>
      <c r="AD1794" s="207"/>
      <c r="AE1794" s="61"/>
      <c r="AF1794" s="130"/>
      <c r="AG1794" s="123"/>
      <c r="AH1794" s="123"/>
      <c r="AI1794" s="61"/>
      <c r="AJ1794" s="61"/>
      <c r="AK1794" s="61"/>
      <c r="AL1794" s="61"/>
      <c r="AM1794" s="76"/>
      <c r="AN1794" s="239"/>
      <c r="AO1794" s="239"/>
      <c r="AP1794" s="239"/>
      <c r="AQ1794" s="239"/>
    </row>
    <row r="1795" spans="1:43" x14ac:dyDescent="0.25">
      <c r="A1795" s="232"/>
      <c r="B1795" s="74"/>
      <c r="C1795" s="74"/>
      <c r="D1795" s="74"/>
      <c r="E1795" s="74"/>
      <c r="F1795" s="209"/>
      <c r="G1795" s="209"/>
      <c r="H1795" s="209"/>
      <c r="I1795" s="209"/>
      <c r="J1795" s="209"/>
      <c r="K1795" s="209"/>
      <c r="L1795" s="209"/>
      <c r="M1795" s="209"/>
      <c r="N1795" s="209"/>
      <c r="O1795" s="209"/>
      <c r="P1795" s="209"/>
      <c r="Q1795" s="209"/>
      <c r="R1795" s="209"/>
      <c r="S1795" s="209"/>
      <c r="T1795" s="209"/>
      <c r="U1795" s="209"/>
      <c r="V1795" s="209"/>
      <c r="W1795" s="209"/>
      <c r="X1795" s="209"/>
      <c r="Y1795" s="64"/>
      <c r="Z1795" s="127"/>
      <c r="AA1795" s="127"/>
      <c r="AB1795" s="434"/>
      <c r="AC1795" s="61"/>
      <c r="AD1795" s="207"/>
      <c r="AE1795" s="61"/>
      <c r="AF1795" s="130"/>
      <c r="AG1795" s="123"/>
      <c r="AH1795" s="123"/>
      <c r="AI1795" s="61"/>
      <c r="AJ1795" s="61"/>
      <c r="AK1795" s="61"/>
      <c r="AL1795" s="61"/>
      <c r="AM1795" s="76"/>
      <c r="AN1795" s="239"/>
      <c r="AO1795" s="239"/>
      <c r="AP1795" s="239"/>
      <c r="AQ1795" s="239"/>
    </row>
    <row r="1796" spans="1:43" x14ac:dyDescent="0.25">
      <c r="A1796" s="232"/>
      <c r="B1796" s="191"/>
      <c r="C1796" s="191"/>
      <c r="D1796" s="198"/>
      <c r="E1796" s="198"/>
      <c r="F1796" s="211"/>
      <c r="G1796" s="211"/>
      <c r="H1796" s="211"/>
      <c r="I1796" s="211"/>
      <c r="J1796" s="211"/>
      <c r="K1796" s="211"/>
      <c r="L1796" s="211"/>
      <c r="M1796" s="211"/>
      <c r="N1796" s="211"/>
      <c r="O1796" s="211"/>
      <c r="P1796" s="211"/>
      <c r="Q1796" s="211"/>
      <c r="R1796" s="211"/>
      <c r="S1796" s="211"/>
      <c r="T1796" s="211"/>
      <c r="U1796" s="211"/>
      <c r="V1796" s="211"/>
      <c r="W1796" s="211"/>
      <c r="X1796" s="211"/>
      <c r="Y1796" s="189"/>
      <c r="Z1796" s="127"/>
      <c r="AA1796" s="127"/>
      <c r="AB1796" s="434"/>
      <c r="AC1796" s="61"/>
      <c r="AD1796" s="207"/>
      <c r="AE1796" s="61"/>
      <c r="AF1796" s="130"/>
      <c r="AG1796" s="123"/>
      <c r="AH1796" s="123"/>
      <c r="AI1796" s="61"/>
      <c r="AJ1796" s="61"/>
      <c r="AK1796" s="61"/>
      <c r="AL1796" s="61"/>
      <c r="AM1796" s="76"/>
      <c r="AN1796" s="239"/>
      <c r="AO1796" s="239"/>
      <c r="AP1796" s="239"/>
      <c r="AQ1796" s="239"/>
    </row>
    <row r="1797" spans="1:43" x14ac:dyDescent="0.25">
      <c r="A1797" s="232"/>
      <c r="B1797" s="74"/>
      <c r="C1797" s="74"/>
      <c r="D1797" s="74"/>
      <c r="E1797" s="74"/>
      <c r="F1797" s="209"/>
      <c r="G1797" s="209"/>
      <c r="H1797" s="209"/>
      <c r="I1797" s="209"/>
      <c r="J1797" s="209"/>
      <c r="K1797" s="209"/>
      <c r="L1797" s="209"/>
      <c r="M1797" s="209"/>
      <c r="N1797" s="209"/>
      <c r="O1797" s="209"/>
      <c r="P1797" s="209"/>
      <c r="Q1797" s="209"/>
      <c r="R1797" s="209"/>
      <c r="S1797" s="209"/>
      <c r="T1797" s="209"/>
      <c r="U1797" s="209"/>
      <c r="V1797" s="209"/>
      <c r="W1797" s="209"/>
      <c r="X1797" s="209"/>
      <c r="Y1797" s="64"/>
      <c r="Z1797" s="127"/>
      <c r="AA1797" s="127"/>
      <c r="AB1797" s="434"/>
      <c r="AC1797" s="61"/>
      <c r="AD1797" s="207"/>
      <c r="AE1797" s="61"/>
      <c r="AF1797" s="130"/>
      <c r="AG1797" s="123"/>
      <c r="AH1797" s="123"/>
      <c r="AI1797" s="61"/>
      <c r="AJ1797" s="61"/>
      <c r="AK1797" s="61"/>
      <c r="AL1797" s="61"/>
      <c r="AM1797" s="76"/>
      <c r="AN1797" s="239"/>
      <c r="AO1797" s="239"/>
      <c r="AP1797" s="239"/>
      <c r="AQ1797" s="239"/>
    </row>
    <row r="1798" spans="1:43" x14ac:dyDescent="0.25">
      <c r="A1798" s="232"/>
      <c r="B1798" s="191"/>
      <c r="C1798" s="191"/>
      <c r="D1798" s="198"/>
      <c r="E1798" s="198"/>
      <c r="F1798" s="211"/>
      <c r="G1798" s="211"/>
      <c r="H1798" s="211"/>
      <c r="I1798" s="211"/>
      <c r="J1798" s="211"/>
      <c r="K1798" s="211"/>
      <c r="L1798" s="211"/>
      <c r="M1798" s="211"/>
      <c r="N1798" s="211"/>
      <c r="O1798" s="211"/>
      <c r="P1798" s="211"/>
      <c r="Q1798" s="211"/>
      <c r="R1798" s="211"/>
      <c r="S1798" s="211"/>
      <c r="T1798" s="211"/>
      <c r="U1798" s="211"/>
      <c r="V1798" s="211"/>
      <c r="W1798" s="211"/>
      <c r="X1798" s="211"/>
      <c r="Y1798" s="189"/>
      <c r="Z1798" s="127"/>
      <c r="AA1798" s="127"/>
      <c r="AB1798" s="434"/>
      <c r="AC1798" s="61"/>
      <c r="AD1798" s="207"/>
      <c r="AE1798" s="61"/>
      <c r="AF1798" s="130"/>
      <c r="AG1798" s="123"/>
      <c r="AH1798" s="123"/>
      <c r="AI1798" s="61"/>
      <c r="AJ1798" s="61"/>
      <c r="AK1798" s="61"/>
      <c r="AL1798" s="61"/>
      <c r="AM1798" s="76"/>
      <c r="AN1798" s="239"/>
      <c r="AO1798" s="239"/>
      <c r="AP1798" s="239"/>
      <c r="AQ1798" s="239"/>
    </row>
    <row r="1799" spans="1:43" x14ac:dyDescent="0.25">
      <c r="A1799" s="232"/>
      <c r="B1799" s="74"/>
      <c r="C1799" s="74"/>
      <c r="D1799" s="74"/>
      <c r="E1799" s="74"/>
      <c r="F1799" s="209"/>
      <c r="G1799" s="209"/>
      <c r="H1799" s="209"/>
      <c r="I1799" s="209"/>
      <c r="J1799" s="209"/>
      <c r="K1799" s="209"/>
      <c r="L1799" s="209"/>
      <c r="M1799" s="209"/>
      <c r="N1799" s="209"/>
      <c r="O1799" s="209"/>
      <c r="P1799" s="209"/>
      <c r="Q1799" s="209"/>
      <c r="R1799" s="209"/>
      <c r="S1799" s="209"/>
      <c r="T1799" s="209"/>
      <c r="U1799" s="209"/>
      <c r="V1799" s="209"/>
      <c r="W1799" s="209"/>
      <c r="X1799" s="209"/>
      <c r="Y1799" s="64"/>
      <c r="Z1799" s="127"/>
      <c r="AA1799" s="127"/>
      <c r="AB1799" s="434"/>
      <c r="AC1799" s="61"/>
      <c r="AD1799" s="207"/>
      <c r="AE1799" s="61"/>
      <c r="AF1799" s="130"/>
      <c r="AG1799" s="123"/>
      <c r="AH1799" s="123"/>
      <c r="AI1799" s="61"/>
      <c r="AJ1799" s="61"/>
      <c r="AK1799" s="61"/>
      <c r="AL1799" s="61"/>
      <c r="AM1799" s="76"/>
      <c r="AN1799" s="239"/>
      <c r="AO1799" s="239"/>
      <c r="AP1799" s="239"/>
      <c r="AQ1799" s="239"/>
    </row>
    <row r="1800" spans="1:43" x14ac:dyDescent="0.25">
      <c r="A1800" s="232"/>
      <c r="B1800" s="191"/>
      <c r="C1800" s="191"/>
      <c r="D1800" s="198"/>
      <c r="E1800" s="198"/>
      <c r="F1800" s="211"/>
      <c r="G1800" s="211"/>
      <c r="H1800" s="211"/>
      <c r="I1800" s="211"/>
      <c r="J1800" s="211"/>
      <c r="K1800" s="211"/>
      <c r="L1800" s="211"/>
      <c r="M1800" s="211"/>
      <c r="N1800" s="211"/>
      <c r="O1800" s="211"/>
      <c r="P1800" s="211"/>
      <c r="Q1800" s="211"/>
      <c r="R1800" s="211"/>
      <c r="S1800" s="211"/>
      <c r="T1800" s="211"/>
      <c r="U1800" s="211"/>
      <c r="V1800" s="211"/>
      <c r="W1800" s="211"/>
      <c r="X1800" s="211"/>
      <c r="Y1800" s="189"/>
      <c r="Z1800" s="127"/>
      <c r="AA1800" s="127"/>
      <c r="AB1800" s="434"/>
      <c r="AC1800" s="61"/>
      <c r="AD1800" s="207"/>
      <c r="AE1800" s="61"/>
      <c r="AF1800" s="130"/>
      <c r="AG1800" s="123"/>
      <c r="AH1800" s="123"/>
      <c r="AI1800" s="61"/>
      <c r="AJ1800" s="61"/>
      <c r="AK1800" s="61"/>
      <c r="AL1800" s="61"/>
      <c r="AM1800" s="76"/>
      <c r="AN1800" s="239"/>
      <c r="AO1800" s="239"/>
      <c r="AP1800" s="239"/>
      <c r="AQ1800" s="239"/>
    </row>
    <row r="1801" spans="1:43" x14ac:dyDescent="0.25">
      <c r="A1801" s="232"/>
      <c r="B1801" s="74"/>
      <c r="C1801" s="74"/>
      <c r="D1801" s="74"/>
      <c r="E1801" s="74"/>
      <c r="F1801" s="209"/>
      <c r="G1801" s="209"/>
      <c r="H1801" s="209"/>
      <c r="I1801" s="209"/>
      <c r="J1801" s="209"/>
      <c r="K1801" s="209"/>
      <c r="L1801" s="209"/>
      <c r="M1801" s="209"/>
      <c r="N1801" s="209"/>
      <c r="O1801" s="209"/>
      <c r="P1801" s="209"/>
      <c r="Q1801" s="209"/>
      <c r="R1801" s="209"/>
      <c r="S1801" s="209"/>
      <c r="T1801" s="209"/>
      <c r="U1801" s="209"/>
      <c r="V1801" s="209"/>
      <c r="W1801" s="209"/>
      <c r="X1801" s="209"/>
      <c r="Y1801" s="64"/>
      <c r="Z1801" s="127"/>
      <c r="AA1801" s="127"/>
      <c r="AB1801" s="434"/>
      <c r="AC1801" s="61"/>
      <c r="AD1801" s="207"/>
      <c r="AE1801" s="61"/>
      <c r="AF1801" s="130"/>
      <c r="AG1801" s="123"/>
      <c r="AH1801" s="123"/>
      <c r="AI1801" s="61"/>
      <c r="AJ1801" s="61"/>
      <c r="AK1801" s="61"/>
      <c r="AL1801" s="61"/>
      <c r="AM1801" s="76"/>
      <c r="AN1801" s="239"/>
      <c r="AO1801" s="239"/>
      <c r="AP1801" s="239"/>
      <c r="AQ1801" s="239"/>
    </row>
    <row r="1802" spans="1:43" x14ac:dyDescent="0.25">
      <c r="A1802" s="232"/>
      <c r="B1802" s="191"/>
      <c r="C1802" s="191"/>
      <c r="D1802" s="198"/>
      <c r="E1802" s="198"/>
      <c r="F1802" s="211"/>
      <c r="G1802" s="211"/>
      <c r="H1802" s="211"/>
      <c r="I1802" s="211"/>
      <c r="J1802" s="211"/>
      <c r="K1802" s="211"/>
      <c r="L1802" s="211"/>
      <c r="M1802" s="211"/>
      <c r="N1802" s="211"/>
      <c r="O1802" s="211"/>
      <c r="P1802" s="211"/>
      <c r="Q1802" s="211"/>
      <c r="R1802" s="211"/>
      <c r="S1802" s="211"/>
      <c r="T1802" s="211"/>
      <c r="U1802" s="211"/>
      <c r="V1802" s="211"/>
      <c r="W1802" s="211"/>
      <c r="X1802" s="211"/>
      <c r="Y1802" s="189"/>
      <c r="Z1802" s="127"/>
      <c r="AA1802" s="127"/>
      <c r="AB1802" s="434"/>
      <c r="AC1802" s="61"/>
      <c r="AD1802" s="207"/>
      <c r="AE1802" s="61"/>
      <c r="AF1802" s="130"/>
      <c r="AG1802" s="123"/>
      <c r="AH1802" s="123"/>
      <c r="AI1802" s="61"/>
      <c r="AJ1802" s="61"/>
      <c r="AK1802" s="61"/>
      <c r="AL1802" s="61"/>
      <c r="AM1802" s="76"/>
      <c r="AN1802" s="239"/>
      <c r="AO1802" s="239"/>
      <c r="AP1802" s="239"/>
      <c r="AQ1802" s="239"/>
    </row>
    <row r="1803" spans="1:43" x14ac:dyDescent="0.25">
      <c r="A1803" s="232"/>
      <c r="B1803" s="74"/>
      <c r="C1803" s="74"/>
      <c r="D1803" s="74"/>
      <c r="E1803" s="74"/>
      <c r="F1803" s="209"/>
      <c r="G1803" s="209"/>
      <c r="H1803" s="209"/>
      <c r="I1803" s="209"/>
      <c r="J1803" s="209"/>
      <c r="K1803" s="209"/>
      <c r="L1803" s="209"/>
      <c r="M1803" s="209"/>
      <c r="N1803" s="209"/>
      <c r="O1803" s="209"/>
      <c r="P1803" s="209"/>
      <c r="Q1803" s="209"/>
      <c r="R1803" s="209"/>
      <c r="S1803" s="209"/>
      <c r="T1803" s="209"/>
      <c r="U1803" s="209"/>
      <c r="V1803" s="209"/>
      <c r="W1803" s="209"/>
      <c r="X1803" s="209"/>
      <c r="Y1803" s="64"/>
      <c r="Z1803" s="127"/>
      <c r="AA1803" s="127"/>
      <c r="AB1803" s="434"/>
      <c r="AC1803" s="61"/>
      <c r="AD1803" s="207"/>
      <c r="AE1803" s="61"/>
      <c r="AF1803" s="130"/>
      <c r="AG1803" s="123"/>
      <c r="AH1803" s="123"/>
      <c r="AI1803" s="61"/>
      <c r="AJ1803" s="61"/>
      <c r="AK1803" s="61"/>
      <c r="AL1803" s="61"/>
      <c r="AM1803" s="76"/>
      <c r="AN1803" s="239"/>
      <c r="AO1803" s="239"/>
      <c r="AP1803" s="239"/>
      <c r="AQ1803" s="239"/>
    </row>
    <row r="1804" spans="1:43" x14ac:dyDescent="0.25">
      <c r="A1804" s="232"/>
      <c r="B1804" s="191"/>
      <c r="C1804" s="191"/>
      <c r="D1804" s="198"/>
      <c r="E1804" s="198"/>
      <c r="F1804" s="211"/>
      <c r="G1804" s="211"/>
      <c r="H1804" s="211"/>
      <c r="I1804" s="211"/>
      <c r="J1804" s="211"/>
      <c r="K1804" s="211"/>
      <c r="L1804" s="211"/>
      <c r="M1804" s="211"/>
      <c r="N1804" s="211"/>
      <c r="O1804" s="211"/>
      <c r="P1804" s="211"/>
      <c r="Q1804" s="211"/>
      <c r="R1804" s="211"/>
      <c r="S1804" s="211"/>
      <c r="T1804" s="211"/>
      <c r="U1804" s="211"/>
      <c r="V1804" s="211"/>
      <c r="W1804" s="211"/>
      <c r="X1804" s="211"/>
      <c r="Y1804" s="189"/>
      <c r="Z1804" s="127"/>
      <c r="AA1804" s="127"/>
      <c r="AB1804" s="434"/>
      <c r="AC1804" s="61"/>
      <c r="AD1804" s="207"/>
      <c r="AE1804" s="61"/>
      <c r="AF1804" s="130"/>
      <c r="AG1804" s="123"/>
      <c r="AH1804" s="123"/>
      <c r="AI1804" s="61"/>
      <c r="AJ1804" s="61"/>
      <c r="AK1804" s="61"/>
      <c r="AL1804" s="61"/>
      <c r="AM1804" s="76"/>
      <c r="AN1804" s="239"/>
      <c r="AO1804" s="239"/>
      <c r="AP1804" s="239"/>
      <c r="AQ1804" s="239"/>
    </row>
    <row r="1805" spans="1:43" x14ac:dyDescent="0.25">
      <c r="A1805" s="232"/>
      <c r="B1805" s="74"/>
      <c r="C1805" s="74"/>
      <c r="D1805" s="74"/>
      <c r="E1805" s="74"/>
      <c r="F1805" s="209"/>
      <c r="G1805" s="209"/>
      <c r="H1805" s="209"/>
      <c r="I1805" s="209"/>
      <c r="J1805" s="209"/>
      <c r="K1805" s="209"/>
      <c r="L1805" s="209"/>
      <c r="M1805" s="209"/>
      <c r="N1805" s="209"/>
      <c r="O1805" s="209"/>
      <c r="P1805" s="209"/>
      <c r="Q1805" s="209"/>
      <c r="R1805" s="209"/>
      <c r="S1805" s="209"/>
      <c r="T1805" s="209"/>
      <c r="U1805" s="209"/>
      <c r="V1805" s="209"/>
      <c r="W1805" s="209"/>
      <c r="X1805" s="209"/>
      <c r="Y1805" s="64"/>
      <c r="Z1805" s="127"/>
      <c r="AA1805" s="127"/>
      <c r="AB1805" s="434"/>
      <c r="AC1805" s="61"/>
      <c r="AD1805" s="207"/>
      <c r="AE1805" s="61"/>
      <c r="AF1805" s="130"/>
      <c r="AG1805" s="123"/>
      <c r="AH1805" s="123"/>
      <c r="AI1805" s="61"/>
      <c r="AJ1805" s="61"/>
      <c r="AK1805" s="61"/>
      <c r="AL1805" s="61"/>
      <c r="AM1805" s="76"/>
      <c r="AN1805" s="239"/>
      <c r="AO1805" s="239"/>
      <c r="AP1805" s="239"/>
      <c r="AQ1805" s="239"/>
    </row>
    <row r="1806" spans="1:43" x14ac:dyDescent="0.25">
      <c r="A1806" s="232"/>
      <c r="B1806" s="191"/>
      <c r="C1806" s="191"/>
      <c r="D1806" s="198"/>
      <c r="E1806" s="198"/>
      <c r="F1806" s="211"/>
      <c r="G1806" s="211"/>
      <c r="H1806" s="211"/>
      <c r="I1806" s="211"/>
      <c r="J1806" s="211"/>
      <c r="K1806" s="211"/>
      <c r="L1806" s="211"/>
      <c r="M1806" s="211"/>
      <c r="N1806" s="211"/>
      <c r="O1806" s="211"/>
      <c r="P1806" s="211"/>
      <c r="Q1806" s="211"/>
      <c r="R1806" s="211"/>
      <c r="S1806" s="211"/>
      <c r="T1806" s="211"/>
      <c r="U1806" s="211"/>
      <c r="V1806" s="211"/>
      <c r="W1806" s="211"/>
      <c r="X1806" s="211"/>
      <c r="Y1806" s="189"/>
      <c r="Z1806" s="127"/>
      <c r="AA1806" s="127"/>
      <c r="AB1806" s="434"/>
      <c r="AC1806" s="61"/>
      <c r="AD1806" s="207"/>
      <c r="AE1806" s="61"/>
      <c r="AF1806" s="130"/>
      <c r="AG1806" s="123"/>
      <c r="AH1806" s="123"/>
      <c r="AI1806" s="61"/>
      <c r="AJ1806" s="61"/>
      <c r="AK1806" s="61"/>
      <c r="AL1806" s="61"/>
      <c r="AM1806" s="76"/>
      <c r="AN1806" s="239"/>
      <c r="AO1806" s="239"/>
      <c r="AP1806" s="239"/>
      <c r="AQ1806" s="239"/>
    </row>
    <row r="1807" spans="1:43" x14ac:dyDescent="0.25">
      <c r="A1807" s="232"/>
      <c r="B1807" s="74"/>
      <c r="C1807" s="74"/>
      <c r="D1807" s="74"/>
      <c r="E1807" s="74"/>
      <c r="F1807" s="209"/>
      <c r="G1807" s="209"/>
      <c r="H1807" s="209"/>
      <c r="I1807" s="209"/>
      <c r="J1807" s="209"/>
      <c r="K1807" s="209"/>
      <c r="L1807" s="209"/>
      <c r="M1807" s="209"/>
      <c r="N1807" s="209"/>
      <c r="O1807" s="209"/>
      <c r="P1807" s="209"/>
      <c r="Q1807" s="209"/>
      <c r="R1807" s="209"/>
      <c r="S1807" s="209"/>
      <c r="T1807" s="209"/>
      <c r="U1807" s="209"/>
      <c r="V1807" s="209"/>
      <c r="W1807" s="209"/>
      <c r="X1807" s="209"/>
      <c r="Y1807" s="64"/>
      <c r="Z1807" s="127"/>
      <c r="AA1807" s="127"/>
      <c r="AB1807" s="434"/>
      <c r="AC1807" s="61"/>
      <c r="AD1807" s="207"/>
      <c r="AE1807" s="61"/>
      <c r="AF1807" s="130"/>
      <c r="AG1807" s="123"/>
      <c r="AH1807" s="123"/>
      <c r="AI1807" s="61"/>
      <c r="AJ1807" s="61"/>
      <c r="AK1807" s="61"/>
      <c r="AL1807" s="61"/>
      <c r="AM1807" s="76"/>
      <c r="AN1807" s="239"/>
      <c r="AO1807" s="239"/>
      <c r="AP1807" s="239"/>
      <c r="AQ1807" s="239"/>
    </row>
    <row r="1808" spans="1:43" x14ac:dyDescent="0.25">
      <c r="A1808" s="232"/>
      <c r="B1808" s="191"/>
      <c r="C1808" s="191"/>
      <c r="D1808" s="198"/>
      <c r="E1808" s="198"/>
      <c r="F1808" s="211"/>
      <c r="G1808" s="211"/>
      <c r="H1808" s="211"/>
      <c r="I1808" s="211"/>
      <c r="J1808" s="211"/>
      <c r="K1808" s="211"/>
      <c r="L1808" s="211"/>
      <c r="M1808" s="211"/>
      <c r="N1808" s="211"/>
      <c r="O1808" s="211"/>
      <c r="P1808" s="211"/>
      <c r="Q1808" s="211"/>
      <c r="R1808" s="211"/>
      <c r="S1808" s="211"/>
      <c r="T1808" s="211"/>
      <c r="U1808" s="211"/>
      <c r="V1808" s="211"/>
      <c r="W1808" s="211"/>
      <c r="X1808" s="211"/>
      <c r="Y1808" s="189"/>
      <c r="Z1808" s="127"/>
      <c r="AA1808" s="127"/>
      <c r="AB1808" s="434"/>
      <c r="AC1808" s="61"/>
      <c r="AD1808" s="207"/>
      <c r="AE1808" s="61"/>
      <c r="AF1808" s="130"/>
      <c r="AG1808" s="123"/>
      <c r="AH1808" s="123"/>
      <c r="AI1808" s="61"/>
      <c r="AJ1808" s="61"/>
      <c r="AK1808" s="61"/>
      <c r="AL1808" s="61"/>
      <c r="AM1808" s="76"/>
      <c r="AN1808" s="239"/>
      <c r="AO1808" s="239"/>
      <c r="AP1808" s="239"/>
      <c r="AQ1808" s="239"/>
    </row>
    <row r="1809" spans="1:43" x14ac:dyDescent="0.25">
      <c r="A1809" s="232"/>
      <c r="B1809" s="74"/>
      <c r="C1809" s="74"/>
      <c r="D1809" s="74"/>
      <c r="E1809" s="74"/>
      <c r="F1809" s="209"/>
      <c r="G1809" s="209"/>
      <c r="H1809" s="209"/>
      <c r="I1809" s="209"/>
      <c r="J1809" s="209"/>
      <c r="K1809" s="209"/>
      <c r="L1809" s="209"/>
      <c r="M1809" s="209"/>
      <c r="N1809" s="209"/>
      <c r="O1809" s="209"/>
      <c r="P1809" s="209"/>
      <c r="Q1809" s="209"/>
      <c r="R1809" s="209"/>
      <c r="S1809" s="209"/>
      <c r="T1809" s="209"/>
      <c r="U1809" s="209"/>
      <c r="V1809" s="209"/>
      <c r="W1809" s="209"/>
      <c r="X1809" s="209"/>
      <c r="Y1809" s="64"/>
      <c r="Z1809" s="127"/>
      <c r="AA1809" s="127"/>
      <c r="AB1809" s="434"/>
      <c r="AC1809" s="61"/>
      <c r="AD1809" s="207"/>
      <c r="AE1809" s="61"/>
      <c r="AF1809" s="130"/>
      <c r="AG1809" s="123"/>
      <c r="AH1809" s="123"/>
      <c r="AI1809" s="61"/>
      <c r="AJ1809" s="61"/>
      <c r="AK1809" s="61"/>
      <c r="AL1809" s="61"/>
      <c r="AM1809" s="76"/>
      <c r="AN1809" s="239"/>
      <c r="AO1809" s="239"/>
      <c r="AP1809" s="239"/>
      <c r="AQ1809" s="239"/>
    </row>
    <row r="1810" spans="1:43" x14ac:dyDescent="0.25">
      <c r="A1810" s="232"/>
      <c r="B1810" s="191"/>
      <c r="C1810" s="191"/>
      <c r="D1810" s="198"/>
      <c r="E1810" s="198"/>
      <c r="F1810" s="211"/>
      <c r="G1810" s="211"/>
      <c r="H1810" s="211"/>
      <c r="I1810" s="211"/>
      <c r="J1810" s="211"/>
      <c r="K1810" s="211"/>
      <c r="L1810" s="211"/>
      <c r="M1810" s="211"/>
      <c r="N1810" s="211"/>
      <c r="O1810" s="211"/>
      <c r="P1810" s="211"/>
      <c r="Q1810" s="211"/>
      <c r="R1810" s="211"/>
      <c r="S1810" s="211"/>
      <c r="T1810" s="211"/>
      <c r="U1810" s="211"/>
      <c r="V1810" s="211"/>
      <c r="W1810" s="211"/>
      <c r="X1810" s="211"/>
      <c r="Y1810" s="189"/>
      <c r="Z1810" s="127"/>
      <c r="AA1810" s="127"/>
      <c r="AB1810" s="434"/>
      <c r="AC1810" s="61"/>
      <c r="AD1810" s="207"/>
      <c r="AE1810" s="61"/>
      <c r="AF1810" s="130"/>
      <c r="AG1810" s="123"/>
      <c r="AH1810" s="123"/>
      <c r="AI1810" s="61"/>
      <c r="AJ1810" s="61"/>
      <c r="AK1810" s="61"/>
      <c r="AL1810" s="61"/>
      <c r="AM1810" s="76"/>
      <c r="AN1810" s="239"/>
      <c r="AO1810" s="239"/>
      <c r="AP1810" s="239"/>
      <c r="AQ1810" s="239"/>
    </row>
    <row r="1811" spans="1:43" x14ac:dyDescent="0.25">
      <c r="A1811" s="232"/>
      <c r="B1811" s="74"/>
      <c r="C1811" s="74"/>
      <c r="D1811" s="74"/>
      <c r="E1811" s="74"/>
      <c r="F1811" s="209"/>
      <c r="G1811" s="209"/>
      <c r="H1811" s="209"/>
      <c r="I1811" s="209"/>
      <c r="J1811" s="209"/>
      <c r="K1811" s="209"/>
      <c r="L1811" s="209"/>
      <c r="M1811" s="209"/>
      <c r="N1811" s="209"/>
      <c r="O1811" s="209"/>
      <c r="P1811" s="209"/>
      <c r="Q1811" s="209"/>
      <c r="R1811" s="209"/>
      <c r="S1811" s="209"/>
      <c r="T1811" s="209"/>
      <c r="U1811" s="209"/>
      <c r="V1811" s="209"/>
      <c r="W1811" s="209"/>
      <c r="X1811" s="209"/>
      <c r="Y1811" s="64"/>
      <c r="Z1811" s="127"/>
      <c r="AA1811" s="127"/>
      <c r="AB1811" s="434"/>
      <c r="AC1811" s="61"/>
      <c r="AD1811" s="207"/>
      <c r="AE1811" s="61"/>
      <c r="AF1811" s="130"/>
      <c r="AG1811" s="123"/>
      <c r="AH1811" s="123"/>
      <c r="AI1811" s="61"/>
      <c r="AJ1811" s="61"/>
      <c r="AK1811" s="61"/>
      <c r="AL1811" s="61"/>
      <c r="AM1811" s="76"/>
      <c r="AN1811" s="239"/>
      <c r="AO1811" s="239"/>
      <c r="AP1811" s="239"/>
      <c r="AQ1811" s="239"/>
    </row>
    <row r="1812" spans="1:43" x14ac:dyDescent="0.25">
      <c r="A1812" s="232"/>
      <c r="B1812" s="191"/>
      <c r="C1812" s="191"/>
      <c r="D1812" s="198"/>
      <c r="E1812" s="198"/>
      <c r="F1812" s="211"/>
      <c r="G1812" s="211"/>
      <c r="H1812" s="211"/>
      <c r="I1812" s="211"/>
      <c r="J1812" s="211"/>
      <c r="K1812" s="211"/>
      <c r="L1812" s="211"/>
      <c r="M1812" s="211"/>
      <c r="N1812" s="211"/>
      <c r="O1812" s="211"/>
      <c r="P1812" s="211"/>
      <c r="Q1812" s="211"/>
      <c r="R1812" s="211"/>
      <c r="S1812" s="211"/>
      <c r="T1812" s="211"/>
      <c r="U1812" s="211"/>
      <c r="V1812" s="211"/>
      <c r="W1812" s="211"/>
      <c r="X1812" s="211"/>
      <c r="Y1812" s="189"/>
      <c r="Z1812" s="127"/>
      <c r="AA1812" s="127"/>
      <c r="AB1812" s="434"/>
      <c r="AC1812" s="61"/>
      <c r="AD1812" s="207"/>
      <c r="AE1812" s="61"/>
      <c r="AF1812" s="130"/>
      <c r="AG1812" s="123"/>
      <c r="AH1812" s="123"/>
      <c r="AI1812" s="61"/>
      <c r="AJ1812" s="61"/>
      <c r="AK1812" s="61"/>
      <c r="AL1812" s="61"/>
      <c r="AM1812" s="76"/>
      <c r="AN1812" s="239"/>
      <c r="AO1812" s="239"/>
      <c r="AP1812" s="239"/>
      <c r="AQ1812" s="239"/>
    </row>
    <row r="1813" spans="1:43" x14ac:dyDescent="0.25">
      <c r="A1813" s="232"/>
      <c r="B1813" s="74"/>
      <c r="C1813" s="74"/>
      <c r="D1813" s="74"/>
      <c r="E1813" s="74"/>
      <c r="F1813" s="209"/>
      <c r="G1813" s="209"/>
      <c r="H1813" s="209"/>
      <c r="I1813" s="209"/>
      <c r="J1813" s="209"/>
      <c r="K1813" s="209"/>
      <c r="L1813" s="209"/>
      <c r="M1813" s="209"/>
      <c r="N1813" s="209"/>
      <c r="O1813" s="209"/>
      <c r="P1813" s="209"/>
      <c r="Q1813" s="209"/>
      <c r="R1813" s="209"/>
      <c r="S1813" s="209"/>
      <c r="T1813" s="209"/>
      <c r="U1813" s="209"/>
      <c r="V1813" s="209"/>
      <c r="W1813" s="209"/>
      <c r="X1813" s="209"/>
      <c r="Y1813" s="64"/>
      <c r="Z1813" s="127"/>
      <c r="AA1813" s="127"/>
      <c r="AB1813" s="434"/>
      <c r="AC1813" s="61"/>
      <c r="AD1813" s="207"/>
      <c r="AE1813" s="61"/>
      <c r="AF1813" s="130"/>
      <c r="AG1813" s="123"/>
      <c r="AH1813" s="123"/>
      <c r="AI1813" s="61"/>
      <c r="AJ1813" s="61"/>
      <c r="AK1813" s="61"/>
      <c r="AL1813" s="61"/>
      <c r="AM1813" s="76"/>
      <c r="AN1813" s="239"/>
      <c r="AO1813" s="239"/>
      <c r="AP1813" s="239"/>
      <c r="AQ1813" s="239"/>
    </row>
    <row r="1814" spans="1:43" x14ac:dyDescent="0.25">
      <c r="A1814" s="232"/>
      <c r="B1814" s="191"/>
      <c r="C1814" s="191"/>
      <c r="D1814" s="198"/>
      <c r="E1814" s="198"/>
      <c r="F1814" s="211"/>
      <c r="G1814" s="211"/>
      <c r="H1814" s="211"/>
      <c r="I1814" s="211"/>
      <c r="J1814" s="211"/>
      <c r="K1814" s="211"/>
      <c r="L1814" s="211"/>
      <c r="M1814" s="211"/>
      <c r="N1814" s="211"/>
      <c r="O1814" s="211"/>
      <c r="P1814" s="211"/>
      <c r="Q1814" s="211"/>
      <c r="R1814" s="211"/>
      <c r="S1814" s="211"/>
      <c r="T1814" s="211"/>
      <c r="U1814" s="211"/>
      <c r="V1814" s="211"/>
      <c r="W1814" s="211"/>
      <c r="X1814" s="211"/>
      <c r="Y1814" s="189"/>
      <c r="Z1814" s="127"/>
      <c r="AA1814" s="127"/>
      <c r="AB1814" s="434"/>
      <c r="AC1814" s="61"/>
      <c r="AD1814" s="207"/>
      <c r="AE1814" s="61"/>
      <c r="AF1814" s="130"/>
      <c r="AG1814" s="123"/>
      <c r="AH1814" s="123"/>
      <c r="AI1814" s="61"/>
      <c r="AJ1814" s="61"/>
      <c r="AK1814" s="61"/>
      <c r="AL1814" s="61"/>
      <c r="AM1814" s="76"/>
      <c r="AN1814" s="239"/>
      <c r="AO1814" s="239"/>
      <c r="AP1814" s="239"/>
      <c r="AQ1814" s="239"/>
    </row>
    <row r="1815" spans="1:43" x14ac:dyDescent="0.25">
      <c r="A1815" s="232"/>
      <c r="B1815" s="74"/>
      <c r="C1815" s="74"/>
      <c r="D1815" s="74"/>
      <c r="E1815" s="74"/>
      <c r="F1815" s="209"/>
      <c r="G1815" s="209"/>
      <c r="H1815" s="209"/>
      <c r="I1815" s="209"/>
      <c r="J1815" s="209"/>
      <c r="K1815" s="209"/>
      <c r="L1815" s="209"/>
      <c r="M1815" s="209"/>
      <c r="N1815" s="209"/>
      <c r="O1815" s="209"/>
      <c r="P1815" s="209"/>
      <c r="Q1815" s="209"/>
      <c r="R1815" s="209"/>
      <c r="S1815" s="209"/>
      <c r="T1815" s="209"/>
      <c r="U1815" s="209"/>
      <c r="V1815" s="209"/>
      <c r="W1815" s="209"/>
      <c r="X1815" s="209"/>
      <c r="Y1815" s="64"/>
      <c r="Z1815" s="127"/>
      <c r="AA1815" s="127"/>
      <c r="AB1815" s="434"/>
      <c r="AC1815" s="61"/>
      <c r="AD1815" s="207"/>
      <c r="AE1815" s="61"/>
      <c r="AF1815" s="130"/>
      <c r="AG1815" s="123"/>
      <c r="AH1815" s="123"/>
      <c r="AI1815" s="61"/>
      <c r="AJ1815" s="61"/>
      <c r="AK1815" s="61"/>
      <c r="AL1815" s="61"/>
      <c r="AM1815" s="76"/>
      <c r="AN1815" s="239"/>
      <c r="AO1815" s="239"/>
      <c r="AP1815" s="239"/>
      <c r="AQ1815" s="239"/>
    </row>
    <row r="1816" spans="1:43" x14ac:dyDescent="0.25">
      <c r="A1816" s="232"/>
      <c r="B1816" s="191"/>
      <c r="C1816" s="191"/>
      <c r="D1816" s="198"/>
      <c r="E1816" s="198"/>
      <c r="F1816" s="211"/>
      <c r="G1816" s="211"/>
      <c r="H1816" s="211"/>
      <c r="I1816" s="211"/>
      <c r="J1816" s="211"/>
      <c r="K1816" s="211"/>
      <c r="L1816" s="211"/>
      <c r="M1816" s="211"/>
      <c r="N1816" s="211"/>
      <c r="O1816" s="211"/>
      <c r="P1816" s="211"/>
      <c r="Q1816" s="211"/>
      <c r="R1816" s="211"/>
      <c r="S1816" s="211"/>
      <c r="T1816" s="211"/>
      <c r="U1816" s="211"/>
      <c r="V1816" s="211"/>
      <c r="W1816" s="211"/>
      <c r="X1816" s="211"/>
      <c r="Y1816" s="189"/>
      <c r="Z1816" s="127"/>
      <c r="AA1816" s="127"/>
      <c r="AB1816" s="434"/>
      <c r="AC1816" s="61"/>
      <c r="AD1816" s="207"/>
      <c r="AE1816" s="61"/>
      <c r="AF1816" s="130"/>
      <c r="AG1816" s="123"/>
      <c r="AH1816" s="123"/>
      <c r="AI1816" s="61"/>
      <c r="AJ1816" s="61"/>
      <c r="AK1816" s="61"/>
      <c r="AL1816" s="61"/>
      <c r="AM1816" s="76"/>
      <c r="AN1816" s="239"/>
      <c r="AO1816" s="239"/>
      <c r="AP1816" s="239"/>
      <c r="AQ1816" s="239"/>
    </row>
    <row r="1817" spans="1:43" x14ac:dyDescent="0.25">
      <c r="A1817" s="232"/>
      <c r="B1817" s="74"/>
      <c r="C1817" s="74"/>
      <c r="D1817" s="74"/>
      <c r="E1817" s="74"/>
      <c r="F1817" s="209"/>
      <c r="G1817" s="209"/>
      <c r="H1817" s="209"/>
      <c r="I1817" s="209"/>
      <c r="J1817" s="209"/>
      <c r="K1817" s="209"/>
      <c r="L1817" s="209"/>
      <c r="M1817" s="209"/>
      <c r="N1817" s="209"/>
      <c r="O1817" s="209"/>
      <c r="P1817" s="209"/>
      <c r="Q1817" s="209"/>
      <c r="R1817" s="209"/>
      <c r="S1817" s="209"/>
      <c r="T1817" s="209"/>
      <c r="U1817" s="209"/>
      <c r="V1817" s="209"/>
      <c r="W1817" s="209"/>
      <c r="X1817" s="209"/>
      <c r="Y1817" s="64"/>
      <c r="Z1817" s="127"/>
      <c r="AA1817" s="127"/>
      <c r="AB1817" s="434"/>
      <c r="AC1817" s="61"/>
      <c r="AD1817" s="207"/>
      <c r="AE1817" s="61"/>
      <c r="AF1817" s="130"/>
      <c r="AG1817" s="123"/>
      <c r="AH1817" s="123"/>
      <c r="AI1817" s="61"/>
      <c r="AJ1817" s="61"/>
      <c r="AK1817" s="61"/>
      <c r="AL1817" s="61"/>
      <c r="AM1817" s="76"/>
      <c r="AN1817" s="239"/>
      <c r="AO1817" s="239"/>
      <c r="AP1817" s="239"/>
      <c r="AQ1817" s="239"/>
    </row>
    <row r="1818" spans="1:43" x14ac:dyDescent="0.25">
      <c r="A1818" s="232"/>
      <c r="B1818" s="191"/>
      <c r="C1818" s="191"/>
      <c r="D1818" s="198"/>
      <c r="E1818" s="198"/>
      <c r="F1818" s="211"/>
      <c r="G1818" s="211"/>
      <c r="H1818" s="211"/>
      <c r="I1818" s="211"/>
      <c r="J1818" s="211"/>
      <c r="K1818" s="211"/>
      <c r="L1818" s="211"/>
      <c r="M1818" s="211"/>
      <c r="N1818" s="211"/>
      <c r="O1818" s="211"/>
      <c r="P1818" s="211"/>
      <c r="Q1818" s="211"/>
      <c r="R1818" s="211"/>
      <c r="S1818" s="211"/>
      <c r="T1818" s="211"/>
      <c r="U1818" s="211"/>
      <c r="V1818" s="211"/>
      <c r="W1818" s="211"/>
      <c r="X1818" s="211"/>
      <c r="Y1818" s="189"/>
      <c r="Z1818" s="127"/>
      <c r="AA1818" s="127"/>
      <c r="AB1818" s="434"/>
      <c r="AC1818" s="61"/>
      <c r="AD1818" s="207"/>
      <c r="AE1818" s="61"/>
      <c r="AF1818" s="130"/>
      <c r="AG1818" s="123"/>
      <c r="AH1818" s="123"/>
      <c r="AI1818" s="61"/>
      <c r="AJ1818" s="61"/>
      <c r="AK1818" s="61"/>
      <c r="AL1818" s="61"/>
      <c r="AM1818" s="76"/>
      <c r="AN1818" s="239"/>
      <c r="AO1818" s="239"/>
      <c r="AP1818" s="239"/>
      <c r="AQ1818" s="239"/>
    </row>
    <row r="1819" spans="1:43" x14ac:dyDescent="0.25">
      <c r="A1819" s="232"/>
      <c r="B1819" s="74"/>
      <c r="C1819" s="74"/>
      <c r="D1819" s="74"/>
      <c r="E1819" s="74"/>
      <c r="F1819" s="209"/>
      <c r="G1819" s="209"/>
      <c r="H1819" s="209"/>
      <c r="I1819" s="209"/>
      <c r="J1819" s="209"/>
      <c r="K1819" s="209"/>
      <c r="L1819" s="209"/>
      <c r="M1819" s="209"/>
      <c r="N1819" s="209"/>
      <c r="O1819" s="209"/>
      <c r="P1819" s="209"/>
      <c r="Q1819" s="209"/>
      <c r="R1819" s="209"/>
      <c r="S1819" s="209"/>
      <c r="T1819" s="209"/>
      <c r="U1819" s="209"/>
      <c r="V1819" s="209"/>
      <c r="W1819" s="209"/>
      <c r="X1819" s="209"/>
      <c r="Y1819" s="64"/>
      <c r="Z1819" s="127"/>
      <c r="AA1819" s="127"/>
      <c r="AB1819" s="434"/>
      <c r="AC1819" s="61"/>
      <c r="AD1819" s="207"/>
      <c r="AE1819" s="61"/>
      <c r="AF1819" s="130"/>
      <c r="AG1819" s="123"/>
      <c r="AH1819" s="123"/>
      <c r="AI1819" s="61"/>
      <c r="AJ1819" s="61"/>
      <c r="AK1819" s="61"/>
      <c r="AL1819" s="61"/>
      <c r="AM1819" s="76"/>
      <c r="AN1819" s="239"/>
      <c r="AO1819" s="239"/>
      <c r="AP1819" s="239"/>
      <c r="AQ1819" s="239"/>
    </row>
    <row r="1820" spans="1:43" x14ac:dyDescent="0.25">
      <c r="A1820" s="232"/>
      <c r="B1820" s="191"/>
      <c r="C1820" s="191"/>
      <c r="D1820" s="198"/>
      <c r="E1820" s="198"/>
      <c r="F1820" s="211"/>
      <c r="G1820" s="211"/>
      <c r="H1820" s="211"/>
      <c r="I1820" s="211"/>
      <c r="J1820" s="211"/>
      <c r="K1820" s="211"/>
      <c r="L1820" s="211"/>
      <c r="M1820" s="211"/>
      <c r="N1820" s="211"/>
      <c r="O1820" s="211"/>
      <c r="P1820" s="211"/>
      <c r="Q1820" s="211"/>
      <c r="R1820" s="211"/>
      <c r="S1820" s="211"/>
      <c r="T1820" s="211"/>
      <c r="U1820" s="211"/>
      <c r="V1820" s="211"/>
      <c r="W1820" s="211"/>
      <c r="X1820" s="211"/>
      <c r="Y1820" s="189"/>
      <c r="Z1820" s="127"/>
      <c r="AA1820" s="127"/>
      <c r="AB1820" s="434"/>
      <c r="AC1820" s="61"/>
      <c r="AD1820" s="207"/>
      <c r="AE1820" s="61"/>
      <c r="AF1820" s="130"/>
      <c r="AG1820" s="123"/>
      <c r="AH1820" s="123"/>
      <c r="AI1820" s="61"/>
      <c r="AJ1820" s="61"/>
      <c r="AK1820" s="61"/>
      <c r="AL1820" s="61"/>
      <c r="AM1820" s="76"/>
      <c r="AN1820" s="239"/>
      <c r="AO1820" s="239"/>
      <c r="AP1820" s="239"/>
      <c r="AQ1820" s="239"/>
    </row>
    <row r="1821" spans="1:43" x14ac:dyDescent="0.25">
      <c r="A1821" s="232"/>
      <c r="B1821" s="74"/>
      <c r="C1821" s="74"/>
      <c r="D1821" s="74"/>
      <c r="E1821" s="74"/>
      <c r="F1821" s="209"/>
      <c r="G1821" s="209"/>
      <c r="H1821" s="209"/>
      <c r="I1821" s="209"/>
      <c r="J1821" s="209"/>
      <c r="K1821" s="209"/>
      <c r="L1821" s="209"/>
      <c r="M1821" s="209"/>
      <c r="N1821" s="209"/>
      <c r="O1821" s="209"/>
      <c r="P1821" s="209"/>
      <c r="Q1821" s="209"/>
      <c r="R1821" s="209"/>
      <c r="S1821" s="209"/>
      <c r="T1821" s="209"/>
      <c r="U1821" s="209"/>
      <c r="V1821" s="209"/>
      <c r="W1821" s="209"/>
      <c r="X1821" s="209"/>
      <c r="Y1821" s="64"/>
      <c r="Z1821" s="127"/>
      <c r="AA1821" s="127"/>
      <c r="AB1821" s="434"/>
      <c r="AC1821" s="61"/>
      <c r="AD1821" s="207"/>
      <c r="AE1821" s="61"/>
      <c r="AF1821" s="130"/>
      <c r="AG1821" s="123"/>
      <c r="AH1821" s="123"/>
      <c r="AI1821" s="61"/>
      <c r="AJ1821" s="61"/>
      <c r="AK1821" s="61"/>
      <c r="AL1821" s="61"/>
      <c r="AM1821" s="76"/>
      <c r="AN1821" s="239"/>
      <c r="AO1821" s="239"/>
      <c r="AP1821" s="239"/>
      <c r="AQ1821" s="239"/>
    </row>
    <row r="1822" spans="1:43" x14ac:dyDescent="0.25">
      <c r="A1822" s="232"/>
      <c r="B1822" s="191"/>
      <c r="C1822" s="191"/>
      <c r="D1822" s="198"/>
      <c r="E1822" s="198"/>
      <c r="F1822" s="211"/>
      <c r="G1822" s="211"/>
      <c r="H1822" s="211"/>
      <c r="I1822" s="211"/>
      <c r="J1822" s="211"/>
      <c r="K1822" s="211"/>
      <c r="L1822" s="211"/>
      <c r="M1822" s="211"/>
      <c r="N1822" s="211"/>
      <c r="O1822" s="211"/>
      <c r="P1822" s="211"/>
      <c r="Q1822" s="211"/>
      <c r="R1822" s="211"/>
      <c r="S1822" s="211"/>
      <c r="T1822" s="211"/>
      <c r="U1822" s="211"/>
      <c r="V1822" s="211"/>
      <c r="W1822" s="211"/>
      <c r="X1822" s="211"/>
      <c r="Y1822" s="189"/>
      <c r="Z1822" s="127"/>
      <c r="AA1822" s="127"/>
      <c r="AB1822" s="434"/>
      <c r="AC1822" s="61"/>
      <c r="AD1822" s="207"/>
      <c r="AE1822" s="61"/>
      <c r="AF1822" s="130"/>
      <c r="AG1822" s="123"/>
      <c r="AH1822" s="123"/>
      <c r="AI1822" s="61"/>
      <c r="AJ1822" s="61"/>
      <c r="AK1822" s="61"/>
      <c r="AL1822" s="61"/>
      <c r="AM1822" s="76"/>
      <c r="AN1822" s="239"/>
      <c r="AO1822" s="239"/>
      <c r="AP1822" s="239"/>
      <c r="AQ1822" s="239"/>
    </row>
    <row r="1823" spans="1:43" x14ac:dyDescent="0.25">
      <c r="A1823" s="232"/>
      <c r="B1823" s="74"/>
      <c r="C1823" s="74"/>
      <c r="D1823" s="74"/>
      <c r="E1823" s="74"/>
      <c r="F1823" s="209"/>
      <c r="G1823" s="209"/>
      <c r="H1823" s="209"/>
      <c r="I1823" s="209"/>
      <c r="J1823" s="209"/>
      <c r="K1823" s="209"/>
      <c r="L1823" s="209"/>
      <c r="M1823" s="209"/>
      <c r="N1823" s="209"/>
      <c r="O1823" s="209"/>
      <c r="P1823" s="209"/>
      <c r="Q1823" s="209"/>
      <c r="R1823" s="209"/>
      <c r="S1823" s="209"/>
      <c r="T1823" s="209"/>
      <c r="U1823" s="209"/>
      <c r="V1823" s="209"/>
      <c r="W1823" s="209"/>
      <c r="X1823" s="209"/>
      <c r="Y1823" s="64"/>
      <c r="Z1823" s="127"/>
      <c r="AA1823" s="127"/>
      <c r="AB1823" s="434"/>
      <c r="AC1823" s="61"/>
      <c r="AD1823" s="207"/>
      <c r="AE1823" s="61"/>
      <c r="AF1823" s="130"/>
      <c r="AG1823" s="123"/>
      <c r="AH1823" s="123"/>
      <c r="AI1823" s="61"/>
      <c r="AJ1823" s="61"/>
      <c r="AK1823" s="61"/>
      <c r="AL1823" s="61"/>
      <c r="AM1823" s="76"/>
      <c r="AN1823" s="239"/>
      <c r="AO1823" s="239"/>
      <c r="AP1823" s="239"/>
      <c r="AQ1823" s="239"/>
    </row>
    <row r="1824" spans="1:43" x14ac:dyDescent="0.25">
      <c r="A1824" s="232"/>
      <c r="B1824" s="191"/>
      <c r="C1824" s="191"/>
      <c r="D1824" s="198"/>
      <c r="E1824" s="198"/>
      <c r="F1824" s="211"/>
      <c r="G1824" s="211"/>
      <c r="H1824" s="211"/>
      <c r="I1824" s="211"/>
      <c r="J1824" s="211"/>
      <c r="K1824" s="211"/>
      <c r="L1824" s="211"/>
      <c r="M1824" s="211"/>
      <c r="N1824" s="211"/>
      <c r="O1824" s="211"/>
      <c r="P1824" s="211"/>
      <c r="Q1824" s="211"/>
      <c r="R1824" s="211"/>
      <c r="S1824" s="211"/>
      <c r="T1824" s="211"/>
      <c r="U1824" s="211"/>
      <c r="V1824" s="211"/>
      <c r="W1824" s="211"/>
      <c r="X1824" s="211"/>
      <c r="Y1824" s="189"/>
      <c r="Z1824" s="127"/>
      <c r="AA1824" s="127"/>
      <c r="AB1824" s="434"/>
      <c r="AC1824" s="61"/>
      <c r="AD1824" s="207"/>
      <c r="AE1824" s="61"/>
      <c r="AF1824" s="130"/>
      <c r="AG1824" s="123"/>
      <c r="AH1824" s="123"/>
      <c r="AI1824" s="61"/>
      <c r="AJ1824" s="61"/>
      <c r="AK1824" s="61"/>
      <c r="AL1824" s="61"/>
      <c r="AM1824" s="76"/>
      <c r="AN1824" s="239"/>
      <c r="AO1824" s="239"/>
      <c r="AP1824" s="239"/>
      <c r="AQ1824" s="239"/>
    </row>
    <row r="1825" spans="1:43" x14ac:dyDescent="0.25">
      <c r="A1825" s="232"/>
      <c r="B1825" s="74"/>
      <c r="C1825" s="74"/>
      <c r="D1825" s="74"/>
      <c r="E1825" s="74"/>
      <c r="F1825" s="209"/>
      <c r="G1825" s="209"/>
      <c r="H1825" s="209"/>
      <c r="I1825" s="209"/>
      <c r="J1825" s="209"/>
      <c r="K1825" s="209"/>
      <c r="L1825" s="209"/>
      <c r="M1825" s="209"/>
      <c r="N1825" s="209"/>
      <c r="O1825" s="209"/>
      <c r="P1825" s="209"/>
      <c r="Q1825" s="209"/>
      <c r="R1825" s="209"/>
      <c r="S1825" s="209"/>
      <c r="T1825" s="209"/>
      <c r="U1825" s="209"/>
      <c r="V1825" s="209"/>
      <c r="W1825" s="209"/>
      <c r="X1825" s="209"/>
      <c r="Y1825" s="64"/>
      <c r="Z1825" s="127"/>
      <c r="AA1825" s="127"/>
      <c r="AB1825" s="434"/>
      <c r="AC1825" s="61"/>
      <c r="AD1825" s="207"/>
      <c r="AE1825" s="61"/>
      <c r="AF1825" s="130"/>
      <c r="AG1825" s="123"/>
      <c r="AH1825" s="123"/>
      <c r="AI1825" s="61"/>
      <c r="AJ1825" s="61"/>
      <c r="AK1825" s="61"/>
      <c r="AL1825" s="61"/>
      <c r="AM1825" s="76"/>
      <c r="AN1825" s="239"/>
      <c r="AO1825" s="239"/>
      <c r="AP1825" s="239"/>
      <c r="AQ1825" s="239"/>
    </row>
    <row r="1826" spans="1:43" x14ac:dyDescent="0.25">
      <c r="A1826" s="232"/>
      <c r="B1826" s="191"/>
      <c r="C1826" s="191"/>
      <c r="D1826" s="198"/>
      <c r="E1826" s="198"/>
      <c r="F1826" s="211"/>
      <c r="G1826" s="211"/>
      <c r="H1826" s="211"/>
      <c r="I1826" s="211"/>
      <c r="J1826" s="211"/>
      <c r="K1826" s="211"/>
      <c r="L1826" s="211"/>
      <c r="M1826" s="211"/>
      <c r="N1826" s="211"/>
      <c r="O1826" s="211"/>
      <c r="P1826" s="211"/>
      <c r="Q1826" s="211"/>
      <c r="R1826" s="211"/>
      <c r="S1826" s="211"/>
      <c r="T1826" s="211"/>
      <c r="U1826" s="211"/>
      <c r="V1826" s="211"/>
      <c r="W1826" s="211"/>
      <c r="X1826" s="211"/>
      <c r="Y1826" s="189"/>
      <c r="Z1826" s="127"/>
      <c r="AA1826" s="127"/>
      <c r="AB1826" s="434"/>
      <c r="AC1826" s="61"/>
      <c r="AD1826" s="207"/>
      <c r="AE1826" s="61"/>
      <c r="AF1826" s="130"/>
      <c r="AG1826" s="123"/>
      <c r="AH1826" s="123"/>
      <c r="AI1826" s="61"/>
      <c r="AJ1826" s="61"/>
      <c r="AK1826" s="61"/>
      <c r="AL1826" s="61"/>
      <c r="AM1826" s="76"/>
      <c r="AN1826" s="239"/>
      <c r="AO1826" s="239"/>
      <c r="AP1826" s="239"/>
      <c r="AQ1826" s="239"/>
    </row>
    <row r="1827" spans="1:43" x14ac:dyDescent="0.25">
      <c r="A1827" s="232"/>
      <c r="B1827" s="74"/>
      <c r="C1827" s="74"/>
      <c r="D1827" s="74"/>
      <c r="E1827" s="74"/>
      <c r="F1827" s="209"/>
      <c r="G1827" s="209"/>
      <c r="H1827" s="209"/>
      <c r="I1827" s="209"/>
      <c r="J1827" s="209"/>
      <c r="K1827" s="209"/>
      <c r="L1827" s="209"/>
      <c r="M1827" s="209"/>
      <c r="N1827" s="209"/>
      <c r="O1827" s="209"/>
      <c r="P1827" s="209"/>
      <c r="Q1827" s="209"/>
      <c r="R1827" s="209"/>
      <c r="S1827" s="209"/>
      <c r="T1827" s="209"/>
      <c r="U1827" s="209"/>
      <c r="V1827" s="209"/>
      <c r="W1827" s="209"/>
      <c r="X1827" s="209"/>
      <c r="Y1827" s="64"/>
      <c r="Z1827" s="127"/>
      <c r="AA1827" s="127"/>
      <c r="AB1827" s="434"/>
      <c r="AC1827" s="61"/>
      <c r="AD1827" s="207"/>
      <c r="AE1827" s="61"/>
      <c r="AF1827" s="130"/>
      <c r="AG1827" s="123"/>
      <c r="AH1827" s="123"/>
      <c r="AI1827" s="61"/>
      <c r="AJ1827" s="61"/>
      <c r="AK1827" s="61"/>
      <c r="AL1827" s="61"/>
      <c r="AM1827" s="76"/>
      <c r="AN1827" s="239"/>
      <c r="AO1827" s="239"/>
      <c r="AP1827" s="239"/>
      <c r="AQ1827" s="239"/>
    </row>
    <row r="1828" spans="1:43" x14ac:dyDescent="0.25">
      <c r="A1828" s="232"/>
      <c r="B1828" s="191"/>
      <c r="C1828" s="191"/>
      <c r="D1828" s="198"/>
      <c r="E1828" s="198"/>
      <c r="F1828" s="211"/>
      <c r="G1828" s="211"/>
      <c r="H1828" s="211"/>
      <c r="I1828" s="211"/>
      <c r="J1828" s="211"/>
      <c r="K1828" s="211"/>
      <c r="L1828" s="211"/>
      <c r="M1828" s="211"/>
      <c r="N1828" s="211"/>
      <c r="O1828" s="211"/>
      <c r="P1828" s="211"/>
      <c r="Q1828" s="211"/>
      <c r="R1828" s="211"/>
      <c r="S1828" s="211"/>
      <c r="T1828" s="211"/>
      <c r="U1828" s="211"/>
      <c r="V1828" s="211"/>
      <c r="W1828" s="211"/>
      <c r="X1828" s="211"/>
      <c r="Y1828" s="189"/>
      <c r="Z1828" s="127"/>
      <c r="AA1828" s="127"/>
      <c r="AB1828" s="434"/>
      <c r="AC1828" s="61"/>
      <c r="AD1828" s="207"/>
      <c r="AE1828" s="61"/>
      <c r="AF1828" s="130"/>
      <c r="AG1828" s="123"/>
      <c r="AH1828" s="123"/>
      <c r="AI1828" s="61"/>
      <c r="AJ1828" s="61"/>
      <c r="AK1828" s="61"/>
      <c r="AL1828" s="61"/>
      <c r="AM1828" s="76"/>
      <c r="AN1828" s="239"/>
      <c r="AO1828" s="239"/>
      <c r="AP1828" s="239"/>
      <c r="AQ1828" s="239"/>
    </row>
    <row r="1829" spans="1:43" x14ac:dyDescent="0.25">
      <c r="A1829" s="232"/>
      <c r="B1829" s="74"/>
      <c r="C1829" s="74"/>
      <c r="D1829" s="74"/>
      <c r="E1829" s="74"/>
      <c r="F1829" s="209"/>
      <c r="G1829" s="209"/>
      <c r="H1829" s="209"/>
      <c r="I1829" s="209"/>
      <c r="J1829" s="209"/>
      <c r="K1829" s="209"/>
      <c r="L1829" s="209"/>
      <c r="M1829" s="209"/>
      <c r="N1829" s="209"/>
      <c r="O1829" s="209"/>
      <c r="P1829" s="209"/>
      <c r="Q1829" s="209"/>
      <c r="R1829" s="209"/>
      <c r="S1829" s="209"/>
      <c r="T1829" s="209"/>
      <c r="U1829" s="209"/>
      <c r="V1829" s="209"/>
      <c r="W1829" s="209"/>
      <c r="X1829" s="209"/>
      <c r="Y1829" s="64"/>
      <c r="Z1829" s="127"/>
      <c r="AA1829" s="127"/>
      <c r="AB1829" s="434"/>
      <c r="AC1829" s="61"/>
      <c r="AD1829" s="207"/>
      <c r="AE1829" s="61"/>
      <c r="AF1829" s="130"/>
      <c r="AG1829" s="123"/>
      <c r="AH1829" s="123"/>
      <c r="AI1829" s="61"/>
      <c r="AJ1829" s="61"/>
      <c r="AK1829" s="61"/>
      <c r="AL1829" s="61"/>
      <c r="AM1829" s="76"/>
      <c r="AN1829" s="239"/>
      <c r="AO1829" s="239"/>
      <c r="AP1829" s="239"/>
      <c r="AQ1829" s="239"/>
    </row>
    <row r="1830" spans="1:43" x14ac:dyDescent="0.25">
      <c r="A1830" s="232"/>
      <c r="B1830" s="191"/>
      <c r="C1830" s="191"/>
      <c r="D1830" s="198"/>
      <c r="E1830" s="198"/>
      <c r="F1830" s="211"/>
      <c r="G1830" s="211"/>
      <c r="H1830" s="211"/>
      <c r="I1830" s="211"/>
      <c r="J1830" s="211"/>
      <c r="K1830" s="211"/>
      <c r="L1830" s="211"/>
      <c r="M1830" s="211"/>
      <c r="N1830" s="211"/>
      <c r="O1830" s="211"/>
      <c r="P1830" s="211"/>
      <c r="Q1830" s="211"/>
      <c r="R1830" s="211"/>
      <c r="S1830" s="211"/>
      <c r="T1830" s="211"/>
      <c r="U1830" s="211"/>
      <c r="V1830" s="211"/>
      <c r="W1830" s="211"/>
      <c r="X1830" s="211"/>
      <c r="Y1830" s="189"/>
      <c r="Z1830" s="127"/>
      <c r="AA1830" s="127"/>
      <c r="AB1830" s="434"/>
      <c r="AC1830" s="61"/>
      <c r="AD1830" s="207"/>
      <c r="AE1830" s="61"/>
      <c r="AF1830" s="130"/>
      <c r="AG1830" s="123"/>
      <c r="AH1830" s="123"/>
      <c r="AI1830" s="61"/>
      <c r="AJ1830" s="61"/>
      <c r="AK1830" s="61"/>
      <c r="AL1830" s="61"/>
      <c r="AM1830" s="76"/>
      <c r="AN1830" s="239"/>
      <c r="AO1830" s="239"/>
      <c r="AP1830" s="239"/>
      <c r="AQ1830" s="239"/>
    </row>
    <row r="1831" spans="1:43" x14ac:dyDescent="0.25">
      <c r="A1831" s="232"/>
      <c r="B1831" s="74"/>
      <c r="C1831" s="74"/>
      <c r="D1831" s="74"/>
      <c r="E1831" s="74"/>
      <c r="F1831" s="209"/>
      <c r="G1831" s="209"/>
      <c r="H1831" s="209"/>
      <c r="I1831" s="209"/>
      <c r="J1831" s="209"/>
      <c r="K1831" s="209"/>
      <c r="L1831" s="209"/>
      <c r="M1831" s="209"/>
      <c r="N1831" s="209"/>
      <c r="O1831" s="209"/>
      <c r="P1831" s="209"/>
      <c r="Q1831" s="209"/>
      <c r="R1831" s="209"/>
      <c r="S1831" s="209"/>
      <c r="T1831" s="209"/>
      <c r="U1831" s="209"/>
      <c r="V1831" s="209"/>
      <c r="W1831" s="209"/>
      <c r="X1831" s="209"/>
      <c r="Y1831" s="64"/>
      <c r="Z1831" s="127"/>
      <c r="AA1831" s="127"/>
      <c r="AB1831" s="434"/>
      <c r="AC1831" s="61"/>
      <c r="AD1831" s="207"/>
      <c r="AE1831" s="61"/>
      <c r="AF1831" s="130"/>
      <c r="AG1831" s="123"/>
      <c r="AH1831" s="123"/>
      <c r="AI1831" s="61"/>
      <c r="AJ1831" s="61"/>
      <c r="AK1831" s="61"/>
      <c r="AL1831" s="61"/>
      <c r="AM1831" s="76"/>
      <c r="AN1831" s="239"/>
      <c r="AO1831" s="239"/>
      <c r="AP1831" s="239"/>
      <c r="AQ1831" s="239"/>
    </row>
    <row r="1832" spans="1:43" x14ac:dyDescent="0.25">
      <c r="A1832" s="232"/>
      <c r="B1832" s="191"/>
      <c r="C1832" s="191"/>
      <c r="D1832" s="198"/>
      <c r="E1832" s="198"/>
      <c r="F1832" s="211"/>
      <c r="G1832" s="211"/>
      <c r="H1832" s="211"/>
      <c r="I1832" s="211"/>
      <c r="J1832" s="211"/>
      <c r="K1832" s="211"/>
      <c r="L1832" s="211"/>
      <c r="M1832" s="211"/>
      <c r="N1832" s="211"/>
      <c r="O1832" s="211"/>
      <c r="P1832" s="211"/>
      <c r="Q1832" s="211"/>
      <c r="R1832" s="211"/>
      <c r="S1832" s="211"/>
      <c r="T1832" s="211"/>
      <c r="U1832" s="211"/>
      <c r="V1832" s="211"/>
      <c r="W1832" s="211"/>
      <c r="X1832" s="211"/>
      <c r="Y1832" s="189"/>
      <c r="Z1832" s="127"/>
      <c r="AA1832" s="127"/>
      <c r="AB1832" s="434"/>
      <c r="AC1832" s="61"/>
      <c r="AD1832" s="207"/>
      <c r="AE1832" s="61"/>
      <c r="AF1832" s="130"/>
      <c r="AG1832" s="123"/>
      <c r="AH1832" s="123"/>
      <c r="AI1832" s="61"/>
      <c r="AJ1832" s="61"/>
      <c r="AK1832" s="61"/>
      <c r="AL1832" s="61"/>
      <c r="AM1832" s="76"/>
      <c r="AN1832" s="239"/>
      <c r="AO1832" s="239"/>
      <c r="AP1832" s="239"/>
      <c r="AQ1832" s="239"/>
    </row>
    <row r="1833" spans="1:43" x14ac:dyDescent="0.25">
      <c r="A1833" s="232"/>
      <c r="B1833" s="74"/>
      <c r="C1833" s="74"/>
      <c r="D1833" s="74"/>
      <c r="E1833" s="74"/>
      <c r="F1833" s="209"/>
      <c r="G1833" s="209"/>
      <c r="H1833" s="209"/>
      <c r="I1833" s="209"/>
      <c r="J1833" s="209"/>
      <c r="K1833" s="209"/>
      <c r="L1833" s="209"/>
      <c r="M1833" s="209"/>
      <c r="N1833" s="209"/>
      <c r="O1833" s="209"/>
      <c r="P1833" s="209"/>
      <c r="Q1833" s="209"/>
      <c r="R1833" s="209"/>
      <c r="S1833" s="209"/>
      <c r="T1833" s="209"/>
      <c r="U1833" s="209"/>
      <c r="V1833" s="209"/>
      <c r="W1833" s="209"/>
      <c r="X1833" s="209"/>
      <c r="Y1833" s="64"/>
      <c r="Z1833" s="127"/>
      <c r="AA1833" s="127"/>
      <c r="AB1833" s="434"/>
      <c r="AC1833" s="61"/>
      <c r="AD1833" s="207"/>
      <c r="AE1833" s="61"/>
      <c r="AF1833" s="130"/>
      <c r="AG1833" s="123"/>
      <c r="AH1833" s="123"/>
      <c r="AI1833" s="61"/>
      <c r="AJ1833" s="61"/>
      <c r="AK1833" s="61"/>
      <c r="AL1833" s="61"/>
      <c r="AM1833" s="76"/>
      <c r="AN1833" s="239"/>
      <c r="AO1833" s="239"/>
      <c r="AP1833" s="239"/>
      <c r="AQ1833" s="239"/>
    </row>
    <row r="1834" spans="1:43" x14ac:dyDescent="0.25">
      <c r="A1834" s="232"/>
      <c r="B1834" s="191"/>
      <c r="C1834" s="191"/>
      <c r="D1834" s="198"/>
      <c r="E1834" s="198"/>
      <c r="F1834" s="211"/>
      <c r="G1834" s="211"/>
      <c r="H1834" s="211"/>
      <c r="I1834" s="211"/>
      <c r="J1834" s="211"/>
      <c r="K1834" s="211"/>
      <c r="L1834" s="211"/>
      <c r="M1834" s="211"/>
      <c r="N1834" s="211"/>
      <c r="O1834" s="211"/>
      <c r="P1834" s="211"/>
      <c r="Q1834" s="211"/>
      <c r="R1834" s="211"/>
      <c r="S1834" s="211"/>
      <c r="T1834" s="211"/>
      <c r="U1834" s="211"/>
      <c r="V1834" s="211"/>
      <c r="W1834" s="211"/>
      <c r="X1834" s="211"/>
      <c r="Y1834" s="189"/>
      <c r="Z1834" s="127"/>
      <c r="AA1834" s="127"/>
      <c r="AB1834" s="434"/>
      <c r="AC1834" s="61"/>
      <c r="AD1834" s="207"/>
      <c r="AE1834" s="61"/>
      <c r="AF1834" s="130"/>
      <c r="AG1834" s="123"/>
      <c r="AH1834" s="123"/>
      <c r="AI1834" s="61"/>
      <c r="AJ1834" s="61"/>
      <c r="AK1834" s="61"/>
      <c r="AL1834" s="61"/>
      <c r="AM1834" s="76"/>
      <c r="AN1834" s="239"/>
      <c r="AO1834" s="239"/>
      <c r="AP1834" s="239"/>
      <c r="AQ1834" s="239"/>
    </row>
    <row r="1835" spans="1:43" x14ac:dyDescent="0.25">
      <c r="A1835" s="232"/>
      <c r="B1835" s="74"/>
      <c r="C1835" s="74"/>
      <c r="D1835" s="74"/>
      <c r="E1835" s="74"/>
      <c r="F1835" s="209"/>
      <c r="G1835" s="209"/>
      <c r="H1835" s="209"/>
      <c r="I1835" s="209"/>
      <c r="J1835" s="209"/>
      <c r="K1835" s="209"/>
      <c r="L1835" s="209"/>
      <c r="M1835" s="209"/>
      <c r="N1835" s="209"/>
      <c r="O1835" s="209"/>
      <c r="P1835" s="209"/>
      <c r="Q1835" s="209"/>
      <c r="R1835" s="209"/>
      <c r="S1835" s="209"/>
      <c r="T1835" s="209"/>
      <c r="U1835" s="209"/>
      <c r="V1835" s="209"/>
      <c r="W1835" s="209"/>
      <c r="X1835" s="209"/>
      <c r="Y1835" s="64"/>
      <c r="Z1835" s="127"/>
      <c r="AA1835" s="127"/>
      <c r="AB1835" s="434"/>
      <c r="AC1835" s="61"/>
      <c r="AD1835" s="207"/>
      <c r="AE1835" s="61"/>
      <c r="AF1835" s="130"/>
      <c r="AG1835" s="123"/>
      <c r="AH1835" s="123"/>
      <c r="AI1835" s="61"/>
      <c r="AJ1835" s="61"/>
      <c r="AK1835" s="61"/>
      <c r="AL1835" s="61"/>
      <c r="AM1835" s="76"/>
      <c r="AN1835" s="239"/>
      <c r="AO1835" s="239"/>
      <c r="AP1835" s="239"/>
      <c r="AQ1835" s="239"/>
    </row>
    <row r="1836" spans="1:43" x14ac:dyDescent="0.25">
      <c r="A1836" s="232"/>
      <c r="B1836" s="191"/>
      <c r="C1836" s="191"/>
      <c r="D1836" s="198"/>
      <c r="E1836" s="198"/>
      <c r="F1836" s="211"/>
      <c r="G1836" s="211"/>
      <c r="H1836" s="211"/>
      <c r="I1836" s="211"/>
      <c r="J1836" s="211"/>
      <c r="K1836" s="211"/>
      <c r="L1836" s="211"/>
      <c r="M1836" s="211"/>
      <c r="N1836" s="211"/>
      <c r="O1836" s="211"/>
      <c r="P1836" s="211"/>
      <c r="Q1836" s="211"/>
      <c r="R1836" s="211"/>
      <c r="S1836" s="211"/>
      <c r="T1836" s="211"/>
      <c r="U1836" s="211"/>
      <c r="V1836" s="211"/>
      <c r="W1836" s="211"/>
      <c r="X1836" s="211"/>
      <c r="Y1836" s="189"/>
      <c r="Z1836" s="127"/>
      <c r="AA1836" s="127"/>
      <c r="AB1836" s="434"/>
      <c r="AC1836" s="61"/>
      <c r="AD1836" s="207"/>
      <c r="AE1836" s="61"/>
      <c r="AF1836" s="130"/>
      <c r="AG1836" s="123"/>
      <c r="AH1836" s="123"/>
      <c r="AI1836" s="61"/>
      <c r="AJ1836" s="61"/>
      <c r="AK1836" s="61"/>
      <c r="AL1836" s="61"/>
      <c r="AM1836" s="76"/>
      <c r="AN1836" s="239"/>
      <c r="AO1836" s="239"/>
      <c r="AP1836" s="239"/>
      <c r="AQ1836" s="239"/>
    </row>
    <row r="1837" spans="1:43" x14ac:dyDescent="0.25">
      <c r="A1837" s="232"/>
      <c r="B1837" s="74"/>
      <c r="C1837" s="74"/>
      <c r="D1837" s="74"/>
      <c r="E1837" s="74"/>
      <c r="F1837" s="209"/>
      <c r="G1837" s="209"/>
      <c r="H1837" s="209"/>
      <c r="I1837" s="209"/>
      <c r="J1837" s="209"/>
      <c r="K1837" s="209"/>
      <c r="L1837" s="209"/>
      <c r="M1837" s="209"/>
      <c r="N1837" s="209"/>
      <c r="O1837" s="209"/>
      <c r="P1837" s="209"/>
      <c r="Q1837" s="209"/>
      <c r="R1837" s="209"/>
      <c r="S1837" s="209"/>
      <c r="T1837" s="209"/>
      <c r="U1837" s="209"/>
      <c r="V1837" s="209"/>
      <c r="W1837" s="209"/>
      <c r="X1837" s="209"/>
      <c r="Y1837" s="64"/>
      <c r="Z1837" s="127"/>
      <c r="AA1837" s="127"/>
      <c r="AB1837" s="434"/>
      <c r="AC1837" s="61"/>
      <c r="AD1837" s="207"/>
      <c r="AE1837" s="61"/>
      <c r="AF1837" s="130"/>
      <c r="AG1837" s="123"/>
      <c r="AH1837" s="123"/>
      <c r="AI1837" s="61"/>
      <c r="AJ1837" s="61"/>
      <c r="AK1837" s="61"/>
      <c r="AL1837" s="61"/>
      <c r="AM1837" s="76"/>
      <c r="AN1837" s="239"/>
      <c r="AO1837" s="239"/>
      <c r="AP1837" s="239"/>
      <c r="AQ1837" s="239"/>
    </row>
    <row r="1838" spans="1:43" x14ac:dyDescent="0.25">
      <c r="A1838" s="232"/>
      <c r="B1838" s="191"/>
      <c r="C1838" s="191"/>
      <c r="D1838" s="198"/>
      <c r="E1838" s="198"/>
      <c r="F1838" s="211"/>
      <c r="G1838" s="211"/>
      <c r="H1838" s="211"/>
      <c r="I1838" s="211"/>
      <c r="J1838" s="211"/>
      <c r="K1838" s="211"/>
      <c r="L1838" s="211"/>
      <c r="M1838" s="211"/>
      <c r="N1838" s="211"/>
      <c r="O1838" s="211"/>
      <c r="P1838" s="211"/>
      <c r="Q1838" s="211"/>
      <c r="R1838" s="211"/>
      <c r="S1838" s="211"/>
      <c r="T1838" s="211"/>
      <c r="U1838" s="211"/>
      <c r="V1838" s="211"/>
      <c r="W1838" s="211"/>
      <c r="X1838" s="211"/>
      <c r="Y1838" s="189"/>
      <c r="Z1838" s="127"/>
      <c r="AA1838" s="127"/>
      <c r="AB1838" s="434"/>
      <c r="AC1838" s="61"/>
      <c r="AD1838" s="207"/>
      <c r="AE1838" s="61"/>
      <c r="AF1838" s="130"/>
      <c r="AG1838" s="123"/>
      <c r="AH1838" s="123"/>
      <c r="AI1838" s="61"/>
      <c r="AJ1838" s="61"/>
      <c r="AK1838" s="61"/>
      <c r="AL1838" s="61"/>
      <c r="AM1838" s="76"/>
      <c r="AN1838" s="239"/>
      <c r="AO1838" s="239"/>
      <c r="AP1838" s="239"/>
      <c r="AQ1838" s="239"/>
    </row>
    <row r="1839" spans="1:43" x14ac:dyDescent="0.25">
      <c r="A1839" s="232"/>
      <c r="B1839" s="74"/>
      <c r="C1839" s="74"/>
      <c r="D1839" s="74"/>
      <c r="E1839" s="74"/>
      <c r="F1839" s="209"/>
      <c r="G1839" s="209"/>
      <c r="H1839" s="209"/>
      <c r="I1839" s="209"/>
      <c r="J1839" s="209"/>
      <c r="K1839" s="209"/>
      <c r="L1839" s="209"/>
      <c r="M1839" s="209"/>
      <c r="N1839" s="209"/>
      <c r="O1839" s="209"/>
      <c r="P1839" s="209"/>
      <c r="Q1839" s="209"/>
      <c r="R1839" s="209"/>
      <c r="S1839" s="209"/>
      <c r="T1839" s="209"/>
      <c r="U1839" s="209"/>
      <c r="V1839" s="209"/>
      <c r="W1839" s="209"/>
      <c r="X1839" s="209"/>
      <c r="Y1839" s="64"/>
      <c r="Z1839" s="127"/>
      <c r="AA1839" s="127"/>
      <c r="AB1839" s="434"/>
      <c r="AC1839" s="61"/>
      <c r="AD1839" s="207"/>
      <c r="AE1839" s="61"/>
      <c r="AF1839" s="130"/>
      <c r="AG1839" s="123"/>
      <c r="AH1839" s="123"/>
      <c r="AI1839" s="61"/>
      <c r="AJ1839" s="61"/>
      <c r="AK1839" s="61"/>
      <c r="AL1839" s="61"/>
      <c r="AM1839" s="76"/>
      <c r="AN1839" s="239"/>
      <c r="AO1839" s="239"/>
      <c r="AP1839" s="239"/>
      <c r="AQ1839" s="239"/>
    </row>
    <row r="1840" spans="1:43" x14ac:dyDescent="0.25">
      <c r="A1840" s="232"/>
      <c r="B1840" s="191"/>
      <c r="C1840" s="191"/>
      <c r="D1840" s="198"/>
      <c r="E1840" s="198"/>
      <c r="F1840" s="211"/>
      <c r="G1840" s="211"/>
      <c r="H1840" s="211"/>
      <c r="I1840" s="211"/>
      <c r="J1840" s="211"/>
      <c r="K1840" s="211"/>
      <c r="L1840" s="211"/>
      <c r="M1840" s="211"/>
      <c r="N1840" s="211"/>
      <c r="O1840" s="211"/>
      <c r="P1840" s="211"/>
      <c r="Q1840" s="211"/>
      <c r="R1840" s="211"/>
      <c r="S1840" s="211"/>
      <c r="T1840" s="211"/>
      <c r="U1840" s="211"/>
      <c r="V1840" s="211"/>
      <c r="W1840" s="211"/>
      <c r="X1840" s="211"/>
      <c r="Y1840" s="189"/>
      <c r="Z1840" s="127"/>
      <c r="AA1840" s="127"/>
      <c r="AB1840" s="434"/>
      <c r="AC1840" s="61"/>
      <c r="AD1840" s="207"/>
      <c r="AE1840" s="61"/>
      <c r="AF1840" s="130"/>
      <c r="AG1840" s="123"/>
      <c r="AH1840" s="123"/>
      <c r="AI1840" s="61"/>
      <c r="AJ1840" s="61"/>
      <c r="AK1840" s="61"/>
      <c r="AL1840" s="61"/>
      <c r="AM1840" s="76"/>
      <c r="AN1840" s="239"/>
      <c r="AO1840" s="239"/>
      <c r="AP1840" s="239"/>
      <c r="AQ1840" s="239"/>
    </row>
    <row r="1841" spans="1:43" x14ac:dyDescent="0.25">
      <c r="A1841" s="232"/>
      <c r="B1841" s="74"/>
      <c r="C1841" s="74"/>
      <c r="D1841" s="74"/>
      <c r="E1841" s="74"/>
      <c r="F1841" s="209"/>
      <c r="G1841" s="209"/>
      <c r="H1841" s="209"/>
      <c r="I1841" s="209"/>
      <c r="J1841" s="209"/>
      <c r="K1841" s="209"/>
      <c r="L1841" s="209"/>
      <c r="M1841" s="209"/>
      <c r="N1841" s="209"/>
      <c r="O1841" s="209"/>
      <c r="P1841" s="209"/>
      <c r="Q1841" s="209"/>
      <c r="R1841" s="209"/>
      <c r="S1841" s="209"/>
      <c r="T1841" s="209"/>
      <c r="U1841" s="209"/>
      <c r="V1841" s="209"/>
      <c r="W1841" s="209"/>
      <c r="X1841" s="209"/>
      <c r="Y1841" s="64"/>
      <c r="Z1841" s="127"/>
      <c r="AA1841" s="127"/>
      <c r="AB1841" s="434"/>
      <c r="AC1841" s="61"/>
      <c r="AD1841" s="207"/>
      <c r="AE1841" s="61"/>
      <c r="AF1841" s="130"/>
      <c r="AG1841" s="123"/>
      <c r="AH1841" s="123"/>
      <c r="AI1841" s="61"/>
      <c r="AJ1841" s="61"/>
      <c r="AK1841" s="61"/>
      <c r="AL1841" s="61"/>
      <c r="AM1841" s="76"/>
      <c r="AN1841" s="239"/>
      <c r="AO1841" s="239"/>
      <c r="AP1841" s="239"/>
      <c r="AQ1841" s="239"/>
    </row>
    <row r="1842" spans="1:43" x14ac:dyDescent="0.25">
      <c r="A1842" s="232"/>
      <c r="B1842" s="191"/>
      <c r="C1842" s="191"/>
      <c r="D1842" s="198"/>
      <c r="E1842" s="198"/>
      <c r="F1842" s="211"/>
      <c r="G1842" s="211"/>
      <c r="H1842" s="211"/>
      <c r="I1842" s="211"/>
      <c r="J1842" s="211"/>
      <c r="K1842" s="211"/>
      <c r="L1842" s="211"/>
      <c r="M1842" s="211"/>
      <c r="N1842" s="211"/>
      <c r="O1842" s="211"/>
      <c r="P1842" s="211"/>
      <c r="Q1842" s="211"/>
      <c r="R1842" s="211"/>
      <c r="S1842" s="211"/>
      <c r="T1842" s="211"/>
      <c r="U1842" s="211"/>
      <c r="V1842" s="211"/>
      <c r="W1842" s="211"/>
      <c r="X1842" s="211"/>
      <c r="Y1842" s="189"/>
      <c r="Z1842" s="127"/>
      <c r="AA1842" s="127"/>
      <c r="AB1842" s="434"/>
      <c r="AC1842" s="61"/>
      <c r="AD1842" s="207"/>
      <c r="AE1842" s="61"/>
      <c r="AF1842" s="130"/>
      <c r="AG1842" s="123"/>
      <c r="AH1842" s="123"/>
      <c r="AI1842" s="61"/>
      <c r="AJ1842" s="61"/>
      <c r="AK1842" s="61"/>
      <c r="AL1842" s="61"/>
      <c r="AM1842" s="76"/>
      <c r="AN1842" s="239"/>
      <c r="AO1842" s="239"/>
      <c r="AP1842" s="239"/>
      <c r="AQ1842" s="239"/>
    </row>
    <row r="1843" spans="1:43" x14ac:dyDescent="0.25">
      <c r="A1843" s="232"/>
      <c r="B1843" s="74"/>
      <c r="C1843" s="74"/>
      <c r="D1843" s="74"/>
      <c r="E1843" s="74"/>
      <c r="F1843" s="209"/>
      <c r="G1843" s="209"/>
      <c r="H1843" s="209"/>
      <c r="I1843" s="209"/>
      <c r="J1843" s="209"/>
      <c r="K1843" s="209"/>
      <c r="L1843" s="209"/>
      <c r="M1843" s="209"/>
      <c r="N1843" s="209"/>
      <c r="O1843" s="209"/>
      <c r="P1843" s="209"/>
      <c r="Q1843" s="209"/>
      <c r="R1843" s="209"/>
      <c r="S1843" s="209"/>
      <c r="T1843" s="209"/>
      <c r="U1843" s="209"/>
      <c r="V1843" s="209"/>
      <c r="W1843" s="209"/>
      <c r="X1843" s="209"/>
      <c r="Y1843" s="64"/>
      <c r="Z1843" s="127"/>
      <c r="AA1843" s="127"/>
      <c r="AB1843" s="434"/>
      <c r="AC1843" s="61"/>
      <c r="AD1843" s="207"/>
      <c r="AE1843" s="61"/>
      <c r="AF1843" s="130"/>
      <c r="AG1843" s="123"/>
      <c r="AH1843" s="123"/>
      <c r="AI1843" s="61"/>
      <c r="AJ1843" s="61"/>
      <c r="AK1843" s="61"/>
      <c r="AL1843" s="61"/>
      <c r="AM1843" s="76"/>
      <c r="AN1843" s="239"/>
      <c r="AO1843" s="239"/>
      <c r="AP1843" s="239"/>
      <c r="AQ1843" s="239"/>
    </row>
    <row r="1844" spans="1:43" x14ac:dyDescent="0.25">
      <c r="A1844" s="232"/>
      <c r="B1844" s="191"/>
      <c r="C1844" s="191"/>
      <c r="D1844" s="198"/>
      <c r="E1844" s="198"/>
      <c r="F1844" s="211"/>
      <c r="G1844" s="211"/>
      <c r="H1844" s="211"/>
      <c r="I1844" s="211"/>
      <c r="J1844" s="211"/>
      <c r="K1844" s="211"/>
      <c r="L1844" s="211"/>
      <c r="M1844" s="211"/>
      <c r="N1844" s="211"/>
      <c r="O1844" s="211"/>
      <c r="P1844" s="211"/>
      <c r="Q1844" s="211"/>
      <c r="R1844" s="211"/>
      <c r="S1844" s="211"/>
      <c r="T1844" s="211"/>
      <c r="U1844" s="211"/>
      <c r="V1844" s="211"/>
      <c r="W1844" s="211"/>
      <c r="X1844" s="211"/>
      <c r="Y1844" s="189"/>
      <c r="Z1844" s="127"/>
      <c r="AA1844" s="127"/>
      <c r="AB1844" s="434"/>
      <c r="AC1844" s="61"/>
      <c r="AD1844" s="207"/>
      <c r="AE1844" s="61"/>
      <c r="AF1844" s="130"/>
      <c r="AG1844" s="123"/>
      <c r="AH1844" s="123"/>
      <c r="AI1844" s="61"/>
      <c r="AJ1844" s="61"/>
      <c r="AK1844" s="61"/>
      <c r="AL1844" s="61"/>
      <c r="AM1844" s="76"/>
      <c r="AN1844" s="239"/>
      <c r="AO1844" s="239"/>
      <c r="AP1844" s="239"/>
      <c r="AQ1844" s="239"/>
    </row>
    <row r="1845" spans="1:43" x14ac:dyDescent="0.25">
      <c r="A1845" s="232"/>
      <c r="B1845" s="74"/>
      <c r="C1845" s="74"/>
      <c r="D1845" s="74"/>
      <c r="E1845" s="74"/>
      <c r="F1845" s="209"/>
      <c r="G1845" s="209"/>
      <c r="H1845" s="209"/>
      <c r="I1845" s="209"/>
      <c r="J1845" s="209"/>
      <c r="K1845" s="209"/>
      <c r="L1845" s="209"/>
      <c r="M1845" s="209"/>
      <c r="N1845" s="209"/>
      <c r="O1845" s="209"/>
      <c r="P1845" s="209"/>
      <c r="Q1845" s="209"/>
      <c r="R1845" s="209"/>
      <c r="S1845" s="209"/>
      <c r="T1845" s="209"/>
      <c r="U1845" s="209"/>
      <c r="V1845" s="209"/>
      <c r="W1845" s="209"/>
      <c r="X1845" s="209"/>
      <c r="Y1845" s="64"/>
      <c r="Z1845" s="127"/>
      <c r="AA1845" s="127"/>
      <c r="AB1845" s="434"/>
      <c r="AC1845" s="61"/>
      <c r="AD1845" s="207"/>
      <c r="AE1845" s="61"/>
      <c r="AF1845" s="130"/>
      <c r="AG1845" s="123"/>
      <c r="AH1845" s="123"/>
      <c r="AI1845" s="61"/>
      <c r="AJ1845" s="61"/>
      <c r="AK1845" s="61"/>
      <c r="AL1845" s="61"/>
      <c r="AM1845" s="76"/>
      <c r="AN1845" s="239"/>
      <c r="AO1845" s="239"/>
      <c r="AP1845" s="239"/>
      <c r="AQ1845" s="239"/>
    </row>
    <row r="1846" spans="1:43" x14ac:dyDescent="0.25">
      <c r="A1846" s="232"/>
      <c r="B1846" s="191"/>
      <c r="C1846" s="191"/>
      <c r="D1846" s="198"/>
      <c r="E1846" s="198"/>
      <c r="F1846" s="211"/>
      <c r="G1846" s="211"/>
      <c r="H1846" s="211"/>
      <c r="I1846" s="211"/>
      <c r="J1846" s="211"/>
      <c r="K1846" s="211"/>
      <c r="L1846" s="211"/>
      <c r="M1846" s="211"/>
      <c r="N1846" s="211"/>
      <c r="O1846" s="211"/>
      <c r="P1846" s="211"/>
      <c r="Q1846" s="211"/>
      <c r="R1846" s="211"/>
      <c r="S1846" s="211"/>
      <c r="T1846" s="211"/>
      <c r="U1846" s="211"/>
      <c r="V1846" s="211"/>
      <c r="W1846" s="211"/>
      <c r="X1846" s="211"/>
      <c r="Y1846" s="189"/>
      <c r="Z1846" s="127"/>
      <c r="AA1846" s="127"/>
      <c r="AB1846" s="434"/>
      <c r="AC1846" s="61"/>
      <c r="AD1846" s="207"/>
      <c r="AE1846" s="61"/>
      <c r="AF1846" s="130"/>
      <c r="AG1846" s="123"/>
      <c r="AH1846" s="123"/>
      <c r="AI1846" s="61"/>
      <c r="AJ1846" s="61"/>
      <c r="AK1846" s="61"/>
      <c r="AL1846" s="61"/>
      <c r="AM1846" s="76"/>
      <c r="AN1846" s="239"/>
      <c r="AO1846" s="239"/>
      <c r="AP1846" s="239"/>
      <c r="AQ1846" s="239"/>
    </row>
    <row r="1847" spans="1:43" x14ac:dyDescent="0.25">
      <c r="A1847" s="232"/>
      <c r="B1847" s="74"/>
      <c r="C1847" s="74"/>
      <c r="D1847" s="74"/>
      <c r="E1847" s="74"/>
      <c r="F1847" s="209"/>
      <c r="G1847" s="209"/>
      <c r="H1847" s="209"/>
      <c r="I1847" s="209"/>
      <c r="J1847" s="209"/>
      <c r="K1847" s="209"/>
      <c r="L1847" s="209"/>
      <c r="M1847" s="209"/>
      <c r="N1847" s="209"/>
      <c r="O1847" s="209"/>
      <c r="P1847" s="209"/>
      <c r="Q1847" s="209"/>
      <c r="R1847" s="209"/>
      <c r="S1847" s="209"/>
      <c r="T1847" s="209"/>
      <c r="U1847" s="209"/>
      <c r="V1847" s="209"/>
      <c r="W1847" s="209"/>
      <c r="X1847" s="209"/>
      <c r="Y1847" s="64"/>
      <c r="Z1847" s="127"/>
      <c r="AA1847" s="127"/>
      <c r="AB1847" s="434"/>
      <c r="AC1847" s="61"/>
      <c r="AD1847" s="207"/>
      <c r="AE1847" s="61"/>
      <c r="AF1847" s="130"/>
      <c r="AG1847" s="123"/>
      <c r="AH1847" s="123"/>
      <c r="AI1847" s="61"/>
      <c r="AJ1847" s="61"/>
      <c r="AK1847" s="61"/>
      <c r="AL1847" s="61"/>
      <c r="AM1847" s="76"/>
      <c r="AN1847" s="239"/>
      <c r="AO1847" s="239"/>
      <c r="AP1847" s="239"/>
      <c r="AQ1847" s="239"/>
    </row>
    <row r="1848" spans="1:43" x14ac:dyDescent="0.25">
      <c r="A1848" s="232"/>
      <c r="B1848" s="191"/>
      <c r="C1848" s="191"/>
      <c r="D1848" s="198"/>
      <c r="E1848" s="198"/>
      <c r="F1848" s="211"/>
      <c r="G1848" s="211"/>
      <c r="H1848" s="211"/>
      <c r="I1848" s="211"/>
      <c r="J1848" s="211"/>
      <c r="K1848" s="211"/>
      <c r="L1848" s="211"/>
      <c r="M1848" s="211"/>
      <c r="N1848" s="211"/>
      <c r="O1848" s="211"/>
      <c r="P1848" s="211"/>
      <c r="Q1848" s="211"/>
      <c r="R1848" s="211"/>
      <c r="S1848" s="211"/>
      <c r="T1848" s="211"/>
      <c r="U1848" s="211"/>
      <c r="V1848" s="211"/>
      <c r="W1848" s="211"/>
      <c r="X1848" s="211"/>
      <c r="Y1848" s="189"/>
      <c r="Z1848" s="127"/>
      <c r="AA1848" s="127"/>
      <c r="AB1848" s="434"/>
      <c r="AC1848" s="61"/>
      <c r="AD1848" s="207"/>
      <c r="AE1848" s="61"/>
      <c r="AF1848" s="130"/>
      <c r="AG1848" s="123"/>
      <c r="AH1848" s="123"/>
      <c r="AI1848" s="61"/>
      <c r="AJ1848" s="61"/>
      <c r="AK1848" s="61"/>
      <c r="AL1848" s="61"/>
      <c r="AM1848" s="76"/>
      <c r="AN1848" s="239"/>
      <c r="AO1848" s="239"/>
      <c r="AP1848" s="239"/>
      <c r="AQ1848" s="239"/>
    </row>
    <row r="1849" spans="1:43" x14ac:dyDescent="0.25">
      <c r="A1849" s="232"/>
      <c r="B1849" s="74"/>
      <c r="C1849" s="74"/>
      <c r="D1849" s="74"/>
      <c r="E1849" s="74"/>
      <c r="F1849" s="209"/>
      <c r="G1849" s="209"/>
      <c r="H1849" s="209"/>
      <c r="I1849" s="209"/>
      <c r="J1849" s="209"/>
      <c r="K1849" s="209"/>
      <c r="L1849" s="209"/>
      <c r="M1849" s="209"/>
      <c r="N1849" s="209"/>
      <c r="O1849" s="209"/>
      <c r="P1849" s="209"/>
      <c r="Q1849" s="209"/>
      <c r="R1849" s="209"/>
      <c r="S1849" s="209"/>
      <c r="T1849" s="209"/>
      <c r="U1849" s="209"/>
      <c r="V1849" s="209"/>
      <c r="W1849" s="209"/>
      <c r="X1849" s="209"/>
      <c r="Y1849" s="64"/>
      <c r="Z1849" s="127"/>
      <c r="AA1849" s="127"/>
      <c r="AB1849" s="434"/>
      <c r="AC1849" s="61"/>
      <c r="AD1849" s="207"/>
      <c r="AE1849" s="61"/>
      <c r="AF1849" s="130"/>
      <c r="AG1849" s="123"/>
      <c r="AH1849" s="123"/>
      <c r="AI1849" s="61"/>
      <c r="AJ1849" s="61"/>
      <c r="AK1849" s="61"/>
      <c r="AL1849" s="61"/>
      <c r="AM1849" s="76"/>
      <c r="AN1849" s="239"/>
      <c r="AO1849" s="239"/>
      <c r="AP1849" s="239"/>
      <c r="AQ1849" s="239"/>
    </row>
    <row r="1850" spans="1:43" x14ac:dyDescent="0.25">
      <c r="A1850" s="232"/>
      <c r="B1850" s="191"/>
      <c r="C1850" s="191"/>
      <c r="D1850" s="198"/>
      <c r="E1850" s="198"/>
      <c r="F1850" s="211"/>
      <c r="G1850" s="211"/>
      <c r="H1850" s="211"/>
      <c r="I1850" s="211"/>
      <c r="J1850" s="211"/>
      <c r="K1850" s="211"/>
      <c r="L1850" s="211"/>
      <c r="M1850" s="211"/>
      <c r="N1850" s="211"/>
      <c r="O1850" s="211"/>
      <c r="P1850" s="211"/>
      <c r="Q1850" s="211"/>
      <c r="R1850" s="211"/>
      <c r="S1850" s="211"/>
      <c r="T1850" s="211"/>
      <c r="U1850" s="211"/>
      <c r="V1850" s="211"/>
      <c r="W1850" s="211"/>
      <c r="X1850" s="211"/>
      <c r="Y1850" s="189"/>
      <c r="Z1850" s="127"/>
      <c r="AA1850" s="127"/>
      <c r="AB1850" s="434"/>
      <c r="AC1850" s="61"/>
      <c r="AD1850" s="207"/>
      <c r="AE1850" s="61"/>
      <c r="AF1850" s="130"/>
      <c r="AG1850" s="123"/>
      <c r="AH1850" s="123"/>
      <c r="AI1850" s="61"/>
      <c r="AJ1850" s="61"/>
      <c r="AK1850" s="61"/>
      <c r="AL1850" s="61"/>
      <c r="AM1850" s="76"/>
      <c r="AN1850" s="239"/>
      <c r="AO1850" s="239"/>
      <c r="AP1850" s="239"/>
      <c r="AQ1850" s="239"/>
    </row>
    <row r="1851" spans="1:43" x14ac:dyDescent="0.25">
      <c r="A1851" s="232"/>
      <c r="B1851" s="74"/>
      <c r="C1851" s="74"/>
      <c r="D1851" s="74"/>
      <c r="E1851" s="74"/>
      <c r="F1851" s="209"/>
      <c r="G1851" s="209"/>
      <c r="H1851" s="209"/>
      <c r="I1851" s="209"/>
      <c r="J1851" s="209"/>
      <c r="K1851" s="209"/>
      <c r="L1851" s="209"/>
      <c r="M1851" s="209"/>
      <c r="N1851" s="209"/>
      <c r="O1851" s="209"/>
      <c r="P1851" s="209"/>
      <c r="Q1851" s="209"/>
      <c r="R1851" s="209"/>
      <c r="S1851" s="209"/>
      <c r="T1851" s="209"/>
      <c r="U1851" s="209"/>
      <c r="V1851" s="209"/>
      <c r="W1851" s="209"/>
      <c r="X1851" s="209"/>
      <c r="Y1851" s="64"/>
      <c r="Z1851" s="127"/>
      <c r="AA1851" s="127"/>
      <c r="AB1851" s="434"/>
      <c r="AC1851" s="61"/>
      <c r="AD1851" s="207"/>
      <c r="AE1851" s="61"/>
      <c r="AF1851" s="130"/>
      <c r="AG1851" s="123"/>
      <c r="AH1851" s="123"/>
      <c r="AI1851" s="61"/>
      <c r="AJ1851" s="61"/>
      <c r="AK1851" s="61"/>
      <c r="AL1851" s="61"/>
      <c r="AM1851" s="76"/>
      <c r="AN1851" s="239"/>
      <c r="AO1851" s="239"/>
      <c r="AP1851" s="239"/>
      <c r="AQ1851" s="239"/>
    </row>
    <row r="1852" spans="1:43" x14ac:dyDescent="0.25">
      <c r="A1852" s="232"/>
      <c r="B1852" s="191"/>
      <c r="C1852" s="191"/>
      <c r="D1852" s="198"/>
      <c r="E1852" s="198"/>
      <c r="F1852" s="211"/>
      <c r="G1852" s="211"/>
      <c r="H1852" s="211"/>
      <c r="I1852" s="211"/>
      <c r="J1852" s="211"/>
      <c r="K1852" s="211"/>
      <c r="L1852" s="211"/>
      <c r="M1852" s="211"/>
      <c r="N1852" s="211"/>
      <c r="O1852" s="211"/>
      <c r="P1852" s="211"/>
      <c r="Q1852" s="211"/>
      <c r="R1852" s="211"/>
      <c r="S1852" s="211"/>
      <c r="T1852" s="211"/>
      <c r="U1852" s="211"/>
      <c r="V1852" s="211"/>
      <c r="W1852" s="211"/>
      <c r="X1852" s="211"/>
      <c r="Y1852" s="189"/>
      <c r="Z1852" s="127"/>
      <c r="AA1852" s="127"/>
      <c r="AB1852" s="434"/>
      <c r="AC1852" s="61"/>
      <c r="AD1852" s="207"/>
      <c r="AE1852" s="61"/>
      <c r="AF1852" s="130"/>
      <c r="AG1852" s="123"/>
      <c r="AH1852" s="123"/>
      <c r="AI1852" s="61"/>
      <c r="AJ1852" s="61"/>
      <c r="AK1852" s="61"/>
      <c r="AL1852" s="61"/>
      <c r="AM1852" s="76"/>
      <c r="AN1852" s="239"/>
      <c r="AO1852" s="239"/>
      <c r="AP1852" s="239"/>
      <c r="AQ1852" s="239"/>
    </row>
    <row r="1853" spans="1:43" x14ac:dyDescent="0.25">
      <c r="A1853" s="232"/>
      <c r="B1853" s="74"/>
      <c r="C1853" s="74"/>
      <c r="D1853" s="74"/>
      <c r="E1853" s="74"/>
      <c r="F1853" s="209"/>
      <c r="G1853" s="209"/>
      <c r="H1853" s="209"/>
      <c r="I1853" s="209"/>
      <c r="J1853" s="209"/>
      <c r="K1853" s="209"/>
      <c r="L1853" s="209"/>
      <c r="M1853" s="209"/>
      <c r="N1853" s="209"/>
      <c r="O1853" s="209"/>
      <c r="P1853" s="209"/>
      <c r="Q1853" s="209"/>
      <c r="R1853" s="209"/>
      <c r="S1853" s="209"/>
      <c r="T1853" s="209"/>
      <c r="U1853" s="209"/>
      <c r="V1853" s="209"/>
      <c r="W1853" s="209"/>
      <c r="X1853" s="209"/>
      <c r="Y1853" s="64"/>
      <c r="Z1853" s="127"/>
      <c r="AA1853" s="127"/>
      <c r="AB1853" s="434"/>
      <c r="AC1853" s="61"/>
      <c r="AD1853" s="207"/>
      <c r="AE1853" s="61"/>
      <c r="AF1853" s="130"/>
      <c r="AG1853" s="123"/>
      <c r="AH1853" s="123"/>
      <c r="AI1853" s="61"/>
      <c r="AJ1853" s="61"/>
      <c r="AK1853" s="61"/>
      <c r="AL1853" s="61"/>
      <c r="AM1853" s="76"/>
      <c r="AN1853" s="239"/>
      <c r="AO1853" s="239"/>
      <c r="AP1853" s="239"/>
      <c r="AQ1853" s="239"/>
    </row>
    <row r="1854" spans="1:43" x14ac:dyDescent="0.25">
      <c r="A1854" s="232"/>
      <c r="B1854" s="191"/>
      <c r="C1854" s="191"/>
      <c r="D1854" s="198"/>
      <c r="E1854" s="198"/>
      <c r="F1854" s="211"/>
      <c r="G1854" s="211"/>
      <c r="H1854" s="211"/>
      <c r="I1854" s="211"/>
      <c r="J1854" s="211"/>
      <c r="K1854" s="211"/>
      <c r="L1854" s="211"/>
      <c r="M1854" s="211"/>
      <c r="N1854" s="211"/>
      <c r="O1854" s="211"/>
      <c r="P1854" s="211"/>
      <c r="Q1854" s="211"/>
      <c r="R1854" s="211"/>
      <c r="S1854" s="211"/>
      <c r="T1854" s="211"/>
      <c r="U1854" s="211"/>
      <c r="V1854" s="211"/>
      <c r="W1854" s="211"/>
      <c r="X1854" s="211"/>
      <c r="Y1854" s="189"/>
      <c r="Z1854" s="127"/>
      <c r="AA1854" s="127"/>
      <c r="AB1854" s="434"/>
      <c r="AC1854" s="61"/>
      <c r="AD1854" s="207"/>
      <c r="AE1854" s="61"/>
      <c r="AF1854" s="130"/>
      <c r="AG1854" s="123"/>
      <c r="AH1854" s="123"/>
      <c r="AI1854" s="61"/>
      <c r="AJ1854" s="61"/>
      <c r="AK1854" s="61"/>
      <c r="AL1854" s="61"/>
      <c r="AM1854" s="76"/>
      <c r="AN1854" s="239"/>
      <c r="AO1854" s="239"/>
      <c r="AP1854" s="239"/>
      <c r="AQ1854" s="239"/>
    </row>
    <row r="1855" spans="1:43" x14ac:dyDescent="0.25">
      <c r="A1855" s="232"/>
      <c r="B1855" s="74"/>
      <c r="C1855" s="74"/>
      <c r="D1855" s="74"/>
      <c r="E1855" s="74"/>
      <c r="F1855" s="209"/>
      <c r="G1855" s="209"/>
      <c r="H1855" s="209"/>
      <c r="I1855" s="209"/>
      <c r="J1855" s="209"/>
      <c r="K1855" s="209"/>
      <c r="L1855" s="209"/>
      <c r="M1855" s="209"/>
      <c r="N1855" s="209"/>
      <c r="O1855" s="209"/>
      <c r="P1855" s="209"/>
      <c r="Q1855" s="209"/>
      <c r="R1855" s="209"/>
      <c r="S1855" s="209"/>
      <c r="T1855" s="209"/>
      <c r="U1855" s="209"/>
      <c r="V1855" s="209"/>
      <c r="W1855" s="209"/>
      <c r="X1855" s="209"/>
      <c r="Y1855" s="64"/>
      <c r="Z1855" s="127"/>
      <c r="AA1855" s="127"/>
      <c r="AB1855" s="434"/>
      <c r="AC1855" s="61"/>
      <c r="AD1855" s="207"/>
      <c r="AE1855" s="61"/>
      <c r="AF1855" s="130"/>
      <c r="AG1855" s="123"/>
      <c r="AH1855" s="123"/>
      <c r="AI1855" s="61"/>
      <c r="AJ1855" s="61"/>
      <c r="AK1855" s="61"/>
      <c r="AL1855" s="61"/>
      <c r="AM1855" s="76"/>
      <c r="AN1855" s="239"/>
      <c r="AO1855" s="239"/>
      <c r="AP1855" s="239"/>
      <c r="AQ1855" s="239"/>
    </row>
    <row r="1856" spans="1:43" x14ac:dyDescent="0.25">
      <c r="A1856" s="232"/>
      <c r="B1856" s="191"/>
      <c r="C1856" s="191"/>
      <c r="D1856" s="198"/>
      <c r="E1856" s="198"/>
      <c r="F1856" s="211"/>
      <c r="G1856" s="211"/>
      <c r="H1856" s="211"/>
      <c r="I1856" s="211"/>
      <c r="J1856" s="211"/>
      <c r="K1856" s="211"/>
      <c r="L1856" s="211"/>
      <c r="M1856" s="211"/>
      <c r="N1856" s="211"/>
      <c r="O1856" s="211"/>
      <c r="P1856" s="211"/>
      <c r="Q1856" s="211"/>
      <c r="R1856" s="211"/>
      <c r="S1856" s="211"/>
      <c r="T1856" s="211"/>
      <c r="U1856" s="211"/>
      <c r="V1856" s="211"/>
      <c r="W1856" s="211"/>
      <c r="X1856" s="211"/>
      <c r="Y1856" s="189"/>
      <c r="Z1856" s="127"/>
      <c r="AA1856" s="127"/>
      <c r="AB1856" s="434"/>
      <c r="AC1856" s="61"/>
      <c r="AD1856" s="207"/>
      <c r="AE1856" s="61"/>
      <c r="AF1856" s="130"/>
      <c r="AG1856" s="123"/>
      <c r="AH1856" s="123"/>
      <c r="AI1856" s="61"/>
      <c r="AJ1856" s="61"/>
      <c r="AK1856" s="61"/>
      <c r="AL1856" s="61"/>
      <c r="AM1856" s="76"/>
      <c r="AN1856" s="239"/>
      <c r="AO1856" s="239"/>
      <c r="AP1856" s="239"/>
      <c r="AQ1856" s="239"/>
    </row>
    <row r="1857" spans="1:43" x14ac:dyDescent="0.25">
      <c r="A1857" s="232"/>
      <c r="B1857" s="74"/>
      <c r="C1857" s="74"/>
      <c r="D1857" s="74"/>
      <c r="E1857" s="74"/>
      <c r="F1857" s="209"/>
      <c r="G1857" s="209"/>
      <c r="H1857" s="209"/>
      <c r="I1857" s="209"/>
      <c r="J1857" s="209"/>
      <c r="K1857" s="209"/>
      <c r="L1857" s="209"/>
      <c r="M1857" s="209"/>
      <c r="N1857" s="209"/>
      <c r="O1857" s="209"/>
      <c r="P1857" s="209"/>
      <c r="Q1857" s="209"/>
      <c r="R1857" s="209"/>
      <c r="S1857" s="209"/>
      <c r="T1857" s="209"/>
      <c r="U1857" s="209"/>
      <c r="V1857" s="209"/>
      <c r="W1857" s="209"/>
      <c r="X1857" s="209"/>
      <c r="Y1857" s="64"/>
      <c r="Z1857" s="127"/>
      <c r="AA1857" s="127"/>
      <c r="AB1857" s="434"/>
      <c r="AC1857" s="61"/>
      <c r="AD1857" s="207"/>
      <c r="AE1857" s="61"/>
      <c r="AF1857" s="130"/>
      <c r="AG1857" s="123"/>
      <c r="AH1857" s="123"/>
      <c r="AI1857" s="61"/>
      <c r="AJ1857" s="61"/>
      <c r="AK1857" s="61"/>
      <c r="AL1857" s="61"/>
      <c r="AM1857" s="76"/>
      <c r="AN1857" s="239"/>
      <c r="AO1857" s="239"/>
      <c r="AP1857" s="239"/>
      <c r="AQ1857" s="239"/>
    </row>
    <row r="1858" spans="1:43" x14ac:dyDescent="0.25">
      <c r="A1858" s="232"/>
      <c r="B1858" s="191"/>
      <c r="C1858" s="191"/>
      <c r="D1858" s="198"/>
      <c r="E1858" s="198"/>
      <c r="F1858" s="211"/>
      <c r="G1858" s="211"/>
      <c r="H1858" s="211"/>
      <c r="I1858" s="211"/>
      <c r="J1858" s="211"/>
      <c r="K1858" s="211"/>
      <c r="L1858" s="211"/>
      <c r="M1858" s="211"/>
      <c r="N1858" s="211"/>
      <c r="O1858" s="211"/>
      <c r="P1858" s="211"/>
      <c r="Q1858" s="211"/>
      <c r="R1858" s="211"/>
      <c r="S1858" s="211"/>
      <c r="T1858" s="211"/>
      <c r="U1858" s="211"/>
      <c r="V1858" s="211"/>
      <c r="W1858" s="211"/>
      <c r="X1858" s="211"/>
      <c r="Y1858" s="189"/>
      <c r="Z1858" s="127"/>
      <c r="AA1858" s="127"/>
      <c r="AB1858" s="434"/>
      <c r="AC1858" s="61"/>
      <c r="AD1858" s="207"/>
      <c r="AE1858" s="61"/>
      <c r="AF1858" s="130"/>
      <c r="AG1858" s="123"/>
      <c r="AH1858" s="123"/>
      <c r="AI1858" s="61"/>
      <c r="AJ1858" s="61"/>
      <c r="AK1858" s="61"/>
      <c r="AL1858" s="61"/>
      <c r="AM1858" s="76"/>
      <c r="AN1858" s="239"/>
      <c r="AO1858" s="239"/>
      <c r="AP1858" s="239"/>
      <c r="AQ1858" s="239"/>
    </row>
    <row r="1859" spans="1:43" x14ac:dyDescent="0.25">
      <c r="A1859" s="232"/>
      <c r="B1859" s="74"/>
      <c r="C1859" s="74"/>
      <c r="D1859" s="74"/>
      <c r="E1859" s="74"/>
      <c r="F1859" s="209"/>
      <c r="G1859" s="209"/>
      <c r="H1859" s="209"/>
      <c r="I1859" s="209"/>
      <c r="J1859" s="209"/>
      <c r="K1859" s="209"/>
      <c r="L1859" s="209"/>
      <c r="M1859" s="209"/>
      <c r="N1859" s="209"/>
      <c r="O1859" s="209"/>
      <c r="P1859" s="209"/>
      <c r="Q1859" s="209"/>
      <c r="R1859" s="209"/>
      <c r="S1859" s="209"/>
      <c r="T1859" s="209"/>
      <c r="U1859" s="209"/>
      <c r="V1859" s="209"/>
      <c r="W1859" s="209"/>
      <c r="X1859" s="209"/>
      <c r="Y1859" s="64"/>
      <c r="Z1859" s="127"/>
      <c r="AA1859" s="127"/>
      <c r="AB1859" s="434"/>
      <c r="AC1859" s="61"/>
      <c r="AD1859" s="207"/>
      <c r="AE1859" s="61"/>
      <c r="AF1859" s="130"/>
      <c r="AG1859" s="123"/>
      <c r="AH1859" s="123"/>
      <c r="AI1859" s="61"/>
      <c r="AJ1859" s="61"/>
      <c r="AK1859" s="61"/>
      <c r="AL1859" s="61"/>
      <c r="AM1859" s="76"/>
      <c r="AN1859" s="239"/>
      <c r="AO1859" s="239"/>
      <c r="AP1859" s="239"/>
      <c r="AQ1859" s="239"/>
    </row>
    <row r="1860" spans="1:43" x14ac:dyDescent="0.25">
      <c r="A1860" s="232"/>
      <c r="B1860" s="191"/>
      <c r="C1860" s="191"/>
      <c r="D1860" s="198"/>
      <c r="E1860" s="198"/>
      <c r="F1860" s="211"/>
      <c r="G1860" s="211"/>
      <c r="H1860" s="211"/>
      <c r="I1860" s="211"/>
      <c r="J1860" s="211"/>
      <c r="K1860" s="211"/>
      <c r="L1860" s="211"/>
      <c r="M1860" s="211"/>
      <c r="N1860" s="211"/>
      <c r="O1860" s="211"/>
      <c r="P1860" s="211"/>
      <c r="Q1860" s="211"/>
      <c r="R1860" s="211"/>
      <c r="S1860" s="211"/>
      <c r="T1860" s="211"/>
      <c r="U1860" s="211"/>
      <c r="V1860" s="211"/>
      <c r="W1860" s="211"/>
      <c r="X1860" s="211"/>
      <c r="Y1860" s="189"/>
      <c r="Z1860" s="127"/>
      <c r="AA1860" s="127"/>
      <c r="AB1860" s="434"/>
      <c r="AC1860" s="61"/>
      <c r="AD1860" s="207"/>
      <c r="AE1860" s="61"/>
      <c r="AF1860" s="130"/>
      <c r="AG1860" s="123"/>
      <c r="AH1860" s="123"/>
      <c r="AI1860" s="61"/>
      <c r="AJ1860" s="61"/>
      <c r="AK1860" s="61"/>
      <c r="AL1860" s="61"/>
      <c r="AM1860" s="76"/>
      <c r="AN1860" s="239"/>
      <c r="AO1860" s="239"/>
      <c r="AP1860" s="239"/>
      <c r="AQ1860" s="239"/>
    </row>
    <row r="1861" spans="1:43" x14ac:dyDescent="0.25">
      <c r="A1861" s="232"/>
      <c r="B1861" s="74"/>
      <c r="C1861" s="74"/>
      <c r="D1861" s="74"/>
      <c r="E1861" s="74"/>
      <c r="F1861" s="209"/>
      <c r="G1861" s="209"/>
      <c r="H1861" s="209"/>
      <c r="I1861" s="209"/>
      <c r="J1861" s="209"/>
      <c r="K1861" s="209"/>
      <c r="L1861" s="209"/>
      <c r="M1861" s="209"/>
      <c r="N1861" s="209"/>
      <c r="O1861" s="209"/>
      <c r="P1861" s="209"/>
      <c r="Q1861" s="209"/>
      <c r="R1861" s="209"/>
      <c r="S1861" s="209"/>
      <c r="T1861" s="209"/>
      <c r="U1861" s="209"/>
      <c r="V1861" s="209"/>
      <c r="W1861" s="209"/>
      <c r="X1861" s="209"/>
      <c r="Y1861" s="64"/>
      <c r="Z1861" s="127"/>
      <c r="AA1861" s="127"/>
      <c r="AB1861" s="434"/>
      <c r="AC1861" s="61"/>
      <c r="AD1861" s="207"/>
      <c r="AE1861" s="61"/>
      <c r="AF1861" s="130"/>
      <c r="AG1861" s="123"/>
      <c r="AH1861" s="123"/>
      <c r="AI1861" s="61"/>
      <c r="AJ1861" s="61"/>
      <c r="AK1861" s="61"/>
      <c r="AL1861" s="61"/>
      <c r="AM1861" s="76"/>
      <c r="AN1861" s="239"/>
      <c r="AO1861" s="239"/>
      <c r="AP1861" s="239"/>
      <c r="AQ1861" s="239"/>
    </row>
    <row r="1862" spans="1:43" x14ac:dyDescent="0.25">
      <c r="A1862" s="232"/>
      <c r="B1862" s="191"/>
      <c r="C1862" s="191"/>
      <c r="D1862" s="198"/>
      <c r="E1862" s="198"/>
      <c r="F1862" s="211"/>
      <c r="G1862" s="211"/>
      <c r="H1862" s="211"/>
      <c r="I1862" s="211"/>
      <c r="J1862" s="211"/>
      <c r="K1862" s="211"/>
      <c r="L1862" s="211"/>
      <c r="M1862" s="211"/>
      <c r="N1862" s="211"/>
      <c r="O1862" s="211"/>
      <c r="P1862" s="211"/>
      <c r="Q1862" s="211"/>
      <c r="R1862" s="211"/>
      <c r="S1862" s="211"/>
      <c r="T1862" s="211"/>
      <c r="U1862" s="211"/>
      <c r="V1862" s="211"/>
      <c r="W1862" s="211"/>
      <c r="X1862" s="211"/>
      <c r="Y1862" s="189"/>
      <c r="Z1862" s="127"/>
      <c r="AA1862" s="127"/>
      <c r="AB1862" s="434"/>
      <c r="AC1862" s="61"/>
      <c r="AD1862" s="207"/>
      <c r="AE1862" s="61"/>
      <c r="AF1862" s="130"/>
      <c r="AG1862" s="123"/>
      <c r="AH1862" s="123"/>
      <c r="AI1862" s="61"/>
      <c r="AJ1862" s="61"/>
      <c r="AK1862" s="61"/>
      <c r="AL1862" s="61"/>
      <c r="AM1862" s="76"/>
      <c r="AN1862" s="239"/>
      <c r="AO1862" s="239"/>
      <c r="AP1862" s="239"/>
      <c r="AQ1862" s="239"/>
    </row>
    <row r="1863" spans="1:43" x14ac:dyDescent="0.25">
      <c r="A1863" s="232"/>
      <c r="B1863" s="74"/>
      <c r="C1863" s="74"/>
      <c r="D1863" s="74"/>
      <c r="E1863" s="74"/>
      <c r="F1863" s="209"/>
      <c r="G1863" s="209"/>
      <c r="H1863" s="209"/>
      <c r="I1863" s="209"/>
      <c r="J1863" s="209"/>
      <c r="K1863" s="209"/>
      <c r="L1863" s="209"/>
      <c r="M1863" s="209"/>
      <c r="N1863" s="209"/>
      <c r="O1863" s="209"/>
      <c r="P1863" s="209"/>
      <c r="Q1863" s="209"/>
      <c r="R1863" s="209"/>
      <c r="S1863" s="209"/>
      <c r="T1863" s="209"/>
      <c r="U1863" s="209"/>
      <c r="V1863" s="209"/>
      <c r="W1863" s="209"/>
      <c r="X1863" s="209"/>
      <c r="Y1863" s="64"/>
      <c r="Z1863" s="127"/>
      <c r="AA1863" s="127"/>
      <c r="AB1863" s="434"/>
      <c r="AC1863" s="61"/>
      <c r="AD1863" s="207"/>
      <c r="AE1863" s="61"/>
      <c r="AF1863" s="130"/>
      <c r="AG1863" s="123"/>
      <c r="AH1863" s="123"/>
      <c r="AI1863" s="61"/>
      <c r="AJ1863" s="61"/>
      <c r="AK1863" s="61"/>
      <c r="AL1863" s="61"/>
      <c r="AM1863" s="76"/>
      <c r="AN1863" s="239"/>
      <c r="AO1863" s="239"/>
      <c r="AP1863" s="239"/>
      <c r="AQ1863" s="239"/>
    </row>
    <row r="1864" spans="1:43" x14ac:dyDescent="0.25">
      <c r="A1864" s="232"/>
      <c r="B1864" s="191"/>
      <c r="C1864" s="191"/>
      <c r="D1864" s="198"/>
      <c r="E1864" s="198"/>
      <c r="F1864" s="211"/>
      <c r="G1864" s="211"/>
      <c r="H1864" s="211"/>
      <c r="I1864" s="211"/>
      <c r="J1864" s="211"/>
      <c r="K1864" s="211"/>
      <c r="L1864" s="211"/>
      <c r="M1864" s="211"/>
      <c r="N1864" s="211"/>
      <c r="O1864" s="211"/>
      <c r="P1864" s="211"/>
      <c r="Q1864" s="211"/>
      <c r="R1864" s="211"/>
      <c r="S1864" s="211"/>
      <c r="T1864" s="211"/>
      <c r="U1864" s="211"/>
      <c r="V1864" s="211"/>
      <c r="W1864" s="211"/>
      <c r="X1864" s="211"/>
      <c r="Y1864" s="189"/>
      <c r="Z1864" s="127"/>
      <c r="AA1864" s="127"/>
      <c r="AB1864" s="434"/>
      <c r="AC1864" s="61"/>
      <c r="AD1864" s="207"/>
      <c r="AE1864" s="61"/>
      <c r="AF1864" s="130"/>
      <c r="AG1864" s="123"/>
      <c r="AH1864" s="123"/>
      <c r="AI1864" s="61"/>
      <c r="AJ1864" s="61"/>
      <c r="AK1864" s="61"/>
      <c r="AL1864" s="61"/>
      <c r="AM1864" s="76"/>
      <c r="AN1864" s="239"/>
      <c r="AO1864" s="239"/>
      <c r="AP1864" s="239"/>
      <c r="AQ1864" s="239"/>
    </row>
    <row r="1865" spans="1:43" x14ac:dyDescent="0.25">
      <c r="A1865" s="232"/>
      <c r="B1865" s="74"/>
      <c r="C1865" s="74"/>
      <c r="D1865" s="74"/>
      <c r="E1865" s="74"/>
      <c r="F1865" s="209"/>
      <c r="G1865" s="209"/>
      <c r="H1865" s="209"/>
      <c r="I1865" s="209"/>
      <c r="J1865" s="209"/>
      <c r="K1865" s="209"/>
      <c r="L1865" s="209"/>
      <c r="M1865" s="209"/>
      <c r="N1865" s="209"/>
      <c r="O1865" s="209"/>
      <c r="P1865" s="209"/>
      <c r="Q1865" s="209"/>
      <c r="R1865" s="209"/>
      <c r="S1865" s="209"/>
      <c r="T1865" s="209"/>
      <c r="U1865" s="209"/>
      <c r="V1865" s="209"/>
      <c r="W1865" s="209"/>
      <c r="X1865" s="209"/>
      <c r="Y1865" s="64"/>
      <c r="Z1865" s="127"/>
      <c r="AA1865" s="127"/>
      <c r="AB1865" s="434"/>
      <c r="AC1865" s="61"/>
      <c r="AD1865" s="207"/>
      <c r="AE1865" s="61"/>
      <c r="AF1865" s="130"/>
      <c r="AG1865" s="123"/>
      <c r="AH1865" s="123"/>
      <c r="AI1865" s="61"/>
      <c r="AJ1865" s="61"/>
      <c r="AK1865" s="61"/>
      <c r="AL1865" s="61"/>
      <c r="AM1865" s="76"/>
      <c r="AN1865" s="239"/>
      <c r="AO1865" s="239"/>
      <c r="AP1865" s="239"/>
      <c r="AQ1865" s="239"/>
    </row>
    <row r="1866" spans="1:43" x14ac:dyDescent="0.25">
      <c r="A1866" s="232"/>
      <c r="B1866" s="191"/>
      <c r="C1866" s="191"/>
      <c r="D1866" s="198"/>
      <c r="E1866" s="198"/>
      <c r="F1866" s="211"/>
      <c r="G1866" s="211"/>
      <c r="H1866" s="211"/>
      <c r="I1866" s="211"/>
      <c r="J1866" s="211"/>
      <c r="K1866" s="211"/>
      <c r="L1866" s="211"/>
      <c r="M1866" s="211"/>
      <c r="N1866" s="211"/>
      <c r="O1866" s="211"/>
      <c r="P1866" s="211"/>
      <c r="Q1866" s="211"/>
      <c r="R1866" s="211"/>
      <c r="S1866" s="211"/>
      <c r="T1866" s="211"/>
      <c r="U1866" s="211"/>
      <c r="V1866" s="211"/>
      <c r="W1866" s="211"/>
      <c r="X1866" s="211"/>
      <c r="Y1866" s="189"/>
      <c r="Z1866" s="127"/>
      <c r="AA1866" s="127"/>
      <c r="AB1866" s="434"/>
      <c r="AC1866" s="61"/>
      <c r="AD1866" s="207"/>
      <c r="AE1866" s="61"/>
      <c r="AF1866" s="130"/>
      <c r="AG1866" s="123"/>
      <c r="AH1866" s="123"/>
      <c r="AI1866" s="61"/>
      <c r="AJ1866" s="61"/>
      <c r="AK1866" s="61"/>
      <c r="AL1866" s="61"/>
      <c r="AM1866" s="76"/>
      <c r="AN1866" s="239"/>
      <c r="AO1866" s="239"/>
      <c r="AP1866" s="239"/>
      <c r="AQ1866" s="239"/>
    </row>
    <row r="1867" spans="1:43" x14ac:dyDescent="0.25">
      <c r="A1867" s="232"/>
      <c r="B1867" s="74"/>
      <c r="C1867" s="74"/>
      <c r="D1867" s="74"/>
      <c r="E1867" s="74"/>
      <c r="F1867" s="209"/>
      <c r="G1867" s="209"/>
      <c r="H1867" s="209"/>
      <c r="I1867" s="209"/>
      <c r="J1867" s="209"/>
      <c r="K1867" s="209"/>
      <c r="L1867" s="209"/>
      <c r="M1867" s="209"/>
      <c r="N1867" s="209"/>
      <c r="O1867" s="209"/>
      <c r="P1867" s="209"/>
      <c r="Q1867" s="209"/>
      <c r="R1867" s="209"/>
      <c r="S1867" s="209"/>
      <c r="T1867" s="209"/>
      <c r="U1867" s="209"/>
      <c r="V1867" s="209"/>
      <c r="W1867" s="209"/>
      <c r="X1867" s="209"/>
      <c r="Y1867" s="64"/>
      <c r="Z1867" s="127"/>
      <c r="AA1867" s="127"/>
      <c r="AB1867" s="434"/>
      <c r="AC1867" s="61"/>
      <c r="AD1867" s="207"/>
      <c r="AE1867" s="61"/>
      <c r="AF1867" s="130"/>
      <c r="AG1867" s="123"/>
      <c r="AH1867" s="123"/>
      <c r="AI1867" s="61"/>
      <c r="AJ1867" s="61"/>
      <c r="AK1867" s="61"/>
      <c r="AL1867" s="61"/>
      <c r="AM1867" s="76"/>
      <c r="AN1867" s="239"/>
      <c r="AO1867" s="239"/>
      <c r="AP1867" s="239"/>
      <c r="AQ1867" s="239"/>
    </row>
    <row r="1868" spans="1:43" x14ac:dyDescent="0.25">
      <c r="A1868" s="232"/>
      <c r="B1868" s="191"/>
      <c r="C1868" s="191"/>
      <c r="D1868" s="198"/>
      <c r="E1868" s="198"/>
      <c r="F1868" s="211"/>
      <c r="G1868" s="211"/>
      <c r="H1868" s="211"/>
      <c r="I1868" s="211"/>
      <c r="J1868" s="211"/>
      <c r="K1868" s="211"/>
      <c r="L1868" s="211"/>
      <c r="M1868" s="211"/>
      <c r="N1868" s="211"/>
      <c r="O1868" s="211"/>
      <c r="P1868" s="211"/>
      <c r="Q1868" s="211"/>
      <c r="R1868" s="211"/>
      <c r="S1868" s="211"/>
      <c r="T1868" s="211"/>
      <c r="U1868" s="211"/>
      <c r="V1868" s="211"/>
      <c r="W1868" s="211"/>
      <c r="X1868" s="211"/>
      <c r="Y1868" s="189"/>
      <c r="Z1868" s="127"/>
      <c r="AA1868" s="127"/>
      <c r="AB1868" s="434"/>
      <c r="AC1868" s="61"/>
      <c r="AD1868" s="207"/>
      <c r="AE1868" s="61"/>
      <c r="AF1868" s="130"/>
      <c r="AG1868" s="123"/>
      <c r="AH1868" s="123"/>
      <c r="AI1868" s="61"/>
      <c r="AJ1868" s="61"/>
      <c r="AK1868" s="61"/>
      <c r="AL1868" s="61"/>
      <c r="AM1868" s="76"/>
      <c r="AN1868" s="239"/>
      <c r="AO1868" s="239"/>
      <c r="AP1868" s="239"/>
      <c r="AQ1868" s="239"/>
    </row>
    <row r="1869" spans="1:43" x14ac:dyDescent="0.25">
      <c r="A1869" s="232"/>
      <c r="B1869" s="74"/>
      <c r="C1869" s="74"/>
      <c r="D1869" s="74"/>
      <c r="E1869" s="74"/>
      <c r="F1869" s="209"/>
      <c r="G1869" s="209"/>
      <c r="H1869" s="209"/>
      <c r="I1869" s="209"/>
      <c r="J1869" s="209"/>
      <c r="K1869" s="209"/>
      <c r="L1869" s="209"/>
      <c r="M1869" s="209"/>
      <c r="N1869" s="209"/>
      <c r="O1869" s="209"/>
      <c r="P1869" s="209"/>
      <c r="Q1869" s="209"/>
      <c r="R1869" s="209"/>
      <c r="S1869" s="209"/>
      <c r="T1869" s="209"/>
      <c r="U1869" s="209"/>
      <c r="V1869" s="209"/>
      <c r="W1869" s="209"/>
      <c r="X1869" s="209"/>
      <c r="Y1869" s="64"/>
      <c r="Z1869" s="127"/>
      <c r="AA1869" s="127"/>
      <c r="AB1869" s="434"/>
      <c r="AC1869" s="61"/>
      <c r="AD1869" s="207"/>
      <c r="AE1869" s="61"/>
      <c r="AF1869" s="130"/>
      <c r="AG1869" s="123"/>
      <c r="AH1869" s="123"/>
      <c r="AI1869" s="61"/>
      <c r="AJ1869" s="61"/>
      <c r="AK1869" s="61"/>
      <c r="AL1869" s="61"/>
      <c r="AM1869" s="76"/>
      <c r="AN1869" s="239"/>
      <c r="AO1869" s="239"/>
      <c r="AP1869" s="239"/>
      <c r="AQ1869" s="239"/>
    </row>
    <row r="1870" spans="1:43" x14ac:dyDescent="0.25">
      <c r="A1870" s="232"/>
      <c r="B1870" s="191"/>
      <c r="C1870" s="191"/>
      <c r="D1870" s="198"/>
      <c r="E1870" s="198"/>
      <c r="F1870" s="211"/>
      <c r="G1870" s="211"/>
      <c r="H1870" s="211"/>
      <c r="I1870" s="211"/>
      <c r="J1870" s="211"/>
      <c r="K1870" s="211"/>
      <c r="L1870" s="211"/>
      <c r="M1870" s="211"/>
      <c r="N1870" s="211"/>
      <c r="O1870" s="211"/>
      <c r="P1870" s="211"/>
      <c r="Q1870" s="211"/>
      <c r="R1870" s="211"/>
      <c r="S1870" s="211"/>
      <c r="T1870" s="211"/>
      <c r="U1870" s="211"/>
      <c r="V1870" s="211"/>
      <c r="W1870" s="211"/>
      <c r="X1870" s="211"/>
      <c r="Y1870" s="189"/>
      <c r="Z1870" s="127"/>
      <c r="AA1870" s="127"/>
      <c r="AB1870" s="434"/>
      <c r="AC1870" s="61"/>
      <c r="AD1870" s="207"/>
      <c r="AE1870" s="61"/>
      <c r="AF1870" s="130"/>
      <c r="AG1870" s="123"/>
      <c r="AH1870" s="123"/>
      <c r="AI1870" s="61"/>
      <c r="AJ1870" s="61"/>
      <c r="AK1870" s="61"/>
      <c r="AL1870" s="61"/>
      <c r="AM1870" s="76"/>
      <c r="AN1870" s="239"/>
      <c r="AO1870" s="239"/>
      <c r="AP1870" s="239"/>
      <c r="AQ1870" s="239"/>
    </row>
    <row r="1871" spans="1:43" x14ac:dyDescent="0.25">
      <c r="A1871" s="232"/>
      <c r="B1871" s="74"/>
      <c r="C1871" s="74"/>
      <c r="D1871" s="74"/>
      <c r="E1871" s="74"/>
      <c r="F1871" s="209"/>
      <c r="G1871" s="209"/>
      <c r="H1871" s="209"/>
      <c r="I1871" s="209"/>
      <c r="J1871" s="209"/>
      <c r="K1871" s="209"/>
      <c r="L1871" s="209"/>
      <c r="M1871" s="209"/>
      <c r="N1871" s="209"/>
      <c r="O1871" s="209"/>
      <c r="P1871" s="209"/>
      <c r="Q1871" s="209"/>
      <c r="R1871" s="209"/>
      <c r="S1871" s="209"/>
      <c r="T1871" s="209"/>
      <c r="U1871" s="209"/>
      <c r="V1871" s="209"/>
      <c r="W1871" s="209"/>
      <c r="X1871" s="209"/>
      <c r="Y1871" s="64"/>
      <c r="Z1871" s="127"/>
      <c r="AA1871" s="127"/>
      <c r="AB1871" s="434"/>
      <c r="AC1871" s="61"/>
      <c r="AD1871" s="207"/>
      <c r="AE1871" s="61"/>
      <c r="AF1871" s="130"/>
      <c r="AG1871" s="123"/>
      <c r="AH1871" s="123"/>
      <c r="AI1871" s="61"/>
      <c r="AJ1871" s="61"/>
      <c r="AK1871" s="61"/>
      <c r="AL1871" s="61"/>
      <c r="AM1871" s="76"/>
      <c r="AN1871" s="239"/>
      <c r="AO1871" s="239"/>
      <c r="AP1871" s="239"/>
      <c r="AQ1871" s="239"/>
    </row>
    <row r="1872" spans="1:43" x14ac:dyDescent="0.25">
      <c r="A1872" s="232"/>
      <c r="B1872" s="191"/>
      <c r="C1872" s="191"/>
      <c r="D1872" s="198"/>
      <c r="E1872" s="198"/>
      <c r="F1872" s="211"/>
      <c r="G1872" s="211"/>
      <c r="H1872" s="211"/>
      <c r="I1872" s="211"/>
      <c r="J1872" s="211"/>
      <c r="K1872" s="211"/>
      <c r="L1872" s="211"/>
      <c r="M1872" s="211"/>
      <c r="N1872" s="211"/>
      <c r="O1872" s="211"/>
      <c r="P1872" s="211"/>
      <c r="Q1872" s="211"/>
      <c r="R1872" s="211"/>
      <c r="S1872" s="211"/>
      <c r="T1872" s="211"/>
      <c r="U1872" s="211"/>
      <c r="V1872" s="211"/>
      <c r="W1872" s="211"/>
      <c r="X1872" s="211"/>
      <c r="Y1872" s="189"/>
      <c r="Z1872" s="127"/>
      <c r="AA1872" s="127"/>
      <c r="AB1872" s="434"/>
      <c r="AC1872" s="61"/>
      <c r="AD1872" s="207"/>
      <c r="AE1872" s="61"/>
      <c r="AF1872" s="130"/>
      <c r="AG1872" s="123"/>
      <c r="AH1872" s="123"/>
      <c r="AI1872" s="61"/>
      <c r="AJ1872" s="61"/>
      <c r="AK1872" s="61"/>
      <c r="AL1872" s="61"/>
      <c r="AM1872" s="76"/>
      <c r="AN1872" s="239"/>
      <c r="AO1872" s="239"/>
      <c r="AP1872" s="239"/>
      <c r="AQ1872" s="239"/>
    </row>
    <row r="1873" spans="1:43" x14ac:dyDescent="0.25">
      <c r="A1873" s="232"/>
      <c r="B1873" s="74"/>
      <c r="C1873" s="74"/>
      <c r="D1873" s="74"/>
      <c r="E1873" s="74"/>
      <c r="F1873" s="209"/>
      <c r="G1873" s="209"/>
      <c r="H1873" s="209"/>
      <c r="I1873" s="209"/>
      <c r="J1873" s="209"/>
      <c r="K1873" s="209"/>
      <c r="L1873" s="209"/>
      <c r="M1873" s="209"/>
      <c r="N1873" s="209"/>
      <c r="O1873" s="209"/>
      <c r="P1873" s="209"/>
      <c r="Q1873" s="209"/>
      <c r="R1873" s="209"/>
      <c r="S1873" s="209"/>
      <c r="T1873" s="209"/>
      <c r="U1873" s="209"/>
      <c r="V1873" s="209"/>
      <c r="W1873" s="209"/>
      <c r="X1873" s="209"/>
      <c r="Y1873" s="64"/>
      <c r="Z1873" s="127"/>
      <c r="AA1873" s="127"/>
      <c r="AB1873" s="434"/>
      <c r="AC1873" s="61"/>
      <c r="AD1873" s="207"/>
      <c r="AE1873" s="61"/>
      <c r="AF1873" s="130"/>
      <c r="AG1873" s="123"/>
      <c r="AH1873" s="123"/>
      <c r="AI1873" s="61"/>
      <c r="AJ1873" s="61"/>
      <c r="AK1873" s="61"/>
      <c r="AL1873" s="61"/>
      <c r="AM1873" s="76"/>
      <c r="AN1873" s="239"/>
      <c r="AO1873" s="239"/>
      <c r="AP1873" s="239"/>
      <c r="AQ1873" s="239"/>
    </row>
    <row r="1874" spans="1:43" x14ac:dyDescent="0.25">
      <c r="A1874" s="232"/>
      <c r="B1874" s="191"/>
      <c r="C1874" s="191"/>
      <c r="D1874" s="198"/>
      <c r="E1874" s="198"/>
      <c r="F1874" s="211"/>
      <c r="G1874" s="211"/>
      <c r="H1874" s="211"/>
      <c r="I1874" s="211"/>
      <c r="J1874" s="211"/>
      <c r="K1874" s="211"/>
      <c r="L1874" s="211"/>
      <c r="M1874" s="211"/>
      <c r="N1874" s="211"/>
      <c r="O1874" s="211"/>
      <c r="P1874" s="211"/>
      <c r="Q1874" s="211"/>
      <c r="R1874" s="211"/>
      <c r="S1874" s="211"/>
      <c r="T1874" s="211"/>
      <c r="U1874" s="211"/>
      <c r="V1874" s="211"/>
      <c r="W1874" s="211"/>
      <c r="X1874" s="211"/>
      <c r="Y1874" s="189"/>
      <c r="Z1874" s="127"/>
      <c r="AA1874" s="127"/>
      <c r="AB1874" s="434"/>
      <c r="AC1874" s="61"/>
      <c r="AD1874" s="207"/>
      <c r="AE1874" s="61"/>
      <c r="AF1874" s="130"/>
      <c r="AG1874" s="123"/>
      <c r="AH1874" s="123"/>
      <c r="AI1874" s="61"/>
      <c r="AJ1874" s="61"/>
      <c r="AK1874" s="61"/>
      <c r="AL1874" s="61"/>
      <c r="AM1874" s="76"/>
      <c r="AN1874" s="239"/>
      <c r="AO1874" s="239"/>
      <c r="AP1874" s="239"/>
      <c r="AQ1874" s="239"/>
    </row>
    <row r="1875" spans="1:43" x14ac:dyDescent="0.25">
      <c r="A1875" s="232"/>
      <c r="B1875" s="74"/>
      <c r="C1875" s="74"/>
      <c r="D1875" s="74"/>
      <c r="E1875" s="74"/>
      <c r="F1875" s="209"/>
      <c r="G1875" s="209"/>
      <c r="H1875" s="209"/>
      <c r="I1875" s="209"/>
      <c r="J1875" s="209"/>
      <c r="K1875" s="209"/>
      <c r="L1875" s="209"/>
      <c r="M1875" s="209"/>
      <c r="N1875" s="209"/>
      <c r="O1875" s="209"/>
      <c r="P1875" s="209"/>
      <c r="Q1875" s="209"/>
      <c r="R1875" s="209"/>
      <c r="S1875" s="209"/>
      <c r="T1875" s="209"/>
      <c r="U1875" s="209"/>
      <c r="V1875" s="209"/>
      <c r="W1875" s="209"/>
      <c r="X1875" s="209"/>
      <c r="Y1875" s="64"/>
      <c r="Z1875" s="127"/>
      <c r="AA1875" s="127"/>
      <c r="AB1875" s="434"/>
      <c r="AC1875" s="61"/>
      <c r="AD1875" s="207"/>
      <c r="AE1875" s="61"/>
      <c r="AF1875" s="130"/>
      <c r="AG1875" s="123"/>
      <c r="AH1875" s="123"/>
      <c r="AI1875" s="61"/>
      <c r="AJ1875" s="61"/>
      <c r="AK1875" s="61"/>
      <c r="AL1875" s="61"/>
      <c r="AM1875" s="76"/>
      <c r="AN1875" s="239"/>
      <c r="AO1875" s="239"/>
      <c r="AP1875" s="239"/>
      <c r="AQ1875" s="239"/>
    </row>
    <row r="1876" spans="1:43" x14ac:dyDescent="0.25">
      <c r="A1876" s="232"/>
      <c r="B1876" s="191"/>
      <c r="C1876" s="191"/>
      <c r="D1876" s="198"/>
      <c r="E1876" s="198"/>
      <c r="F1876" s="211"/>
      <c r="G1876" s="211"/>
      <c r="H1876" s="211"/>
      <c r="I1876" s="211"/>
      <c r="J1876" s="211"/>
      <c r="K1876" s="211"/>
      <c r="L1876" s="211"/>
      <c r="M1876" s="211"/>
      <c r="N1876" s="211"/>
      <c r="O1876" s="211"/>
      <c r="P1876" s="211"/>
      <c r="Q1876" s="211"/>
      <c r="R1876" s="211"/>
      <c r="S1876" s="211"/>
      <c r="T1876" s="211"/>
      <c r="U1876" s="211"/>
      <c r="V1876" s="211"/>
      <c r="W1876" s="211"/>
      <c r="X1876" s="211"/>
      <c r="Y1876" s="189"/>
      <c r="Z1876" s="127"/>
      <c r="AA1876" s="127"/>
      <c r="AB1876" s="434"/>
      <c r="AC1876" s="61"/>
      <c r="AD1876" s="207"/>
      <c r="AE1876" s="61"/>
      <c r="AF1876" s="130"/>
      <c r="AG1876" s="123"/>
      <c r="AH1876" s="123"/>
      <c r="AI1876" s="61"/>
      <c r="AJ1876" s="61"/>
      <c r="AK1876" s="61"/>
      <c r="AL1876" s="61"/>
      <c r="AM1876" s="76"/>
      <c r="AN1876" s="239"/>
      <c r="AO1876" s="239"/>
      <c r="AP1876" s="239"/>
      <c r="AQ1876" s="239"/>
    </row>
    <row r="1877" spans="1:43" x14ac:dyDescent="0.25">
      <c r="A1877" s="232"/>
      <c r="B1877" s="74"/>
      <c r="C1877" s="74"/>
      <c r="D1877" s="74"/>
      <c r="E1877" s="74"/>
      <c r="F1877" s="209"/>
      <c r="G1877" s="209"/>
      <c r="H1877" s="209"/>
      <c r="I1877" s="209"/>
      <c r="J1877" s="209"/>
      <c r="K1877" s="209"/>
      <c r="L1877" s="209"/>
      <c r="M1877" s="209"/>
      <c r="N1877" s="209"/>
      <c r="O1877" s="209"/>
      <c r="P1877" s="209"/>
      <c r="Q1877" s="209"/>
      <c r="R1877" s="209"/>
      <c r="S1877" s="209"/>
      <c r="T1877" s="209"/>
      <c r="U1877" s="209"/>
      <c r="V1877" s="209"/>
      <c r="W1877" s="209"/>
      <c r="X1877" s="209"/>
      <c r="Y1877" s="64"/>
      <c r="Z1877" s="127"/>
      <c r="AA1877" s="127"/>
      <c r="AB1877" s="434"/>
      <c r="AC1877" s="61"/>
      <c r="AD1877" s="207"/>
      <c r="AE1877" s="61"/>
      <c r="AF1877" s="130"/>
      <c r="AG1877" s="123"/>
      <c r="AH1877" s="123"/>
      <c r="AI1877" s="61"/>
      <c r="AJ1877" s="61"/>
      <c r="AK1877" s="61"/>
      <c r="AL1877" s="61"/>
      <c r="AM1877" s="76"/>
      <c r="AN1877" s="239"/>
      <c r="AO1877" s="239"/>
      <c r="AP1877" s="239"/>
      <c r="AQ1877" s="239"/>
    </row>
    <row r="1878" spans="1:43" x14ac:dyDescent="0.25">
      <c r="A1878" s="232"/>
      <c r="B1878" s="191"/>
      <c r="C1878" s="191"/>
      <c r="D1878" s="198"/>
      <c r="E1878" s="198"/>
      <c r="F1878" s="211"/>
      <c r="G1878" s="211"/>
      <c r="H1878" s="211"/>
      <c r="I1878" s="211"/>
      <c r="J1878" s="211"/>
      <c r="K1878" s="211"/>
      <c r="L1878" s="211"/>
      <c r="M1878" s="211"/>
      <c r="N1878" s="211"/>
      <c r="O1878" s="211"/>
      <c r="P1878" s="211"/>
      <c r="Q1878" s="211"/>
      <c r="R1878" s="211"/>
      <c r="S1878" s="211"/>
      <c r="T1878" s="211"/>
      <c r="U1878" s="211"/>
      <c r="V1878" s="211"/>
      <c r="W1878" s="211"/>
      <c r="X1878" s="211"/>
      <c r="Y1878" s="189"/>
      <c r="Z1878" s="127"/>
      <c r="AA1878" s="127"/>
      <c r="AB1878" s="434"/>
      <c r="AC1878" s="61"/>
      <c r="AD1878" s="207"/>
      <c r="AE1878" s="61"/>
      <c r="AF1878" s="130"/>
      <c r="AG1878" s="123"/>
      <c r="AH1878" s="123"/>
      <c r="AI1878" s="61"/>
      <c r="AJ1878" s="61"/>
      <c r="AK1878" s="61"/>
      <c r="AL1878" s="61"/>
      <c r="AM1878" s="76"/>
      <c r="AN1878" s="239"/>
      <c r="AO1878" s="239"/>
      <c r="AP1878" s="239"/>
      <c r="AQ1878" s="239"/>
    </row>
    <row r="1879" spans="1:43" x14ac:dyDescent="0.25">
      <c r="A1879" s="232"/>
      <c r="B1879" s="74"/>
      <c r="C1879" s="74"/>
      <c r="D1879" s="74"/>
      <c r="E1879" s="74"/>
      <c r="F1879" s="209"/>
      <c r="G1879" s="209"/>
      <c r="H1879" s="209"/>
      <c r="I1879" s="209"/>
      <c r="J1879" s="209"/>
      <c r="K1879" s="209"/>
      <c r="L1879" s="209"/>
      <c r="M1879" s="209"/>
      <c r="N1879" s="209"/>
      <c r="O1879" s="209"/>
      <c r="P1879" s="209"/>
      <c r="Q1879" s="209"/>
      <c r="R1879" s="209"/>
      <c r="S1879" s="209"/>
      <c r="T1879" s="209"/>
      <c r="U1879" s="209"/>
      <c r="V1879" s="209"/>
      <c r="W1879" s="209"/>
      <c r="X1879" s="209"/>
      <c r="Y1879" s="64"/>
      <c r="Z1879" s="127"/>
      <c r="AA1879" s="127"/>
      <c r="AB1879" s="434"/>
      <c r="AC1879" s="61"/>
      <c r="AD1879" s="207"/>
      <c r="AE1879" s="61"/>
      <c r="AF1879" s="130"/>
      <c r="AG1879" s="123"/>
      <c r="AH1879" s="123"/>
      <c r="AI1879" s="61"/>
      <c r="AJ1879" s="61"/>
      <c r="AK1879" s="61"/>
      <c r="AL1879" s="61"/>
      <c r="AM1879" s="76"/>
      <c r="AN1879" s="239"/>
      <c r="AO1879" s="239"/>
      <c r="AP1879" s="239"/>
      <c r="AQ1879" s="239"/>
    </row>
    <row r="1880" spans="1:43" x14ac:dyDescent="0.25">
      <c r="A1880" s="232"/>
      <c r="B1880" s="191"/>
      <c r="C1880" s="191"/>
      <c r="D1880" s="198"/>
      <c r="E1880" s="198"/>
      <c r="F1880" s="211"/>
      <c r="G1880" s="211"/>
      <c r="H1880" s="211"/>
      <c r="I1880" s="211"/>
      <c r="J1880" s="211"/>
      <c r="K1880" s="211"/>
      <c r="L1880" s="211"/>
      <c r="M1880" s="211"/>
      <c r="N1880" s="211"/>
      <c r="O1880" s="211"/>
      <c r="P1880" s="211"/>
      <c r="Q1880" s="211"/>
      <c r="R1880" s="211"/>
      <c r="S1880" s="211"/>
      <c r="T1880" s="211"/>
      <c r="U1880" s="211"/>
      <c r="V1880" s="211"/>
      <c r="W1880" s="211"/>
      <c r="X1880" s="211"/>
      <c r="Y1880" s="189"/>
      <c r="Z1880" s="127"/>
      <c r="AA1880" s="127"/>
      <c r="AB1880" s="434"/>
      <c r="AC1880" s="61"/>
      <c r="AD1880" s="207"/>
      <c r="AE1880" s="61"/>
      <c r="AF1880" s="130"/>
      <c r="AG1880" s="123"/>
      <c r="AH1880" s="123"/>
      <c r="AI1880" s="61"/>
      <c r="AJ1880" s="61"/>
      <c r="AK1880" s="61"/>
      <c r="AL1880" s="61"/>
      <c r="AM1880" s="76"/>
      <c r="AN1880" s="239"/>
      <c r="AO1880" s="239"/>
      <c r="AP1880" s="239"/>
      <c r="AQ1880" s="239"/>
    </row>
    <row r="1881" spans="1:43" x14ac:dyDescent="0.25">
      <c r="A1881" s="232"/>
      <c r="B1881" s="74"/>
      <c r="C1881" s="74"/>
      <c r="D1881" s="74"/>
      <c r="E1881" s="74"/>
      <c r="F1881" s="209"/>
      <c r="G1881" s="209"/>
      <c r="H1881" s="209"/>
      <c r="I1881" s="209"/>
      <c r="J1881" s="209"/>
      <c r="K1881" s="209"/>
      <c r="L1881" s="209"/>
      <c r="M1881" s="209"/>
      <c r="N1881" s="209"/>
      <c r="O1881" s="209"/>
      <c r="P1881" s="209"/>
      <c r="Q1881" s="209"/>
      <c r="R1881" s="209"/>
      <c r="S1881" s="209"/>
      <c r="T1881" s="209"/>
      <c r="U1881" s="209"/>
      <c r="V1881" s="209"/>
      <c r="W1881" s="209"/>
      <c r="X1881" s="209"/>
      <c r="Y1881" s="64"/>
      <c r="Z1881" s="127"/>
      <c r="AA1881" s="127"/>
      <c r="AB1881" s="434"/>
      <c r="AC1881" s="61"/>
      <c r="AD1881" s="207"/>
      <c r="AE1881" s="61"/>
      <c r="AF1881" s="130"/>
      <c r="AG1881" s="123"/>
      <c r="AH1881" s="123"/>
      <c r="AI1881" s="61"/>
      <c r="AJ1881" s="61"/>
      <c r="AK1881" s="61"/>
      <c r="AL1881" s="61"/>
      <c r="AM1881" s="76"/>
      <c r="AN1881" s="239"/>
      <c r="AO1881" s="239"/>
      <c r="AP1881" s="239"/>
      <c r="AQ1881" s="239"/>
    </row>
    <row r="1882" spans="1:43" x14ac:dyDescent="0.25">
      <c r="A1882" s="232"/>
      <c r="B1882" s="191"/>
      <c r="C1882" s="191"/>
      <c r="D1882" s="198"/>
      <c r="E1882" s="198"/>
      <c r="F1882" s="211"/>
      <c r="G1882" s="211"/>
      <c r="H1882" s="211"/>
      <c r="I1882" s="211"/>
      <c r="J1882" s="211"/>
      <c r="K1882" s="211"/>
      <c r="L1882" s="211"/>
      <c r="M1882" s="211"/>
      <c r="N1882" s="211"/>
      <c r="O1882" s="211"/>
      <c r="P1882" s="211"/>
      <c r="Q1882" s="211"/>
      <c r="R1882" s="211"/>
      <c r="S1882" s="211"/>
      <c r="T1882" s="211"/>
      <c r="U1882" s="211"/>
      <c r="V1882" s="211"/>
      <c r="W1882" s="211"/>
      <c r="X1882" s="211"/>
      <c r="Y1882" s="189"/>
      <c r="Z1882" s="127"/>
      <c r="AA1882" s="127"/>
      <c r="AB1882" s="434"/>
      <c r="AC1882" s="61"/>
      <c r="AD1882" s="207"/>
      <c r="AE1882" s="61"/>
      <c r="AF1882" s="130"/>
      <c r="AG1882" s="123"/>
      <c r="AH1882" s="123"/>
      <c r="AI1882" s="61"/>
      <c r="AJ1882" s="61"/>
      <c r="AK1882" s="61"/>
      <c r="AL1882" s="61"/>
      <c r="AM1882" s="76"/>
      <c r="AN1882" s="239"/>
      <c r="AO1882" s="239"/>
      <c r="AP1882" s="239"/>
      <c r="AQ1882" s="239"/>
    </row>
    <row r="1883" spans="1:43" x14ac:dyDescent="0.25">
      <c r="A1883" s="232"/>
      <c r="B1883" s="74"/>
      <c r="C1883" s="74"/>
      <c r="D1883" s="74"/>
      <c r="E1883" s="74"/>
      <c r="F1883" s="209"/>
      <c r="G1883" s="209"/>
      <c r="H1883" s="209"/>
      <c r="I1883" s="209"/>
      <c r="J1883" s="209"/>
      <c r="K1883" s="209"/>
      <c r="L1883" s="209"/>
      <c r="M1883" s="209"/>
      <c r="N1883" s="209"/>
      <c r="O1883" s="209"/>
      <c r="P1883" s="209"/>
      <c r="Q1883" s="209"/>
      <c r="R1883" s="209"/>
      <c r="S1883" s="209"/>
      <c r="T1883" s="209"/>
      <c r="U1883" s="209"/>
      <c r="V1883" s="209"/>
      <c r="W1883" s="209"/>
      <c r="X1883" s="209"/>
      <c r="Y1883" s="64"/>
      <c r="Z1883" s="127"/>
      <c r="AA1883" s="127"/>
      <c r="AB1883" s="434"/>
      <c r="AC1883" s="61"/>
      <c r="AD1883" s="207"/>
      <c r="AE1883" s="61"/>
      <c r="AF1883" s="130"/>
      <c r="AG1883" s="123"/>
      <c r="AH1883" s="123"/>
      <c r="AI1883" s="61"/>
      <c r="AJ1883" s="61"/>
      <c r="AK1883" s="61"/>
      <c r="AL1883" s="61"/>
      <c r="AM1883" s="76"/>
      <c r="AN1883" s="239"/>
      <c r="AO1883" s="239"/>
      <c r="AP1883" s="239"/>
      <c r="AQ1883" s="239"/>
    </row>
    <row r="1884" spans="1:43" x14ac:dyDescent="0.25">
      <c r="A1884" s="232"/>
      <c r="B1884" s="191"/>
      <c r="C1884" s="191"/>
      <c r="D1884" s="198"/>
      <c r="E1884" s="198"/>
      <c r="F1884" s="211"/>
      <c r="G1884" s="211"/>
      <c r="H1884" s="211"/>
      <c r="I1884" s="211"/>
      <c r="J1884" s="211"/>
      <c r="K1884" s="211"/>
      <c r="L1884" s="211"/>
      <c r="M1884" s="211"/>
      <c r="N1884" s="211"/>
      <c r="O1884" s="211"/>
      <c r="P1884" s="211"/>
      <c r="Q1884" s="211"/>
      <c r="R1884" s="211"/>
      <c r="S1884" s="211"/>
      <c r="T1884" s="211"/>
      <c r="U1884" s="211"/>
      <c r="V1884" s="211"/>
      <c r="W1884" s="211"/>
      <c r="X1884" s="211"/>
      <c r="Y1884" s="189"/>
      <c r="Z1884" s="127"/>
      <c r="AA1884" s="127"/>
      <c r="AB1884" s="434"/>
      <c r="AC1884" s="61"/>
      <c r="AD1884" s="207"/>
      <c r="AE1884" s="61"/>
      <c r="AF1884" s="130"/>
      <c r="AG1884" s="123"/>
      <c r="AH1884" s="123"/>
      <c r="AI1884" s="61"/>
      <c r="AJ1884" s="61"/>
      <c r="AK1884" s="61"/>
      <c r="AL1884" s="61"/>
      <c r="AM1884" s="76"/>
      <c r="AN1884" s="239"/>
      <c r="AO1884" s="239"/>
      <c r="AP1884" s="239"/>
      <c r="AQ1884" s="239"/>
    </row>
    <row r="1885" spans="1:43" x14ac:dyDescent="0.25">
      <c r="A1885" s="232"/>
      <c r="B1885" s="74"/>
      <c r="C1885" s="74"/>
      <c r="D1885" s="74"/>
      <c r="E1885" s="74"/>
      <c r="F1885" s="209"/>
      <c r="G1885" s="209"/>
      <c r="H1885" s="209"/>
      <c r="I1885" s="209"/>
      <c r="J1885" s="209"/>
      <c r="K1885" s="209"/>
      <c r="L1885" s="209"/>
      <c r="M1885" s="209"/>
      <c r="N1885" s="209"/>
      <c r="O1885" s="209"/>
      <c r="P1885" s="209"/>
      <c r="Q1885" s="209"/>
      <c r="R1885" s="209"/>
      <c r="S1885" s="209"/>
      <c r="T1885" s="209"/>
      <c r="U1885" s="209"/>
      <c r="V1885" s="209"/>
      <c r="W1885" s="209"/>
      <c r="X1885" s="209"/>
      <c r="Y1885" s="64"/>
      <c r="Z1885" s="127"/>
      <c r="AA1885" s="127"/>
      <c r="AB1885" s="434"/>
      <c r="AC1885" s="61"/>
      <c r="AD1885" s="207"/>
      <c r="AE1885" s="61"/>
      <c r="AF1885" s="130"/>
      <c r="AG1885" s="123"/>
      <c r="AH1885" s="123"/>
      <c r="AI1885" s="61"/>
      <c r="AJ1885" s="61"/>
      <c r="AK1885" s="61"/>
      <c r="AL1885" s="61"/>
      <c r="AM1885" s="76"/>
      <c r="AN1885" s="239"/>
      <c r="AO1885" s="239"/>
      <c r="AP1885" s="239"/>
      <c r="AQ1885" s="239"/>
    </row>
    <row r="1886" spans="1:43" x14ac:dyDescent="0.25">
      <c r="A1886" s="232"/>
      <c r="B1886" s="191"/>
      <c r="C1886" s="191"/>
      <c r="D1886" s="198"/>
      <c r="E1886" s="198"/>
      <c r="F1886" s="211"/>
      <c r="G1886" s="211"/>
      <c r="H1886" s="211"/>
      <c r="I1886" s="211"/>
      <c r="J1886" s="211"/>
      <c r="K1886" s="211"/>
      <c r="L1886" s="211"/>
      <c r="M1886" s="211"/>
      <c r="N1886" s="211"/>
      <c r="O1886" s="211"/>
      <c r="P1886" s="211"/>
      <c r="Q1886" s="211"/>
      <c r="R1886" s="211"/>
      <c r="S1886" s="211"/>
      <c r="T1886" s="211"/>
      <c r="U1886" s="211"/>
      <c r="V1886" s="211"/>
      <c r="W1886" s="211"/>
      <c r="X1886" s="211"/>
      <c r="Y1886" s="189"/>
      <c r="Z1886" s="127"/>
      <c r="AA1886" s="127"/>
      <c r="AB1886" s="434"/>
      <c r="AC1886" s="61"/>
      <c r="AD1886" s="207"/>
      <c r="AE1886" s="61"/>
      <c r="AF1886" s="130"/>
      <c r="AG1886" s="123"/>
      <c r="AH1886" s="123"/>
      <c r="AI1886" s="61"/>
      <c r="AJ1886" s="61"/>
      <c r="AK1886" s="61"/>
      <c r="AL1886" s="61"/>
      <c r="AM1886" s="76"/>
      <c r="AN1886" s="239"/>
      <c r="AO1886" s="239"/>
      <c r="AP1886" s="239"/>
      <c r="AQ1886" s="239"/>
    </row>
    <row r="1887" spans="1:43" x14ac:dyDescent="0.25">
      <c r="A1887" s="232"/>
      <c r="B1887" s="74"/>
      <c r="C1887" s="74"/>
      <c r="D1887" s="74"/>
      <c r="E1887" s="74"/>
      <c r="F1887" s="209"/>
      <c r="G1887" s="209"/>
      <c r="H1887" s="209"/>
      <c r="I1887" s="209"/>
      <c r="J1887" s="209"/>
      <c r="K1887" s="209"/>
      <c r="L1887" s="209"/>
      <c r="M1887" s="209"/>
      <c r="N1887" s="209"/>
      <c r="O1887" s="209"/>
      <c r="P1887" s="209"/>
      <c r="Q1887" s="209"/>
      <c r="R1887" s="209"/>
      <c r="S1887" s="209"/>
      <c r="T1887" s="209"/>
      <c r="U1887" s="209"/>
      <c r="V1887" s="209"/>
      <c r="W1887" s="209"/>
      <c r="X1887" s="209"/>
      <c r="Y1887" s="64"/>
      <c r="Z1887" s="127"/>
      <c r="AA1887" s="127"/>
      <c r="AB1887" s="434"/>
      <c r="AC1887" s="61"/>
      <c r="AD1887" s="207"/>
      <c r="AE1887" s="61"/>
      <c r="AF1887" s="130"/>
      <c r="AG1887" s="123"/>
      <c r="AH1887" s="123"/>
      <c r="AI1887" s="61"/>
      <c r="AJ1887" s="61"/>
      <c r="AK1887" s="61"/>
      <c r="AL1887" s="61"/>
      <c r="AM1887" s="76"/>
      <c r="AN1887" s="239"/>
      <c r="AO1887" s="239"/>
      <c r="AP1887" s="239"/>
      <c r="AQ1887" s="239"/>
    </row>
    <row r="1888" spans="1:43" x14ac:dyDescent="0.25">
      <c r="A1888" s="232"/>
      <c r="B1888" s="191"/>
      <c r="C1888" s="191"/>
      <c r="D1888" s="198"/>
      <c r="E1888" s="198"/>
      <c r="F1888" s="211"/>
      <c r="G1888" s="211"/>
      <c r="H1888" s="211"/>
      <c r="I1888" s="211"/>
      <c r="J1888" s="211"/>
      <c r="K1888" s="211"/>
      <c r="L1888" s="211"/>
      <c r="M1888" s="211"/>
      <c r="N1888" s="211"/>
      <c r="O1888" s="211"/>
      <c r="P1888" s="211"/>
      <c r="Q1888" s="211"/>
      <c r="R1888" s="211"/>
      <c r="S1888" s="211"/>
      <c r="T1888" s="211"/>
      <c r="U1888" s="211"/>
      <c r="V1888" s="211"/>
      <c r="W1888" s="211"/>
      <c r="X1888" s="211"/>
      <c r="Y1888" s="189"/>
      <c r="Z1888" s="127"/>
      <c r="AA1888" s="127"/>
      <c r="AB1888" s="434"/>
      <c r="AC1888" s="61"/>
      <c r="AD1888" s="207"/>
      <c r="AE1888" s="61"/>
      <c r="AF1888" s="130"/>
      <c r="AG1888" s="123"/>
      <c r="AH1888" s="123"/>
      <c r="AI1888" s="61"/>
      <c r="AJ1888" s="61"/>
      <c r="AK1888" s="61"/>
      <c r="AL1888" s="61"/>
      <c r="AM1888" s="76"/>
      <c r="AN1888" s="239"/>
      <c r="AO1888" s="239"/>
      <c r="AP1888" s="239"/>
      <c r="AQ1888" s="239"/>
    </row>
    <row r="1889" spans="1:43" x14ac:dyDescent="0.25">
      <c r="A1889" s="232"/>
      <c r="B1889" s="74"/>
      <c r="C1889" s="74"/>
      <c r="D1889" s="74"/>
      <c r="E1889" s="74"/>
      <c r="F1889" s="209"/>
      <c r="G1889" s="209"/>
      <c r="H1889" s="209"/>
      <c r="I1889" s="209"/>
      <c r="J1889" s="209"/>
      <c r="K1889" s="209"/>
      <c r="L1889" s="209"/>
      <c r="M1889" s="209"/>
      <c r="N1889" s="209"/>
      <c r="O1889" s="209"/>
      <c r="P1889" s="209"/>
      <c r="Q1889" s="209"/>
      <c r="R1889" s="209"/>
      <c r="S1889" s="209"/>
      <c r="T1889" s="209"/>
      <c r="U1889" s="209"/>
      <c r="V1889" s="209"/>
      <c r="W1889" s="209"/>
      <c r="X1889" s="209"/>
      <c r="Y1889" s="64"/>
      <c r="Z1889" s="127"/>
      <c r="AA1889" s="127"/>
      <c r="AB1889" s="434"/>
      <c r="AC1889" s="61"/>
      <c r="AD1889" s="207"/>
      <c r="AE1889" s="61"/>
      <c r="AF1889" s="130"/>
      <c r="AG1889" s="123"/>
      <c r="AH1889" s="123"/>
      <c r="AI1889" s="61"/>
      <c r="AJ1889" s="61"/>
      <c r="AK1889" s="61"/>
      <c r="AL1889" s="61"/>
      <c r="AM1889" s="76"/>
      <c r="AN1889" s="239"/>
      <c r="AO1889" s="239"/>
      <c r="AP1889" s="239"/>
      <c r="AQ1889" s="239"/>
    </row>
    <row r="1890" spans="1:43" x14ac:dyDescent="0.25">
      <c r="A1890" s="232"/>
      <c r="B1890" s="191"/>
      <c r="C1890" s="191"/>
      <c r="D1890" s="198"/>
      <c r="E1890" s="198"/>
      <c r="F1890" s="211"/>
      <c r="G1890" s="211"/>
      <c r="H1890" s="211"/>
      <c r="I1890" s="211"/>
      <c r="J1890" s="211"/>
      <c r="K1890" s="211"/>
      <c r="L1890" s="211"/>
      <c r="M1890" s="211"/>
      <c r="N1890" s="211"/>
      <c r="O1890" s="211"/>
      <c r="P1890" s="211"/>
      <c r="Q1890" s="211"/>
      <c r="R1890" s="211"/>
      <c r="S1890" s="211"/>
      <c r="T1890" s="211"/>
      <c r="U1890" s="211"/>
      <c r="V1890" s="211"/>
      <c r="W1890" s="211"/>
      <c r="X1890" s="211"/>
      <c r="Y1890" s="189"/>
      <c r="Z1890" s="127"/>
      <c r="AA1890" s="127"/>
      <c r="AB1890" s="434"/>
      <c r="AC1890" s="61"/>
      <c r="AD1890" s="207"/>
      <c r="AE1890" s="61"/>
      <c r="AF1890" s="130"/>
      <c r="AG1890" s="123"/>
      <c r="AH1890" s="123"/>
      <c r="AI1890" s="61"/>
      <c r="AJ1890" s="61"/>
      <c r="AK1890" s="61"/>
      <c r="AL1890" s="61"/>
      <c r="AM1890" s="76"/>
      <c r="AN1890" s="239"/>
      <c r="AO1890" s="239"/>
      <c r="AP1890" s="239"/>
      <c r="AQ1890" s="239"/>
    </row>
    <row r="1891" spans="1:43" x14ac:dyDescent="0.25">
      <c r="A1891" s="232"/>
      <c r="B1891" s="74"/>
      <c r="C1891" s="74"/>
      <c r="D1891" s="74"/>
      <c r="E1891" s="74"/>
      <c r="F1891" s="209"/>
      <c r="G1891" s="209"/>
      <c r="H1891" s="209"/>
      <c r="I1891" s="209"/>
      <c r="J1891" s="209"/>
      <c r="K1891" s="209"/>
      <c r="L1891" s="209"/>
      <c r="M1891" s="209"/>
      <c r="N1891" s="209"/>
      <c r="O1891" s="209"/>
      <c r="P1891" s="209"/>
      <c r="Q1891" s="209"/>
      <c r="R1891" s="209"/>
      <c r="S1891" s="209"/>
      <c r="T1891" s="209"/>
      <c r="U1891" s="209"/>
      <c r="V1891" s="209"/>
      <c r="W1891" s="209"/>
      <c r="X1891" s="209"/>
      <c r="Y1891" s="64"/>
      <c r="Z1891" s="127"/>
      <c r="AA1891" s="127"/>
      <c r="AB1891" s="434"/>
      <c r="AC1891" s="61"/>
      <c r="AD1891" s="207"/>
      <c r="AE1891" s="61"/>
      <c r="AF1891" s="130"/>
      <c r="AG1891" s="123"/>
      <c r="AH1891" s="123"/>
      <c r="AI1891" s="61"/>
      <c r="AJ1891" s="61"/>
      <c r="AK1891" s="61"/>
      <c r="AL1891" s="61"/>
      <c r="AM1891" s="76"/>
      <c r="AN1891" s="239"/>
      <c r="AO1891" s="239"/>
      <c r="AP1891" s="239"/>
      <c r="AQ1891" s="239"/>
    </row>
    <row r="1892" spans="1:43" x14ac:dyDescent="0.25">
      <c r="A1892" s="232"/>
      <c r="B1892" s="191"/>
      <c r="C1892" s="191"/>
      <c r="D1892" s="198"/>
      <c r="E1892" s="198"/>
      <c r="F1892" s="211"/>
      <c r="G1892" s="211"/>
      <c r="H1892" s="211"/>
      <c r="I1892" s="211"/>
      <c r="J1892" s="211"/>
      <c r="K1892" s="211"/>
      <c r="L1892" s="211"/>
      <c r="M1892" s="211"/>
      <c r="N1892" s="211"/>
      <c r="O1892" s="211"/>
      <c r="P1892" s="211"/>
      <c r="Q1892" s="211"/>
      <c r="R1892" s="211"/>
      <c r="S1892" s="211"/>
      <c r="T1892" s="211"/>
      <c r="U1892" s="211"/>
      <c r="V1892" s="211"/>
      <c r="W1892" s="211"/>
      <c r="X1892" s="211"/>
      <c r="Y1892" s="189"/>
      <c r="Z1892" s="127"/>
      <c r="AA1892" s="127"/>
      <c r="AB1892" s="434"/>
      <c r="AC1892" s="61"/>
      <c r="AD1892" s="207"/>
      <c r="AE1892" s="61"/>
      <c r="AF1892" s="130"/>
      <c r="AG1892" s="123"/>
      <c r="AH1892" s="123"/>
      <c r="AI1892" s="61"/>
      <c r="AJ1892" s="61"/>
      <c r="AK1892" s="61"/>
      <c r="AL1892" s="61"/>
      <c r="AM1892" s="76"/>
      <c r="AN1892" s="239"/>
      <c r="AO1892" s="239"/>
      <c r="AP1892" s="239"/>
      <c r="AQ1892" s="239"/>
    </row>
    <row r="1893" spans="1:43" x14ac:dyDescent="0.25">
      <c r="A1893" s="232"/>
      <c r="B1893" s="74"/>
      <c r="C1893" s="74"/>
      <c r="D1893" s="74"/>
      <c r="E1893" s="74"/>
      <c r="F1893" s="209"/>
      <c r="G1893" s="209"/>
      <c r="H1893" s="209"/>
      <c r="I1893" s="209"/>
      <c r="J1893" s="209"/>
      <c r="K1893" s="209"/>
      <c r="L1893" s="209"/>
      <c r="M1893" s="209"/>
      <c r="N1893" s="209"/>
      <c r="O1893" s="209"/>
      <c r="P1893" s="209"/>
      <c r="Q1893" s="209"/>
      <c r="R1893" s="209"/>
      <c r="S1893" s="209"/>
      <c r="T1893" s="209"/>
      <c r="U1893" s="209"/>
      <c r="V1893" s="209"/>
      <c r="W1893" s="209"/>
      <c r="X1893" s="209"/>
      <c r="Y1893" s="64"/>
      <c r="Z1893" s="127"/>
      <c r="AA1893" s="127"/>
      <c r="AB1893" s="434"/>
      <c r="AC1893" s="61"/>
      <c r="AD1893" s="207"/>
      <c r="AE1893" s="61"/>
      <c r="AF1893" s="130"/>
      <c r="AG1893" s="123"/>
      <c r="AH1893" s="123"/>
      <c r="AI1893" s="61"/>
      <c r="AJ1893" s="61"/>
      <c r="AK1893" s="61"/>
      <c r="AL1893" s="61"/>
      <c r="AM1893" s="76"/>
      <c r="AN1893" s="239"/>
      <c r="AO1893" s="239"/>
      <c r="AP1893" s="239"/>
      <c r="AQ1893" s="239"/>
    </row>
    <row r="1894" spans="1:43" x14ac:dyDescent="0.25">
      <c r="A1894" s="232"/>
      <c r="B1894" s="191"/>
      <c r="C1894" s="191"/>
      <c r="D1894" s="198"/>
      <c r="E1894" s="198"/>
      <c r="F1894" s="211"/>
      <c r="G1894" s="211"/>
      <c r="H1894" s="211"/>
      <c r="I1894" s="211"/>
      <c r="J1894" s="211"/>
      <c r="K1894" s="211"/>
      <c r="L1894" s="211"/>
      <c r="M1894" s="211"/>
      <c r="N1894" s="211"/>
      <c r="O1894" s="211"/>
      <c r="P1894" s="211"/>
      <c r="Q1894" s="211"/>
      <c r="R1894" s="211"/>
      <c r="S1894" s="211"/>
      <c r="T1894" s="211"/>
      <c r="U1894" s="211"/>
      <c r="V1894" s="211"/>
      <c r="W1894" s="211"/>
      <c r="X1894" s="211"/>
      <c r="Y1894" s="189"/>
      <c r="Z1894" s="127"/>
      <c r="AA1894" s="127"/>
      <c r="AB1894" s="434"/>
      <c r="AC1894" s="61"/>
      <c r="AD1894" s="207"/>
      <c r="AE1894" s="61"/>
      <c r="AF1894" s="130"/>
      <c r="AG1894" s="123"/>
      <c r="AH1894" s="123"/>
      <c r="AI1894" s="61"/>
      <c r="AJ1894" s="61"/>
      <c r="AK1894" s="61"/>
      <c r="AL1894" s="61"/>
      <c r="AM1894" s="76"/>
      <c r="AN1894" s="239"/>
      <c r="AO1894" s="239"/>
      <c r="AP1894" s="239"/>
      <c r="AQ1894" s="239"/>
    </row>
    <row r="1895" spans="1:43" x14ac:dyDescent="0.25">
      <c r="A1895" s="232"/>
      <c r="B1895" s="74"/>
      <c r="C1895" s="74"/>
      <c r="D1895" s="74"/>
      <c r="E1895" s="74"/>
      <c r="F1895" s="209"/>
      <c r="G1895" s="209"/>
      <c r="H1895" s="209"/>
      <c r="I1895" s="209"/>
      <c r="J1895" s="209"/>
      <c r="K1895" s="209"/>
      <c r="L1895" s="209"/>
      <c r="M1895" s="209"/>
      <c r="N1895" s="209"/>
      <c r="O1895" s="209"/>
      <c r="P1895" s="209"/>
      <c r="Q1895" s="209"/>
      <c r="R1895" s="209"/>
      <c r="S1895" s="209"/>
      <c r="T1895" s="209"/>
      <c r="U1895" s="209"/>
      <c r="V1895" s="209"/>
      <c r="W1895" s="209"/>
      <c r="X1895" s="209"/>
      <c r="Y1895" s="64"/>
      <c r="Z1895" s="127"/>
      <c r="AA1895" s="127"/>
      <c r="AB1895" s="434"/>
      <c r="AC1895" s="61"/>
      <c r="AD1895" s="207"/>
      <c r="AE1895" s="61"/>
      <c r="AF1895" s="130"/>
      <c r="AG1895" s="123"/>
      <c r="AH1895" s="123"/>
      <c r="AI1895" s="61"/>
      <c r="AJ1895" s="61"/>
      <c r="AK1895" s="61"/>
      <c r="AL1895" s="61"/>
      <c r="AM1895" s="76"/>
      <c r="AN1895" s="239"/>
      <c r="AO1895" s="239"/>
      <c r="AP1895" s="239"/>
      <c r="AQ1895" s="239"/>
    </row>
    <row r="1896" spans="1:43" x14ac:dyDescent="0.25">
      <c r="A1896" s="232"/>
      <c r="B1896" s="191"/>
      <c r="C1896" s="191"/>
      <c r="D1896" s="198"/>
      <c r="E1896" s="198"/>
      <c r="F1896" s="211"/>
      <c r="G1896" s="211"/>
      <c r="H1896" s="211"/>
      <c r="I1896" s="211"/>
      <c r="J1896" s="211"/>
      <c r="K1896" s="211"/>
      <c r="L1896" s="211"/>
      <c r="M1896" s="211"/>
      <c r="N1896" s="211"/>
      <c r="O1896" s="211"/>
      <c r="P1896" s="211"/>
      <c r="Q1896" s="211"/>
      <c r="R1896" s="211"/>
      <c r="S1896" s="211"/>
      <c r="T1896" s="211"/>
      <c r="U1896" s="211"/>
      <c r="V1896" s="211"/>
      <c r="W1896" s="211"/>
      <c r="X1896" s="211"/>
      <c r="Y1896" s="189"/>
      <c r="Z1896" s="127"/>
      <c r="AA1896" s="127"/>
      <c r="AB1896" s="434"/>
      <c r="AC1896" s="61"/>
      <c r="AD1896" s="207"/>
      <c r="AE1896" s="61"/>
      <c r="AF1896" s="130"/>
      <c r="AG1896" s="123"/>
      <c r="AH1896" s="123"/>
      <c r="AI1896" s="61"/>
      <c r="AJ1896" s="61"/>
      <c r="AK1896" s="61"/>
      <c r="AL1896" s="61"/>
      <c r="AM1896" s="76"/>
      <c r="AN1896" s="239"/>
      <c r="AO1896" s="239"/>
      <c r="AP1896" s="239"/>
      <c r="AQ1896" s="239"/>
    </row>
    <row r="1897" spans="1:43" x14ac:dyDescent="0.25">
      <c r="A1897" s="232"/>
      <c r="B1897" s="74"/>
      <c r="C1897" s="74"/>
      <c r="D1897" s="74"/>
      <c r="E1897" s="74"/>
      <c r="F1897" s="209"/>
      <c r="G1897" s="209"/>
      <c r="H1897" s="209"/>
      <c r="I1897" s="209"/>
      <c r="J1897" s="209"/>
      <c r="K1897" s="209"/>
      <c r="L1897" s="209"/>
      <c r="M1897" s="209"/>
      <c r="N1897" s="209"/>
      <c r="O1897" s="209"/>
      <c r="P1897" s="209"/>
      <c r="Q1897" s="209"/>
      <c r="R1897" s="209"/>
      <c r="S1897" s="209"/>
      <c r="T1897" s="209"/>
      <c r="U1897" s="209"/>
      <c r="V1897" s="209"/>
      <c r="W1897" s="209"/>
      <c r="X1897" s="209"/>
      <c r="Y1897" s="64"/>
      <c r="Z1897" s="127"/>
      <c r="AA1897" s="127"/>
      <c r="AB1897" s="434"/>
      <c r="AC1897" s="61"/>
      <c r="AD1897" s="207"/>
      <c r="AE1897" s="61"/>
      <c r="AF1897" s="130"/>
      <c r="AG1897" s="123"/>
      <c r="AH1897" s="123"/>
      <c r="AI1897" s="61"/>
      <c r="AJ1897" s="61"/>
      <c r="AK1897" s="61"/>
      <c r="AL1897" s="61"/>
      <c r="AM1897" s="76"/>
      <c r="AN1897" s="239"/>
      <c r="AO1897" s="239"/>
      <c r="AP1897" s="239"/>
      <c r="AQ1897" s="239"/>
    </row>
    <row r="1898" spans="1:43" x14ac:dyDescent="0.25">
      <c r="A1898" s="232"/>
      <c r="B1898" s="191"/>
      <c r="C1898" s="191"/>
      <c r="D1898" s="198"/>
      <c r="E1898" s="198"/>
      <c r="F1898" s="211"/>
      <c r="G1898" s="211"/>
      <c r="H1898" s="211"/>
      <c r="I1898" s="211"/>
      <c r="J1898" s="211"/>
      <c r="K1898" s="211"/>
      <c r="L1898" s="211"/>
      <c r="M1898" s="211"/>
      <c r="N1898" s="211"/>
      <c r="O1898" s="211"/>
      <c r="P1898" s="211"/>
      <c r="Q1898" s="211"/>
      <c r="R1898" s="211"/>
      <c r="S1898" s="211"/>
      <c r="T1898" s="211"/>
      <c r="U1898" s="211"/>
      <c r="V1898" s="211"/>
      <c r="W1898" s="211"/>
      <c r="X1898" s="211"/>
      <c r="Y1898" s="189"/>
      <c r="Z1898" s="127"/>
      <c r="AA1898" s="127"/>
      <c r="AB1898" s="434"/>
      <c r="AC1898" s="61"/>
      <c r="AD1898" s="207"/>
      <c r="AE1898" s="61"/>
      <c r="AF1898" s="130"/>
      <c r="AG1898" s="123"/>
      <c r="AH1898" s="123"/>
      <c r="AI1898" s="61"/>
      <c r="AJ1898" s="61"/>
      <c r="AK1898" s="61"/>
      <c r="AL1898" s="61"/>
      <c r="AM1898" s="76"/>
      <c r="AN1898" s="239"/>
      <c r="AO1898" s="239"/>
      <c r="AP1898" s="239"/>
      <c r="AQ1898" s="239"/>
    </row>
    <row r="1899" spans="1:43" x14ac:dyDescent="0.25">
      <c r="A1899" s="232"/>
      <c r="B1899" s="74"/>
      <c r="C1899" s="74"/>
      <c r="D1899" s="74"/>
      <c r="E1899" s="74"/>
      <c r="F1899" s="209"/>
      <c r="G1899" s="209"/>
      <c r="H1899" s="209"/>
      <c r="I1899" s="209"/>
      <c r="J1899" s="209"/>
      <c r="K1899" s="209"/>
      <c r="L1899" s="209"/>
      <c r="M1899" s="209"/>
      <c r="N1899" s="209"/>
      <c r="O1899" s="209"/>
      <c r="P1899" s="209"/>
      <c r="Q1899" s="209"/>
      <c r="R1899" s="209"/>
      <c r="S1899" s="209"/>
      <c r="T1899" s="209"/>
      <c r="U1899" s="209"/>
      <c r="V1899" s="209"/>
      <c r="W1899" s="209"/>
      <c r="X1899" s="209"/>
      <c r="Y1899" s="64"/>
      <c r="Z1899" s="127"/>
      <c r="AA1899" s="127"/>
      <c r="AB1899" s="434"/>
      <c r="AC1899" s="61"/>
      <c r="AD1899" s="207"/>
      <c r="AE1899" s="61"/>
      <c r="AF1899" s="130"/>
      <c r="AG1899" s="123"/>
      <c r="AH1899" s="123"/>
      <c r="AI1899" s="61"/>
      <c r="AJ1899" s="61"/>
      <c r="AK1899" s="61"/>
      <c r="AL1899" s="61"/>
      <c r="AM1899" s="76"/>
      <c r="AN1899" s="239"/>
      <c r="AO1899" s="239"/>
      <c r="AP1899" s="239"/>
      <c r="AQ1899" s="239"/>
    </row>
    <row r="1900" spans="1:43" x14ac:dyDescent="0.25">
      <c r="A1900" s="232"/>
      <c r="B1900" s="191"/>
      <c r="C1900" s="191"/>
      <c r="D1900" s="198"/>
      <c r="E1900" s="198"/>
      <c r="F1900" s="211"/>
      <c r="G1900" s="211"/>
      <c r="H1900" s="211"/>
      <c r="I1900" s="211"/>
      <c r="J1900" s="211"/>
      <c r="K1900" s="211"/>
      <c r="L1900" s="211"/>
      <c r="M1900" s="211"/>
      <c r="N1900" s="211"/>
      <c r="O1900" s="211"/>
      <c r="P1900" s="211"/>
      <c r="Q1900" s="211"/>
      <c r="R1900" s="211"/>
      <c r="S1900" s="211"/>
      <c r="T1900" s="211"/>
      <c r="U1900" s="211"/>
      <c r="V1900" s="211"/>
      <c r="W1900" s="211"/>
      <c r="X1900" s="211"/>
      <c r="Y1900" s="189"/>
      <c r="Z1900" s="127"/>
      <c r="AA1900" s="127"/>
      <c r="AB1900" s="434"/>
      <c r="AC1900" s="61"/>
      <c r="AD1900" s="207"/>
      <c r="AE1900" s="61"/>
      <c r="AF1900" s="130"/>
      <c r="AG1900" s="123"/>
      <c r="AH1900" s="123"/>
      <c r="AI1900" s="61"/>
      <c r="AJ1900" s="61"/>
      <c r="AK1900" s="61"/>
      <c r="AL1900" s="61"/>
      <c r="AM1900" s="76"/>
      <c r="AN1900" s="239"/>
      <c r="AO1900" s="239"/>
      <c r="AP1900" s="239"/>
      <c r="AQ1900" s="239"/>
    </row>
    <row r="1901" spans="1:43" x14ac:dyDescent="0.25">
      <c r="A1901" s="232"/>
      <c r="B1901" s="74"/>
      <c r="C1901" s="74"/>
      <c r="D1901" s="74"/>
      <c r="E1901" s="74"/>
      <c r="F1901" s="209"/>
      <c r="G1901" s="209"/>
      <c r="H1901" s="209"/>
      <c r="I1901" s="209"/>
      <c r="J1901" s="209"/>
      <c r="K1901" s="209"/>
      <c r="L1901" s="209"/>
      <c r="M1901" s="209"/>
      <c r="N1901" s="209"/>
      <c r="O1901" s="209"/>
      <c r="P1901" s="209"/>
      <c r="Q1901" s="209"/>
      <c r="R1901" s="209"/>
      <c r="S1901" s="209"/>
      <c r="T1901" s="209"/>
      <c r="U1901" s="209"/>
      <c r="V1901" s="209"/>
      <c r="W1901" s="209"/>
      <c r="X1901" s="209"/>
      <c r="Y1901" s="64"/>
      <c r="Z1901" s="127"/>
      <c r="AA1901" s="127"/>
      <c r="AB1901" s="434"/>
      <c r="AC1901" s="61"/>
      <c r="AD1901" s="207"/>
      <c r="AE1901" s="61"/>
      <c r="AF1901" s="130"/>
      <c r="AG1901" s="123"/>
      <c r="AH1901" s="123"/>
      <c r="AI1901" s="61"/>
      <c r="AJ1901" s="61"/>
      <c r="AK1901" s="61"/>
      <c r="AL1901" s="61"/>
      <c r="AM1901" s="76"/>
      <c r="AN1901" s="239"/>
      <c r="AO1901" s="239"/>
      <c r="AP1901" s="239"/>
      <c r="AQ1901" s="239"/>
    </row>
    <row r="1902" spans="1:43" x14ac:dyDescent="0.25">
      <c r="A1902" s="232"/>
      <c r="B1902" s="191"/>
      <c r="C1902" s="191"/>
      <c r="D1902" s="198"/>
      <c r="E1902" s="198"/>
      <c r="F1902" s="211"/>
      <c r="G1902" s="211"/>
      <c r="H1902" s="211"/>
      <c r="I1902" s="211"/>
      <c r="J1902" s="211"/>
      <c r="K1902" s="211"/>
      <c r="L1902" s="211"/>
      <c r="M1902" s="211"/>
      <c r="N1902" s="211"/>
      <c r="O1902" s="211"/>
      <c r="P1902" s="211"/>
      <c r="Q1902" s="211"/>
      <c r="R1902" s="211"/>
      <c r="S1902" s="211"/>
      <c r="T1902" s="211"/>
      <c r="U1902" s="211"/>
      <c r="V1902" s="211"/>
      <c r="W1902" s="211"/>
      <c r="X1902" s="211"/>
      <c r="Y1902" s="189"/>
      <c r="Z1902" s="127"/>
      <c r="AA1902" s="127"/>
      <c r="AB1902" s="434"/>
      <c r="AC1902" s="61"/>
      <c r="AD1902" s="207"/>
      <c r="AE1902" s="61"/>
      <c r="AF1902" s="130"/>
      <c r="AG1902" s="123"/>
      <c r="AH1902" s="123"/>
      <c r="AI1902" s="61"/>
      <c r="AJ1902" s="61"/>
      <c r="AK1902" s="61"/>
      <c r="AL1902" s="61"/>
      <c r="AM1902" s="76"/>
      <c r="AN1902" s="239"/>
      <c r="AO1902" s="239"/>
      <c r="AP1902" s="239"/>
      <c r="AQ1902" s="239"/>
    </row>
    <row r="1903" spans="1:43" x14ac:dyDescent="0.25">
      <c r="A1903" s="232"/>
      <c r="B1903" s="74"/>
      <c r="C1903" s="74"/>
      <c r="D1903" s="74"/>
      <c r="E1903" s="74"/>
      <c r="F1903" s="209"/>
      <c r="G1903" s="209"/>
      <c r="H1903" s="209"/>
      <c r="I1903" s="209"/>
      <c r="J1903" s="209"/>
      <c r="K1903" s="209"/>
      <c r="L1903" s="209"/>
      <c r="M1903" s="209"/>
      <c r="N1903" s="209"/>
      <c r="O1903" s="209"/>
      <c r="P1903" s="209"/>
      <c r="Q1903" s="209"/>
      <c r="R1903" s="209"/>
      <c r="S1903" s="209"/>
      <c r="T1903" s="209"/>
      <c r="U1903" s="209"/>
      <c r="V1903" s="209"/>
      <c r="W1903" s="209"/>
      <c r="X1903" s="209"/>
      <c r="Y1903" s="64"/>
      <c r="Z1903" s="127"/>
      <c r="AA1903" s="127"/>
      <c r="AB1903" s="434"/>
      <c r="AC1903" s="61"/>
      <c r="AD1903" s="207"/>
      <c r="AE1903" s="61"/>
      <c r="AF1903" s="130"/>
      <c r="AG1903" s="123"/>
      <c r="AH1903" s="123"/>
      <c r="AI1903" s="61"/>
      <c r="AJ1903" s="61"/>
      <c r="AK1903" s="61"/>
      <c r="AL1903" s="61"/>
      <c r="AM1903" s="76"/>
      <c r="AN1903" s="239"/>
      <c r="AO1903" s="239"/>
      <c r="AP1903" s="239"/>
      <c r="AQ1903" s="239"/>
    </row>
    <row r="1904" spans="1:43" x14ac:dyDescent="0.25">
      <c r="A1904" s="232"/>
      <c r="B1904" s="191"/>
      <c r="C1904" s="191"/>
      <c r="D1904" s="198"/>
      <c r="E1904" s="198"/>
      <c r="F1904" s="211"/>
      <c r="G1904" s="211"/>
      <c r="H1904" s="211"/>
      <c r="I1904" s="211"/>
      <c r="J1904" s="211"/>
      <c r="K1904" s="211"/>
      <c r="L1904" s="211"/>
      <c r="M1904" s="211"/>
      <c r="N1904" s="211"/>
      <c r="O1904" s="211"/>
      <c r="P1904" s="211"/>
      <c r="Q1904" s="211"/>
      <c r="R1904" s="211"/>
      <c r="S1904" s="211"/>
      <c r="T1904" s="211"/>
      <c r="U1904" s="211"/>
      <c r="V1904" s="211"/>
      <c r="W1904" s="211"/>
      <c r="X1904" s="211"/>
      <c r="Y1904" s="189"/>
      <c r="Z1904" s="127"/>
      <c r="AA1904" s="127"/>
      <c r="AB1904" s="434"/>
      <c r="AC1904" s="61"/>
      <c r="AD1904" s="207"/>
      <c r="AE1904" s="61"/>
      <c r="AF1904" s="130"/>
      <c r="AG1904" s="123"/>
      <c r="AH1904" s="123"/>
      <c r="AI1904" s="61"/>
      <c r="AJ1904" s="61"/>
      <c r="AK1904" s="61"/>
      <c r="AL1904" s="61"/>
      <c r="AM1904" s="76"/>
      <c r="AN1904" s="239"/>
      <c r="AO1904" s="239"/>
      <c r="AP1904" s="239"/>
      <c r="AQ1904" s="239"/>
    </row>
    <row r="1905" spans="1:43" x14ac:dyDescent="0.25">
      <c r="A1905" s="232"/>
      <c r="B1905" s="74"/>
      <c r="C1905" s="74"/>
      <c r="D1905" s="74"/>
      <c r="E1905" s="74"/>
      <c r="F1905" s="209"/>
      <c r="G1905" s="209"/>
      <c r="H1905" s="209"/>
      <c r="I1905" s="209"/>
      <c r="J1905" s="209"/>
      <c r="K1905" s="209"/>
      <c r="L1905" s="209"/>
      <c r="M1905" s="209"/>
      <c r="N1905" s="209"/>
      <c r="O1905" s="209"/>
      <c r="P1905" s="209"/>
      <c r="Q1905" s="209"/>
      <c r="R1905" s="209"/>
      <c r="S1905" s="209"/>
      <c r="T1905" s="209"/>
      <c r="U1905" s="209"/>
      <c r="V1905" s="209"/>
      <c r="W1905" s="209"/>
      <c r="X1905" s="209"/>
      <c r="Y1905" s="64"/>
      <c r="Z1905" s="127"/>
      <c r="AA1905" s="127"/>
      <c r="AB1905" s="434"/>
      <c r="AC1905" s="61"/>
      <c r="AD1905" s="207"/>
      <c r="AE1905" s="61"/>
      <c r="AF1905" s="130"/>
      <c r="AG1905" s="123"/>
      <c r="AH1905" s="123"/>
      <c r="AI1905" s="61"/>
      <c r="AJ1905" s="61"/>
      <c r="AK1905" s="61"/>
      <c r="AL1905" s="61"/>
      <c r="AM1905" s="76"/>
      <c r="AN1905" s="239"/>
      <c r="AO1905" s="239"/>
      <c r="AP1905" s="239"/>
      <c r="AQ1905" s="239"/>
    </row>
    <row r="1906" spans="1:43" x14ac:dyDescent="0.25">
      <c r="A1906" s="232"/>
      <c r="B1906" s="191"/>
      <c r="C1906" s="191"/>
      <c r="D1906" s="198"/>
      <c r="E1906" s="198"/>
      <c r="F1906" s="211"/>
      <c r="G1906" s="211"/>
      <c r="H1906" s="211"/>
      <c r="I1906" s="211"/>
      <c r="J1906" s="211"/>
      <c r="K1906" s="211"/>
      <c r="L1906" s="211"/>
      <c r="M1906" s="211"/>
      <c r="N1906" s="211"/>
      <c r="O1906" s="211"/>
      <c r="P1906" s="211"/>
      <c r="Q1906" s="211"/>
      <c r="R1906" s="211"/>
      <c r="S1906" s="211"/>
      <c r="T1906" s="211"/>
      <c r="U1906" s="211"/>
      <c r="V1906" s="211"/>
      <c r="W1906" s="211"/>
      <c r="X1906" s="211"/>
      <c r="Y1906" s="189"/>
      <c r="Z1906" s="127"/>
      <c r="AA1906" s="127"/>
      <c r="AB1906" s="434"/>
      <c r="AC1906" s="61"/>
      <c r="AD1906" s="207"/>
      <c r="AE1906" s="61"/>
      <c r="AF1906" s="130"/>
      <c r="AG1906" s="123"/>
      <c r="AH1906" s="123"/>
      <c r="AI1906" s="61"/>
      <c r="AJ1906" s="61"/>
      <c r="AK1906" s="61"/>
      <c r="AL1906" s="61"/>
      <c r="AM1906" s="76"/>
      <c r="AN1906" s="239"/>
      <c r="AO1906" s="239"/>
      <c r="AP1906" s="239"/>
      <c r="AQ1906" s="239"/>
    </row>
    <row r="1907" spans="1:43" x14ac:dyDescent="0.25">
      <c r="A1907" s="232"/>
      <c r="B1907" s="74"/>
      <c r="C1907" s="74"/>
      <c r="D1907" s="74"/>
      <c r="E1907" s="74"/>
      <c r="F1907" s="209"/>
      <c r="G1907" s="209"/>
      <c r="H1907" s="209"/>
      <c r="I1907" s="209"/>
      <c r="J1907" s="209"/>
      <c r="K1907" s="209"/>
      <c r="L1907" s="209"/>
      <c r="M1907" s="209"/>
      <c r="N1907" s="209"/>
      <c r="O1907" s="209"/>
      <c r="P1907" s="209"/>
      <c r="Q1907" s="209"/>
      <c r="R1907" s="209"/>
      <c r="S1907" s="209"/>
      <c r="T1907" s="209"/>
      <c r="U1907" s="209"/>
      <c r="V1907" s="209"/>
      <c r="W1907" s="209"/>
      <c r="X1907" s="209"/>
      <c r="Y1907" s="64"/>
      <c r="Z1907" s="127"/>
      <c r="AA1907" s="127"/>
      <c r="AB1907" s="434"/>
      <c r="AC1907" s="61"/>
      <c r="AD1907" s="207"/>
      <c r="AE1907" s="61"/>
      <c r="AF1907" s="130"/>
      <c r="AG1907" s="123"/>
      <c r="AH1907" s="123"/>
      <c r="AI1907" s="61"/>
      <c r="AJ1907" s="61"/>
      <c r="AK1907" s="61"/>
      <c r="AL1907" s="61"/>
      <c r="AM1907" s="76"/>
      <c r="AN1907" s="239"/>
      <c r="AO1907" s="239"/>
      <c r="AP1907" s="239"/>
      <c r="AQ1907" s="239"/>
    </row>
    <row r="1908" spans="1:43" x14ac:dyDescent="0.25">
      <c r="A1908" s="232"/>
      <c r="B1908" s="191"/>
      <c r="C1908" s="191"/>
      <c r="D1908" s="198"/>
      <c r="E1908" s="198"/>
      <c r="F1908" s="211"/>
      <c r="G1908" s="211"/>
      <c r="H1908" s="211"/>
      <c r="I1908" s="211"/>
      <c r="J1908" s="211"/>
      <c r="K1908" s="211"/>
      <c r="L1908" s="211"/>
      <c r="M1908" s="211"/>
      <c r="N1908" s="211"/>
      <c r="O1908" s="211"/>
      <c r="P1908" s="211"/>
      <c r="Q1908" s="211"/>
      <c r="R1908" s="211"/>
      <c r="S1908" s="211"/>
      <c r="T1908" s="211"/>
      <c r="U1908" s="211"/>
      <c r="V1908" s="211"/>
      <c r="W1908" s="211"/>
      <c r="X1908" s="211"/>
      <c r="Y1908" s="189"/>
      <c r="Z1908" s="127"/>
      <c r="AA1908" s="127"/>
      <c r="AB1908" s="434"/>
      <c r="AC1908" s="61"/>
      <c r="AD1908" s="207"/>
      <c r="AE1908" s="61"/>
      <c r="AF1908" s="130"/>
      <c r="AG1908" s="123"/>
      <c r="AH1908" s="123"/>
      <c r="AI1908" s="61"/>
      <c r="AJ1908" s="61"/>
      <c r="AK1908" s="61"/>
      <c r="AL1908" s="61"/>
      <c r="AM1908" s="76"/>
      <c r="AN1908" s="239"/>
      <c r="AO1908" s="239"/>
      <c r="AP1908" s="239"/>
      <c r="AQ1908" s="239"/>
    </row>
    <row r="1909" spans="1:43" x14ac:dyDescent="0.25">
      <c r="A1909" s="232"/>
      <c r="B1909" s="74"/>
      <c r="C1909" s="74"/>
      <c r="D1909" s="74"/>
      <c r="E1909" s="74"/>
      <c r="F1909" s="209"/>
      <c r="G1909" s="209"/>
      <c r="H1909" s="209"/>
      <c r="I1909" s="209"/>
      <c r="J1909" s="209"/>
      <c r="K1909" s="209"/>
      <c r="L1909" s="209"/>
      <c r="M1909" s="209"/>
      <c r="N1909" s="209"/>
      <c r="O1909" s="209"/>
      <c r="P1909" s="209"/>
      <c r="Q1909" s="209"/>
      <c r="R1909" s="209"/>
      <c r="S1909" s="209"/>
      <c r="T1909" s="209"/>
      <c r="U1909" s="209"/>
      <c r="V1909" s="209"/>
      <c r="W1909" s="209"/>
      <c r="X1909" s="209"/>
      <c r="Y1909" s="64"/>
      <c r="Z1909" s="127"/>
      <c r="AA1909" s="127"/>
      <c r="AB1909" s="434"/>
      <c r="AC1909" s="61"/>
      <c r="AD1909" s="207"/>
      <c r="AE1909" s="61"/>
      <c r="AF1909" s="130"/>
      <c r="AG1909" s="123"/>
      <c r="AH1909" s="123"/>
      <c r="AI1909" s="61"/>
      <c r="AJ1909" s="61"/>
      <c r="AK1909" s="61"/>
      <c r="AL1909" s="61"/>
      <c r="AM1909" s="76"/>
      <c r="AN1909" s="239"/>
      <c r="AO1909" s="239"/>
      <c r="AP1909" s="239"/>
      <c r="AQ1909" s="239"/>
    </row>
    <row r="1910" spans="1:43" x14ac:dyDescent="0.25">
      <c r="A1910" s="232"/>
      <c r="B1910" s="191"/>
      <c r="C1910" s="191"/>
      <c r="D1910" s="198"/>
      <c r="E1910" s="198"/>
      <c r="F1910" s="211"/>
      <c r="G1910" s="211"/>
      <c r="H1910" s="211"/>
      <c r="I1910" s="211"/>
      <c r="J1910" s="211"/>
      <c r="K1910" s="211"/>
      <c r="L1910" s="211"/>
      <c r="M1910" s="211"/>
      <c r="N1910" s="211"/>
      <c r="O1910" s="211"/>
      <c r="P1910" s="211"/>
      <c r="Q1910" s="211"/>
      <c r="R1910" s="211"/>
      <c r="S1910" s="211"/>
      <c r="T1910" s="211"/>
      <c r="U1910" s="211"/>
      <c r="V1910" s="211"/>
      <c r="W1910" s="211"/>
      <c r="X1910" s="211"/>
      <c r="Y1910" s="189"/>
      <c r="Z1910" s="127"/>
      <c r="AA1910" s="127"/>
      <c r="AB1910" s="434"/>
      <c r="AC1910" s="61"/>
      <c r="AD1910" s="207"/>
      <c r="AE1910" s="61"/>
      <c r="AF1910" s="130"/>
      <c r="AG1910" s="123"/>
      <c r="AH1910" s="123"/>
      <c r="AI1910" s="61"/>
      <c r="AJ1910" s="61"/>
      <c r="AK1910" s="61"/>
      <c r="AL1910" s="61"/>
      <c r="AM1910" s="76"/>
      <c r="AN1910" s="239"/>
      <c r="AO1910" s="239"/>
      <c r="AP1910" s="239"/>
      <c r="AQ1910" s="239"/>
    </row>
    <row r="1911" spans="1:43" x14ac:dyDescent="0.25">
      <c r="A1911" s="232"/>
      <c r="B1911" s="74"/>
      <c r="C1911" s="74"/>
      <c r="D1911" s="74"/>
      <c r="E1911" s="74"/>
      <c r="F1911" s="209"/>
      <c r="G1911" s="209"/>
      <c r="H1911" s="209"/>
      <c r="I1911" s="209"/>
      <c r="J1911" s="209"/>
      <c r="K1911" s="209"/>
      <c r="L1911" s="209"/>
      <c r="M1911" s="209"/>
      <c r="N1911" s="209"/>
      <c r="O1911" s="209"/>
      <c r="P1911" s="209"/>
      <c r="Q1911" s="209"/>
      <c r="R1911" s="209"/>
      <c r="S1911" s="209"/>
      <c r="T1911" s="209"/>
      <c r="U1911" s="209"/>
      <c r="V1911" s="209"/>
      <c r="W1911" s="209"/>
      <c r="X1911" s="209"/>
      <c r="Y1911" s="64"/>
      <c r="Z1911" s="127"/>
      <c r="AA1911" s="127"/>
      <c r="AB1911" s="434"/>
      <c r="AC1911" s="61"/>
      <c r="AD1911" s="207"/>
      <c r="AE1911" s="61"/>
      <c r="AF1911" s="130"/>
      <c r="AG1911" s="123"/>
      <c r="AH1911" s="123"/>
      <c r="AI1911" s="61"/>
      <c r="AJ1911" s="61"/>
      <c r="AK1911" s="61"/>
      <c r="AL1911" s="61"/>
      <c r="AM1911" s="76"/>
      <c r="AN1911" s="239"/>
      <c r="AO1911" s="239"/>
      <c r="AP1911" s="239"/>
      <c r="AQ1911" s="239"/>
    </row>
    <row r="1912" spans="1:43" x14ac:dyDescent="0.25">
      <c r="A1912" s="232"/>
      <c r="B1912" s="191"/>
      <c r="C1912" s="191"/>
      <c r="D1912" s="198"/>
      <c r="E1912" s="198"/>
      <c r="F1912" s="211"/>
      <c r="G1912" s="211"/>
      <c r="H1912" s="211"/>
      <c r="I1912" s="211"/>
      <c r="J1912" s="211"/>
      <c r="K1912" s="211"/>
      <c r="L1912" s="211"/>
      <c r="M1912" s="211"/>
      <c r="N1912" s="211"/>
      <c r="O1912" s="211"/>
      <c r="P1912" s="211"/>
      <c r="Q1912" s="211"/>
      <c r="R1912" s="211"/>
      <c r="S1912" s="211"/>
      <c r="T1912" s="211"/>
      <c r="U1912" s="211"/>
      <c r="V1912" s="211"/>
      <c r="W1912" s="211"/>
      <c r="X1912" s="211"/>
      <c r="Y1912" s="189"/>
      <c r="Z1912" s="127"/>
      <c r="AA1912" s="127"/>
      <c r="AB1912" s="434"/>
      <c r="AC1912" s="61"/>
      <c r="AD1912" s="207"/>
      <c r="AE1912" s="61"/>
      <c r="AF1912" s="130"/>
      <c r="AG1912" s="123"/>
      <c r="AH1912" s="123"/>
      <c r="AI1912" s="61"/>
      <c r="AJ1912" s="61"/>
      <c r="AK1912" s="61"/>
      <c r="AL1912" s="61"/>
      <c r="AM1912" s="76"/>
      <c r="AN1912" s="239"/>
      <c r="AO1912" s="239"/>
      <c r="AP1912" s="239"/>
      <c r="AQ1912" s="239"/>
    </row>
    <row r="1913" spans="1:43" x14ac:dyDescent="0.25">
      <c r="A1913" s="232"/>
      <c r="B1913" s="74"/>
      <c r="C1913" s="74"/>
      <c r="D1913" s="74"/>
      <c r="E1913" s="74"/>
      <c r="F1913" s="209"/>
      <c r="G1913" s="209"/>
      <c r="H1913" s="209"/>
      <c r="I1913" s="209"/>
      <c r="J1913" s="209"/>
      <c r="K1913" s="209"/>
      <c r="L1913" s="209"/>
      <c r="M1913" s="209"/>
      <c r="N1913" s="209"/>
      <c r="O1913" s="209"/>
      <c r="P1913" s="209"/>
      <c r="Q1913" s="209"/>
      <c r="R1913" s="209"/>
      <c r="S1913" s="209"/>
      <c r="T1913" s="209"/>
      <c r="U1913" s="209"/>
      <c r="V1913" s="209"/>
      <c r="W1913" s="209"/>
      <c r="X1913" s="209"/>
      <c r="Y1913" s="64"/>
      <c r="Z1913" s="127"/>
      <c r="AA1913" s="127"/>
      <c r="AB1913" s="434"/>
      <c r="AC1913" s="61"/>
      <c r="AD1913" s="207"/>
      <c r="AE1913" s="61"/>
      <c r="AF1913" s="130"/>
      <c r="AG1913" s="123"/>
      <c r="AH1913" s="123"/>
      <c r="AI1913" s="61"/>
      <c r="AJ1913" s="61"/>
      <c r="AK1913" s="61"/>
      <c r="AL1913" s="61"/>
      <c r="AM1913" s="76"/>
      <c r="AN1913" s="239"/>
      <c r="AO1913" s="239"/>
      <c r="AP1913" s="239"/>
      <c r="AQ1913" s="239"/>
    </row>
    <row r="1914" spans="1:43" x14ac:dyDescent="0.25">
      <c r="A1914" s="232"/>
      <c r="B1914" s="191"/>
      <c r="C1914" s="191"/>
      <c r="D1914" s="198"/>
      <c r="E1914" s="198"/>
      <c r="F1914" s="211"/>
      <c r="G1914" s="211"/>
      <c r="H1914" s="211"/>
      <c r="I1914" s="211"/>
      <c r="J1914" s="211"/>
      <c r="K1914" s="211"/>
      <c r="L1914" s="211"/>
      <c r="M1914" s="211"/>
      <c r="N1914" s="211"/>
      <c r="O1914" s="211"/>
      <c r="P1914" s="211"/>
      <c r="Q1914" s="211"/>
      <c r="R1914" s="211"/>
      <c r="S1914" s="211"/>
      <c r="T1914" s="211"/>
      <c r="U1914" s="211"/>
      <c r="V1914" s="211"/>
      <c r="W1914" s="211"/>
      <c r="X1914" s="211"/>
      <c r="Y1914" s="189"/>
      <c r="Z1914" s="127"/>
      <c r="AA1914" s="127"/>
      <c r="AB1914" s="434"/>
      <c r="AC1914" s="61"/>
      <c r="AD1914" s="207"/>
      <c r="AE1914" s="61"/>
      <c r="AF1914" s="130"/>
      <c r="AG1914" s="123"/>
      <c r="AH1914" s="123"/>
      <c r="AI1914" s="61"/>
      <c r="AJ1914" s="61"/>
      <c r="AK1914" s="61"/>
      <c r="AL1914" s="61"/>
      <c r="AM1914" s="76"/>
      <c r="AN1914" s="239"/>
      <c r="AO1914" s="239"/>
      <c r="AP1914" s="239"/>
      <c r="AQ1914" s="239"/>
    </row>
    <row r="1915" spans="1:43" x14ac:dyDescent="0.25">
      <c r="A1915" s="232"/>
      <c r="B1915" s="74"/>
      <c r="C1915" s="74"/>
      <c r="D1915" s="74"/>
      <c r="E1915" s="74"/>
      <c r="F1915" s="209"/>
      <c r="G1915" s="209"/>
      <c r="H1915" s="209"/>
      <c r="I1915" s="209"/>
      <c r="J1915" s="209"/>
      <c r="K1915" s="209"/>
      <c r="L1915" s="209"/>
      <c r="M1915" s="209"/>
      <c r="N1915" s="209"/>
      <c r="O1915" s="209"/>
      <c r="P1915" s="209"/>
      <c r="Q1915" s="209"/>
      <c r="R1915" s="209"/>
      <c r="S1915" s="209"/>
      <c r="T1915" s="209"/>
      <c r="U1915" s="209"/>
      <c r="V1915" s="209"/>
      <c r="W1915" s="209"/>
      <c r="X1915" s="209"/>
      <c r="Y1915" s="64"/>
      <c r="Z1915" s="127"/>
      <c r="AA1915" s="127"/>
      <c r="AB1915" s="434"/>
      <c r="AC1915" s="61"/>
      <c r="AD1915" s="207"/>
      <c r="AE1915" s="61"/>
      <c r="AF1915" s="130"/>
      <c r="AG1915" s="123"/>
      <c r="AH1915" s="123"/>
      <c r="AI1915" s="61"/>
      <c r="AJ1915" s="61"/>
      <c r="AK1915" s="61"/>
      <c r="AL1915" s="61"/>
      <c r="AM1915" s="76"/>
      <c r="AN1915" s="239"/>
      <c r="AO1915" s="239"/>
      <c r="AP1915" s="239"/>
      <c r="AQ1915" s="239"/>
    </row>
    <row r="1916" spans="1:43" x14ac:dyDescent="0.25">
      <c r="A1916" s="232"/>
      <c r="B1916" s="191"/>
      <c r="C1916" s="191"/>
      <c r="D1916" s="198"/>
      <c r="E1916" s="198"/>
      <c r="F1916" s="211"/>
      <c r="G1916" s="211"/>
      <c r="H1916" s="211"/>
      <c r="I1916" s="211"/>
      <c r="J1916" s="211"/>
      <c r="K1916" s="211"/>
      <c r="L1916" s="211"/>
      <c r="M1916" s="211"/>
      <c r="N1916" s="211"/>
      <c r="O1916" s="211"/>
      <c r="P1916" s="211"/>
      <c r="Q1916" s="211"/>
      <c r="R1916" s="211"/>
      <c r="S1916" s="211"/>
      <c r="T1916" s="211"/>
      <c r="U1916" s="211"/>
      <c r="V1916" s="211"/>
      <c r="W1916" s="211"/>
      <c r="X1916" s="211"/>
      <c r="Y1916" s="189"/>
      <c r="Z1916" s="127"/>
      <c r="AA1916" s="127"/>
      <c r="AB1916" s="434"/>
      <c r="AC1916" s="61"/>
      <c r="AD1916" s="207"/>
      <c r="AE1916" s="61"/>
      <c r="AF1916" s="130"/>
      <c r="AG1916" s="123"/>
      <c r="AH1916" s="123"/>
      <c r="AI1916" s="61"/>
      <c r="AJ1916" s="61"/>
      <c r="AK1916" s="61"/>
      <c r="AL1916" s="61"/>
      <c r="AM1916" s="76"/>
      <c r="AN1916" s="239"/>
      <c r="AO1916" s="239"/>
      <c r="AP1916" s="239"/>
      <c r="AQ1916" s="239"/>
    </row>
    <row r="1917" spans="1:43" x14ac:dyDescent="0.25">
      <c r="A1917" s="232"/>
      <c r="B1917" s="74"/>
      <c r="C1917" s="74"/>
      <c r="D1917" s="74"/>
      <c r="E1917" s="74"/>
      <c r="F1917" s="209"/>
      <c r="G1917" s="209"/>
      <c r="H1917" s="209"/>
      <c r="I1917" s="209"/>
      <c r="J1917" s="209"/>
      <c r="K1917" s="209"/>
      <c r="L1917" s="209"/>
      <c r="M1917" s="209"/>
      <c r="N1917" s="209"/>
      <c r="O1917" s="209"/>
      <c r="P1917" s="209"/>
      <c r="Q1917" s="209"/>
      <c r="R1917" s="209"/>
      <c r="S1917" s="209"/>
      <c r="T1917" s="209"/>
      <c r="U1917" s="209"/>
      <c r="V1917" s="209"/>
      <c r="W1917" s="209"/>
      <c r="X1917" s="209"/>
      <c r="Y1917" s="64"/>
      <c r="Z1917" s="127"/>
      <c r="AA1917" s="127"/>
      <c r="AB1917" s="434"/>
      <c r="AC1917" s="61"/>
      <c r="AD1917" s="207"/>
      <c r="AE1917" s="61"/>
      <c r="AF1917" s="130"/>
      <c r="AG1917" s="123"/>
      <c r="AH1917" s="123"/>
      <c r="AI1917" s="61"/>
      <c r="AJ1917" s="61"/>
      <c r="AK1917" s="61"/>
      <c r="AL1917" s="61"/>
      <c r="AM1917" s="76"/>
      <c r="AN1917" s="239"/>
      <c r="AO1917" s="239"/>
      <c r="AP1917" s="239"/>
      <c r="AQ1917" s="239"/>
    </row>
    <row r="1918" spans="1:43" x14ac:dyDescent="0.25">
      <c r="A1918" s="232"/>
      <c r="B1918" s="191"/>
      <c r="C1918" s="191"/>
      <c r="D1918" s="198"/>
      <c r="E1918" s="198"/>
      <c r="F1918" s="211"/>
      <c r="G1918" s="211"/>
      <c r="H1918" s="211"/>
      <c r="I1918" s="211"/>
      <c r="J1918" s="211"/>
      <c r="K1918" s="211"/>
      <c r="L1918" s="211"/>
      <c r="M1918" s="211"/>
      <c r="N1918" s="211"/>
      <c r="O1918" s="211"/>
      <c r="P1918" s="211"/>
      <c r="Q1918" s="211"/>
      <c r="R1918" s="211"/>
      <c r="S1918" s="211"/>
      <c r="T1918" s="211"/>
      <c r="U1918" s="211"/>
      <c r="V1918" s="211"/>
      <c r="W1918" s="211"/>
      <c r="X1918" s="211"/>
      <c r="Y1918" s="189"/>
      <c r="Z1918" s="127"/>
      <c r="AA1918" s="127"/>
      <c r="AB1918" s="434"/>
      <c r="AC1918" s="61"/>
      <c r="AD1918" s="207"/>
      <c r="AE1918" s="61"/>
      <c r="AF1918" s="130"/>
      <c r="AG1918" s="123"/>
      <c r="AH1918" s="123"/>
      <c r="AI1918" s="61"/>
      <c r="AJ1918" s="61"/>
      <c r="AK1918" s="61"/>
      <c r="AL1918" s="61"/>
      <c r="AM1918" s="76"/>
      <c r="AN1918" s="239"/>
      <c r="AO1918" s="239"/>
      <c r="AP1918" s="239"/>
      <c r="AQ1918" s="239"/>
    </row>
    <row r="1919" spans="1:43" x14ac:dyDescent="0.25">
      <c r="A1919" s="232"/>
      <c r="B1919" s="74"/>
      <c r="C1919" s="74"/>
      <c r="D1919" s="74"/>
      <c r="E1919" s="74"/>
      <c r="F1919" s="209"/>
      <c r="G1919" s="209"/>
      <c r="H1919" s="209"/>
      <c r="I1919" s="209"/>
      <c r="J1919" s="209"/>
      <c r="K1919" s="209"/>
      <c r="L1919" s="209"/>
      <c r="M1919" s="209"/>
      <c r="N1919" s="209"/>
      <c r="O1919" s="209"/>
      <c r="P1919" s="209"/>
      <c r="Q1919" s="209"/>
      <c r="R1919" s="209"/>
      <c r="S1919" s="209"/>
      <c r="T1919" s="209"/>
      <c r="U1919" s="209"/>
      <c r="V1919" s="209"/>
      <c r="W1919" s="209"/>
      <c r="X1919" s="209"/>
      <c r="Y1919" s="64"/>
      <c r="Z1919" s="127"/>
      <c r="AA1919" s="127"/>
      <c r="AB1919" s="434"/>
      <c r="AC1919" s="61"/>
      <c r="AD1919" s="207"/>
      <c r="AE1919" s="61"/>
      <c r="AF1919" s="130"/>
      <c r="AG1919" s="123"/>
      <c r="AH1919" s="123"/>
      <c r="AI1919" s="61"/>
      <c r="AJ1919" s="61"/>
      <c r="AK1919" s="61"/>
      <c r="AL1919" s="61"/>
      <c r="AM1919" s="76"/>
      <c r="AN1919" s="239"/>
      <c r="AO1919" s="239"/>
      <c r="AP1919" s="239"/>
      <c r="AQ1919" s="239"/>
    </row>
    <row r="1920" spans="1:43" x14ac:dyDescent="0.25">
      <c r="A1920" s="232"/>
      <c r="B1920" s="191"/>
      <c r="C1920" s="191"/>
      <c r="D1920" s="198"/>
      <c r="E1920" s="198"/>
      <c r="F1920" s="211"/>
      <c r="G1920" s="211"/>
      <c r="H1920" s="211"/>
      <c r="I1920" s="211"/>
      <c r="J1920" s="211"/>
      <c r="K1920" s="211"/>
      <c r="L1920" s="211"/>
      <c r="M1920" s="211"/>
      <c r="N1920" s="211"/>
      <c r="O1920" s="211"/>
      <c r="P1920" s="211"/>
      <c r="Q1920" s="211"/>
      <c r="R1920" s="211"/>
      <c r="S1920" s="211"/>
      <c r="T1920" s="211"/>
      <c r="U1920" s="211"/>
      <c r="V1920" s="211"/>
      <c r="W1920" s="211"/>
      <c r="X1920" s="211"/>
      <c r="Y1920" s="189"/>
      <c r="Z1920" s="127"/>
      <c r="AA1920" s="127"/>
      <c r="AB1920" s="434"/>
      <c r="AC1920" s="61"/>
      <c r="AD1920" s="207"/>
      <c r="AE1920" s="61"/>
      <c r="AF1920" s="130"/>
      <c r="AG1920" s="123"/>
      <c r="AH1920" s="123"/>
      <c r="AI1920" s="61"/>
      <c r="AJ1920" s="61"/>
      <c r="AK1920" s="61"/>
      <c r="AL1920" s="61"/>
      <c r="AM1920" s="76"/>
      <c r="AN1920" s="239"/>
      <c r="AO1920" s="239"/>
      <c r="AP1920" s="239"/>
      <c r="AQ1920" s="239"/>
    </row>
    <row r="1921" spans="1:43" x14ac:dyDescent="0.25">
      <c r="A1921" s="232"/>
      <c r="B1921" s="74"/>
      <c r="C1921" s="74"/>
      <c r="D1921" s="74"/>
      <c r="E1921" s="74"/>
      <c r="F1921" s="209"/>
      <c r="G1921" s="209"/>
      <c r="H1921" s="209"/>
      <c r="I1921" s="209"/>
      <c r="J1921" s="209"/>
      <c r="K1921" s="209"/>
      <c r="L1921" s="209"/>
      <c r="M1921" s="209"/>
      <c r="N1921" s="209"/>
      <c r="O1921" s="209"/>
      <c r="P1921" s="209"/>
      <c r="Q1921" s="209"/>
      <c r="R1921" s="209"/>
      <c r="S1921" s="209"/>
      <c r="T1921" s="209"/>
      <c r="U1921" s="209"/>
      <c r="V1921" s="209"/>
      <c r="W1921" s="209"/>
      <c r="X1921" s="209"/>
      <c r="Y1921" s="64"/>
      <c r="Z1921" s="127"/>
      <c r="AA1921" s="127"/>
      <c r="AB1921" s="434"/>
      <c r="AC1921" s="61"/>
      <c r="AD1921" s="207"/>
      <c r="AE1921" s="61"/>
      <c r="AF1921" s="130"/>
      <c r="AG1921" s="123"/>
      <c r="AH1921" s="123"/>
      <c r="AI1921" s="61"/>
      <c r="AJ1921" s="61"/>
      <c r="AK1921" s="61"/>
      <c r="AL1921" s="61"/>
      <c r="AM1921" s="76"/>
      <c r="AN1921" s="239"/>
      <c r="AO1921" s="239"/>
      <c r="AP1921" s="239"/>
      <c r="AQ1921" s="239"/>
    </row>
    <row r="1922" spans="1:43" x14ac:dyDescent="0.25">
      <c r="A1922" s="232"/>
      <c r="B1922" s="191"/>
      <c r="C1922" s="191"/>
      <c r="D1922" s="198"/>
      <c r="E1922" s="198"/>
      <c r="F1922" s="211"/>
      <c r="G1922" s="211"/>
      <c r="H1922" s="211"/>
      <c r="I1922" s="211"/>
      <c r="J1922" s="211"/>
      <c r="K1922" s="211"/>
      <c r="L1922" s="211"/>
      <c r="M1922" s="211"/>
      <c r="N1922" s="211"/>
      <c r="O1922" s="211"/>
      <c r="P1922" s="211"/>
      <c r="Q1922" s="211"/>
      <c r="R1922" s="211"/>
      <c r="S1922" s="211"/>
      <c r="T1922" s="211"/>
      <c r="U1922" s="211"/>
      <c r="V1922" s="211"/>
      <c r="W1922" s="211"/>
      <c r="X1922" s="211"/>
      <c r="Y1922" s="189"/>
      <c r="Z1922" s="127"/>
      <c r="AA1922" s="127"/>
      <c r="AB1922" s="434"/>
      <c r="AC1922" s="61"/>
      <c r="AD1922" s="207"/>
      <c r="AE1922" s="61"/>
      <c r="AF1922" s="130"/>
      <c r="AG1922" s="123"/>
      <c r="AH1922" s="123"/>
      <c r="AI1922" s="61"/>
      <c r="AJ1922" s="61"/>
      <c r="AK1922" s="61"/>
      <c r="AL1922" s="61"/>
      <c r="AM1922" s="76"/>
      <c r="AN1922" s="239"/>
      <c r="AO1922" s="239"/>
      <c r="AP1922" s="239"/>
      <c r="AQ1922" s="239"/>
    </row>
    <row r="1923" spans="1:43" x14ac:dyDescent="0.25">
      <c r="A1923" s="232"/>
      <c r="B1923" s="74"/>
      <c r="C1923" s="74"/>
      <c r="D1923" s="74"/>
      <c r="E1923" s="74"/>
      <c r="F1923" s="209"/>
      <c r="G1923" s="209"/>
      <c r="H1923" s="209"/>
      <c r="I1923" s="209"/>
      <c r="J1923" s="209"/>
      <c r="K1923" s="209"/>
      <c r="L1923" s="209"/>
      <c r="M1923" s="209"/>
      <c r="N1923" s="209"/>
      <c r="O1923" s="209"/>
      <c r="P1923" s="209"/>
      <c r="Q1923" s="209"/>
      <c r="R1923" s="209"/>
      <c r="S1923" s="209"/>
      <c r="T1923" s="209"/>
      <c r="U1923" s="209"/>
      <c r="V1923" s="209"/>
      <c r="W1923" s="209"/>
      <c r="X1923" s="209"/>
      <c r="Y1923" s="64"/>
      <c r="Z1923" s="127"/>
      <c r="AA1923" s="127"/>
      <c r="AB1923" s="434"/>
      <c r="AC1923" s="61"/>
      <c r="AD1923" s="207"/>
      <c r="AE1923" s="61"/>
      <c r="AF1923" s="130"/>
      <c r="AG1923" s="123"/>
      <c r="AH1923" s="123"/>
      <c r="AI1923" s="61"/>
      <c r="AJ1923" s="61"/>
      <c r="AK1923" s="61"/>
      <c r="AL1923" s="61"/>
      <c r="AM1923" s="76"/>
      <c r="AN1923" s="239"/>
      <c r="AO1923" s="239"/>
      <c r="AP1923" s="239"/>
      <c r="AQ1923" s="239"/>
    </row>
    <row r="1924" spans="1:43" x14ac:dyDescent="0.25">
      <c r="A1924" s="232"/>
      <c r="B1924" s="191"/>
      <c r="C1924" s="191"/>
      <c r="D1924" s="198"/>
      <c r="E1924" s="198"/>
      <c r="F1924" s="211"/>
      <c r="G1924" s="211"/>
      <c r="H1924" s="211"/>
      <c r="I1924" s="211"/>
      <c r="J1924" s="211"/>
      <c r="K1924" s="211"/>
      <c r="L1924" s="211"/>
      <c r="M1924" s="211"/>
      <c r="N1924" s="211"/>
      <c r="O1924" s="211"/>
      <c r="P1924" s="211"/>
      <c r="Q1924" s="211"/>
      <c r="R1924" s="211"/>
      <c r="S1924" s="211"/>
      <c r="T1924" s="211"/>
      <c r="U1924" s="211"/>
      <c r="V1924" s="211"/>
      <c r="W1924" s="211"/>
      <c r="X1924" s="211"/>
      <c r="Y1924" s="189"/>
      <c r="Z1924" s="127"/>
      <c r="AA1924" s="127"/>
      <c r="AB1924" s="434"/>
      <c r="AC1924" s="61"/>
      <c r="AD1924" s="207"/>
      <c r="AE1924" s="61"/>
      <c r="AF1924" s="130"/>
      <c r="AG1924" s="123"/>
      <c r="AH1924" s="123"/>
      <c r="AI1924" s="61"/>
      <c r="AJ1924" s="61"/>
      <c r="AK1924" s="61"/>
      <c r="AL1924" s="61"/>
      <c r="AM1924" s="76"/>
      <c r="AN1924" s="239"/>
      <c r="AO1924" s="239"/>
      <c r="AP1924" s="239"/>
      <c r="AQ1924" s="239"/>
    </row>
    <row r="1925" spans="1:43" x14ac:dyDescent="0.25">
      <c r="A1925" s="232"/>
      <c r="B1925" s="74"/>
      <c r="C1925" s="74"/>
      <c r="D1925" s="74"/>
      <c r="E1925" s="74"/>
      <c r="F1925" s="209"/>
      <c r="G1925" s="209"/>
      <c r="H1925" s="209"/>
      <c r="I1925" s="209"/>
      <c r="J1925" s="209"/>
      <c r="K1925" s="209"/>
      <c r="L1925" s="209"/>
      <c r="M1925" s="209"/>
      <c r="N1925" s="209"/>
      <c r="O1925" s="209"/>
      <c r="P1925" s="209"/>
      <c r="Q1925" s="209"/>
      <c r="R1925" s="209"/>
      <c r="S1925" s="209"/>
      <c r="T1925" s="209"/>
      <c r="U1925" s="209"/>
      <c r="V1925" s="209"/>
      <c r="W1925" s="209"/>
      <c r="X1925" s="209"/>
      <c r="Y1925" s="64"/>
      <c r="Z1925" s="127"/>
      <c r="AA1925" s="127"/>
      <c r="AB1925" s="434"/>
      <c r="AC1925" s="61"/>
      <c r="AD1925" s="207"/>
      <c r="AE1925" s="61"/>
      <c r="AF1925" s="130"/>
      <c r="AG1925" s="123"/>
      <c r="AH1925" s="123"/>
      <c r="AI1925" s="61"/>
      <c r="AJ1925" s="61"/>
      <c r="AK1925" s="61"/>
      <c r="AL1925" s="61"/>
      <c r="AM1925" s="76"/>
      <c r="AN1925" s="239"/>
      <c r="AO1925" s="239"/>
      <c r="AP1925" s="239"/>
      <c r="AQ1925" s="239"/>
    </row>
    <row r="1926" spans="1:43" x14ac:dyDescent="0.25">
      <c r="A1926" s="232"/>
      <c r="B1926" s="191"/>
      <c r="C1926" s="191"/>
      <c r="D1926" s="198"/>
      <c r="E1926" s="198"/>
      <c r="F1926" s="211"/>
      <c r="G1926" s="211"/>
      <c r="H1926" s="211"/>
      <c r="I1926" s="211"/>
      <c r="J1926" s="211"/>
      <c r="K1926" s="211"/>
      <c r="L1926" s="211"/>
      <c r="M1926" s="211"/>
      <c r="N1926" s="211"/>
      <c r="O1926" s="211"/>
      <c r="P1926" s="211"/>
      <c r="Q1926" s="211"/>
      <c r="R1926" s="211"/>
      <c r="S1926" s="211"/>
      <c r="T1926" s="211"/>
      <c r="U1926" s="211"/>
      <c r="V1926" s="211"/>
      <c r="W1926" s="211"/>
      <c r="X1926" s="211"/>
      <c r="Y1926" s="189"/>
      <c r="Z1926" s="127"/>
      <c r="AA1926" s="127"/>
      <c r="AB1926" s="434"/>
      <c r="AC1926" s="61"/>
      <c r="AD1926" s="207"/>
      <c r="AE1926" s="61"/>
      <c r="AF1926" s="130"/>
      <c r="AG1926" s="123"/>
      <c r="AH1926" s="123"/>
      <c r="AI1926" s="61"/>
      <c r="AJ1926" s="61"/>
      <c r="AK1926" s="61"/>
      <c r="AL1926" s="61"/>
      <c r="AM1926" s="76"/>
      <c r="AN1926" s="239"/>
      <c r="AO1926" s="239"/>
      <c r="AP1926" s="239"/>
      <c r="AQ1926" s="239"/>
    </row>
    <row r="1927" spans="1:43" x14ac:dyDescent="0.25">
      <c r="A1927" s="232"/>
      <c r="B1927" s="74"/>
      <c r="C1927" s="74"/>
      <c r="D1927" s="74"/>
      <c r="E1927" s="74"/>
      <c r="F1927" s="209"/>
      <c r="G1927" s="209"/>
      <c r="H1927" s="209"/>
      <c r="I1927" s="209"/>
      <c r="J1927" s="209"/>
      <c r="K1927" s="209"/>
      <c r="L1927" s="209"/>
      <c r="M1927" s="209"/>
      <c r="N1927" s="209"/>
      <c r="O1927" s="209"/>
      <c r="P1927" s="209"/>
      <c r="Q1927" s="209"/>
      <c r="R1927" s="209"/>
      <c r="S1927" s="209"/>
      <c r="T1927" s="209"/>
      <c r="U1927" s="209"/>
      <c r="V1927" s="209"/>
      <c r="W1927" s="209"/>
      <c r="X1927" s="209"/>
      <c r="Y1927" s="64"/>
      <c r="Z1927" s="127"/>
      <c r="AA1927" s="127"/>
      <c r="AB1927" s="434"/>
      <c r="AC1927" s="61"/>
      <c r="AD1927" s="207"/>
      <c r="AE1927" s="61"/>
      <c r="AF1927" s="130"/>
      <c r="AG1927" s="123"/>
      <c r="AH1927" s="123"/>
      <c r="AI1927" s="61"/>
      <c r="AJ1927" s="61"/>
      <c r="AK1927" s="61"/>
      <c r="AL1927" s="61"/>
      <c r="AM1927" s="76"/>
      <c r="AN1927" s="239"/>
      <c r="AO1927" s="239"/>
      <c r="AP1927" s="239"/>
      <c r="AQ1927" s="239"/>
    </row>
    <row r="1928" spans="1:43" x14ac:dyDescent="0.25">
      <c r="A1928" s="232"/>
      <c r="B1928" s="191"/>
      <c r="C1928" s="191"/>
      <c r="D1928" s="198"/>
      <c r="E1928" s="198"/>
      <c r="F1928" s="211"/>
      <c r="G1928" s="211"/>
      <c r="H1928" s="211"/>
      <c r="I1928" s="211"/>
      <c r="J1928" s="211"/>
      <c r="K1928" s="211"/>
      <c r="L1928" s="211"/>
      <c r="M1928" s="211"/>
      <c r="N1928" s="211"/>
      <c r="O1928" s="211"/>
      <c r="P1928" s="211"/>
      <c r="Q1928" s="211"/>
      <c r="R1928" s="211"/>
      <c r="S1928" s="211"/>
      <c r="T1928" s="211"/>
      <c r="U1928" s="211"/>
      <c r="V1928" s="211"/>
      <c r="W1928" s="211"/>
      <c r="X1928" s="211"/>
      <c r="Y1928" s="189"/>
      <c r="Z1928" s="127"/>
      <c r="AA1928" s="127"/>
      <c r="AB1928" s="434"/>
      <c r="AC1928" s="61"/>
      <c r="AD1928" s="207"/>
      <c r="AE1928" s="61"/>
      <c r="AF1928" s="130"/>
      <c r="AG1928" s="123"/>
      <c r="AH1928" s="123"/>
      <c r="AI1928" s="61"/>
      <c r="AJ1928" s="61"/>
      <c r="AK1928" s="61"/>
      <c r="AL1928" s="61"/>
      <c r="AM1928" s="76"/>
      <c r="AN1928" s="239"/>
      <c r="AO1928" s="239"/>
      <c r="AP1928" s="239"/>
      <c r="AQ1928" s="239"/>
    </row>
    <row r="1929" spans="1:43" x14ac:dyDescent="0.25">
      <c r="A1929" s="232"/>
      <c r="B1929" s="74"/>
      <c r="C1929" s="74"/>
      <c r="D1929" s="74"/>
      <c r="E1929" s="74"/>
      <c r="F1929" s="209"/>
      <c r="G1929" s="209"/>
      <c r="H1929" s="209"/>
      <c r="I1929" s="209"/>
      <c r="J1929" s="209"/>
      <c r="K1929" s="209"/>
      <c r="L1929" s="209"/>
      <c r="M1929" s="209"/>
      <c r="N1929" s="209"/>
      <c r="O1929" s="209"/>
      <c r="P1929" s="209"/>
      <c r="Q1929" s="209"/>
      <c r="R1929" s="209"/>
      <c r="S1929" s="209"/>
      <c r="T1929" s="209"/>
      <c r="U1929" s="209"/>
      <c r="V1929" s="209"/>
      <c r="W1929" s="209"/>
      <c r="X1929" s="209"/>
      <c r="Y1929" s="64"/>
      <c r="Z1929" s="127"/>
      <c r="AA1929" s="127"/>
      <c r="AB1929" s="434"/>
      <c r="AC1929" s="61"/>
      <c r="AD1929" s="207"/>
      <c r="AE1929" s="61"/>
      <c r="AF1929" s="130"/>
      <c r="AG1929" s="123"/>
      <c r="AH1929" s="123"/>
      <c r="AI1929" s="61"/>
      <c r="AJ1929" s="61"/>
      <c r="AK1929" s="61"/>
      <c r="AL1929" s="61"/>
      <c r="AM1929" s="76"/>
      <c r="AN1929" s="239"/>
      <c r="AO1929" s="239"/>
      <c r="AP1929" s="239"/>
      <c r="AQ1929" s="239"/>
    </row>
    <row r="1930" spans="1:43" x14ac:dyDescent="0.25">
      <c r="A1930" s="232"/>
      <c r="B1930" s="191"/>
      <c r="C1930" s="191"/>
      <c r="D1930" s="198"/>
      <c r="E1930" s="198"/>
      <c r="F1930" s="211"/>
      <c r="G1930" s="211"/>
      <c r="H1930" s="211"/>
      <c r="I1930" s="211"/>
      <c r="J1930" s="211"/>
      <c r="K1930" s="211"/>
      <c r="L1930" s="211"/>
      <c r="M1930" s="211"/>
      <c r="N1930" s="211"/>
      <c r="O1930" s="211"/>
      <c r="P1930" s="211"/>
      <c r="Q1930" s="211"/>
      <c r="R1930" s="211"/>
      <c r="S1930" s="211"/>
      <c r="T1930" s="211"/>
      <c r="U1930" s="211"/>
      <c r="V1930" s="211"/>
      <c r="W1930" s="211"/>
      <c r="X1930" s="211"/>
      <c r="Y1930" s="189"/>
      <c r="Z1930" s="127"/>
      <c r="AA1930" s="127"/>
      <c r="AB1930" s="434"/>
      <c r="AC1930" s="61"/>
      <c r="AD1930" s="207"/>
      <c r="AE1930" s="61"/>
      <c r="AF1930" s="130"/>
      <c r="AG1930" s="123"/>
      <c r="AH1930" s="123"/>
      <c r="AI1930" s="61"/>
      <c r="AJ1930" s="61"/>
      <c r="AK1930" s="61"/>
      <c r="AL1930" s="61"/>
      <c r="AM1930" s="76"/>
      <c r="AN1930" s="239"/>
      <c r="AO1930" s="239"/>
      <c r="AP1930" s="239"/>
      <c r="AQ1930" s="239"/>
    </row>
    <row r="1931" spans="1:43" x14ac:dyDescent="0.25">
      <c r="A1931" s="232"/>
      <c r="B1931" s="74"/>
      <c r="C1931" s="74"/>
      <c r="D1931" s="74"/>
      <c r="E1931" s="74"/>
      <c r="F1931" s="209"/>
      <c r="G1931" s="209"/>
      <c r="H1931" s="209"/>
      <c r="I1931" s="209"/>
      <c r="J1931" s="209"/>
      <c r="K1931" s="209"/>
      <c r="L1931" s="209"/>
      <c r="M1931" s="209"/>
      <c r="N1931" s="209"/>
      <c r="O1931" s="209"/>
      <c r="P1931" s="209"/>
      <c r="Q1931" s="209"/>
      <c r="R1931" s="209"/>
      <c r="S1931" s="209"/>
      <c r="T1931" s="209"/>
      <c r="U1931" s="209"/>
      <c r="V1931" s="209"/>
      <c r="W1931" s="209"/>
      <c r="X1931" s="209"/>
      <c r="Y1931" s="64"/>
      <c r="Z1931" s="127"/>
      <c r="AA1931" s="127"/>
      <c r="AB1931" s="434"/>
      <c r="AC1931" s="61"/>
      <c r="AD1931" s="207"/>
      <c r="AE1931" s="61"/>
      <c r="AF1931" s="130"/>
      <c r="AG1931" s="123"/>
      <c r="AH1931" s="123"/>
      <c r="AI1931" s="61"/>
      <c r="AJ1931" s="61"/>
      <c r="AK1931" s="61"/>
      <c r="AL1931" s="61"/>
      <c r="AM1931" s="76"/>
      <c r="AN1931" s="239"/>
      <c r="AO1931" s="239"/>
      <c r="AP1931" s="239"/>
      <c r="AQ1931" s="239"/>
    </row>
    <row r="1932" spans="1:43" x14ac:dyDescent="0.25">
      <c r="A1932" s="232"/>
      <c r="B1932" s="191"/>
      <c r="C1932" s="191"/>
      <c r="D1932" s="198"/>
      <c r="E1932" s="198"/>
      <c r="F1932" s="211"/>
      <c r="G1932" s="211"/>
      <c r="H1932" s="211"/>
      <c r="I1932" s="211"/>
      <c r="J1932" s="211"/>
      <c r="K1932" s="211"/>
      <c r="L1932" s="211"/>
      <c r="M1932" s="211"/>
      <c r="N1932" s="211"/>
      <c r="O1932" s="211"/>
      <c r="P1932" s="211"/>
      <c r="Q1932" s="211"/>
      <c r="R1932" s="211"/>
      <c r="S1932" s="211"/>
      <c r="T1932" s="211"/>
      <c r="U1932" s="211"/>
      <c r="V1932" s="211"/>
      <c r="W1932" s="211"/>
      <c r="X1932" s="211"/>
      <c r="Y1932" s="189"/>
      <c r="Z1932" s="127"/>
      <c r="AA1932" s="127"/>
      <c r="AB1932" s="434"/>
      <c r="AC1932" s="61"/>
      <c r="AD1932" s="207"/>
      <c r="AE1932" s="61"/>
      <c r="AF1932" s="130"/>
      <c r="AG1932" s="123"/>
      <c r="AH1932" s="123"/>
      <c r="AI1932" s="61"/>
      <c r="AJ1932" s="61"/>
      <c r="AK1932" s="61"/>
      <c r="AL1932" s="61"/>
      <c r="AM1932" s="76"/>
      <c r="AN1932" s="239"/>
      <c r="AO1932" s="239"/>
      <c r="AP1932" s="239"/>
      <c r="AQ1932" s="239"/>
    </row>
    <row r="1933" spans="1:43" x14ac:dyDescent="0.25">
      <c r="A1933" s="232"/>
      <c r="B1933" s="74"/>
      <c r="C1933" s="74"/>
      <c r="D1933" s="74"/>
      <c r="E1933" s="74"/>
      <c r="F1933" s="209"/>
      <c r="G1933" s="209"/>
      <c r="H1933" s="209"/>
      <c r="I1933" s="209"/>
      <c r="J1933" s="209"/>
      <c r="K1933" s="209"/>
      <c r="L1933" s="209"/>
      <c r="M1933" s="209"/>
      <c r="N1933" s="209"/>
      <c r="O1933" s="209"/>
      <c r="P1933" s="209"/>
      <c r="Q1933" s="209"/>
      <c r="R1933" s="209"/>
      <c r="S1933" s="209"/>
      <c r="T1933" s="209"/>
      <c r="U1933" s="209"/>
      <c r="V1933" s="209"/>
      <c r="W1933" s="209"/>
      <c r="X1933" s="209"/>
      <c r="Y1933" s="64"/>
      <c r="Z1933" s="127"/>
      <c r="AA1933" s="127"/>
      <c r="AB1933" s="434"/>
      <c r="AC1933" s="61"/>
      <c r="AD1933" s="207"/>
      <c r="AE1933" s="61"/>
      <c r="AF1933" s="130"/>
      <c r="AG1933" s="123"/>
      <c r="AH1933" s="123"/>
      <c r="AI1933" s="61"/>
      <c r="AJ1933" s="61"/>
      <c r="AK1933" s="61"/>
      <c r="AL1933" s="61"/>
      <c r="AM1933" s="76"/>
      <c r="AN1933" s="239"/>
      <c r="AO1933" s="239"/>
      <c r="AP1933" s="239"/>
      <c r="AQ1933" s="239"/>
    </row>
    <row r="1934" spans="1:43" x14ac:dyDescent="0.25">
      <c r="A1934" s="232"/>
      <c r="B1934" s="191"/>
      <c r="C1934" s="191"/>
      <c r="D1934" s="198"/>
      <c r="E1934" s="198"/>
      <c r="F1934" s="211"/>
      <c r="G1934" s="211"/>
      <c r="H1934" s="211"/>
      <c r="I1934" s="211"/>
      <c r="J1934" s="211"/>
      <c r="K1934" s="211"/>
      <c r="L1934" s="211"/>
      <c r="M1934" s="211"/>
      <c r="N1934" s="211"/>
      <c r="O1934" s="211"/>
      <c r="P1934" s="211"/>
      <c r="Q1934" s="211"/>
      <c r="R1934" s="211"/>
      <c r="S1934" s="211"/>
      <c r="T1934" s="211"/>
      <c r="U1934" s="211"/>
      <c r="V1934" s="211"/>
      <c r="W1934" s="211"/>
      <c r="X1934" s="211"/>
      <c r="Y1934" s="189"/>
      <c r="Z1934" s="127"/>
      <c r="AA1934" s="127"/>
      <c r="AB1934" s="434"/>
      <c r="AC1934" s="61"/>
      <c r="AD1934" s="207"/>
      <c r="AE1934" s="61"/>
      <c r="AF1934" s="130"/>
      <c r="AG1934" s="123"/>
      <c r="AH1934" s="123"/>
      <c r="AI1934" s="61"/>
      <c r="AJ1934" s="61"/>
      <c r="AK1934" s="61"/>
      <c r="AL1934" s="61"/>
      <c r="AM1934" s="76"/>
      <c r="AN1934" s="239"/>
      <c r="AO1934" s="239"/>
      <c r="AP1934" s="239"/>
      <c r="AQ1934" s="239"/>
    </row>
    <row r="1935" spans="1:43" x14ac:dyDescent="0.25">
      <c r="A1935" s="232"/>
      <c r="B1935" s="74"/>
      <c r="C1935" s="74"/>
      <c r="D1935" s="74"/>
      <c r="E1935" s="74"/>
      <c r="F1935" s="209"/>
      <c r="G1935" s="209"/>
      <c r="H1935" s="209"/>
      <c r="I1935" s="209"/>
      <c r="J1935" s="209"/>
      <c r="K1935" s="209"/>
      <c r="L1935" s="209"/>
      <c r="M1935" s="209"/>
      <c r="N1935" s="209"/>
      <c r="O1935" s="209"/>
      <c r="P1935" s="209"/>
      <c r="Q1935" s="209"/>
      <c r="R1935" s="209"/>
      <c r="S1935" s="209"/>
      <c r="T1935" s="209"/>
      <c r="U1935" s="209"/>
      <c r="V1935" s="209"/>
      <c r="W1935" s="209"/>
      <c r="X1935" s="209"/>
      <c r="Y1935" s="64"/>
      <c r="Z1935" s="127"/>
      <c r="AA1935" s="127"/>
      <c r="AB1935" s="434"/>
      <c r="AC1935" s="61"/>
      <c r="AD1935" s="207"/>
      <c r="AE1935" s="61"/>
      <c r="AF1935" s="130"/>
      <c r="AG1935" s="123"/>
      <c r="AH1935" s="123"/>
      <c r="AI1935" s="61"/>
      <c r="AJ1935" s="61"/>
      <c r="AK1935" s="61"/>
      <c r="AL1935" s="61"/>
      <c r="AM1935" s="76"/>
      <c r="AN1935" s="239"/>
      <c r="AO1935" s="239"/>
      <c r="AP1935" s="239"/>
      <c r="AQ1935" s="239"/>
    </row>
    <row r="1936" spans="1:43" x14ac:dyDescent="0.25">
      <c r="A1936" s="232"/>
      <c r="B1936" s="191"/>
      <c r="C1936" s="191"/>
      <c r="D1936" s="198"/>
      <c r="E1936" s="198"/>
      <c r="F1936" s="211"/>
      <c r="G1936" s="211"/>
      <c r="H1936" s="211"/>
      <c r="I1936" s="211"/>
      <c r="J1936" s="211"/>
      <c r="K1936" s="211"/>
      <c r="L1936" s="211"/>
      <c r="M1936" s="211"/>
      <c r="N1936" s="211"/>
      <c r="O1936" s="211"/>
      <c r="P1936" s="211"/>
      <c r="Q1936" s="211"/>
      <c r="R1936" s="211"/>
      <c r="S1936" s="211"/>
      <c r="T1936" s="211"/>
      <c r="U1936" s="211"/>
      <c r="V1936" s="211"/>
      <c r="W1936" s="211"/>
      <c r="X1936" s="211"/>
      <c r="Y1936" s="189"/>
      <c r="Z1936" s="127"/>
      <c r="AA1936" s="127"/>
      <c r="AB1936" s="434"/>
      <c r="AC1936" s="61"/>
      <c r="AD1936" s="207"/>
      <c r="AE1936" s="61"/>
      <c r="AF1936" s="130"/>
      <c r="AG1936" s="123"/>
      <c r="AH1936" s="123"/>
      <c r="AI1936" s="61"/>
      <c r="AJ1936" s="61"/>
      <c r="AK1936" s="61"/>
      <c r="AL1936" s="61"/>
      <c r="AM1936" s="76"/>
      <c r="AN1936" s="239"/>
      <c r="AO1936" s="239"/>
      <c r="AP1936" s="239"/>
      <c r="AQ1936" s="239"/>
    </row>
    <row r="1937" spans="1:43" x14ac:dyDescent="0.25">
      <c r="A1937" s="232"/>
      <c r="B1937" s="74"/>
      <c r="C1937" s="74"/>
      <c r="D1937" s="74"/>
      <c r="E1937" s="74"/>
      <c r="F1937" s="209"/>
      <c r="G1937" s="209"/>
      <c r="H1937" s="209"/>
      <c r="I1937" s="209"/>
      <c r="J1937" s="209"/>
      <c r="K1937" s="209"/>
      <c r="L1937" s="209"/>
      <c r="M1937" s="209"/>
      <c r="N1937" s="209"/>
      <c r="O1937" s="209"/>
      <c r="P1937" s="209"/>
      <c r="Q1937" s="209"/>
      <c r="R1937" s="209"/>
      <c r="S1937" s="209"/>
      <c r="T1937" s="209"/>
      <c r="U1937" s="209"/>
      <c r="V1937" s="209"/>
      <c r="W1937" s="209"/>
      <c r="X1937" s="209"/>
      <c r="Y1937" s="64"/>
      <c r="Z1937" s="127"/>
      <c r="AA1937" s="127"/>
      <c r="AB1937" s="434"/>
      <c r="AC1937" s="61"/>
      <c r="AD1937" s="207"/>
      <c r="AE1937" s="61"/>
      <c r="AF1937" s="130"/>
      <c r="AG1937" s="123"/>
      <c r="AH1937" s="123"/>
      <c r="AI1937" s="61"/>
      <c r="AJ1937" s="61"/>
      <c r="AK1937" s="61"/>
      <c r="AL1937" s="61"/>
      <c r="AM1937" s="76"/>
      <c r="AN1937" s="239"/>
      <c r="AO1937" s="239"/>
      <c r="AP1937" s="239"/>
      <c r="AQ1937" s="239"/>
    </row>
  </sheetData>
  <mergeCells count="28">
    <mergeCell ref="AR165:AS165"/>
    <mergeCell ref="B164:AS164"/>
    <mergeCell ref="AN375:AO375"/>
    <mergeCell ref="AP375:AQ375"/>
    <mergeCell ref="B374:AQ374"/>
    <mergeCell ref="AN165:AO165"/>
    <mergeCell ref="AP165:AQ165"/>
    <mergeCell ref="B2:E2"/>
    <mergeCell ref="AC2:AE2"/>
    <mergeCell ref="Z2:AB2"/>
    <mergeCell ref="Z165:AB165"/>
    <mergeCell ref="AF2:AH2"/>
    <mergeCell ref="B1:AQ1"/>
    <mergeCell ref="B375:E375"/>
    <mergeCell ref="F375:Y375"/>
    <mergeCell ref="AC375:AE375"/>
    <mergeCell ref="AG375:AK375"/>
    <mergeCell ref="AL375:AM375"/>
    <mergeCell ref="Z375:AB375"/>
    <mergeCell ref="AN2:AO2"/>
    <mergeCell ref="AP2:AQ2"/>
    <mergeCell ref="AL2:AM2"/>
    <mergeCell ref="F2:Y2"/>
    <mergeCell ref="B165:E165"/>
    <mergeCell ref="F165:Y165"/>
    <mergeCell ref="AC165:AE165"/>
    <mergeCell ref="AG165:AK165"/>
    <mergeCell ref="AL165:AM165"/>
  </mergeCells>
  <conditionalFormatting sqref="B377:E415 B422:E453 B455:E462">
    <cfRule type="expression" dxfId="308" priority="128">
      <formula>$H377="Eliminado"</formula>
    </cfRule>
  </conditionalFormatting>
  <conditionalFormatting sqref="C167">
    <cfRule type="expression" dxfId="307" priority="121">
      <formula>$H167="Eliminado"</formula>
    </cfRule>
  </conditionalFormatting>
  <conditionalFormatting sqref="B454:E454">
    <cfRule type="expression" dxfId="306" priority="120">
      <formula>$H454="Eliminado"</formula>
    </cfRule>
  </conditionalFormatting>
  <conditionalFormatting sqref="B416:E416">
    <cfRule type="expression" dxfId="305" priority="116">
      <formula>$H416="Eliminado"</formula>
    </cfRule>
  </conditionalFormatting>
  <conditionalFormatting sqref="B417:E417">
    <cfRule type="expression" dxfId="304" priority="115">
      <formula>$H417="Eliminado"</formula>
    </cfRule>
  </conditionalFormatting>
  <conditionalFormatting sqref="B418:E418">
    <cfRule type="expression" dxfId="303" priority="114">
      <formula>$H418="Eliminado"</formula>
    </cfRule>
  </conditionalFormatting>
  <conditionalFormatting sqref="B419:E419">
    <cfRule type="expression" dxfId="302" priority="113">
      <formula>$H419="Eliminado"</formula>
    </cfRule>
  </conditionalFormatting>
  <conditionalFormatting sqref="B420:E420">
    <cfRule type="expression" dxfId="301" priority="112">
      <formula>$H420="Eliminado"</formula>
    </cfRule>
  </conditionalFormatting>
  <conditionalFormatting sqref="D421:G421">
    <cfRule type="expression" dxfId="300" priority="111">
      <formula>$H421="Eliminado"</formula>
    </cfRule>
  </conditionalFormatting>
  <conditionalFormatting sqref="B421:C421">
    <cfRule type="expression" dxfId="299" priority="110">
      <formula>$H421="Eliminado"</formula>
    </cfRule>
  </conditionalFormatting>
  <conditionalFormatting sqref="B625:C625 B1386:C1393 D1296:E1937">
    <cfRule type="expression" dxfId="298" priority="97">
      <formula>$G625="Eliminado"</formula>
    </cfRule>
  </conditionalFormatting>
  <conditionalFormatting sqref="D625:E625">
    <cfRule type="expression" dxfId="297" priority="96">
      <formula>$G625="Eliminado"</formula>
    </cfRule>
  </conditionalFormatting>
  <conditionalFormatting sqref="C210">
    <cfRule type="expression" dxfId="296" priority="94">
      <formula>$G210="Eliminado"</formula>
    </cfRule>
  </conditionalFormatting>
  <conditionalFormatting sqref="B704:C704 B706:C706 B708:C708 B710:C710 B626:E664 B671:E702">
    <cfRule type="expression" dxfId="295" priority="93">
      <formula>$G626="Eliminado"</formula>
    </cfRule>
  </conditionalFormatting>
  <conditionalFormatting sqref="B703:E703 B705:C705 B707:C707 B709:C709 D704:E710">
    <cfRule type="expression" dxfId="294" priority="92">
      <formula>$G703="Eliminado"</formula>
    </cfRule>
  </conditionalFormatting>
  <conditionalFormatting sqref="B665:E665">
    <cfRule type="expression" dxfId="293" priority="91">
      <formula>$G665="Eliminado"</formula>
    </cfRule>
  </conditionalFormatting>
  <conditionalFormatting sqref="B666:E666">
    <cfRule type="expression" dxfId="292" priority="90">
      <formula>$G666="Eliminado"</formula>
    </cfRule>
  </conditionalFormatting>
  <conditionalFormatting sqref="B667:E667">
    <cfRule type="expression" dxfId="291" priority="89">
      <formula>$G667="Eliminado"</formula>
    </cfRule>
  </conditionalFormatting>
  <conditionalFormatting sqref="B668:E668">
    <cfRule type="expression" dxfId="290" priority="88">
      <formula>$G668="Eliminado"</formula>
    </cfRule>
  </conditionalFormatting>
  <conditionalFormatting sqref="B669:E669">
    <cfRule type="expression" dxfId="289" priority="87">
      <formula>$G669="Eliminado"</formula>
    </cfRule>
  </conditionalFormatting>
  <conditionalFormatting sqref="D670:G670">
    <cfRule type="expression" dxfId="288" priority="86">
      <formula>$G670="Eliminado"</formula>
    </cfRule>
  </conditionalFormatting>
  <conditionalFormatting sqref="B670:C670">
    <cfRule type="expression" dxfId="287" priority="85">
      <formula>$G670="Eliminado"</formula>
    </cfRule>
  </conditionalFormatting>
  <conditionalFormatting sqref="B789:C789 B791:C791 B793:C793 B795:C795 B711:E749 B756:E787">
    <cfRule type="expression" dxfId="286" priority="83">
      <formula>$G711="Eliminado"</formula>
    </cfRule>
  </conditionalFormatting>
  <conditionalFormatting sqref="B788:E788 B790:C790 B792:C792 B794:C794 D789:E795">
    <cfRule type="expression" dxfId="285" priority="82">
      <formula>$G788="Eliminado"</formula>
    </cfRule>
  </conditionalFormatting>
  <conditionalFormatting sqref="B750:E750">
    <cfRule type="expression" dxfId="284" priority="81">
      <formula>$G750="Eliminado"</formula>
    </cfRule>
  </conditionalFormatting>
  <conditionalFormatting sqref="B751:E751">
    <cfRule type="expression" dxfId="283" priority="80">
      <formula>$G751="Eliminado"</formula>
    </cfRule>
  </conditionalFormatting>
  <conditionalFormatting sqref="B752:E752">
    <cfRule type="expression" dxfId="282" priority="79">
      <formula>$G752="Eliminado"</formula>
    </cfRule>
  </conditionalFormatting>
  <conditionalFormatting sqref="B753:E753">
    <cfRule type="expression" dxfId="281" priority="78">
      <formula>$G753="Eliminado"</formula>
    </cfRule>
  </conditionalFormatting>
  <conditionalFormatting sqref="B754:E754">
    <cfRule type="expression" dxfId="280" priority="77">
      <formula>$G754="Eliminado"</formula>
    </cfRule>
  </conditionalFormatting>
  <conditionalFormatting sqref="D755:G755">
    <cfRule type="expression" dxfId="279" priority="76">
      <formula>$G755="Eliminado"</formula>
    </cfRule>
  </conditionalFormatting>
  <conditionalFormatting sqref="B755:C755">
    <cfRule type="expression" dxfId="278" priority="75">
      <formula>$G755="Eliminado"</formula>
    </cfRule>
  </conditionalFormatting>
  <conditionalFormatting sqref="B874:C874 B876:C876 B878:C878 B880:C880 B796:E834 B841:E872">
    <cfRule type="expression" dxfId="277" priority="73">
      <formula>$G796="Eliminado"</formula>
    </cfRule>
  </conditionalFormatting>
  <conditionalFormatting sqref="B840:C840">
    <cfRule type="expression" dxfId="276" priority="65">
      <formula>$G840="Eliminado"</formula>
    </cfRule>
  </conditionalFormatting>
  <conditionalFormatting sqref="C77 C100:C117">
    <cfRule type="expression" dxfId="275" priority="64">
      <formula>$G77="Eliminado"</formula>
    </cfRule>
  </conditionalFormatting>
  <conditionalFormatting sqref="B925:C925">
    <cfRule type="expression" dxfId="274" priority="54">
      <formula>$G925="Eliminado"</formula>
    </cfRule>
  </conditionalFormatting>
  <conditionalFormatting sqref="C290">
    <cfRule type="expression" dxfId="273" priority="53">
      <formula>$G290="Eliminado"</formula>
    </cfRule>
  </conditionalFormatting>
  <conditionalFormatting sqref="B873:E873 B875:C875 B877:C877 B879:C879 D874:E880">
    <cfRule type="expression" dxfId="272" priority="72">
      <formula>$G873="Eliminado"</formula>
    </cfRule>
  </conditionalFormatting>
  <conditionalFormatting sqref="B835:E835">
    <cfRule type="expression" dxfId="271" priority="71">
      <formula>$G835="Eliminado"</formula>
    </cfRule>
  </conditionalFormatting>
  <conditionalFormatting sqref="B836:E836">
    <cfRule type="expression" dxfId="270" priority="70">
      <formula>$G836="Eliminado"</formula>
    </cfRule>
  </conditionalFormatting>
  <conditionalFormatting sqref="B837:E837">
    <cfRule type="expression" dxfId="269" priority="69">
      <formula>$G837="Eliminado"</formula>
    </cfRule>
  </conditionalFormatting>
  <conditionalFormatting sqref="B838:E838">
    <cfRule type="expression" dxfId="268" priority="68">
      <formula>$G838="Eliminado"</formula>
    </cfRule>
  </conditionalFormatting>
  <conditionalFormatting sqref="B839:E839">
    <cfRule type="expression" dxfId="267" priority="67">
      <formula>$G839="Eliminado"</formula>
    </cfRule>
  </conditionalFormatting>
  <conditionalFormatting sqref="D840:G840">
    <cfRule type="expression" dxfId="266" priority="66">
      <formula>$G840="Eliminado"</formula>
    </cfRule>
  </conditionalFormatting>
  <conditionalFormatting sqref="C249">
    <cfRule type="expression" dxfId="265" priority="63">
      <formula>$G249="Eliminado"</formula>
    </cfRule>
  </conditionalFormatting>
  <conditionalFormatting sqref="B959:C959 B961:C961 B963:C963 B965:C965 B881:E919 B926:E957">
    <cfRule type="expression" dxfId="264" priority="62">
      <formula>$G881="Eliminado"</formula>
    </cfRule>
  </conditionalFormatting>
  <conditionalFormatting sqref="B958:E958 B960:C960 B962:C962 B964:C964 D959:E965">
    <cfRule type="expression" dxfId="263" priority="61">
      <formula>$G958="Eliminado"</formula>
    </cfRule>
  </conditionalFormatting>
  <conditionalFormatting sqref="B920:E920">
    <cfRule type="expression" dxfId="262" priority="60">
      <formula>$G920="Eliminado"</formula>
    </cfRule>
  </conditionalFormatting>
  <conditionalFormatting sqref="B921:E921">
    <cfRule type="expression" dxfId="261" priority="59">
      <formula>$G921="Eliminado"</formula>
    </cfRule>
  </conditionalFormatting>
  <conditionalFormatting sqref="B922:E922">
    <cfRule type="expression" dxfId="260" priority="58">
      <formula>$G922="Eliminado"</formula>
    </cfRule>
  </conditionalFormatting>
  <conditionalFormatting sqref="B923:E923">
    <cfRule type="expression" dxfId="259" priority="57">
      <formula>$G923="Eliminado"</formula>
    </cfRule>
  </conditionalFormatting>
  <conditionalFormatting sqref="B924:E924">
    <cfRule type="expression" dxfId="258" priority="56">
      <formula>$G924="Eliminado"</formula>
    </cfRule>
  </conditionalFormatting>
  <conditionalFormatting sqref="D925:G925">
    <cfRule type="expression" dxfId="257" priority="55">
      <formula>$G925="Eliminado"</formula>
    </cfRule>
  </conditionalFormatting>
  <conditionalFormatting sqref="B1205:C1205 B1207:C1207 B1209:C1209 B1211:C1211 B1127:E1165 B1172:E1203">
    <cfRule type="expression" dxfId="256" priority="52">
      <formula>$G1127="Eliminado"</formula>
    </cfRule>
  </conditionalFormatting>
  <conditionalFormatting sqref="B1204:E1204 B1206:C1206 B1208:C1208 B1210:C1210 D1205:E1211">
    <cfRule type="expression" dxfId="255" priority="51">
      <formula>$G1204="Eliminado"</formula>
    </cfRule>
  </conditionalFormatting>
  <conditionalFormatting sqref="B1166:E1166">
    <cfRule type="expression" dxfId="254" priority="50">
      <formula>$G1166="Eliminado"</formula>
    </cfRule>
  </conditionalFormatting>
  <conditionalFormatting sqref="B1167:E1167">
    <cfRule type="expression" dxfId="253" priority="49">
      <formula>$G1167="Eliminado"</formula>
    </cfRule>
  </conditionalFormatting>
  <conditionalFormatting sqref="B1168:E1168">
    <cfRule type="expression" dxfId="252" priority="48">
      <formula>$G1168="Eliminado"</formula>
    </cfRule>
  </conditionalFormatting>
  <conditionalFormatting sqref="B1169:E1169">
    <cfRule type="expression" dxfId="251" priority="47">
      <formula>$G1169="Eliminado"</formula>
    </cfRule>
  </conditionalFormatting>
  <conditionalFormatting sqref="B1170:E1170">
    <cfRule type="expression" dxfId="250" priority="46">
      <formula>$G1170="Eliminado"</formula>
    </cfRule>
  </conditionalFormatting>
  <conditionalFormatting sqref="D1171:G1171">
    <cfRule type="expression" dxfId="249" priority="45">
      <formula>$G1171="Eliminado"</formula>
    </cfRule>
  </conditionalFormatting>
  <conditionalFormatting sqref="B1171:C1171">
    <cfRule type="expression" dxfId="248" priority="44">
      <formula>$G1171="Eliminado"</formula>
    </cfRule>
  </conditionalFormatting>
  <conditionalFormatting sqref="C88">
    <cfRule type="expression" dxfId="247" priority="42">
      <formula>$G88="Eliminado"</formula>
    </cfRule>
  </conditionalFormatting>
  <conditionalFormatting sqref="C261">
    <cfRule type="expression" dxfId="246" priority="41">
      <formula>$G261="Eliminado"</formula>
    </cfRule>
  </conditionalFormatting>
  <conditionalFormatting sqref="B1010:C1010">
    <cfRule type="expression" dxfId="245" priority="32">
      <formula>$G1010="Eliminado"</formula>
    </cfRule>
  </conditionalFormatting>
  <conditionalFormatting sqref="C99">
    <cfRule type="expression" dxfId="244" priority="31">
      <formula>$G99="Eliminado"</formula>
    </cfRule>
  </conditionalFormatting>
  <conditionalFormatting sqref="B1044:C1044 B1046:C1046 B1048:C1048 B1050:C1050 B966:E1004 B1011:E1042">
    <cfRule type="expression" dxfId="243" priority="40">
      <formula>$G966="Eliminado"</formula>
    </cfRule>
  </conditionalFormatting>
  <conditionalFormatting sqref="B1043:E1043 B1045:C1045 B1047:C1047 B1049:C1049 D1044:E1050">
    <cfRule type="expression" dxfId="242" priority="39">
      <formula>$G1043="Eliminado"</formula>
    </cfRule>
  </conditionalFormatting>
  <conditionalFormatting sqref="B1005:E1005">
    <cfRule type="expression" dxfId="241" priority="38">
      <formula>$G1005="Eliminado"</formula>
    </cfRule>
  </conditionalFormatting>
  <conditionalFormatting sqref="B1006:E1006">
    <cfRule type="expression" dxfId="240" priority="37">
      <formula>$G1006="Eliminado"</formula>
    </cfRule>
  </conditionalFormatting>
  <conditionalFormatting sqref="B1007:E1007">
    <cfRule type="expression" dxfId="239" priority="36">
      <formula>$G1007="Eliminado"</formula>
    </cfRule>
  </conditionalFormatting>
  <conditionalFormatting sqref="B1008:E1008">
    <cfRule type="expression" dxfId="238" priority="35">
      <formula>$G1008="Eliminado"</formula>
    </cfRule>
  </conditionalFormatting>
  <conditionalFormatting sqref="B1009:E1009">
    <cfRule type="expression" dxfId="237" priority="34">
      <formula>$G1009="Eliminado"</formula>
    </cfRule>
  </conditionalFormatting>
  <conditionalFormatting sqref="D1010:G1010">
    <cfRule type="expression" dxfId="236" priority="33">
      <formula>$G1010="Eliminado"</formula>
    </cfRule>
  </conditionalFormatting>
  <conditionalFormatting sqref="C273">
    <cfRule type="expression" dxfId="235" priority="30">
      <formula>$G273="Eliminado"</formula>
    </cfRule>
  </conditionalFormatting>
  <conditionalFormatting sqref="B1119:E1119 B1121:C1121 B1123:C1123 B1125:C1125 D1120:E1126">
    <cfRule type="expression" dxfId="234" priority="28">
      <formula>$G1119="Eliminado"</formula>
    </cfRule>
  </conditionalFormatting>
  <conditionalFormatting sqref="B1120:C1120 B1122:C1122 B1124:C1124 B1126:C1126 B1051:E1118">
    <cfRule type="expression" dxfId="233" priority="29">
      <formula>$G1051="Eliminado"</formula>
    </cfRule>
  </conditionalFormatting>
  <conditionalFormatting sqref="C302">
    <cfRule type="expression" dxfId="232" priority="27">
      <formula>$G302="Eliminado"</formula>
    </cfRule>
  </conditionalFormatting>
  <conditionalFormatting sqref="B1256:C1256">
    <cfRule type="expression" dxfId="231" priority="18">
      <formula>$G1256="Eliminado"</formula>
    </cfRule>
  </conditionalFormatting>
  <conditionalFormatting sqref="B1290:C1290 B1292:C1292 B1294:C1294 B1212:E1250 B1257:E1288">
    <cfRule type="expression" dxfId="230" priority="26">
      <formula>$G1212="Eliminado"</formula>
    </cfRule>
  </conditionalFormatting>
  <conditionalFormatting sqref="B1289:E1289 B1291:C1291 B1293:C1293 B1295:C1295 D1290:E1295">
    <cfRule type="expression" dxfId="229" priority="25">
      <formula>$G1289="Eliminado"</formula>
    </cfRule>
  </conditionalFormatting>
  <conditionalFormatting sqref="B1251:E1251">
    <cfRule type="expression" dxfId="228" priority="24">
      <formula>$G1251="Eliminado"</formula>
    </cfRule>
  </conditionalFormatting>
  <conditionalFormatting sqref="B1252:E1252">
    <cfRule type="expression" dxfId="227" priority="23">
      <formula>$G1252="Eliminado"</formula>
    </cfRule>
  </conditionalFormatting>
  <conditionalFormatting sqref="B1253:E1253">
    <cfRule type="expression" dxfId="226" priority="22">
      <formula>$G1253="Eliminado"</formula>
    </cfRule>
  </conditionalFormatting>
  <conditionalFormatting sqref="B1254:E1254">
    <cfRule type="expression" dxfId="225" priority="21">
      <formula>$G1254="Eliminado"</formula>
    </cfRule>
  </conditionalFormatting>
  <conditionalFormatting sqref="B1255:E1255">
    <cfRule type="expression" dxfId="224" priority="20">
      <formula>$G1255="Eliminado"</formula>
    </cfRule>
  </conditionalFormatting>
  <conditionalFormatting sqref="D1256:G1256">
    <cfRule type="expression" dxfId="223" priority="19">
      <formula>$G1256="Eliminado"</formula>
    </cfRule>
  </conditionalFormatting>
  <conditionalFormatting sqref="C180">
    <cfRule type="expression" dxfId="222" priority="17">
      <formula>$G180="Eliminado"</formula>
    </cfRule>
  </conditionalFormatting>
  <conditionalFormatting sqref="B541:C541 B543:C543 B545:C545 B547:C547 B463:E501 B508:E539">
    <cfRule type="expression" dxfId="221" priority="16">
      <formula>$G463="Eliminado"</formula>
    </cfRule>
  </conditionalFormatting>
  <conditionalFormatting sqref="B540:E540 B542:C542 B544:C544 B546:C546 D541:E547">
    <cfRule type="expression" dxfId="220" priority="15">
      <formula>$G540="Eliminado"</formula>
    </cfRule>
  </conditionalFormatting>
  <conditionalFormatting sqref="B502:E502">
    <cfRule type="expression" dxfId="219" priority="14">
      <formula>$G502="Eliminado"</formula>
    </cfRule>
  </conditionalFormatting>
  <conditionalFormatting sqref="B503:E503">
    <cfRule type="expression" dxfId="218" priority="13">
      <formula>$G503="Eliminado"</formula>
    </cfRule>
  </conditionalFormatting>
  <conditionalFormatting sqref="B504:E504">
    <cfRule type="expression" dxfId="217" priority="12">
      <formula>$G504="Eliminado"</formula>
    </cfRule>
  </conditionalFormatting>
  <conditionalFormatting sqref="B505:E505">
    <cfRule type="expression" dxfId="216" priority="11">
      <formula>$G505="Eliminado"</formula>
    </cfRule>
  </conditionalFormatting>
  <conditionalFormatting sqref="B506:E506">
    <cfRule type="expression" dxfId="215" priority="10">
      <formula>$G506="Eliminado"</formula>
    </cfRule>
  </conditionalFormatting>
  <conditionalFormatting sqref="D507:G507">
    <cfRule type="expression" dxfId="214" priority="9">
      <formula>$G507="Eliminado"</formula>
    </cfRule>
  </conditionalFormatting>
  <conditionalFormatting sqref="B507:C507">
    <cfRule type="expression" dxfId="213" priority="8">
      <formula>$G507="Eliminado"</formula>
    </cfRule>
  </conditionalFormatting>
  <conditionalFormatting sqref="C192">
    <cfRule type="expression" dxfId="212" priority="7">
      <formula>$G192="Eliminado"</formula>
    </cfRule>
  </conditionalFormatting>
  <conditionalFormatting sqref="B618:C618 B620:C620 B622:C622 B624:C624 B548:E586 B588:E616 B587:C587">
    <cfRule type="expression" dxfId="211" priority="6">
      <formula>$G548="Eliminado"</formula>
    </cfRule>
  </conditionalFormatting>
  <conditionalFormatting sqref="B617:E617 B619:C619 B621:C621 B623:C623 D618:E624">
    <cfRule type="expression" dxfId="210" priority="5">
      <formula>$G617="Eliminado"</formula>
    </cfRule>
  </conditionalFormatting>
  <conditionalFormatting sqref="D587:E587">
    <cfRule type="expression" dxfId="209" priority="4">
      <formula>$G587="Eliminado"</formula>
    </cfRule>
  </conditionalFormatting>
  <conditionalFormatting sqref="C222">
    <cfRule type="expression" dxfId="208" priority="3">
      <formula>$G222="Eliminado"</formula>
    </cfRule>
  </conditionalFormatting>
  <conditionalFormatting sqref="B1296:C1296 B1298:C1298 B1300:C1300 B1302:C1302 B1304:C1304 B1306:C1306 B1308:C1308 B1310:C1310 B1312:C1312 B1314:C1314 B1316:C1316 B1318:C1318 B1320:C1320 B1322:C1322 B1324:C1324 B1326:C1326 B1328:C1328 B1330:C1330 B1332:C1332 B1334:C1334 B1336:C1336 B1338:C1338 B1340:C1340 B1342:C1342 B1344:C1344 B1346:C1346 B1348:C1348 B1350:C1350 B1352:C1352 B1354:C1354 B1356:C1356 B1358:C1358 B1360:C1360 B1362:C1362 B1364:C1364 B1366:C1366 B1368:C1368 B1370:C1370 B1372:C1372 B1374:C1374 B1376:C1376 B1378:C1378 B1380:C1380 B1382:C1382 B1384:C1384 B1395:C1395 B1397:C1397 B1399:C1399 B1401:C1401 B1403:C1403 B1405:C1405 B1407:C1407 B1409:C1409 B1411:C1411 B1413:C1413 B1415:C1415 B1417:C1417 B1419:C1419 B1421:C1421 B1423:C1423 B1425:C1425 B1427:C1427 B1429:C1429 B1431:C1431 B1433:C1433 B1435:C1435 B1437:C1437 B1439:C1439 B1441:C1441 B1443:C1443 B1445:C1445 B1447:C1447 B1449:C1449 B1451:C1451 B1453:C1453 B1455:C1455 B1457:C1457 B1459:C1459 B1461:C1461 B1463:C1463 B1465:C1465 B1467:C1467 B1469:C1469 B1471:C1471 B1473:C1473 B1475:C1475 B1477:C1477 B1479:C1479 B1481:C1481 B1483:C1483 B1485:C1485 B1487:C1487 B1489:C1489 B1491:C1491 B1493:C1493 B1495:C1495 B1497:C1497 B1499:C1499 B1501:C1501 B1503:C1503 B1505:C1505 B1507:C1507 B1509:C1509 B1511:C1511 B1513:C1513 B1515:C1515 B1517:C1517 B1519:C1519 B1521:C1521 B1523:C1523 B1525:C1525 B1527:C1527 B1529:C1529 B1531:C1531 B1533:C1533 B1535:C1535 B1537:C1537 B1539:C1539 B1541:C1541 B1543:C1543 B1545:C1545 B1547:C1547 B1549:C1549 B1551:C1551 B1553:C1553 B1555:C1555 B1557:C1557 B1559:C1559 B1561:C1561 B1563:C1563 B1565:C1565 B1567:C1567 B1569:C1569 B1571:C1571 B1573:C1573 B1575:C1575 B1577:C1577 B1579:C1579 B1581:C1581 B1583:C1583 B1585:C1585 B1587:C1587 B1589:C1589 B1591:C1591 B1593:C1593 B1595:C1595 B1597:C1597 B1599:C1599 B1601:C1601 B1603:C1603 B1605:C1605 B1607:C1607 B1609:C1609 B1611:C1611 B1613:C1613 B1615:C1615 B1617:C1617 B1619:C1619 B1621:C1621 B1623:C1623 B1625:C1625 B1627:C1627 B1629:C1629 B1631:C1631 B1633:C1633 B1635:C1635 B1637:C1637 B1639:C1639 B1641:C1641 B1643:C1643 B1645:C1645 B1647:C1647 B1649:C1649 B1651:C1651 B1653:C1653 B1655:C1655 B1657:C1657 B1659:C1659 B1661:C1661 B1663:C1663 B1665:C1665 B1667:C1667 B1669:C1669 B1671:C1671 B1673:C1673 B1675:C1675 B1677:C1677 B1679:C1679 B1681:C1681 B1683:C1683 B1685:C1685 B1687:C1687 B1689:C1689 B1691:C1691 B1693:C1693 B1695:C1695 B1697:C1697 B1699:C1699 B1701:C1701 B1703:C1703 B1705:C1705 B1707:C1707 B1709:C1709 B1711:C1711 B1713:C1713 B1715:C1715 B1717:C1717 B1719:C1719 B1721:C1721 B1723:C1723 B1725:C1725 B1727:C1727 B1729:C1729 B1731:C1731 B1733:C1733 B1735:C1735 B1737:C1737 B1739:C1739 B1741:C1741 B1743:C1743 B1745:C1745 B1747:C1747 B1749:C1749 B1751:C1751 B1753:C1753 B1755:C1755 B1757:C1757 B1759:C1759 B1761:C1761 B1763:C1763 B1765:C1765 B1767:C1767 B1769:C1769 B1771:C1771 B1773:C1773 B1775:C1775 B1777:C1777 B1779:C1779 B1781:C1781 B1783:C1783 B1785:C1785 B1787:C1787 B1789:C1789 B1791:C1791 B1793:C1793 B1795:C1795 B1797:C1797 B1799:C1799 B1801:C1801 B1803:C1803 B1805:C1805 B1807:C1807 B1809:C1809 B1811:C1811 B1813:C1813 B1815:C1815 B1817:C1817 B1819:C1819 B1821:C1821 B1823:C1823 B1825:C1825 B1827:C1827 B1829:C1829 B1831:C1831 B1833:C1833 B1835:C1835 B1837:C1837 B1839:C1839 B1841:C1841 B1843:C1843 B1845:C1845 B1847:C1847 B1849:C1849 B1851:C1851 B1853:C1853 B1855:C1855 B1857:C1857 B1859:C1859 B1861:C1861 B1863:C1863 B1865:C1865 B1867:C1867 B1869:C1869 B1871:C1871 B1873:C1873 B1875:C1875 B1877:C1877 B1879:C1879 B1881:C1881 B1883:C1883 B1885:C1885 B1887:C1887 B1889:C1889 B1891:C1891 B1893:C1893 B1895:C1895 B1897:C1897 B1899:C1899 B1901:C1901 B1903:C1903 B1905:C1905 B1907:C1907 B1909:C1909 B1911:C1911 B1913:C1913 B1915:C1915 B1917:C1917 B1919:C1919 B1921:C1921 B1923:C1923 B1925:C1925 B1927:C1927 B1929:C1929 B1931:C1931 B1933:C1933 B1935:C1935 B1937:C1937">
    <cfRule type="expression" dxfId="207" priority="1">
      <formula>$G1296="Eliminado"</formula>
    </cfRule>
  </conditionalFormatting>
  <conditionalFormatting sqref="B1297:C1297 B1299:C1299 B1301:C1301 B1303:C1303 B1305:C1305 B1307:C1307 B1309:C1309 B1311:C1311 B1313:C1313 B1315:C1315 B1317:C1317 B1319:C1319 B1321:C1321 B1323:C1323 B1325:C1325 B1327:C1327 B1329:C1329 B1331:C1331 B1333:C1333 B1335:C1335 B1337:C1337 B1339:C1339 B1341:C1341 B1343:C1343 B1345:C1345 B1347:C1347 B1349:C1349 B1351:C1351 B1353:C1353 B1355:C1355 B1357:C1357 B1359:C1359 B1361:C1361 B1363:C1363 B1365:C1365 B1367:C1367 B1369:C1369 B1371:C1371 B1373:C1373 B1375:C1375 B1377:C1377 B1379:C1379 B1381:C1381 B1383:C1383 B1385:C1385 B1394:C1394 B1396:C1396 B1398:C1398 B1400:C1400 B1402:C1402 B1404:C1404 B1406:C1406 B1408:C1408 B1410:C1410 B1412:C1412 B1414:C1414 B1416:C1416 B1418:C1418 B1420:C1420 B1422:C1422 B1424:C1424 B1426:C1426 B1428:C1428 B1430:C1430 B1432:C1432 B1434:C1434 B1436:C1436 B1438:C1438 B1440:C1440 B1442:C1442 B1444:C1444 B1446:C1446 B1448:C1448 B1450:C1450 B1452:C1452 B1454:C1454 B1456:C1456 B1458:C1458 B1460:C1460 B1462:C1462 B1464:C1464 B1466:C1466 B1468:C1468 B1470:C1470 B1472:C1472 B1474:C1474 B1476:C1476 B1478:C1478 B1480:C1480 B1482:C1482 B1484:C1484 B1486:C1486 B1488:C1488 B1490:C1490 B1492:C1492 B1494:C1494 B1496:C1496 B1498:C1498 B1500:C1500 B1502:C1502 B1504:C1504 B1506:C1506 B1508:C1508 B1510:C1510 B1512:C1512 B1514:C1514 B1516:C1516 B1518:C1518 B1520:C1520 B1522:C1522 B1524:C1524 B1526:C1526 B1528:C1528 B1530:C1530 B1532:C1532 B1534:C1534 B1536:C1536 B1538:C1538 B1540:C1540 B1542:C1542 B1544:C1544 B1546:C1546 B1548:C1548 B1550:C1550 B1552:C1552 B1554:C1554 B1556:C1556 B1558:C1558 B1560:C1560 B1562:C1562 B1564:C1564 B1566:C1566 B1568:C1568 B1570:C1570 B1572:C1572 B1574:C1574 B1576:C1576 B1578:C1578 B1580:C1580 B1582:C1582 B1584:C1584 B1586:C1586 B1588:C1588 B1590:C1590 B1592:C1592 B1594:C1594 B1596:C1596 B1598:C1598 B1600:C1600 B1602:C1602 B1604:C1604 B1606:C1606 B1608:C1608 B1610:C1610 B1612:C1612 B1614:C1614 B1616:C1616 B1618:C1618 B1620:C1620 B1622:C1622 B1624:C1624 B1626:C1626 B1628:C1628 B1630:C1630 B1632:C1632 B1634:C1634 B1636:C1636 B1638:C1638 B1640:C1640 B1642:C1642 B1644:C1644 B1646:C1646 B1648:C1648 B1650:C1650 B1652:C1652 B1654:C1654 B1656:C1656 B1658:C1658 B1660:C1660 B1662:C1662 B1664:C1664 B1666:C1666 B1668:C1668 B1670:C1670 B1672:C1672 B1674:C1674 B1676:C1676 B1678:C1678 B1680:C1680 B1682:C1682 B1684:C1684 B1686:C1686 B1688:C1688 B1690:C1690 B1692:C1692 B1694:C1694 B1696:C1696 B1698:C1698 B1700:C1700 B1702:C1702 B1704:C1704 B1706:C1706 B1708:C1708 B1710:C1710 B1712:C1712 B1714:C1714 B1716:C1716 B1718:C1718 B1720:C1720 B1722:C1722 B1724:C1724 B1726:C1726 B1728:C1728 B1730:C1730 B1732:C1732 B1734:C1734 B1736:C1736 B1738:C1738 B1740:C1740 B1742:C1742 B1744:C1744 B1746:C1746 B1748:C1748 B1750:C1750 B1752:C1752 B1754:C1754 B1756:C1756 B1758:C1758 B1760:C1760 B1762:C1762 B1764:C1764 B1766:C1766 B1768:C1768 B1770:C1770 B1772:C1772 B1774:C1774 B1776:C1776 B1778:C1778 B1780:C1780 B1782:C1782 B1784:C1784 B1786:C1786 B1788:C1788 B1790:C1790 B1792:C1792 B1794:C1794 B1796:C1796 B1798:C1798 B1800:C1800 B1802:C1802 B1804:C1804 B1806:C1806 B1808:C1808 B1810:C1810 B1812:C1812 B1814:C1814 B1816:C1816 B1818:C1818 B1820:C1820 B1822:C1822 B1824:C1824 B1826:C1826 B1828:C1828 B1830:C1830 B1832:C1832 B1834:C1834 B1836:C1836 B1838:C1838 B1840:C1840 B1842:C1842 B1844:C1844 B1846:C1846 B1848:C1848 B1850:C1850 B1852:C1852 B1854:C1854 B1856:C1856 B1858:C1858 B1860:C1860 B1862:C1862 B1864:C1864 B1866:C1866 B1868:C1868 B1870:C1870 B1872:C1872 B1874:C1874 B1876:C1876 B1878:C1878 B1880:C1880 B1882:C1882 B1884:C1884 B1886:C1886 B1888:C1888 B1890:C1890 B1892:C1892 B1894:C1894 B1896:C1896 B1898:C1898 B1900:C1900 B1902:C1902 B1904:C1904 B1906:C1906 B1908:C1908 B1910:C1910 B1912:C1912 B1914:C1914 B1916:C1916 B1918:C1918 B1920:C1920 B1922:C1922 B1924:C1924 B1926:C1926 B1928:C1928 B1930:C1930 B1932:C1932 B1934:C1934 B1936:C1936">
    <cfRule type="expression" dxfId="206" priority="2">
      <formula>$G1297="Eliminado"</formula>
    </cfRule>
  </conditionalFormatting>
  <dataValidations count="1">
    <dataValidation type="whole" allowBlank="1" showInputMessage="1" showErrorMessage="1" errorTitle="Dato no valido" sqref="E237:W248 F249:X373 F377:X1296 F167:X236" xr:uid="{4FA286D6-B023-4791-9C2E-31DC227B824B}">
      <formula1>0</formula1>
      <formula2>5</formula2>
    </dataValidation>
  </dataValidations>
  <pageMargins left="0.7" right="0.7" top="0.75" bottom="0.75" header="0.3" footer="0.3"/>
  <pageSetup orientation="portrait" r:id="rId1"/>
  <drawing r:id="rId2"/>
  <legacyDrawing r:id="rId3"/>
  <extLst>
    <ext xmlns:x14="http://schemas.microsoft.com/office/spreadsheetml/2009/9/main" uri="{CCE6A557-97BC-4b89-ADB6-D9C93CAAB3DF}">
      <x14:dataValidations xmlns:xm="http://schemas.microsoft.com/office/excel/2006/main" count="27">
        <x14:dataValidation type="list" allowBlank="1" showInputMessage="1" showErrorMessage="1" errorTitle="Dato no Valido" xr:uid="{6FDBBA2F-8956-4AA6-A296-2D9A49DA6F72}">
          <x14:formula1>
            <xm:f>'Tablas de calculos'!$X$22:$X$26</xm:f>
          </x14:formula1>
          <xm:sqref>AD377:AD462 AD167:AD179 AD371 AJ371 AJ462</xm:sqref>
        </x14:dataValidation>
        <x14:dataValidation type="list" allowBlank="1" showInputMessage="1" showErrorMessage="1" errorTitle="Dato no valido" xr:uid="{48B8C9F6-97C9-46F4-A5DC-FA2BFD6865AD}">
          <x14:formula1>
            <xm:f>'Tablas de calculos'!$W$22:$W$26</xm:f>
          </x14:formula1>
          <xm:sqref>AC13 AC118:AC163 AC56:AC66 AC25:AC45</xm:sqref>
        </x14:dataValidation>
        <x14:dataValidation type="list" allowBlank="1" showInputMessage="1" showErrorMessage="1" errorTitle="Informació no valida" xr:uid="{BDCBDD63-02F4-4355-AFC7-2B5C2284AA17}">
          <x14:formula1>
            <xm:f>'\\fileserver\publica\1 - Oficina Asesora de Planeaciòn\2. Riesgos\Cuadro de Mando\Seguimiento\2019\Evaluación de riesgos y controles por área\[Riesgos 4.0 David_Formato área de planeación.xlsm]Tablas de calculos'!#REF!</xm:f>
          </x14:formula1>
          <xm:sqref>F4:X12</xm:sqref>
        </x14:dataValidation>
        <x14:dataValidation type="list" allowBlank="1" showInputMessage="1" showErrorMessage="1" errorTitle="Dato no valido" xr:uid="{2312D368-BBBD-44DF-8927-5EB769817715}">
          <x14:formula1>
            <xm:f>'\\fileserver\publica\1 - Oficina Asesora de Planeaciòn\2. Riesgos\Cuadro de Mando\Seguimiento\2019\Evaluación de riesgos y controles por área\[Riesgos 4.0 David_Formato área de planeación.xlsm]Tablas de calculos'!#REF!</xm:f>
          </x14:formula1>
          <xm:sqref>AC4:AC12 AC14</xm:sqref>
        </x14:dataValidation>
        <x14:dataValidation type="list" allowBlank="1" showInputMessage="1" showErrorMessage="1" errorTitle="Informació no valida" xr:uid="{74771603-0AAC-46EE-9F2B-0AD0C435F69D}">
          <x14:formula1>
            <xm:f>'Tablas de calculos'!$I$53:$J$53</xm:f>
          </x14:formula1>
          <xm:sqref>F118:X163 F56:X66 F13:X14 F25:X45</xm:sqref>
        </x14:dataValidation>
        <x14:dataValidation type="list" allowBlank="1" showInputMessage="1" showErrorMessage="1" errorTitle="Dato no valido" xr:uid="{10AA02D9-E088-44E4-ACA2-F878A2F17244}">
          <x14:formula1>
            <xm:f>'\\fileserver\publica\1 - Oficina Asesora de Planeaciòn\2. Riesgos\Cuadro de Mando\Seguimiento\2019\Evaluación de riesgos y controles por área\[Riesgos 3.2 Riesgos por procesos - Gerencia Contratos.xlsm]Tablas de calculos'!#REF!</xm:f>
          </x14:formula1>
          <xm:sqref>AC46:AC55 AI46:AI48 AI51</xm:sqref>
        </x14:dataValidation>
        <x14:dataValidation type="list" allowBlank="1" showInputMessage="1" showErrorMessage="1" errorTitle="Informació no valida" xr:uid="{370D7127-3AF9-402F-9EBE-D0DF82DD1DB8}">
          <x14:formula1>
            <xm:f>'\\fileserver\publica\1 - Oficina Asesora de Planeaciòn\2. Riesgos\Cuadro de Mando\Seguimiento\2019\Evaluación de riesgos y controles por área\[Riesgos 3.2 Riesgos por procesos - Gerencia Contratos.xlsm]Tablas de calculos'!#REF!</xm:f>
          </x14:formula1>
          <xm:sqref>F46:X55</xm:sqref>
        </x14:dataValidation>
        <x14:dataValidation type="list" allowBlank="1" showInputMessage="1" showErrorMessage="1" errorTitle="Dato no Valido" xr:uid="{451AEFFC-A70C-47F7-9B20-3A9AC44B4CA9}">
          <x14:formula1>
            <xm:f>'\\fileserver\publica\1 - Oficina Asesora de Planeaciòn\2. Riesgos\Cuadro de Mando\Seguimiento\2019\Evaluación de riesgos y controles por área\[Riesgos 3.2 Riesgos por procesos - Regional Sur Occidente - OK.xlsm]Tablas de calculos'!#REF!</xm:f>
          </x14:formula1>
          <xm:sqref>AD207:AD209 AD625</xm:sqref>
        </x14:dataValidation>
        <x14:dataValidation type="list" allowBlank="1" showInputMessage="1" showErrorMessage="1" errorTitle="Dato no Valido" xr:uid="{4BA6C97E-1C39-4189-80AE-5EEF0CA21498}">
          <x14:formula1>
            <xm:f>'\\fileserver\publica\1 - Oficina Asesora de Planeaciòn\2. Riesgos\Cuadro de Mando\Seguimiento\2019\Evaluación de riesgos y controles por área\[Riesgos 3.2 Riesgos por procesos - Gerencia Contratos - OK.xlsm]Tablas de calculos'!#REF!</xm:f>
          </x14:formula1>
          <xm:sqref>AD626:AD710 AD210:AD221 AD230</xm:sqref>
        </x14:dataValidation>
        <x14:dataValidation type="list" allowBlank="1" showInputMessage="1" showErrorMessage="1" errorTitle="Dato no Valido" xr:uid="{116ECFED-6CF8-4016-96ED-C02781E4DF75}">
          <x14:formula1>
            <xm:f>'\\fileserver\publica\1 - Oficina Asesora de Planeaciòn\2. Riesgos\Cuadro de Mando\Seguimiento\2019\Evaluación de riesgos y controles por área\[Riesgos 3.2 Riesgos por procesos - Gerencia Comercial - OK.xlsm]Tablas de calculos'!#REF!</xm:f>
          </x14:formula1>
          <xm:sqref>AD711:AD795</xm:sqref>
        </x14:dataValidation>
        <x14:dataValidation type="list" allowBlank="1" showInputMessage="1" showErrorMessage="1" errorTitle="Dato no Valido" xr:uid="{F2A91883-D1B8-4B9E-A452-D1FFA8BA2CF2}">
          <x14:formula1>
            <xm:f>'\\fileserver\publica\1 - Oficina Asesora de Planeaciòn\2. Riesgos\Cuadro de Mando\Seguimiento\2019\Evaluación de riesgos y controles por área\[Riesgos 3.2 Riesgos por procesos - Gerencia de talento humano - OK.xlsm]Tablas de calculos'!#REF!</xm:f>
          </x14:formula1>
          <xm:sqref>AD796:AD880 AC237:AC248</xm:sqref>
        </x14:dataValidation>
        <x14:dataValidation type="list" allowBlank="1" showInputMessage="1" showErrorMessage="1" errorTitle="Dato no valido" xr:uid="{8C28E7EF-8DA4-43F6-BF45-77343C7CA928}">
          <x14:formula1>
            <xm:f>'\\fileserver\publica\1 - Oficina Asesora de Planeaciòn\2. Riesgos\Cuadro de Mando\Seguimiento\2019\Evaluación de riesgos y controles por área\[Riesgos 3.2 Riesgos por procesos - Administrativo.xlsm]Tablas de calculos'!#REF!</xm:f>
          </x14:formula1>
          <xm:sqref>AC67:AC77 AC100:AC117</xm:sqref>
        </x14:dataValidation>
        <x14:dataValidation type="list" allowBlank="1" showInputMessage="1" showErrorMessage="1" errorTitle="Informació no valida" xr:uid="{77E49097-84A0-4756-9FEE-120DD4FDAA91}">
          <x14:formula1>
            <xm:f>'\\fileserver\publica\1 - Oficina Asesora de Planeaciòn\2. Riesgos\Cuadro de Mando\Seguimiento\2019\Evaluación de riesgos y controles por área\[Riesgos 3.2 Riesgos por procesos - Administrativo.xlsm]Tablas de calculos'!#REF!</xm:f>
          </x14:formula1>
          <xm:sqref>F67:X77 F100:X117</xm:sqref>
        </x14:dataValidation>
        <x14:dataValidation type="list" allowBlank="1" showInputMessage="1" showErrorMessage="1" errorTitle="Dato no Valido" xr:uid="{1F019E75-BFE9-4BED-B749-1F694D846D0B}">
          <x14:formula1>
            <xm:f>'\\fileserver\publica\1 - Oficina Asesora de Planeaciòn\2. Riesgos\Cuadro de Mando\Seguimiento\2019\Evaluación de riesgos y controles por área\[Riesgos 3.2 Riesgos por procesos - Administrativo.xlsm]Tablas de calculos'!#REF!</xm:f>
          </x14:formula1>
          <xm:sqref>AD249:AD260 AD881:AD965 AJ249</xm:sqref>
        </x14:dataValidation>
        <x14:dataValidation type="list" allowBlank="1" showInputMessage="1" showErrorMessage="1" errorTitle="Dato no Valido" xr:uid="{683FD57E-36A3-4128-BC5B-2F733433524B}">
          <x14:formula1>
            <xm:f>'\\fileserver\publica\1 - Oficina Asesora de Planeaciòn\2. Riesgos\Cuadro de Mando\Seguimiento\2019\Evaluación de riesgos y controles por área\[Riesgos 3.2 Riesgos por procesos - Comunicaciones y atención al cliente.xlsm]Tablas de calculos'!#REF!</xm:f>
          </x14:formula1>
          <xm:sqref>AD1127:AD1211 AD290:AD301</xm:sqref>
        </x14:dataValidation>
        <x14:dataValidation type="list" allowBlank="1" showInputMessage="1" showErrorMessage="1" errorTitle="Informació no valida" xr:uid="{7C0AFEBB-7066-46A3-B6E1-A83BB5512AA2}">
          <x14:formula1>
            <xm:f>'\\fileserver\publica\1 - Oficina Asesora de Planeaciòn\2. Riesgos\Cuadro de Mando\Seguimiento\2019\Evaluación de riesgos y controles por área\[Riesgos 3.2 Riesgos por procesos - Gestión Documental.xlsm]Tablas de calculos'!#REF!</xm:f>
          </x14:formula1>
          <xm:sqref>F78:X88</xm:sqref>
        </x14:dataValidation>
        <x14:dataValidation type="list" allowBlank="1" showInputMessage="1" showErrorMessage="1" errorTitle="Dato no valido" xr:uid="{1F9027BA-7E4C-4C9F-8318-5E1FDAA6AD00}">
          <x14:formula1>
            <xm:f>'\\fileserver\publica\1 - Oficina Asesora de Planeaciòn\2. Riesgos\Cuadro de Mando\Seguimiento\2019\Evaluación de riesgos y controles por área\[Riesgos 3.2 Riesgos por procesos - Gestión Documental.xlsm]Tablas de calculos'!#REF!</xm:f>
          </x14:formula1>
          <xm:sqref>AC78:AC88</xm:sqref>
        </x14:dataValidation>
        <x14:dataValidation type="list" allowBlank="1" showInputMessage="1" showErrorMessage="1" errorTitle="Dato no Valido" xr:uid="{AD5BC5BA-9B39-43B5-A10C-1319D37BE123}">
          <x14:formula1>
            <xm:f>'\\fileserver\publica\1 - Oficina Asesora de Planeaciòn\2. Riesgos\Cuadro de Mando\Seguimiento\2019\Evaluación de riesgos y controles por área\[Riesgos 3.2 Riesgos por procesos - Gestión Documental.xlsm]Tablas de calculos'!#REF!</xm:f>
          </x14:formula1>
          <xm:sqref>AD261:AD272 AD966:AD1050</xm:sqref>
        </x14:dataValidation>
        <x14:dataValidation type="list" allowBlank="1" showInputMessage="1" showErrorMessage="1" errorTitle="Dato no valido" xr:uid="{FCBA58C2-691D-413E-845E-0E87E9E8EBA8}">
          <x14:formula1>
            <xm:f>'\\fileserver\publica\1 - Oficina Asesora de Planeaciòn\2. Riesgos\Cuadro de Mando\Seguimiento\2019\Evaluación de riesgos y controles por área\[Riesgos 3.2 Riesgos por procesos - Oficina de Gestión de la Información.xlsm]Tablas de calculos'!#REF!</xm:f>
          </x14:formula1>
          <xm:sqref>AC89:AC99</xm:sqref>
        </x14:dataValidation>
        <x14:dataValidation type="list" allowBlank="1" showInputMessage="1" showErrorMessage="1" errorTitle="Informació no valida" xr:uid="{F895A102-6073-4132-97B3-C61A9C39EE57}">
          <x14:formula1>
            <xm:f>'\\fileserver\publica\1 - Oficina Asesora de Planeaciòn\2. Riesgos\Cuadro de Mando\Seguimiento\2019\Evaluación de riesgos y controles por área\[Riesgos 3.2 Riesgos por procesos - Oficina de Gestión de la Información.xlsm]Tablas de calculos'!#REF!</xm:f>
          </x14:formula1>
          <xm:sqref>F89:X99</xm:sqref>
        </x14:dataValidation>
        <x14:dataValidation type="list" allowBlank="1" showInputMessage="1" showErrorMessage="1" errorTitle="Dato no Valido" xr:uid="{D5D87ED6-4E6E-4D98-BE1C-E3F573C36805}">
          <x14:formula1>
            <xm:f>'\\fileserver\publica\1 - Oficina Asesora de Planeaciòn\2. Riesgos\Cuadro de Mando\Seguimiento\2019\Evaluación de riesgos y controles por área\[Riesgos 3.2 Riesgos por procesos - Oficina de Gestión de la Información.xlsm]Tablas de calculos'!#REF!</xm:f>
          </x14:formula1>
          <xm:sqref>AD273:AD289 AD1051:AD1126</xm:sqref>
        </x14:dataValidation>
        <x14:dataValidation type="list" allowBlank="1" showInputMessage="1" showErrorMessage="1" errorTitle="Dato no Valido" xr:uid="{B61D938A-81A8-403A-9FE2-99891229B36B}">
          <x14:formula1>
            <xm:f>'\\fileserver\publica\1 - Oficina Asesora de Planeaciòn\2. Riesgos\Cuadro de Mando\Seguimiento\2019\Evaluación de riesgos y controles por área\[Riesgos 3.2 Riesgos por procesos - Gerencia Financiera.xlsm]Tablas de calculos'!#REF!</xm:f>
          </x14:formula1>
          <xm:sqref>AD1212:AD1296 AD302:AD370 AD372:AD373</xm:sqref>
        </x14:dataValidation>
        <x14:dataValidation type="list" allowBlank="1" showInputMessage="1" showErrorMessage="1" errorTitle="Dato no valido" xr:uid="{82E3798F-F430-4843-86D5-7D8FA07EBFD4}">
          <x14:formula1>
            <xm:f>'\\fileserver\publica\1 - Oficina Asesora de Planeaciòn\2. Riesgos\Cuadro de Mando\Seguimiento\2020\[Riesgos 3.2 Riesgos por procesos_ Archivo y Correspondencia OK 1.0.xlsm]Tablas de calculos'!#REF!</xm:f>
          </x14:formula1>
          <xm:sqref>AC15:AC24</xm:sqref>
        </x14:dataValidation>
        <x14:dataValidation type="list" allowBlank="1" showInputMessage="1" showErrorMessage="1" errorTitle="Informació no valida" xr:uid="{11412E62-73B4-4991-9C93-E5A4AFD7CB0C}">
          <x14:formula1>
            <xm:f>'\\fileserver\publica\1 - Oficina Asesora de Planeaciòn\2. Riesgos\Cuadro de Mando\Seguimiento\2020\[Riesgos 3.2 Riesgos por procesos_ Archivo y Correspondencia OK 1.0.xlsm]Tablas de calculos'!#REF!</xm:f>
          </x14:formula1>
          <xm:sqref>F15:X24</xm:sqref>
        </x14:dataValidation>
        <x14:dataValidation type="list" allowBlank="1" showInputMessage="1" showErrorMessage="1" errorTitle="Dato no Valido" xr:uid="{B53DB07C-36A0-4E01-B73D-1CDFE82FDF01}">
          <x14:formula1>
            <xm:f>'\\fileserver\publica\1 - Oficina Asesora de Planeaciòn\2. Riesgos\Cuadro de Mando\Seguimiento\2020\[Riesgos 3.2 Riesgos por procesos_ Archivo y Correspondencia OK 1.0.xlsm]Tablas de calculos'!#REF!</xm:f>
          </x14:formula1>
          <xm:sqref>AD180:AD191 AD463:AD547</xm:sqref>
        </x14:dataValidation>
        <x14:dataValidation type="list" allowBlank="1" showInputMessage="1" showErrorMessage="1" errorTitle="Dato no Valido" xr:uid="{E7F5E364-F8AA-47EE-803D-E66D6E14170F}">
          <x14:formula1>
            <xm:f>'\\fileserver\publica\1 - Oficina Asesora de Planeaciòn\2. Riesgos\Cuadro de Mando\Seguimiento\2020\[Riesgos 3.2 Riesgos por procesos_ Control Interno OK 1.0.xlsm]Tablas de calculos'!#REF!</xm:f>
          </x14:formula1>
          <xm:sqref>AD192:AD206 AD548:AD624</xm:sqref>
        </x14:dataValidation>
        <x14:dataValidation type="list" allowBlank="1" showInputMessage="1" showErrorMessage="1" errorTitle="Dato no Valido" xr:uid="{E1042C16-C573-4D60-A7A5-55B457B9DFA9}">
          <x14:formula1>
            <xm:f>'\\fileserver\publica\1 - Oficina Asesora de Planeaciòn\2. Riesgos\Cuadro de Mando\Seguimiento\2020\[Riesgos 3.2 Riesgos por procesos_ Gerencia de Inmuebles OK 1.0.xlsm]Tablas de calculos'!#REF!</xm:f>
          </x14:formula1>
          <xm:sqref>AD222:AD229 AD231:AD236</xm:sqref>
        </x14:dataValidation>
      </x14:dataValidation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Hoja5"/>
  <dimension ref="A1:AA2947"/>
  <sheetViews>
    <sheetView showGridLines="0" zoomScale="70" zoomScaleNormal="70" workbookViewId="0">
      <pane xSplit="7" ySplit="2" topLeftCell="S108" activePane="bottomRight" state="frozen"/>
      <selection activeCell="M11" sqref="M11"/>
      <selection pane="topRight" activeCell="M11" sqref="M11"/>
      <selection pane="bottomLeft" activeCell="M11" sqref="M11"/>
      <selection pane="bottomRight" activeCell="C7" sqref="C7"/>
    </sheetView>
  </sheetViews>
  <sheetFormatPr baseColWidth="10" defaultColWidth="11.42578125" defaultRowHeight="15" x14ac:dyDescent="0.25"/>
  <cols>
    <col min="1" max="1" width="21.42578125" style="217" customWidth="1"/>
    <col min="2" max="2" width="8.5703125" style="217" customWidth="1"/>
    <col min="3" max="3" width="18.7109375" style="217" customWidth="1"/>
    <col min="4" max="4" width="20.7109375" style="217" customWidth="1"/>
    <col min="5" max="5" width="34.85546875" style="223" customWidth="1"/>
    <col min="6" max="6" width="10.7109375" style="217" customWidth="1"/>
    <col min="7" max="7" width="26.5703125" style="223" customWidth="1"/>
    <col min="8" max="8" width="20" style="217" customWidth="1"/>
    <col min="9" max="14" width="30.28515625" style="217" customWidth="1"/>
    <col min="15" max="15" width="29.7109375" style="217" bestFit="1" customWidth="1"/>
    <col min="16" max="16" width="6" style="217" bestFit="1" customWidth="1"/>
    <col min="17" max="17" width="18.42578125" style="217" customWidth="1"/>
    <col min="18" max="18" width="20.5703125" style="217" customWidth="1"/>
    <col min="19" max="19" width="22.28515625" style="217" bestFit="1" customWidth="1"/>
    <col min="20" max="20" width="20.42578125" style="217" bestFit="1" customWidth="1"/>
    <col min="21" max="21" width="22.85546875" style="217" customWidth="1"/>
    <col min="22" max="22" width="27.42578125" style="217" customWidth="1"/>
    <col min="23" max="23" width="27.140625" style="217" bestFit="1" customWidth="1"/>
    <col min="24" max="24" width="38.28515625" style="217" bestFit="1" customWidth="1"/>
    <col min="25" max="26" width="25.140625" style="217" customWidth="1"/>
    <col min="27" max="28" width="26.42578125" style="217" customWidth="1"/>
    <col min="29" max="16384" width="11.42578125" style="217"/>
  </cols>
  <sheetData>
    <row r="1" spans="1:26" ht="37.5" customHeight="1" x14ac:dyDescent="0.25">
      <c r="A1" s="228"/>
      <c r="B1" s="667"/>
      <c r="C1" s="668"/>
      <c r="D1" s="668"/>
      <c r="E1" s="668"/>
      <c r="F1" s="668"/>
      <c r="G1" s="668"/>
      <c r="H1" s="669"/>
      <c r="I1" s="676" t="s">
        <v>546</v>
      </c>
      <c r="J1" s="677"/>
      <c r="K1" s="677"/>
      <c r="L1" s="677"/>
      <c r="M1" s="677"/>
      <c r="N1" s="677"/>
      <c r="O1" s="677"/>
      <c r="P1" s="677"/>
      <c r="Q1" s="677"/>
      <c r="R1" s="678"/>
      <c r="S1" s="673" t="s">
        <v>555</v>
      </c>
      <c r="T1" s="674"/>
      <c r="U1" s="675"/>
      <c r="V1" s="670" t="s">
        <v>566</v>
      </c>
      <c r="W1" s="671"/>
      <c r="X1" s="671"/>
      <c r="Y1" s="671"/>
      <c r="Z1" s="672"/>
    </row>
    <row r="2" spans="1:26" ht="111.75" customHeight="1" x14ac:dyDescent="0.25">
      <c r="A2" s="228" t="s">
        <v>823</v>
      </c>
      <c r="B2" s="227" t="s">
        <v>169</v>
      </c>
      <c r="C2" s="227" t="s">
        <v>1112</v>
      </c>
      <c r="D2" s="225" t="s">
        <v>131</v>
      </c>
      <c r="E2" s="226" t="s">
        <v>133</v>
      </c>
      <c r="F2" s="227" t="s">
        <v>170</v>
      </c>
      <c r="G2" s="226" t="s">
        <v>171</v>
      </c>
      <c r="H2" s="142" t="s">
        <v>858</v>
      </c>
      <c r="I2" s="106" t="s">
        <v>547</v>
      </c>
      <c r="J2" s="106" t="s">
        <v>548</v>
      </c>
      <c r="K2" s="106" t="s">
        <v>549</v>
      </c>
      <c r="L2" s="106" t="s">
        <v>550</v>
      </c>
      <c r="M2" s="106" t="s">
        <v>551</v>
      </c>
      <c r="N2" s="106" t="s">
        <v>552</v>
      </c>
      <c r="O2" s="106" t="s">
        <v>553</v>
      </c>
      <c r="P2" s="118" t="s">
        <v>172</v>
      </c>
      <c r="Q2" s="107" t="s">
        <v>514</v>
      </c>
      <c r="R2" s="107" t="s">
        <v>522</v>
      </c>
      <c r="S2" s="117" t="s">
        <v>560</v>
      </c>
      <c r="T2" s="117" t="s">
        <v>556</v>
      </c>
      <c r="U2" s="108" t="s">
        <v>559</v>
      </c>
      <c r="V2" s="113" t="s">
        <v>567</v>
      </c>
      <c r="W2" s="113" t="s">
        <v>568</v>
      </c>
      <c r="X2" s="117" t="s">
        <v>560</v>
      </c>
      <c r="Y2" s="113" t="s">
        <v>570</v>
      </c>
      <c r="Z2" s="113" t="s">
        <v>571</v>
      </c>
    </row>
    <row r="3" spans="1:26" ht="60" x14ac:dyDescent="0.25">
      <c r="A3" s="232" t="s">
        <v>108</v>
      </c>
      <c r="B3" s="61">
        <v>1</v>
      </c>
      <c r="C3" s="61" t="str">
        <f>+VLOOKUP(Tabla9[[#This Row],[Cod. Riesgo]],Tabla_Riesgos[[Número]:[Tipo de Riesgo]],6,FALSE)</f>
        <v>Corrupción</v>
      </c>
      <c r="D3" s="119" t="str">
        <f>VLOOKUP(B3,Tabla_Riesgos[#All],2,0)</f>
        <v>TODOS LOS PROCESOS</v>
      </c>
      <c r="E3" s="120" t="str">
        <f>VLOOKUP(B3,Tabla_Riesgos[#All],3,0)</f>
        <v>Posibilidad de que un funcionario vaya mas allá de las funciones designadas con el fin de obtener un beneficio privado.</v>
      </c>
      <c r="F3" s="121">
        <v>1.01</v>
      </c>
      <c r="G3" s="122" t="s">
        <v>173</v>
      </c>
      <c r="H3" s="213" t="s">
        <v>544</v>
      </c>
      <c r="I3" s="207" t="s">
        <v>486</v>
      </c>
      <c r="J3" s="207" t="s">
        <v>490</v>
      </c>
      <c r="K3" s="207" t="s">
        <v>494</v>
      </c>
      <c r="L3" s="207" t="s">
        <v>498</v>
      </c>
      <c r="M3" s="207" t="s">
        <v>503</v>
      </c>
      <c r="N3" s="224" t="s">
        <v>508</v>
      </c>
      <c r="O3" s="207" t="s">
        <v>512</v>
      </c>
      <c r="P3" s="123">
        <f>IFERROR(IF(I3="Asignado",15,0)+IF(J3="Adecuado",15,0)+IF(K3="Oportuna",15,0)+IF(L3="Prevenir",15,0)+IF(L3="Detectar",10,0)+IF(M3="Confiable",15,0)+IF(N3="Se investigan y resuelven oportunamente",15,0)+IF(O3="Completa",10,0)+IF(O3="Incompleta",5,0),"")</f>
        <v>100</v>
      </c>
      <c r="Q3" s="208" t="str">
        <f>IF(P3&lt;86,"Debil",IF(P3&lt;96,"Moderado","Fuerte"))</f>
        <v>Fuerte</v>
      </c>
      <c r="R3" s="207" t="s">
        <v>371</v>
      </c>
      <c r="S3" s="224" t="str">
        <f>_xlfn.CONCAT(Q3,R3)</f>
        <v>FuerteModerado</v>
      </c>
      <c r="T3" s="224">
        <f>IFERROR(VLOOKUP(S3,'Tablas de calculos'!$AU$16:$AV$24,2,FALSE),"")</f>
        <v>2</v>
      </c>
      <c r="U3" s="208" t="str">
        <f>IFERROR(VLOOKUP(T3,'Tablas de calculos'!$AV$16:$AY$24,4),"")</f>
        <v>Moderado</v>
      </c>
      <c r="V3" s="207" t="s">
        <v>578</v>
      </c>
      <c r="W3" s="207" t="s">
        <v>578</v>
      </c>
      <c r="X3" s="123" t="str">
        <f>CONCATENATE(U3,V3,W3)</f>
        <v>ModeradoDirectamenteDirectamente</v>
      </c>
      <c r="Y3" s="208">
        <f>IFERROR(VLOOKUP(X3,'Tablas de calculos'!$AZ$4:$BE$11,5,FALSE),"")</f>
        <v>1</v>
      </c>
      <c r="Z3" s="208">
        <f>IFERROR(VLOOKUP(X3,'Tablas de calculos'!$AZ$4:$BE$11,6,FALSE),"")</f>
        <v>1</v>
      </c>
    </row>
    <row r="4" spans="1:26" ht="60" x14ac:dyDescent="0.25">
      <c r="A4" s="232" t="s">
        <v>108</v>
      </c>
      <c r="B4" s="61">
        <v>1</v>
      </c>
      <c r="C4" s="61" t="str">
        <f>+VLOOKUP(Tabla9[[#This Row],[Cod. Riesgo]],Tabla_Riesgos[[Número]:[Tipo de Riesgo]],6,FALSE)</f>
        <v>Corrupción</v>
      </c>
      <c r="D4" s="119" t="str">
        <f>VLOOKUP(B4,Tabla_Riesgos[#All],2,0)</f>
        <v>TODOS LOS PROCESOS</v>
      </c>
      <c r="E4" s="120" t="str">
        <f>VLOOKUP(B4,Tabla_Riesgos[#All],3,0)</f>
        <v>Posibilidad de que un funcionario vaya mas allá de las funciones designadas con el fin de obtener un beneficio privado.</v>
      </c>
      <c r="F4" s="121">
        <v>1.02</v>
      </c>
      <c r="G4" s="122" t="s">
        <v>174</v>
      </c>
      <c r="H4" s="213" t="s">
        <v>544</v>
      </c>
      <c r="I4" s="207" t="s">
        <v>486</v>
      </c>
      <c r="J4" s="207" t="s">
        <v>490</v>
      </c>
      <c r="K4" s="207" t="s">
        <v>494</v>
      </c>
      <c r="L4" s="207" t="s">
        <v>498</v>
      </c>
      <c r="M4" s="207" t="s">
        <v>503</v>
      </c>
      <c r="N4" s="207" t="s">
        <v>508</v>
      </c>
      <c r="O4" s="207" t="s">
        <v>512</v>
      </c>
      <c r="P4" s="123">
        <f t="shared" ref="P4:P67" si="0">IFERROR(IF(I4="Asignado",15,0)+IF(J4="Adecuado",15,0)+IF(K4="Oportuna",15,0)+IF(L4="Prevenir",15,0)+IF(L4="Detectar",10,0)+IF(M4="Confiable",15,0)+IF(N4="Se investigan y resuelven oportunamente",15,0)+IF(O4="Completa",10,0)+IF(O4="Incompleta",5,0),"")</f>
        <v>100</v>
      </c>
      <c r="Q4" s="208" t="str">
        <f t="shared" ref="Q4:Q67" si="1">IF(P4&lt;86,"Debil",IF(P4&lt;96,"Moderado","Fuerte"))</f>
        <v>Fuerte</v>
      </c>
      <c r="R4" s="207" t="s">
        <v>516</v>
      </c>
      <c r="S4" s="224" t="str">
        <f t="shared" ref="S4:S67" si="2">_xlfn.CONCAT(Q4,R4)</f>
        <v>FuerteFuerte</v>
      </c>
      <c r="T4" s="224">
        <f>IFERROR(VLOOKUP(S4,'Tablas de calculos'!$AU$16:$AV$24,2,FALSE),"")</f>
        <v>1</v>
      </c>
      <c r="U4" s="208" t="str">
        <f>IFERROR(VLOOKUP(T4,'Tablas de calculos'!$AV$16:$AY$24,4),"")</f>
        <v>Fuerte</v>
      </c>
      <c r="V4" s="207" t="s">
        <v>578</v>
      </c>
      <c r="W4" s="207" t="s">
        <v>578</v>
      </c>
      <c r="X4" s="123" t="str">
        <f t="shared" ref="X4:X67" si="3">CONCATENATE(U4,V4,W4)</f>
        <v>FuerteDirectamenteDirectamente</v>
      </c>
      <c r="Y4" s="208">
        <f>IFERROR(VLOOKUP(X4,'Tablas de calculos'!$AZ$4:$BE$11,5,FALSE),"")</f>
        <v>2</v>
      </c>
      <c r="Z4" s="208">
        <f>IFERROR(VLOOKUP(X4,'Tablas de calculos'!$AZ$4:$BE$11,6,FALSE),"")</f>
        <v>2</v>
      </c>
    </row>
    <row r="5" spans="1:26" ht="60" x14ac:dyDescent="0.25">
      <c r="A5" s="232" t="s">
        <v>108</v>
      </c>
      <c r="B5" s="61">
        <v>1</v>
      </c>
      <c r="C5" s="61" t="str">
        <f>+VLOOKUP(Tabla9[[#This Row],[Cod. Riesgo]],Tabla_Riesgos[[Número]:[Tipo de Riesgo]],6,FALSE)</f>
        <v>Corrupción</v>
      </c>
      <c r="D5" s="119" t="str">
        <f>VLOOKUP(B5,Tabla_Riesgos[#All],2,0)</f>
        <v>TODOS LOS PROCESOS</v>
      </c>
      <c r="E5" s="120" t="str">
        <f>VLOOKUP(B5,Tabla_Riesgos[#All],3,0)</f>
        <v>Posibilidad de que un funcionario vaya mas allá de las funciones designadas con el fin de obtener un beneficio privado.</v>
      </c>
      <c r="F5" s="121">
        <v>1.03</v>
      </c>
      <c r="G5" s="122" t="s">
        <v>175</v>
      </c>
      <c r="H5" s="213" t="s">
        <v>544</v>
      </c>
      <c r="I5" s="207" t="s">
        <v>486</v>
      </c>
      <c r="J5" s="207" t="s">
        <v>490</v>
      </c>
      <c r="K5" s="207" t="s">
        <v>495</v>
      </c>
      <c r="L5" s="207" t="s">
        <v>498</v>
      </c>
      <c r="M5" s="207" t="s">
        <v>503</v>
      </c>
      <c r="N5" s="207" t="s">
        <v>509</v>
      </c>
      <c r="O5" s="207" t="s">
        <v>512</v>
      </c>
      <c r="P5" s="123">
        <f t="shared" si="0"/>
        <v>70</v>
      </c>
      <c r="Q5" s="208" t="str">
        <f t="shared" si="1"/>
        <v>Debil</v>
      </c>
      <c r="R5" s="207" t="s">
        <v>371</v>
      </c>
      <c r="S5" s="224" t="str">
        <f t="shared" si="2"/>
        <v>DebilModerado</v>
      </c>
      <c r="T5" s="224">
        <f>IFERROR(VLOOKUP(S5,'Tablas de calculos'!$AU$16:$AV$24,2,FALSE),"")</f>
        <v>8</v>
      </c>
      <c r="U5" s="208" t="str">
        <f>IFERROR(VLOOKUP(T5,'Tablas de calculos'!$AV$16:$AY$24,4),"")</f>
        <v>Débil</v>
      </c>
      <c r="V5" s="207" t="s">
        <v>578</v>
      </c>
      <c r="W5" s="207" t="s">
        <v>578</v>
      </c>
      <c r="X5" s="123" t="str">
        <f t="shared" si="3"/>
        <v>DébilDirectamenteDirectamente</v>
      </c>
      <c r="Y5" s="208" t="str">
        <f>IFERROR(VLOOKUP(X5,'Tablas de calculos'!$AZ$4:$BE$11,5,FALSE),"")</f>
        <v/>
      </c>
      <c r="Z5" s="208" t="str">
        <f>IFERROR(VLOOKUP(X5,'Tablas de calculos'!$AZ$4:$BE$11,6,FALSE),"")</f>
        <v/>
      </c>
    </row>
    <row r="6" spans="1:26" ht="60" x14ac:dyDescent="0.25">
      <c r="A6" s="232" t="s">
        <v>108</v>
      </c>
      <c r="B6" s="61">
        <v>1</v>
      </c>
      <c r="C6" s="61" t="str">
        <f>+VLOOKUP(Tabla9[[#This Row],[Cod. Riesgo]],Tabla_Riesgos[[Número]:[Tipo de Riesgo]],6,FALSE)</f>
        <v>Corrupción</v>
      </c>
      <c r="D6" s="119" t="str">
        <f>VLOOKUP(B6,Tabla_Riesgos[#All],2,0)</f>
        <v>TODOS LOS PROCESOS</v>
      </c>
      <c r="E6" s="120" t="str">
        <f>VLOOKUP(B6,Tabla_Riesgos[#All],3,0)</f>
        <v>Posibilidad de que un funcionario vaya mas allá de las funciones designadas con el fin de obtener un beneficio privado.</v>
      </c>
      <c r="F6" s="121">
        <v>1.04</v>
      </c>
      <c r="G6" s="122" t="s">
        <v>176</v>
      </c>
      <c r="H6" s="213" t="s">
        <v>544</v>
      </c>
      <c r="I6" s="207" t="s">
        <v>486</v>
      </c>
      <c r="J6" s="207" t="s">
        <v>490</v>
      </c>
      <c r="K6" s="207" t="s">
        <v>494</v>
      </c>
      <c r="L6" s="207" t="s">
        <v>498</v>
      </c>
      <c r="M6" s="207" t="s">
        <v>503</v>
      </c>
      <c r="N6" s="207" t="s">
        <v>508</v>
      </c>
      <c r="O6" s="207" t="s">
        <v>512</v>
      </c>
      <c r="P6" s="123">
        <f t="shared" si="0"/>
        <v>100</v>
      </c>
      <c r="Q6" s="208" t="str">
        <f t="shared" si="1"/>
        <v>Fuerte</v>
      </c>
      <c r="R6" s="207" t="s">
        <v>516</v>
      </c>
      <c r="S6" s="224" t="str">
        <f t="shared" si="2"/>
        <v>FuerteFuerte</v>
      </c>
      <c r="T6" s="224">
        <f>IFERROR(VLOOKUP(S6,'Tablas de calculos'!$AU$16:$AV$24,2,FALSE),"")</f>
        <v>1</v>
      </c>
      <c r="U6" s="208" t="str">
        <f>IFERROR(VLOOKUP(T6,'Tablas de calculos'!$AV$16:$AY$24,4),"")</f>
        <v>Fuerte</v>
      </c>
      <c r="V6" s="207" t="s">
        <v>578</v>
      </c>
      <c r="W6" s="207" t="s">
        <v>578</v>
      </c>
      <c r="X6" s="123" t="str">
        <f t="shared" si="3"/>
        <v>FuerteDirectamenteDirectamente</v>
      </c>
      <c r="Y6" s="208">
        <f>IFERROR(VLOOKUP(X6,'Tablas de calculos'!$AZ$4:$BE$11,5,FALSE),"")</f>
        <v>2</v>
      </c>
      <c r="Z6" s="208">
        <f>IFERROR(VLOOKUP(X6,'Tablas de calculos'!$AZ$4:$BE$11,6,FALSE),"")</f>
        <v>2</v>
      </c>
    </row>
    <row r="7" spans="1:26" ht="60" x14ac:dyDescent="0.25">
      <c r="A7" s="232" t="s">
        <v>108</v>
      </c>
      <c r="B7" s="61">
        <v>1</v>
      </c>
      <c r="C7" s="61" t="str">
        <f>+VLOOKUP(Tabla9[[#This Row],[Cod. Riesgo]],Tabla_Riesgos[[Número]:[Tipo de Riesgo]],6,FALSE)</f>
        <v>Corrupción</v>
      </c>
      <c r="D7" s="119" t="str">
        <f>VLOOKUP(B7,Tabla_Riesgos[#All],2,0)</f>
        <v>TODOS LOS PROCESOS</v>
      </c>
      <c r="E7" s="120" t="str">
        <f>VLOOKUP(B7,Tabla_Riesgos[#All],3,0)</f>
        <v>Posibilidad de que un funcionario vaya mas allá de las funciones designadas con el fin de obtener un beneficio privado.</v>
      </c>
      <c r="F7" s="121">
        <v>1.05</v>
      </c>
      <c r="G7" s="122" t="s">
        <v>177</v>
      </c>
      <c r="H7" s="213" t="s">
        <v>544</v>
      </c>
      <c r="I7" s="207" t="s">
        <v>486</v>
      </c>
      <c r="J7" s="207" t="s">
        <v>490</v>
      </c>
      <c r="K7" s="207" t="s">
        <v>494</v>
      </c>
      <c r="L7" s="207" t="s">
        <v>498</v>
      </c>
      <c r="M7" s="207" t="s">
        <v>503</v>
      </c>
      <c r="N7" s="207" t="s">
        <v>508</v>
      </c>
      <c r="O7" s="207" t="s">
        <v>512</v>
      </c>
      <c r="P7" s="123">
        <f t="shared" si="0"/>
        <v>100</v>
      </c>
      <c r="Q7" s="208" t="str">
        <f t="shared" si="1"/>
        <v>Fuerte</v>
      </c>
      <c r="R7" s="207" t="s">
        <v>516</v>
      </c>
      <c r="S7" s="224" t="str">
        <f t="shared" si="2"/>
        <v>FuerteFuerte</v>
      </c>
      <c r="T7" s="224">
        <f>IFERROR(VLOOKUP(S7,'Tablas de calculos'!$AU$16:$AV$24,2,FALSE),"")</f>
        <v>1</v>
      </c>
      <c r="U7" s="208" t="str">
        <f>IFERROR(VLOOKUP(T7,'Tablas de calculos'!$AV$16:$AY$24,4),"")</f>
        <v>Fuerte</v>
      </c>
      <c r="V7" s="207" t="s">
        <v>578</v>
      </c>
      <c r="W7" s="207" t="s">
        <v>575</v>
      </c>
      <c r="X7" s="123" t="str">
        <f t="shared" si="3"/>
        <v>FuerteDirectamenteIndirectamente</v>
      </c>
      <c r="Y7" s="208">
        <f>IFERROR(VLOOKUP(X7,'Tablas de calculos'!$AZ$4:$BE$11,5,FALSE),"")</f>
        <v>2</v>
      </c>
      <c r="Z7" s="208">
        <f>IFERROR(VLOOKUP(X7,'Tablas de calculos'!$AZ$4:$BE$11,6,FALSE),"")</f>
        <v>1</v>
      </c>
    </row>
    <row r="8" spans="1:26" ht="60" x14ac:dyDescent="0.25">
      <c r="A8" s="232" t="s">
        <v>108</v>
      </c>
      <c r="B8" s="61">
        <v>1</v>
      </c>
      <c r="C8" s="61" t="str">
        <f>+VLOOKUP(Tabla9[[#This Row],[Cod. Riesgo]],Tabla_Riesgos[[Número]:[Tipo de Riesgo]],6,FALSE)</f>
        <v>Corrupción</v>
      </c>
      <c r="D8" s="119" t="str">
        <f>VLOOKUP(B8,Tabla_Riesgos[#All],2,0)</f>
        <v>TODOS LOS PROCESOS</v>
      </c>
      <c r="E8" s="120" t="str">
        <f>VLOOKUP(B8,Tabla_Riesgos[#All],3,0)</f>
        <v>Posibilidad de que un funcionario vaya mas allá de las funciones designadas con el fin de obtener un beneficio privado.</v>
      </c>
      <c r="F8" s="121">
        <v>1.06</v>
      </c>
      <c r="G8" s="122" t="s">
        <v>178</v>
      </c>
      <c r="H8" s="213" t="s">
        <v>544</v>
      </c>
      <c r="I8" s="207" t="s">
        <v>486</v>
      </c>
      <c r="J8" s="207" t="s">
        <v>490</v>
      </c>
      <c r="K8" s="207" t="s">
        <v>495</v>
      </c>
      <c r="L8" s="207" t="s">
        <v>500</v>
      </c>
      <c r="M8" s="207" t="s">
        <v>503</v>
      </c>
      <c r="N8" s="207" t="s">
        <v>509</v>
      </c>
      <c r="O8" s="207" t="s">
        <v>512</v>
      </c>
      <c r="P8" s="123">
        <f t="shared" si="0"/>
        <v>55</v>
      </c>
      <c r="Q8" s="208" t="str">
        <f t="shared" si="1"/>
        <v>Debil</v>
      </c>
      <c r="R8" s="207" t="s">
        <v>516</v>
      </c>
      <c r="S8" s="224" t="str">
        <f t="shared" si="2"/>
        <v>DebilFuerte</v>
      </c>
      <c r="T8" s="224">
        <f>IFERROR(VLOOKUP(S8,'Tablas de calculos'!$AU$16:$AV$24,2,FALSE),"")</f>
        <v>7</v>
      </c>
      <c r="U8" s="208" t="str">
        <f>IFERROR(VLOOKUP(T8,'Tablas de calculos'!$AV$16:$AY$24,4),"")</f>
        <v>Débil</v>
      </c>
      <c r="V8" s="207" t="s">
        <v>576</v>
      </c>
      <c r="W8" s="207" t="s">
        <v>575</v>
      </c>
      <c r="X8" s="123" t="str">
        <f t="shared" si="3"/>
        <v>DébilNo disminuyeIndirectamente</v>
      </c>
      <c r="Y8" s="208" t="str">
        <f>IFERROR(VLOOKUP(X8,'Tablas de calculos'!$AZ$4:$BE$11,5,FALSE),"")</f>
        <v/>
      </c>
      <c r="Z8" s="208" t="str">
        <f>IFERROR(VLOOKUP(X8,'Tablas de calculos'!$AZ$4:$BE$11,6,FALSE),"")</f>
        <v/>
      </c>
    </row>
    <row r="9" spans="1:26" ht="75" x14ac:dyDescent="0.25">
      <c r="A9" s="232" t="s">
        <v>108</v>
      </c>
      <c r="B9" s="61">
        <v>3</v>
      </c>
      <c r="C9" s="61" t="str">
        <f>+VLOOKUP(Tabla9[[#This Row],[Cod. Riesgo]],Tabla_Riesgos[[Número]:[Tipo de Riesgo]],6,FALSE)</f>
        <v>Corrupción</v>
      </c>
      <c r="D9" s="119" t="str">
        <f>VLOOKUP(B9,Tabla_Riesgos[#All],2,0)</f>
        <v>TODOS LOS PROCESOS</v>
      </c>
      <c r="E9" s="120" t="str">
        <f>VLOOKUP(B9,Tabla_Riesgos[#All],3,0)</f>
        <v>Puede ocurrir intercambio extraoficial de favores, en el cual un individuo se beneficie a si mismo o a un tercero. Amiguismo y clientelismo.</v>
      </c>
      <c r="F9" s="121">
        <v>3.01</v>
      </c>
      <c r="G9" s="122" t="s">
        <v>177</v>
      </c>
      <c r="H9" s="213" t="s">
        <v>544</v>
      </c>
      <c r="I9" s="207" t="s">
        <v>486</v>
      </c>
      <c r="J9" s="207" t="s">
        <v>490</v>
      </c>
      <c r="K9" s="207" t="s">
        <v>494</v>
      </c>
      <c r="L9" s="207" t="s">
        <v>498</v>
      </c>
      <c r="M9" s="207" t="s">
        <v>503</v>
      </c>
      <c r="N9" s="207" t="s">
        <v>508</v>
      </c>
      <c r="O9" s="207" t="s">
        <v>512</v>
      </c>
      <c r="P9" s="123">
        <f t="shared" si="0"/>
        <v>100</v>
      </c>
      <c r="Q9" s="208" t="str">
        <f t="shared" si="1"/>
        <v>Fuerte</v>
      </c>
      <c r="R9" s="207" t="s">
        <v>516</v>
      </c>
      <c r="S9" s="224" t="str">
        <f t="shared" si="2"/>
        <v>FuerteFuerte</v>
      </c>
      <c r="T9" s="224">
        <f>IFERROR(VLOOKUP(S9,'Tablas de calculos'!$AU$16:$AV$24,2,FALSE),"")</f>
        <v>1</v>
      </c>
      <c r="U9" s="208" t="str">
        <f>IFERROR(VLOOKUP(T9,'Tablas de calculos'!$AV$16:$AY$24,4),"")</f>
        <v>Fuerte</v>
      </c>
      <c r="V9" s="207" t="s">
        <v>578</v>
      </c>
      <c r="W9" s="207" t="s">
        <v>575</v>
      </c>
      <c r="X9" s="123" t="str">
        <f t="shared" si="3"/>
        <v>FuerteDirectamenteIndirectamente</v>
      </c>
      <c r="Y9" s="208">
        <f>IFERROR(VLOOKUP(X9,'Tablas de calculos'!$AZ$4:$BE$11,5,FALSE),"")</f>
        <v>2</v>
      </c>
      <c r="Z9" s="208">
        <f>IFERROR(VLOOKUP(X9,'Tablas de calculos'!$AZ$4:$BE$11,6,FALSE),"")</f>
        <v>1</v>
      </c>
    </row>
    <row r="10" spans="1:26" ht="75" x14ac:dyDescent="0.25">
      <c r="A10" s="232" t="s">
        <v>108</v>
      </c>
      <c r="B10" s="61">
        <v>3</v>
      </c>
      <c r="C10" s="61" t="str">
        <f>+VLOOKUP(Tabla9[[#This Row],[Cod. Riesgo]],Tabla_Riesgos[[Número]:[Tipo de Riesgo]],6,FALSE)</f>
        <v>Corrupción</v>
      </c>
      <c r="D10" s="119" t="str">
        <f>VLOOKUP(B10,Tabla_Riesgos[#All],2,0)</f>
        <v>TODOS LOS PROCESOS</v>
      </c>
      <c r="E10" s="120" t="str">
        <f>VLOOKUP(B10,Tabla_Riesgos[#All],3,0)</f>
        <v>Puede ocurrir intercambio extraoficial de favores, en el cual un individuo se beneficie a si mismo o a un tercero. Amiguismo y clientelismo.</v>
      </c>
      <c r="F10" s="121">
        <v>3.0199999999999996</v>
      </c>
      <c r="G10" s="122" t="s">
        <v>178</v>
      </c>
      <c r="H10" s="213" t="s">
        <v>544</v>
      </c>
      <c r="I10" s="207" t="s">
        <v>486</v>
      </c>
      <c r="J10" s="207" t="s">
        <v>490</v>
      </c>
      <c r="K10" s="207" t="s">
        <v>495</v>
      </c>
      <c r="L10" s="207" t="s">
        <v>500</v>
      </c>
      <c r="M10" s="207" t="s">
        <v>503</v>
      </c>
      <c r="N10" s="207" t="s">
        <v>509</v>
      </c>
      <c r="O10" s="207" t="s">
        <v>512</v>
      </c>
      <c r="P10" s="123">
        <f t="shared" si="0"/>
        <v>55</v>
      </c>
      <c r="Q10" s="208" t="str">
        <f t="shared" si="1"/>
        <v>Debil</v>
      </c>
      <c r="R10" s="207" t="s">
        <v>516</v>
      </c>
      <c r="S10" s="224" t="str">
        <f t="shared" si="2"/>
        <v>DebilFuerte</v>
      </c>
      <c r="T10" s="224">
        <f>IFERROR(VLOOKUP(S10,'Tablas de calculos'!$AU$16:$AV$24,2,FALSE),"")</f>
        <v>7</v>
      </c>
      <c r="U10" s="208" t="str">
        <f>IFERROR(VLOOKUP(T10,'Tablas de calculos'!$AV$16:$AY$24,4),"")</f>
        <v>Débil</v>
      </c>
      <c r="V10" s="207" t="s">
        <v>576</v>
      </c>
      <c r="W10" s="207" t="s">
        <v>575</v>
      </c>
      <c r="X10" s="123" t="str">
        <f t="shared" si="3"/>
        <v>DébilNo disminuyeIndirectamente</v>
      </c>
      <c r="Y10" s="208" t="str">
        <f>IFERROR(VLOOKUP(X10,'Tablas de calculos'!$AZ$4:$BE$11,5,FALSE),"")</f>
        <v/>
      </c>
      <c r="Z10" s="208" t="str">
        <f>IFERROR(VLOOKUP(X10,'Tablas de calculos'!$AZ$4:$BE$11,6,FALSE),"")</f>
        <v/>
      </c>
    </row>
    <row r="11" spans="1:26" ht="75" x14ac:dyDescent="0.25">
      <c r="A11" s="232" t="s">
        <v>108</v>
      </c>
      <c r="B11" s="61">
        <v>3</v>
      </c>
      <c r="C11" s="61" t="str">
        <f>+VLOOKUP(Tabla9[[#This Row],[Cod. Riesgo]],Tabla_Riesgos[[Número]:[Tipo de Riesgo]],6,FALSE)</f>
        <v>Corrupción</v>
      </c>
      <c r="D11" s="119" t="str">
        <f>VLOOKUP(B11,Tabla_Riesgos[#All],2,0)</f>
        <v>TODOS LOS PROCESOS</v>
      </c>
      <c r="E11" s="120" t="str">
        <f>VLOOKUP(B11,Tabla_Riesgos[#All],3,0)</f>
        <v>Puede ocurrir intercambio extraoficial de favores, en el cual un individuo se beneficie a si mismo o a un tercero. Amiguismo y clientelismo.</v>
      </c>
      <c r="F11" s="121">
        <v>3.0299999999999994</v>
      </c>
      <c r="G11" s="122" t="s">
        <v>179</v>
      </c>
      <c r="H11" s="213" t="s">
        <v>544</v>
      </c>
      <c r="I11" s="207" t="s">
        <v>486</v>
      </c>
      <c r="J11" s="207" t="s">
        <v>490</v>
      </c>
      <c r="K11" s="207" t="s">
        <v>494</v>
      </c>
      <c r="L11" s="207" t="s">
        <v>499</v>
      </c>
      <c r="M11" s="207" t="s">
        <v>503</v>
      </c>
      <c r="N11" s="207" t="s">
        <v>508</v>
      </c>
      <c r="O11" s="207" t="s">
        <v>512</v>
      </c>
      <c r="P11" s="123">
        <f t="shared" si="0"/>
        <v>95</v>
      </c>
      <c r="Q11" s="208" t="str">
        <f t="shared" si="1"/>
        <v>Moderado</v>
      </c>
      <c r="R11" s="207" t="s">
        <v>516</v>
      </c>
      <c r="S11" s="224" t="str">
        <f t="shared" si="2"/>
        <v>ModeradoFuerte</v>
      </c>
      <c r="T11" s="224">
        <f>IFERROR(VLOOKUP(S11,'Tablas de calculos'!$AU$16:$AV$24,2,FALSE),"")</f>
        <v>4</v>
      </c>
      <c r="U11" s="208" t="str">
        <f>IFERROR(VLOOKUP(T11,'Tablas de calculos'!$AV$16:$AY$24,4),"")</f>
        <v>Moderado</v>
      </c>
      <c r="V11" s="207" t="s">
        <v>578</v>
      </c>
      <c r="W11" s="207" t="s">
        <v>578</v>
      </c>
      <c r="X11" s="123" t="str">
        <f t="shared" si="3"/>
        <v>ModeradoDirectamenteDirectamente</v>
      </c>
      <c r="Y11" s="208">
        <f>IFERROR(VLOOKUP(X11,'Tablas de calculos'!$AZ$4:$BE$11,5,FALSE),"")</f>
        <v>1</v>
      </c>
      <c r="Z11" s="208">
        <f>IFERROR(VLOOKUP(X11,'Tablas de calculos'!$AZ$4:$BE$11,6,FALSE),"")</f>
        <v>1</v>
      </c>
    </row>
    <row r="12" spans="1:26" ht="75" x14ac:dyDescent="0.25">
      <c r="A12" s="232" t="s">
        <v>108</v>
      </c>
      <c r="B12" s="61">
        <v>3</v>
      </c>
      <c r="C12" s="61" t="str">
        <f>+VLOOKUP(Tabla9[[#This Row],[Cod. Riesgo]],Tabla_Riesgos[[Número]:[Tipo de Riesgo]],6,FALSE)</f>
        <v>Corrupción</v>
      </c>
      <c r="D12" s="119" t="str">
        <f>VLOOKUP(B12,Tabla_Riesgos[#All],2,0)</f>
        <v>TODOS LOS PROCESOS</v>
      </c>
      <c r="E12" s="120" t="str">
        <f>VLOOKUP(B12,Tabla_Riesgos[#All],3,0)</f>
        <v>Puede ocurrir intercambio extraoficial de favores, en el cual un individuo se beneficie a si mismo o a un tercero. Amiguismo y clientelismo.</v>
      </c>
      <c r="F12" s="121">
        <v>3.0399999999999991</v>
      </c>
      <c r="G12" s="122" t="s">
        <v>180</v>
      </c>
      <c r="H12" s="213" t="s">
        <v>544</v>
      </c>
      <c r="I12" s="207" t="s">
        <v>486</v>
      </c>
      <c r="J12" s="207" t="s">
        <v>490</v>
      </c>
      <c r="K12" s="207" t="s">
        <v>494</v>
      </c>
      <c r="L12" s="207" t="s">
        <v>498</v>
      </c>
      <c r="M12" s="207" t="s">
        <v>503</v>
      </c>
      <c r="N12" s="207" t="s">
        <v>508</v>
      </c>
      <c r="O12" s="207" t="s">
        <v>512</v>
      </c>
      <c r="P12" s="123">
        <f t="shared" si="0"/>
        <v>100</v>
      </c>
      <c r="Q12" s="208" t="str">
        <f t="shared" si="1"/>
        <v>Fuerte</v>
      </c>
      <c r="R12" s="207" t="s">
        <v>516</v>
      </c>
      <c r="S12" s="224" t="str">
        <f t="shared" si="2"/>
        <v>FuerteFuerte</v>
      </c>
      <c r="T12" s="224">
        <f>IFERROR(VLOOKUP(S12,'Tablas de calculos'!$AU$16:$AV$24,2,FALSE),"")</f>
        <v>1</v>
      </c>
      <c r="U12" s="208" t="str">
        <f>IFERROR(VLOOKUP(T12,'Tablas de calculos'!$AV$16:$AY$24,4),"")</f>
        <v>Fuerte</v>
      </c>
      <c r="V12" s="207" t="s">
        <v>578</v>
      </c>
      <c r="W12" s="207" t="s">
        <v>578</v>
      </c>
      <c r="X12" s="123" t="str">
        <f t="shared" si="3"/>
        <v>FuerteDirectamenteDirectamente</v>
      </c>
      <c r="Y12" s="208">
        <f>IFERROR(VLOOKUP(X12,'Tablas de calculos'!$AZ$4:$BE$11,5,FALSE),"")</f>
        <v>2</v>
      </c>
      <c r="Z12" s="208">
        <f>IFERROR(VLOOKUP(X12,'Tablas de calculos'!$AZ$4:$BE$11,6,FALSE),"")</f>
        <v>2</v>
      </c>
    </row>
    <row r="13" spans="1:26" ht="90" x14ac:dyDescent="0.25">
      <c r="A13" s="232" t="s">
        <v>108</v>
      </c>
      <c r="B13" s="61">
        <v>4</v>
      </c>
      <c r="C13" s="61" t="str">
        <f>+VLOOKUP(Tabla9[[#This Row],[Cod. Riesgo]],Tabla_Riesgos[[Número]:[Tipo de Riesgo]],6,FALSE)</f>
        <v>Corrupción</v>
      </c>
      <c r="D13" s="119" t="str">
        <f>VLOOKUP(B13,Tabla_Riesgos[#All],2,0)</f>
        <v>TODOS LOS PROCESOS</v>
      </c>
      <c r="E13" s="120" t="str">
        <f>VLOOKUP(B13,Tabla_Riesgos[#All],3,0)</f>
        <v xml:space="preserve">Puede presentarse situaciones de orden moral y económico que le impidan a un funcionario actuar en forma objetiva e independiente, porque le sea particularmente conveniente. </v>
      </c>
      <c r="F13" s="121">
        <v>4.01</v>
      </c>
      <c r="G13" s="122" t="s">
        <v>181</v>
      </c>
      <c r="H13" s="213" t="s">
        <v>544</v>
      </c>
      <c r="I13" s="207" t="s">
        <v>486</v>
      </c>
      <c r="J13" s="207" t="s">
        <v>490</v>
      </c>
      <c r="K13" s="207" t="s">
        <v>494</v>
      </c>
      <c r="L13" s="207" t="s">
        <v>498</v>
      </c>
      <c r="M13" s="207" t="s">
        <v>503</v>
      </c>
      <c r="N13" s="207" t="s">
        <v>508</v>
      </c>
      <c r="O13" s="207" t="s">
        <v>512</v>
      </c>
      <c r="P13" s="123">
        <f t="shared" si="0"/>
        <v>100</v>
      </c>
      <c r="Q13" s="208" t="str">
        <f t="shared" si="1"/>
        <v>Fuerte</v>
      </c>
      <c r="R13" s="207" t="s">
        <v>516</v>
      </c>
      <c r="S13" s="224" t="str">
        <f t="shared" si="2"/>
        <v>FuerteFuerte</v>
      </c>
      <c r="T13" s="224">
        <f>IFERROR(VLOOKUP(S13,'Tablas de calculos'!$AU$16:$AV$24,2,FALSE),"")</f>
        <v>1</v>
      </c>
      <c r="U13" s="208" t="str">
        <f>IFERROR(VLOOKUP(T13,'Tablas de calculos'!$AV$16:$AY$24,4),"")</f>
        <v>Fuerte</v>
      </c>
      <c r="V13" s="207" t="s">
        <v>578</v>
      </c>
      <c r="W13" s="207" t="s">
        <v>578</v>
      </c>
      <c r="X13" s="123" t="str">
        <f t="shared" si="3"/>
        <v>FuerteDirectamenteDirectamente</v>
      </c>
      <c r="Y13" s="208">
        <f>IFERROR(VLOOKUP(X13,'Tablas de calculos'!$AZ$4:$BE$11,5,FALSE),"")</f>
        <v>2</v>
      </c>
      <c r="Z13" s="208">
        <f>IFERROR(VLOOKUP(X13,'Tablas de calculos'!$AZ$4:$BE$11,6,FALSE),"")</f>
        <v>2</v>
      </c>
    </row>
    <row r="14" spans="1:26" ht="90" x14ac:dyDescent="0.25">
      <c r="A14" s="232" t="s">
        <v>108</v>
      </c>
      <c r="B14" s="61">
        <v>4</v>
      </c>
      <c r="C14" s="61" t="str">
        <f>+VLOOKUP(Tabla9[[#This Row],[Cod. Riesgo]],Tabla_Riesgos[[Número]:[Tipo de Riesgo]],6,FALSE)</f>
        <v>Corrupción</v>
      </c>
      <c r="D14" s="119" t="str">
        <f>VLOOKUP(B14,Tabla_Riesgos[#All],2,0)</f>
        <v>TODOS LOS PROCESOS</v>
      </c>
      <c r="E14" s="120" t="str">
        <f>VLOOKUP(B14,Tabla_Riesgos[#All],3,0)</f>
        <v xml:space="preserve">Puede presentarse situaciones de orden moral y económico que le impidan a un funcionario actuar en forma objetiva e independiente, porque le sea particularmente conveniente. </v>
      </c>
      <c r="F14" s="121">
        <v>4.0199999999999996</v>
      </c>
      <c r="G14" s="122" t="s">
        <v>182</v>
      </c>
      <c r="H14" s="213"/>
      <c r="I14" s="207"/>
      <c r="J14" s="207"/>
      <c r="K14" s="207"/>
      <c r="L14" s="207"/>
      <c r="M14" s="207"/>
      <c r="N14" s="207"/>
      <c r="O14" s="207"/>
      <c r="P14" s="123">
        <f t="shared" si="0"/>
        <v>0</v>
      </c>
      <c r="Q14" s="208" t="str">
        <f t="shared" si="1"/>
        <v>Debil</v>
      </c>
      <c r="R14" s="207" t="s">
        <v>516</v>
      </c>
      <c r="S14" s="224" t="str">
        <f t="shared" si="2"/>
        <v>DebilFuerte</v>
      </c>
      <c r="T14" s="224">
        <f>IFERROR(VLOOKUP(S14,'Tablas de calculos'!$AU$16:$AV$24,2,FALSE),"")</f>
        <v>7</v>
      </c>
      <c r="U14" s="208" t="str">
        <f>IFERROR(VLOOKUP(T14,'Tablas de calculos'!$AV$16:$AY$24,4),"")</f>
        <v>Débil</v>
      </c>
      <c r="V14" s="207" t="s">
        <v>576</v>
      </c>
      <c r="W14" s="207" t="s">
        <v>578</v>
      </c>
      <c r="X14" s="123" t="str">
        <f t="shared" si="3"/>
        <v>DébilNo disminuyeDirectamente</v>
      </c>
      <c r="Y14" s="208" t="str">
        <f>IFERROR(VLOOKUP(X14,'Tablas de calculos'!$AZ$4:$BE$11,5,FALSE),"")</f>
        <v/>
      </c>
      <c r="Z14" s="208" t="str">
        <f>IFERROR(VLOOKUP(X14,'Tablas de calculos'!$AZ$4:$BE$11,6,FALSE),"")</f>
        <v/>
      </c>
    </row>
    <row r="15" spans="1:26" ht="90" x14ac:dyDescent="0.25">
      <c r="A15" s="232" t="s">
        <v>108</v>
      </c>
      <c r="B15" s="61">
        <v>4</v>
      </c>
      <c r="C15" s="61" t="str">
        <f>+VLOOKUP(Tabla9[[#This Row],[Cod. Riesgo]],Tabla_Riesgos[[Número]:[Tipo de Riesgo]],6,FALSE)</f>
        <v>Corrupción</v>
      </c>
      <c r="D15" s="119" t="str">
        <f>VLOOKUP(B15,Tabla_Riesgos[#All],2,0)</f>
        <v>TODOS LOS PROCESOS</v>
      </c>
      <c r="E15" s="120" t="str">
        <f>VLOOKUP(B15,Tabla_Riesgos[#All],3,0)</f>
        <v xml:space="preserve">Puede presentarse situaciones de orden moral y económico que le impidan a un funcionario actuar en forma objetiva e independiente, porque le sea particularmente conveniente. </v>
      </c>
      <c r="F15" s="121">
        <v>4.0299999999999994</v>
      </c>
      <c r="G15" s="122" t="s">
        <v>183</v>
      </c>
      <c r="H15" s="213" t="s">
        <v>544</v>
      </c>
      <c r="I15" s="207" t="s">
        <v>486</v>
      </c>
      <c r="J15" s="207" t="s">
        <v>490</v>
      </c>
      <c r="K15" s="207" t="s">
        <v>494</v>
      </c>
      <c r="L15" s="207" t="s">
        <v>498</v>
      </c>
      <c r="M15" s="207" t="s">
        <v>503</v>
      </c>
      <c r="N15" s="207" t="s">
        <v>508</v>
      </c>
      <c r="O15" s="207" t="s">
        <v>512</v>
      </c>
      <c r="P15" s="123">
        <f t="shared" si="0"/>
        <v>100</v>
      </c>
      <c r="Q15" s="208" t="str">
        <f t="shared" si="1"/>
        <v>Fuerte</v>
      </c>
      <c r="R15" s="207" t="s">
        <v>516</v>
      </c>
      <c r="S15" s="224" t="str">
        <f t="shared" si="2"/>
        <v>FuerteFuerte</v>
      </c>
      <c r="T15" s="224">
        <f>IFERROR(VLOOKUP(S15,'Tablas de calculos'!$AU$16:$AV$24,2,FALSE),"")</f>
        <v>1</v>
      </c>
      <c r="U15" s="208" t="str">
        <f>IFERROR(VLOOKUP(T15,'Tablas de calculos'!$AV$16:$AY$24,4),"")</f>
        <v>Fuerte</v>
      </c>
      <c r="V15" s="207" t="s">
        <v>578</v>
      </c>
      <c r="W15" s="207" t="s">
        <v>578</v>
      </c>
      <c r="X15" s="123" t="str">
        <f t="shared" si="3"/>
        <v>FuerteDirectamenteDirectamente</v>
      </c>
      <c r="Y15" s="208">
        <f>IFERROR(VLOOKUP(X15,'Tablas de calculos'!$AZ$4:$BE$11,5,FALSE),"")</f>
        <v>2</v>
      </c>
      <c r="Z15" s="208">
        <f>IFERROR(VLOOKUP(X15,'Tablas de calculos'!$AZ$4:$BE$11,6,FALSE),"")</f>
        <v>2</v>
      </c>
    </row>
    <row r="16" spans="1:26" ht="60" x14ac:dyDescent="0.25">
      <c r="A16" s="232" t="s">
        <v>108</v>
      </c>
      <c r="B16" s="61">
        <v>5</v>
      </c>
      <c r="C16" s="61" t="str">
        <f>+VLOOKUP(Tabla9[[#This Row],[Cod. Riesgo]],Tabla_Riesgos[[Número]:[Tipo de Riesgo]],6,FALSE)</f>
        <v>Operativo</v>
      </c>
      <c r="D16" s="119" t="str">
        <f>VLOOKUP(B16,Tabla_Riesgos[#All],2,0)</f>
        <v>TODOS LOS PROCESOS</v>
      </c>
      <c r="E16" s="120" t="str">
        <f>VLOOKUP(B16,Tabla_Riesgos[#All],3,0)</f>
        <v>Puede ocurrir falta de apoyo en los procesos de control social realizados por los ciudadanos.</v>
      </c>
      <c r="F16" s="121">
        <v>5.01</v>
      </c>
      <c r="G16" s="122" t="s">
        <v>184</v>
      </c>
      <c r="H16" s="213"/>
      <c r="I16" s="207"/>
      <c r="J16" s="207"/>
      <c r="K16" s="207"/>
      <c r="L16" s="207"/>
      <c r="M16" s="207"/>
      <c r="N16" s="207"/>
      <c r="O16" s="207"/>
      <c r="P16" s="123">
        <f t="shared" si="0"/>
        <v>0</v>
      </c>
      <c r="Q16" s="208" t="str">
        <f t="shared" si="1"/>
        <v>Debil</v>
      </c>
      <c r="R16" s="207" t="s">
        <v>516</v>
      </c>
      <c r="S16" s="224" t="str">
        <f t="shared" si="2"/>
        <v>DebilFuerte</v>
      </c>
      <c r="T16" s="224">
        <f>IFERROR(VLOOKUP(S16,'Tablas de calculos'!$AU$16:$AV$24,2,FALSE),"")</f>
        <v>7</v>
      </c>
      <c r="U16" s="208" t="str">
        <f>IFERROR(VLOOKUP(T16,'Tablas de calculos'!$AV$16:$AY$24,4),"")</f>
        <v>Débil</v>
      </c>
      <c r="V16" s="207" t="s">
        <v>576</v>
      </c>
      <c r="W16" s="207" t="s">
        <v>578</v>
      </c>
      <c r="X16" s="123" t="str">
        <f t="shared" si="3"/>
        <v>DébilNo disminuyeDirectamente</v>
      </c>
      <c r="Y16" s="208" t="str">
        <f>IFERROR(VLOOKUP(X16,'Tablas de calculos'!$AZ$4:$BE$11,5,FALSE),"")</f>
        <v/>
      </c>
      <c r="Z16" s="208" t="str">
        <f>IFERROR(VLOOKUP(X16,'Tablas de calculos'!$AZ$4:$BE$11,6,FALSE),"")</f>
        <v/>
      </c>
    </row>
    <row r="17" spans="1:26" ht="75" x14ac:dyDescent="0.25">
      <c r="A17" s="232" t="s">
        <v>108</v>
      </c>
      <c r="B17" s="61">
        <v>6</v>
      </c>
      <c r="C17" s="61" t="str">
        <f>+VLOOKUP(Tabla9[[#This Row],[Cod. Riesgo]],Tabla_Riesgos[[Número]:[Tipo de Riesgo]],6,FALSE)</f>
        <v>Corrupción</v>
      </c>
      <c r="D17" s="119" t="str">
        <f>VLOOKUP(B17,Tabla_Riesgos[#All],2,0)</f>
        <v>TODOS LOS PROCESOS</v>
      </c>
      <c r="E17" s="120" t="str">
        <f>VLOOKUP(B17,Tabla_Riesgos[#All],3,0)</f>
        <v>Posibilidad de recibir o solicitar cualquier dádiva o beneficio a nombre propio o de terceros con el fin de celebrar un contrato.</v>
      </c>
      <c r="F17" s="121">
        <v>6.01</v>
      </c>
      <c r="G17" s="122" t="s">
        <v>183</v>
      </c>
      <c r="H17" s="213" t="s">
        <v>544</v>
      </c>
      <c r="I17" s="207" t="s">
        <v>486</v>
      </c>
      <c r="J17" s="207" t="s">
        <v>490</v>
      </c>
      <c r="K17" s="207" t="s">
        <v>494</v>
      </c>
      <c r="L17" s="207" t="s">
        <v>498</v>
      </c>
      <c r="M17" s="207" t="s">
        <v>503</v>
      </c>
      <c r="N17" s="207" t="s">
        <v>508</v>
      </c>
      <c r="O17" s="207" t="s">
        <v>512</v>
      </c>
      <c r="P17" s="123">
        <f t="shared" si="0"/>
        <v>100</v>
      </c>
      <c r="Q17" s="208" t="str">
        <f t="shared" si="1"/>
        <v>Fuerte</v>
      </c>
      <c r="R17" s="207" t="s">
        <v>516</v>
      </c>
      <c r="S17" s="224" t="str">
        <f t="shared" si="2"/>
        <v>FuerteFuerte</v>
      </c>
      <c r="T17" s="224">
        <f>IFERROR(VLOOKUP(S17,'Tablas de calculos'!$AU$16:$AV$24,2,FALSE),"")</f>
        <v>1</v>
      </c>
      <c r="U17" s="208" t="str">
        <f>IFERROR(VLOOKUP(T17,'Tablas de calculos'!$AV$16:$AY$24,4),"")</f>
        <v>Fuerte</v>
      </c>
      <c r="V17" s="207" t="s">
        <v>578</v>
      </c>
      <c r="W17" s="207" t="s">
        <v>578</v>
      </c>
      <c r="X17" s="123" t="str">
        <f t="shared" si="3"/>
        <v>FuerteDirectamenteDirectamente</v>
      </c>
      <c r="Y17" s="208">
        <f>IFERROR(VLOOKUP(X17,'Tablas de calculos'!$AZ$4:$BE$11,5,FALSE),"")</f>
        <v>2</v>
      </c>
      <c r="Z17" s="208">
        <f>IFERROR(VLOOKUP(X17,'Tablas de calculos'!$AZ$4:$BE$11,6,FALSE),"")</f>
        <v>2</v>
      </c>
    </row>
    <row r="18" spans="1:26" ht="98.25" customHeight="1" x14ac:dyDescent="0.25">
      <c r="A18" s="232" t="s">
        <v>108</v>
      </c>
      <c r="B18" s="61">
        <v>6</v>
      </c>
      <c r="C18" s="61" t="str">
        <f>+VLOOKUP(Tabla9[[#This Row],[Cod. Riesgo]],Tabla_Riesgos[[Número]:[Tipo de Riesgo]],6,FALSE)</f>
        <v>Corrupción</v>
      </c>
      <c r="D18" s="119" t="str">
        <f>VLOOKUP(B18,Tabla_Riesgos[#All],2,0)</f>
        <v>TODOS LOS PROCESOS</v>
      </c>
      <c r="E18" s="120" t="str">
        <f>VLOOKUP(B18,Tabla_Riesgos[#All],3,0)</f>
        <v>Posibilidad de recibir o solicitar cualquier dádiva o beneficio a nombre propio o de terceros con el fin de celebrar un contrato.</v>
      </c>
      <c r="F18" s="121">
        <v>6.02</v>
      </c>
      <c r="G18" s="122" t="s">
        <v>185</v>
      </c>
      <c r="H18" s="213" t="s">
        <v>544</v>
      </c>
      <c r="I18" s="207" t="s">
        <v>486</v>
      </c>
      <c r="J18" s="207" t="s">
        <v>490</v>
      </c>
      <c r="K18" s="207" t="s">
        <v>495</v>
      </c>
      <c r="L18" s="207" t="s">
        <v>498</v>
      </c>
      <c r="M18" s="207" t="s">
        <v>503</v>
      </c>
      <c r="N18" s="207" t="s">
        <v>509</v>
      </c>
      <c r="O18" s="207" t="s">
        <v>512</v>
      </c>
      <c r="P18" s="123">
        <f t="shared" si="0"/>
        <v>70</v>
      </c>
      <c r="Q18" s="208" t="str">
        <f t="shared" si="1"/>
        <v>Debil</v>
      </c>
      <c r="R18" s="207" t="s">
        <v>516</v>
      </c>
      <c r="S18" s="224" t="str">
        <f t="shared" si="2"/>
        <v>DebilFuerte</v>
      </c>
      <c r="T18" s="224">
        <f>IFERROR(VLOOKUP(S18,'Tablas de calculos'!$AU$16:$AV$24,2,FALSE),"")</f>
        <v>7</v>
      </c>
      <c r="U18" s="208" t="str">
        <f>IFERROR(VLOOKUP(T18,'Tablas de calculos'!$AV$16:$AY$24,4),"")</f>
        <v>Débil</v>
      </c>
      <c r="V18" s="207" t="s">
        <v>576</v>
      </c>
      <c r="W18" s="207" t="s">
        <v>578</v>
      </c>
      <c r="X18" s="123" t="str">
        <f t="shared" si="3"/>
        <v>DébilNo disminuyeDirectamente</v>
      </c>
      <c r="Y18" s="208" t="str">
        <f>IFERROR(VLOOKUP(X18,'Tablas de calculos'!$AZ$4:$BE$11,5,FALSE),"")</f>
        <v/>
      </c>
      <c r="Z18" s="208" t="str">
        <f>IFERROR(VLOOKUP(X18,'Tablas de calculos'!$AZ$4:$BE$11,6,FALSE),"")</f>
        <v/>
      </c>
    </row>
    <row r="19" spans="1:26" ht="60" x14ac:dyDescent="0.25">
      <c r="A19" s="232" t="s">
        <v>108</v>
      </c>
      <c r="B19" s="61">
        <v>6</v>
      </c>
      <c r="C19" s="61" t="str">
        <f>+VLOOKUP(Tabla9[[#This Row],[Cod. Riesgo]],Tabla_Riesgos[[Número]:[Tipo de Riesgo]],6,FALSE)</f>
        <v>Corrupción</v>
      </c>
      <c r="D19" s="119" t="str">
        <f>VLOOKUP(B19,Tabla_Riesgos[#All],2,0)</f>
        <v>TODOS LOS PROCESOS</v>
      </c>
      <c r="E19" s="120" t="str">
        <f>VLOOKUP(B19,Tabla_Riesgos[#All],3,0)</f>
        <v>Posibilidad de recibir o solicitar cualquier dádiva o beneficio a nombre propio o de terceros con el fin de celebrar un contrato.</v>
      </c>
      <c r="F19" s="121">
        <v>6.0299999999999994</v>
      </c>
      <c r="G19" s="122" t="s">
        <v>177</v>
      </c>
      <c r="H19" s="213" t="s">
        <v>544</v>
      </c>
      <c r="I19" s="207" t="s">
        <v>486</v>
      </c>
      <c r="J19" s="207" t="s">
        <v>490</v>
      </c>
      <c r="K19" s="207" t="s">
        <v>494</v>
      </c>
      <c r="L19" s="207" t="s">
        <v>498</v>
      </c>
      <c r="M19" s="207" t="s">
        <v>503</v>
      </c>
      <c r="N19" s="207" t="s">
        <v>508</v>
      </c>
      <c r="O19" s="207" t="s">
        <v>512</v>
      </c>
      <c r="P19" s="123">
        <f t="shared" si="0"/>
        <v>100</v>
      </c>
      <c r="Q19" s="208" t="str">
        <f t="shared" si="1"/>
        <v>Fuerte</v>
      </c>
      <c r="R19" s="207" t="s">
        <v>516</v>
      </c>
      <c r="S19" s="224" t="str">
        <f t="shared" si="2"/>
        <v>FuerteFuerte</v>
      </c>
      <c r="T19" s="224">
        <f>IFERROR(VLOOKUP(S19,'Tablas de calculos'!$AU$16:$AV$24,2,FALSE),"")</f>
        <v>1</v>
      </c>
      <c r="U19" s="208" t="str">
        <f>IFERROR(VLOOKUP(T19,'Tablas de calculos'!$AV$16:$AY$24,4),"")</f>
        <v>Fuerte</v>
      </c>
      <c r="V19" s="207" t="s">
        <v>578</v>
      </c>
      <c r="W19" s="207" t="s">
        <v>578</v>
      </c>
      <c r="X19" s="123" t="str">
        <f t="shared" si="3"/>
        <v>FuerteDirectamenteDirectamente</v>
      </c>
      <c r="Y19" s="208">
        <f>IFERROR(VLOOKUP(X19,'Tablas de calculos'!$AZ$4:$BE$11,5,FALSE),"")</f>
        <v>2</v>
      </c>
      <c r="Z19" s="208">
        <f>IFERROR(VLOOKUP(X19,'Tablas de calculos'!$AZ$4:$BE$11,6,FALSE),"")</f>
        <v>2</v>
      </c>
    </row>
    <row r="20" spans="1:26" ht="60" x14ac:dyDescent="0.25">
      <c r="A20" s="232" t="s">
        <v>108</v>
      </c>
      <c r="B20" s="61">
        <v>6</v>
      </c>
      <c r="C20" s="61" t="str">
        <f>+VLOOKUP(Tabla9[[#This Row],[Cod. Riesgo]],Tabla_Riesgos[[Número]:[Tipo de Riesgo]],6,FALSE)</f>
        <v>Corrupción</v>
      </c>
      <c r="D20" s="119" t="str">
        <f>VLOOKUP(B20,Tabla_Riesgos[#All],2,0)</f>
        <v>TODOS LOS PROCESOS</v>
      </c>
      <c r="E20" s="120" t="str">
        <f>VLOOKUP(B20,Tabla_Riesgos[#All],3,0)</f>
        <v>Posibilidad de recibir o solicitar cualquier dádiva o beneficio a nombre propio o de terceros con el fin de celebrar un contrato.</v>
      </c>
      <c r="F20" s="121">
        <v>6.0399999999999991</v>
      </c>
      <c r="G20" s="122" t="s">
        <v>186</v>
      </c>
      <c r="H20" s="213" t="s">
        <v>544</v>
      </c>
      <c r="I20" s="207" t="s">
        <v>486</v>
      </c>
      <c r="J20" s="207" t="s">
        <v>490</v>
      </c>
      <c r="K20" s="207" t="s">
        <v>494</v>
      </c>
      <c r="L20" s="207" t="s">
        <v>498</v>
      </c>
      <c r="M20" s="207" t="s">
        <v>503</v>
      </c>
      <c r="N20" s="207" t="s">
        <v>508</v>
      </c>
      <c r="O20" s="207" t="s">
        <v>512</v>
      </c>
      <c r="P20" s="123">
        <f t="shared" si="0"/>
        <v>100</v>
      </c>
      <c r="Q20" s="208" t="str">
        <f t="shared" si="1"/>
        <v>Fuerte</v>
      </c>
      <c r="R20" s="207" t="s">
        <v>516</v>
      </c>
      <c r="S20" s="224" t="str">
        <f t="shared" si="2"/>
        <v>FuerteFuerte</v>
      </c>
      <c r="T20" s="224">
        <f>IFERROR(VLOOKUP(S20,'Tablas de calculos'!$AU$16:$AV$24,2,FALSE),"")</f>
        <v>1</v>
      </c>
      <c r="U20" s="208" t="str">
        <f>IFERROR(VLOOKUP(T20,'Tablas de calculos'!$AV$16:$AY$24,4),"")</f>
        <v>Fuerte</v>
      </c>
      <c r="V20" s="207" t="s">
        <v>578</v>
      </c>
      <c r="W20" s="207" t="s">
        <v>578</v>
      </c>
      <c r="X20" s="123" t="str">
        <f t="shared" si="3"/>
        <v>FuerteDirectamenteDirectamente</v>
      </c>
      <c r="Y20" s="208">
        <f>IFERROR(VLOOKUP(X20,'Tablas de calculos'!$AZ$4:$BE$11,5,FALSE),"")</f>
        <v>2</v>
      </c>
      <c r="Z20" s="208">
        <f>IFERROR(VLOOKUP(X20,'Tablas de calculos'!$AZ$4:$BE$11,6,FALSE),"")</f>
        <v>2</v>
      </c>
    </row>
    <row r="21" spans="1:26" ht="75" x14ac:dyDescent="0.25">
      <c r="A21" s="232" t="s">
        <v>108</v>
      </c>
      <c r="B21" s="61">
        <v>7</v>
      </c>
      <c r="C21" s="61" t="str">
        <f>+VLOOKUP(Tabla9[[#This Row],[Cod. Riesgo]],Tabla_Riesgos[[Número]:[Tipo de Riesgo]],6,FALSE)</f>
        <v>Corrupción</v>
      </c>
      <c r="D21" s="119" t="str">
        <f>VLOOKUP(B21,Tabla_Riesgos[#All],2,0)</f>
        <v>TODOS LOS PROCESOS</v>
      </c>
      <c r="E21" s="120" t="str">
        <f>VLOOKUP(B21,Tabla_Riesgos[#All],3,0)</f>
        <v xml:space="preserve">Posibilidad de que un funcionario reciba u ofrezca un soborno, con el fin de dar o recibir un trato especial con una compañía o persona natural. </v>
      </c>
      <c r="F21" s="121">
        <v>7.01</v>
      </c>
      <c r="G21" s="122" t="s">
        <v>179</v>
      </c>
      <c r="H21" s="213" t="s">
        <v>542</v>
      </c>
      <c r="I21" s="207" t="s">
        <v>486</v>
      </c>
      <c r="J21" s="207" t="s">
        <v>490</v>
      </c>
      <c r="K21" s="207" t="s">
        <v>494</v>
      </c>
      <c r="L21" s="207" t="s">
        <v>499</v>
      </c>
      <c r="M21" s="207" t="s">
        <v>503</v>
      </c>
      <c r="N21" s="207" t="s">
        <v>508</v>
      </c>
      <c r="O21" s="207" t="s">
        <v>512</v>
      </c>
      <c r="P21" s="123">
        <f t="shared" si="0"/>
        <v>95</v>
      </c>
      <c r="Q21" s="208" t="str">
        <f t="shared" si="1"/>
        <v>Moderado</v>
      </c>
      <c r="R21" s="207" t="s">
        <v>516</v>
      </c>
      <c r="S21" s="224" t="str">
        <f t="shared" si="2"/>
        <v>ModeradoFuerte</v>
      </c>
      <c r="T21" s="224">
        <f>IFERROR(VLOOKUP(S21,'Tablas de calculos'!$AU$16:$AV$24,2,FALSE),"")</f>
        <v>4</v>
      </c>
      <c r="U21" s="208" t="str">
        <f>IFERROR(VLOOKUP(T21,'Tablas de calculos'!$AV$16:$AY$24,4),"")</f>
        <v>Moderado</v>
      </c>
      <c r="V21" s="207" t="s">
        <v>578</v>
      </c>
      <c r="W21" s="207" t="s">
        <v>578</v>
      </c>
      <c r="X21" s="123" t="str">
        <f t="shared" si="3"/>
        <v>ModeradoDirectamenteDirectamente</v>
      </c>
      <c r="Y21" s="208">
        <f>IFERROR(VLOOKUP(X21,'Tablas de calculos'!$AZ$4:$BE$11,5,FALSE),"")</f>
        <v>1</v>
      </c>
      <c r="Z21" s="208">
        <f>IFERROR(VLOOKUP(X21,'Tablas de calculos'!$AZ$4:$BE$11,6,FALSE),"")</f>
        <v>1</v>
      </c>
    </row>
    <row r="22" spans="1:26" ht="60" x14ac:dyDescent="0.25">
      <c r="A22" s="232" t="s">
        <v>108</v>
      </c>
      <c r="B22" s="61">
        <v>7</v>
      </c>
      <c r="C22" s="61" t="str">
        <f>+VLOOKUP(Tabla9[[#This Row],[Cod. Riesgo]],Tabla_Riesgos[[Número]:[Tipo de Riesgo]],6,FALSE)</f>
        <v>Corrupción</v>
      </c>
      <c r="D22" s="119" t="str">
        <f>VLOOKUP(B22,Tabla_Riesgos[#All],2,0)</f>
        <v>TODOS LOS PROCESOS</v>
      </c>
      <c r="E22" s="120" t="str">
        <f>VLOOKUP(B22,Tabla_Riesgos[#All],3,0)</f>
        <v xml:space="preserve">Posibilidad de que un funcionario reciba u ofrezca un soborno, con el fin de dar o recibir un trato especial con una compañía o persona natural. </v>
      </c>
      <c r="F22" s="121">
        <v>7.02</v>
      </c>
      <c r="G22" s="122" t="s">
        <v>177</v>
      </c>
      <c r="H22" s="213" t="s">
        <v>544</v>
      </c>
      <c r="I22" s="207" t="s">
        <v>486</v>
      </c>
      <c r="J22" s="207" t="s">
        <v>490</v>
      </c>
      <c r="K22" s="207" t="s">
        <v>494</v>
      </c>
      <c r="L22" s="207" t="s">
        <v>498</v>
      </c>
      <c r="M22" s="207" t="s">
        <v>503</v>
      </c>
      <c r="N22" s="207" t="s">
        <v>508</v>
      </c>
      <c r="O22" s="207" t="s">
        <v>512</v>
      </c>
      <c r="P22" s="123">
        <f t="shared" si="0"/>
        <v>100</v>
      </c>
      <c r="Q22" s="208" t="str">
        <f t="shared" si="1"/>
        <v>Fuerte</v>
      </c>
      <c r="R22" s="207" t="s">
        <v>516</v>
      </c>
      <c r="S22" s="224" t="str">
        <f t="shared" si="2"/>
        <v>FuerteFuerte</v>
      </c>
      <c r="T22" s="224">
        <f>IFERROR(VLOOKUP(S22,'Tablas de calculos'!$AU$16:$AV$24,2,FALSE),"")</f>
        <v>1</v>
      </c>
      <c r="U22" s="208" t="str">
        <f>IFERROR(VLOOKUP(T22,'Tablas de calculos'!$AV$16:$AY$24,4),"")</f>
        <v>Fuerte</v>
      </c>
      <c r="V22" s="207" t="s">
        <v>578</v>
      </c>
      <c r="W22" s="207" t="s">
        <v>575</v>
      </c>
      <c r="X22" s="123" t="str">
        <f t="shared" si="3"/>
        <v>FuerteDirectamenteIndirectamente</v>
      </c>
      <c r="Y22" s="208">
        <f>IFERROR(VLOOKUP(X22,'Tablas de calculos'!$AZ$4:$BE$11,5,FALSE),"")</f>
        <v>2</v>
      </c>
      <c r="Z22" s="208">
        <f>IFERROR(VLOOKUP(X22,'Tablas de calculos'!$AZ$4:$BE$11,6,FALSE),"")</f>
        <v>1</v>
      </c>
    </row>
    <row r="23" spans="1:26" ht="60" x14ac:dyDescent="0.25">
      <c r="A23" s="232" t="s">
        <v>108</v>
      </c>
      <c r="B23" s="61">
        <v>7</v>
      </c>
      <c r="C23" s="61" t="str">
        <f>+VLOOKUP(Tabla9[[#This Row],[Cod. Riesgo]],Tabla_Riesgos[[Número]:[Tipo de Riesgo]],6,FALSE)</f>
        <v>Corrupción</v>
      </c>
      <c r="D23" s="119" t="str">
        <f>VLOOKUP(B23,Tabla_Riesgos[#All],2,0)</f>
        <v>TODOS LOS PROCESOS</v>
      </c>
      <c r="E23" s="120" t="str">
        <f>VLOOKUP(B23,Tabla_Riesgos[#All],3,0)</f>
        <v xml:space="preserve">Posibilidad de que un funcionario reciba u ofrezca un soborno, con el fin de dar o recibir un trato especial con una compañía o persona natural. </v>
      </c>
      <c r="F23" s="121">
        <v>7.0299999999999994</v>
      </c>
      <c r="G23" s="122" t="s">
        <v>186</v>
      </c>
      <c r="H23" s="213" t="s">
        <v>544</v>
      </c>
      <c r="I23" s="207" t="s">
        <v>486</v>
      </c>
      <c r="J23" s="207" t="s">
        <v>490</v>
      </c>
      <c r="K23" s="207" t="s">
        <v>494</v>
      </c>
      <c r="L23" s="207" t="s">
        <v>498</v>
      </c>
      <c r="M23" s="207" t="s">
        <v>503</v>
      </c>
      <c r="N23" s="207" t="s">
        <v>508</v>
      </c>
      <c r="O23" s="207" t="s">
        <v>512</v>
      </c>
      <c r="P23" s="123">
        <f t="shared" si="0"/>
        <v>100</v>
      </c>
      <c r="Q23" s="208" t="str">
        <f t="shared" si="1"/>
        <v>Fuerte</v>
      </c>
      <c r="R23" s="207" t="s">
        <v>516</v>
      </c>
      <c r="S23" s="224" t="str">
        <f t="shared" si="2"/>
        <v>FuerteFuerte</v>
      </c>
      <c r="T23" s="224">
        <f>IFERROR(VLOOKUP(S23,'Tablas de calculos'!$AU$16:$AV$24,2,FALSE),"")</f>
        <v>1</v>
      </c>
      <c r="U23" s="208" t="str">
        <f>IFERROR(VLOOKUP(T23,'Tablas de calculos'!$AV$16:$AY$24,4),"")</f>
        <v>Fuerte</v>
      </c>
      <c r="V23" s="207" t="s">
        <v>578</v>
      </c>
      <c r="W23" s="207" t="s">
        <v>578</v>
      </c>
      <c r="X23" s="123" t="str">
        <f t="shared" si="3"/>
        <v>FuerteDirectamenteDirectamente</v>
      </c>
      <c r="Y23" s="208">
        <f>IFERROR(VLOOKUP(X23,'Tablas de calculos'!$AZ$4:$BE$11,5,FALSE),"")</f>
        <v>2</v>
      </c>
      <c r="Z23" s="208">
        <f>IFERROR(VLOOKUP(X23,'Tablas de calculos'!$AZ$4:$BE$11,6,FALSE),"")</f>
        <v>2</v>
      </c>
    </row>
    <row r="24" spans="1:26" ht="75" x14ac:dyDescent="0.25">
      <c r="A24" s="232" t="s">
        <v>108</v>
      </c>
      <c r="B24" s="61">
        <v>8</v>
      </c>
      <c r="C24" s="61" t="str">
        <f>+VLOOKUP(Tabla9[[#This Row],[Cod. Riesgo]],Tabla_Riesgos[[Número]:[Tipo de Riesgo]],6,FALSE)</f>
        <v>Corrupción</v>
      </c>
      <c r="D24" s="119" t="str">
        <f>VLOOKUP(B24,Tabla_Riesgos[#All],2,0)</f>
        <v>TODOS LOS PROCESOS</v>
      </c>
      <c r="E24" s="120" t="str">
        <f>VLOOKUP(B24,Tabla_Riesgos[#All],3,0)</f>
        <v>Puede incitar la participación de varias personas o compañías para cometer un delito buscando el beneficio propio. Concierto para delinquir.</v>
      </c>
      <c r="F24" s="121">
        <v>8.01</v>
      </c>
      <c r="G24" s="122" t="s">
        <v>179</v>
      </c>
      <c r="H24" s="213" t="s">
        <v>544</v>
      </c>
      <c r="I24" s="207" t="s">
        <v>486</v>
      </c>
      <c r="J24" s="207" t="s">
        <v>490</v>
      </c>
      <c r="K24" s="207" t="s">
        <v>494</v>
      </c>
      <c r="L24" s="207" t="s">
        <v>499</v>
      </c>
      <c r="M24" s="207" t="s">
        <v>503</v>
      </c>
      <c r="N24" s="207" t="s">
        <v>508</v>
      </c>
      <c r="O24" s="207" t="s">
        <v>512</v>
      </c>
      <c r="P24" s="123">
        <f t="shared" si="0"/>
        <v>95</v>
      </c>
      <c r="Q24" s="208" t="str">
        <f t="shared" si="1"/>
        <v>Moderado</v>
      </c>
      <c r="R24" s="207" t="s">
        <v>516</v>
      </c>
      <c r="S24" s="224" t="str">
        <f t="shared" si="2"/>
        <v>ModeradoFuerte</v>
      </c>
      <c r="T24" s="224">
        <f>IFERROR(VLOOKUP(S24,'Tablas de calculos'!$AU$16:$AV$24,2,FALSE),"")</f>
        <v>4</v>
      </c>
      <c r="U24" s="208" t="str">
        <f>IFERROR(VLOOKUP(T24,'Tablas de calculos'!$AV$16:$AY$24,4),"")</f>
        <v>Moderado</v>
      </c>
      <c r="V24" s="207" t="s">
        <v>578</v>
      </c>
      <c r="W24" s="207" t="s">
        <v>578</v>
      </c>
      <c r="X24" s="123" t="str">
        <f t="shared" si="3"/>
        <v>ModeradoDirectamenteDirectamente</v>
      </c>
      <c r="Y24" s="208">
        <f>IFERROR(VLOOKUP(X24,'Tablas de calculos'!$AZ$4:$BE$11,5,FALSE),"")</f>
        <v>1</v>
      </c>
      <c r="Z24" s="208">
        <f>IFERROR(VLOOKUP(X24,'Tablas de calculos'!$AZ$4:$BE$11,6,FALSE),"")</f>
        <v>1</v>
      </c>
    </row>
    <row r="25" spans="1:26" ht="75" x14ac:dyDescent="0.25">
      <c r="A25" s="232" t="s">
        <v>108</v>
      </c>
      <c r="B25" s="61">
        <v>8</v>
      </c>
      <c r="C25" s="61" t="str">
        <f>+VLOOKUP(Tabla9[[#This Row],[Cod. Riesgo]],Tabla_Riesgos[[Número]:[Tipo de Riesgo]],6,FALSE)</f>
        <v>Corrupción</v>
      </c>
      <c r="D25" s="119" t="str">
        <f>VLOOKUP(B25,Tabla_Riesgos[#All],2,0)</f>
        <v>TODOS LOS PROCESOS</v>
      </c>
      <c r="E25" s="120" t="str">
        <f>VLOOKUP(B25,Tabla_Riesgos[#All],3,0)</f>
        <v>Puede incitar la participación de varias personas o compañías para cometer un delito buscando el beneficio propio. Concierto para delinquir.</v>
      </c>
      <c r="F25" s="121">
        <v>8.02</v>
      </c>
      <c r="G25" s="122" t="s">
        <v>185</v>
      </c>
      <c r="H25" s="213" t="s">
        <v>544</v>
      </c>
      <c r="I25" s="207" t="s">
        <v>486</v>
      </c>
      <c r="J25" s="207" t="s">
        <v>490</v>
      </c>
      <c r="K25" s="207" t="s">
        <v>495</v>
      </c>
      <c r="L25" s="207" t="s">
        <v>498</v>
      </c>
      <c r="M25" s="207" t="s">
        <v>503</v>
      </c>
      <c r="N25" s="207" t="s">
        <v>509</v>
      </c>
      <c r="O25" s="207" t="s">
        <v>512</v>
      </c>
      <c r="P25" s="123">
        <f t="shared" si="0"/>
        <v>70</v>
      </c>
      <c r="Q25" s="208" t="str">
        <f t="shared" si="1"/>
        <v>Debil</v>
      </c>
      <c r="R25" s="207" t="s">
        <v>516</v>
      </c>
      <c r="S25" s="224" t="str">
        <f t="shared" si="2"/>
        <v>DebilFuerte</v>
      </c>
      <c r="T25" s="224">
        <f>IFERROR(VLOOKUP(S25,'Tablas de calculos'!$AU$16:$AV$24,2,FALSE),"")</f>
        <v>7</v>
      </c>
      <c r="U25" s="208" t="str">
        <f>IFERROR(VLOOKUP(T25,'Tablas de calculos'!$AV$16:$AY$24,4),"")</f>
        <v>Débil</v>
      </c>
      <c r="V25" s="207" t="s">
        <v>578</v>
      </c>
      <c r="W25" s="207" t="s">
        <v>578</v>
      </c>
      <c r="X25" s="123" t="str">
        <f t="shared" si="3"/>
        <v>DébilDirectamenteDirectamente</v>
      </c>
      <c r="Y25" s="208" t="str">
        <f>IFERROR(VLOOKUP(X25,'Tablas de calculos'!$AZ$4:$BE$11,5,FALSE),"")</f>
        <v/>
      </c>
      <c r="Z25" s="208" t="str">
        <f>IFERROR(VLOOKUP(X25,'Tablas de calculos'!$AZ$4:$BE$11,6,FALSE),"")</f>
        <v/>
      </c>
    </row>
    <row r="26" spans="1:26" ht="75" x14ac:dyDescent="0.25">
      <c r="A26" s="232" t="s">
        <v>108</v>
      </c>
      <c r="B26" s="61">
        <v>8</v>
      </c>
      <c r="C26" s="61" t="str">
        <f>+VLOOKUP(Tabla9[[#This Row],[Cod. Riesgo]],Tabla_Riesgos[[Número]:[Tipo de Riesgo]],6,FALSE)</f>
        <v>Corrupción</v>
      </c>
      <c r="D26" s="119" t="str">
        <f>VLOOKUP(B26,Tabla_Riesgos[#All],2,0)</f>
        <v>TODOS LOS PROCESOS</v>
      </c>
      <c r="E26" s="120" t="str">
        <f>VLOOKUP(B26,Tabla_Riesgos[#All],3,0)</f>
        <v>Puede incitar la participación de varias personas o compañías para cometer un delito buscando el beneficio propio. Concierto para delinquir.</v>
      </c>
      <c r="F26" s="121">
        <v>8.0299999999999994</v>
      </c>
      <c r="G26" s="122" t="s">
        <v>177</v>
      </c>
      <c r="H26" s="213" t="s">
        <v>544</v>
      </c>
      <c r="I26" s="207" t="s">
        <v>486</v>
      </c>
      <c r="J26" s="207" t="s">
        <v>490</v>
      </c>
      <c r="K26" s="207" t="s">
        <v>494</v>
      </c>
      <c r="L26" s="207" t="s">
        <v>498</v>
      </c>
      <c r="M26" s="207" t="s">
        <v>503</v>
      </c>
      <c r="N26" s="207" t="s">
        <v>508</v>
      </c>
      <c r="O26" s="207" t="s">
        <v>512</v>
      </c>
      <c r="P26" s="123">
        <f t="shared" si="0"/>
        <v>100</v>
      </c>
      <c r="Q26" s="208" t="str">
        <f t="shared" si="1"/>
        <v>Fuerte</v>
      </c>
      <c r="R26" s="207" t="s">
        <v>516</v>
      </c>
      <c r="S26" s="224" t="str">
        <f t="shared" si="2"/>
        <v>FuerteFuerte</v>
      </c>
      <c r="T26" s="224">
        <f>IFERROR(VLOOKUP(S26,'Tablas de calculos'!$AU$16:$AV$24,2,FALSE),"")</f>
        <v>1</v>
      </c>
      <c r="U26" s="208" t="str">
        <f>IFERROR(VLOOKUP(T26,'Tablas de calculos'!$AV$16:$AY$24,4),"")</f>
        <v>Fuerte</v>
      </c>
      <c r="V26" s="207" t="s">
        <v>578</v>
      </c>
      <c r="W26" s="207" t="s">
        <v>575</v>
      </c>
      <c r="X26" s="123" t="str">
        <f t="shared" si="3"/>
        <v>FuerteDirectamenteIndirectamente</v>
      </c>
      <c r="Y26" s="208">
        <f>IFERROR(VLOOKUP(X26,'Tablas de calculos'!$AZ$4:$BE$11,5,FALSE),"")</f>
        <v>2</v>
      </c>
      <c r="Z26" s="208">
        <f>IFERROR(VLOOKUP(X26,'Tablas de calculos'!$AZ$4:$BE$11,6,FALSE),"")</f>
        <v>1</v>
      </c>
    </row>
    <row r="27" spans="1:26" ht="75" x14ac:dyDescent="0.25">
      <c r="A27" s="232" t="s">
        <v>108</v>
      </c>
      <c r="B27" s="61">
        <v>8</v>
      </c>
      <c r="C27" s="61" t="str">
        <f>+VLOOKUP(Tabla9[[#This Row],[Cod. Riesgo]],Tabla_Riesgos[[Número]:[Tipo de Riesgo]],6,FALSE)</f>
        <v>Corrupción</v>
      </c>
      <c r="D27" s="119" t="str">
        <f>VLOOKUP(B27,Tabla_Riesgos[#All],2,0)</f>
        <v>TODOS LOS PROCESOS</v>
      </c>
      <c r="E27" s="120" t="str">
        <f>VLOOKUP(B27,Tabla_Riesgos[#All],3,0)</f>
        <v>Puede incitar la participación de varias personas o compañías para cometer un delito buscando el beneficio propio. Concierto para delinquir.</v>
      </c>
      <c r="F27" s="121">
        <v>8.0399999999999991</v>
      </c>
      <c r="G27" s="122" t="s">
        <v>173</v>
      </c>
      <c r="H27" s="213" t="s">
        <v>544</v>
      </c>
      <c r="I27" s="207" t="s">
        <v>486</v>
      </c>
      <c r="J27" s="207" t="s">
        <v>490</v>
      </c>
      <c r="K27" s="207" t="s">
        <v>494</v>
      </c>
      <c r="L27" s="207" t="s">
        <v>498</v>
      </c>
      <c r="M27" s="207" t="s">
        <v>503</v>
      </c>
      <c r="N27" s="224" t="s">
        <v>508</v>
      </c>
      <c r="O27" s="207" t="s">
        <v>512</v>
      </c>
      <c r="P27" s="123">
        <f t="shared" si="0"/>
        <v>100</v>
      </c>
      <c r="Q27" s="208" t="str">
        <f t="shared" si="1"/>
        <v>Fuerte</v>
      </c>
      <c r="R27" s="207" t="s">
        <v>516</v>
      </c>
      <c r="S27" s="224" t="str">
        <f t="shared" si="2"/>
        <v>FuerteFuerte</v>
      </c>
      <c r="T27" s="224">
        <f>IFERROR(VLOOKUP(S27,'Tablas de calculos'!$AU$16:$AV$24,2,FALSE),"")</f>
        <v>1</v>
      </c>
      <c r="U27" s="208" t="str">
        <f>IFERROR(VLOOKUP(T27,'Tablas de calculos'!$AV$16:$AY$24,4),"")</f>
        <v>Fuerte</v>
      </c>
      <c r="V27" s="207" t="s">
        <v>578</v>
      </c>
      <c r="W27" s="207" t="s">
        <v>575</v>
      </c>
      <c r="X27" s="123" t="str">
        <f t="shared" si="3"/>
        <v>FuerteDirectamenteIndirectamente</v>
      </c>
      <c r="Y27" s="208">
        <f>IFERROR(VLOOKUP(X27,'Tablas de calculos'!$AZ$4:$BE$11,5,FALSE),"")</f>
        <v>2</v>
      </c>
      <c r="Z27" s="208">
        <f>IFERROR(VLOOKUP(X27,'Tablas de calculos'!$AZ$4:$BE$11,6,FALSE),"")</f>
        <v>1</v>
      </c>
    </row>
    <row r="28" spans="1:26" ht="75" x14ac:dyDescent="0.25">
      <c r="A28" s="232" t="s">
        <v>108</v>
      </c>
      <c r="B28" s="61">
        <v>8</v>
      </c>
      <c r="C28" s="61" t="str">
        <f>+VLOOKUP(Tabla9[[#This Row],[Cod. Riesgo]],Tabla_Riesgos[[Número]:[Tipo de Riesgo]],6,FALSE)</f>
        <v>Corrupción</v>
      </c>
      <c r="D28" s="119" t="str">
        <f>VLOOKUP(B28,Tabla_Riesgos[#All],2,0)</f>
        <v>TODOS LOS PROCESOS</v>
      </c>
      <c r="E28" s="120" t="str">
        <f>VLOOKUP(B28,Tabla_Riesgos[#All],3,0)</f>
        <v>Puede incitar la participación de varias personas o compañías para cometer un delito buscando el beneficio propio. Concierto para delinquir.</v>
      </c>
      <c r="F28" s="121">
        <v>8.0499999999999989</v>
      </c>
      <c r="G28" s="122" t="s">
        <v>186</v>
      </c>
      <c r="H28" s="213" t="s">
        <v>544</v>
      </c>
      <c r="I28" s="207" t="s">
        <v>486</v>
      </c>
      <c r="J28" s="207" t="s">
        <v>490</v>
      </c>
      <c r="K28" s="207" t="s">
        <v>494</v>
      </c>
      <c r="L28" s="207" t="s">
        <v>498</v>
      </c>
      <c r="M28" s="207" t="s">
        <v>503</v>
      </c>
      <c r="N28" s="207" t="s">
        <v>508</v>
      </c>
      <c r="O28" s="207" t="s">
        <v>512</v>
      </c>
      <c r="P28" s="123">
        <f t="shared" si="0"/>
        <v>100</v>
      </c>
      <c r="Q28" s="208" t="str">
        <f t="shared" si="1"/>
        <v>Fuerte</v>
      </c>
      <c r="R28" s="207" t="s">
        <v>516</v>
      </c>
      <c r="S28" s="224" t="str">
        <f t="shared" si="2"/>
        <v>FuerteFuerte</v>
      </c>
      <c r="T28" s="224">
        <f>IFERROR(VLOOKUP(S28,'Tablas de calculos'!$AU$16:$AV$24,2,FALSE),"")</f>
        <v>1</v>
      </c>
      <c r="U28" s="208" t="str">
        <f>IFERROR(VLOOKUP(T28,'Tablas de calculos'!$AV$16:$AY$24,4),"")</f>
        <v>Fuerte</v>
      </c>
      <c r="V28" s="207" t="s">
        <v>578</v>
      </c>
      <c r="W28" s="207" t="s">
        <v>578</v>
      </c>
      <c r="X28" s="123" t="str">
        <f t="shared" si="3"/>
        <v>FuerteDirectamenteDirectamente</v>
      </c>
      <c r="Y28" s="208">
        <f>IFERROR(VLOOKUP(X28,'Tablas de calculos'!$AZ$4:$BE$11,5,FALSE),"")</f>
        <v>2</v>
      </c>
      <c r="Z28" s="208">
        <f>IFERROR(VLOOKUP(X28,'Tablas de calculos'!$AZ$4:$BE$11,6,FALSE),"")</f>
        <v>2</v>
      </c>
    </row>
    <row r="29" spans="1:26" ht="75" x14ac:dyDescent="0.25">
      <c r="A29" s="232" t="s">
        <v>108</v>
      </c>
      <c r="B29" s="61">
        <v>9</v>
      </c>
      <c r="C29" s="61" t="str">
        <f>+VLOOKUP(Tabla9[[#This Row],[Cod. Riesgo]],Tabla_Riesgos[[Número]:[Tipo de Riesgo]],6,FALSE)</f>
        <v>Corrupción</v>
      </c>
      <c r="D29" s="119" t="str">
        <f>VLOOKUP(B29,Tabla_Riesgos[#All],2,0)</f>
        <v>TODOS LOS PROCESOS</v>
      </c>
      <c r="E29" s="120" t="str">
        <f>VLOOKUP(B29,Tabla_Riesgos[#All],3,0)</f>
        <v xml:space="preserve">Puede ocurrir que un funcionario abuse de su cargo o funciones para inducir a otra persona a dar o prometer dinero o cualquier otro beneficio indebido. </v>
      </c>
      <c r="F29" s="121">
        <v>9.01</v>
      </c>
      <c r="G29" s="122" t="s">
        <v>187</v>
      </c>
      <c r="H29" s="213" t="s">
        <v>544</v>
      </c>
      <c r="I29" s="207" t="s">
        <v>486</v>
      </c>
      <c r="J29" s="207" t="s">
        <v>490</v>
      </c>
      <c r="K29" s="207" t="s">
        <v>494</v>
      </c>
      <c r="L29" s="207" t="s">
        <v>498</v>
      </c>
      <c r="M29" s="207" t="s">
        <v>503</v>
      </c>
      <c r="N29" s="207" t="s">
        <v>508</v>
      </c>
      <c r="O29" s="207" t="s">
        <v>512</v>
      </c>
      <c r="P29" s="123">
        <f t="shared" si="0"/>
        <v>100</v>
      </c>
      <c r="Q29" s="208" t="str">
        <f t="shared" si="1"/>
        <v>Fuerte</v>
      </c>
      <c r="R29" s="207" t="s">
        <v>516</v>
      </c>
      <c r="S29" s="224" t="str">
        <f t="shared" si="2"/>
        <v>FuerteFuerte</v>
      </c>
      <c r="T29" s="224">
        <f>IFERROR(VLOOKUP(S29,'Tablas de calculos'!$AU$16:$AV$24,2,FALSE),"")</f>
        <v>1</v>
      </c>
      <c r="U29" s="208" t="str">
        <f>IFERROR(VLOOKUP(T29,'Tablas de calculos'!$AV$16:$AY$24,4),"")</f>
        <v>Fuerte</v>
      </c>
      <c r="V29" s="207" t="s">
        <v>578</v>
      </c>
      <c r="W29" s="207" t="s">
        <v>578</v>
      </c>
      <c r="X29" s="123" t="str">
        <f t="shared" si="3"/>
        <v>FuerteDirectamenteDirectamente</v>
      </c>
      <c r="Y29" s="208">
        <f>IFERROR(VLOOKUP(X29,'Tablas de calculos'!$AZ$4:$BE$11,5,FALSE),"")</f>
        <v>2</v>
      </c>
      <c r="Z29" s="208">
        <f>IFERROR(VLOOKUP(X29,'Tablas de calculos'!$AZ$4:$BE$11,6,FALSE),"")</f>
        <v>2</v>
      </c>
    </row>
    <row r="30" spans="1:26" ht="75" x14ac:dyDescent="0.25">
      <c r="A30" s="232" t="s">
        <v>108</v>
      </c>
      <c r="B30" s="61">
        <v>9</v>
      </c>
      <c r="C30" s="61" t="str">
        <f>+VLOOKUP(Tabla9[[#This Row],[Cod. Riesgo]],Tabla_Riesgos[[Número]:[Tipo de Riesgo]],6,FALSE)</f>
        <v>Corrupción</v>
      </c>
      <c r="D30" s="119" t="str">
        <f>VLOOKUP(B30,Tabla_Riesgos[#All],2,0)</f>
        <v>TODOS LOS PROCESOS</v>
      </c>
      <c r="E30" s="120" t="str">
        <f>VLOOKUP(B30,Tabla_Riesgos[#All],3,0)</f>
        <v xml:space="preserve">Puede ocurrir que un funcionario abuse de su cargo o funciones para inducir a otra persona a dar o prometer dinero o cualquier otro beneficio indebido. </v>
      </c>
      <c r="F30" s="121">
        <v>9.02</v>
      </c>
      <c r="G30" s="122" t="s">
        <v>188</v>
      </c>
      <c r="H30" s="213" t="s">
        <v>544</v>
      </c>
      <c r="I30" s="207" t="s">
        <v>486</v>
      </c>
      <c r="J30" s="207" t="s">
        <v>490</v>
      </c>
      <c r="K30" s="207" t="s">
        <v>494</v>
      </c>
      <c r="L30" s="207" t="s">
        <v>498</v>
      </c>
      <c r="M30" s="207" t="s">
        <v>503</v>
      </c>
      <c r="N30" s="207" t="s">
        <v>508</v>
      </c>
      <c r="O30" s="207" t="s">
        <v>554</v>
      </c>
      <c r="P30" s="123">
        <f t="shared" si="0"/>
        <v>95</v>
      </c>
      <c r="Q30" s="208" t="str">
        <f t="shared" si="1"/>
        <v>Moderado</v>
      </c>
      <c r="R30" s="207" t="s">
        <v>516</v>
      </c>
      <c r="S30" s="224" t="str">
        <f t="shared" si="2"/>
        <v>ModeradoFuerte</v>
      </c>
      <c r="T30" s="224">
        <f>IFERROR(VLOOKUP(S30,'Tablas de calculos'!$AU$16:$AV$24,2,FALSE),"")</f>
        <v>4</v>
      </c>
      <c r="U30" s="208" t="str">
        <f>IFERROR(VLOOKUP(T30,'Tablas de calculos'!$AV$16:$AY$24,4),"")</f>
        <v>Moderado</v>
      </c>
      <c r="V30" s="207" t="s">
        <v>578</v>
      </c>
      <c r="W30" s="207" t="s">
        <v>578</v>
      </c>
      <c r="X30" s="123" t="str">
        <f t="shared" si="3"/>
        <v>ModeradoDirectamenteDirectamente</v>
      </c>
      <c r="Y30" s="208">
        <f>IFERROR(VLOOKUP(X30,'Tablas de calculos'!$AZ$4:$BE$11,5,FALSE),"")</f>
        <v>1</v>
      </c>
      <c r="Z30" s="208">
        <f>IFERROR(VLOOKUP(X30,'Tablas de calculos'!$AZ$4:$BE$11,6,FALSE),"")</f>
        <v>1</v>
      </c>
    </row>
    <row r="31" spans="1:26" ht="75" x14ac:dyDescent="0.25">
      <c r="A31" s="232" t="s">
        <v>108</v>
      </c>
      <c r="B31" s="61">
        <v>9</v>
      </c>
      <c r="C31" s="61" t="str">
        <f>+VLOOKUP(Tabla9[[#This Row],[Cod. Riesgo]],Tabla_Riesgos[[Número]:[Tipo de Riesgo]],6,FALSE)</f>
        <v>Corrupción</v>
      </c>
      <c r="D31" s="119" t="str">
        <f>VLOOKUP(B31,Tabla_Riesgos[#All],2,0)</f>
        <v>TODOS LOS PROCESOS</v>
      </c>
      <c r="E31" s="120" t="str">
        <f>VLOOKUP(B31,Tabla_Riesgos[#All],3,0)</f>
        <v xml:space="preserve">Puede ocurrir que un funcionario abuse de su cargo o funciones para inducir a otra persona a dar o prometer dinero o cualquier otro beneficio indebido. </v>
      </c>
      <c r="F31" s="121">
        <v>9.0299999999999994</v>
      </c>
      <c r="G31" s="122" t="s">
        <v>189</v>
      </c>
      <c r="H31" s="213" t="s">
        <v>544</v>
      </c>
      <c r="I31" s="207" t="s">
        <v>486</v>
      </c>
      <c r="J31" s="207" t="s">
        <v>490</v>
      </c>
      <c r="K31" s="207" t="s">
        <v>494</v>
      </c>
      <c r="L31" s="207" t="s">
        <v>499</v>
      </c>
      <c r="M31" s="207" t="s">
        <v>503</v>
      </c>
      <c r="N31" s="207" t="s">
        <v>508</v>
      </c>
      <c r="O31" s="207" t="s">
        <v>512</v>
      </c>
      <c r="P31" s="123">
        <f t="shared" si="0"/>
        <v>95</v>
      </c>
      <c r="Q31" s="208" t="str">
        <f t="shared" si="1"/>
        <v>Moderado</v>
      </c>
      <c r="R31" s="207" t="s">
        <v>516</v>
      </c>
      <c r="S31" s="224" t="str">
        <f t="shared" si="2"/>
        <v>ModeradoFuerte</v>
      </c>
      <c r="T31" s="224">
        <f>IFERROR(VLOOKUP(S31,'Tablas de calculos'!$AU$16:$AV$24,2,FALSE),"")</f>
        <v>4</v>
      </c>
      <c r="U31" s="208" t="str">
        <f>IFERROR(VLOOKUP(T31,'Tablas de calculos'!$AV$16:$AY$24,4),"")</f>
        <v>Moderado</v>
      </c>
      <c r="V31" s="207" t="s">
        <v>578</v>
      </c>
      <c r="W31" s="207" t="s">
        <v>578</v>
      </c>
      <c r="X31" s="123" t="str">
        <f t="shared" si="3"/>
        <v>ModeradoDirectamenteDirectamente</v>
      </c>
      <c r="Y31" s="208">
        <f>IFERROR(VLOOKUP(X31,'Tablas de calculos'!$AZ$4:$BE$11,5,FALSE),"")</f>
        <v>1</v>
      </c>
      <c r="Z31" s="208">
        <f>IFERROR(VLOOKUP(X31,'Tablas de calculos'!$AZ$4:$BE$11,6,FALSE),"")</f>
        <v>1</v>
      </c>
    </row>
    <row r="32" spans="1:26" ht="75" x14ac:dyDescent="0.25">
      <c r="A32" s="232" t="s">
        <v>108</v>
      </c>
      <c r="B32" s="61">
        <v>9</v>
      </c>
      <c r="C32" s="61" t="str">
        <f>+VLOOKUP(Tabla9[[#This Row],[Cod. Riesgo]],Tabla_Riesgos[[Número]:[Tipo de Riesgo]],6,FALSE)</f>
        <v>Corrupción</v>
      </c>
      <c r="D32" s="119" t="str">
        <f>VLOOKUP(B32,Tabla_Riesgos[#All],2,0)</f>
        <v>TODOS LOS PROCESOS</v>
      </c>
      <c r="E32" s="120" t="str">
        <f>VLOOKUP(B32,Tabla_Riesgos[#All],3,0)</f>
        <v xml:space="preserve">Puede ocurrir que un funcionario abuse de su cargo o funciones para inducir a otra persona a dar o prometer dinero o cualquier otro beneficio indebido. </v>
      </c>
      <c r="F32" s="121">
        <v>9.0399999999999991</v>
      </c>
      <c r="G32" s="122" t="s">
        <v>190</v>
      </c>
      <c r="H32" s="213" t="s">
        <v>544</v>
      </c>
      <c r="I32" s="207" t="s">
        <v>486</v>
      </c>
      <c r="J32" s="207" t="s">
        <v>490</v>
      </c>
      <c r="K32" s="207" t="s">
        <v>494</v>
      </c>
      <c r="L32" s="207" t="s">
        <v>498</v>
      </c>
      <c r="M32" s="207" t="s">
        <v>503</v>
      </c>
      <c r="N32" s="207" t="s">
        <v>508</v>
      </c>
      <c r="O32" s="207" t="s">
        <v>512</v>
      </c>
      <c r="P32" s="123">
        <f t="shared" si="0"/>
        <v>100</v>
      </c>
      <c r="Q32" s="208" t="str">
        <f t="shared" si="1"/>
        <v>Fuerte</v>
      </c>
      <c r="R32" s="207" t="s">
        <v>516</v>
      </c>
      <c r="S32" s="224" t="str">
        <f t="shared" si="2"/>
        <v>FuerteFuerte</v>
      </c>
      <c r="T32" s="224">
        <f>IFERROR(VLOOKUP(S32,'Tablas de calculos'!$AU$16:$AV$24,2,FALSE),"")</f>
        <v>1</v>
      </c>
      <c r="U32" s="208" t="str">
        <f>IFERROR(VLOOKUP(T32,'Tablas de calculos'!$AV$16:$AY$24,4),"")</f>
        <v>Fuerte</v>
      </c>
      <c r="V32" s="207" t="s">
        <v>578</v>
      </c>
      <c r="W32" s="207" t="s">
        <v>578</v>
      </c>
      <c r="X32" s="123" t="str">
        <f t="shared" si="3"/>
        <v>FuerteDirectamenteDirectamente</v>
      </c>
      <c r="Y32" s="208">
        <f>IFERROR(VLOOKUP(X32,'Tablas de calculos'!$AZ$4:$BE$11,5,FALSE),"")</f>
        <v>2</v>
      </c>
      <c r="Z32" s="208">
        <f>IFERROR(VLOOKUP(X32,'Tablas de calculos'!$AZ$4:$BE$11,6,FALSE),"")</f>
        <v>2</v>
      </c>
    </row>
    <row r="33" spans="1:26" ht="75" x14ac:dyDescent="0.25">
      <c r="A33" s="232" t="s">
        <v>108</v>
      </c>
      <c r="B33" s="61">
        <v>9</v>
      </c>
      <c r="C33" s="61" t="str">
        <f>+VLOOKUP(Tabla9[[#This Row],[Cod. Riesgo]],Tabla_Riesgos[[Número]:[Tipo de Riesgo]],6,FALSE)</f>
        <v>Corrupción</v>
      </c>
      <c r="D33" s="119" t="str">
        <f>VLOOKUP(B33,Tabla_Riesgos[#All],2,0)</f>
        <v>TODOS LOS PROCESOS</v>
      </c>
      <c r="E33" s="120" t="str">
        <f>VLOOKUP(B33,Tabla_Riesgos[#All],3,0)</f>
        <v xml:space="preserve">Puede ocurrir que un funcionario abuse de su cargo o funciones para inducir a otra persona a dar o prometer dinero o cualquier otro beneficio indebido. </v>
      </c>
      <c r="F33" s="121">
        <v>9.0499999999999989</v>
      </c>
      <c r="G33" s="122" t="s">
        <v>191</v>
      </c>
      <c r="H33" s="213" t="s">
        <v>544</v>
      </c>
      <c r="I33" s="207" t="s">
        <v>486</v>
      </c>
      <c r="J33" s="207" t="s">
        <v>490</v>
      </c>
      <c r="K33" s="207" t="s">
        <v>494</v>
      </c>
      <c r="L33" s="207" t="s">
        <v>498</v>
      </c>
      <c r="M33" s="207" t="s">
        <v>503</v>
      </c>
      <c r="N33" s="207" t="s">
        <v>509</v>
      </c>
      <c r="O33" s="207" t="s">
        <v>512</v>
      </c>
      <c r="P33" s="123">
        <f t="shared" si="0"/>
        <v>85</v>
      </c>
      <c r="Q33" s="208" t="str">
        <f t="shared" si="1"/>
        <v>Debil</v>
      </c>
      <c r="R33" s="207" t="s">
        <v>516</v>
      </c>
      <c r="S33" s="224" t="str">
        <f t="shared" si="2"/>
        <v>DebilFuerte</v>
      </c>
      <c r="T33" s="224">
        <f>IFERROR(VLOOKUP(S33,'Tablas de calculos'!$AU$16:$AV$24,2,FALSE),"")</f>
        <v>7</v>
      </c>
      <c r="U33" s="208" t="str">
        <f>IFERROR(VLOOKUP(T33,'Tablas de calculos'!$AV$16:$AY$24,4),"")</f>
        <v>Débil</v>
      </c>
      <c r="V33" s="207" t="s">
        <v>578</v>
      </c>
      <c r="W33" s="207" t="s">
        <v>578</v>
      </c>
      <c r="X33" s="123" t="str">
        <f t="shared" si="3"/>
        <v>DébilDirectamenteDirectamente</v>
      </c>
      <c r="Y33" s="208" t="str">
        <f>IFERROR(VLOOKUP(X33,'Tablas de calculos'!$AZ$4:$BE$11,5,FALSE),"")</f>
        <v/>
      </c>
      <c r="Z33" s="208" t="str">
        <f>IFERROR(VLOOKUP(X33,'Tablas de calculos'!$AZ$4:$BE$11,6,FALSE),"")</f>
        <v/>
      </c>
    </row>
    <row r="34" spans="1:26" ht="75" x14ac:dyDescent="0.25">
      <c r="A34" s="232" t="s">
        <v>108</v>
      </c>
      <c r="B34" s="61">
        <v>9</v>
      </c>
      <c r="C34" s="61" t="str">
        <f>+VLOOKUP(Tabla9[[#This Row],[Cod. Riesgo]],Tabla_Riesgos[[Número]:[Tipo de Riesgo]],6,FALSE)</f>
        <v>Corrupción</v>
      </c>
      <c r="D34" s="119" t="str">
        <f>VLOOKUP(B34,Tabla_Riesgos[#All],2,0)</f>
        <v>TODOS LOS PROCESOS</v>
      </c>
      <c r="E34" s="120" t="str">
        <f>VLOOKUP(B34,Tabla_Riesgos[#All],3,0)</f>
        <v xml:space="preserve">Puede ocurrir que un funcionario abuse de su cargo o funciones para inducir a otra persona a dar o prometer dinero o cualquier otro beneficio indebido. </v>
      </c>
      <c r="F34" s="121">
        <v>9.0599999999999987</v>
      </c>
      <c r="G34" s="122" t="s">
        <v>192</v>
      </c>
      <c r="H34" s="213" t="s">
        <v>544</v>
      </c>
      <c r="I34" s="207" t="s">
        <v>486</v>
      </c>
      <c r="J34" s="207" t="s">
        <v>490</v>
      </c>
      <c r="K34" s="207" t="s">
        <v>494</v>
      </c>
      <c r="L34" s="207" t="s">
        <v>498</v>
      </c>
      <c r="M34" s="207" t="s">
        <v>503</v>
      </c>
      <c r="N34" s="207" t="s">
        <v>508</v>
      </c>
      <c r="O34" s="207" t="s">
        <v>512</v>
      </c>
      <c r="P34" s="123">
        <f t="shared" si="0"/>
        <v>100</v>
      </c>
      <c r="Q34" s="208" t="str">
        <f t="shared" si="1"/>
        <v>Fuerte</v>
      </c>
      <c r="R34" s="207" t="s">
        <v>516</v>
      </c>
      <c r="S34" s="224" t="str">
        <f t="shared" si="2"/>
        <v>FuerteFuerte</v>
      </c>
      <c r="T34" s="224">
        <f>IFERROR(VLOOKUP(S34,'Tablas de calculos'!$AU$16:$AV$24,2,FALSE),"")</f>
        <v>1</v>
      </c>
      <c r="U34" s="208" t="str">
        <f>IFERROR(VLOOKUP(T34,'Tablas de calculos'!$AV$16:$AY$24,4),"")</f>
        <v>Fuerte</v>
      </c>
      <c r="V34" s="207" t="s">
        <v>578</v>
      </c>
      <c r="W34" s="207" t="s">
        <v>575</v>
      </c>
      <c r="X34" s="123" t="str">
        <f t="shared" si="3"/>
        <v>FuerteDirectamenteIndirectamente</v>
      </c>
      <c r="Y34" s="208">
        <f>IFERROR(VLOOKUP(X34,'Tablas de calculos'!$AZ$4:$BE$11,5,FALSE),"")</f>
        <v>2</v>
      </c>
      <c r="Z34" s="208">
        <f>IFERROR(VLOOKUP(X34,'Tablas de calculos'!$AZ$4:$BE$11,6,FALSE),"")</f>
        <v>1</v>
      </c>
    </row>
    <row r="35" spans="1:26" ht="90" x14ac:dyDescent="0.25">
      <c r="A35" s="232" t="s">
        <v>108</v>
      </c>
      <c r="B35" s="61">
        <v>10</v>
      </c>
      <c r="C35" s="61" t="str">
        <f>+VLOOKUP(Tabla9[[#This Row],[Cod. Riesgo]],Tabla_Riesgos[[Número]:[Tipo de Riesgo]],6,FALSE)</f>
        <v>Corrupción</v>
      </c>
      <c r="D35" s="119" t="str">
        <f>VLOOKUP(B35,Tabla_Riesgos[#All],2,0)</f>
        <v>TODOS LOS PROCESOS</v>
      </c>
      <c r="E35" s="120" t="str">
        <f>VLOOKUP(B35,Tabla_Riesgos[#All],3,0)</f>
        <v>Puede ocurrir que teniendo conocimiento de una conducta delictiva, no se informe a las autoridades por temor a repercusiones sociales o financieras. Omisión de denuncia</v>
      </c>
      <c r="F35" s="121">
        <v>10.01</v>
      </c>
      <c r="G35" s="122" t="s">
        <v>177</v>
      </c>
      <c r="H35" s="213" t="s">
        <v>544</v>
      </c>
      <c r="I35" s="207" t="s">
        <v>486</v>
      </c>
      <c r="J35" s="207" t="s">
        <v>490</v>
      </c>
      <c r="K35" s="207" t="s">
        <v>494</v>
      </c>
      <c r="L35" s="207" t="s">
        <v>498</v>
      </c>
      <c r="M35" s="207" t="s">
        <v>503</v>
      </c>
      <c r="N35" s="207" t="s">
        <v>508</v>
      </c>
      <c r="O35" s="207" t="s">
        <v>512</v>
      </c>
      <c r="P35" s="123">
        <f t="shared" si="0"/>
        <v>100</v>
      </c>
      <c r="Q35" s="208" t="str">
        <f t="shared" si="1"/>
        <v>Fuerte</v>
      </c>
      <c r="R35" s="207" t="s">
        <v>516</v>
      </c>
      <c r="S35" s="224" t="str">
        <f t="shared" si="2"/>
        <v>FuerteFuerte</v>
      </c>
      <c r="T35" s="224">
        <f>IFERROR(VLOOKUP(S35,'Tablas de calculos'!$AU$16:$AV$24,2,FALSE),"")</f>
        <v>1</v>
      </c>
      <c r="U35" s="208" t="str">
        <f>IFERROR(VLOOKUP(T35,'Tablas de calculos'!$AV$16:$AY$24,4),"")</f>
        <v>Fuerte</v>
      </c>
      <c r="V35" s="207" t="s">
        <v>578</v>
      </c>
      <c r="W35" s="207" t="s">
        <v>575</v>
      </c>
      <c r="X35" s="123" t="str">
        <f t="shared" si="3"/>
        <v>FuerteDirectamenteIndirectamente</v>
      </c>
      <c r="Y35" s="208">
        <f>IFERROR(VLOOKUP(X35,'Tablas de calculos'!$AZ$4:$BE$11,5,FALSE),"")</f>
        <v>2</v>
      </c>
      <c r="Z35" s="208">
        <f>IFERROR(VLOOKUP(X35,'Tablas de calculos'!$AZ$4:$BE$11,6,FALSE),"")</f>
        <v>1</v>
      </c>
    </row>
    <row r="36" spans="1:26" ht="60" x14ac:dyDescent="0.25">
      <c r="A36" s="232" t="s">
        <v>108</v>
      </c>
      <c r="B36" s="61">
        <v>74</v>
      </c>
      <c r="C36" s="61" t="str">
        <f>+VLOOKUP(Tabla9[[#This Row],[Cod. Riesgo]],Tabla_Riesgos[[Número]:[Tipo de Riesgo]],6,FALSE)</f>
        <v>Seguridad de la Información</v>
      </c>
      <c r="D36" s="119" t="str">
        <f>VLOOKUP(B36,Tabla_Riesgos[#All],2,0)</f>
        <v>GESTIÓN DOCUMENTAL</v>
      </c>
      <c r="E36" s="120" t="str">
        <f>VLOOKUP(B36,Tabla_Riesgos[#All],3,0)</f>
        <v>Puede ocurrir el filtro o utilización indebida de información  privilegiada de la información que reposa físicamente</v>
      </c>
      <c r="F36" s="121">
        <v>74.010000000000005</v>
      </c>
      <c r="G36" s="122" t="s">
        <v>193</v>
      </c>
      <c r="H36" s="213"/>
      <c r="I36" s="207"/>
      <c r="J36" s="207"/>
      <c r="K36" s="207"/>
      <c r="L36" s="207"/>
      <c r="M36" s="207"/>
      <c r="N36" s="207"/>
      <c r="O36" s="207"/>
      <c r="P36" s="123">
        <f t="shared" si="0"/>
        <v>0</v>
      </c>
      <c r="Q36" s="208" t="str">
        <f t="shared" si="1"/>
        <v>Debil</v>
      </c>
      <c r="R36" s="207" t="s">
        <v>516</v>
      </c>
      <c r="S36" s="224" t="str">
        <f t="shared" si="2"/>
        <v>DebilFuerte</v>
      </c>
      <c r="T36" s="224">
        <f>IFERROR(VLOOKUP(S36,'Tablas de calculos'!$AU$16:$AV$24,2,FALSE),"")</f>
        <v>7</v>
      </c>
      <c r="U36" s="208" t="str">
        <f>IFERROR(VLOOKUP(T36,'Tablas de calculos'!$AV$16:$AY$24,4),"")</f>
        <v>Débil</v>
      </c>
      <c r="V36" s="207" t="s">
        <v>578</v>
      </c>
      <c r="W36" s="207" t="s">
        <v>578</v>
      </c>
      <c r="X36" s="123" t="str">
        <f t="shared" si="3"/>
        <v>DébilDirectamenteDirectamente</v>
      </c>
      <c r="Y36" s="208" t="str">
        <f>IFERROR(VLOOKUP(X36,'Tablas de calculos'!$AZ$4:$BE$11,5,FALSE),"")</f>
        <v/>
      </c>
      <c r="Z36" s="208" t="str">
        <f>IFERROR(VLOOKUP(X36,'Tablas de calculos'!$AZ$4:$BE$11,6,FALSE),"")</f>
        <v/>
      </c>
    </row>
    <row r="37" spans="1:26" ht="60" x14ac:dyDescent="0.25">
      <c r="A37" s="232" t="s">
        <v>108</v>
      </c>
      <c r="B37" s="61">
        <v>74</v>
      </c>
      <c r="C37" s="61" t="str">
        <f>+VLOOKUP(Tabla9[[#This Row],[Cod. Riesgo]],Tabla_Riesgos[[Número]:[Tipo de Riesgo]],6,FALSE)</f>
        <v>Seguridad de la Información</v>
      </c>
      <c r="D37" s="119" t="str">
        <f>VLOOKUP(B37,Tabla_Riesgos[#All],2,0)</f>
        <v>GESTIÓN DOCUMENTAL</v>
      </c>
      <c r="E37" s="120" t="str">
        <f>VLOOKUP(B37,Tabla_Riesgos[#All],3,0)</f>
        <v>Puede ocurrir el filtro o utilización indebida de información  privilegiada de la información que reposa físicamente</v>
      </c>
      <c r="F37" s="121">
        <v>74.02000000000001</v>
      </c>
      <c r="G37" s="122" t="s">
        <v>194</v>
      </c>
      <c r="H37" s="213"/>
      <c r="I37" s="207"/>
      <c r="J37" s="207"/>
      <c r="K37" s="207"/>
      <c r="L37" s="207"/>
      <c r="M37" s="207"/>
      <c r="N37" s="207"/>
      <c r="O37" s="207"/>
      <c r="P37" s="123">
        <f t="shared" si="0"/>
        <v>0</v>
      </c>
      <c r="Q37" s="208" t="str">
        <f t="shared" si="1"/>
        <v>Debil</v>
      </c>
      <c r="R37" s="207" t="s">
        <v>516</v>
      </c>
      <c r="S37" s="224" t="str">
        <f t="shared" si="2"/>
        <v>DebilFuerte</v>
      </c>
      <c r="T37" s="224">
        <f>IFERROR(VLOOKUP(S37,'Tablas de calculos'!$AU$16:$AV$24,2,FALSE),"")</f>
        <v>7</v>
      </c>
      <c r="U37" s="208" t="str">
        <f>IFERROR(VLOOKUP(T37,'Tablas de calculos'!$AV$16:$AY$24,4),"")</f>
        <v>Débil</v>
      </c>
      <c r="V37" s="207" t="s">
        <v>578</v>
      </c>
      <c r="W37" s="207" t="s">
        <v>578</v>
      </c>
      <c r="X37" s="123" t="str">
        <f t="shared" si="3"/>
        <v>DébilDirectamenteDirectamente</v>
      </c>
      <c r="Y37" s="208" t="str">
        <f>IFERROR(VLOOKUP(X37,'Tablas de calculos'!$AZ$4:$BE$11,5,FALSE),"")</f>
        <v/>
      </c>
      <c r="Z37" s="208" t="str">
        <f>IFERROR(VLOOKUP(X37,'Tablas de calculos'!$AZ$4:$BE$11,6,FALSE),"")</f>
        <v/>
      </c>
    </row>
    <row r="38" spans="1:26" ht="60" x14ac:dyDescent="0.25">
      <c r="A38" s="232" t="s">
        <v>108</v>
      </c>
      <c r="B38" s="61">
        <v>74</v>
      </c>
      <c r="C38" s="61" t="str">
        <f>+VLOOKUP(Tabla9[[#This Row],[Cod. Riesgo]],Tabla_Riesgos[[Número]:[Tipo de Riesgo]],6,FALSE)</f>
        <v>Seguridad de la Información</v>
      </c>
      <c r="D38" s="119" t="str">
        <f>VLOOKUP(B38,Tabla_Riesgos[#All],2,0)</f>
        <v>GESTIÓN DOCUMENTAL</v>
      </c>
      <c r="E38" s="120" t="str">
        <f>VLOOKUP(B38,Tabla_Riesgos[#All],3,0)</f>
        <v>Puede ocurrir el filtro o utilización indebida de información  privilegiada de la información que reposa físicamente</v>
      </c>
      <c r="F38" s="121">
        <v>74.030000000000015</v>
      </c>
      <c r="G38" s="122" t="s">
        <v>195</v>
      </c>
      <c r="H38" s="213"/>
      <c r="I38" s="207"/>
      <c r="J38" s="207"/>
      <c r="K38" s="207"/>
      <c r="L38" s="207"/>
      <c r="M38" s="207"/>
      <c r="N38" s="207"/>
      <c r="O38" s="207"/>
      <c r="P38" s="123">
        <f t="shared" si="0"/>
        <v>0</v>
      </c>
      <c r="Q38" s="208" t="str">
        <f t="shared" si="1"/>
        <v>Debil</v>
      </c>
      <c r="R38" s="207" t="s">
        <v>516</v>
      </c>
      <c r="S38" s="224" t="str">
        <f t="shared" si="2"/>
        <v>DebilFuerte</v>
      </c>
      <c r="T38" s="224">
        <f>IFERROR(VLOOKUP(S38,'Tablas de calculos'!$AU$16:$AV$24,2,FALSE),"")</f>
        <v>7</v>
      </c>
      <c r="U38" s="208" t="str">
        <f>IFERROR(VLOOKUP(T38,'Tablas de calculos'!$AV$16:$AY$24,4),"")</f>
        <v>Débil</v>
      </c>
      <c r="V38" s="207" t="s">
        <v>578</v>
      </c>
      <c r="W38" s="207" t="s">
        <v>578</v>
      </c>
      <c r="X38" s="123" t="str">
        <f t="shared" si="3"/>
        <v>DébilDirectamenteDirectamente</v>
      </c>
      <c r="Y38" s="208" t="str">
        <f>IFERROR(VLOOKUP(X38,'Tablas de calculos'!$AZ$4:$BE$11,5,FALSE),"")</f>
        <v/>
      </c>
      <c r="Z38" s="208" t="str">
        <f>IFERROR(VLOOKUP(X38,'Tablas de calculos'!$AZ$4:$BE$11,6,FALSE),"")</f>
        <v/>
      </c>
    </row>
    <row r="39" spans="1:26" ht="60" x14ac:dyDescent="0.25">
      <c r="A39" s="232" t="s">
        <v>108</v>
      </c>
      <c r="B39" s="61">
        <v>74</v>
      </c>
      <c r="C39" s="61" t="str">
        <f>+VLOOKUP(Tabla9[[#This Row],[Cod. Riesgo]],Tabla_Riesgos[[Número]:[Tipo de Riesgo]],6,FALSE)</f>
        <v>Seguridad de la Información</v>
      </c>
      <c r="D39" s="119" t="str">
        <f>VLOOKUP(B39,Tabla_Riesgos[#All],2,0)</f>
        <v>GESTIÓN DOCUMENTAL</v>
      </c>
      <c r="E39" s="120" t="str">
        <f>VLOOKUP(B39,Tabla_Riesgos[#All],3,0)</f>
        <v>Puede ocurrir el filtro o utilización indebida de información  privilegiada de la información que reposa físicamente</v>
      </c>
      <c r="F39" s="121">
        <v>74.04000000000002</v>
      </c>
      <c r="G39" s="122" t="s">
        <v>196</v>
      </c>
      <c r="H39" s="213"/>
      <c r="I39" s="207"/>
      <c r="J39" s="207"/>
      <c r="K39" s="207"/>
      <c r="L39" s="207"/>
      <c r="M39" s="207"/>
      <c r="N39" s="207"/>
      <c r="O39" s="207"/>
      <c r="P39" s="123">
        <f t="shared" si="0"/>
        <v>0</v>
      </c>
      <c r="Q39" s="208" t="str">
        <f t="shared" si="1"/>
        <v>Debil</v>
      </c>
      <c r="R39" s="207" t="s">
        <v>516</v>
      </c>
      <c r="S39" s="224" t="str">
        <f t="shared" si="2"/>
        <v>DebilFuerte</v>
      </c>
      <c r="T39" s="224">
        <f>IFERROR(VLOOKUP(S39,'Tablas de calculos'!$AU$16:$AV$24,2,FALSE),"")</f>
        <v>7</v>
      </c>
      <c r="U39" s="208" t="str">
        <f>IFERROR(VLOOKUP(T39,'Tablas de calculos'!$AV$16:$AY$24,4),"")</f>
        <v>Débil</v>
      </c>
      <c r="V39" s="207" t="s">
        <v>578</v>
      </c>
      <c r="W39" s="207" t="s">
        <v>578</v>
      </c>
      <c r="X39" s="123" t="str">
        <f t="shared" si="3"/>
        <v>DébilDirectamenteDirectamente</v>
      </c>
      <c r="Y39" s="208" t="str">
        <f>IFERROR(VLOOKUP(X39,'Tablas de calculos'!$AZ$4:$BE$11,5,FALSE),"")</f>
        <v/>
      </c>
      <c r="Z39" s="208" t="str">
        <f>IFERROR(VLOOKUP(X39,'Tablas de calculos'!$AZ$4:$BE$11,6,FALSE),"")</f>
        <v/>
      </c>
    </row>
    <row r="40" spans="1:26" ht="75" x14ac:dyDescent="0.25">
      <c r="A40" s="232" t="s">
        <v>108</v>
      </c>
      <c r="B40" s="61">
        <v>11</v>
      </c>
      <c r="C40" s="61" t="str">
        <f>+VLOOKUP(Tabla9[[#This Row],[Cod. Riesgo]],Tabla_Riesgos[[Número]:[Tipo de Riesgo]],6,FALSE)</f>
        <v>Corrupción</v>
      </c>
      <c r="D40" s="119" t="str">
        <f>VLOOKUP(B40,Tabla_Riesgos[#All],2,0)</f>
        <v>TODOS LOS PROCESOS</v>
      </c>
      <c r="E40" s="120" t="str">
        <f>VLOOKUP(B40,Tabla_Riesgos[#All],3,0)</f>
        <v xml:space="preserve">Posibilidad de que uno o varios funcionarios utilicen de forma  indebida la información  privilegiada de los sistemas de información para obtener beneficio privado. </v>
      </c>
      <c r="F40" s="121">
        <v>11.01</v>
      </c>
      <c r="G40" s="122" t="s">
        <v>197</v>
      </c>
      <c r="H40" s="213" t="s">
        <v>544</v>
      </c>
      <c r="I40" s="207" t="s">
        <v>486</v>
      </c>
      <c r="J40" s="207" t="s">
        <v>490</v>
      </c>
      <c r="K40" s="207" t="s">
        <v>494</v>
      </c>
      <c r="L40" s="207" t="s">
        <v>498</v>
      </c>
      <c r="M40" s="207" t="s">
        <v>503</v>
      </c>
      <c r="N40" s="207" t="s">
        <v>508</v>
      </c>
      <c r="O40" s="207" t="s">
        <v>512</v>
      </c>
      <c r="P40" s="123">
        <f t="shared" si="0"/>
        <v>100</v>
      </c>
      <c r="Q40" s="208" t="str">
        <f t="shared" si="1"/>
        <v>Fuerte</v>
      </c>
      <c r="R40" s="207" t="s">
        <v>516</v>
      </c>
      <c r="S40" s="224" t="str">
        <f t="shared" si="2"/>
        <v>FuerteFuerte</v>
      </c>
      <c r="T40" s="224">
        <f>IFERROR(VLOOKUP(S40,'Tablas de calculos'!$AU$16:$AV$24,2,FALSE),"")</f>
        <v>1</v>
      </c>
      <c r="U40" s="208" t="str">
        <f>IFERROR(VLOOKUP(T40,'Tablas de calculos'!$AV$16:$AY$24,4),"")</f>
        <v>Fuerte</v>
      </c>
      <c r="V40" s="207" t="s">
        <v>578</v>
      </c>
      <c r="W40" s="207" t="s">
        <v>575</v>
      </c>
      <c r="X40" s="123" t="str">
        <f t="shared" si="3"/>
        <v>FuerteDirectamenteIndirectamente</v>
      </c>
      <c r="Y40" s="208">
        <f>IFERROR(VLOOKUP(X40,'Tablas de calculos'!$AZ$4:$BE$11,5,FALSE),"")</f>
        <v>2</v>
      </c>
      <c r="Z40" s="208">
        <f>IFERROR(VLOOKUP(X40,'Tablas de calculos'!$AZ$4:$BE$11,6,FALSE),"")</f>
        <v>1</v>
      </c>
    </row>
    <row r="41" spans="1:26" ht="75" x14ac:dyDescent="0.25">
      <c r="A41" s="232" t="s">
        <v>108</v>
      </c>
      <c r="B41" s="61">
        <v>11</v>
      </c>
      <c r="C41" s="61" t="str">
        <f>+VLOOKUP(Tabla9[[#This Row],[Cod. Riesgo]],Tabla_Riesgos[[Número]:[Tipo de Riesgo]],6,FALSE)</f>
        <v>Corrupción</v>
      </c>
      <c r="D41" s="119" t="str">
        <f>VLOOKUP(B41,Tabla_Riesgos[#All],2,0)</f>
        <v>TODOS LOS PROCESOS</v>
      </c>
      <c r="E41" s="120" t="str">
        <f>VLOOKUP(B41,Tabla_Riesgos[#All],3,0)</f>
        <v xml:space="preserve">Posibilidad de que uno o varios funcionarios utilicen de forma  indebida la información  privilegiada de los sistemas de información para obtener beneficio privado. </v>
      </c>
      <c r="F41" s="121">
        <v>11.02</v>
      </c>
      <c r="G41" s="122" t="s">
        <v>174</v>
      </c>
      <c r="H41" s="213" t="s">
        <v>544</v>
      </c>
      <c r="I41" s="207" t="s">
        <v>486</v>
      </c>
      <c r="J41" s="207" t="s">
        <v>490</v>
      </c>
      <c r="K41" s="207" t="s">
        <v>494</v>
      </c>
      <c r="L41" s="207" t="s">
        <v>498</v>
      </c>
      <c r="M41" s="207" t="s">
        <v>503</v>
      </c>
      <c r="N41" s="207" t="s">
        <v>508</v>
      </c>
      <c r="O41" s="207" t="s">
        <v>512</v>
      </c>
      <c r="P41" s="123">
        <f t="shared" si="0"/>
        <v>100</v>
      </c>
      <c r="Q41" s="208" t="str">
        <f t="shared" si="1"/>
        <v>Fuerte</v>
      </c>
      <c r="R41" s="207" t="s">
        <v>516</v>
      </c>
      <c r="S41" s="224" t="str">
        <f t="shared" si="2"/>
        <v>FuerteFuerte</v>
      </c>
      <c r="T41" s="224">
        <f>IFERROR(VLOOKUP(S41,'Tablas de calculos'!$AU$16:$AV$24,2,FALSE),"")</f>
        <v>1</v>
      </c>
      <c r="U41" s="208" t="str">
        <f>IFERROR(VLOOKUP(T41,'Tablas de calculos'!$AV$16:$AY$24,4),"")</f>
        <v>Fuerte</v>
      </c>
      <c r="V41" s="207" t="s">
        <v>578</v>
      </c>
      <c r="W41" s="207" t="s">
        <v>578</v>
      </c>
      <c r="X41" s="123" t="str">
        <f t="shared" si="3"/>
        <v>FuerteDirectamenteDirectamente</v>
      </c>
      <c r="Y41" s="208">
        <f>IFERROR(VLOOKUP(X41,'Tablas de calculos'!$AZ$4:$BE$11,5,FALSE),"")</f>
        <v>2</v>
      </c>
      <c r="Z41" s="208">
        <f>IFERROR(VLOOKUP(X41,'Tablas de calculos'!$AZ$4:$BE$11,6,FALSE),"")</f>
        <v>2</v>
      </c>
    </row>
    <row r="42" spans="1:26" ht="75" x14ac:dyDescent="0.25">
      <c r="A42" s="232" t="s">
        <v>108</v>
      </c>
      <c r="B42" s="61">
        <v>11</v>
      </c>
      <c r="C42" s="61" t="str">
        <f>+VLOOKUP(Tabla9[[#This Row],[Cod. Riesgo]],Tabla_Riesgos[[Número]:[Tipo de Riesgo]],6,FALSE)</f>
        <v>Corrupción</v>
      </c>
      <c r="D42" s="119" t="str">
        <f>VLOOKUP(B42,Tabla_Riesgos[#All],2,0)</f>
        <v>TODOS LOS PROCESOS</v>
      </c>
      <c r="E42" s="120" t="str">
        <f>VLOOKUP(B42,Tabla_Riesgos[#All],3,0)</f>
        <v xml:space="preserve">Posibilidad de que uno o varios funcionarios utilicen de forma  indebida la información  privilegiada de los sistemas de información para obtener beneficio privado. </v>
      </c>
      <c r="F42" s="121">
        <v>11.03</v>
      </c>
      <c r="G42" s="122" t="s">
        <v>175</v>
      </c>
      <c r="H42" s="213" t="s">
        <v>544</v>
      </c>
      <c r="I42" s="207" t="s">
        <v>486</v>
      </c>
      <c r="J42" s="207" t="s">
        <v>490</v>
      </c>
      <c r="K42" s="207" t="s">
        <v>495</v>
      </c>
      <c r="L42" s="207" t="s">
        <v>498</v>
      </c>
      <c r="M42" s="207" t="s">
        <v>503</v>
      </c>
      <c r="N42" s="207" t="s">
        <v>509</v>
      </c>
      <c r="O42" s="207" t="s">
        <v>512</v>
      </c>
      <c r="P42" s="123">
        <f t="shared" si="0"/>
        <v>70</v>
      </c>
      <c r="Q42" s="208" t="str">
        <f t="shared" si="1"/>
        <v>Debil</v>
      </c>
      <c r="R42" s="207" t="s">
        <v>516</v>
      </c>
      <c r="S42" s="224" t="str">
        <f t="shared" si="2"/>
        <v>DebilFuerte</v>
      </c>
      <c r="T42" s="224">
        <f>IFERROR(VLOOKUP(S42,'Tablas de calculos'!$AU$16:$AV$24,2,FALSE),"")</f>
        <v>7</v>
      </c>
      <c r="U42" s="208" t="str">
        <f>IFERROR(VLOOKUP(T42,'Tablas de calculos'!$AV$16:$AY$24,4),"")</f>
        <v>Débil</v>
      </c>
      <c r="V42" s="207" t="s">
        <v>578</v>
      </c>
      <c r="W42" s="207" t="s">
        <v>578</v>
      </c>
      <c r="X42" s="123" t="str">
        <f t="shared" si="3"/>
        <v>DébilDirectamenteDirectamente</v>
      </c>
      <c r="Y42" s="208" t="str">
        <f>IFERROR(VLOOKUP(X42,'Tablas de calculos'!$AZ$4:$BE$11,5,FALSE),"")</f>
        <v/>
      </c>
      <c r="Z42" s="208" t="str">
        <f>IFERROR(VLOOKUP(X42,'Tablas de calculos'!$AZ$4:$BE$11,6,FALSE),"")</f>
        <v/>
      </c>
    </row>
    <row r="43" spans="1:26" ht="75" x14ac:dyDescent="0.25">
      <c r="A43" s="232" t="s">
        <v>108</v>
      </c>
      <c r="B43" s="61">
        <v>11</v>
      </c>
      <c r="C43" s="61" t="str">
        <f>+VLOOKUP(Tabla9[[#This Row],[Cod. Riesgo]],Tabla_Riesgos[[Número]:[Tipo de Riesgo]],6,FALSE)</f>
        <v>Corrupción</v>
      </c>
      <c r="D43" s="119" t="str">
        <f>VLOOKUP(B43,Tabla_Riesgos[#All],2,0)</f>
        <v>TODOS LOS PROCESOS</v>
      </c>
      <c r="E43" s="120" t="str">
        <f>VLOOKUP(B43,Tabla_Riesgos[#All],3,0)</f>
        <v xml:space="preserve">Posibilidad de que uno o varios funcionarios utilicen de forma  indebida la información  privilegiada de los sistemas de información para obtener beneficio privado. </v>
      </c>
      <c r="F43" s="121">
        <v>11.04</v>
      </c>
      <c r="G43" s="122" t="s">
        <v>198</v>
      </c>
      <c r="H43" s="213" t="s">
        <v>544</v>
      </c>
      <c r="I43" s="207" t="s">
        <v>486</v>
      </c>
      <c r="J43" s="207" t="s">
        <v>490</v>
      </c>
      <c r="K43" s="207" t="s">
        <v>494</v>
      </c>
      <c r="L43" s="207" t="s">
        <v>498</v>
      </c>
      <c r="M43" s="207" t="s">
        <v>503</v>
      </c>
      <c r="N43" s="207" t="s">
        <v>508</v>
      </c>
      <c r="O43" s="207" t="s">
        <v>512</v>
      </c>
      <c r="P43" s="123">
        <f t="shared" si="0"/>
        <v>100</v>
      </c>
      <c r="Q43" s="208" t="str">
        <f t="shared" si="1"/>
        <v>Fuerte</v>
      </c>
      <c r="R43" s="207" t="s">
        <v>516</v>
      </c>
      <c r="S43" s="224" t="str">
        <f t="shared" si="2"/>
        <v>FuerteFuerte</v>
      </c>
      <c r="T43" s="224">
        <f>IFERROR(VLOOKUP(S43,'Tablas de calculos'!$AU$16:$AV$24,2,FALSE),"")</f>
        <v>1</v>
      </c>
      <c r="U43" s="208" t="str">
        <f>IFERROR(VLOOKUP(T43,'Tablas de calculos'!$AV$16:$AY$24,4),"")</f>
        <v>Fuerte</v>
      </c>
      <c r="V43" s="207" t="s">
        <v>578</v>
      </c>
      <c r="W43" s="207" t="s">
        <v>575</v>
      </c>
      <c r="X43" s="123" t="str">
        <f t="shared" si="3"/>
        <v>FuerteDirectamenteIndirectamente</v>
      </c>
      <c r="Y43" s="208">
        <f>IFERROR(VLOOKUP(X43,'Tablas de calculos'!$AZ$4:$BE$11,5,FALSE),"")</f>
        <v>2</v>
      </c>
      <c r="Z43" s="208">
        <f>IFERROR(VLOOKUP(X43,'Tablas de calculos'!$AZ$4:$BE$11,6,FALSE),"")</f>
        <v>1</v>
      </c>
    </row>
    <row r="44" spans="1:26" ht="75" x14ac:dyDescent="0.25">
      <c r="A44" s="232" t="s">
        <v>108</v>
      </c>
      <c r="B44" s="61">
        <v>11</v>
      </c>
      <c r="C44" s="61" t="str">
        <f>+VLOOKUP(Tabla9[[#This Row],[Cod. Riesgo]],Tabla_Riesgos[[Número]:[Tipo de Riesgo]],6,FALSE)</f>
        <v>Corrupción</v>
      </c>
      <c r="D44" s="119" t="str">
        <f>VLOOKUP(B44,Tabla_Riesgos[#All],2,0)</f>
        <v>TODOS LOS PROCESOS</v>
      </c>
      <c r="E44" s="120" t="str">
        <f>VLOOKUP(B44,Tabla_Riesgos[#All],3,0)</f>
        <v xml:space="preserve">Posibilidad de que uno o varios funcionarios utilicen de forma  indebida la información  privilegiada de los sistemas de información para obtener beneficio privado. </v>
      </c>
      <c r="F44" s="121">
        <v>11.049999999999999</v>
      </c>
      <c r="G44" s="122" t="s">
        <v>199</v>
      </c>
      <c r="H44" s="213" t="s">
        <v>544</v>
      </c>
      <c r="I44" s="207" t="s">
        <v>486</v>
      </c>
      <c r="J44" s="207" t="s">
        <v>490</v>
      </c>
      <c r="K44" s="207" t="s">
        <v>494</v>
      </c>
      <c r="L44" s="207" t="s">
        <v>498</v>
      </c>
      <c r="M44" s="207" t="s">
        <v>503</v>
      </c>
      <c r="N44" s="207" t="s">
        <v>508</v>
      </c>
      <c r="O44" s="207" t="s">
        <v>512</v>
      </c>
      <c r="P44" s="123">
        <f t="shared" si="0"/>
        <v>100</v>
      </c>
      <c r="Q44" s="208" t="str">
        <f t="shared" si="1"/>
        <v>Fuerte</v>
      </c>
      <c r="R44" s="207" t="s">
        <v>516</v>
      </c>
      <c r="S44" s="224" t="str">
        <f t="shared" si="2"/>
        <v>FuerteFuerte</v>
      </c>
      <c r="T44" s="224">
        <f>IFERROR(VLOOKUP(S44,'Tablas de calculos'!$AU$16:$AV$24,2,FALSE),"")</f>
        <v>1</v>
      </c>
      <c r="U44" s="208" t="str">
        <f>IFERROR(VLOOKUP(T44,'Tablas de calculos'!$AV$16:$AY$24,4),"")</f>
        <v>Fuerte</v>
      </c>
      <c r="V44" s="207" t="s">
        <v>578</v>
      </c>
      <c r="W44" s="207" t="s">
        <v>578</v>
      </c>
      <c r="X44" s="123" t="str">
        <f t="shared" si="3"/>
        <v>FuerteDirectamenteDirectamente</v>
      </c>
      <c r="Y44" s="208">
        <f>IFERROR(VLOOKUP(X44,'Tablas de calculos'!$AZ$4:$BE$11,5,FALSE),"")</f>
        <v>2</v>
      </c>
      <c r="Z44" s="208">
        <f>IFERROR(VLOOKUP(X44,'Tablas de calculos'!$AZ$4:$BE$11,6,FALSE),"")</f>
        <v>2</v>
      </c>
    </row>
    <row r="45" spans="1:26" ht="75" x14ac:dyDescent="0.25">
      <c r="A45" s="232" t="s">
        <v>108</v>
      </c>
      <c r="B45" s="61">
        <v>12</v>
      </c>
      <c r="C45" s="61" t="str">
        <f>+VLOOKUP(Tabla9[[#This Row],[Cod. Riesgo]],Tabla_Riesgos[[Número]:[Tipo de Riesgo]],6,FALSE)</f>
        <v>Estratégico</v>
      </c>
      <c r="D45" s="119" t="str">
        <f>VLOOKUP(B45,Tabla_Riesgos[#All],2,0)</f>
        <v>TODOS LOS PROCESOS</v>
      </c>
      <c r="E45" s="120" t="str">
        <f>VLOOKUP(B45,Tabla_Riesgos[#All],3,0)</f>
        <v xml:space="preserve">Puede generarse menoscabo, disminución, detrimento, pérdida, uso indebido, o deterioro de los bienes o recursos públicos, o intereses patrimoniales del Estado. </v>
      </c>
      <c r="F45" s="121">
        <v>12.01</v>
      </c>
      <c r="G45" s="122" t="s">
        <v>200</v>
      </c>
      <c r="H45" s="213" t="s">
        <v>544</v>
      </c>
      <c r="I45" s="207" t="s">
        <v>486</v>
      </c>
      <c r="J45" s="207" t="s">
        <v>490</v>
      </c>
      <c r="K45" s="207" t="s">
        <v>494</v>
      </c>
      <c r="L45" s="207" t="s">
        <v>498</v>
      </c>
      <c r="M45" s="207" t="s">
        <v>503</v>
      </c>
      <c r="N45" s="207" t="s">
        <v>508</v>
      </c>
      <c r="O45" s="207" t="s">
        <v>512</v>
      </c>
      <c r="P45" s="123">
        <f t="shared" si="0"/>
        <v>100</v>
      </c>
      <c r="Q45" s="208" t="str">
        <f t="shared" si="1"/>
        <v>Fuerte</v>
      </c>
      <c r="R45" s="207" t="s">
        <v>516</v>
      </c>
      <c r="S45" s="224" t="str">
        <f t="shared" si="2"/>
        <v>FuerteFuerte</v>
      </c>
      <c r="T45" s="224">
        <f>IFERROR(VLOOKUP(S45,'Tablas de calculos'!$AU$16:$AV$24,2,FALSE),"")</f>
        <v>1</v>
      </c>
      <c r="U45" s="208" t="str">
        <f>IFERROR(VLOOKUP(T45,'Tablas de calculos'!$AV$16:$AY$24,4),"")</f>
        <v>Fuerte</v>
      </c>
      <c r="V45" s="207" t="s">
        <v>578</v>
      </c>
      <c r="W45" s="207" t="s">
        <v>578</v>
      </c>
      <c r="X45" s="123" t="str">
        <f t="shared" si="3"/>
        <v>FuerteDirectamenteDirectamente</v>
      </c>
      <c r="Y45" s="208">
        <f>IFERROR(VLOOKUP(X45,'Tablas de calculos'!$AZ$4:$BE$11,5,FALSE),"")</f>
        <v>2</v>
      </c>
      <c r="Z45" s="208">
        <f>IFERROR(VLOOKUP(X45,'Tablas de calculos'!$AZ$4:$BE$11,6,FALSE),"")</f>
        <v>2</v>
      </c>
    </row>
    <row r="46" spans="1:26" ht="75" x14ac:dyDescent="0.25">
      <c r="A46" s="232" t="s">
        <v>108</v>
      </c>
      <c r="B46" s="61">
        <v>12</v>
      </c>
      <c r="C46" s="61" t="str">
        <f>+VLOOKUP(Tabla9[[#This Row],[Cod. Riesgo]],Tabla_Riesgos[[Número]:[Tipo de Riesgo]],6,FALSE)</f>
        <v>Estratégico</v>
      </c>
      <c r="D46" s="119" t="str">
        <f>VLOOKUP(B46,Tabla_Riesgos[#All],2,0)</f>
        <v>TODOS LOS PROCESOS</v>
      </c>
      <c r="E46" s="120" t="str">
        <f>VLOOKUP(B46,Tabla_Riesgos[#All],3,0)</f>
        <v xml:space="preserve">Puede generarse menoscabo, disminución, detrimento, pérdida, uso indebido, o deterioro de los bienes o recursos públicos, o intereses patrimoniales del Estado. </v>
      </c>
      <c r="F46" s="121">
        <v>12.02</v>
      </c>
      <c r="G46" s="122" t="s">
        <v>201</v>
      </c>
      <c r="H46" s="213" t="s">
        <v>544</v>
      </c>
      <c r="I46" s="207" t="s">
        <v>486</v>
      </c>
      <c r="J46" s="207" t="s">
        <v>490</v>
      </c>
      <c r="K46" s="207" t="s">
        <v>494</v>
      </c>
      <c r="L46" s="207" t="s">
        <v>498</v>
      </c>
      <c r="M46" s="207" t="s">
        <v>503</v>
      </c>
      <c r="N46" s="207" t="s">
        <v>508</v>
      </c>
      <c r="O46" s="207" t="s">
        <v>512</v>
      </c>
      <c r="P46" s="123">
        <f t="shared" si="0"/>
        <v>100</v>
      </c>
      <c r="Q46" s="208" t="str">
        <f t="shared" si="1"/>
        <v>Fuerte</v>
      </c>
      <c r="R46" s="207" t="s">
        <v>516</v>
      </c>
      <c r="S46" s="224" t="str">
        <f t="shared" si="2"/>
        <v>FuerteFuerte</v>
      </c>
      <c r="T46" s="224">
        <f>IFERROR(VLOOKUP(S46,'Tablas de calculos'!$AU$16:$AV$24,2,FALSE),"")</f>
        <v>1</v>
      </c>
      <c r="U46" s="208" t="str">
        <f>IFERROR(VLOOKUP(T46,'Tablas de calculos'!$AV$16:$AY$24,4),"")</f>
        <v>Fuerte</v>
      </c>
      <c r="V46" s="207" t="s">
        <v>576</v>
      </c>
      <c r="W46" s="207" t="s">
        <v>578</v>
      </c>
      <c r="X46" s="123" t="str">
        <f t="shared" si="3"/>
        <v>FuerteNo disminuyeDirectamente</v>
      </c>
      <c r="Y46" s="208">
        <f>IFERROR(VLOOKUP(X46,'Tablas de calculos'!$AZ$4:$BE$11,5,FALSE),"")</f>
        <v>0</v>
      </c>
      <c r="Z46" s="208">
        <f>IFERROR(VLOOKUP(X46,'Tablas de calculos'!$AZ$4:$BE$11,6,FALSE),"")</f>
        <v>2</v>
      </c>
    </row>
    <row r="47" spans="1:26" ht="75" x14ac:dyDescent="0.25">
      <c r="A47" s="232" t="s">
        <v>108</v>
      </c>
      <c r="B47" s="61">
        <v>12</v>
      </c>
      <c r="C47" s="61" t="str">
        <f>+VLOOKUP(Tabla9[[#This Row],[Cod. Riesgo]],Tabla_Riesgos[[Número]:[Tipo de Riesgo]],6,FALSE)</f>
        <v>Estratégico</v>
      </c>
      <c r="D47" s="119" t="str">
        <f>VLOOKUP(B47,Tabla_Riesgos[#All],2,0)</f>
        <v>TODOS LOS PROCESOS</v>
      </c>
      <c r="E47" s="120" t="str">
        <f>VLOOKUP(B47,Tabla_Riesgos[#All],3,0)</f>
        <v xml:space="preserve">Puede generarse menoscabo, disminución, detrimento, pérdida, uso indebido, o deterioro de los bienes o recursos públicos, o intereses patrimoniales del Estado. </v>
      </c>
      <c r="F47" s="121">
        <v>12.03</v>
      </c>
      <c r="G47" s="122" t="s">
        <v>202</v>
      </c>
      <c r="H47" s="213" t="s">
        <v>544</v>
      </c>
      <c r="I47" s="207" t="s">
        <v>486</v>
      </c>
      <c r="J47" s="207" t="s">
        <v>490</v>
      </c>
      <c r="K47" s="207" t="s">
        <v>494</v>
      </c>
      <c r="L47" s="207" t="s">
        <v>498</v>
      </c>
      <c r="M47" s="207" t="s">
        <v>503</v>
      </c>
      <c r="N47" s="207" t="s">
        <v>508</v>
      </c>
      <c r="O47" s="207" t="s">
        <v>512</v>
      </c>
      <c r="P47" s="123">
        <f t="shared" si="0"/>
        <v>100</v>
      </c>
      <c r="Q47" s="208" t="str">
        <f t="shared" si="1"/>
        <v>Fuerte</v>
      </c>
      <c r="R47" s="207" t="s">
        <v>516</v>
      </c>
      <c r="S47" s="224" t="str">
        <f t="shared" si="2"/>
        <v>FuerteFuerte</v>
      </c>
      <c r="T47" s="224">
        <f>IFERROR(VLOOKUP(S47,'Tablas de calculos'!$AU$16:$AV$24,2,FALSE),"")</f>
        <v>1</v>
      </c>
      <c r="U47" s="208" t="str">
        <f>IFERROR(VLOOKUP(T47,'Tablas de calculos'!$AV$16:$AY$24,4),"")</f>
        <v>Fuerte</v>
      </c>
      <c r="V47" s="207" t="s">
        <v>578</v>
      </c>
      <c r="W47" s="207" t="s">
        <v>578</v>
      </c>
      <c r="X47" s="123" t="str">
        <f t="shared" si="3"/>
        <v>FuerteDirectamenteDirectamente</v>
      </c>
      <c r="Y47" s="208">
        <f>IFERROR(VLOOKUP(X47,'Tablas de calculos'!$AZ$4:$BE$11,5,FALSE),"")</f>
        <v>2</v>
      </c>
      <c r="Z47" s="208">
        <f>IFERROR(VLOOKUP(X47,'Tablas de calculos'!$AZ$4:$BE$11,6,FALSE),"")</f>
        <v>2</v>
      </c>
    </row>
    <row r="48" spans="1:26" ht="45" x14ac:dyDescent="0.25">
      <c r="A48" s="232" t="s">
        <v>108</v>
      </c>
      <c r="B48" s="61">
        <v>13</v>
      </c>
      <c r="C48" s="61" t="str">
        <f>+VLOOKUP(Tabla9[[#This Row],[Cod. Riesgo]],Tabla_Riesgos[[Número]:[Tipo de Riesgo]],6,FALSE)</f>
        <v>Corrupción</v>
      </c>
      <c r="D48" s="119" t="str">
        <f>VLOOKUP(B48,Tabla_Riesgos[#All],2,0)</f>
        <v>TODOS LOS PROCESOS</v>
      </c>
      <c r="E48" s="120" t="str">
        <f>VLOOKUP(B48,Tabla_Riesgos[#All],3,0)</f>
        <v>Puede ocurrir apropiación ilegal, en beneficio propio o de un tercero, de los bienes del estado.</v>
      </c>
      <c r="F48" s="121">
        <v>13.01</v>
      </c>
      <c r="G48" s="122" t="s">
        <v>203</v>
      </c>
      <c r="H48" s="213" t="s">
        <v>544</v>
      </c>
      <c r="I48" s="207" t="s">
        <v>486</v>
      </c>
      <c r="J48" s="207" t="s">
        <v>490</v>
      </c>
      <c r="K48" s="207" t="s">
        <v>494</v>
      </c>
      <c r="L48" s="207" t="s">
        <v>498</v>
      </c>
      <c r="M48" s="207" t="s">
        <v>503</v>
      </c>
      <c r="N48" s="207" t="s">
        <v>508</v>
      </c>
      <c r="O48" s="207" t="s">
        <v>512</v>
      </c>
      <c r="P48" s="123">
        <f t="shared" si="0"/>
        <v>100</v>
      </c>
      <c r="Q48" s="208" t="str">
        <f t="shared" si="1"/>
        <v>Fuerte</v>
      </c>
      <c r="R48" s="207" t="s">
        <v>516</v>
      </c>
      <c r="S48" s="224" t="str">
        <f t="shared" si="2"/>
        <v>FuerteFuerte</v>
      </c>
      <c r="T48" s="224">
        <f>IFERROR(VLOOKUP(S48,'Tablas de calculos'!$AU$16:$AV$24,2,FALSE),"")</f>
        <v>1</v>
      </c>
      <c r="U48" s="208" t="str">
        <f>IFERROR(VLOOKUP(T48,'Tablas de calculos'!$AV$16:$AY$24,4),"")</f>
        <v>Fuerte</v>
      </c>
      <c r="V48" s="207" t="s">
        <v>578</v>
      </c>
      <c r="W48" s="207" t="s">
        <v>578</v>
      </c>
      <c r="X48" s="123" t="str">
        <f t="shared" si="3"/>
        <v>FuerteDirectamenteDirectamente</v>
      </c>
      <c r="Y48" s="208">
        <f>IFERROR(VLOOKUP(X48,'Tablas de calculos'!$AZ$4:$BE$11,5,FALSE),"")</f>
        <v>2</v>
      </c>
      <c r="Z48" s="208">
        <f>IFERROR(VLOOKUP(X48,'Tablas de calculos'!$AZ$4:$BE$11,6,FALSE),"")</f>
        <v>2</v>
      </c>
    </row>
    <row r="49" spans="1:26" ht="45" x14ac:dyDescent="0.25">
      <c r="A49" s="232" t="s">
        <v>108</v>
      </c>
      <c r="B49" s="61">
        <v>13</v>
      </c>
      <c r="C49" s="61" t="str">
        <f>+VLOOKUP(Tabla9[[#This Row],[Cod. Riesgo]],Tabla_Riesgos[[Número]:[Tipo de Riesgo]],6,FALSE)</f>
        <v>Corrupción</v>
      </c>
      <c r="D49" s="119" t="str">
        <f>VLOOKUP(B49,Tabla_Riesgos[#All],2,0)</f>
        <v>TODOS LOS PROCESOS</v>
      </c>
      <c r="E49" s="120" t="str">
        <f>VLOOKUP(B49,Tabla_Riesgos[#All],3,0)</f>
        <v>Puede ocurrir apropiación ilegal, en beneficio propio o de un tercero, de los bienes del estado.</v>
      </c>
      <c r="F49" s="121">
        <v>13.02</v>
      </c>
      <c r="G49" s="122" t="s">
        <v>185</v>
      </c>
      <c r="H49" s="213" t="s">
        <v>544</v>
      </c>
      <c r="I49" s="207" t="s">
        <v>486</v>
      </c>
      <c r="J49" s="207" t="s">
        <v>490</v>
      </c>
      <c r="K49" s="207" t="s">
        <v>495</v>
      </c>
      <c r="L49" s="207" t="s">
        <v>498</v>
      </c>
      <c r="M49" s="207" t="s">
        <v>503</v>
      </c>
      <c r="N49" s="207" t="s">
        <v>509</v>
      </c>
      <c r="O49" s="207" t="s">
        <v>512</v>
      </c>
      <c r="P49" s="123">
        <f t="shared" si="0"/>
        <v>70</v>
      </c>
      <c r="Q49" s="208" t="str">
        <f t="shared" si="1"/>
        <v>Debil</v>
      </c>
      <c r="R49" s="207" t="s">
        <v>516</v>
      </c>
      <c r="S49" s="224" t="str">
        <f t="shared" si="2"/>
        <v>DebilFuerte</v>
      </c>
      <c r="T49" s="224">
        <f>IFERROR(VLOOKUP(S49,'Tablas de calculos'!$AU$16:$AV$24,2,FALSE),"")</f>
        <v>7</v>
      </c>
      <c r="U49" s="208" t="str">
        <f>IFERROR(VLOOKUP(T49,'Tablas de calculos'!$AV$16:$AY$24,4),"")</f>
        <v>Débil</v>
      </c>
      <c r="V49" s="207" t="s">
        <v>578</v>
      </c>
      <c r="W49" s="207" t="s">
        <v>578</v>
      </c>
      <c r="X49" s="123" t="str">
        <f t="shared" si="3"/>
        <v>DébilDirectamenteDirectamente</v>
      </c>
      <c r="Y49" s="208" t="str">
        <f>IFERROR(VLOOKUP(X49,'Tablas de calculos'!$AZ$4:$BE$11,5,FALSE),"")</f>
        <v/>
      </c>
      <c r="Z49" s="208" t="str">
        <f>IFERROR(VLOOKUP(X49,'Tablas de calculos'!$AZ$4:$BE$11,6,FALSE),"")</f>
        <v/>
      </c>
    </row>
    <row r="50" spans="1:26" ht="45" x14ac:dyDescent="0.25">
      <c r="A50" s="232" t="s">
        <v>108</v>
      </c>
      <c r="B50" s="61">
        <v>13</v>
      </c>
      <c r="C50" s="61" t="str">
        <f>+VLOOKUP(Tabla9[[#This Row],[Cod. Riesgo]],Tabla_Riesgos[[Número]:[Tipo de Riesgo]],6,FALSE)</f>
        <v>Corrupción</v>
      </c>
      <c r="D50" s="119" t="str">
        <f>VLOOKUP(B50,Tabla_Riesgos[#All],2,0)</f>
        <v>TODOS LOS PROCESOS</v>
      </c>
      <c r="E50" s="120" t="str">
        <f>VLOOKUP(B50,Tabla_Riesgos[#All],3,0)</f>
        <v>Puede ocurrir apropiación ilegal, en beneficio propio o de un tercero, de los bienes del estado.</v>
      </c>
      <c r="F50" s="121">
        <v>13.03</v>
      </c>
      <c r="G50" s="122" t="s">
        <v>177</v>
      </c>
      <c r="H50" s="213" t="s">
        <v>544</v>
      </c>
      <c r="I50" s="207" t="s">
        <v>486</v>
      </c>
      <c r="J50" s="207" t="s">
        <v>490</v>
      </c>
      <c r="K50" s="207" t="s">
        <v>494</v>
      </c>
      <c r="L50" s="207" t="s">
        <v>498</v>
      </c>
      <c r="M50" s="207" t="s">
        <v>503</v>
      </c>
      <c r="N50" s="207" t="s">
        <v>508</v>
      </c>
      <c r="O50" s="207" t="s">
        <v>512</v>
      </c>
      <c r="P50" s="123">
        <f t="shared" si="0"/>
        <v>100</v>
      </c>
      <c r="Q50" s="208" t="str">
        <f t="shared" si="1"/>
        <v>Fuerte</v>
      </c>
      <c r="R50" s="207" t="s">
        <v>516</v>
      </c>
      <c r="S50" s="224" t="str">
        <f t="shared" si="2"/>
        <v>FuerteFuerte</v>
      </c>
      <c r="T50" s="224">
        <f>IFERROR(VLOOKUP(S50,'Tablas de calculos'!$AU$16:$AV$24,2,FALSE),"")</f>
        <v>1</v>
      </c>
      <c r="U50" s="208" t="str">
        <f>IFERROR(VLOOKUP(T50,'Tablas de calculos'!$AV$16:$AY$24,4),"")</f>
        <v>Fuerte</v>
      </c>
      <c r="V50" s="207" t="s">
        <v>578</v>
      </c>
      <c r="W50" s="207" t="s">
        <v>575</v>
      </c>
      <c r="X50" s="123" t="str">
        <f t="shared" si="3"/>
        <v>FuerteDirectamenteIndirectamente</v>
      </c>
      <c r="Y50" s="208">
        <f>IFERROR(VLOOKUP(X50,'Tablas de calculos'!$AZ$4:$BE$11,5,FALSE),"")</f>
        <v>2</v>
      </c>
      <c r="Z50" s="208">
        <f>IFERROR(VLOOKUP(X50,'Tablas de calculos'!$AZ$4:$BE$11,6,FALSE),"")</f>
        <v>1</v>
      </c>
    </row>
    <row r="51" spans="1:26" ht="60" x14ac:dyDescent="0.25">
      <c r="A51" s="232" t="s">
        <v>108</v>
      </c>
      <c r="B51" s="61">
        <v>14</v>
      </c>
      <c r="C51" s="61" t="str">
        <f>+VLOOKUP(Tabla9[[#This Row],[Cod. Riesgo]],Tabla_Riesgos[[Número]:[Tipo de Riesgo]],6,FALSE)</f>
        <v>Operativo</v>
      </c>
      <c r="D51" s="119" t="str">
        <f>VLOOKUP(B51,Tabla_Riesgos[#All],2,0)</f>
        <v>DISPOSICIÓN TEMPORAL DE ACTIVOS</v>
      </c>
      <c r="E51" s="120" t="str">
        <f>VLOOKUP(B51,Tabla_Riesgos[#All],3,0)</f>
        <v>Puede ocurrir que no se cuente con el respaldo legal para gestionar la recuperación de la cartera</v>
      </c>
      <c r="F51" s="121">
        <v>14.01</v>
      </c>
      <c r="G51" s="122" t="s">
        <v>204</v>
      </c>
      <c r="H51" s="213"/>
      <c r="I51" s="207"/>
      <c r="J51" s="207"/>
      <c r="K51" s="207"/>
      <c r="L51" s="207"/>
      <c r="M51" s="207"/>
      <c r="N51" s="207"/>
      <c r="O51" s="207"/>
      <c r="P51" s="123">
        <f t="shared" si="0"/>
        <v>0</v>
      </c>
      <c r="Q51" s="208" t="str">
        <f t="shared" si="1"/>
        <v>Debil</v>
      </c>
      <c r="R51" s="207" t="s">
        <v>516</v>
      </c>
      <c r="S51" s="224" t="str">
        <f t="shared" si="2"/>
        <v>DebilFuerte</v>
      </c>
      <c r="T51" s="224">
        <f>IFERROR(VLOOKUP(S51,'Tablas de calculos'!$AU$16:$AV$24,2,FALSE),"")</f>
        <v>7</v>
      </c>
      <c r="U51" s="208" t="str">
        <f>IFERROR(VLOOKUP(T51,'Tablas de calculos'!$AV$16:$AY$24,4),"")</f>
        <v>Débil</v>
      </c>
      <c r="V51" s="207" t="s">
        <v>578</v>
      </c>
      <c r="W51" s="207" t="s">
        <v>578</v>
      </c>
      <c r="X51" s="123" t="str">
        <f t="shared" si="3"/>
        <v>DébilDirectamenteDirectamente</v>
      </c>
      <c r="Y51" s="208" t="str">
        <f>IFERROR(VLOOKUP(X51,'Tablas de calculos'!$AZ$4:$BE$11,5,FALSE),"")</f>
        <v/>
      </c>
      <c r="Z51" s="208" t="str">
        <f>IFERROR(VLOOKUP(X51,'Tablas de calculos'!$AZ$4:$BE$11,6,FALSE),"")</f>
        <v/>
      </c>
    </row>
    <row r="52" spans="1:26" ht="75" x14ac:dyDescent="0.25">
      <c r="A52" s="232" t="s">
        <v>108</v>
      </c>
      <c r="B52" s="61">
        <v>14</v>
      </c>
      <c r="C52" s="61" t="str">
        <f>+VLOOKUP(Tabla9[[#This Row],[Cod. Riesgo]],Tabla_Riesgos[[Número]:[Tipo de Riesgo]],6,FALSE)</f>
        <v>Operativo</v>
      </c>
      <c r="D52" s="119" t="str">
        <f>VLOOKUP(B52,Tabla_Riesgos[#All],2,0)</f>
        <v>DISPOSICIÓN TEMPORAL DE ACTIVOS</v>
      </c>
      <c r="E52" s="120" t="str">
        <f>VLOOKUP(B52,Tabla_Riesgos[#All],3,0)</f>
        <v>Puede ocurrir que no se cuente con el respaldo legal para gestionar la recuperación de la cartera</v>
      </c>
      <c r="F52" s="121">
        <v>14.02</v>
      </c>
      <c r="G52" s="122" t="s">
        <v>205</v>
      </c>
      <c r="H52" s="213"/>
      <c r="I52" s="207"/>
      <c r="J52" s="207"/>
      <c r="K52" s="207"/>
      <c r="L52" s="207"/>
      <c r="M52" s="207"/>
      <c r="N52" s="207"/>
      <c r="O52" s="207"/>
      <c r="P52" s="123">
        <f t="shared" si="0"/>
        <v>0</v>
      </c>
      <c r="Q52" s="208" t="str">
        <f t="shared" si="1"/>
        <v>Debil</v>
      </c>
      <c r="R52" s="207" t="s">
        <v>516</v>
      </c>
      <c r="S52" s="224" t="str">
        <f t="shared" si="2"/>
        <v>DebilFuerte</v>
      </c>
      <c r="T52" s="224">
        <f>IFERROR(VLOOKUP(S52,'Tablas de calculos'!$AU$16:$AV$24,2,FALSE),"")</f>
        <v>7</v>
      </c>
      <c r="U52" s="208" t="str">
        <f>IFERROR(VLOOKUP(T52,'Tablas de calculos'!$AV$16:$AY$24,4),"")</f>
        <v>Débil</v>
      </c>
      <c r="V52" s="207" t="s">
        <v>578</v>
      </c>
      <c r="W52" s="207" t="s">
        <v>578</v>
      </c>
      <c r="X52" s="123" t="str">
        <f t="shared" si="3"/>
        <v>DébilDirectamenteDirectamente</v>
      </c>
      <c r="Y52" s="208" t="str">
        <f>IFERROR(VLOOKUP(X52,'Tablas de calculos'!$AZ$4:$BE$11,5,FALSE),"")</f>
        <v/>
      </c>
      <c r="Z52" s="208" t="str">
        <f>IFERROR(VLOOKUP(X52,'Tablas de calculos'!$AZ$4:$BE$11,6,FALSE),"")</f>
        <v/>
      </c>
    </row>
    <row r="53" spans="1:26" ht="45" x14ac:dyDescent="0.25">
      <c r="A53" s="232" t="s">
        <v>108</v>
      </c>
      <c r="B53" s="61">
        <v>14</v>
      </c>
      <c r="C53" s="61" t="str">
        <f>+VLOOKUP(Tabla9[[#This Row],[Cod. Riesgo]],Tabla_Riesgos[[Número]:[Tipo de Riesgo]],6,FALSE)</f>
        <v>Operativo</v>
      </c>
      <c r="D53" s="119" t="str">
        <f>VLOOKUP(B53,Tabla_Riesgos[#All],2,0)</f>
        <v>DISPOSICIÓN TEMPORAL DE ACTIVOS</v>
      </c>
      <c r="E53" s="120" t="str">
        <f>VLOOKUP(B53,Tabla_Riesgos[#All],3,0)</f>
        <v>Puede ocurrir que no se cuente con el respaldo legal para gestionar la recuperación de la cartera</v>
      </c>
      <c r="F53" s="121">
        <v>14.03</v>
      </c>
      <c r="G53" s="122" t="s">
        <v>206</v>
      </c>
      <c r="H53" s="213"/>
      <c r="I53" s="207"/>
      <c r="J53" s="207"/>
      <c r="K53" s="207"/>
      <c r="L53" s="207"/>
      <c r="M53" s="207"/>
      <c r="N53" s="207"/>
      <c r="O53" s="207"/>
      <c r="P53" s="123">
        <f t="shared" si="0"/>
        <v>0</v>
      </c>
      <c r="Q53" s="208" t="str">
        <f t="shared" si="1"/>
        <v>Debil</v>
      </c>
      <c r="R53" s="207" t="s">
        <v>516</v>
      </c>
      <c r="S53" s="224" t="str">
        <f t="shared" si="2"/>
        <v>DebilFuerte</v>
      </c>
      <c r="T53" s="224">
        <f>IFERROR(VLOOKUP(S53,'Tablas de calculos'!$AU$16:$AV$24,2,FALSE),"")</f>
        <v>7</v>
      </c>
      <c r="U53" s="208" t="str">
        <f>IFERROR(VLOOKUP(T53,'Tablas de calculos'!$AV$16:$AY$24,4),"")</f>
        <v>Débil</v>
      </c>
      <c r="V53" s="207" t="s">
        <v>578</v>
      </c>
      <c r="W53" s="207" t="s">
        <v>578</v>
      </c>
      <c r="X53" s="123" t="str">
        <f t="shared" si="3"/>
        <v>DébilDirectamenteDirectamente</v>
      </c>
      <c r="Y53" s="208" t="str">
        <f>IFERROR(VLOOKUP(X53,'Tablas de calculos'!$AZ$4:$BE$11,5,FALSE),"")</f>
        <v/>
      </c>
      <c r="Z53" s="208" t="str">
        <f>IFERROR(VLOOKUP(X53,'Tablas de calculos'!$AZ$4:$BE$11,6,FALSE),"")</f>
        <v/>
      </c>
    </row>
    <row r="54" spans="1:26" ht="90" x14ac:dyDescent="0.25">
      <c r="A54" s="232" t="s">
        <v>108</v>
      </c>
      <c r="B54" s="61">
        <v>15</v>
      </c>
      <c r="C54" s="61" t="str">
        <f>+VLOOKUP(Tabla9[[#This Row],[Cod. Riesgo]],Tabla_Riesgos[[Número]:[Tipo de Riesgo]],6,FALSE)</f>
        <v>Operativo</v>
      </c>
      <c r="D54" s="119" t="str">
        <f>VLOOKUP(B54,Tabla_Riesgos[#All],2,0)</f>
        <v>DISPOSICIÓN FINAL DE ACTIVOS</v>
      </c>
      <c r="E54" s="120" t="str">
        <f>VLOOKUP(B54,Tabla_Riesgos[#All],3,0)</f>
        <v>Se puede gestionar de manera tardía la comercialización o destrucción de activos.</v>
      </c>
      <c r="F54" s="121">
        <v>15.01</v>
      </c>
      <c r="G54" s="122" t="s">
        <v>207</v>
      </c>
      <c r="H54" s="213"/>
      <c r="I54" s="207"/>
      <c r="J54" s="207"/>
      <c r="K54" s="207"/>
      <c r="L54" s="207"/>
      <c r="M54" s="207"/>
      <c r="N54" s="207"/>
      <c r="O54" s="207"/>
      <c r="P54" s="123">
        <f t="shared" si="0"/>
        <v>0</v>
      </c>
      <c r="Q54" s="208" t="str">
        <f t="shared" si="1"/>
        <v>Debil</v>
      </c>
      <c r="R54" s="207" t="s">
        <v>516</v>
      </c>
      <c r="S54" s="224" t="str">
        <f t="shared" si="2"/>
        <v>DebilFuerte</v>
      </c>
      <c r="T54" s="224">
        <f>IFERROR(VLOOKUP(S54,'Tablas de calculos'!$AU$16:$AV$24,2,FALSE),"")</f>
        <v>7</v>
      </c>
      <c r="U54" s="208" t="str">
        <f>IFERROR(VLOOKUP(T54,'Tablas de calculos'!$AV$16:$AY$24,4),"")</f>
        <v>Débil</v>
      </c>
      <c r="V54" s="207" t="s">
        <v>578</v>
      </c>
      <c r="W54" s="207" t="s">
        <v>578</v>
      </c>
      <c r="X54" s="123" t="str">
        <f t="shared" si="3"/>
        <v>DébilDirectamenteDirectamente</v>
      </c>
      <c r="Y54" s="208" t="str">
        <f>IFERROR(VLOOKUP(X54,'Tablas de calculos'!$AZ$4:$BE$11,5,FALSE),"")</f>
        <v/>
      </c>
      <c r="Z54" s="208" t="str">
        <f>IFERROR(VLOOKUP(X54,'Tablas de calculos'!$AZ$4:$BE$11,6,FALSE),"")</f>
        <v/>
      </c>
    </row>
    <row r="55" spans="1:26" ht="60" x14ac:dyDescent="0.25">
      <c r="A55" s="232" t="s">
        <v>108</v>
      </c>
      <c r="B55" s="61">
        <v>15</v>
      </c>
      <c r="C55" s="61" t="str">
        <f>+VLOOKUP(Tabla9[[#This Row],[Cod. Riesgo]],Tabla_Riesgos[[Número]:[Tipo de Riesgo]],6,FALSE)</f>
        <v>Operativo</v>
      </c>
      <c r="D55" s="119" t="str">
        <f>VLOOKUP(B55,Tabla_Riesgos[#All],2,0)</f>
        <v>DISPOSICIÓN FINAL DE ACTIVOS</v>
      </c>
      <c r="E55" s="120" t="str">
        <f>VLOOKUP(B55,Tabla_Riesgos[#All],3,0)</f>
        <v>Se puede gestionar de manera tardía la comercialización o destrucción de activos.</v>
      </c>
      <c r="F55" s="121">
        <v>15.02</v>
      </c>
      <c r="G55" s="122" t="s">
        <v>208</v>
      </c>
      <c r="H55" s="213"/>
      <c r="I55" s="207"/>
      <c r="J55" s="207"/>
      <c r="K55" s="207"/>
      <c r="L55" s="207"/>
      <c r="M55" s="207"/>
      <c r="N55" s="207"/>
      <c r="O55" s="207"/>
      <c r="P55" s="123">
        <f t="shared" si="0"/>
        <v>0</v>
      </c>
      <c r="Q55" s="208" t="str">
        <f t="shared" si="1"/>
        <v>Debil</v>
      </c>
      <c r="R55" s="207" t="s">
        <v>516</v>
      </c>
      <c r="S55" s="224" t="str">
        <f t="shared" si="2"/>
        <v>DebilFuerte</v>
      </c>
      <c r="T55" s="224">
        <f>IFERROR(VLOOKUP(S55,'Tablas de calculos'!$AU$16:$AV$24,2,FALSE),"")</f>
        <v>7</v>
      </c>
      <c r="U55" s="208" t="str">
        <f>IFERROR(VLOOKUP(T55,'Tablas de calculos'!$AV$16:$AY$24,4),"")</f>
        <v>Débil</v>
      </c>
      <c r="V55" s="207" t="s">
        <v>578</v>
      </c>
      <c r="W55" s="207" t="s">
        <v>578</v>
      </c>
      <c r="X55" s="123" t="str">
        <f t="shared" si="3"/>
        <v>DébilDirectamenteDirectamente</v>
      </c>
      <c r="Y55" s="208" t="str">
        <f>IFERROR(VLOOKUP(X55,'Tablas de calculos'!$AZ$4:$BE$11,5,FALSE),"")</f>
        <v/>
      </c>
      <c r="Z55" s="208" t="str">
        <f>IFERROR(VLOOKUP(X55,'Tablas de calculos'!$AZ$4:$BE$11,6,FALSE),"")</f>
        <v/>
      </c>
    </row>
    <row r="56" spans="1:26" ht="45" x14ac:dyDescent="0.25">
      <c r="A56" s="232" t="s">
        <v>108</v>
      </c>
      <c r="B56" s="61">
        <v>15</v>
      </c>
      <c r="C56" s="61" t="str">
        <f>+VLOOKUP(Tabla9[[#This Row],[Cod. Riesgo]],Tabla_Riesgos[[Número]:[Tipo de Riesgo]],6,FALSE)</f>
        <v>Operativo</v>
      </c>
      <c r="D56" s="119" t="str">
        <f>VLOOKUP(B56,Tabla_Riesgos[#All],2,0)</f>
        <v>DISPOSICIÓN FINAL DE ACTIVOS</v>
      </c>
      <c r="E56" s="120" t="str">
        <f>VLOOKUP(B56,Tabla_Riesgos[#All],3,0)</f>
        <v>Se puede gestionar de manera tardía la comercialización o destrucción de activos.</v>
      </c>
      <c r="F56" s="121">
        <v>15.03</v>
      </c>
      <c r="G56" s="122" t="s">
        <v>209</v>
      </c>
      <c r="H56" s="213"/>
      <c r="I56" s="207"/>
      <c r="J56" s="207"/>
      <c r="K56" s="207"/>
      <c r="L56" s="207"/>
      <c r="M56" s="207"/>
      <c r="N56" s="207"/>
      <c r="O56" s="207"/>
      <c r="P56" s="123">
        <f t="shared" si="0"/>
        <v>0</v>
      </c>
      <c r="Q56" s="208" t="str">
        <f t="shared" si="1"/>
        <v>Debil</v>
      </c>
      <c r="R56" s="207" t="s">
        <v>516</v>
      </c>
      <c r="S56" s="224" t="str">
        <f t="shared" si="2"/>
        <v>DebilFuerte</v>
      </c>
      <c r="T56" s="224">
        <f>IFERROR(VLOOKUP(S56,'Tablas de calculos'!$AU$16:$AV$24,2,FALSE),"")</f>
        <v>7</v>
      </c>
      <c r="U56" s="208" t="str">
        <f>IFERROR(VLOOKUP(T56,'Tablas de calculos'!$AV$16:$AY$24,4),"")</f>
        <v>Débil</v>
      </c>
      <c r="V56" s="207" t="s">
        <v>578</v>
      </c>
      <c r="W56" s="207" t="s">
        <v>578</v>
      </c>
      <c r="X56" s="123" t="str">
        <f t="shared" si="3"/>
        <v>DébilDirectamenteDirectamente</v>
      </c>
      <c r="Y56" s="208" t="str">
        <f>IFERROR(VLOOKUP(X56,'Tablas de calculos'!$AZ$4:$BE$11,5,FALSE),"")</f>
        <v/>
      </c>
      <c r="Z56" s="208" t="str">
        <f>IFERROR(VLOOKUP(X56,'Tablas de calculos'!$AZ$4:$BE$11,6,FALSE),"")</f>
        <v/>
      </c>
    </row>
    <row r="57" spans="1:26" ht="45" x14ac:dyDescent="0.25">
      <c r="A57" s="232" t="s">
        <v>108</v>
      </c>
      <c r="B57" s="61">
        <v>16</v>
      </c>
      <c r="C57" s="61" t="str">
        <f>+VLOOKUP(Tabla9[[#This Row],[Cod. Riesgo]],Tabla_Riesgos[[Número]:[Tipo de Riesgo]],6,FALSE)</f>
        <v>Estratégico</v>
      </c>
      <c r="D57" s="119" t="str">
        <f>VLOOKUP(B57,Tabla_Riesgos[#All],2,0)</f>
        <v>DIAGNOSTICO Y ALISTAMIENTO DE ACTIVOS</v>
      </c>
      <c r="E57" s="120" t="str">
        <f>VLOOKUP(B57,Tabla_Riesgos[#All],3,0)</f>
        <v>Fallas en la identificación de activos potenciales de productividad.</v>
      </c>
      <c r="F57" s="121">
        <v>16.010000000000002</v>
      </c>
      <c r="G57" s="122" t="s">
        <v>210</v>
      </c>
      <c r="H57" s="213"/>
      <c r="I57" s="207"/>
      <c r="J57" s="207"/>
      <c r="K57" s="207"/>
      <c r="L57" s="207"/>
      <c r="M57" s="207"/>
      <c r="N57" s="207"/>
      <c r="O57" s="207"/>
      <c r="P57" s="123">
        <f t="shared" si="0"/>
        <v>0</v>
      </c>
      <c r="Q57" s="208" t="str">
        <f t="shared" si="1"/>
        <v>Debil</v>
      </c>
      <c r="R57" s="207" t="s">
        <v>516</v>
      </c>
      <c r="S57" s="224" t="str">
        <f t="shared" si="2"/>
        <v>DebilFuerte</v>
      </c>
      <c r="T57" s="224">
        <f>IFERROR(VLOOKUP(S57,'Tablas de calculos'!$AU$16:$AV$24,2,FALSE),"")</f>
        <v>7</v>
      </c>
      <c r="U57" s="208" t="str">
        <f>IFERROR(VLOOKUP(T57,'Tablas de calculos'!$AV$16:$AY$24,4),"")</f>
        <v>Débil</v>
      </c>
      <c r="V57" s="207" t="s">
        <v>578</v>
      </c>
      <c r="W57" s="207" t="s">
        <v>578</v>
      </c>
      <c r="X57" s="123" t="str">
        <f t="shared" si="3"/>
        <v>DébilDirectamenteDirectamente</v>
      </c>
      <c r="Y57" s="208" t="str">
        <f>IFERROR(VLOOKUP(X57,'Tablas de calculos'!$AZ$4:$BE$11,5,FALSE),"")</f>
        <v/>
      </c>
      <c r="Z57" s="208" t="str">
        <f>IFERROR(VLOOKUP(X57,'Tablas de calculos'!$AZ$4:$BE$11,6,FALSE),"")</f>
        <v/>
      </c>
    </row>
    <row r="58" spans="1:26" ht="60" x14ac:dyDescent="0.25">
      <c r="A58" s="232" t="s">
        <v>108</v>
      </c>
      <c r="B58" s="61">
        <v>16</v>
      </c>
      <c r="C58" s="61" t="str">
        <f>+VLOOKUP(Tabla9[[#This Row],[Cod. Riesgo]],Tabla_Riesgos[[Número]:[Tipo de Riesgo]],6,FALSE)</f>
        <v>Estratégico</v>
      </c>
      <c r="D58" s="119" t="str">
        <f>VLOOKUP(B58,Tabla_Riesgos[#All],2,0)</f>
        <v>DIAGNOSTICO Y ALISTAMIENTO DE ACTIVOS</v>
      </c>
      <c r="E58" s="120" t="str">
        <f>VLOOKUP(B58,Tabla_Riesgos[#All],3,0)</f>
        <v>Fallas en la identificación de activos potenciales de productividad.</v>
      </c>
      <c r="F58" s="121">
        <v>16.020000000000003</v>
      </c>
      <c r="G58" s="122" t="s">
        <v>211</v>
      </c>
      <c r="H58" s="213"/>
      <c r="I58" s="207"/>
      <c r="J58" s="207"/>
      <c r="K58" s="207"/>
      <c r="L58" s="207"/>
      <c r="M58" s="207"/>
      <c r="N58" s="207"/>
      <c r="O58" s="207"/>
      <c r="P58" s="123">
        <f t="shared" si="0"/>
        <v>0</v>
      </c>
      <c r="Q58" s="208" t="str">
        <f t="shared" si="1"/>
        <v>Debil</v>
      </c>
      <c r="R58" s="207" t="s">
        <v>516</v>
      </c>
      <c r="S58" s="224" t="str">
        <f t="shared" si="2"/>
        <v>DebilFuerte</v>
      </c>
      <c r="T58" s="224">
        <f>IFERROR(VLOOKUP(S58,'Tablas de calculos'!$AU$16:$AV$24,2,FALSE),"")</f>
        <v>7</v>
      </c>
      <c r="U58" s="208" t="str">
        <f>IFERROR(VLOOKUP(T58,'Tablas de calculos'!$AV$16:$AY$24,4),"")</f>
        <v>Débil</v>
      </c>
      <c r="V58" s="207" t="s">
        <v>578</v>
      </c>
      <c r="W58" s="207" t="s">
        <v>578</v>
      </c>
      <c r="X58" s="123" t="str">
        <f t="shared" si="3"/>
        <v>DébilDirectamenteDirectamente</v>
      </c>
      <c r="Y58" s="208" t="str">
        <f>IFERROR(VLOOKUP(X58,'Tablas de calculos'!$AZ$4:$BE$11,5,FALSE),"")</f>
        <v/>
      </c>
      <c r="Z58" s="208" t="str">
        <f>IFERROR(VLOOKUP(X58,'Tablas de calculos'!$AZ$4:$BE$11,6,FALSE),"")</f>
        <v/>
      </c>
    </row>
    <row r="59" spans="1:26" ht="45" x14ac:dyDescent="0.25">
      <c r="A59" s="232" t="s">
        <v>108</v>
      </c>
      <c r="B59" s="61">
        <v>16</v>
      </c>
      <c r="C59" s="61" t="str">
        <f>+VLOOKUP(Tabla9[[#This Row],[Cod. Riesgo]],Tabla_Riesgos[[Número]:[Tipo de Riesgo]],6,FALSE)</f>
        <v>Estratégico</v>
      </c>
      <c r="D59" s="119" t="str">
        <f>VLOOKUP(B59,Tabla_Riesgos[#All],2,0)</f>
        <v>DIAGNOSTICO Y ALISTAMIENTO DE ACTIVOS</v>
      </c>
      <c r="E59" s="120" t="str">
        <f>VLOOKUP(B59,Tabla_Riesgos[#All],3,0)</f>
        <v>Fallas en la identificación de activos potenciales de productividad.</v>
      </c>
      <c r="F59" s="121">
        <v>16.030000000000005</v>
      </c>
      <c r="G59" s="122" t="s">
        <v>212</v>
      </c>
      <c r="H59" s="213"/>
      <c r="I59" s="207"/>
      <c r="J59" s="207"/>
      <c r="K59" s="207"/>
      <c r="L59" s="207"/>
      <c r="M59" s="207"/>
      <c r="N59" s="207"/>
      <c r="O59" s="207"/>
      <c r="P59" s="123">
        <f t="shared" si="0"/>
        <v>0</v>
      </c>
      <c r="Q59" s="208" t="str">
        <f t="shared" si="1"/>
        <v>Debil</v>
      </c>
      <c r="R59" s="207" t="s">
        <v>516</v>
      </c>
      <c r="S59" s="224" t="str">
        <f t="shared" si="2"/>
        <v>DebilFuerte</v>
      </c>
      <c r="T59" s="224">
        <f>IFERROR(VLOOKUP(S59,'Tablas de calculos'!$AU$16:$AV$24,2,FALSE),"")</f>
        <v>7</v>
      </c>
      <c r="U59" s="208" t="str">
        <f>IFERROR(VLOOKUP(T59,'Tablas de calculos'!$AV$16:$AY$24,4),"")</f>
        <v>Débil</v>
      </c>
      <c r="V59" s="207" t="s">
        <v>578</v>
      </c>
      <c r="W59" s="207" t="s">
        <v>578</v>
      </c>
      <c r="X59" s="123" t="str">
        <f t="shared" si="3"/>
        <v>DébilDirectamenteDirectamente</v>
      </c>
      <c r="Y59" s="208" t="str">
        <f>IFERROR(VLOOKUP(X59,'Tablas de calculos'!$AZ$4:$BE$11,5,FALSE),"")</f>
        <v/>
      </c>
      <c r="Z59" s="208" t="str">
        <f>IFERROR(VLOOKUP(X59,'Tablas de calculos'!$AZ$4:$BE$11,6,FALSE),"")</f>
        <v/>
      </c>
    </row>
    <row r="60" spans="1:26" ht="45" x14ac:dyDescent="0.25">
      <c r="A60" s="232" t="s">
        <v>108</v>
      </c>
      <c r="B60" s="61">
        <v>17</v>
      </c>
      <c r="C60" s="61" t="str">
        <f>+VLOOKUP(Tabla9[[#This Row],[Cod. Riesgo]],Tabla_Riesgos[[Número]:[Tipo de Riesgo]],6,FALSE)</f>
        <v>Operativo</v>
      </c>
      <c r="D60" s="119" t="str">
        <f>VLOOKUP(B60,Tabla_Riesgos[#All],2,0)</f>
        <v>GESTIÓN FINANCIERA</v>
      </c>
      <c r="E60" s="120" t="str">
        <f>VLOOKUP(B60,Tabla_Riesgos[#All],3,0)</f>
        <v>Se pueden realizar inversiones sin la información necesaria</v>
      </c>
      <c r="F60" s="121">
        <v>17.010000000000002</v>
      </c>
      <c r="G60" s="122" t="s">
        <v>213</v>
      </c>
      <c r="H60" s="213"/>
      <c r="I60" s="207"/>
      <c r="J60" s="207"/>
      <c r="K60" s="207"/>
      <c r="L60" s="207"/>
      <c r="M60" s="207"/>
      <c r="N60" s="207"/>
      <c r="O60" s="207"/>
      <c r="P60" s="123">
        <f t="shared" si="0"/>
        <v>0</v>
      </c>
      <c r="Q60" s="208" t="str">
        <f t="shared" si="1"/>
        <v>Debil</v>
      </c>
      <c r="R60" s="207" t="s">
        <v>516</v>
      </c>
      <c r="S60" s="224" t="str">
        <f t="shared" si="2"/>
        <v>DebilFuerte</v>
      </c>
      <c r="T60" s="224">
        <f>IFERROR(VLOOKUP(S60,'Tablas de calculos'!$AU$16:$AV$24,2,FALSE),"")</f>
        <v>7</v>
      </c>
      <c r="U60" s="208" t="str">
        <f>IFERROR(VLOOKUP(T60,'Tablas de calculos'!$AV$16:$AY$24,4),"")</f>
        <v>Débil</v>
      </c>
      <c r="V60" s="207" t="s">
        <v>578</v>
      </c>
      <c r="W60" s="207" t="s">
        <v>578</v>
      </c>
      <c r="X60" s="123" t="str">
        <f t="shared" si="3"/>
        <v>DébilDirectamenteDirectamente</v>
      </c>
      <c r="Y60" s="208" t="str">
        <f>IFERROR(VLOOKUP(X60,'Tablas de calculos'!$AZ$4:$BE$11,5,FALSE),"")</f>
        <v/>
      </c>
      <c r="Z60" s="208" t="str">
        <f>IFERROR(VLOOKUP(X60,'Tablas de calculos'!$AZ$4:$BE$11,6,FALSE),"")</f>
        <v/>
      </c>
    </row>
    <row r="61" spans="1:26" ht="60" x14ac:dyDescent="0.25">
      <c r="A61" s="232" t="s">
        <v>108</v>
      </c>
      <c r="B61" s="61">
        <v>17</v>
      </c>
      <c r="C61" s="61" t="str">
        <f>+VLOOKUP(Tabla9[[#This Row],[Cod. Riesgo]],Tabla_Riesgos[[Número]:[Tipo de Riesgo]],6,FALSE)</f>
        <v>Operativo</v>
      </c>
      <c r="D61" s="119" t="str">
        <f>VLOOKUP(B61,Tabla_Riesgos[#All],2,0)</f>
        <v>GESTIÓN FINANCIERA</v>
      </c>
      <c r="E61" s="120" t="str">
        <f>VLOOKUP(B61,Tabla_Riesgos[#All],3,0)</f>
        <v>Se pueden realizar inversiones sin la información necesaria</v>
      </c>
      <c r="F61" s="121">
        <v>17.020000000000003</v>
      </c>
      <c r="G61" s="122" t="s">
        <v>214</v>
      </c>
      <c r="H61" s="213"/>
      <c r="I61" s="207"/>
      <c r="J61" s="207"/>
      <c r="K61" s="207"/>
      <c r="L61" s="207"/>
      <c r="M61" s="207"/>
      <c r="N61" s="207"/>
      <c r="O61" s="207"/>
      <c r="P61" s="123">
        <f t="shared" si="0"/>
        <v>0</v>
      </c>
      <c r="Q61" s="208" t="str">
        <f t="shared" si="1"/>
        <v>Debil</v>
      </c>
      <c r="R61" s="207" t="s">
        <v>516</v>
      </c>
      <c r="S61" s="224" t="str">
        <f t="shared" si="2"/>
        <v>DebilFuerte</v>
      </c>
      <c r="T61" s="224">
        <f>IFERROR(VLOOKUP(S61,'Tablas de calculos'!$AU$16:$AV$24,2,FALSE),"")</f>
        <v>7</v>
      </c>
      <c r="U61" s="208" t="str">
        <f>IFERROR(VLOOKUP(T61,'Tablas de calculos'!$AV$16:$AY$24,4),"")</f>
        <v>Débil</v>
      </c>
      <c r="V61" s="207" t="s">
        <v>578</v>
      </c>
      <c r="W61" s="207" t="s">
        <v>578</v>
      </c>
      <c r="X61" s="123" t="str">
        <f t="shared" si="3"/>
        <v>DébilDirectamenteDirectamente</v>
      </c>
      <c r="Y61" s="208" t="str">
        <f>IFERROR(VLOOKUP(X61,'Tablas de calculos'!$AZ$4:$BE$11,5,FALSE),"")</f>
        <v/>
      </c>
      <c r="Z61" s="208" t="str">
        <f>IFERROR(VLOOKUP(X61,'Tablas de calculos'!$AZ$4:$BE$11,6,FALSE),"")</f>
        <v/>
      </c>
    </row>
    <row r="62" spans="1:26" ht="60" x14ac:dyDescent="0.25">
      <c r="A62" s="232" t="s">
        <v>108</v>
      </c>
      <c r="B62" s="61">
        <v>18</v>
      </c>
      <c r="C62" s="61" t="str">
        <f>+VLOOKUP(Tabla9[[#This Row],[Cod. Riesgo]],Tabla_Riesgos[[Número]:[Tipo de Riesgo]],6,FALSE)</f>
        <v>Estratégico</v>
      </c>
      <c r="D62" s="119" t="str">
        <f>VLOOKUP(B62,Tabla_Riesgos[#All],2,0)</f>
        <v>TODOS LOS PROCESOS</v>
      </c>
      <c r="E62" s="120" t="str">
        <f>VLOOKUP(B62,Tabla_Riesgos[#All],3,0)</f>
        <v>No disponibilidad de recursos para gestionar la distribución a las entidades del Estado</v>
      </c>
      <c r="F62" s="121">
        <v>18.010000000000002</v>
      </c>
      <c r="G62" s="122" t="s">
        <v>215</v>
      </c>
      <c r="H62" s="213" t="s">
        <v>544</v>
      </c>
      <c r="I62" s="207" t="s">
        <v>486</v>
      </c>
      <c r="J62" s="207" t="s">
        <v>490</v>
      </c>
      <c r="K62" s="207" t="s">
        <v>494</v>
      </c>
      <c r="L62" s="207" t="s">
        <v>498</v>
      </c>
      <c r="M62" s="207" t="s">
        <v>503</v>
      </c>
      <c r="N62" s="207" t="s">
        <v>508</v>
      </c>
      <c r="O62" s="207" t="s">
        <v>512</v>
      </c>
      <c r="P62" s="123">
        <f t="shared" si="0"/>
        <v>100</v>
      </c>
      <c r="Q62" s="208" t="str">
        <f t="shared" si="1"/>
        <v>Fuerte</v>
      </c>
      <c r="R62" s="207" t="s">
        <v>516</v>
      </c>
      <c r="S62" s="224" t="str">
        <f t="shared" si="2"/>
        <v>FuerteFuerte</v>
      </c>
      <c r="T62" s="224">
        <f>IFERROR(VLOOKUP(S62,'Tablas de calculos'!$AU$16:$AV$24,2,FALSE),"")</f>
        <v>1</v>
      </c>
      <c r="U62" s="208" t="str">
        <f>IFERROR(VLOOKUP(T62,'Tablas de calculos'!$AV$16:$AY$24,4),"")</f>
        <v>Fuerte</v>
      </c>
      <c r="V62" s="207" t="s">
        <v>578</v>
      </c>
      <c r="W62" s="207" t="s">
        <v>575</v>
      </c>
      <c r="X62" s="123" t="str">
        <f t="shared" si="3"/>
        <v>FuerteDirectamenteIndirectamente</v>
      </c>
      <c r="Y62" s="208">
        <f>IFERROR(VLOOKUP(X62,'Tablas de calculos'!$AZ$4:$BE$11,5,FALSE),"")</f>
        <v>2</v>
      </c>
      <c r="Z62" s="208">
        <f>IFERROR(VLOOKUP(X62,'Tablas de calculos'!$AZ$4:$BE$11,6,FALSE),"")</f>
        <v>1</v>
      </c>
    </row>
    <row r="63" spans="1:26" ht="60" x14ac:dyDescent="0.25">
      <c r="A63" s="232" t="s">
        <v>108</v>
      </c>
      <c r="B63" s="61">
        <v>18</v>
      </c>
      <c r="C63" s="61" t="str">
        <f>+VLOOKUP(Tabla9[[#This Row],[Cod. Riesgo]],Tabla_Riesgos[[Número]:[Tipo de Riesgo]],6,FALSE)</f>
        <v>Estratégico</v>
      </c>
      <c r="D63" s="119" t="str">
        <f>VLOOKUP(B63,Tabla_Riesgos[#All],2,0)</f>
        <v>TODOS LOS PROCESOS</v>
      </c>
      <c r="E63" s="120" t="str">
        <f>VLOOKUP(B63,Tabla_Riesgos[#All],3,0)</f>
        <v>No disponibilidad de recursos para gestionar la distribución a las entidades del Estado</v>
      </c>
      <c r="F63" s="121">
        <v>18.020000000000003</v>
      </c>
      <c r="G63" s="122" t="s">
        <v>216</v>
      </c>
      <c r="H63" s="213" t="s">
        <v>544</v>
      </c>
      <c r="I63" s="207" t="s">
        <v>486</v>
      </c>
      <c r="J63" s="207" t="s">
        <v>490</v>
      </c>
      <c r="K63" s="207" t="s">
        <v>494</v>
      </c>
      <c r="L63" s="207" t="s">
        <v>498</v>
      </c>
      <c r="M63" s="207" t="s">
        <v>503</v>
      </c>
      <c r="N63" s="207" t="s">
        <v>508</v>
      </c>
      <c r="O63" s="207" t="s">
        <v>512</v>
      </c>
      <c r="P63" s="123">
        <f t="shared" si="0"/>
        <v>100</v>
      </c>
      <c r="Q63" s="208" t="str">
        <f t="shared" si="1"/>
        <v>Fuerte</v>
      </c>
      <c r="R63" s="207" t="s">
        <v>516</v>
      </c>
      <c r="S63" s="224" t="str">
        <f t="shared" si="2"/>
        <v>FuerteFuerte</v>
      </c>
      <c r="T63" s="224">
        <f>IFERROR(VLOOKUP(S63,'Tablas de calculos'!$AU$16:$AV$24,2,FALSE),"")</f>
        <v>1</v>
      </c>
      <c r="U63" s="208" t="str">
        <f>IFERROR(VLOOKUP(T63,'Tablas de calculos'!$AV$16:$AY$24,4),"")</f>
        <v>Fuerte</v>
      </c>
      <c r="V63" s="207" t="s">
        <v>578</v>
      </c>
      <c r="W63" s="207" t="s">
        <v>575</v>
      </c>
      <c r="X63" s="123" t="str">
        <f t="shared" si="3"/>
        <v>FuerteDirectamenteIndirectamente</v>
      </c>
      <c r="Y63" s="208">
        <f>IFERROR(VLOOKUP(X63,'Tablas de calculos'!$AZ$4:$BE$11,5,FALSE),"")</f>
        <v>2</v>
      </c>
      <c r="Z63" s="208">
        <f>IFERROR(VLOOKUP(X63,'Tablas de calculos'!$AZ$4:$BE$11,6,FALSE),"")</f>
        <v>1</v>
      </c>
    </row>
    <row r="64" spans="1:26" ht="45" x14ac:dyDescent="0.25">
      <c r="A64" s="232" t="s">
        <v>108</v>
      </c>
      <c r="B64" s="61">
        <v>18</v>
      </c>
      <c r="C64" s="61" t="str">
        <f>+VLOOKUP(Tabla9[[#This Row],[Cod. Riesgo]],Tabla_Riesgos[[Número]:[Tipo de Riesgo]],6,FALSE)</f>
        <v>Estratégico</v>
      </c>
      <c r="D64" s="119" t="str">
        <f>VLOOKUP(B64,Tabla_Riesgos[#All],2,0)</f>
        <v>TODOS LOS PROCESOS</v>
      </c>
      <c r="E64" s="120" t="str">
        <f>VLOOKUP(B64,Tabla_Riesgos[#All],3,0)</f>
        <v>No disponibilidad de recursos para gestionar la distribución a las entidades del Estado</v>
      </c>
      <c r="F64" s="121">
        <v>18.030000000000005</v>
      </c>
      <c r="G64" s="122" t="s">
        <v>217</v>
      </c>
      <c r="H64" s="213" t="s">
        <v>544</v>
      </c>
      <c r="I64" s="207" t="s">
        <v>486</v>
      </c>
      <c r="J64" s="207" t="s">
        <v>490</v>
      </c>
      <c r="K64" s="207" t="s">
        <v>494</v>
      </c>
      <c r="L64" s="207" t="s">
        <v>498</v>
      </c>
      <c r="M64" s="207" t="s">
        <v>503</v>
      </c>
      <c r="N64" s="207" t="s">
        <v>508</v>
      </c>
      <c r="O64" s="207" t="s">
        <v>512</v>
      </c>
      <c r="P64" s="123">
        <f t="shared" si="0"/>
        <v>100</v>
      </c>
      <c r="Q64" s="208" t="str">
        <f t="shared" si="1"/>
        <v>Fuerte</v>
      </c>
      <c r="R64" s="207" t="s">
        <v>516</v>
      </c>
      <c r="S64" s="224" t="str">
        <f t="shared" si="2"/>
        <v>FuerteFuerte</v>
      </c>
      <c r="T64" s="224">
        <f>IFERROR(VLOOKUP(S64,'Tablas de calculos'!$AU$16:$AV$24,2,FALSE),"")</f>
        <v>1</v>
      </c>
      <c r="U64" s="208" t="str">
        <f>IFERROR(VLOOKUP(T64,'Tablas de calculos'!$AV$16:$AY$24,4),"")</f>
        <v>Fuerte</v>
      </c>
      <c r="V64" s="207" t="s">
        <v>578</v>
      </c>
      <c r="W64" s="207" t="s">
        <v>575</v>
      </c>
      <c r="X64" s="123" t="str">
        <f t="shared" si="3"/>
        <v>FuerteDirectamenteIndirectamente</v>
      </c>
      <c r="Y64" s="208">
        <f>IFERROR(VLOOKUP(X64,'Tablas de calculos'!$AZ$4:$BE$11,5,FALSE),"")</f>
        <v>2</v>
      </c>
      <c r="Z64" s="208">
        <f>IFERROR(VLOOKUP(X64,'Tablas de calculos'!$AZ$4:$BE$11,6,FALSE),"")</f>
        <v>1</v>
      </c>
    </row>
    <row r="65" spans="1:26" ht="60" x14ac:dyDescent="0.25">
      <c r="A65" s="232" t="s">
        <v>108</v>
      </c>
      <c r="B65" s="61">
        <v>19</v>
      </c>
      <c r="C65" s="61" t="str">
        <f>+VLOOKUP(Tabla9[[#This Row],[Cod. Riesgo]],Tabla_Riesgos[[Número]:[Tipo de Riesgo]],6,FALSE)</f>
        <v>Operativo</v>
      </c>
      <c r="D65" s="119" t="str">
        <f>VLOOKUP(B65,Tabla_Riesgos[#All],2,0)</f>
        <v>TODOS LOS PROCESOS</v>
      </c>
      <c r="E65" s="120" t="str">
        <f>VLOOKUP(B65,Tabla_Riesgos[#All],3,0)</f>
        <v>Se pueden establecer procesos con controles obsoletos o desbordados en términos de la operación</v>
      </c>
      <c r="F65" s="121">
        <v>19.010000000000002</v>
      </c>
      <c r="G65" s="122" t="s">
        <v>218</v>
      </c>
      <c r="H65" s="213" t="s">
        <v>544</v>
      </c>
      <c r="I65" s="207" t="s">
        <v>486</v>
      </c>
      <c r="J65" s="207" t="s">
        <v>490</v>
      </c>
      <c r="K65" s="207" t="s">
        <v>494</v>
      </c>
      <c r="L65" s="207" t="s">
        <v>498</v>
      </c>
      <c r="M65" s="207" t="s">
        <v>503</v>
      </c>
      <c r="N65" s="207" t="s">
        <v>508</v>
      </c>
      <c r="O65" s="207" t="s">
        <v>512</v>
      </c>
      <c r="P65" s="123">
        <f t="shared" si="0"/>
        <v>100</v>
      </c>
      <c r="Q65" s="208" t="str">
        <f t="shared" si="1"/>
        <v>Fuerte</v>
      </c>
      <c r="R65" s="207" t="s">
        <v>516</v>
      </c>
      <c r="S65" s="224" t="str">
        <f t="shared" si="2"/>
        <v>FuerteFuerte</v>
      </c>
      <c r="T65" s="224">
        <f>IFERROR(VLOOKUP(S65,'Tablas de calculos'!$AU$16:$AV$24,2,FALSE),"")</f>
        <v>1</v>
      </c>
      <c r="U65" s="208" t="str">
        <f>IFERROR(VLOOKUP(T65,'Tablas de calculos'!$AV$16:$AY$24,4),"")</f>
        <v>Fuerte</v>
      </c>
      <c r="V65" s="207" t="s">
        <v>578</v>
      </c>
      <c r="W65" s="207" t="s">
        <v>578</v>
      </c>
      <c r="X65" s="123" t="str">
        <f t="shared" si="3"/>
        <v>FuerteDirectamenteDirectamente</v>
      </c>
      <c r="Y65" s="208">
        <f>IFERROR(VLOOKUP(X65,'Tablas de calculos'!$AZ$4:$BE$11,5,FALSE),"")</f>
        <v>2</v>
      </c>
      <c r="Z65" s="208">
        <f>IFERROR(VLOOKUP(X65,'Tablas de calculos'!$AZ$4:$BE$11,6,FALSE),"")</f>
        <v>2</v>
      </c>
    </row>
    <row r="66" spans="1:26" ht="75" x14ac:dyDescent="0.25">
      <c r="A66" s="232" t="s">
        <v>108</v>
      </c>
      <c r="B66" s="61">
        <v>19</v>
      </c>
      <c r="C66" s="61" t="str">
        <f>+VLOOKUP(Tabla9[[#This Row],[Cod. Riesgo]],Tabla_Riesgos[[Número]:[Tipo de Riesgo]],6,FALSE)</f>
        <v>Operativo</v>
      </c>
      <c r="D66" s="119" t="str">
        <f>VLOOKUP(B66,Tabla_Riesgos[#All],2,0)</f>
        <v>TODOS LOS PROCESOS</v>
      </c>
      <c r="E66" s="120" t="str">
        <f>VLOOKUP(B66,Tabla_Riesgos[#All],3,0)</f>
        <v>Se pueden establecer procesos con controles obsoletos o desbordados en términos de la operación</v>
      </c>
      <c r="F66" s="121">
        <v>19.020000000000003</v>
      </c>
      <c r="G66" s="122" t="s">
        <v>219</v>
      </c>
      <c r="H66" s="213" t="s">
        <v>544</v>
      </c>
      <c r="I66" s="207" t="s">
        <v>486</v>
      </c>
      <c r="J66" s="207" t="s">
        <v>490</v>
      </c>
      <c r="K66" s="207" t="s">
        <v>494</v>
      </c>
      <c r="L66" s="207" t="s">
        <v>498</v>
      </c>
      <c r="M66" s="207" t="s">
        <v>503</v>
      </c>
      <c r="N66" s="207" t="s">
        <v>508</v>
      </c>
      <c r="O66" s="207" t="s">
        <v>512</v>
      </c>
      <c r="P66" s="123">
        <f t="shared" si="0"/>
        <v>100</v>
      </c>
      <c r="Q66" s="208" t="str">
        <f t="shared" si="1"/>
        <v>Fuerte</v>
      </c>
      <c r="R66" s="207" t="s">
        <v>516</v>
      </c>
      <c r="S66" s="224" t="str">
        <f t="shared" si="2"/>
        <v>FuerteFuerte</v>
      </c>
      <c r="T66" s="224">
        <f>IFERROR(VLOOKUP(S66,'Tablas de calculos'!$AU$16:$AV$24,2,FALSE),"")</f>
        <v>1</v>
      </c>
      <c r="U66" s="208" t="str">
        <f>IFERROR(VLOOKUP(T66,'Tablas de calculos'!$AV$16:$AY$24,4),"")</f>
        <v>Fuerte</v>
      </c>
      <c r="V66" s="207" t="s">
        <v>578</v>
      </c>
      <c r="W66" s="207" t="s">
        <v>578</v>
      </c>
      <c r="X66" s="123" t="str">
        <f t="shared" si="3"/>
        <v>FuerteDirectamenteDirectamente</v>
      </c>
      <c r="Y66" s="208">
        <f>IFERROR(VLOOKUP(X66,'Tablas de calculos'!$AZ$4:$BE$11,5,FALSE),"")</f>
        <v>2</v>
      </c>
      <c r="Z66" s="208">
        <f>IFERROR(VLOOKUP(X66,'Tablas de calculos'!$AZ$4:$BE$11,6,FALSE),"")</f>
        <v>2</v>
      </c>
    </row>
    <row r="67" spans="1:26" ht="45" x14ac:dyDescent="0.25">
      <c r="A67" s="232" t="s">
        <v>108</v>
      </c>
      <c r="B67" s="61">
        <v>20</v>
      </c>
      <c r="C67" s="61" t="str">
        <f>+VLOOKUP(Tabla9[[#This Row],[Cod. Riesgo]],Tabla_Riesgos[[Número]:[Tipo de Riesgo]],6,FALSE)</f>
        <v>Seguridad de la Información</v>
      </c>
      <c r="D67" s="119" t="str">
        <f>VLOOKUP(B67,Tabla_Riesgos[#All],2,0)</f>
        <v>TODOS LOS PROCESOS</v>
      </c>
      <c r="E67" s="120" t="str">
        <f>VLOOKUP(B67,Tabla_Riesgos[#All],3,0)</f>
        <v>Falta de programas de gestión de cambio y seguimientos en el uso y apropiación de TIC's</v>
      </c>
      <c r="F67" s="121">
        <v>20.010000000000002</v>
      </c>
      <c r="G67" s="122" t="s">
        <v>220</v>
      </c>
      <c r="H67" s="213" t="s">
        <v>544</v>
      </c>
      <c r="I67" s="207" t="s">
        <v>486</v>
      </c>
      <c r="J67" s="207" t="s">
        <v>490</v>
      </c>
      <c r="K67" s="207" t="s">
        <v>494</v>
      </c>
      <c r="L67" s="207" t="s">
        <v>498</v>
      </c>
      <c r="M67" s="207" t="s">
        <v>503</v>
      </c>
      <c r="N67" s="207" t="s">
        <v>508</v>
      </c>
      <c r="O67" s="207" t="s">
        <v>512</v>
      </c>
      <c r="P67" s="123">
        <f t="shared" si="0"/>
        <v>100</v>
      </c>
      <c r="Q67" s="208" t="str">
        <f t="shared" si="1"/>
        <v>Fuerte</v>
      </c>
      <c r="R67" s="207" t="s">
        <v>516</v>
      </c>
      <c r="S67" s="224" t="str">
        <f t="shared" si="2"/>
        <v>FuerteFuerte</v>
      </c>
      <c r="T67" s="224">
        <f>IFERROR(VLOOKUP(S67,'Tablas de calculos'!$AU$16:$AV$24,2,FALSE),"")</f>
        <v>1</v>
      </c>
      <c r="U67" s="208" t="str">
        <f>IFERROR(VLOOKUP(T67,'Tablas de calculos'!$AV$16:$AY$24,4),"")</f>
        <v>Fuerte</v>
      </c>
      <c r="V67" s="207" t="s">
        <v>578</v>
      </c>
      <c r="W67" s="207" t="s">
        <v>578</v>
      </c>
      <c r="X67" s="123" t="str">
        <f t="shared" si="3"/>
        <v>FuerteDirectamenteDirectamente</v>
      </c>
      <c r="Y67" s="208">
        <f>IFERROR(VLOOKUP(X67,'Tablas de calculos'!$AZ$4:$BE$11,5,FALSE),"")</f>
        <v>2</v>
      </c>
      <c r="Z67" s="208">
        <f>IFERROR(VLOOKUP(X67,'Tablas de calculos'!$AZ$4:$BE$11,6,FALSE),"")</f>
        <v>2</v>
      </c>
    </row>
    <row r="68" spans="1:26" ht="60" x14ac:dyDescent="0.25">
      <c r="A68" s="232" t="s">
        <v>108</v>
      </c>
      <c r="B68" s="61">
        <v>21</v>
      </c>
      <c r="C68" s="61" t="str">
        <f>+VLOOKUP(Tabla9[[#This Row],[Cod. Riesgo]],Tabla_Riesgos[[Número]:[Tipo de Riesgo]],6,FALSE)</f>
        <v>Estratégico</v>
      </c>
      <c r="D68" s="119" t="str">
        <f>VLOOKUP(B68,Tabla_Riesgos[#All],2,0)</f>
        <v>TODOS LOS PROCESOS</v>
      </c>
      <c r="E68" s="120" t="str">
        <f>VLOOKUP(B68,Tabla_Riesgos[#All],3,0)</f>
        <v>No se cuente con los recursos suficientes para lograr el objetivo institucional</v>
      </c>
      <c r="F68" s="121">
        <v>21.01</v>
      </c>
      <c r="G68" s="122" t="s">
        <v>221</v>
      </c>
      <c r="H68" s="213" t="s">
        <v>544</v>
      </c>
      <c r="I68" s="207" t="s">
        <v>486</v>
      </c>
      <c r="J68" s="207" t="s">
        <v>490</v>
      </c>
      <c r="K68" s="207" t="s">
        <v>494</v>
      </c>
      <c r="L68" s="207" t="s">
        <v>498</v>
      </c>
      <c r="M68" s="207" t="s">
        <v>503</v>
      </c>
      <c r="N68" s="207" t="s">
        <v>508</v>
      </c>
      <c r="O68" s="207" t="s">
        <v>512</v>
      </c>
      <c r="P68" s="123">
        <f t="shared" ref="P68:P131" si="4">IFERROR(IF(I68="Asignado",15,0)+IF(J68="Adecuado",15,0)+IF(K68="Oportuna",15,0)+IF(L68="Prevenir",15,0)+IF(L68="Detectar",10,0)+IF(M68="Confiable",15,0)+IF(N68="Se investigan y resuelven oportunamente",15,0)+IF(O68="Completa",10,0)+IF(O68="Incompleta",5,0),"")</f>
        <v>100</v>
      </c>
      <c r="Q68" s="208" t="str">
        <f t="shared" ref="Q68:Q131" si="5">IF(P68&lt;86,"Debil",IF(P68&lt;96,"Moderado","Fuerte"))</f>
        <v>Fuerte</v>
      </c>
      <c r="R68" s="207" t="s">
        <v>516</v>
      </c>
      <c r="S68" s="224" t="str">
        <f t="shared" ref="S68:S131" si="6">_xlfn.CONCAT(Q68,R68)</f>
        <v>FuerteFuerte</v>
      </c>
      <c r="T68" s="224">
        <f>IFERROR(VLOOKUP(S68,'Tablas de calculos'!$AU$16:$AV$24,2,FALSE),"")</f>
        <v>1</v>
      </c>
      <c r="U68" s="208" t="str">
        <f>IFERROR(VLOOKUP(T68,'Tablas de calculos'!$AV$16:$AY$24,4),"")</f>
        <v>Fuerte</v>
      </c>
      <c r="V68" s="207" t="s">
        <v>578</v>
      </c>
      <c r="W68" s="207" t="s">
        <v>578</v>
      </c>
      <c r="X68" s="123" t="str">
        <f t="shared" ref="X68:X131" si="7">CONCATENATE(U68,V68,W68)</f>
        <v>FuerteDirectamenteDirectamente</v>
      </c>
      <c r="Y68" s="208">
        <f>IFERROR(VLOOKUP(X68,'Tablas de calculos'!$AZ$4:$BE$11,5,FALSE),"")</f>
        <v>2</v>
      </c>
      <c r="Z68" s="208">
        <f>IFERROR(VLOOKUP(X68,'Tablas de calculos'!$AZ$4:$BE$11,6,FALSE),"")</f>
        <v>2</v>
      </c>
    </row>
    <row r="69" spans="1:26" ht="60" x14ac:dyDescent="0.25">
      <c r="A69" s="232" t="s">
        <v>108</v>
      </c>
      <c r="B69" s="61">
        <v>21</v>
      </c>
      <c r="C69" s="61" t="str">
        <f>+VLOOKUP(Tabla9[[#This Row],[Cod. Riesgo]],Tabla_Riesgos[[Número]:[Tipo de Riesgo]],6,FALSE)</f>
        <v>Estratégico</v>
      </c>
      <c r="D69" s="119" t="str">
        <f>VLOOKUP(B69,Tabla_Riesgos[#All],2,0)</f>
        <v>TODOS LOS PROCESOS</v>
      </c>
      <c r="E69" s="120" t="str">
        <f>VLOOKUP(B69,Tabla_Riesgos[#All],3,0)</f>
        <v>No se cuente con los recursos suficientes para lograr el objetivo institucional</v>
      </c>
      <c r="F69" s="121">
        <v>21.020000000000003</v>
      </c>
      <c r="G69" s="122" t="s">
        <v>216</v>
      </c>
      <c r="H69" s="213" t="s">
        <v>544</v>
      </c>
      <c r="I69" s="207" t="s">
        <v>486</v>
      </c>
      <c r="J69" s="207" t="s">
        <v>490</v>
      </c>
      <c r="K69" s="207" t="s">
        <v>494</v>
      </c>
      <c r="L69" s="207" t="s">
        <v>498</v>
      </c>
      <c r="M69" s="207" t="s">
        <v>503</v>
      </c>
      <c r="N69" s="207" t="s">
        <v>508</v>
      </c>
      <c r="O69" s="207" t="s">
        <v>512</v>
      </c>
      <c r="P69" s="123">
        <f t="shared" si="4"/>
        <v>100</v>
      </c>
      <c r="Q69" s="208" t="str">
        <f t="shared" si="5"/>
        <v>Fuerte</v>
      </c>
      <c r="R69" s="207" t="s">
        <v>516</v>
      </c>
      <c r="S69" s="224" t="str">
        <f t="shared" si="6"/>
        <v>FuerteFuerte</v>
      </c>
      <c r="T69" s="224">
        <f>IFERROR(VLOOKUP(S69,'Tablas de calculos'!$AU$16:$AV$24,2,FALSE),"")</f>
        <v>1</v>
      </c>
      <c r="U69" s="208" t="str">
        <f>IFERROR(VLOOKUP(T69,'Tablas de calculos'!$AV$16:$AY$24,4),"")</f>
        <v>Fuerte</v>
      </c>
      <c r="V69" s="207" t="s">
        <v>578</v>
      </c>
      <c r="W69" s="207" t="s">
        <v>575</v>
      </c>
      <c r="X69" s="123" t="str">
        <f t="shared" si="7"/>
        <v>FuerteDirectamenteIndirectamente</v>
      </c>
      <c r="Y69" s="208">
        <f>IFERROR(VLOOKUP(X69,'Tablas de calculos'!$AZ$4:$BE$11,5,FALSE),"")</f>
        <v>2</v>
      </c>
      <c r="Z69" s="208">
        <f>IFERROR(VLOOKUP(X69,'Tablas de calculos'!$AZ$4:$BE$11,6,FALSE),"")</f>
        <v>1</v>
      </c>
    </row>
    <row r="70" spans="1:26" ht="45" x14ac:dyDescent="0.25">
      <c r="A70" s="232" t="s">
        <v>108</v>
      </c>
      <c r="B70" s="61">
        <v>21</v>
      </c>
      <c r="C70" s="61" t="str">
        <f>+VLOOKUP(Tabla9[[#This Row],[Cod. Riesgo]],Tabla_Riesgos[[Número]:[Tipo de Riesgo]],6,FALSE)</f>
        <v>Estratégico</v>
      </c>
      <c r="D70" s="119" t="str">
        <f>VLOOKUP(B70,Tabla_Riesgos[#All],2,0)</f>
        <v>TODOS LOS PROCESOS</v>
      </c>
      <c r="E70" s="120" t="str">
        <f>VLOOKUP(B70,Tabla_Riesgos[#All],3,0)</f>
        <v>No se cuente con los recursos suficientes para lograr el objetivo institucional</v>
      </c>
      <c r="F70" s="121">
        <v>21.030000000000005</v>
      </c>
      <c r="G70" s="122" t="s">
        <v>217</v>
      </c>
      <c r="H70" s="213" t="s">
        <v>544</v>
      </c>
      <c r="I70" s="207" t="s">
        <v>486</v>
      </c>
      <c r="J70" s="207" t="s">
        <v>490</v>
      </c>
      <c r="K70" s="207" t="s">
        <v>494</v>
      </c>
      <c r="L70" s="207" t="s">
        <v>499</v>
      </c>
      <c r="M70" s="207" t="s">
        <v>503</v>
      </c>
      <c r="N70" s="207" t="s">
        <v>508</v>
      </c>
      <c r="O70" s="207" t="s">
        <v>512</v>
      </c>
      <c r="P70" s="123">
        <f t="shared" si="4"/>
        <v>95</v>
      </c>
      <c r="Q70" s="208" t="str">
        <f t="shared" si="5"/>
        <v>Moderado</v>
      </c>
      <c r="R70" s="207" t="s">
        <v>516</v>
      </c>
      <c r="S70" s="224" t="str">
        <f t="shared" si="6"/>
        <v>ModeradoFuerte</v>
      </c>
      <c r="T70" s="224">
        <f>IFERROR(VLOOKUP(S70,'Tablas de calculos'!$AU$16:$AV$24,2,FALSE),"")</f>
        <v>4</v>
      </c>
      <c r="U70" s="208" t="str">
        <f>IFERROR(VLOOKUP(T70,'Tablas de calculos'!$AV$16:$AY$24,4),"")</f>
        <v>Moderado</v>
      </c>
      <c r="V70" s="207" t="s">
        <v>578</v>
      </c>
      <c r="W70" s="207" t="s">
        <v>578</v>
      </c>
      <c r="X70" s="123" t="str">
        <f t="shared" si="7"/>
        <v>ModeradoDirectamenteDirectamente</v>
      </c>
      <c r="Y70" s="208">
        <f>IFERROR(VLOOKUP(X70,'Tablas de calculos'!$AZ$4:$BE$11,5,FALSE),"")</f>
        <v>1</v>
      </c>
      <c r="Z70" s="208">
        <f>IFERROR(VLOOKUP(X70,'Tablas de calculos'!$AZ$4:$BE$11,6,FALSE),"")</f>
        <v>1</v>
      </c>
    </row>
    <row r="71" spans="1:26" ht="105" x14ac:dyDescent="0.25">
      <c r="A71" s="232" t="s">
        <v>108</v>
      </c>
      <c r="B71" s="61">
        <v>22</v>
      </c>
      <c r="C71" s="61" t="str">
        <f>+VLOOKUP(Tabla9[[#This Row],[Cod. Riesgo]],Tabla_Riesgos[[Número]:[Tipo de Riesgo]],6,FALSE)</f>
        <v>Estratégico</v>
      </c>
      <c r="D71" s="119" t="str">
        <f>VLOOKUP(B71,Tabla_Riesgos[#All],2,0)</f>
        <v>RECEPCIÓN Y REGISTRO</v>
      </c>
      <c r="E71" s="120" t="str">
        <f>VLOOKUP(B71,Tabla_Riesgos[#All],3,0)</f>
        <v>Asignar activos a Depositarios Provisionales y Liquidadores con características erróneas (tales como actividad económica, cobertura en departamento o municipio,  clasificación de experiencia o categoría de inscripción)</v>
      </c>
      <c r="F71" s="121">
        <v>22.01</v>
      </c>
      <c r="G71" s="122" t="s">
        <v>222</v>
      </c>
      <c r="H71" s="213"/>
      <c r="I71" s="207"/>
      <c r="J71" s="207"/>
      <c r="K71" s="207"/>
      <c r="L71" s="207"/>
      <c r="M71" s="207"/>
      <c r="N71" s="207"/>
      <c r="O71" s="207"/>
      <c r="P71" s="123">
        <f t="shared" si="4"/>
        <v>0</v>
      </c>
      <c r="Q71" s="208" t="str">
        <f t="shared" si="5"/>
        <v>Debil</v>
      </c>
      <c r="R71" s="207" t="s">
        <v>516</v>
      </c>
      <c r="S71" s="224" t="str">
        <f t="shared" si="6"/>
        <v>DebilFuerte</v>
      </c>
      <c r="T71" s="224">
        <f>IFERROR(VLOOKUP(S71,'Tablas de calculos'!$AU$16:$AV$24,2,FALSE),"")</f>
        <v>7</v>
      </c>
      <c r="U71" s="208" t="str">
        <f>IFERROR(VLOOKUP(T71,'Tablas de calculos'!$AV$16:$AY$24,4),"")</f>
        <v>Débil</v>
      </c>
      <c r="V71" s="207" t="s">
        <v>578</v>
      </c>
      <c r="W71" s="207" t="s">
        <v>578</v>
      </c>
      <c r="X71" s="123" t="str">
        <f t="shared" si="7"/>
        <v>DébilDirectamenteDirectamente</v>
      </c>
      <c r="Y71" s="208" t="str">
        <f>IFERROR(VLOOKUP(X71,'Tablas de calculos'!$AZ$4:$BE$11,5,FALSE),"")</f>
        <v/>
      </c>
      <c r="Z71" s="208" t="str">
        <f>IFERROR(VLOOKUP(X71,'Tablas de calculos'!$AZ$4:$BE$11,6,FALSE),"")</f>
        <v/>
      </c>
    </row>
    <row r="72" spans="1:26" ht="105" x14ac:dyDescent="0.25">
      <c r="A72" s="232" t="s">
        <v>108</v>
      </c>
      <c r="B72" s="61">
        <v>22</v>
      </c>
      <c r="C72" s="61" t="str">
        <f>+VLOOKUP(Tabla9[[#This Row],[Cod. Riesgo]],Tabla_Riesgos[[Número]:[Tipo de Riesgo]],6,FALSE)</f>
        <v>Estratégico</v>
      </c>
      <c r="D72" s="119" t="str">
        <f>VLOOKUP(B72,Tabla_Riesgos[#All],2,0)</f>
        <v>RECEPCIÓN Y REGISTRO</v>
      </c>
      <c r="E72" s="120" t="str">
        <f>VLOOKUP(B72,Tabla_Riesgos[#All],3,0)</f>
        <v>Asignar activos a Depositarios Provisionales y Liquidadores con características erróneas (tales como actividad económica, cobertura en departamento o municipio,  clasificación de experiencia o categoría de inscripción)</v>
      </c>
      <c r="F72" s="121">
        <v>22.020000000000003</v>
      </c>
      <c r="G72" s="122" t="s">
        <v>223</v>
      </c>
      <c r="H72" s="213"/>
      <c r="I72" s="207"/>
      <c r="J72" s="207"/>
      <c r="K72" s="207"/>
      <c r="L72" s="207"/>
      <c r="M72" s="207"/>
      <c r="N72" s="207"/>
      <c r="O72" s="207"/>
      <c r="P72" s="123">
        <f t="shared" si="4"/>
        <v>0</v>
      </c>
      <c r="Q72" s="208" t="str">
        <f t="shared" si="5"/>
        <v>Debil</v>
      </c>
      <c r="R72" s="207" t="s">
        <v>516</v>
      </c>
      <c r="S72" s="224" t="str">
        <f t="shared" si="6"/>
        <v>DebilFuerte</v>
      </c>
      <c r="T72" s="224">
        <f>IFERROR(VLOOKUP(S72,'Tablas de calculos'!$AU$16:$AV$24,2,FALSE),"")</f>
        <v>7</v>
      </c>
      <c r="U72" s="208" t="str">
        <f>IFERROR(VLOOKUP(T72,'Tablas de calculos'!$AV$16:$AY$24,4),"")</f>
        <v>Débil</v>
      </c>
      <c r="V72" s="207" t="s">
        <v>578</v>
      </c>
      <c r="W72" s="207" t="s">
        <v>578</v>
      </c>
      <c r="X72" s="123" t="str">
        <f t="shared" si="7"/>
        <v>DébilDirectamenteDirectamente</v>
      </c>
      <c r="Y72" s="208" t="str">
        <f>IFERROR(VLOOKUP(X72,'Tablas de calculos'!$AZ$4:$BE$11,5,FALSE),"")</f>
        <v/>
      </c>
      <c r="Z72" s="208" t="str">
        <f>IFERROR(VLOOKUP(X72,'Tablas de calculos'!$AZ$4:$BE$11,6,FALSE),"")</f>
        <v/>
      </c>
    </row>
    <row r="73" spans="1:26" ht="60" x14ac:dyDescent="0.25">
      <c r="A73" s="232" t="s">
        <v>108</v>
      </c>
      <c r="B73" s="61">
        <v>23</v>
      </c>
      <c r="C73" s="61" t="str">
        <f>+VLOOKUP(Tabla9[[#This Row],[Cod. Riesgo]],Tabla_Riesgos[[Número]:[Tipo de Riesgo]],6,FALSE)</f>
        <v>Estratégico</v>
      </c>
      <c r="D73" s="119" t="str">
        <f>VLOOKUP(B73,Tabla_Riesgos[#All],2,0)</f>
        <v>RECEPCIÓN Y REGISTRO</v>
      </c>
      <c r="E73" s="120" t="str">
        <f>VLOOKUP(B73,Tabla_Riesgos[#All],3,0)</f>
        <v>Puede que no haya recursos disponibles idóneos para la recepción de los Activos (Delegados, Bodegas, Especialistas, depositarios)</v>
      </c>
      <c r="F73" s="121">
        <v>23.01</v>
      </c>
      <c r="G73" s="122" t="s">
        <v>224</v>
      </c>
      <c r="H73" s="213"/>
      <c r="I73" s="207"/>
      <c r="J73" s="207"/>
      <c r="K73" s="207"/>
      <c r="L73" s="207"/>
      <c r="M73" s="207"/>
      <c r="N73" s="207"/>
      <c r="O73" s="207"/>
      <c r="P73" s="123">
        <f t="shared" si="4"/>
        <v>0</v>
      </c>
      <c r="Q73" s="208" t="str">
        <f t="shared" si="5"/>
        <v>Debil</v>
      </c>
      <c r="R73" s="207" t="s">
        <v>516</v>
      </c>
      <c r="S73" s="224" t="str">
        <f t="shared" si="6"/>
        <v>DebilFuerte</v>
      </c>
      <c r="T73" s="224">
        <f>IFERROR(VLOOKUP(S73,'Tablas de calculos'!$AU$16:$AV$24,2,FALSE),"")</f>
        <v>7</v>
      </c>
      <c r="U73" s="208" t="str">
        <f>IFERROR(VLOOKUP(T73,'Tablas de calculos'!$AV$16:$AY$24,4),"")</f>
        <v>Débil</v>
      </c>
      <c r="V73" s="207" t="s">
        <v>578</v>
      </c>
      <c r="W73" s="207" t="s">
        <v>578</v>
      </c>
      <c r="X73" s="123" t="str">
        <f t="shared" si="7"/>
        <v>DébilDirectamenteDirectamente</v>
      </c>
      <c r="Y73" s="208" t="str">
        <f>IFERROR(VLOOKUP(X73,'Tablas de calculos'!$AZ$4:$BE$11,5,FALSE),"")</f>
        <v/>
      </c>
      <c r="Z73" s="208" t="str">
        <f>IFERROR(VLOOKUP(X73,'Tablas de calculos'!$AZ$4:$BE$11,6,FALSE),"")</f>
        <v/>
      </c>
    </row>
    <row r="74" spans="1:26" ht="45" x14ac:dyDescent="0.25">
      <c r="A74" s="232" t="s">
        <v>108</v>
      </c>
      <c r="B74" s="61">
        <v>75</v>
      </c>
      <c r="C74" s="61" t="str">
        <f>+VLOOKUP(Tabla9[[#This Row],[Cod. Riesgo]],Tabla_Riesgos[[Número]:[Tipo de Riesgo]],6,FALSE)</f>
        <v>Seguridad de la Información</v>
      </c>
      <c r="D74" s="119" t="str">
        <f>VLOOKUP(B74,Tabla_Riesgos[#All],2,0)</f>
        <v>RECEPCIÓN Y REGISTRO</v>
      </c>
      <c r="E74" s="120" t="str">
        <f>VLOOKUP(B74,Tabla_Riesgos[#All],3,0)</f>
        <v>No contar con la información real del inventario de los activos en administración</v>
      </c>
      <c r="F74" s="121">
        <v>75.010000000000005</v>
      </c>
      <c r="G74" s="122" t="s">
        <v>225</v>
      </c>
      <c r="H74" s="213"/>
      <c r="I74" s="207"/>
      <c r="J74" s="207"/>
      <c r="K74" s="207"/>
      <c r="L74" s="207"/>
      <c r="M74" s="207"/>
      <c r="N74" s="207"/>
      <c r="O74" s="207"/>
      <c r="P74" s="123">
        <f t="shared" si="4"/>
        <v>0</v>
      </c>
      <c r="Q74" s="208" t="str">
        <f t="shared" si="5"/>
        <v>Debil</v>
      </c>
      <c r="R74" s="207" t="s">
        <v>516</v>
      </c>
      <c r="S74" s="224" t="str">
        <f t="shared" si="6"/>
        <v>DebilFuerte</v>
      </c>
      <c r="T74" s="224">
        <f>IFERROR(VLOOKUP(S74,'Tablas de calculos'!$AU$16:$AV$24,2,FALSE),"")</f>
        <v>7</v>
      </c>
      <c r="U74" s="208" t="str">
        <f>IFERROR(VLOOKUP(T74,'Tablas de calculos'!$AV$16:$AY$24,4),"")</f>
        <v>Débil</v>
      </c>
      <c r="V74" s="207" t="s">
        <v>578</v>
      </c>
      <c r="W74" s="207" t="s">
        <v>578</v>
      </c>
      <c r="X74" s="123" t="str">
        <f t="shared" si="7"/>
        <v>DébilDirectamenteDirectamente</v>
      </c>
      <c r="Y74" s="208" t="str">
        <f>IFERROR(VLOOKUP(X74,'Tablas de calculos'!$AZ$4:$BE$11,5,FALSE),"")</f>
        <v/>
      </c>
      <c r="Z74" s="208" t="str">
        <f>IFERROR(VLOOKUP(X74,'Tablas de calculos'!$AZ$4:$BE$11,6,FALSE),"")</f>
        <v/>
      </c>
    </row>
    <row r="75" spans="1:26" ht="45" x14ac:dyDescent="0.25">
      <c r="A75" s="232" t="s">
        <v>108</v>
      </c>
      <c r="B75" s="61">
        <v>75</v>
      </c>
      <c r="C75" s="61" t="str">
        <f>+VLOOKUP(Tabla9[[#This Row],[Cod. Riesgo]],Tabla_Riesgos[[Número]:[Tipo de Riesgo]],6,FALSE)</f>
        <v>Seguridad de la Información</v>
      </c>
      <c r="D75" s="119" t="str">
        <f>VLOOKUP(B75,Tabla_Riesgos[#All],2,0)</f>
        <v>RECEPCIÓN Y REGISTRO</v>
      </c>
      <c r="E75" s="120" t="str">
        <f>VLOOKUP(B75,Tabla_Riesgos[#All],3,0)</f>
        <v>No contar con la información real del inventario de los activos en administración</v>
      </c>
      <c r="F75" s="121">
        <v>75.02000000000001</v>
      </c>
      <c r="G75" s="122" t="s">
        <v>226</v>
      </c>
      <c r="H75" s="213"/>
      <c r="I75" s="207"/>
      <c r="J75" s="207"/>
      <c r="K75" s="207"/>
      <c r="L75" s="207"/>
      <c r="M75" s="207"/>
      <c r="N75" s="207"/>
      <c r="O75" s="207"/>
      <c r="P75" s="123">
        <f t="shared" si="4"/>
        <v>0</v>
      </c>
      <c r="Q75" s="208" t="str">
        <f t="shared" si="5"/>
        <v>Debil</v>
      </c>
      <c r="R75" s="207" t="s">
        <v>516</v>
      </c>
      <c r="S75" s="224" t="str">
        <f t="shared" si="6"/>
        <v>DebilFuerte</v>
      </c>
      <c r="T75" s="224">
        <f>IFERROR(VLOOKUP(S75,'Tablas de calculos'!$AU$16:$AV$24,2,FALSE),"")</f>
        <v>7</v>
      </c>
      <c r="U75" s="208" t="str">
        <f>IFERROR(VLOOKUP(T75,'Tablas de calculos'!$AV$16:$AY$24,4),"")</f>
        <v>Débil</v>
      </c>
      <c r="V75" s="207" t="s">
        <v>578</v>
      </c>
      <c r="W75" s="207" t="s">
        <v>578</v>
      </c>
      <c r="X75" s="123" t="str">
        <f t="shared" si="7"/>
        <v>DébilDirectamenteDirectamente</v>
      </c>
      <c r="Y75" s="208" t="str">
        <f>IFERROR(VLOOKUP(X75,'Tablas de calculos'!$AZ$4:$BE$11,5,FALSE),"")</f>
        <v/>
      </c>
      <c r="Z75" s="208" t="str">
        <f>IFERROR(VLOOKUP(X75,'Tablas de calculos'!$AZ$4:$BE$11,6,FALSE),"")</f>
        <v/>
      </c>
    </row>
    <row r="76" spans="1:26" ht="165" x14ac:dyDescent="0.25">
      <c r="A76" s="232" t="s">
        <v>108</v>
      </c>
      <c r="B76" s="61">
        <v>24</v>
      </c>
      <c r="C76" s="61" t="str">
        <f>+VLOOKUP(Tabla9[[#This Row],[Cod. Riesgo]],Tabla_Riesgos[[Número]:[Tipo de Riesgo]],6,FALSE)</f>
        <v>Operativo</v>
      </c>
      <c r="D76" s="119" t="str">
        <f>VLOOKUP(B76,Tabla_Riesgos[#All],2,0)</f>
        <v>RECEPCIÓN Y REGISTRO y DIAGNOSTICO Y ALISTAMIENTO DE ACTIVOS</v>
      </c>
      <c r="E76" s="120" t="str">
        <f>VLOOKUP(B76,Tabla_Riesgos[#All],3,0)</f>
        <v xml:space="preserve">Puede ocurrir que no se caracterice  adecuadamente el activo </v>
      </c>
      <c r="F76" s="121">
        <v>24.01</v>
      </c>
      <c r="G76" s="122" t="s">
        <v>227</v>
      </c>
      <c r="H76" s="213"/>
      <c r="I76" s="207"/>
      <c r="J76" s="207"/>
      <c r="K76" s="207"/>
      <c r="L76" s="207"/>
      <c r="M76" s="207"/>
      <c r="N76" s="207"/>
      <c r="O76" s="207"/>
      <c r="P76" s="123">
        <f t="shared" si="4"/>
        <v>0</v>
      </c>
      <c r="Q76" s="208" t="str">
        <f t="shared" si="5"/>
        <v>Debil</v>
      </c>
      <c r="R76" s="207" t="s">
        <v>516</v>
      </c>
      <c r="S76" s="224" t="str">
        <f t="shared" si="6"/>
        <v>DebilFuerte</v>
      </c>
      <c r="T76" s="224">
        <f>IFERROR(VLOOKUP(S76,'Tablas de calculos'!$AU$16:$AV$24,2,FALSE),"")</f>
        <v>7</v>
      </c>
      <c r="U76" s="208" t="str">
        <f>IFERROR(VLOOKUP(T76,'Tablas de calculos'!$AV$16:$AY$24,4),"")</f>
        <v>Débil</v>
      </c>
      <c r="V76" s="207" t="s">
        <v>578</v>
      </c>
      <c r="W76" s="207" t="s">
        <v>578</v>
      </c>
      <c r="X76" s="123" t="str">
        <f t="shared" si="7"/>
        <v>DébilDirectamenteDirectamente</v>
      </c>
      <c r="Y76" s="208" t="str">
        <f>IFERROR(VLOOKUP(X76,'Tablas de calculos'!$AZ$4:$BE$11,5,FALSE),"")</f>
        <v/>
      </c>
      <c r="Z76" s="208" t="str">
        <f>IFERROR(VLOOKUP(X76,'Tablas de calculos'!$AZ$4:$BE$11,6,FALSE),"")</f>
        <v/>
      </c>
    </row>
    <row r="77" spans="1:26" ht="60" x14ac:dyDescent="0.25">
      <c r="A77" s="232" t="s">
        <v>108</v>
      </c>
      <c r="B77" s="61">
        <v>24</v>
      </c>
      <c r="C77" s="61" t="str">
        <f>+VLOOKUP(Tabla9[[#This Row],[Cod. Riesgo]],Tabla_Riesgos[[Número]:[Tipo de Riesgo]],6,FALSE)</f>
        <v>Operativo</v>
      </c>
      <c r="D77" s="119" t="str">
        <f>VLOOKUP(B77,Tabla_Riesgos[#All],2,0)</f>
        <v>RECEPCIÓN Y REGISTRO y DIAGNOSTICO Y ALISTAMIENTO DE ACTIVOS</v>
      </c>
      <c r="E77" s="120" t="str">
        <f>VLOOKUP(B77,Tabla_Riesgos[#All],3,0)</f>
        <v xml:space="preserve">Puede ocurrir que no se caracterice  adecuadamente el activo </v>
      </c>
      <c r="F77" s="121">
        <v>24.020000000000003</v>
      </c>
      <c r="G77" s="122" t="s">
        <v>228</v>
      </c>
      <c r="H77" s="213"/>
      <c r="I77" s="207"/>
      <c r="J77" s="207"/>
      <c r="K77" s="207"/>
      <c r="L77" s="207"/>
      <c r="M77" s="207"/>
      <c r="N77" s="207"/>
      <c r="O77" s="207"/>
      <c r="P77" s="123">
        <f t="shared" si="4"/>
        <v>0</v>
      </c>
      <c r="Q77" s="208" t="str">
        <f t="shared" si="5"/>
        <v>Debil</v>
      </c>
      <c r="R77" s="207" t="s">
        <v>516</v>
      </c>
      <c r="S77" s="224" t="str">
        <f t="shared" si="6"/>
        <v>DebilFuerte</v>
      </c>
      <c r="T77" s="224">
        <f>IFERROR(VLOOKUP(S77,'Tablas de calculos'!$AU$16:$AV$24,2,FALSE),"")</f>
        <v>7</v>
      </c>
      <c r="U77" s="208" t="str">
        <f>IFERROR(VLOOKUP(T77,'Tablas de calculos'!$AV$16:$AY$24,4),"")</f>
        <v>Débil</v>
      </c>
      <c r="V77" s="207" t="s">
        <v>578</v>
      </c>
      <c r="W77" s="207" t="s">
        <v>578</v>
      </c>
      <c r="X77" s="123" t="str">
        <f t="shared" si="7"/>
        <v>DébilDirectamenteDirectamente</v>
      </c>
      <c r="Y77" s="208" t="str">
        <f>IFERROR(VLOOKUP(X77,'Tablas de calculos'!$AZ$4:$BE$11,5,FALSE),"")</f>
        <v/>
      </c>
      <c r="Z77" s="208" t="str">
        <f>IFERROR(VLOOKUP(X77,'Tablas de calculos'!$AZ$4:$BE$11,6,FALSE),"")</f>
        <v/>
      </c>
    </row>
    <row r="78" spans="1:26" ht="30" x14ac:dyDescent="0.25">
      <c r="A78" s="232" t="s">
        <v>108</v>
      </c>
      <c r="B78" s="61">
        <v>25</v>
      </c>
      <c r="C78" s="61" t="str">
        <f>+VLOOKUP(Tabla9[[#This Row],[Cod. Riesgo]],Tabla_Riesgos[[Número]:[Tipo de Riesgo]],6,FALSE)</f>
        <v>Operativo</v>
      </c>
      <c r="D78" s="119" t="str">
        <f>VLOOKUP(B78,Tabla_Riesgos[#All],2,0)</f>
        <v>TODOS LOS PROCESOS</v>
      </c>
      <c r="E78" s="120" t="str">
        <f>VLOOKUP(B78,Tabla_Riesgos[#All],3,0)</f>
        <v>Puede ocurrir que no tenga proveedores idóneos disponibles</v>
      </c>
      <c r="F78" s="121">
        <v>25.01</v>
      </c>
      <c r="G78" s="122" t="s">
        <v>229</v>
      </c>
      <c r="H78" s="213" t="s">
        <v>544</v>
      </c>
      <c r="I78" s="207" t="s">
        <v>486</v>
      </c>
      <c r="J78" s="207" t="s">
        <v>490</v>
      </c>
      <c r="K78" s="207" t="s">
        <v>494</v>
      </c>
      <c r="L78" s="207" t="s">
        <v>498</v>
      </c>
      <c r="M78" s="207" t="s">
        <v>503</v>
      </c>
      <c r="N78" s="207" t="s">
        <v>508</v>
      </c>
      <c r="O78" s="207" t="s">
        <v>512</v>
      </c>
      <c r="P78" s="123">
        <f t="shared" si="4"/>
        <v>100</v>
      </c>
      <c r="Q78" s="208" t="str">
        <f t="shared" si="5"/>
        <v>Fuerte</v>
      </c>
      <c r="R78" s="207" t="s">
        <v>516</v>
      </c>
      <c r="S78" s="224" t="str">
        <f t="shared" si="6"/>
        <v>FuerteFuerte</v>
      </c>
      <c r="T78" s="224">
        <f>IFERROR(VLOOKUP(S78,'Tablas de calculos'!$AU$16:$AV$24,2,FALSE),"")</f>
        <v>1</v>
      </c>
      <c r="U78" s="208" t="str">
        <f>IFERROR(VLOOKUP(T78,'Tablas de calculos'!$AV$16:$AY$24,4),"")</f>
        <v>Fuerte</v>
      </c>
      <c r="V78" s="207" t="s">
        <v>578</v>
      </c>
      <c r="W78" s="207" t="s">
        <v>578</v>
      </c>
      <c r="X78" s="123" t="str">
        <f t="shared" si="7"/>
        <v>FuerteDirectamenteDirectamente</v>
      </c>
      <c r="Y78" s="208">
        <f>IFERROR(VLOOKUP(X78,'Tablas de calculos'!$AZ$4:$BE$11,5,FALSE),"")</f>
        <v>2</v>
      </c>
      <c r="Z78" s="208">
        <f>IFERROR(VLOOKUP(X78,'Tablas de calculos'!$AZ$4:$BE$11,6,FALSE),"")</f>
        <v>2</v>
      </c>
    </row>
    <row r="79" spans="1:26" ht="30" x14ac:dyDescent="0.25">
      <c r="A79" s="232" t="s">
        <v>108</v>
      </c>
      <c r="B79" s="61">
        <v>25</v>
      </c>
      <c r="C79" s="61" t="str">
        <f>+VLOOKUP(Tabla9[[#This Row],[Cod. Riesgo]],Tabla_Riesgos[[Número]:[Tipo de Riesgo]],6,FALSE)</f>
        <v>Operativo</v>
      </c>
      <c r="D79" s="119" t="str">
        <f>VLOOKUP(B79,Tabla_Riesgos[#All],2,0)</f>
        <v>TODOS LOS PROCESOS</v>
      </c>
      <c r="E79" s="120" t="str">
        <f>VLOOKUP(B79,Tabla_Riesgos[#All],3,0)</f>
        <v>Puede ocurrir que no tenga proveedores idóneos disponibles</v>
      </c>
      <c r="F79" s="121">
        <v>25.020000000000003</v>
      </c>
      <c r="G79" s="122" t="s">
        <v>230</v>
      </c>
      <c r="H79" s="213" t="s">
        <v>544</v>
      </c>
      <c r="I79" s="207" t="s">
        <v>486</v>
      </c>
      <c r="J79" s="207" t="s">
        <v>490</v>
      </c>
      <c r="K79" s="207" t="s">
        <v>494</v>
      </c>
      <c r="L79" s="207" t="s">
        <v>498</v>
      </c>
      <c r="M79" s="207" t="s">
        <v>503</v>
      </c>
      <c r="N79" s="207" t="s">
        <v>508</v>
      </c>
      <c r="O79" s="207" t="s">
        <v>512</v>
      </c>
      <c r="P79" s="123">
        <f t="shared" si="4"/>
        <v>100</v>
      </c>
      <c r="Q79" s="208" t="str">
        <f t="shared" si="5"/>
        <v>Fuerte</v>
      </c>
      <c r="R79" s="207" t="s">
        <v>516</v>
      </c>
      <c r="S79" s="224" t="str">
        <f t="shared" si="6"/>
        <v>FuerteFuerte</v>
      </c>
      <c r="T79" s="224">
        <f>IFERROR(VLOOKUP(S79,'Tablas de calculos'!$AU$16:$AV$24,2,FALSE),"")</f>
        <v>1</v>
      </c>
      <c r="U79" s="208" t="str">
        <f>IFERROR(VLOOKUP(T79,'Tablas de calculos'!$AV$16:$AY$24,4),"")</f>
        <v>Fuerte</v>
      </c>
      <c r="V79" s="207" t="s">
        <v>578</v>
      </c>
      <c r="W79" s="207" t="s">
        <v>578</v>
      </c>
      <c r="X79" s="123" t="str">
        <f t="shared" si="7"/>
        <v>FuerteDirectamenteDirectamente</v>
      </c>
      <c r="Y79" s="208">
        <f>IFERROR(VLOOKUP(X79,'Tablas de calculos'!$AZ$4:$BE$11,5,FALSE),"")</f>
        <v>2</v>
      </c>
      <c r="Z79" s="208">
        <f>IFERROR(VLOOKUP(X79,'Tablas de calculos'!$AZ$4:$BE$11,6,FALSE),"")</f>
        <v>2</v>
      </c>
    </row>
    <row r="80" spans="1:26" ht="45" x14ac:dyDescent="0.25">
      <c r="A80" s="232" t="s">
        <v>108</v>
      </c>
      <c r="B80" s="61">
        <v>25</v>
      </c>
      <c r="C80" s="61" t="str">
        <f>+VLOOKUP(Tabla9[[#This Row],[Cod. Riesgo]],Tabla_Riesgos[[Número]:[Tipo de Riesgo]],6,FALSE)</f>
        <v>Operativo</v>
      </c>
      <c r="D80" s="119" t="str">
        <f>VLOOKUP(B80,Tabla_Riesgos[#All],2,0)</f>
        <v>TODOS LOS PROCESOS</v>
      </c>
      <c r="E80" s="120" t="str">
        <f>VLOOKUP(B80,Tabla_Riesgos[#All],3,0)</f>
        <v>Puede ocurrir que no tenga proveedores idóneos disponibles</v>
      </c>
      <c r="F80" s="121">
        <v>25.030000000000005</v>
      </c>
      <c r="G80" s="122" t="s">
        <v>231</v>
      </c>
      <c r="H80" s="213" t="s">
        <v>544</v>
      </c>
      <c r="I80" s="207" t="s">
        <v>486</v>
      </c>
      <c r="J80" s="207" t="s">
        <v>490</v>
      </c>
      <c r="K80" s="207" t="s">
        <v>494</v>
      </c>
      <c r="L80" s="207" t="s">
        <v>498</v>
      </c>
      <c r="M80" s="207" t="s">
        <v>503</v>
      </c>
      <c r="N80" s="207" t="s">
        <v>508</v>
      </c>
      <c r="O80" s="207" t="s">
        <v>512</v>
      </c>
      <c r="P80" s="123">
        <f t="shared" si="4"/>
        <v>100</v>
      </c>
      <c r="Q80" s="208" t="str">
        <f t="shared" si="5"/>
        <v>Fuerte</v>
      </c>
      <c r="R80" s="207" t="s">
        <v>516</v>
      </c>
      <c r="S80" s="224" t="str">
        <f t="shared" si="6"/>
        <v>FuerteFuerte</v>
      </c>
      <c r="T80" s="224">
        <f>IFERROR(VLOOKUP(S80,'Tablas de calculos'!$AU$16:$AV$24,2,FALSE),"")</f>
        <v>1</v>
      </c>
      <c r="U80" s="208" t="str">
        <f>IFERROR(VLOOKUP(T80,'Tablas de calculos'!$AV$16:$AY$24,4),"")</f>
        <v>Fuerte</v>
      </c>
      <c r="V80" s="207" t="s">
        <v>578</v>
      </c>
      <c r="W80" s="207" t="s">
        <v>578</v>
      </c>
      <c r="X80" s="123" t="str">
        <f t="shared" si="7"/>
        <v>FuerteDirectamenteDirectamente</v>
      </c>
      <c r="Y80" s="208">
        <f>IFERROR(VLOOKUP(X80,'Tablas de calculos'!$AZ$4:$BE$11,5,FALSE),"")</f>
        <v>2</v>
      </c>
      <c r="Z80" s="208">
        <f>IFERROR(VLOOKUP(X80,'Tablas de calculos'!$AZ$4:$BE$11,6,FALSE),"")</f>
        <v>2</v>
      </c>
    </row>
    <row r="81" spans="1:26" ht="45" x14ac:dyDescent="0.25">
      <c r="A81" s="232" t="s">
        <v>108</v>
      </c>
      <c r="B81" s="61">
        <v>26</v>
      </c>
      <c r="C81" s="61" t="str">
        <f>+VLOOKUP(Tabla9[[#This Row],[Cod. Riesgo]],Tabla_Riesgos[[Número]:[Tipo de Riesgo]],6,FALSE)</f>
        <v>Operativo</v>
      </c>
      <c r="D81" s="119" t="str">
        <f>VLOOKUP(B81,Tabla_Riesgos[#All],2,0)</f>
        <v>TODOS LOS PROCESOS</v>
      </c>
      <c r="E81" s="120" t="str">
        <f>VLOOKUP(B81,Tabla_Riesgos[#All],3,0)</f>
        <v>Se podría contratar un servicio innecesario</v>
      </c>
      <c r="F81" s="121">
        <v>26.01</v>
      </c>
      <c r="G81" s="122" t="s">
        <v>231</v>
      </c>
      <c r="H81" s="213" t="s">
        <v>544</v>
      </c>
      <c r="I81" s="207" t="s">
        <v>486</v>
      </c>
      <c r="J81" s="207" t="s">
        <v>490</v>
      </c>
      <c r="K81" s="207" t="s">
        <v>494</v>
      </c>
      <c r="L81" s="207" t="s">
        <v>498</v>
      </c>
      <c r="M81" s="207" t="s">
        <v>503</v>
      </c>
      <c r="N81" s="207" t="s">
        <v>508</v>
      </c>
      <c r="O81" s="207" t="s">
        <v>512</v>
      </c>
      <c r="P81" s="123">
        <f t="shared" si="4"/>
        <v>100</v>
      </c>
      <c r="Q81" s="208" t="str">
        <f t="shared" si="5"/>
        <v>Fuerte</v>
      </c>
      <c r="R81" s="207" t="s">
        <v>516</v>
      </c>
      <c r="S81" s="224" t="str">
        <f t="shared" si="6"/>
        <v>FuerteFuerte</v>
      </c>
      <c r="T81" s="224">
        <f>IFERROR(VLOOKUP(S81,'Tablas de calculos'!$AU$16:$AV$24,2,FALSE),"")</f>
        <v>1</v>
      </c>
      <c r="U81" s="208" t="str">
        <f>IFERROR(VLOOKUP(T81,'Tablas de calculos'!$AV$16:$AY$24,4),"")</f>
        <v>Fuerte</v>
      </c>
      <c r="V81" s="207" t="s">
        <v>576</v>
      </c>
      <c r="W81" s="207" t="s">
        <v>578</v>
      </c>
      <c r="X81" s="123" t="str">
        <f t="shared" si="7"/>
        <v>FuerteNo disminuyeDirectamente</v>
      </c>
      <c r="Y81" s="208">
        <f>IFERROR(VLOOKUP(X81,'Tablas de calculos'!$AZ$4:$BE$11,5,FALSE),"")</f>
        <v>0</v>
      </c>
      <c r="Z81" s="208">
        <f>IFERROR(VLOOKUP(X81,'Tablas de calculos'!$AZ$4:$BE$11,6,FALSE),"")</f>
        <v>2</v>
      </c>
    </row>
    <row r="82" spans="1:26" ht="60" x14ac:dyDescent="0.25">
      <c r="A82" s="232" t="s">
        <v>108</v>
      </c>
      <c r="B82" s="61">
        <v>26</v>
      </c>
      <c r="C82" s="61" t="str">
        <f>+VLOOKUP(Tabla9[[#This Row],[Cod. Riesgo]],Tabla_Riesgos[[Número]:[Tipo de Riesgo]],6,FALSE)</f>
        <v>Operativo</v>
      </c>
      <c r="D82" s="119" t="str">
        <f>VLOOKUP(B82,Tabla_Riesgos[#All],2,0)</f>
        <v>TODOS LOS PROCESOS</v>
      </c>
      <c r="E82" s="120" t="str">
        <f>VLOOKUP(B82,Tabla_Riesgos[#All],3,0)</f>
        <v>Se podría contratar un servicio innecesario</v>
      </c>
      <c r="F82" s="121">
        <v>26.020000000000003</v>
      </c>
      <c r="G82" s="122" t="s">
        <v>232</v>
      </c>
      <c r="H82" s="213" t="s">
        <v>544</v>
      </c>
      <c r="I82" s="207" t="s">
        <v>486</v>
      </c>
      <c r="J82" s="207" t="s">
        <v>490</v>
      </c>
      <c r="K82" s="207" t="s">
        <v>494</v>
      </c>
      <c r="L82" s="207" t="s">
        <v>498</v>
      </c>
      <c r="M82" s="207" t="s">
        <v>503</v>
      </c>
      <c r="N82" s="207" t="s">
        <v>508</v>
      </c>
      <c r="O82" s="207" t="s">
        <v>512</v>
      </c>
      <c r="P82" s="123">
        <f t="shared" si="4"/>
        <v>100</v>
      </c>
      <c r="Q82" s="208" t="str">
        <f t="shared" si="5"/>
        <v>Fuerte</v>
      </c>
      <c r="R82" s="207" t="s">
        <v>516</v>
      </c>
      <c r="S82" s="224" t="str">
        <f t="shared" si="6"/>
        <v>FuerteFuerte</v>
      </c>
      <c r="T82" s="224">
        <f>IFERROR(VLOOKUP(S82,'Tablas de calculos'!$AU$16:$AV$24,2,FALSE),"")</f>
        <v>1</v>
      </c>
      <c r="U82" s="208" t="str">
        <f>IFERROR(VLOOKUP(T82,'Tablas de calculos'!$AV$16:$AY$24,4),"")</f>
        <v>Fuerte</v>
      </c>
      <c r="V82" s="207" t="s">
        <v>576</v>
      </c>
      <c r="W82" s="207" t="s">
        <v>578</v>
      </c>
      <c r="X82" s="123" t="str">
        <f t="shared" si="7"/>
        <v>FuerteNo disminuyeDirectamente</v>
      </c>
      <c r="Y82" s="208">
        <f>IFERROR(VLOOKUP(X82,'Tablas de calculos'!$AZ$4:$BE$11,5,FALSE),"")</f>
        <v>0</v>
      </c>
      <c r="Z82" s="208">
        <f>IFERROR(VLOOKUP(X82,'Tablas de calculos'!$AZ$4:$BE$11,6,FALSE),"")</f>
        <v>2</v>
      </c>
    </row>
    <row r="83" spans="1:26" ht="75" x14ac:dyDescent="0.25">
      <c r="A83" s="232" t="s">
        <v>108</v>
      </c>
      <c r="B83" s="61">
        <v>28</v>
      </c>
      <c r="C83" s="61" t="str">
        <f>+VLOOKUP(Tabla9[[#This Row],[Cod. Riesgo]],Tabla_Riesgos[[Número]:[Tipo de Riesgo]],6,FALSE)</f>
        <v>Estratégico</v>
      </c>
      <c r="D83" s="119" t="str">
        <f>VLOOKUP(B83,Tabla_Riesgos[#All],2,0)</f>
        <v>RECEPCIÓN Y REGISTRO</v>
      </c>
      <c r="E83" s="120" t="str">
        <f>VLOOKUP(B83,Tabla_Riesgos[#All],3,0)</f>
        <v>Puede ocurrir que exista dentro del banco de depositarios, algunos que no cumplan con las características necesarias para el Registro y/o Asignación de activos.</v>
      </c>
      <c r="F83" s="121">
        <v>28.01</v>
      </c>
      <c r="G83" s="122" t="s">
        <v>233</v>
      </c>
      <c r="H83" s="213"/>
      <c r="I83" s="207"/>
      <c r="J83" s="207"/>
      <c r="K83" s="207"/>
      <c r="L83" s="207"/>
      <c r="M83" s="207"/>
      <c r="N83" s="207"/>
      <c r="O83" s="207"/>
      <c r="P83" s="123">
        <f t="shared" si="4"/>
        <v>0</v>
      </c>
      <c r="Q83" s="208" t="str">
        <f t="shared" si="5"/>
        <v>Debil</v>
      </c>
      <c r="R83" s="207"/>
      <c r="S83" s="224" t="str">
        <f t="shared" si="6"/>
        <v>Debil</v>
      </c>
      <c r="T83" s="224" t="str">
        <f>IFERROR(VLOOKUP(S83,'Tablas de calculos'!$AU$16:$AV$24,2,FALSE),"")</f>
        <v/>
      </c>
      <c r="U83" s="208" t="str">
        <f>IFERROR(VLOOKUP(T83,'Tablas de calculos'!$AV$16:$AY$24,4),"")</f>
        <v/>
      </c>
      <c r="V83" s="207" t="s">
        <v>578</v>
      </c>
      <c r="W83" s="207" t="s">
        <v>578</v>
      </c>
      <c r="X83" s="123" t="str">
        <f t="shared" si="7"/>
        <v>DirectamenteDirectamente</v>
      </c>
      <c r="Y83" s="208" t="str">
        <f>IFERROR(VLOOKUP(X83,'Tablas de calculos'!$AZ$4:$BE$11,5,FALSE),"")</f>
        <v/>
      </c>
      <c r="Z83" s="208" t="str">
        <f>IFERROR(VLOOKUP(X83,'Tablas de calculos'!$AZ$4:$BE$11,6,FALSE),"")</f>
        <v/>
      </c>
    </row>
    <row r="84" spans="1:26" ht="75" x14ac:dyDescent="0.25">
      <c r="A84" s="232" t="s">
        <v>108</v>
      </c>
      <c r="B84" s="61">
        <v>28</v>
      </c>
      <c r="C84" s="61" t="str">
        <f>+VLOOKUP(Tabla9[[#This Row],[Cod. Riesgo]],Tabla_Riesgos[[Número]:[Tipo de Riesgo]],6,FALSE)</f>
        <v>Estratégico</v>
      </c>
      <c r="D84" s="119" t="str">
        <f>VLOOKUP(B84,Tabla_Riesgos[#All],2,0)</f>
        <v>RECEPCIÓN Y REGISTRO</v>
      </c>
      <c r="E84" s="120" t="str">
        <f>VLOOKUP(B84,Tabla_Riesgos[#All],3,0)</f>
        <v>Puede ocurrir que exista dentro del banco de depositarios, algunos que no cumplan con las características necesarias para el Registro y/o Asignación de activos.</v>
      </c>
      <c r="F84" s="121">
        <v>28.020000000000003</v>
      </c>
      <c r="G84" s="122" t="s">
        <v>234</v>
      </c>
      <c r="H84" s="213"/>
      <c r="I84" s="207"/>
      <c r="J84" s="207"/>
      <c r="K84" s="207"/>
      <c r="L84" s="207"/>
      <c r="M84" s="207"/>
      <c r="N84" s="207"/>
      <c r="O84" s="207"/>
      <c r="P84" s="123">
        <f t="shared" si="4"/>
        <v>0</v>
      </c>
      <c r="Q84" s="208" t="str">
        <f t="shared" si="5"/>
        <v>Debil</v>
      </c>
      <c r="R84" s="207"/>
      <c r="S84" s="224" t="str">
        <f t="shared" si="6"/>
        <v>Debil</v>
      </c>
      <c r="T84" s="224" t="str">
        <f>IFERROR(VLOOKUP(S84,'Tablas de calculos'!$AU$16:$AV$24,2,FALSE),"")</f>
        <v/>
      </c>
      <c r="U84" s="208" t="str">
        <f>IFERROR(VLOOKUP(T84,'Tablas de calculos'!$AV$16:$AY$24,4),"")</f>
        <v/>
      </c>
      <c r="V84" s="207" t="s">
        <v>578</v>
      </c>
      <c r="W84" s="207" t="s">
        <v>578</v>
      </c>
      <c r="X84" s="123" t="str">
        <f t="shared" si="7"/>
        <v>DirectamenteDirectamente</v>
      </c>
      <c r="Y84" s="208" t="str">
        <f>IFERROR(VLOOKUP(X84,'Tablas de calculos'!$AZ$4:$BE$11,5,FALSE),"")</f>
        <v/>
      </c>
      <c r="Z84" s="208" t="str">
        <f>IFERROR(VLOOKUP(X84,'Tablas de calculos'!$AZ$4:$BE$11,6,FALSE),"")</f>
        <v/>
      </c>
    </row>
    <row r="85" spans="1:26" ht="75" x14ac:dyDescent="0.25">
      <c r="A85" s="232" t="s">
        <v>108</v>
      </c>
      <c r="B85" s="61">
        <v>28</v>
      </c>
      <c r="C85" s="61" t="str">
        <f>+VLOOKUP(Tabla9[[#This Row],[Cod. Riesgo]],Tabla_Riesgos[[Número]:[Tipo de Riesgo]],6,FALSE)</f>
        <v>Estratégico</v>
      </c>
      <c r="D85" s="119" t="str">
        <f>VLOOKUP(B85,Tabla_Riesgos[#All],2,0)</f>
        <v>RECEPCIÓN Y REGISTRO</v>
      </c>
      <c r="E85" s="120" t="str">
        <f>VLOOKUP(B85,Tabla_Riesgos[#All],3,0)</f>
        <v>Puede ocurrir que exista dentro del banco de depositarios, algunos que no cumplan con las características necesarias para el Registro y/o Asignación de activos.</v>
      </c>
      <c r="F85" s="121">
        <v>28.030000000000005</v>
      </c>
      <c r="G85" s="122" t="s">
        <v>235</v>
      </c>
      <c r="H85" s="213"/>
      <c r="I85" s="207"/>
      <c r="J85" s="207"/>
      <c r="K85" s="207"/>
      <c r="L85" s="207"/>
      <c r="M85" s="207"/>
      <c r="N85" s="207"/>
      <c r="O85" s="207"/>
      <c r="P85" s="123">
        <f t="shared" si="4"/>
        <v>0</v>
      </c>
      <c r="Q85" s="208" t="str">
        <f t="shared" si="5"/>
        <v>Debil</v>
      </c>
      <c r="R85" s="207"/>
      <c r="S85" s="224" t="str">
        <f t="shared" si="6"/>
        <v>Debil</v>
      </c>
      <c r="T85" s="224" t="str">
        <f>IFERROR(VLOOKUP(S85,'Tablas de calculos'!$AU$16:$AV$24,2,FALSE),"")</f>
        <v/>
      </c>
      <c r="U85" s="208" t="str">
        <f>IFERROR(VLOOKUP(T85,'Tablas de calculos'!$AV$16:$AY$24,4),"")</f>
        <v/>
      </c>
      <c r="V85" s="207" t="s">
        <v>578</v>
      </c>
      <c r="W85" s="207" t="s">
        <v>578</v>
      </c>
      <c r="X85" s="123" t="str">
        <f t="shared" si="7"/>
        <v>DirectamenteDirectamente</v>
      </c>
      <c r="Y85" s="208" t="str">
        <f>IFERROR(VLOOKUP(X85,'Tablas de calculos'!$AZ$4:$BE$11,5,FALSE),"")</f>
        <v/>
      </c>
      <c r="Z85" s="208" t="str">
        <f>IFERROR(VLOOKUP(X85,'Tablas de calculos'!$AZ$4:$BE$11,6,FALSE),"")</f>
        <v/>
      </c>
    </row>
    <row r="86" spans="1:26" ht="75" x14ac:dyDescent="0.25">
      <c r="A86" s="232" t="s">
        <v>108</v>
      </c>
      <c r="B86" s="61">
        <v>28</v>
      </c>
      <c r="C86" s="61" t="str">
        <f>+VLOOKUP(Tabla9[[#This Row],[Cod. Riesgo]],Tabla_Riesgos[[Número]:[Tipo de Riesgo]],6,FALSE)</f>
        <v>Estratégico</v>
      </c>
      <c r="D86" s="119" t="str">
        <f>VLOOKUP(B86,Tabla_Riesgos[#All],2,0)</f>
        <v>RECEPCIÓN Y REGISTRO</v>
      </c>
      <c r="E86" s="120" t="str">
        <f>VLOOKUP(B86,Tabla_Riesgos[#All],3,0)</f>
        <v>Puede ocurrir que exista dentro del banco de depositarios, algunos que no cumplan con las características necesarias para el Registro y/o Asignación de activos.</v>
      </c>
      <c r="F86" s="121">
        <v>28.040000000000006</v>
      </c>
      <c r="G86" s="122" t="s">
        <v>236</v>
      </c>
      <c r="H86" s="213"/>
      <c r="I86" s="207"/>
      <c r="J86" s="207"/>
      <c r="K86" s="207"/>
      <c r="L86" s="207"/>
      <c r="M86" s="207"/>
      <c r="N86" s="207"/>
      <c r="O86" s="207"/>
      <c r="P86" s="123">
        <f t="shared" si="4"/>
        <v>0</v>
      </c>
      <c r="Q86" s="208" t="str">
        <f t="shared" si="5"/>
        <v>Debil</v>
      </c>
      <c r="R86" s="207"/>
      <c r="S86" s="224" t="str">
        <f t="shared" si="6"/>
        <v>Debil</v>
      </c>
      <c r="T86" s="224" t="str">
        <f>IFERROR(VLOOKUP(S86,'Tablas de calculos'!$AU$16:$AV$24,2,FALSE),"")</f>
        <v/>
      </c>
      <c r="U86" s="208" t="str">
        <f>IFERROR(VLOOKUP(T86,'Tablas de calculos'!$AV$16:$AY$24,4),"")</f>
        <v/>
      </c>
      <c r="V86" s="207" t="s">
        <v>578</v>
      </c>
      <c r="W86" s="207" t="s">
        <v>578</v>
      </c>
      <c r="X86" s="123" t="str">
        <f t="shared" si="7"/>
        <v>DirectamenteDirectamente</v>
      </c>
      <c r="Y86" s="208" t="str">
        <f>IFERROR(VLOOKUP(X86,'Tablas de calculos'!$AZ$4:$BE$11,5,FALSE),"")</f>
        <v/>
      </c>
      <c r="Z86" s="208" t="str">
        <f>IFERROR(VLOOKUP(X86,'Tablas de calculos'!$AZ$4:$BE$11,6,FALSE),"")</f>
        <v/>
      </c>
    </row>
    <row r="87" spans="1:26" ht="60" x14ac:dyDescent="0.25">
      <c r="A87" s="232" t="s">
        <v>108</v>
      </c>
      <c r="B87" s="61">
        <v>30</v>
      </c>
      <c r="C87" s="61" t="str">
        <f>+VLOOKUP(Tabla9[[#This Row],[Cod. Riesgo]],Tabla_Riesgos[[Número]:[Tipo de Riesgo]],6,FALSE)</f>
        <v>Operativo</v>
      </c>
      <c r="D87" s="119" t="str">
        <f>VLOOKUP(B87,Tabla_Riesgos[#All],2,0)</f>
        <v>DISPOSICIÓN TEMPORAL DE ACTIVOS</v>
      </c>
      <c r="E87" s="120" t="str">
        <f>VLOOKUP(B87,Tabla_Riesgos[#All],3,0)</f>
        <v xml:space="preserve">Puede ocurrir que no se caracterice correctamente a los usuarios de los diferentes mecanismos de administración </v>
      </c>
      <c r="F87" s="121">
        <v>30.01</v>
      </c>
      <c r="G87" s="122" t="s">
        <v>237</v>
      </c>
      <c r="H87" s="213"/>
      <c r="I87" s="207"/>
      <c r="J87" s="207"/>
      <c r="K87" s="207"/>
      <c r="L87" s="207"/>
      <c r="M87" s="207"/>
      <c r="N87" s="207"/>
      <c r="O87" s="207"/>
      <c r="P87" s="123">
        <f t="shared" si="4"/>
        <v>0</v>
      </c>
      <c r="Q87" s="208" t="str">
        <f t="shared" si="5"/>
        <v>Debil</v>
      </c>
      <c r="R87" s="207"/>
      <c r="S87" s="224" t="str">
        <f t="shared" si="6"/>
        <v>Debil</v>
      </c>
      <c r="T87" s="224" t="str">
        <f>IFERROR(VLOOKUP(S87,'Tablas de calculos'!$AU$16:$AV$24,2,FALSE),"")</f>
        <v/>
      </c>
      <c r="U87" s="208" t="str">
        <f>IFERROR(VLOOKUP(T87,'Tablas de calculos'!$AV$16:$AY$24,4),"")</f>
        <v/>
      </c>
      <c r="V87" s="207" t="s">
        <v>578</v>
      </c>
      <c r="W87" s="207" t="s">
        <v>578</v>
      </c>
      <c r="X87" s="123" t="str">
        <f t="shared" si="7"/>
        <v>DirectamenteDirectamente</v>
      </c>
      <c r="Y87" s="208" t="str">
        <f>IFERROR(VLOOKUP(X87,'Tablas de calculos'!$AZ$4:$BE$11,5,FALSE),"")</f>
        <v/>
      </c>
      <c r="Z87" s="208" t="str">
        <f>IFERROR(VLOOKUP(X87,'Tablas de calculos'!$AZ$4:$BE$11,6,FALSE),"")</f>
        <v/>
      </c>
    </row>
    <row r="88" spans="1:26" ht="60" x14ac:dyDescent="0.25">
      <c r="A88" s="232" t="s">
        <v>108</v>
      </c>
      <c r="B88" s="61">
        <v>30</v>
      </c>
      <c r="C88" s="61" t="str">
        <f>+VLOOKUP(Tabla9[[#This Row],[Cod. Riesgo]],Tabla_Riesgos[[Número]:[Tipo de Riesgo]],6,FALSE)</f>
        <v>Operativo</v>
      </c>
      <c r="D88" s="119" t="str">
        <f>VLOOKUP(B88,Tabla_Riesgos[#All],2,0)</f>
        <v>DISPOSICIÓN TEMPORAL DE ACTIVOS</v>
      </c>
      <c r="E88" s="120" t="str">
        <f>VLOOKUP(B88,Tabla_Riesgos[#All],3,0)</f>
        <v xml:space="preserve">Puede ocurrir que no se caracterice correctamente a los usuarios de los diferentes mecanismos de administración </v>
      </c>
      <c r="F88" s="121">
        <v>30.020000000000003</v>
      </c>
      <c r="G88" s="122" t="s">
        <v>238</v>
      </c>
      <c r="H88" s="213"/>
      <c r="I88" s="207"/>
      <c r="J88" s="207"/>
      <c r="K88" s="207"/>
      <c r="L88" s="207"/>
      <c r="M88" s="207"/>
      <c r="N88" s="207"/>
      <c r="O88" s="207"/>
      <c r="P88" s="123">
        <f t="shared" si="4"/>
        <v>0</v>
      </c>
      <c r="Q88" s="208" t="str">
        <f t="shared" si="5"/>
        <v>Debil</v>
      </c>
      <c r="R88" s="207"/>
      <c r="S88" s="224" t="str">
        <f t="shared" si="6"/>
        <v>Debil</v>
      </c>
      <c r="T88" s="224" t="str">
        <f>IFERROR(VLOOKUP(S88,'Tablas de calculos'!$AU$16:$AV$24,2,FALSE),"")</f>
        <v/>
      </c>
      <c r="U88" s="208" t="str">
        <f>IFERROR(VLOOKUP(T88,'Tablas de calculos'!$AV$16:$AY$24,4),"")</f>
        <v/>
      </c>
      <c r="V88" s="207" t="s">
        <v>578</v>
      </c>
      <c r="W88" s="207" t="s">
        <v>578</v>
      </c>
      <c r="X88" s="123" t="str">
        <f t="shared" si="7"/>
        <v>DirectamenteDirectamente</v>
      </c>
      <c r="Y88" s="208" t="str">
        <f>IFERROR(VLOOKUP(X88,'Tablas de calculos'!$AZ$4:$BE$11,5,FALSE),"")</f>
        <v/>
      </c>
      <c r="Z88" s="208" t="str">
        <f>IFERROR(VLOOKUP(X88,'Tablas de calculos'!$AZ$4:$BE$11,6,FALSE),"")</f>
        <v/>
      </c>
    </row>
    <row r="89" spans="1:26" ht="60" x14ac:dyDescent="0.25">
      <c r="A89" s="232" t="s">
        <v>108</v>
      </c>
      <c r="B89" s="61">
        <v>30</v>
      </c>
      <c r="C89" s="61" t="str">
        <f>+VLOOKUP(Tabla9[[#This Row],[Cod. Riesgo]],Tabla_Riesgos[[Número]:[Tipo de Riesgo]],6,FALSE)</f>
        <v>Operativo</v>
      </c>
      <c r="D89" s="119" t="str">
        <f>VLOOKUP(B89,Tabla_Riesgos[#All],2,0)</f>
        <v>DISPOSICIÓN TEMPORAL DE ACTIVOS</v>
      </c>
      <c r="E89" s="120" t="str">
        <f>VLOOKUP(B89,Tabla_Riesgos[#All],3,0)</f>
        <v xml:space="preserve">Puede ocurrir que no se caracterice correctamente a los usuarios de los diferentes mecanismos de administración </v>
      </c>
      <c r="F89" s="121">
        <v>30.030000000000005</v>
      </c>
      <c r="G89" s="122" t="s">
        <v>239</v>
      </c>
      <c r="H89" s="213"/>
      <c r="I89" s="207"/>
      <c r="J89" s="207"/>
      <c r="K89" s="207"/>
      <c r="L89" s="207"/>
      <c r="M89" s="207"/>
      <c r="N89" s="207"/>
      <c r="O89" s="207"/>
      <c r="P89" s="123">
        <f t="shared" si="4"/>
        <v>0</v>
      </c>
      <c r="Q89" s="208" t="str">
        <f t="shared" si="5"/>
        <v>Debil</v>
      </c>
      <c r="R89" s="207"/>
      <c r="S89" s="224" t="str">
        <f t="shared" si="6"/>
        <v>Debil</v>
      </c>
      <c r="T89" s="224" t="str">
        <f>IFERROR(VLOOKUP(S89,'Tablas de calculos'!$AU$16:$AV$24,2,FALSE),"")</f>
        <v/>
      </c>
      <c r="U89" s="208" t="str">
        <f>IFERROR(VLOOKUP(T89,'Tablas de calculos'!$AV$16:$AY$24,4),"")</f>
        <v/>
      </c>
      <c r="V89" s="207" t="s">
        <v>578</v>
      </c>
      <c r="W89" s="207" t="s">
        <v>578</v>
      </c>
      <c r="X89" s="123" t="str">
        <f t="shared" si="7"/>
        <v>DirectamenteDirectamente</v>
      </c>
      <c r="Y89" s="208" t="str">
        <f>IFERROR(VLOOKUP(X89,'Tablas de calculos'!$AZ$4:$BE$11,5,FALSE),"")</f>
        <v/>
      </c>
      <c r="Z89" s="208" t="str">
        <f>IFERROR(VLOOKUP(X89,'Tablas de calculos'!$AZ$4:$BE$11,6,FALSE),"")</f>
        <v/>
      </c>
    </row>
    <row r="90" spans="1:26" ht="60" x14ac:dyDescent="0.25">
      <c r="A90" s="232" t="s">
        <v>108</v>
      </c>
      <c r="B90" s="61">
        <v>30</v>
      </c>
      <c r="C90" s="61" t="str">
        <f>+VLOOKUP(Tabla9[[#This Row],[Cod. Riesgo]],Tabla_Riesgos[[Número]:[Tipo de Riesgo]],6,FALSE)</f>
        <v>Operativo</v>
      </c>
      <c r="D90" s="119" t="str">
        <f>VLOOKUP(B90,Tabla_Riesgos[#All],2,0)</f>
        <v>DISPOSICIÓN TEMPORAL DE ACTIVOS</v>
      </c>
      <c r="E90" s="120" t="str">
        <f>VLOOKUP(B90,Tabla_Riesgos[#All],3,0)</f>
        <v xml:space="preserve">Puede ocurrir que no se caracterice correctamente a los usuarios de los diferentes mecanismos de administración </v>
      </c>
      <c r="F90" s="121">
        <v>30.040000000000006</v>
      </c>
      <c r="G90" s="122" t="s">
        <v>240</v>
      </c>
      <c r="H90" s="213"/>
      <c r="I90" s="207"/>
      <c r="J90" s="207"/>
      <c r="K90" s="207"/>
      <c r="L90" s="207"/>
      <c r="M90" s="207"/>
      <c r="N90" s="207"/>
      <c r="O90" s="207"/>
      <c r="P90" s="123">
        <f t="shared" si="4"/>
        <v>0</v>
      </c>
      <c r="Q90" s="208" t="str">
        <f t="shared" si="5"/>
        <v>Debil</v>
      </c>
      <c r="R90" s="207"/>
      <c r="S90" s="224" t="str">
        <f t="shared" si="6"/>
        <v>Debil</v>
      </c>
      <c r="T90" s="224" t="str">
        <f>IFERROR(VLOOKUP(S90,'Tablas de calculos'!$AU$16:$AV$24,2,FALSE),"")</f>
        <v/>
      </c>
      <c r="U90" s="208" t="str">
        <f>IFERROR(VLOOKUP(T90,'Tablas de calculos'!$AV$16:$AY$24,4),"")</f>
        <v/>
      </c>
      <c r="V90" s="207" t="s">
        <v>578</v>
      </c>
      <c r="W90" s="207" t="s">
        <v>578</v>
      </c>
      <c r="X90" s="123" t="str">
        <f t="shared" si="7"/>
        <v>DirectamenteDirectamente</v>
      </c>
      <c r="Y90" s="208" t="str">
        <f>IFERROR(VLOOKUP(X90,'Tablas de calculos'!$AZ$4:$BE$11,5,FALSE),"")</f>
        <v/>
      </c>
      <c r="Z90" s="208" t="str">
        <f>IFERROR(VLOOKUP(X90,'Tablas de calculos'!$AZ$4:$BE$11,6,FALSE),"")</f>
        <v/>
      </c>
    </row>
    <row r="91" spans="1:26" ht="75" x14ac:dyDescent="0.25">
      <c r="A91" s="232" t="s">
        <v>108</v>
      </c>
      <c r="B91" s="61">
        <v>30</v>
      </c>
      <c r="C91" s="61" t="str">
        <f>+VLOOKUP(Tabla9[[#This Row],[Cod. Riesgo]],Tabla_Riesgos[[Número]:[Tipo de Riesgo]],6,FALSE)</f>
        <v>Operativo</v>
      </c>
      <c r="D91" s="119" t="str">
        <f>VLOOKUP(B91,Tabla_Riesgos[#All],2,0)</f>
        <v>DISPOSICIÓN TEMPORAL DE ACTIVOS</v>
      </c>
      <c r="E91" s="120" t="str">
        <f>VLOOKUP(B91,Tabla_Riesgos[#All],3,0)</f>
        <v xml:space="preserve">Puede ocurrir que no se caracterice correctamente a los usuarios de los diferentes mecanismos de administración </v>
      </c>
      <c r="F91" s="121">
        <v>30.050000000000008</v>
      </c>
      <c r="G91" s="122" t="s">
        <v>241</v>
      </c>
      <c r="H91" s="213"/>
      <c r="I91" s="207"/>
      <c r="J91" s="207"/>
      <c r="K91" s="207"/>
      <c r="L91" s="207"/>
      <c r="M91" s="207"/>
      <c r="N91" s="207"/>
      <c r="O91" s="207"/>
      <c r="P91" s="123">
        <f t="shared" si="4"/>
        <v>0</v>
      </c>
      <c r="Q91" s="208" t="str">
        <f t="shared" si="5"/>
        <v>Debil</v>
      </c>
      <c r="R91" s="207"/>
      <c r="S91" s="224" t="str">
        <f t="shared" si="6"/>
        <v>Debil</v>
      </c>
      <c r="T91" s="224" t="str">
        <f>IFERROR(VLOOKUP(S91,'Tablas de calculos'!$AU$16:$AV$24,2,FALSE),"")</f>
        <v/>
      </c>
      <c r="U91" s="208" t="str">
        <f>IFERROR(VLOOKUP(T91,'Tablas de calculos'!$AV$16:$AY$24,4),"")</f>
        <v/>
      </c>
      <c r="V91" s="207" t="s">
        <v>578</v>
      </c>
      <c r="W91" s="207" t="s">
        <v>578</v>
      </c>
      <c r="X91" s="123" t="str">
        <f t="shared" si="7"/>
        <v>DirectamenteDirectamente</v>
      </c>
      <c r="Y91" s="208" t="str">
        <f>IFERROR(VLOOKUP(X91,'Tablas de calculos'!$AZ$4:$BE$11,5,FALSE),"")</f>
        <v/>
      </c>
      <c r="Z91" s="208" t="str">
        <f>IFERROR(VLOOKUP(X91,'Tablas de calculos'!$AZ$4:$BE$11,6,FALSE),"")</f>
        <v/>
      </c>
    </row>
    <row r="92" spans="1:26" ht="60" x14ac:dyDescent="0.25">
      <c r="A92" s="232" t="s">
        <v>108</v>
      </c>
      <c r="B92" s="61">
        <v>30</v>
      </c>
      <c r="C92" s="61" t="str">
        <f>+VLOOKUP(Tabla9[[#This Row],[Cod. Riesgo]],Tabla_Riesgos[[Número]:[Tipo de Riesgo]],6,FALSE)</f>
        <v>Operativo</v>
      </c>
      <c r="D92" s="119" t="str">
        <f>VLOOKUP(B92,Tabla_Riesgos[#All],2,0)</f>
        <v>DISPOSICIÓN TEMPORAL DE ACTIVOS</v>
      </c>
      <c r="E92" s="120" t="str">
        <f>VLOOKUP(B92,Tabla_Riesgos[#All],3,0)</f>
        <v xml:space="preserve">Puede ocurrir que no se caracterice correctamente a los usuarios de los diferentes mecanismos de administración </v>
      </c>
      <c r="F92" s="121">
        <v>30.060000000000009</v>
      </c>
      <c r="G92" s="122" t="s">
        <v>242</v>
      </c>
      <c r="H92" s="213"/>
      <c r="I92" s="207"/>
      <c r="J92" s="207"/>
      <c r="K92" s="207"/>
      <c r="L92" s="207"/>
      <c r="M92" s="207"/>
      <c r="N92" s="207"/>
      <c r="O92" s="207"/>
      <c r="P92" s="123">
        <f t="shared" si="4"/>
        <v>0</v>
      </c>
      <c r="Q92" s="208" t="str">
        <f t="shared" si="5"/>
        <v>Debil</v>
      </c>
      <c r="R92" s="207"/>
      <c r="S92" s="224" t="str">
        <f t="shared" si="6"/>
        <v>Debil</v>
      </c>
      <c r="T92" s="224" t="str">
        <f>IFERROR(VLOOKUP(S92,'Tablas de calculos'!$AU$16:$AV$24,2,FALSE),"")</f>
        <v/>
      </c>
      <c r="U92" s="208" t="str">
        <f>IFERROR(VLOOKUP(T92,'Tablas de calculos'!$AV$16:$AY$24,4),"")</f>
        <v/>
      </c>
      <c r="V92" s="207" t="s">
        <v>578</v>
      </c>
      <c r="W92" s="207" t="s">
        <v>578</v>
      </c>
      <c r="X92" s="123" t="str">
        <f t="shared" si="7"/>
        <v>DirectamenteDirectamente</v>
      </c>
      <c r="Y92" s="208" t="str">
        <f>IFERROR(VLOOKUP(X92,'Tablas de calculos'!$AZ$4:$BE$11,5,FALSE),"")</f>
        <v/>
      </c>
      <c r="Z92" s="208" t="str">
        <f>IFERROR(VLOOKUP(X92,'Tablas de calculos'!$AZ$4:$BE$11,6,FALSE),"")</f>
        <v/>
      </c>
    </row>
    <row r="93" spans="1:26" ht="60" x14ac:dyDescent="0.25">
      <c r="A93" s="232" t="s">
        <v>108</v>
      </c>
      <c r="B93" s="61">
        <v>30</v>
      </c>
      <c r="C93" s="61" t="str">
        <f>+VLOOKUP(Tabla9[[#This Row],[Cod. Riesgo]],Tabla_Riesgos[[Número]:[Tipo de Riesgo]],6,FALSE)</f>
        <v>Operativo</v>
      </c>
      <c r="D93" s="119" t="str">
        <f>VLOOKUP(B93,Tabla_Riesgos[#All],2,0)</f>
        <v>DISPOSICIÓN TEMPORAL DE ACTIVOS</v>
      </c>
      <c r="E93" s="120" t="str">
        <f>VLOOKUP(B93,Tabla_Riesgos[#All],3,0)</f>
        <v xml:space="preserve">Puede ocurrir que no se caracterice correctamente a los usuarios de los diferentes mecanismos de administración </v>
      </c>
      <c r="F93" s="121">
        <v>30.070000000000011</v>
      </c>
      <c r="G93" s="122" t="s">
        <v>243</v>
      </c>
      <c r="H93" s="213"/>
      <c r="I93" s="207"/>
      <c r="J93" s="207"/>
      <c r="K93" s="207"/>
      <c r="L93" s="207"/>
      <c r="M93" s="207"/>
      <c r="N93" s="207"/>
      <c r="O93" s="207"/>
      <c r="P93" s="123">
        <f t="shared" si="4"/>
        <v>0</v>
      </c>
      <c r="Q93" s="208" t="str">
        <f t="shared" si="5"/>
        <v>Debil</v>
      </c>
      <c r="R93" s="207"/>
      <c r="S93" s="224" t="str">
        <f t="shared" si="6"/>
        <v>Debil</v>
      </c>
      <c r="T93" s="224" t="str">
        <f>IFERROR(VLOOKUP(S93,'Tablas de calculos'!$AU$16:$AV$24,2,FALSE),"")</f>
        <v/>
      </c>
      <c r="U93" s="208" t="str">
        <f>IFERROR(VLOOKUP(T93,'Tablas de calculos'!$AV$16:$AY$24,4),"")</f>
        <v/>
      </c>
      <c r="V93" s="207" t="s">
        <v>578</v>
      </c>
      <c r="W93" s="207" t="s">
        <v>578</v>
      </c>
      <c r="X93" s="123" t="str">
        <f t="shared" si="7"/>
        <v>DirectamenteDirectamente</v>
      </c>
      <c r="Y93" s="208" t="str">
        <f>IFERROR(VLOOKUP(X93,'Tablas de calculos'!$AZ$4:$BE$11,5,FALSE),"")</f>
        <v/>
      </c>
      <c r="Z93" s="208" t="str">
        <f>IFERROR(VLOOKUP(X93,'Tablas de calculos'!$AZ$4:$BE$11,6,FALSE),"")</f>
        <v/>
      </c>
    </row>
    <row r="94" spans="1:26" ht="60" x14ac:dyDescent="0.25">
      <c r="A94" s="232" t="s">
        <v>108</v>
      </c>
      <c r="B94" s="61">
        <v>30</v>
      </c>
      <c r="C94" s="61" t="str">
        <f>+VLOOKUP(Tabla9[[#This Row],[Cod. Riesgo]],Tabla_Riesgos[[Número]:[Tipo de Riesgo]],6,FALSE)</f>
        <v>Operativo</v>
      </c>
      <c r="D94" s="119" t="str">
        <f>VLOOKUP(B94,Tabla_Riesgos[#All],2,0)</f>
        <v>DISPOSICIÓN TEMPORAL DE ACTIVOS</v>
      </c>
      <c r="E94" s="120" t="str">
        <f>VLOOKUP(B94,Tabla_Riesgos[#All],3,0)</f>
        <v xml:space="preserve">Puede ocurrir que no se caracterice correctamente a los usuarios de los diferentes mecanismos de administración </v>
      </c>
      <c r="F94" s="121">
        <v>30.080000000000013</v>
      </c>
      <c r="G94" s="122" t="s">
        <v>244</v>
      </c>
      <c r="H94" s="213"/>
      <c r="I94" s="207"/>
      <c r="J94" s="207"/>
      <c r="K94" s="207"/>
      <c r="L94" s="207"/>
      <c r="M94" s="207"/>
      <c r="N94" s="207"/>
      <c r="O94" s="207"/>
      <c r="P94" s="123">
        <f t="shared" si="4"/>
        <v>0</v>
      </c>
      <c r="Q94" s="208" t="str">
        <f t="shared" si="5"/>
        <v>Debil</v>
      </c>
      <c r="R94" s="207"/>
      <c r="S94" s="224" t="str">
        <f t="shared" si="6"/>
        <v>Debil</v>
      </c>
      <c r="T94" s="224" t="str">
        <f>IFERROR(VLOOKUP(S94,'Tablas de calculos'!$AU$16:$AV$24,2,FALSE),"")</f>
        <v/>
      </c>
      <c r="U94" s="208" t="str">
        <f>IFERROR(VLOOKUP(T94,'Tablas de calculos'!$AV$16:$AY$24,4),"")</f>
        <v/>
      </c>
      <c r="V94" s="207" t="s">
        <v>578</v>
      </c>
      <c r="W94" s="207" t="s">
        <v>578</v>
      </c>
      <c r="X94" s="123" t="str">
        <f t="shared" si="7"/>
        <v>DirectamenteDirectamente</v>
      </c>
      <c r="Y94" s="208" t="str">
        <f>IFERROR(VLOOKUP(X94,'Tablas de calculos'!$AZ$4:$BE$11,5,FALSE),"")</f>
        <v/>
      </c>
      <c r="Z94" s="208" t="str">
        <f>IFERROR(VLOOKUP(X94,'Tablas de calculos'!$AZ$4:$BE$11,6,FALSE),"")</f>
        <v/>
      </c>
    </row>
    <row r="95" spans="1:26" ht="75" x14ac:dyDescent="0.25">
      <c r="A95" s="232" t="s">
        <v>108</v>
      </c>
      <c r="B95" s="61">
        <v>31</v>
      </c>
      <c r="C95" s="61" t="str">
        <f>+VLOOKUP(Tabla9[[#This Row],[Cod. Riesgo]],Tabla_Riesgos[[Número]:[Tipo de Riesgo]],6,FALSE)</f>
        <v>Estratégico</v>
      </c>
      <c r="D95" s="119" t="str">
        <f>VLOOKUP(B95,Tabla_Riesgos[#All],2,0)</f>
        <v>DISPOSICIÓN TEMPORAL DE ACTIVOS</v>
      </c>
      <c r="E95" s="120" t="str">
        <f>VLOOKUP(B95,Tabla_Riesgos[#All],3,0)</f>
        <v>Puede ocurrir que se cuenten con depositarios provisionales y/o liquidadores, destinatarios provisionales y arrendatarios que incumplen con sus obligaciones</v>
      </c>
      <c r="F95" s="121">
        <v>31.01</v>
      </c>
      <c r="G95" s="122" t="s">
        <v>245</v>
      </c>
      <c r="H95" s="213"/>
      <c r="I95" s="207"/>
      <c r="J95" s="207"/>
      <c r="K95" s="207"/>
      <c r="L95" s="207"/>
      <c r="M95" s="207"/>
      <c r="N95" s="207"/>
      <c r="O95" s="207"/>
      <c r="P95" s="123">
        <f t="shared" si="4"/>
        <v>0</v>
      </c>
      <c r="Q95" s="208" t="str">
        <f t="shared" si="5"/>
        <v>Debil</v>
      </c>
      <c r="R95" s="207"/>
      <c r="S95" s="224" t="str">
        <f t="shared" si="6"/>
        <v>Debil</v>
      </c>
      <c r="T95" s="224" t="str">
        <f>IFERROR(VLOOKUP(S95,'Tablas de calculos'!$AU$16:$AV$24,2,FALSE),"")</f>
        <v/>
      </c>
      <c r="U95" s="208" t="str">
        <f>IFERROR(VLOOKUP(T95,'Tablas de calculos'!$AV$16:$AY$24,4),"")</f>
        <v/>
      </c>
      <c r="V95" s="207" t="s">
        <v>578</v>
      </c>
      <c r="W95" s="207" t="s">
        <v>578</v>
      </c>
      <c r="X95" s="123" t="str">
        <f t="shared" si="7"/>
        <v>DirectamenteDirectamente</v>
      </c>
      <c r="Y95" s="208" t="str">
        <f>IFERROR(VLOOKUP(X95,'Tablas de calculos'!$AZ$4:$BE$11,5,FALSE),"")</f>
        <v/>
      </c>
      <c r="Z95" s="208" t="str">
        <f>IFERROR(VLOOKUP(X95,'Tablas de calculos'!$AZ$4:$BE$11,6,FALSE),"")</f>
        <v/>
      </c>
    </row>
    <row r="96" spans="1:26" ht="75" x14ac:dyDescent="0.25">
      <c r="A96" s="232" t="s">
        <v>108</v>
      </c>
      <c r="B96" s="61">
        <v>31</v>
      </c>
      <c r="C96" s="61" t="str">
        <f>+VLOOKUP(Tabla9[[#This Row],[Cod. Riesgo]],Tabla_Riesgos[[Número]:[Tipo de Riesgo]],6,FALSE)</f>
        <v>Estratégico</v>
      </c>
      <c r="D96" s="119" t="str">
        <f>VLOOKUP(B96,Tabla_Riesgos[#All],2,0)</f>
        <v>DISPOSICIÓN TEMPORAL DE ACTIVOS</v>
      </c>
      <c r="E96" s="120" t="str">
        <f>VLOOKUP(B96,Tabla_Riesgos[#All],3,0)</f>
        <v>Puede ocurrir que se cuenten con depositarios provisionales y/o liquidadores, destinatarios provisionales y arrendatarios que incumplen con sus obligaciones</v>
      </c>
      <c r="F96" s="121">
        <v>31.020000000000003</v>
      </c>
      <c r="G96" s="122" t="s">
        <v>246</v>
      </c>
      <c r="H96" s="213"/>
      <c r="I96" s="207"/>
      <c r="J96" s="207"/>
      <c r="K96" s="207"/>
      <c r="L96" s="207"/>
      <c r="M96" s="207"/>
      <c r="N96" s="207"/>
      <c r="O96" s="207"/>
      <c r="P96" s="123">
        <f t="shared" si="4"/>
        <v>0</v>
      </c>
      <c r="Q96" s="208" t="str">
        <f t="shared" si="5"/>
        <v>Debil</v>
      </c>
      <c r="R96" s="207"/>
      <c r="S96" s="224" t="str">
        <f t="shared" si="6"/>
        <v>Debil</v>
      </c>
      <c r="T96" s="224" t="str">
        <f>IFERROR(VLOOKUP(S96,'Tablas de calculos'!$AU$16:$AV$24,2,FALSE),"")</f>
        <v/>
      </c>
      <c r="U96" s="208" t="str">
        <f>IFERROR(VLOOKUP(T96,'Tablas de calculos'!$AV$16:$AY$24,4),"")</f>
        <v/>
      </c>
      <c r="V96" s="207" t="s">
        <v>578</v>
      </c>
      <c r="W96" s="207" t="s">
        <v>578</v>
      </c>
      <c r="X96" s="123" t="str">
        <f t="shared" si="7"/>
        <v>DirectamenteDirectamente</v>
      </c>
      <c r="Y96" s="208" t="str">
        <f>IFERROR(VLOOKUP(X96,'Tablas de calculos'!$AZ$4:$BE$11,5,FALSE),"")</f>
        <v/>
      </c>
      <c r="Z96" s="208" t="str">
        <f>IFERROR(VLOOKUP(X96,'Tablas de calculos'!$AZ$4:$BE$11,6,FALSE),"")</f>
        <v/>
      </c>
    </row>
    <row r="97" spans="1:26" ht="90" x14ac:dyDescent="0.25">
      <c r="A97" s="232" t="s">
        <v>108</v>
      </c>
      <c r="B97" s="61">
        <v>31</v>
      </c>
      <c r="C97" s="61" t="str">
        <f>+VLOOKUP(Tabla9[[#This Row],[Cod. Riesgo]],Tabla_Riesgos[[Número]:[Tipo de Riesgo]],6,FALSE)</f>
        <v>Estratégico</v>
      </c>
      <c r="D97" s="119" t="str">
        <f>VLOOKUP(B97,Tabla_Riesgos[#All],2,0)</f>
        <v>DISPOSICIÓN TEMPORAL DE ACTIVOS</v>
      </c>
      <c r="E97" s="120" t="str">
        <f>VLOOKUP(B97,Tabla_Riesgos[#All],3,0)</f>
        <v>Puede ocurrir que se cuenten con depositarios provisionales y/o liquidadores, destinatarios provisionales y arrendatarios que incumplen con sus obligaciones</v>
      </c>
      <c r="F97" s="121">
        <v>31.030000000000005</v>
      </c>
      <c r="G97" s="122" t="s">
        <v>247</v>
      </c>
      <c r="H97" s="213"/>
      <c r="I97" s="207"/>
      <c r="J97" s="207"/>
      <c r="K97" s="207"/>
      <c r="L97" s="207"/>
      <c r="M97" s="207"/>
      <c r="N97" s="207"/>
      <c r="O97" s="207"/>
      <c r="P97" s="123">
        <f t="shared" si="4"/>
        <v>0</v>
      </c>
      <c r="Q97" s="208" t="str">
        <f t="shared" si="5"/>
        <v>Debil</v>
      </c>
      <c r="R97" s="207"/>
      <c r="S97" s="224" t="str">
        <f t="shared" si="6"/>
        <v>Debil</v>
      </c>
      <c r="T97" s="224" t="str">
        <f>IFERROR(VLOOKUP(S97,'Tablas de calculos'!$AU$16:$AV$24,2,FALSE),"")</f>
        <v/>
      </c>
      <c r="U97" s="208" t="str">
        <f>IFERROR(VLOOKUP(T97,'Tablas de calculos'!$AV$16:$AY$24,4),"")</f>
        <v/>
      </c>
      <c r="V97" s="207" t="s">
        <v>578</v>
      </c>
      <c r="W97" s="207" t="s">
        <v>578</v>
      </c>
      <c r="X97" s="123" t="str">
        <f t="shared" si="7"/>
        <v>DirectamenteDirectamente</v>
      </c>
      <c r="Y97" s="208" t="str">
        <f>IFERROR(VLOOKUP(X97,'Tablas de calculos'!$AZ$4:$BE$11,5,FALSE),"")</f>
        <v/>
      </c>
      <c r="Z97" s="208" t="str">
        <f>IFERROR(VLOOKUP(X97,'Tablas de calculos'!$AZ$4:$BE$11,6,FALSE),"")</f>
        <v/>
      </c>
    </row>
    <row r="98" spans="1:26" ht="75" x14ac:dyDescent="0.25">
      <c r="A98" s="232" t="s">
        <v>108</v>
      </c>
      <c r="B98" s="61">
        <v>31</v>
      </c>
      <c r="C98" s="61" t="str">
        <f>+VLOOKUP(Tabla9[[#This Row],[Cod. Riesgo]],Tabla_Riesgos[[Número]:[Tipo de Riesgo]],6,FALSE)</f>
        <v>Estratégico</v>
      </c>
      <c r="D98" s="119" t="str">
        <f>VLOOKUP(B98,Tabla_Riesgos[#All],2,0)</f>
        <v>DISPOSICIÓN TEMPORAL DE ACTIVOS</v>
      </c>
      <c r="E98" s="120" t="str">
        <f>VLOOKUP(B98,Tabla_Riesgos[#All],3,0)</f>
        <v>Puede ocurrir que se cuenten con depositarios provisionales y/o liquidadores, destinatarios provisionales y arrendatarios que incumplen con sus obligaciones</v>
      </c>
      <c r="F98" s="121">
        <v>31.040000000000006</v>
      </c>
      <c r="G98" s="122" t="s">
        <v>248</v>
      </c>
      <c r="H98" s="213"/>
      <c r="I98" s="207"/>
      <c r="J98" s="207"/>
      <c r="K98" s="207"/>
      <c r="L98" s="207"/>
      <c r="M98" s="207"/>
      <c r="N98" s="207"/>
      <c r="O98" s="207"/>
      <c r="P98" s="123">
        <f t="shared" si="4"/>
        <v>0</v>
      </c>
      <c r="Q98" s="208" t="str">
        <f t="shared" si="5"/>
        <v>Debil</v>
      </c>
      <c r="R98" s="207"/>
      <c r="S98" s="224" t="str">
        <f t="shared" si="6"/>
        <v>Debil</v>
      </c>
      <c r="T98" s="224" t="str">
        <f>IFERROR(VLOOKUP(S98,'Tablas de calculos'!$AU$16:$AV$24,2,FALSE),"")</f>
        <v/>
      </c>
      <c r="U98" s="208" t="str">
        <f>IFERROR(VLOOKUP(T98,'Tablas de calculos'!$AV$16:$AY$24,4),"")</f>
        <v/>
      </c>
      <c r="V98" s="207" t="s">
        <v>578</v>
      </c>
      <c r="W98" s="207" t="s">
        <v>578</v>
      </c>
      <c r="X98" s="123" t="str">
        <f t="shared" si="7"/>
        <v>DirectamenteDirectamente</v>
      </c>
      <c r="Y98" s="208" t="str">
        <f>IFERROR(VLOOKUP(X98,'Tablas de calculos'!$AZ$4:$BE$11,5,FALSE),"")</f>
        <v/>
      </c>
      <c r="Z98" s="208" t="str">
        <f>IFERROR(VLOOKUP(X98,'Tablas de calculos'!$AZ$4:$BE$11,6,FALSE),"")</f>
        <v/>
      </c>
    </row>
    <row r="99" spans="1:26" ht="75" x14ac:dyDescent="0.25">
      <c r="A99" s="232" t="s">
        <v>108</v>
      </c>
      <c r="B99" s="61">
        <v>31</v>
      </c>
      <c r="C99" s="61" t="str">
        <f>+VLOOKUP(Tabla9[[#This Row],[Cod. Riesgo]],Tabla_Riesgos[[Número]:[Tipo de Riesgo]],6,FALSE)</f>
        <v>Estratégico</v>
      </c>
      <c r="D99" s="119" t="str">
        <f>VLOOKUP(B99,Tabla_Riesgos[#All],2,0)</f>
        <v>DISPOSICIÓN TEMPORAL DE ACTIVOS</v>
      </c>
      <c r="E99" s="120" t="str">
        <f>VLOOKUP(B99,Tabla_Riesgos[#All],3,0)</f>
        <v>Puede ocurrir que se cuenten con depositarios provisionales y/o liquidadores, destinatarios provisionales y arrendatarios que incumplen con sus obligaciones</v>
      </c>
      <c r="F99" s="121">
        <v>31.050000000000008</v>
      </c>
      <c r="G99" s="122" t="s">
        <v>249</v>
      </c>
      <c r="H99" s="213"/>
      <c r="I99" s="207"/>
      <c r="J99" s="207"/>
      <c r="K99" s="207"/>
      <c r="L99" s="207"/>
      <c r="M99" s="207"/>
      <c r="N99" s="207"/>
      <c r="O99" s="207"/>
      <c r="P99" s="123">
        <f t="shared" si="4"/>
        <v>0</v>
      </c>
      <c r="Q99" s="208" t="str">
        <f t="shared" si="5"/>
        <v>Debil</v>
      </c>
      <c r="R99" s="207"/>
      <c r="S99" s="224" t="str">
        <f t="shared" si="6"/>
        <v>Debil</v>
      </c>
      <c r="T99" s="224" t="str">
        <f>IFERROR(VLOOKUP(S99,'Tablas de calculos'!$AU$16:$AV$24,2,FALSE),"")</f>
        <v/>
      </c>
      <c r="U99" s="208" t="str">
        <f>IFERROR(VLOOKUP(T99,'Tablas de calculos'!$AV$16:$AY$24,4),"")</f>
        <v/>
      </c>
      <c r="V99" s="207" t="s">
        <v>578</v>
      </c>
      <c r="W99" s="207" t="s">
        <v>578</v>
      </c>
      <c r="X99" s="123" t="str">
        <f t="shared" si="7"/>
        <v>DirectamenteDirectamente</v>
      </c>
      <c r="Y99" s="208" t="str">
        <f>IFERROR(VLOOKUP(X99,'Tablas de calculos'!$AZ$4:$BE$11,5,FALSE),"")</f>
        <v/>
      </c>
      <c r="Z99" s="208" t="str">
        <f>IFERROR(VLOOKUP(X99,'Tablas de calculos'!$AZ$4:$BE$11,6,FALSE),"")</f>
        <v/>
      </c>
    </row>
    <row r="100" spans="1:26" ht="75" x14ac:dyDescent="0.25">
      <c r="A100" s="232" t="s">
        <v>108</v>
      </c>
      <c r="B100" s="61">
        <v>33</v>
      </c>
      <c r="C100" s="61" t="str">
        <f>+VLOOKUP(Tabla9[[#This Row],[Cod. Riesgo]],Tabla_Riesgos[[Número]:[Tipo de Riesgo]],6,FALSE)</f>
        <v>Estratégico</v>
      </c>
      <c r="D100" s="119" t="str">
        <f>VLOOKUP(B100,Tabla_Riesgos[#All],2,0)</f>
        <v>DISPOSICIÓN FINAL DE ACTIVOS</v>
      </c>
      <c r="E100" s="120" t="str">
        <f>VLOOKUP(B100,Tabla_Riesgos[#All],3,0)</f>
        <v>Puede ocurrir que no se encuentra disponible la información del activo</v>
      </c>
      <c r="F100" s="121">
        <v>33.01</v>
      </c>
      <c r="G100" s="122" t="s">
        <v>250</v>
      </c>
      <c r="H100" s="213"/>
      <c r="I100" s="207"/>
      <c r="J100" s="207"/>
      <c r="K100" s="207"/>
      <c r="L100" s="207"/>
      <c r="M100" s="207"/>
      <c r="N100" s="207"/>
      <c r="O100" s="207"/>
      <c r="P100" s="123">
        <f t="shared" si="4"/>
        <v>0</v>
      </c>
      <c r="Q100" s="208" t="str">
        <f t="shared" si="5"/>
        <v>Debil</v>
      </c>
      <c r="R100" s="207"/>
      <c r="S100" s="224" t="str">
        <f t="shared" si="6"/>
        <v>Debil</v>
      </c>
      <c r="T100" s="224" t="str">
        <f>IFERROR(VLOOKUP(S100,'Tablas de calculos'!$AU$16:$AV$24,2,FALSE),"")</f>
        <v/>
      </c>
      <c r="U100" s="208" t="str">
        <f>IFERROR(VLOOKUP(T100,'Tablas de calculos'!$AV$16:$AY$24,4),"")</f>
        <v/>
      </c>
      <c r="V100" s="207" t="s">
        <v>578</v>
      </c>
      <c r="W100" s="207" t="s">
        <v>578</v>
      </c>
      <c r="X100" s="123" t="str">
        <f t="shared" si="7"/>
        <v>DirectamenteDirectamente</v>
      </c>
      <c r="Y100" s="208" t="str">
        <f>IFERROR(VLOOKUP(X100,'Tablas de calculos'!$AZ$4:$BE$11,5,FALSE),"")</f>
        <v/>
      </c>
      <c r="Z100" s="208" t="str">
        <f>IFERROR(VLOOKUP(X100,'Tablas de calculos'!$AZ$4:$BE$11,6,FALSE),"")</f>
        <v/>
      </c>
    </row>
    <row r="101" spans="1:26" ht="45" x14ac:dyDescent="0.25">
      <c r="A101" s="232" t="s">
        <v>108</v>
      </c>
      <c r="B101" s="61">
        <v>33</v>
      </c>
      <c r="C101" s="61" t="str">
        <f>+VLOOKUP(Tabla9[[#This Row],[Cod. Riesgo]],Tabla_Riesgos[[Número]:[Tipo de Riesgo]],6,FALSE)</f>
        <v>Estratégico</v>
      </c>
      <c r="D101" s="119" t="str">
        <f>VLOOKUP(B101,Tabla_Riesgos[#All],2,0)</f>
        <v>DISPOSICIÓN FINAL DE ACTIVOS</v>
      </c>
      <c r="E101" s="120" t="str">
        <f>VLOOKUP(B101,Tabla_Riesgos[#All],3,0)</f>
        <v>Puede ocurrir que no se encuentra disponible la información del activo</v>
      </c>
      <c r="F101" s="121">
        <v>33.019999999999996</v>
      </c>
      <c r="G101" s="122" t="s">
        <v>251</v>
      </c>
      <c r="H101" s="213"/>
      <c r="I101" s="207"/>
      <c r="J101" s="207"/>
      <c r="K101" s="207"/>
      <c r="L101" s="207"/>
      <c r="M101" s="207"/>
      <c r="N101" s="207"/>
      <c r="O101" s="207"/>
      <c r="P101" s="123">
        <f t="shared" si="4"/>
        <v>0</v>
      </c>
      <c r="Q101" s="208" t="str">
        <f t="shared" si="5"/>
        <v>Debil</v>
      </c>
      <c r="R101" s="207"/>
      <c r="S101" s="224" t="str">
        <f t="shared" si="6"/>
        <v>Debil</v>
      </c>
      <c r="T101" s="224" t="str">
        <f>IFERROR(VLOOKUP(S101,'Tablas de calculos'!$AU$16:$AV$24,2,FALSE),"")</f>
        <v/>
      </c>
      <c r="U101" s="208" t="str">
        <f>IFERROR(VLOOKUP(T101,'Tablas de calculos'!$AV$16:$AY$24,4),"")</f>
        <v/>
      </c>
      <c r="V101" s="207" t="s">
        <v>578</v>
      </c>
      <c r="W101" s="207" t="s">
        <v>578</v>
      </c>
      <c r="X101" s="123" t="str">
        <f t="shared" si="7"/>
        <v>DirectamenteDirectamente</v>
      </c>
      <c r="Y101" s="208" t="str">
        <f>IFERROR(VLOOKUP(X101,'Tablas de calculos'!$AZ$4:$BE$11,5,FALSE),"")</f>
        <v/>
      </c>
      <c r="Z101" s="208" t="str">
        <f>IFERROR(VLOOKUP(X101,'Tablas de calculos'!$AZ$4:$BE$11,6,FALSE),"")</f>
        <v/>
      </c>
    </row>
    <row r="102" spans="1:26" ht="30" x14ac:dyDescent="0.25">
      <c r="A102" s="232" t="s">
        <v>108</v>
      </c>
      <c r="B102" s="61">
        <v>33</v>
      </c>
      <c r="C102" s="61" t="str">
        <f>+VLOOKUP(Tabla9[[#This Row],[Cod. Riesgo]],Tabla_Riesgos[[Número]:[Tipo de Riesgo]],6,FALSE)</f>
        <v>Estratégico</v>
      </c>
      <c r="D102" s="119" t="str">
        <f>VLOOKUP(B102,Tabla_Riesgos[#All],2,0)</f>
        <v>DISPOSICIÓN FINAL DE ACTIVOS</v>
      </c>
      <c r="E102" s="120" t="str">
        <f>VLOOKUP(B102,Tabla_Riesgos[#All],3,0)</f>
        <v>Puede ocurrir que no se encuentra disponible la información del activo</v>
      </c>
      <c r="F102" s="121">
        <v>33.029999999999994</v>
      </c>
      <c r="G102" s="122" t="s">
        <v>252</v>
      </c>
      <c r="H102" s="213"/>
      <c r="I102" s="207"/>
      <c r="J102" s="207"/>
      <c r="K102" s="207"/>
      <c r="L102" s="207"/>
      <c r="M102" s="207"/>
      <c r="N102" s="207"/>
      <c r="O102" s="207"/>
      <c r="P102" s="123">
        <f t="shared" si="4"/>
        <v>0</v>
      </c>
      <c r="Q102" s="208" t="str">
        <f t="shared" si="5"/>
        <v>Debil</v>
      </c>
      <c r="R102" s="207"/>
      <c r="S102" s="224" t="str">
        <f t="shared" si="6"/>
        <v>Debil</v>
      </c>
      <c r="T102" s="224" t="str">
        <f>IFERROR(VLOOKUP(S102,'Tablas de calculos'!$AU$16:$AV$24,2,FALSE),"")</f>
        <v/>
      </c>
      <c r="U102" s="208" t="str">
        <f>IFERROR(VLOOKUP(T102,'Tablas de calculos'!$AV$16:$AY$24,4),"")</f>
        <v/>
      </c>
      <c r="V102" s="207" t="s">
        <v>578</v>
      </c>
      <c r="W102" s="207" t="s">
        <v>578</v>
      </c>
      <c r="X102" s="123" t="str">
        <f t="shared" si="7"/>
        <v>DirectamenteDirectamente</v>
      </c>
      <c r="Y102" s="208" t="str">
        <f>IFERROR(VLOOKUP(X102,'Tablas de calculos'!$AZ$4:$BE$11,5,FALSE),"")</f>
        <v/>
      </c>
      <c r="Z102" s="208" t="str">
        <f>IFERROR(VLOOKUP(X102,'Tablas de calculos'!$AZ$4:$BE$11,6,FALSE),"")</f>
        <v/>
      </c>
    </row>
    <row r="103" spans="1:26" ht="45" x14ac:dyDescent="0.25">
      <c r="A103" s="232" t="s">
        <v>108</v>
      </c>
      <c r="B103" s="61">
        <v>33</v>
      </c>
      <c r="C103" s="61" t="str">
        <f>+VLOOKUP(Tabla9[[#This Row],[Cod. Riesgo]],Tabla_Riesgos[[Número]:[Tipo de Riesgo]],6,FALSE)</f>
        <v>Estratégico</v>
      </c>
      <c r="D103" s="119" t="str">
        <f>VLOOKUP(B103,Tabla_Riesgos[#All],2,0)</f>
        <v>DISPOSICIÓN FINAL DE ACTIVOS</v>
      </c>
      <c r="E103" s="120" t="str">
        <f>VLOOKUP(B103,Tabla_Riesgos[#All],3,0)</f>
        <v>Puede ocurrir que no se encuentra disponible la información del activo</v>
      </c>
      <c r="F103" s="121">
        <v>33.039999999999992</v>
      </c>
      <c r="G103" s="122" t="s">
        <v>253</v>
      </c>
      <c r="H103" s="213"/>
      <c r="I103" s="207"/>
      <c r="J103" s="207"/>
      <c r="K103" s="207"/>
      <c r="L103" s="207"/>
      <c r="M103" s="207"/>
      <c r="N103" s="207"/>
      <c r="O103" s="207"/>
      <c r="P103" s="123">
        <f t="shared" si="4"/>
        <v>0</v>
      </c>
      <c r="Q103" s="208" t="str">
        <f t="shared" si="5"/>
        <v>Debil</v>
      </c>
      <c r="R103" s="207"/>
      <c r="S103" s="224" t="str">
        <f t="shared" si="6"/>
        <v>Debil</v>
      </c>
      <c r="T103" s="224" t="str">
        <f>IFERROR(VLOOKUP(S103,'Tablas de calculos'!$AU$16:$AV$24,2,FALSE),"")</f>
        <v/>
      </c>
      <c r="U103" s="208" t="str">
        <f>IFERROR(VLOOKUP(T103,'Tablas de calculos'!$AV$16:$AY$24,4),"")</f>
        <v/>
      </c>
      <c r="V103" s="207" t="s">
        <v>578</v>
      </c>
      <c r="W103" s="207" t="s">
        <v>578</v>
      </c>
      <c r="X103" s="123" t="str">
        <f t="shared" si="7"/>
        <v>DirectamenteDirectamente</v>
      </c>
      <c r="Y103" s="208" t="str">
        <f>IFERROR(VLOOKUP(X103,'Tablas de calculos'!$AZ$4:$BE$11,5,FALSE),"")</f>
        <v/>
      </c>
      <c r="Z103" s="208" t="str">
        <f>IFERROR(VLOOKUP(X103,'Tablas de calculos'!$AZ$4:$BE$11,6,FALSE),"")</f>
        <v/>
      </c>
    </row>
    <row r="104" spans="1:26" ht="45" x14ac:dyDescent="0.25">
      <c r="A104" s="232" t="s">
        <v>108</v>
      </c>
      <c r="B104" s="61">
        <v>34</v>
      </c>
      <c r="C104" s="61" t="str">
        <f>+VLOOKUP(Tabla9[[#This Row],[Cod. Riesgo]],Tabla_Riesgos[[Número]:[Tipo de Riesgo]],6,FALSE)</f>
        <v>Operativo</v>
      </c>
      <c r="D104" s="119" t="str">
        <f>VLOOKUP(B104,Tabla_Riesgos[#All],2,0)</f>
        <v>DISPOSICIÓN FINAL DE ACTIVOS</v>
      </c>
      <c r="E104" s="120" t="str">
        <f>VLOOKUP(B104,Tabla_Riesgos[#All],3,0)</f>
        <v>Podría ocurrir que no se entregue el activo en administración o disposición final correspondiente</v>
      </c>
      <c r="F104" s="121">
        <v>34.01</v>
      </c>
      <c r="G104" s="122" t="s">
        <v>254</v>
      </c>
      <c r="H104" s="213"/>
      <c r="I104" s="207"/>
      <c r="J104" s="207"/>
      <c r="K104" s="207"/>
      <c r="L104" s="207"/>
      <c r="M104" s="207"/>
      <c r="N104" s="207"/>
      <c r="O104" s="207"/>
      <c r="P104" s="123">
        <f t="shared" si="4"/>
        <v>0</v>
      </c>
      <c r="Q104" s="208" t="str">
        <f t="shared" si="5"/>
        <v>Debil</v>
      </c>
      <c r="R104" s="207"/>
      <c r="S104" s="224" t="str">
        <f t="shared" si="6"/>
        <v>Debil</v>
      </c>
      <c r="T104" s="224" t="str">
        <f>IFERROR(VLOOKUP(S104,'Tablas de calculos'!$AU$16:$AV$24,2,FALSE),"")</f>
        <v/>
      </c>
      <c r="U104" s="208" t="str">
        <f>IFERROR(VLOOKUP(T104,'Tablas de calculos'!$AV$16:$AY$24,4),"")</f>
        <v/>
      </c>
      <c r="V104" s="207" t="s">
        <v>578</v>
      </c>
      <c r="W104" s="207" t="s">
        <v>578</v>
      </c>
      <c r="X104" s="123" t="str">
        <f t="shared" si="7"/>
        <v>DirectamenteDirectamente</v>
      </c>
      <c r="Y104" s="208" t="str">
        <f>IFERROR(VLOOKUP(X104,'Tablas de calculos'!$AZ$4:$BE$11,5,FALSE),"")</f>
        <v/>
      </c>
      <c r="Z104" s="208" t="str">
        <f>IFERROR(VLOOKUP(X104,'Tablas de calculos'!$AZ$4:$BE$11,6,FALSE),"")</f>
        <v/>
      </c>
    </row>
    <row r="105" spans="1:26" ht="45" x14ac:dyDescent="0.25">
      <c r="A105" s="232" t="s">
        <v>108</v>
      </c>
      <c r="B105" s="61">
        <v>34</v>
      </c>
      <c r="C105" s="61" t="str">
        <f>+VLOOKUP(Tabla9[[#This Row],[Cod. Riesgo]],Tabla_Riesgos[[Número]:[Tipo de Riesgo]],6,FALSE)</f>
        <v>Operativo</v>
      </c>
      <c r="D105" s="119" t="str">
        <f>VLOOKUP(B105,Tabla_Riesgos[#All],2,0)</f>
        <v>DISPOSICIÓN FINAL DE ACTIVOS</v>
      </c>
      <c r="E105" s="120" t="str">
        <f>VLOOKUP(B105,Tabla_Riesgos[#All],3,0)</f>
        <v>Podría ocurrir que no se entregue el activo en administración o disposición final correspondiente</v>
      </c>
      <c r="F105" s="121">
        <v>34.019999999999996</v>
      </c>
      <c r="G105" s="122" t="s">
        <v>255</v>
      </c>
      <c r="H105" s="213"/>
      <c r="I105" s="207"/>
      <c r="J105" s="207"/>
      <c r="K105" s="207"/>
      <c r="L105" s="207"/>
      <c r="M105" s="207"/>
      <c r="N105" s="207"/>
      <c r="O105" s="207"/>
      <c r="P105" s="123">
        <f t="shared" si="4"/>
        <v>0</v>
      </c>
      <c r="Q105" s="208" t="str">
        <f t="shared" si="5"/>
        <v>Debil</v>
      </c>
      <c r="R105" s="207"/>
      <c r="S105" s="224" t="str">
        <f t="shared" si="6"/>
        <v>Debil</v>
      </c>
      <c r="T105" s="224" t="str">
        <f>IFERROR(VLOOKUP(S105,'Tablas de calculos'!$AU$16:$AV$24,2,FALSE),"")</f>
        <v/>
      </c>
      <c r="U105" s="208" t="str">
        <f>IFERROR(VLOOKUP(T105,'Tablas de calculos'!$AV$16:$AY$24,4),"")</f>
        <v/>
      </c>
      <c r="V105" s="207" t="s">
        <v>578</v>
      </c>
      <c r="W105" s="207" t="s">
        <v>578</v>
      </c>
      <c r="X105" s="123" t="str">
        <f t="shared" si="7"/>
        <v>DirectamenteDirectamente</v>
      </c>
      <c r="Y105" s="208" t="str">
        <f>IFERROR(VLOOKUP(X105,'Tablas de calculos'!$AZ$4:$BE$11,5,FALSE),"")</f>
        <v/>
      </c>
      <c r="Z105" s="208" t="str">
        <f>IFERROR(VLOOKUP(X105,'Tablas de calculos'!$AZ$4:$BE$11,6,FALSE),"")</f>
        <v/>
      </c>
    </row>
    <row r="106" spans="1:26" ht="60" x14ac:dyDescent="0.25">
      <c r="A106" s="232" t="s">
        <v>108</v>
      </c>
      <c r="B106" s="61">
        <v>35</v>
      </c>
      <c r="C106" s="61" t="str">
        <f>+VLOOKUP(Tabla9[[#This Row],[Cod. Riesgo]],Tabla_Riesgos[[Número]:[Tipo de Riesgo]],6,FALSE)</f>
        <v>Operativo</v>
      </c>
      <c r="D106" s="119" t="str">
        <f>VLOOKUP(B106,Tabla_Riesgos[#All],2,0)</f>
        <v>DISPOSICIÓN FINAL DE ACTIVOS</v>
      </c>
      <c r="E106" s="120" t="str">
        <f>VLOOKUP(B106,Tabla_Riesgos[#All],3,0)</f>
        <v>Se podría desconocer por parte de SAE la necesidad de la entrega del activo</v>
      </c>
      <c r="F106" s="121">
        <v>35.01</v>
      </c>
      <c r="G106" s="122" t="s">
        <v>256</v>
      </c>
      <c r="H106" s="213"/>
      <c r="I106" s="207"/>
      <c r="J106" s="207"/>
      <c r="K106" s="207"/>
      <c r="L106" s="207"/>
      <c r="M106" s="207"/>
      <c r="N106" s="207"/>
      <c r="O106" s="207"/>
      <c r="P106" s="123">
        <f t="shared" si="4"/>
        <v>0</v>
      </c>
      <c r="Q106" s="208" t="str">
        <f t="shared" si="5"/>
        <v>Debil</v>
      </c>
      <c r="R106" s="207"/>
      <c r="S106" s="224" t="str">
        <f t="shared" si="6"/>
        <v>Debil</v>
      </c>
      <c r="T106" s="224" t="str">
        <f>IFERROR(VLOOKUP(S106,'Tablas de calculos'!$AU$16:$AV$24,2,FALSE),"")</f>
        <v/>
      </c>
      <c r="U106" s="208" t="str">
        <f>IFERROR(VLOOKUP(T106,'Tablas de calculos'!$AV$16:$AY$24,4),"")</f>
        <v/>
      </c>
      <c r="V106" s="207" t="s">
        <v>578</v>
      </c>
      <c r="W106" s="207" t="s">
        <v>578</v>
      </c>
      <c r="X106" s="123" t="str">
        <f t="shared" si="7"/>
        <v>DirectamenteDirectamente</v>
      </c>
      <c r="Y106" s="208" t="str">
        <f>IFERROR(VLOOKUP(X106,'Tablas de calculos'!$AZ$4:$BE$11,5,FALSE),"")</f>
        <v/>
      </c>
      <c r="Z106" s="208" t="str">
        <f>IFERROR(VLOOKUP(X106,'Tablas de calculos'!$AZ$4:$BE$11,6,FALSE),"")</f>
        <v/>
      </c>
    </row>
    <row r="107" spans="1:26" ht="45" x14ac:dyDescent="0.25">
      <c r="A107" s="232" t="s">
        <v>108</v>
      </c>
      <c r="B107" s="61">
        <v>35</v>
      </c>
      <c r="C107" s="61" t="str">
        <f>+VLOOKUP(Tabla9[[#This Row],[Cod. Riesgo]],Tabla_Riesgos[[Número]:[Tipo de Riesgo]],6,FALSE)</f>
        <v>Operativo</v>
      </c>
      <c r="D107" s="119" t="str">
        <f>VLOOKUP(B107,Tabla_Riesgos[#All],2,0)</f>
        <v>DISPOSICIÓN FINAL DE ACTIVOS</v>
      </c>
      <c r="E107" s="120" t="str">
        <f>VLOOKUP(B107,Tabla_Riesgos[#All],3,0)</f>
        <v>Se podría desconocer por parte de SAE la necesidad de la entrega del activo</v>
      </c>
      <c r="F107" s="121">
        <v>35.019999999999996</v>
      </c>
      <c r="G107" s="122" t="s">
        <v>257</v>
      </c>
      <c r="H107" s="213"/>
      <c r="I107" s="207"/>
      <c r="J107" s="207"/>
      <c r="K107" s="207"/>
      <c r="L107" s="207"/>
      <c r="M107" s="207"/>
      <c r="N107" s="207"/>
      <c r="O107" s="207"/>
      <c r="P107" s="123">
        <f t="shared" si="4"/>
        <v>0</v>
      </c>
      <c r="Q107" s="208" t="str">
        <f t="shared" si="5"/>
        <v>Debil</v>
      </c>
      <c r="R107" s="207"/>
      <c r="S107" s="224" t="str">
        <f t="shared" si="6"/>
        <v>Debil</v>
      </c>
      <c r="T107" s="224" t="str">
        <f>IFERROR(VLOOKUP(S107,'Tablas de calculos'!$AU$16:$AV$24,2,FALSE),"")</f>
        <v/>
      </c>
      <c r="U107" s="208" t="str">
        <f>IFERROR(VLOOKUP(T107,'Tablas de calculos'!$AV$16:$AY$24,4),"")</f>
        <v/>
      </c>
      <c r="V107" s="207" t="s">
        <v>578</v>
      </c>
      <c r="W107" s="207" t="s">
        <v>578</v>
      </c>
      <c r="X107" s="123" t="str">
        <f t="shared" si="7"/>
        <v>DirectamenteDirectamente</v>
      </c>
      <c r="Y107" s="208" t="str">
        <f>IFERROR(VLOOKUP(X107,'Tablas de calculos'!$AZ$4:$BE$11,5,FALSE),"")</f>
        <v/>
      </c>
      <c r="Z107" s="208" t="str">
        <f>IFERROR(VLOOKUP(X107,'Tablas de calculos'!$AZ$4:$BE$11,6,FALSE),"")</f>
        <v/>
      </c>
    </row>
    <row r="108" spans="1:26" ht="60" x14ac:dyDescent="0.25">
      <c r="A108" s="232" t="s">
        <v>108</v>
      </c>
      <c r="B108" s="61">
        <v>35</v>
      </c>
      <c r="C108" s="61" t="str">
        <f>+VLOOKUP(Tabla9[[#This Row],[Cod. Riesgo]],Tabla_Riesgos[[Número]:[Tipo de Riesgo]],6,FALSE)</f>
        <v>Operativo</v>
      </c>
      <c r="D108" s="119" t="str">
        <f>VLOOKUP(B108,Tabla_Riesgos[#All],2,0)</f>
        <v>DISPOSICIÓN FINAL DE ACTIVOS</v>
      </c>
      <c r="E108" s="120" t="str">
        <f>VLOOKUP(B108,Tabla_Riesgos[#All],3,0)</f>
        <v>Se podría desconocer por parte de SAE la necesidad de la entrega del activo</v>
      </c>
      <c r="F108" s="121">
        <v>35.029999999999994</v>
      </c>
      <c r="G108" s="122" t="s">
        <v>258</v>
      </c>
      <c r="H108" s="213"/>
      <c r="I108" s="207"/>
      <c r="J108" s="207"/>
      <c r="K108" s="207"/>
      <c r="L108" s="207"/>
      <c r="M108" s="207"/>
      <c r="N108" s="207"/>
      <c r="O108" s="207"/>
      <c r="P108" s="123">
        <f t="shared" si="4"/>
        <v>0</v>
      </c>
      <c r="Q108" s="208" t="str">
        <f t="shared" si="5"/>
        <v>Debil</v>
      </c>
      <c r="R108" s="207"/>
      <c r="S108" s="224" t="str">
        <f t="shared" si="6"/>
        <v>Debil</v>
      </c>
      <c r="T108" s="224" t="str">
        <f>IFERROR(VLOOKUP(S108,'Tablas de calculos'!$AU$16:$AV$24,2,FALSE),"")</f>
        <v/>
      </c>
      <c r="U108" s="208" t="str">
        <f>IFERROR(VLOOKUP(T108,'Tablas de calculos'!$AV$16:$AY$24,4),"")</f>
        <v/>
      </c>
      <c r="V108" s="207" t="s">
        <v>578</v>
      </c>
      <c r="W108" s="207" t="s">
        <v>578</v>
      </c>
      <c r="X108" s="123" t="str">
        <f t="shared" si="7"/>
        <v>DirectamenteDirectamente</v>
      </c>
      <c r="Y108" s="208" t="str">
        <f>IFERROR(VLOOKUP(X108,'Tablas de calculos'!$AZ$4:$BE$11,5,FALSE),"")</f>
        <v/>
      </c>
      <c r="Z108" s="208" t="str">
        <f>IFERROR(VLOOKUP(X108,'Tablas de calculos'!$AZ$4:$BE$11,6,FALSE),"")</f>
        <v/>
      </c>
    </row>
    <row r="109" spans="1:26" ht="135" x14ac:dyDescent="0.25">
      <c r="A109" s="232" t="s">
        <v>108</v>
      </c>
      <c r="B109" s="61">
        <v>37</v>
      </c>
      <c r="C109" s="61" t="str">
        <f>+VLOOKUP(Tabla9[[#This Row],[Cod. Riesgo]],Tabla_Riesgos[[Número]:[Tipo de Riesgo]],6,FALSE)</f>
        <v>Estratégico</v>
      </c>
      <c r="D109" s="119" t="str">
        <f>VLOOKUP(B109,Tabla_Riesgos[#All],2,0)</f>
        <v>DISPOSICIÓN FINAL DE ACTIVOS</v>
      </c>
      <c r="E109" s="120" t="str">
        <f>VLOOKUP(B109,Tabla_Riesgos[#All],3,0)</f>
        <v>Se podría  enajenar un activo por un valor inferior al estimado</v>
      </c>
      <c r="F109" s="121">
        <v>37.01</v>
      </c>
      <c r="G109" s="122" t="s">
        <v>259</v>
      </c>
      <c r="H109" s="213"/>
      <c r="I109" s="207"/>
      <c r="J109" s="207"/>
      <c r="K109" s="207"/>
      <c r="L109" s="207"/>
      <c r="M109" s="207"/>
      <c r="N109" s="207"/>
      <c r="O109" s="207"/>
      <c r="P109" s="123">
        <f t="shared" si="4"/>
        <v>0</v>
      </c>
      <c r="Q109" s="208" t="str">
        <f t="shared" si="5"/>
        <v>Debil</v>
      </c>
      <c r="R109" s="207"/>
      <c r="S109" s="224" t="str">
        <f t="shared" si="6"/>
        <v>Debil</v>
      </c>
      <c r="T109" s="224" t="str">
        <f>IFERROR(VLOOKUP(S109,'Tablas de calculos'!$AU$16:$AV$24,2,FALSE),"")</f>
        <v/>
      </c>
      <c r="U109" s="208" t="str">
        <f>IFERROR(VLOOKUP(T109,'Tablas de calculos'!$AV$16:$AY$24,4),"")</f>
        <v/>
      </c>
      <c r="V109" s="207" t="s">
        <v>578</v>
      </c>
      <c r="W109" s="207" t="s">
        <v>578</v>
      </c>
      <c r="X109" s="123" t="str">
        <f t="shared" si="7"/>
        <v>DirectamenteDirectamente</v>
      </c>
      <c r="Y109" s="208" t="str">
        <f>IFERROR(VLOOKUP(X109,'Tablas de calculos'!$AZ$4:$BE$11,5,FALSE),"")</f>
        <v/>
      </c>
      <c r="Z109" s="208" t="str">
        <f>IFERROR(VLOOKUP(X109,'Tablas de calculos'!$AZ$4:$BE$11,6,FALSE),"")</f>
        <v/>
      </c>
    </row>
    <row r="110" spans="1:26" ht="45" x14ac:dyDescent="0.25">
      <c r="A110" s="232" t="s">
        <v>108</v>
      </c>
      <c r="B110" s="61">
        <v>38</v>
      </c>
      <c r="C110" s="61" t="str">
        <f>+VLOOKUP(Tabla9[[#This Row],[Cod. Riesgo]],Tabla_Riesgos[[Número]:[Tipo de Riesgo]],6,FALSE)</f>
        <v>Operativo</v>
      </c>
      <c r="D110" s="119" t="str">
        <f>VLOOKUP(B110,Tabla_Riesgos[#All],2,0)</f>
        <v>GESTIÓN FINANCIERA</v>
      </c>
      <c r="E110" s="120" t="str">
        <f>VLOOKUP(B110,Tabla_Riesgos[#All],3,0)</f>
        <v>Se podría presentar fallas en la identificación de las características de los recaudos y pagos</v>
      </c>
      <c r="F110" s="121">
        <v>38.01</v>
      </c>
      <c r="G110" s="122" t="s">
        <v>260</v>
      </c>
      <c r="H110" s="213"/>
      <c r="I110" s="207"/>
      <c r="J110" s="207"/>
      <c r="K110" s="207"/>
      <c r="L110" s="207"/>
      <c r="M110" s="207"/>
      <c r="N110" s="207"/>
      <c r="O110" s="207"/>
      <c r="P110" s="123">
        <f t="shared" si="4"/>
        <v>0</v>
      </c>
      <c r="Q110" s="208" t="str">
        <f t="shared" si="5"/>
        <v>Debil</v>
      </c>
      <c r="R110" s="207"/>
      <c r="S110" s="224" t="str">
        <f t="shared" si="6"/>
        <v>Debil</v>
      </c>
      <c r="T110" s="224" t="str">
        <f>IFERROR(VLOOKUP(S110,'Tablas de calculos'!$AU$16:$AV$24,2,FALSE),"")</f>
        <v/>
      </c>
      <c r="U110" s="208" t="str">
        <f>IFERROR(VLOOKUP(T110,'Tablas de calculos'!$AV$16:$AY$24,4),"")</f>
        <v/>
      </c>
      <c r="V110" s="207" t="s">
        <v>578</v>
      </c>
      <c r="W110" s="207" t="s">
        <v>578</v>
      </c>
      <c r="X110" s="123" t="str">
        <f t="shared" si="7"/>
        <v>DirectamenteDirectamente</v>
      </c>
      <c r="Y110" s="208" t="str">
        <f>IFERROR(VLOOKUP(X110,'Tablas de calculos'!$AZ$4:$BE$11,5,FALSE),"")</f>
        <v/>
      </c>
      <c r="Z110" s="208" t="str">
        <f>IFERROR(VLOOKUP(X110,'Tablas de calculos'!$AZ$4:$BE$11,6,FALSE),"")</f>
        <v/>
      </c>
    </row>
    <row r="111" spans="1:26" ht="45" x14ac:dyDescent="0.25">
      <c r="A111" s="232" t="s">
        <v>108</v>
      </c>
      <c r="B111" s="61">
        <v>38</v>
      </c>
      <c r="C111" s="61" t="str">
        <f>+VLOOKUP(Tabla9[[#This Row],[Cod. Riesgo]],Tabla_Riesgos[[Número]:[Tipo de Riesgo]],6,FALSE)</f>
        <v>Operativo</v>
      </c>
      <c r="D111" s="119" t="str">
        <f>VLOOKUP(B111,Tabla_Riesgos[#All],2,0)</f>
        <v>GESTIÓN FINANCIERA</v>
      </c>
      <c r="E111" s="120" t="str">
        <f>VLOOKUP(B111,Tabla_Riesgos[#All],3,0)</f>
        <v>Se podría presentar fallas en la identificación de las características de los recaudos y pagos</v>
      </c>
      <c r="F111" s="121">
        <v>38.019999999999996</v>
      </c>
      <c r="G111" s="122" t="s">
        <v>261</v>
      </c>
      <c r="H111" s="213"/>
      <c r="I111" s="207"/>
      <c r="J111" s="207"/>
      <c r="K111" s="207"/>
      <c r="L111" s="207"/>
      <c r="M111" s="207"/>
      <c r="N111" s="207"/>
      <c r="O111" s="207"/>
      <c r="P111" s="123">
        <f t="shared" si="4"/>
        <v>0</v>
      </c>
      <c r="Q111" s="208" t="str">
        <f t="shared" si="5"/>
        <v>Debil</v>
      </c>
      <c r="R111" s="207"/>
      <c r="S111" s="224" t="str">
        <f t="shared" si="6"/>
        <v>Debil</v>
      </c>
      <c r="T111" s="224" t="str">
        <f>IFERROR(VLOOKUP(S111,'Tablas de calculos'!$AU$16:$AV$24,2,FALSE),"")</f>
        <v/>
      </c>
      <c r="U111" s="208" t="str">
        <f>IFERROR(VLOOKUP(T111,'Tablas de calculos'!$AV$16:$AY$24,4),"")</f>
        <v/>
      </c>
      <c r="V111" s="207" t="s">
        <v>578</v>
      </c>
      <c r="W111" s="207" t="s">
        <v>578</v>
      </c>
      <c r="X111" s="123" t="str">
        <f t="shared" si="7"/>
        <v>DirectamenteDirectamente</v>
      </c>
      <c r="Y111" s="208" t="str">
        <f>IFERROR(VLOOKUP(X111,'Tablas de calculos'!$AZ$4:$BE$11,5,FALSE),"")</f>
        <v/>
      </c>
      <c r="Z111" s="208" t="str">
        <f>IFERROR(VLOOKUP(X111,'Tablas de calculos'!$AZ$4:$BE$11,6,FALSE),"")</f>
        <v/>
      </c>
    </row>
    <row r="112" spans="1:26" ht="60" x14ac:dyDescent="0.25">
      <c r="A112" s="232" t="s">
        <v>108</v>
      </c>
      <c r="B112" s="61">
        <v>39</v>
      </c>
      <c r="C112" s="61" t="str">
        <f>+VLOOKUP(Tabla9[[#This Row],[Cod. Riesgo]],Tabla_Riesgos[[Número]:[Tipo de Riesgo]],6,FALSE)</f>
        <v>Estratégico</v>
      </c>
      <c r="D112" s="119" t="str">
        <f>VLOOKUP(B112,Tabla_Riesgos[#All],2,0)</f>
        <v>GESTIÓN FINANCIERA</v>
      </c>
      <c r="E112" s="120" t="str">
        <f>VLOOKUP(B112,Tabla_Riesgos[#All],3,0)</f>
        <v>Se podría presentar que no exista disponibilidad de recursos</v>
      </c>
      <c r="F112" s="121">
        <v>39.01</v>
      </c>
      <c r="G112" s="122" t="s">
        <v>215</v>
      </c>
      <c r="H112" s="213"/>
      <c r="I112" s="207"/>
      <c r="J112" s="207"/>
      <c r="K112" s="207"/>
      <c r="L112" s="207"/>
      <c r="M112" s="207"/>
      <c r="N112" s="207"/>
      <c r="O112" s="207"/>
      <c r="P112" s="123">
        <f t="shared" si="4"/>
        <v>0</v>
      </c>
      <c r="Q112" s="208" t="str">
        <f t="shared" si="5"/>
        <v>Debil</v>
      </c>
      <c r="R112" s="207"/>
      <c r="S112" s="224" t="str">
        <f t="shared" si="6"/>
        <v>Debil</v>
      </c>
      <c r="T112" s="224" t="str">
        <f>IFERROR(VLOOKUP(S112,'Tablas de calculos'!$AU$16:$AV$24,2,FALSE),"")</f>
        <v/>
      </c>
      <c r="U112" s="208" t="str">
        <f>IFERROR(VLOOKUP(T112,'Tablas de calculos'!$AV$16:$AY$24,4),"")</f>
        <v/>
      </c>
      <c r="V112" s="207" t="s">
        <v>578</v>
      </c>
      <c r="W112" s="207" t="s">
        <v>578</v>
      </c>
      <c r="X112" s="123" t="str">
        <f t="shared" si="7"/>
        <v>DirectamenteDirectamente</v>
      </c>
      <c r="Y112" s="208" t="str">
        <f>IFERROR(VLOOKUP(X112,'Tablas de calculos'!$AZ$4:$BE$11,5,FALSE),"")</f>
        <v/>
      </c>
      <c r="Z112" s="208" t="str">
        <f>IFERROR(VLOOKUP(X112,'Tablas de calculos'!$AZ$4:$BE$11,6,FALSE),"")</f>
        <v/>
      </c>
    </row>
    <row r="113" spans="1:26" ht="60" x14ac:dyDescent="0.25">
      <c r="A113" s="232" t="s">
        <v>108</v>
      </c>
      <c r="B113" s="61">
        <v>39</v>
      </c>
      <c r="C113" s="61" t="str">
        <f>+VLOOKUP(Tabla9[[#This Row],[Cod. Riesgo]],Tabla_Riesgos[[Número]:[Tipo de Riesgo]],6,FALSE)</f>
        <v>Estratégico</v>
      </c>
      <c r="D113" s="119" t="str">
        <f>VLOOKUP(B113,Tabla_Riesgos[#All],2,0)</f>
        <v>GESTIÓN FINANCIERA</v>
      </c>
      <c r="E113" s="120" t="str">
        <f>VLOOKUP(B113,Tabla_Riesgos[#All],3,0)</f>
        <v>Se podría presentar que no exista disponibilidad de recursos</v>
      </c>
      <c r="F113" s="121">
        <v>39.019999999999996</v>
      </c>
      <c r="G113" s="122" t="s">
        <v>216</v>
      </c>
      <c r="H113" s="213"/>
      <c r="I113" s="207"/>
      <c r="J113" s="207"/>
      <c r="K113" s="207"/>
      <c r="L113" s="207"/>
      <c r="M113" s="207"/>
      <c r="N113" s="207"/>
      <c r="O113" s="207"/>
      <c r="P113" s="123">
        <f t="shared" si="4"/>
        <v>0</v>
      </c>
      <c r="Q113" s="208" t="str">
        <f t="shared" si="5"/>
        <v>Debil</v>
      </c>
      <c r="R113" s="207"/>
      <c r="S113" s="224" t="str">
        <f t="shared" si="6"/>
        <v>Debil</v>
      </c>
      <c r="T113" s="224" t="str">
        <f>IFERROR(VLOOKUP(S113,'Tablas de calculos'!$AU$16:$AV$24,2,FALSE),"")</f>
        <v/>
      </c>
      <c r="U113" s="208" t="str">
        <f>IFERROR(VLOOKUP(T113,'Tablas de calculos'!$AV$16:$AY$24,4),"")</f>
        <v/>
      </c>
      <c r="V113" s="207" t="s">
        <v>578</v>
      </c>
      <c r="W113" s="207" t="s">
        <v>578</v>
      </c>
      <c r="X113" s="123" t="str">
        <f t="shared" si="7"/>
        <v>DirectamenteDirectamente</v>
      </c>
      <c r="Y113" s="208" t="str">
        <f>IFERROR(VLOOKUP(X113,'Tablas de calculos'!$AZ$4:$BE$11,5,FALSE),"")</f>
        <v/>
      </c>
      <c r="Z113" s="208" t="str">
        <f>IFERROR(VLOOKUP(X113,'Tablas de calculos'!$AZ$4:$BE$11,6,FALSE),"")</f>
        <v/>
      </c>
    </row>
    <row r="114" spans="1:26" ht="30" x14ac:dyDescent="0.25">
      <c r="A114" s="232" t="s">
        <v>108</v>
      </c>
      <c r="B114" s="61">
        <v>39</v>
      </c>
      <c r="C114" s="61" t="str">
        <f>+VLOOKUP(Tabla9[[#This Row],[Cod. Riesgo]],Tabla_Riesgos[[Número]:[Tipo de Riesgo]],6,FALSE)</f>
        <v>Estratégico</v>
      </c>
      <c r="D114" s="119" t="str">
        <f>VLOOKUP(B114,Tabla_Riesgos[#All],2,0)</f>
        <v>GESTIÓN FINANCIERA</v>
      </c>
      <c r="E114" s="120" t="str">
        <f>VLOOKUP(B114,Tabla_Riesgos[#All],3,0)</f>
        <v>Se podría presentar que no exista disponibilidad de recursos</v>
      </c>
      <c r="F114" s="121">
        <v>39.029999999999994</v>
      </c>
      <c r="G114" s="122" t="s">
        <v>217</v>
      </c>
      <c r="H114" s="213"/>
      <c r="I114" s="207"/>
      <c r="J114" s="207"/>
      <c r="K114" s="207"/>
      <c r="L114" s="207"/>
      <c r="M114" s="207"/>
      <c r="N114" s="207"/>
      <c r="O114" s="207"/>
      <c r="P114" s="123">
        <f t="shared" si="4"/>
        <v>0</v>
      </c>
      <c r="Q114" s="208" t="str">
        <f t="shared" si="5"/>
        <v>Debil</v>
      </c>
      <c r="R114" s="207"/>
      <c r="S114" s="224" t="str">
        <f t="shared" si="6"/>
        <v>Debil</v>
      </c>
      <c r="T114" s="224" t="str">
        <f>IFERROR(VLOOKUP(S114,'Tablas de calculos'!$AU$16:$AV$24,2,FALSE),"")</f>
        <v/>
      </c>
      <c r="U114" s="208" t="str">
        <f>IFERROR(VLOOKUP(T114,'Tablas de calculos'!$AV$16:$AY$24,4),"")</f>
        <v/>
      </c>
      <c r="V114" s="207" t="s">
        <v>578</v>
      </c>
      <c r="W114" s="207" t="s">
        <v>578</v>
      </c>
      <c r="X114" s="123" t="str">
        <f t="shared" si="7"/>
        <v>DirectamenteDirectamente</v>
      </c>
      <c r="Y114" s="208" t="str">
        <f>IFERROR(VLOOKUP(X114,'Tablas de calculos'!$AZ$4:$BE$11,5,FALSE),"")</f>
        <v/>
      </c>
      <c r="Z114" s="208" t="str">
        <f>IFERROR(VLOOKUP(X114,'Tablas de calculos'!$AZ$4:$BE$11,6,FALSE),"")</f>
        <v/>
      </c>
    </row>
    <row r="115" spans="1:26" ht="60" x14ac:dyDescent="0.25">
      <c r="A115" s="232" t="s">
        <v>108</v>
      </c>
      <c r="B115" s="61">
        <v>40</v>
      </c>
      <c r="C115" s="61" t="str">
        <f>+VLOOKUP(Tabla9[[#This Row],[Cod. Riesgo]],Tabla_Riesgos[[Número]:[Tipo de Riesgo]],6,FALSE)</f>
        <v>Operativo</v>
      </c>
      <c r="D115" s="119" t="str">
        <f>VLOOKUP(B115,Tabla_Riesgos[#All],2,0)</f>
        <v>GESTIÓN FINANCIERA</v>
      </c>
      <c r="E115" s="120" t="str">
        <f>VLOOKUP(B115,Tabla_Riesgos[#All],3,0)</f>
        <v>Puede ocurrir que no se cuente con información del estado de cuenta por activo</v>
      </c>
      <c r="F115" s="121">
        <v>40.01</v>
      </c>
      <c r="G115" s="122" t="s">
        <v>262</v>
      </c>
      <c r="H115" s="213"/>
      <c r="I115" s="207"/>
      <c r="J115" s="207"/>
      <c r="K115" s="207"/>
      <c r="L115" s="207"/>
      <c r="M115" s="207"/>
      <c r="N115" s="207"/>
      <c r="O115" s="207"/>
      <c r="P115" s="123">
        <f t="shared" si="4"/>
        <v>0</v>
      </c>
      <c r="Q115" s="208" t="str">
        <f t="shared" si="5"/>
        <v>Debil</v>
      </c>
      <c r="R115" s="207"/>
      <c r="S115" s="224" t="str">
        <f t="shared" si="6"/>
        <v>Debil</v>
      </c>
      <c r="T115" s="224" t="str">
        <f>IFERROR(VLOOKUP(S115,'Tablas de calculos'!$AU$16:$AV$24,2,FALSE),"")</f>
        <v/>
      </c>
      <c r="U115" s="208" t="str">
        <f>IFERROR(VLOOKUP(T115,'Tablas de calculos'!$AV$16:$AY$24,4),"")</f>
        <v/>
      </c>
      <c r="V115" s="207" t="s">
        <v>578</v>
      </c>
      <c r="W115" s="207" t="s">
        <v>578</v>
      </c>
      <c r="X115" s="123" t="str">
        <f t="shared" si="7"/>
        <v>DirectamenteDirectamente</v>
      </c>
      <c r="Y115" s="208" t="str">
        <f>IFERROR(VLOOKUP(X115,'Tablas de calculos'!$AZ$4:$BE$11,5,FALSE),"")</f>
        <v/>
      </c>
      <c r="Z115" s="208" t="str">
        <f>IFERROR(VLOOKUP(X115,'Tablas de calculos'!$AZ$4:$BE$11,6,FALSE),"")</f>
        <v/>
      </c>
    </row>
    <row r="116" spans="1:26" ht="45" x14ac:dyDescent="0.25">
      <c r="A116" s="232" t="s">
        <v>108</v>
      </c>
      <c r="B116" s="61">
        <v>40</v>
      </c>
      <c r="C116" s="61" t="str">
        <f>+VLOOKUP(Tabla9[[#This Row],[Cod. Riesgo]],Tabla_Riesgos[[Número]:[Tipo de Riesgo]],6,FALSE)</f>
        <v>Operativo</v>
      </c>
      <c r="D116" s="119" t="str">
        <f>VLOOKUP(B116,Tabla_Riesgos[#All],2,0)</f>
        <v>GESTIÓN FINANCIERA</v>
      </c>
      <c r="E116" s="120" t="str">
        <f>VLOOKUP(B116,Tabla_Riesgos[#All],3,0)</f>
        <v>Puede ocurrir que no se cuente con información del estado de cuenta por activo</v>
      </c>
      <c r="F116" s="121">
        <v>40.019999999999996</v>
      </c>
      <c r="G116" s="122" t="s">
        <v>251</v>
      </c>
      <c r="H116" s="213"/>
      <c r="I116" s="207"/>
      <c r="J116" s="207"/>
      <c r="K116" s="207"/>
      <c r="L116" s="207"/>
      <c r="M116" s="207"/>
      <c r="N116" s="207"/>
      <c r="O116" s="207"/>
      <c r="P116" s="123">
        <f t="shared" si="4"/>
        <v>0</v>
      </c>
      <c r="Q116" s="208" t="str">
        <f t="shared" si="5"/>
        <v>Debil</v>
      </c>
      <c r="R116" s="207"/>
      <c r="S116" s="224" t="str">
        <f t="shared" si="6"/>
        <v>Debil</v>
      </c>
      <c r="T116" s="224" t="str">
        <f>IFERROR(VLOOKUP(S116,'Tablas de calculos'!$AU$16:$AV$24,2,FALSE),"")</f>
        <v/>
      </c>
      <c r="U116" s="208" t="str">
        <f>IFERROR(VLOOKUP(T116,'Tablas de calculos'!$AV$16:$AY$24,4),"")</f>
        <v/>
      </c>
      <c r="V116" s="207" t="s">
        <v>578</v>
      </c>
      <c r="W116" s="207" t="s">
        <v>578</v>
      </c>
      <c r="X116" s="123" t="str">
        <f t="shared" si="7"/>
        <v>DirectamenteDirectamente</v>
      </c>
      <c r="Y116" s="208" t="str">
        <f>IFERROR(VLOOKUP(X116,'Tablas de calculos'!$AZ$4:$BE$11,5,FALSE),"")</f>
        <v/>
      </c>
      <c r="Z116" s="208" t="str">
        <f>IFERROR(VLOOKUP(X116,'Tablas de calculos'!$AZ$4:$BE$11,6,FALSE),"")</f>
        <v/>
      </c>
    </row>
    <row r="117" spans="1:26" ht="45" x14ac:dyDescent="0.25">
      <c r="A117" s="232" t="s">
        <v>108</v>
      </c>
      <c r="B117" s="61">
        <v>41</v>
      </c>
      <c r="C117" s="61" t="str">
        <f>+VLOOKUP(Tabla9[[#This Row],[Cod. Riesgo]],Tabla_Riesgos[[Número]:[Tipo de Riesgo]],6,FALSE)</f>
        <v>Estratégico</v>
      </c>
      <c r="D117" s="119" t="str">
        <f>VLOOKUP(B117,Tabla_Riesgos[#All],2,0)</f>
        <v>GESTIÓN FINANCIERA</v>
      </c>
      <c r="E117" s="120" t="str">
        <f>VLOOKUP(B117,Tabla_Riesgos[#All],3,0)</f>
        <v xml:space="preserve">Puede ocurrir que SAE disponga de los recursos de los activos del FRISCO desconociendo la condición de estos. </v>
      </c>
      <c r="F117" s="121">
        <v>41.01</v>
      </c>
      <c r="G117" s="122" t="s">
        <v>263</v>
      </c>
      <c r="H117" s="213"/>
      <c r="I117" s="207"/>
      <c r="J117" s="207"/>
      <c r="K117" s="207"/>
      <c r="L117" s="207"/>
      <c r="M117" s="207"/>
      <c r="N117" s="207"/>
      <c r="O117" s="207"/>
      <c r="P117" s="123">
        <f t="shared" si="4"/>
        <v>0</v>
      </c>
      <c r="Q117" s="208" t="str">
        <f t="shared" si="5"/>
        <v>Debil</v>
      </c>
      <c r="R117" s="207"/>
      <c r="S117" s="224" t="str">
        <f t="shared" si="6"/>
        <v>Debil</v>
      </c>
      <c r="T117" s="224" t="str">
        <f>IFERROR(VLOOKUP(S117,'Tablas de calculos'!$AU$16:$AV$24,2,FALSE),"")</f>
        <v/>
      </c>
      <c r="U117" s="208" t="str">
        <f>IFERROR(VLOOKUP(T117,'Tablas de calculos'!$AV$16:$AY$24,4),"")</f>
        <v/>
      </c>
      <c r="V117" s="207" t="s">
        <v>578</v>
      </c>
      <c r="W117" s="207" t="s">
        <v>578</v>
      </c>
      <c r="X117" s="123" t="str">
        <f t="shared" si="7"/>
        <v>DirectamenteDirectamente</v>
      </c>
      <c r="Y117" s="208" t="str">
        <f>IFERROR(VLOOKUP(X117,'Tablas de calculos'!$AZ$4:$BE$11,5,FALSE),"")</f>
        <v/>
      </c>
      <c r="Z117" s="208" t="str">
        <f>IFERROR(VLOOKUP(X117,'Tablas de calculos'!$AZ$4:$BE$11,6,FALSE),"")</f>
        <v/>
      </c>
    </row>
    <row r="118" spans="1:26" ht="60" x14ac:dyDescent="0.25">
      <c r="A118" s="232" t="s">
        <v>108</v>
      </c>
      <c r="B118" s="61">
        <v>42</v>
      </c>
      <c r="C118" s="61" t="str">
        <f>+VLOOKUP(Tabla9[[#This Row],[Cod. Riesgo]],Tabla_Riesgos[[Número]:[Tipo de Riesgo]],6,FALSE)</f>
        <v>Operativo</v>
      </c>
      <c r="D118" s="119" t="str">
        <f>VLOOKUP(B118,Tabla_Riesgos[#All],2,0)</f>
        <v>GESTIÓN FINANCIERA</v>
      </c>
      <c r="E118" s="120" t="str">
        <f>VLOOKUP(B118,Tabla_Riesgos[#All],3,0)</f>
        <v>Se podría reportar información financiera inexacta tanto de SAE como del FRISCO.</v>
      </c>
      <c r="F118" s="121">
        <v>42.01</v>
      </c>
      <c r="G118" s="122" t="s">
        <v>264</v>
      </c>
      <c r="H118" s="213"/>
      <c r="I118" s="207"/>
      <c r="J118" s="207"/>
      <c r="K118" s="207"/>
      <c r="L118" s="207"/>
      <c r="M118" s="207"/>
      <c r="N118" s="207"/>
      <c r="O118" s="207"/>
      <c r="P118" s="123">
        <f t="shared" si="4"/>
        <v>0</v>
      </c>
      <c r="Q118" s="208" t="str">
        <f t="shared" si="5"/>
        <v>Debil</v>
      </c>
      <c r="R118" s="207"/>
      <c r="S118" s="224" t="str">
        <f t="shared" si="6"/>
        <v>Debil</v>
      </c>
      <c r="T118" s="224" t="str">
        <f>IFERROR(VLOOKUP(S118,'Tablas de calculos'!$AU$16:$AV$24,2,FALSE),"")</f>
        <v/>
      </c>
      <c r="U118" s="208" t="str">
        <f>IFERROR(VLOOKUP(T118,'Tablas de calculos'!$AV$16:$AY$24,4),"")</f>
        <v/>
      </c>
      <c r="V118" s="207" t="s">
        <v>578</v>
      </c>
      <c r="W118" s="207" t="s">
        <v>578</v>
      </c>
      <c r="X118" s="123" t="str">
        <f t="shared" si="7"/>
        <v>DirectamenteDirectamente</v>
      </c>
      <c r="Y118" s="208" t="str">
        <f>IFERROR(VLOOKUP(X118,'Tablas de calculos'!$AZ$4:$BE$11,5,FALSE),"")</f>
        <v/>
      </c>
      <c r="Z118" s="208" t="str">
        <f>IFERROR(VLOOKUP(X118,'Tablas de calculos'!$AZ$4:$BE$11,6,FALSE),"")</f>
        <v/>
      </c>
    </row>
    <row r="119" spans="1:26" ht="45" x14ac:dyDescent="0.25">
      <c r="A119" s="232" t="s">
        <v>108</v>
      </c>
      <c r="B119" s="61">
        <v>42</v>
      </c>
      <c r="C119" s="61" t="str">
        <f>+VLOOKUP(Tabla9[[#This Row],[Cod. Riesgo]],Tabla_Riesgos[[Número]:[Tipo de Riesgo]],6,FALSE)</f>
        <v>Operativo</v>
      </c>
      <c r="D119" s="119" t="str">
        <f>VLOOKUP(B119,Tabla_Riesgos[#All],2,0)</f>
        <v>GESTIÓN FINANCIERA</v>
      </c>
      <c r="E119" s="120" t="str">
        <f>VLOOKUP(B119,Tabla_Riesgos[#All],3,0)</f>
        <v>Se podría reportar información financiera inexacta tanto de SAE como del FRISCO.</v>
      </c>
      <c r="F119" s="121">
        <v>42.019999999999996</v>
      </c>
      <c r="G119" s="122" t="s">
        <v>265</v>
      </c>
      <c r="H119" s="213"/>
      <c r="I119" s="207"/>
      <c r="J119" s="207"/>
      <c r="K119" s="207"/>
      <c r="L119" s="207"/>
      <c r="M119" s="207"/>
      <c r="N119" s="207"/>
      <c r="O119" s="207"/>
      <c r="P119" s="123">
        <f t="shared" si="4"/>
        <v>0</v>
      </c>
      <c r="Q119" s="208" t="str">
        <f t="shared" si="5"/>
        <v>Debil</v>
      </c>
      <c r="R119" s="207"/>
      <c r="S119" s="224" t="str">
        <f t="shared" si="6"/>
        <v>Debil</v>
      </c>
      <c r="T119" s="224" t="str">
        <f>IFERROR(VLOOKUP(S119,'Tablas de calculos'!$AU$16:$AV$24,2,FALSE),"")</f>
        <v/>
      </c>
      <c r="U119" s="208" t="str">
        <f>IFERROR(VLOOKUP(T119,'Tablas de calculos'!$AV$16:$AY$24,4),"")</f>
        <v/>
      </c>
      <c r="V119" s="207" t="s">
        <v>578</v>
      </c>
      <c r="W119" s="207" t="s">
        <v>578</v>
      </c>
      <c r="X119" s="123" t="str">
        <f t="shared" si="7"/>
        <v>DirectamenteDirectamente</v>
      </c>
      <c r="Y119" s="208" t="str">
        <f>IFERROR(VLOOKUP(X119,'Tablas de calculos'!$AZ$4:$BE$11,5,FALSE),"")</f>
        <v/>
      </c>
      <c r="Z119" s="208" t="str">
        <f>IFERROR(VLOOKUP(X119,'Tablas de calculos'!$AZ$4:$BE$11,6,FALSE),"")</f>
        <v/>
      </c>
    </row>
    <row r="120" spans="1:26" ht="60" x14ac:dyDescent="0.25">
      <c r="A120" s="232" t="s">
        <v>108</v>
      </c>
      <c r="B120" s="61">
        <v>43</v>
      </c>
      <c r="C120" s="61" t="str">
        <f>+VLOOKUP(Tabla9[[#This Row],[Cod. Riesgo]],Tabla_Riesgos[[Número]:[Tipo de Riesgo]],6,FALSE)</f>
        <v>Operativo</v>
      </c>
      <c r="D120" s="119" t="str">
        <f>VLOOKUP(B120,Tabla_Riesgos[#All],2,0)</f>
        <v>GESTIÓN DOCUMENTAL</v>
      </c>
      <c r="E120" s="120" t="str">
        <f>VLOOKUP(B120,Tabla_Riesgos[#All],3,0)</f>
        <v xml:space="preserve">Se podría generar una inadecuada identificación al área que corresponde el trámite  </v>
      </c>
      <c r="F120" s="121">
        <v>43.01</v>
      </c>
      <c r="G120" s="122" t="s">
        <v>266</v>
      </c>
      <c r="H120" s="213"/>
      <c r="I120" s="207"/>
      <c r="J120" s="207"/>
      <c r="K120" s="207"/>
      <c r="L120" s="207"/>
      <c r="M120" s="207"/>
      <c r="N120" s="207"/>
      <c r="O120" s="207"/>
      <c r="P120" s="123">
        <f t="shared" si="4"/>
        <v>0</v>
      </c>
      <c r="Q120" s="208" t="str">
        <f t="shared" si="5"/>
        <v>Debil</v>
      </c>
      <c r="R120" s="207"/>
      <c r="S120" s="224" t="str">
        <f t="shared" si="6"/>
        <v>Debil</v>
      </c>
      <c r="T120" s="224" t="str">
        <f>IFERROR(VLOOKUP(S120,'Tablas de calculos'!$AU$16:$AV$24,2,FALSE),"")</f>
        <v/>
      </c>
      <c r="U120" s="208" t="str">
        <f>IFERROR(VLOOKUP(T120,'Tablas de calculos'!$AV$16:$AY$24,4),"")</f>
        <v/>
      </c>
      <c r="V120" s="207" t="s">
        <v>578</v>
      </c>
      <c r="W120" s="207" t="s">
        <v>578</v>
      </c>
      <c r="X120" s="123" t="str">
        <f t="shared" si="7"/>
        <v>DirectamenteDirectamente</v>
      </c>
      <c r="Y120" s="208" t="str">
        <f>IFERROR(VLOOKUP(X120,'Tablas de calculos'!$AZ$4:$BE$11,5,FALSE),"")</f>
        <v/>
      </c>
      <c r="Z120" s="208" t="str">
        <f>IFERROR(VLOOKUP(X120,'Tablas de calculos'!$AZ$4:$BE$11,6,FALSE),"")</f>
        <v/>
      </c>
    </row>
    <row r="121" spans="1:26" ht="45" x14ac:dyDescent="0.25">
      <c r="A121" s="232" t="s">
        <v>108</v>
      </c>
      <c r="B121" s="61">
        <v>43</v>
      </c>
      <c r="C121" s="61" t="str">
        <f>+VLOOKUP(Tabla9[[#This Row],[Cod. Riesgo]],Tabla_Riesgos[[Número]:[Tipo de Riesgo]],6,FALSE)</f>
        <v>Operativo</v>
      </c>
      <c r="D121" s="119" t="str">
        <f>VLOOKUP(B121,Tabla_Riesgos[#All],2,0)</f>
        <v>GESTIÓN DOCUMENTAL</v>
      </c>
      <c r="E121" s="120" t="str">
        <f>VLOOKUP(B121,Tabla_Riesgos[#All],3,0)</f>
        <v xml:space="preserve">Se podría generar una inadecuada identificación al área que corresponde el trámite  </v>
      </c>
      <c r="F121" s="121">
        <v>43.019999999999996</v>
      </c>
      <c r="G121" s="122" t="s">
        <v>267</v>
      </c>
      <c r="H121" s="213"/>
      <c r="I121" s="207"/>
      <c r="J121" s="207"/>
      <c r="K121" s="207"/>
      <c r="L121" s="207"/>
      <c r="M121" s="207"/>
      <c r="N121" s="207"/>
      <c r="O121" s="207"/>
      <c r="P121" s="123">
        <f t="shared" si="4"/>
        <v>0</v>
      </c>
      <c r="Q121" s="208" t="str">
        <f t="shared" si="5"/>
        <v>Debil</v>
      </c>
      <c r="R121" s="207"/>
      <c r="S121" s="224" t="str">
        <f t="shared" si="6"/>
        <v>Debil</v>
      </c>
      <c r="T121" s="224" t="str">
        <f>IFERROR(VLOOKUP(S121,'Tablas de calculos'!$AU$16:$AV$24,2,FALSE),"")</f>
        <v/>
      </c>
      <c r="U121" s="208" t="str">
        <f>IFERROR(VLOOKUP(T121,'Tablas de calculos'!$AV$16:$AY$24,4),"")</f>
        <v/>
      </c>
      <c r="V121" s="207" t="s">
        <v>578</v>
      </c>
      <c r="W121" s="207" t="s">
        <v>578</v>
      </c>
      <c r="X121" s="123" t="str">
        <f t="shared" si="7"/>
        <v>DirectamenteDirectamente</v>
      </c>
      <c r="Y121" s="208" t="str">
        <f>IFERROR(VLOOKUP(X121,'Tablas de calculos'!$AZ$4:$BE$11,5,FALSE),"")</f>
        <v/>
      </c>
      <c r="Z121" s="208" t="str">
        <f>IFERROR(VLOOKUP(X121,'Tablas de calculos'!$AZ$4:$BE$11,6,FALSE),"")</f>
        <v/>
      </c>
    </row>
    <row r="122" spans="1:26" ht="45" x14ac:dyDescent="0.25">
      <c r="A122" s="232" t="s">
        <v>108</v>
      </c>
      <c r="B122" s="61">
        <v>43</v>
      </c>
      <c r="C122" s="61" t="str">
        <f>+VLOOKUP(Tabla9[[#This Row],[Cod. Riesgo]],Tabla_Riesgos[[Número]:[Tipo de Riesgo]],6,FALSE)</f>
        <v>Operativo</v>
      </c>
      <c r="D122" s="119" t="str">
        <f>VLOOKUP(B122,Tabla_Riesgos[#All],2,0)</f>
        <v>GESTIÓN DOCUMENTAL</v>
      </c>
      <c r="E122" s="120" t="str">
        <f>VLOOKUP(B122,Tabla_Riesgos[#All],3,0)</f>
        <v xml:space="preserve">Se podría generar una inadecuada identificación al área que corresponde el trámite  </v>
      </c>
      <c r="F122" s="121">
        <v>43.029999999999994</v>
      </c>
      <c r="G122" s="122" t="s">
        <v>268</v>
      </c>
      <c r="H122" s="213"/>
      <c r="I122" s="207"/>
      <c r="J122" s="207"/>
      <c r="K122" s="207"/>
      <c r="L122" s="207"/>
      <c r="M122" s="207"/>
      <c r="N122" s="207"/>
      <c r="O122" s="207"/>
      <c r="P122" s="123">
        <f t="shared" si="4"/>
        <v>0</v>
      </c>
      <c r="Q122" s="208" t="str">
        <f t="shared" si="5"/>
        <v>Debil</v>
      </c>
      <c r="R122" s="207"/>
      <c r="S122" s="224" t="str">
        <f t="shared" si="6"/>
        <v>Debil</v>
      </c>
      <c r="T122" s="224" t="str">
        <f>IFERROR(VLOOKUP(S122,'Tablas de calculos'!$AU$16:$AV$24,2,FALSE),"")</f>
        <v/>
      </c>
      <c r="U122" s="208" t="str">
        <f>IFERROR(VLOOKUP(T122,'Tablas de calculos'!$AV$16:$AY$24,4),"")</f>
        <v/>
      </c>
      <c r="V122" s="207" t="s">
        <v>578</v>
      </c>
      <c r="W122" s="207" t="s">
        <v>578</v>
      </c>
      <c r="X122" s="123" t="str">
        <f t="shared" si="7"/>
        <v>DirectamenteDirectamente</v>
      </c>
      <c r="Y122" s="208" t="str">
        <f>IFERROR(VLOOKUP(X122,'Tablas de calculos'!$AZ$4:$BE$11,5,FALSE),"")</f>
        <v/>
      </c>
      <c r="Z122" s="208" t="str">
        <f>IFERROR(VLOOKUP(X122,'Tablas de calculos'!$AZ$4:$BE$11,6,FALSE),"")</f>
        <v/>
      </c>
    </row>
    <row r="123" spans="1:26" ht="45" x14ac:dyDescent="0.25">
      <c r="A123" s="232" t="s">
        <v>108</v>
      </c>
      <c r="B123" s="61">
        <v>43</v>
      </c>
      <c r="C123" s="61" t="str">
        <f>+VLOOKUP(Tabla9[[#This Row],[Cod. Riesgo]],Tabla_Riesgos[[Número]:[Tipo de Riesgo]],6,FALSE)</f>
        <v>Operativo</v>
      </c>
      <c r="D123" s="119" t="str">
        <f>VLOOKUP(B123,Tabla_Riesgos[#All],2,0)</f>
        <v>GESTIÓN DOCUMENTAL</v>
      </c>
      <c r="E123" s="120" t="str">
        <f>VLOOKUP(B123,Tabla_Riesgos[#All],3,0)</f>
        <v xml:space="preserve">Se podría generar una inadecuada identificación al área que corresponde el trámite  </v>
      </c>
      <c r="F123" s="121">
        <v>43.039999999999992</v>
      </c>
      <c r="G123" s="122" t="s">
        <v>269</v>
      </c>
      <c r="H123" s="213"/>
      <c r="I123" s="207"/>
      <c r="J123" s="207"/>
      <c r="K123" s="207"/>
      <c r="L123" s="207"/>
      <c r="M123" s="207"/>
      <c r="N123" s="207"/>
      <c r="O123" s="207"/>
      <c r="P123" s="123">
        <f t="shared" si="4"/>
        <v>0</v>
      </c>
      <c r="Q123" s="208" t="str">
        <f t="shared" si="5"/>
        <v>Debil</v>
      </c>
      <c r="R123" s="207"/>
      <c r="S123" s="224" t="str">
        <f t="shared" si="6"/>
        <v>Debil</v>
      </c>
      <c r="T123" s="224" t="str">
        <f>IFERROR(VLOOKUP(S123,'Tablas de calculos'!$AU$16:$AV$24,2,FALSE),"")</f>
        <v/>
      </c>
      <c r="U123" s="208" t="str">
        <f>IFERROR(VLOOKUP(T123,'Tablas de calculos'!$AV$16:$AY$24,4),"")</f>
        <v/>
      </c>
      <c r="V123" s="207" t="s">
        <v>578</v>
      </c>
      <c r="W123" s="207" t="s">
        <v>578</v>
      </c>
      <c r="X123" s="123" t="str">
        <f t="shared" si="7"/>
        <v>DirectamenteDirectamente</v>
      </c>
      <c r="Y123" s="208" t="str">
        <f>IFERROR(VLOOKUP(X123,'Tablas de calculos'!$AZ$4:$BE$11,5,FALSE),"")</f>
        <v/>
      </c>
      <c r="Z123" s="208" t="str">
        <f>IFERROR(VLOOKUP(X123,'Tablas de calculos'!$AZ$4:$BE$11,6,FALSE),"")</f>
        <v/>
      </c>
    </row>
    <row r="124" spans="1:26" ht="90" x14ac:dyDescent="0.25">
      <c r="A124" s="232" t="s">
        <v>108</v>
      </c>
      <c r="B124" s="61">
        <v>43</v>
      </c>
      <c r="C124" s="61" t="str">
        <f>+VLOOKUP(Tabla9[[#This Row],[Cod. Riesgo]],Tabla_Riesgos[[Número]:[Tipo de Riesgo]],6,FALSE)</f>
        <v>Operativo</v>
      </c>
      <c r="D124" s="119" t="str">
        <f>VLOOKUP(B124,Tabla_Riesgos[#All],2,0)</f>
        <v>GESTIÓN DOCUMENTAL</v>
      </c>
      <c r="E124" s="120" t="str">
        <f>VLOOKUP(B124,Tabla_Riesgos[#All],3,0)</f>
        <v xml:space="preserve">Se podría generar una inadecuada identificación al área que corresponde el trámite  </v>
      </c>
      <c r="F124" s="121">
        <v>43.04999999999999</v>
      </c>
      <c r="G124" s="122" t="s">
        <v>270</v>
      </c>
      <c r="H124" s="213"/>
      <c r="I124" s="207"/>
      <c r="J124" s="207"/>
      <c r="K124" s="207"/>
      <c r="L124" s="207"/>
      <c r="M124" s="207"/>
      <c r="N124" s="207"/>
      <c r="O124" s="207"/>
      <c r="P124" s="123">
        <f t="shared" si="4"/>
        <v>0</v>
      </c>
      <c r="Q124" s="208" t="str">
        <f t="shared" si="5"/>
        <v>Debil</v>
      </c>
      <c r="R124" s="207"/>
      <c r="S124" s="224" t="str">
        <f t="shared" si="6"/>
        <v>Debil</v>
      </c>
      <c r="T124" s="224" t="str">
        <f>IFERROR(VLOOKUP(S124,'Tablas de calculos'!$AU$16:$AV$24,2,FALSE),"")</f>
        <v/>
      </c>
      <c r="U124" s="208" t="str">
        <f>IFERROR(VLOOKUP(T124,'Tablas de calculos'!$AV$16:$AY$24,4),"")</f>
        <v/>
      </c>
      <c r="V124" s="207" t="s">
        <v>578</v>
      </c>
      <c r="W124" s="207" t="s">
        <v>578</v>
      </c>
      <c r="X124" s="123" t="str">
        <f t="shared" si="7"/>
        <v>DirectamenteDirectamente</v>
      </c>
      <c r="Y124" s="208" t="str">
        <f>IFERROR(VLOOKUP(X124,'Tablas de calculos'!$AZ$4:$BE$11,5,FALSE),"")</f>
        <v/>
      </c>
      <c r="Z124" s="208" t="str">
        <f>IFERROR(VLOOKUP(X124,'Tablas de calculos'!$AZ$4:$BE$11,6,FALSE),"")</f>
        <v/>
      </c>
    </row>
    <row r="125" spans="1:26" ht="45" x14ac:dyDescent="0.25">
      <c r="A125" s="232" t="s">
        <v>108</v>
      </c>
      <c r="B125" s="61">
        <v>43</v>
      </c>
      <c r="C125" s="61" t="str">
        <f>+VLOOKUP(Tabla9[[#This Row],[Cod. Riesgo]],Tabla_Riesgos[[Número]:[Tipo de Riesgo]],6,FALSE)</f>
        <v>Operativo</v>
      </c>
      <c r="D125" s="119" t="str">
        <f>VLOOKUP(B125,Tabla_Riesgos[#All],2,0)</f>
        <v>GESTIÓN DOCUMENTAL</v>
      </c>
      <c r="E125" s="120" t="str">
        <f>VLOOKUP(B125,Tabla_Riesgos[#All],3,0)</f>
        <v xml:space="preserve">Se podría generar una inadecuada identificación al área que corresponde el trámite  </v>
      </c>
      <c r="F125" s="121">
        <v>43.059999999999988</v>
      </c>
      <c r="G125" s="122" t="s">
        <v>271</v>
      </c>
      <c r="H125" s="213"/>
      <c r="I125" s="207"/>
      <c r="J125" s="207"/>
      <c r="K125" s="207"/>
      <c r="L125" s="207"/>
      <c r="M125" s="207"/>
      <c r="N125" s="207"/>
      <c r="O125" s="207"/>
      <c r="P125" s="123">
        <f t="shared" si="4"/>
        <v>0</v>
      </c>
      <c r="Q125" s="208" t="str">
        <f t="shared" si="5"/>
        <v>Debil</v>
      </c>
      <c r="R125" s="207"/>
      <c r="S125" s="224" t="str">
        <f t="shared" si="6"/>
        <v>Debil</v>
      </c>
      <c r="T125" s="224" t="str">
        <f>IFERROR(VLOOKUP(S125,'Tablas de calculos'!$AU$16:$AV$24,2,FALSE),"")</f>
        <v/>
      </c>
      <c r="U125" s="208" t="str">
        <f>IFERROR(VLOOKUP(T125,'Tablas de calculos'!$AV$16:$AY$24,4),"")</f>
        <v/>
      </c>
      <c r="V125" s="207" t="s">
        <v>578</v>
      </c>
      <c r="W125" s="207" t="s">
        <v>578</v>
      </c>
      <c r="X125" s="123" t="str">
        <f t="shared" si="7"/>
        <v>DirectamenteDirectamente</v>
      </c>
      <c r="Y125" s="208" t="str">
        <f>IFERROR(VLOOKUP(X125,'Tablas de calculos'!$AZ$4:$BE$11,5,FALSE),"")</f>
        <v/>
      </c>
      <c r="Z125" s="208" t="str">
        <f>IFERROR(VLOOKUP(X125,'Tablas de calculos'!$AZ$4:$BE$11,6,FALSE),"")</f>
        <v/>
      </c>
    </row>
    <row r="126" spans="1:26" ht="60" x14ac:dyDescent="0.25">
      <c r="A126" s="232" t="s">
        <v>108</v>
      </c>
      <c r="B126" s="61">
        <v>44</v>
      </c>
      <c r="C126" s="61" t="str">
        <f>+VLOOKUP(Tabla9[[#This Row],[Cod. Riesgo]],Tabla_Riesgos[[Número]:[Tipo de Riesgo]],6,FALSE)</f>
        <v>Operativo</v>
      </c>
      <c r="D126" s="119" t="str">
        <f>VLOOKUP(B126,Tabla_Riesgos[#All],2,0)</f>
        <v>GESTIÓN DOCUMENTAL</v>
      </c>
      <c r="E126" s="120" t="str">
        <f>VLOOKUP(B126,Tabla_Riesgos[#All],3,0)</f>
        <v xml:space="preserve">Puede ocurrir que no se inserten las piezas documentales en el expediente correspondiente </v>
      </c>
      <c r="F126" s="121">
        <v>44.01</v>
      </c>
      <c r="G126" s="122" t="s">
        <v>272</v>
      </c>
      <c r="H126" s="213"/>
      <c r="I126" s="207"/>
      <c r="J126" s="207"/>
      <c r="K126" s="207"/>
      <c r="L126" s="207"/>
      <c r="M126" s="207"/>
      <c r="N126" s="207"/>
      <c r="O126" s="207"/>
      <c r="P126" s="123">
        <f t="shared" si="4"/>
        <v>0</v>
      </c>
      <c r="Q126" s="208" t="str">
        <f t="shared" si="5"/>
        <v>Debil</v>
      </c>
      <c r="R126" s="207"/>
      <c r="S126" s="224" t="str">
        <f t="shared" si="6"/>
        <v>Debil</v>
      </c>
      <c r="T126" s="224" t="str">
        <f>IFERROR(VLOOKUP(S126,'Tablas de calculos'!$AU$16:$AV$24,2,FALSE),"")</f>
        <v/>
      </c>
      <c r="U126" s="208" t="str">
        <f>IFERROR(VLOOKUP(T126,'Tablas de calculos'!$AV$16:$AY$24,4),"")</f>
        <v/>
      </c>
      <c r="V126" s="207" t="s">
        <v>578</v>
      </c>
      <c r="W126" s="207" t="s">
        <v>578</v>
      </c>
      <c r="X126" s="123" t="str">
        <f t="shared" si="7"/>
        <v>DirectamenteDirectamente</v>
      </c>
      <c r="Y126" s="208" t="str">
        <f>IFERROR(VLOOKUP(X126,'Tablas de calculos'!$AZ$4:$BE$11,5,FALSE),"")</f>
        <v/>
      </c>
      <c r="Z126" s="208" t="str">
        <f>IFERROR(VLOOKUP(X126,'Tablas de calculos'!$AZ$4:$BE$11,6,FALSE),"")</f>
        <v/>
      </c>
    </row>
    <row r="127" spans="1:26" ht="45" x14ac:dyDescent="0.25">
      <c r="A127" s="232" t="s">
        <v>108</v>
      </c>
      <c r="B127" s="61">
        <v>44</v>
      </c>
      <c r="C127" s="61" t="str">
        <f>+VLOOKUP(Tabla9[[#This Row],[Cod. Riesgo]],Tabla_Riesgos[[Número]:[Tipo de Riesgo]],6,FALSE)</f>
        <v>Operativo</v>
      </c>
      <c r="D127" s="119" t="str">
        <f>VLOOKUP(B127,Tabla_Riesgos[#All],2,0)</f>
        <v>GESTIÓN DOCUMENTAL</v>
      </c>
      <c r="E127" s="120" t="str">
        <f>VLOOKUP(B127,Tabla_Riesgos[#All],3,0)</f>
        <v xml:space="preserve">Puede ocurrir que no se inserten las piezas documentales en el expediente correspondiente </v>
      </c>
      <c r="F127" s="121">
        <v>44.019999999999996</v>
      </c>
      <c r="G127" s="122" t="s">
        <v>273</v>
      </c>
      <c r="H127" s="213"/>
      <c r="I127" s="207"/>
      <c r="J127" s="207"/>
      <c r="K127" s="207"/>
      <c r="L127" s="207"/>
      <c r="M127" s="207"/>
      <c r="N127" s="207"/>
      <c r="O127" s="207"/>
      <c r="P127" s="123">
        <f t="shared" si="4"/>
        <v>0</v>
      </c>
      <c r="Q127" s="208" t="str">
        <f t="shared" si="5"/>
        <v>Debil</v>
      </c>
      <c r="R127" s="207"/>
      <c r="S127" s="224" t="str">
        <f t="shared" si="6"/>
        <v>Debil</v>
      </c>
      <c r="T127" s="224" t="str">
        <f>IFERROR(VLOOKUP(S127,'Tablas de calculos'!$AU$16:$AV$24,2,FALSE),"")</f>
        <v/>
      </c>
      <c r="U127" s="208" t="str">
        <f>IFERROR(VLOOKUP(T127,'Tablas de calculos'!$AV$16:$AY$24,4),"")</f>
        <v/>
      </c>
      <c r="V127" s="207" t="s">
        <v>578</v>
      </c>
      <c r="W127" s="207" t="s">
        <v>578</v>
      </c>
      <c r="X127" s="123" t="str">
        <f t="shared" si="7"/>
        <v>DirectamenteDirectamente</v>
      </c>
      <c r="Y127" s="208" t="str">
        <f>IFERROR(VLOOKUP(X127,'Tablas de calculos'!$AZ$4:$BE$11,5,FALSE),"")</f>
        <v/>
      </c>
      <c r="Z127" s="208" t="str">
        <f>IFERROR(VLOOKUP(X127,'Tablas de calculos'!$AZ$4:$BE$11,6,FALSE),"")</f>
        <v/>
      </c>
    </row>
    <row r="128" spans="1:26" ht="90" x14ac:dyDescent="0.25">
      <c r="A128" s="232" t="s">
        <v>108</v>
      </c>
      <c r="B128" s="61">
        <v>44</v>
      </c>
      <c r="C128" s="61" t="str">
        <f>+VLOOKUP(Tabla9[[#This Row],[Cod. Riesgo]],Tabla_Riesgos[[Número]:[Tipo de Riesgo]],6,FALSE)</f>
        <v>Operativo</v>
      </c>
      <c r="D128" s="119" t="str">
        <f>VLOOKUP(B128,Tabla_Riesgos[#All],2,0)</f>
        <v>GESTIÓN DOCUMENTAL</v>
      </c>
      <c r="E128" s="120" t="str">
        <f>VLOOKUP(B128,Tabla_Riesgos[#All],3,0)</f>
        <v xml:space="preserve">Puede ocurrir que no se inserten las piezas documentales en el expediente correspondiente </v>
      </c>
      <c r="F128" s="121">
        <v>44.029999999999994</v>
      </c>
      <c r="G128" s="122" t="s">
        <v>274</v>
      </c>
      <c r="H128" s="213"/>
      <c r="I128" s="207"/>
      <c r="J128" s="207"/>
      <c r="K128" s="207"/>
      <c r="L128" s="207"/>
      <c r="M128" s="207"/>
      <c r="N128" s="207"/>
      <c r="O128" s="207"/>
      <c r="P128" s="123">
        <f t="shared" si="4"/>
        <v>0</v>
      </c>
      <c r="Q128" s="208" t="str">
        <f t="shared" si="5"/>
        <v>Debil</v>
      </c>
      <c r="R128" s="207"/>
      <c r="S128" s="224" t="str">
        <f t="shared" si="6"/>
        <v>Debil</v>
      </c>
      <c r="T128" s="224" t="str">
        <f>IFERROR(VLOOKUP(S128,'Tablas de calculos'!$AU$16:$AV$24,2,FALSE),"")</f>
        <v/>
      </c>
      <c r="U128" s="208" t="str">
        <f>IFERROR(VLOOKUP(T128,'Tablas de calculos'!$AV$16:$AY$24,4),"")</f>
        <v/>
      </c>
      <c r="V128" s="207" t="s">
        <v>578</v>
      </c>
      <c r="W128" s="207" t="s">
        <v>578</v>
      </c>
      <c r="X128" s="123" t="str">
        <f t="shared" si="7"/>
        <v>DirectamenteDirectamente</v>
      </c>
      <c r="Y128" s="208" t="str">
        <f>IFERROR(VLOOKUP(X128,'Tablas de calculos'!$AZ$4:$BE$11,5,FALSE),"")</f>
        <v/>
      </c>
      <c r="Z128" s="208" t="str">
        <f>IFERROR(VLOOKUP(X128,'Tablas de calculos'!$AZ$4:$BE$11,6,FALSE),"")</f>
        <v/>
      </c>
    </row>
    <row r="129" spans="1:26" ht="45" x14ac:dyDescent="0.25">
      <c r="A129" s="232" t="s">
        <v>108</v>
      </c>
      <c r="B129" s="61">
        <v>45</v>
      </c>
      <c r="C129" s="61" t="str">
        <f>+VLOOKUP(Tabla9[[#This Row],[Cod. Riesgo]],Tabla_Riesgos[[Número]:[Tipo de Riesgo]],6,FALSE)</f>
        <v>Operativo</v>
      </c>
      <c r="D129" s="119" t="str">
        <f>VLOOKUP(B129,Tabla_Riesgos[#All],2,0)</f>
        <v>GESTIÓN DOCUMENTAL</v>
      </c>
      <c r="E129" s="120" t="str">
        <f>VLOOKUP(B129,Tabla_Riesgos[#All],3,0)</f>
        <v xml:space="preserve">Se podría alterar o extraviar piezas documentales vitales para la gestión </v>
      </c>
      <c r="F129" s="121">
        <v>45.01</v>
      </c>
      <c r="G129" s="122" t="s">
        <v>275</v>
      </c>
      <c r="H129" s="213"/>
      <c r="I129" s="207"/>
      <c r="J129" s="207"/>
      <c r="K129" s="207"/>
      <c r="L129" s="207"/>
      <c r="M129" s="207"/>
      <c r="N129" s="207"/>
      <c r="O129" s="207"/>
      <c r="P129" s="123">
        <f t="shared" si="4"/>
        <v>0</v>
      </c>
      <c r="Q129" s="208" t="str">
        <f t="shared" si="5"/>
        <v>Debil</v>
      </c>
      <c r="R129" s="207"/>
      <c r="S129" s="224" t="str">
        <f t="shared" si="6"/>
        <v>Debil</v>
      </c>
      <c r="T129" s="224" t="str">
        <f>IFERROR(VLOOKUP(S129,'Tablas de calculos'!$AU$16:$AV$24,2,FALSE),"")</f>
        <v/>
      </c>
      <c r="U129" s="208" t="str">
        <f>IFERROR(VLOOKUP(T129,'Tablas de calculos'!$AV$16:$AY$24,4),"")</f>
        <v/>
      </c>
      <c r="V129" s="207" t="s">
        <v>578</v>
      </c>
      <c r="W129" s="207" t="s">
        <v>578</v>
      </c>
      <c r="X129" s="123" t="str">
        <f t="shared" si="7"/>
        <v>DirectamenteDirectamente</v>
      </c>
      <c r="Y129" s="208" t="str">
        <f>IFERROR(VLOOKUP(X129,'Tablas de calculos'!$AZ$4:$BE$11,5,FALSE),"")</f>
        <v/>
      </c>
      <c r="Z129" s="208" t="str">
        <f>IFERROR(VLOOKUP(X129,'Tablas de calculos'!$AZ$4:$BE$11,6,FALSE),"")</f>
        <v/>
      </c>
    </row>
    <row r="130" spans="1:26" ht="45" x14ac:dyDescent="0.25">
      <c r="A130" s="232" t="s">
        <v>108</v>
      </c>
      <c r="B130" s="61">
        <v>45</v>
      </c>
      <c r="C130" s="61" t="str">
        <f>+VLOOKUP(Tabla9[[#This Row],[Cod. Riesgo]],Tabla_Riesgos[[Número]:[Tipo de Riesgo]],6,FALSE)</f>
        <v>Operativo</v>
      </c>
      <c r="D130" s="119" t="str">
        <f>VLOOKUP(B130,Tabla_Riesgos[#All],2,0)</f>
        <v>GESTIÓN DOCUMENTAL</v>
      </c>
      <c r="E130" s="120" t="str">
        <f>VLOOKUP(B130,Tabla_Riesgos[#All],3,0)</f>
        <v xml:space="preserve">Se podría alterar o extraviar piezas documentales vitales para la gestión </v>
      </c>
      <c r="F130" s="121">
        <v>45.019999999999996</v>
      </c>
      <c r="G130" s="122" t="s">
        <v>276</v>
      </c>
      <c r="H130" s="213"/>
      <c r="I130" s="207"/>
      <c r="J130" s="207"/>
      <c r="K130" s="207"/>
      <c r="L130" s="207"/>
      <c r="M130" s="207"/>
      <c r="N130" s="207"/>
      <c r="O130" s="207"/>
      <c r="P130" s="123">
        <f t="shared" si="4"/>
        <v>0</v>
      </c>
      <c r="Q130" s="208" t="str">
        <f t="shared" si="5"/>
        <v>Debil</v>
      </c>
      <c r="R130" s="207"/>
      <c r="S130" s="224" t="str">
        <f t="shared" si="6"/>
        <v>Debil</v>
      </c>
      <c r="T130" s="224" t="str">
        <f>IFERROR(VLOOKUP(S130,'Tablas de calculos'!$AU$16:$AV$24,2,FALSE),"")</f>
        <v/>
      </c>
      <c r="U130" s="208" t="str">
        <f>IFERROR(VLOOKUP(T130,'Tablas de calculos'!$AV$16:$AY$24,4),"")</f>
        <v/>
      </c>
      <c r="V130" s="207" t="s">
        <v>578</v>
      </c>
      <c r="W130" s="207" t="s">
        <v>578</v>
      </c>
      <c r="X130" s="123" t="str">
        <f t="shared" si="7"/>
        <v>DirectamenteDirectamente</v>
      </c>
      <c r="Y130" s="208" t="str">
        <f>IFERROR(VLOOKUP(X130,'Tablas de calculos'!$AZ$4:$BE$11,5,FALSE),"")</f>
        <v/>
      </c>
      <c r="Z130" s="208" t="str">
        <f>IFERROR(VLOOKUP(X130,'Tablas de calculos'!$AZ$4:$BE$11,6,FALSE),"")</f>
        <v/>
      </c>
    </row>
    <row r="131" spans="1:26" ht="105" x14ac:dyDescent="0.25">
      <c r="A131" s="232" t="s">
        <v>108</v>
      </c>
      <c r="B131" s="61">
        <v>45</v>
      </c>
      <c r="C131" s="61" t="str">
        <f>+VLOOKUP(Tabla9[[#This Row],[Cod. Riesgo]],Tabla_Riesgos[[Número]:[Tipo de Riesgo]],6,FALSE)</f>
        <v>Operativo</v>
      </c>
      <c r="D131" s="119" t="str">
        <f>VLOOKUP(B131,Tabla_Riesgos[#All],2,0)</f>
        <v>GESTIÓN DOCUMENTAL</v>
      </c>
      <c r="E131" s="120" t="str">
        <f>VLOOKUP(B131,Tabla_Riesgos[#All],3,0)</f>
        <v xml:space="preserve">Se podría alterar o extraviar piezas documentales vitales para la gestión </v>
      </c>
      <c r="F131" s="121">
        <v>45.029999999999994</v>
      </c>
      <c r="G131" s="122" t="s">
        <v>277</v>
      </c>
      <c r="H131" s="213"/>
      <c r="I131" s="207"/>
      <c r="J131" s="207"/>
      <c r="K131" s="207"/>
      <c r="L131" s="207"/>
      <c r="M131" s="207"/>
      <c r="N131" s="207"/>
      <c r="O131" s="207"/>
      <c r="P131" s="123">
        <f t="shared" si="4"/>
        <v>0</v>
      </c>
      <c r="Q131" s="208" t="str">
        <f t="shared" si="5"/>
        <v>Debil</v>
      </c>
      <c r="R131" s="207"/>
      <c r="S131" s="224" t="str">
        <f t="shared" si="6"/>
        <v>Debil</v>
      </c>
      <c r="T131" s="224" t="str">
        <f>IFERROR(VLOOKUP(S131,'Tablas de calculos'!$AU$16:$AV$24,2,FALSE),"")</f>
        <v/>
      </c>
      <c r="U131" s="208" t="str">
        <f>IFERROR(VLOOKUP(T131,'Tablas de calculos'!$AV$16:$AY$24,4),"")</f>
        <v/>
      </c>
      <c r="V131" s="207" t="s">
        <v>578</v>
      </c>
      <c r="W131" s="207" t="s">
        <v>578</v>
      </c>
      <c r="X131" s="123" t="str">
        <f t="shared" si="7"/>
        <v>DirectamenteDirectamente</v>
      </c>
      <c r="Y131" s="208" t="str">
        <f>IFERROR(VLOOKUP(X131,'Tablas de calculos'!$AZ$4:$BE$11,5,FALSE),"")</f>
        <v/>
      </c>
      <c r="Z131" s="208" t="str">
        <f>IFERROR(VLOOKUP(X131,'Tablas de calculos'!$AZ$4:$BE$11,6,FALSE),"")</f>
        <v/>
      </c>
    </row>
    <row r="132" spans="1:26" ht="150" x14ac:dyDescent="0.25">
      <c r="A132" s="232" t="s">
        <v>108</v>
      </c>
      <c r="B132" s="61">
        <v>45</v>
      </c>
      <c r="C132" s="61" t="str">
        <f>+VLOOKUP(Tabla9[[#This Row],[Cod. Riesgo]],Tabla_Riesgos[[Número]:[Tipo de Riesgo]],6,FALSE)</f>
        <v>Operativo</v>
      </c>
      <c r="D132" s="119" t="str">
        <f>VLOOKUP(B132,Tabla_Riesgos[#All],2,0)</f>
        <v>GESTIÓN DOCUMENTAL</v>
      </c>
      <c r="E132" s="120" t="str">
        <f>VLOOKUP(B132,Tabla_Riesgos[#All],3,0)</f>
        <v xml:space="preserve">Se podría alterar o extraviar piezas documentales vitales para la gestión </v>
      </c>
      <c r="F132" s="121">
        <v>45.039999999999992</v>
      </c>
      <c r="G132" s="122" t="s">
        <v>278</v>
      </c>
      <c r="H132" s="213"/>
      <c r="I132" s="207"/>
      <c r="J132" s="207"/>
      <c r="K132" s="207"/>
      <c r="L132" s="207"/>
      <c r="M132" s="207"/>
      <c r="N132" s="207"/>
      <c r="O132" s="207"/>
      <c r="P132" s="123">
        <f t="shared" ref="P132:P195" si="8">IFERROR(IF(I132="Asignado",15,0)+IF(J132="Adecuado",15,0)+IF(K132="Oportuna",15,0)+IF(L132="Prevenir",15,0)+IF(L132="Detectar",10,0)+IF(M132="Confiable",15,0)+IF(N132="Se investigan y resuelven oportunamente",15,0)+IF(O132="Completa",10,0)+IF(O132="Incompleta",5,0),"")</f>
        <v>0</v>
      </c>
      <c r="Q132" s="208" t="str">
        <f t="shared" ref="Q132:Q195" si="9">IF(P132&lt;86,"Debil",IF(P132&lt;96,"Moderado","Fuerte"))</f>
        <v>Debil</v>
      </c>
      <c r="R132" s="207"/>
      <c r="S132" s="224" t="str">
        <f t="shared" ref="S132:S195" si="10">_xlfn.CONCAT(Q132,R132)</f>
        <v>Debil</v>
      </c>
      <c r="T132" s="224" t="str">
        <f>IFERROR(VLOOKUP(S132,'Tablas de calculos'!$AU$16:$AV$24,2,FALSE),"")</f>
        <v/>
      </c>
      <c r="U132" s="208" t="str">
        <f>IFERROR(VLOOKUP(T132,'Tablas de calculos'!$AV$16:$AY$24,4),"")</f>
        <v/>
      </c>
      <c r="V132" s="207" t="s">
        <v>578</v>
      </c>
      <c r="W132" s="207" t="s">
        <v>578</v>
      </c>
      <c r="X132" s="123" t="str">
        <f t="shared" ref="X132:X195" si="11">CONCATENATE(U132,V132,W132)</f>
        <v>DirectamenteDirectamente</v>
      </c>
      <c r="Y132" s="208" t="str">
        <f>IFERROR(VLOOKUP(X132,'Tablas de calculos'!$AZ$4:$BE$11,5,FALSE),"")</f>
        <v/>
      </c>
      <c r="Z132" s="208" t="str">
        <f>IFERROR(VLOOKUP(X132,'Tablas de calculos'!$AZ$4:$BE$11,6,FALSE),"")</f>
        <v/>
      </c>
    </row>
    <row r="133" spans="1:26" ht="135" x14ac:dyDescent="0.25">
      <c r="A133" s="232" t="s">
        <v>108</v>
      </c>
      <c r="B133" s="61">
        <v>48</v>
      </c>
      <c r="C133" s="61" t="str">
        <f>+VLOOKUP(Tabla9[[#This Row],[Cod. Riesgo]],Tabla_Riesgos[[Número]:[Tipo de Riesgo]],6,FALSE)</f>
        <v>Operativo</v>
      </c>
      <c r="D133" s="119" t="str">
        <f>VLOOKUP(B133,Tabla_Riesgos[#All],2,0)</f>
        <v>GESTIÓN JURÍDICA</v>
      </c>
      <c r="E133" s="120" t="str">
        <f>VLOOKUP(B133,Tabla_Riesgos[#All],3,0)</f>
        <v>Se puede presentar  que no se cuente con un adecuado análisis jurisprudencial</v>
      </c>
      <c r="F133" s="121">
        <v>48.01</v>
      </c>
      <c r="G133" s="122" t="s">
        <v>279</v>
      </c>
      <c r="H133" s="213"/>
      <c r="I133" s="207"/>
      <c r="J133" s="207"/>
      <c r="K133" s="207"/>
      <c r="L133" s="207"/>
      <c r="M133" s="207"/>
      <c r="N133" s="207"/>
      <c r="O133" s="207"/>
      <c r="P133" s="123">
        <f t="shared" si="8"/>
        <v>0</v>
      </c>
      <c r="Q133" s="208" t="str">
        <f t="shared" si="9"/>
        <v>Debil</v>
      </c>
      <c r="R133" s="207"/>
      <c r="S133" s="224" t="str">
        <f t="shared" si="10"/>
        <v>Debil</v>
      </c>
      <c r="T133" s="224" t="str">
        <f>IFERROR(VLOOKUP(S133,'Tablas de calculos'!$AU$16:$AV$24,2,FALSE),"")</f>
        <v/>
      </c>
      <c r="U133" s="208" t="str">
        <f>IFERROR(VLOOKUP(T133,'Tablas de calculos'!$AV$16:$AY$24,4),"")</f>
        <v/>
      </c>
      <c r="V133" s="207" t="s">
        <v>578</v>
      </c>
      <c r="W133" s="207" t="s">
        <v>578</v>
      </c>
      <c r="X133" s="123" t="str">
        <f t="shared" si="11"/>
        <v>DirectamenteDirectamente</v>
      </c>
      <c r="Y133" s="208" t="str">
        <f>IFERROR(VLOOKUP(X133,'Tablas de calculos'!$AZ$4:$BE$11,5,FALSE),"")</f>
        <v/>
      </c>
      <c r="Z133" s="208" t="str">
        <f>IFERROR(VLOOKUP(X133,'Tablas de calculos'!$AZ$4:$BE$11,6,FALSE),"")</f>
        <v/>
      </c>
    </row>
    <row r="134" spans="1:26" ht="45" x14ac:dyDescent="0.25">
      <c r="A134" s="232" t="s">
        <v>108</v>
      </c>
      <c r="B134" s="61">
        <v>48</v>
      </c>
      <c r="C134" s="61" t="str">
        <f>+VLOOKUP(Tabla9[[#This Row],[Cod. Riesgo]],Tabla_Riesgos[[Número]:[Tipo de Riesgo]],6,FALSE)</f>
        <v>Operativo</v>
      </c>
      <c r="D134" s="119" t="str">
        <f>VLOOKUP(B134,Tabla_Riesgos[#All],2,0)</f>
        <v>GESTIÓN JURÍDICA</v>
      </c>
      <c r="E134" s="120" t="str">
        <f>VLOOKUP(B134,Tabla_Riesgos[#All],3,0)</f>
        <v>Se puede presentar  que no se cuente con un adecuado análisis jurisprudencial</v>
      </c>
      <c r="F134" s="121">
        <v>48.019999999999996</v>
      </c>
      <c r="G134" s="122" t="s">
        <v>280</v>
      </c>
      <c r="H134" s="213"/>
      <c r="I134" s="207"/>
      <c r="J134" s="207"/>
      <c r="K134" s="207"/>
      <c r="L134" s="207"/>
      <c r="M134" s="207"/>
      <c r="N134" s="207"/>
      <c r="O134" s="207"/>
      <c r="P134" s="123">
        <f t="shared" si="8"/>
        <v>0</v>
      </c>
      <c r="Q134" s="208" t="str">
        <f t="shared" si="9"/>
        <v>Debil</v>
      </c>
      <c r="R134" s="207"/>
      <c r="S134" s="224" t="str">
        <f t="shared" si="10"/>
        <v>Debil</v>
      </c>
      <c r="T134" s="224" t="str">
        <f>IFERROR(VLOOKUP(S134,'Tablas de calculos'!$AU$16:$AV$24,2,FALSE),"")</f>
        <v/>
      </c>
      <c r="U134" s="208" t="str">
        <f>IFERROR(VLOOKUP(T134,'Tablas de calculos'!$AV$16:$AY$24,4),"")</f>
        <v/>
      </c>
      <c r="V134" s="207" t="s">
        <v>578</v>
      </c>
      <c r="W134" s="207" t="s">
        <v>578</v>
      </c>
      <c r="X134" s="123" t="str">
        <f t="shared" si="11"/>
        <v>DirectamenteDirectamente</v>
      </c>
      <c r="Y134" s="208" t="str">
        <f>IFERROR(VLOOKUP(X134,'Tablas de calculos'!$AZ$4:$BE$11,5,FALSE),"")</f>
        <v/>
      </c>
      <c r="Z134" s="208" t="str">
        <f>IFERROR(VLOOKUP(X134,'Tablas de calculos'!$AZ$4:$BE$11,6,FALSE),"")</f>
        <v/>
      </c>
    </row>
    <row r="135" spans="1:26" ht="60" x14ac:dyDescent="0.25">
      <c r="A135" s="232" t="s">
        <v>108</v>
      </c>
      <c r="B135" s="61">
        <v>48</v>
      </c>
      <c r="C135" s="61" t="str">
        <f>+VLOOKUP(Tabla9[[#This Row],[Cod. Riesgo]],Tabla_Riesgos[[Número]:[Tipo de Riesgo]],6,FALSE)</f>
        <v>Operativo</v>
      </c>
      <c r="D135" s="119" t="str">
        <f>VLOOKUP(B135,Tabla_Riesgos[#All],2,0)</f>
        <v>GESTIÓN JURÍDICA</v>
      </c>
      <c r="E135" s="120" t="str">
        <f>VLOOKUP(B135,Tabla_Riesgos[#All],3,0)</f>
        <v>Se puede presentar  que no se cuente con un adecuado análisis jurisprudencial</v>
      </c>
      <c r="F135" s="121">
        <v>48.029999999999994</v>
      </c>
      <c r="G135" s="122" t="s">
        <v>281</v>
      </c>
      <c r="H135" s="213"/>
      <c r="I135" s="207"/>
      <c r="J135" s="207"/>
      <c r="K135" s="207"/>
      <c r="L135" s="207"/>
      <c r="M135" s="207"/>
      <c r="N135" s="207"/>
      <c r="O135" s="207"/>
      <c r="P135" s="123">
        <f t="shared" si="8"/>
        <v>0</v>
      </c>
      <c r="Q135" s="208" t="str">
        <f t="shared" si="9"/>
        <v>Debil</v>
      </c>
      <c r="R135" s="207"/>
      <c r="S135" s="224" t="str">
        <f t="shared" si="10"/>
        <v>Debil</v>
      </c>
      <c r="T135" s="224" t="str">
        <f>IFERROR(VLOOKUP(S135,'Tablas de calculos'!$AU$16:$AV$24,2,FALSE),"")</f>
        <v/>
      </c>
      <c r="U135" s="208" t="str">
        <f>IFERROR(VLOOKUP(T135,'Tablas de calculos'!$AV$16:$AY$24,4),"")</f>
        <v/>
      </c>
      <c r="V135" s="207" t="s">
        <v>578</v>
      </c>
      <c r="W135" s="207" t="s">
        <v>578</v>
      </c>
      <c r="X135" s="123" t="str">
        <f t="shared" si="11"/>
        <v>DirectamenteDirectamente</v>
      </c>
      <c r="Y135" s="208" t="str">
        <f>IFERROR(VLOOKUP(X135,'Tablas de calculos'!$AZ$4:$BE$11,5,FALSE),"")</f>
        <v/>
      </c>
      <c r="Z135" s="208" t="str">
        <f>IFERROR(VLOOKUP(X135,'Tablas de calculos'!$AZ$4:$BE$11,6,FALSE),"")</f>
        <v/>
      </c>
    </row>
    <row r="136" spans="1:26" ht="45" x14ac:dyDescent="0.25">
      <c r="A136" s="232" t="s">
        <v>108</v>
      </c>
      <c r="B136" s="61">
        <v>48</v>
      </c>
      <c r="C136" s="61" t="str">
        <f>+VLOOKUP(Tabla9[[#This Row],[Cod. Riesgo]],Tabla_Riesgos[[Número]:[Tipo de Riesgo]],6,FALSE)</f>
        <v>Operativo</v>
      </c>
      <c r="D136" s="119" t="str">
        <f>VLOOKUP(B136,Tabla_Riesgos[#All],2,0)</f>
        <v>GESTIÓN JURÍDICA</v>
      </c>
      <c r="E136" s="120" t="str">
        <f>VLOOKUP(B136,Tabla_Riesgos[#All],3,0)</f>
        <v>Se puede presentar  que no se cuente con un adecuado análisis jurisprudencial</v>
      </c>
      <c r="F136" s="121">
        <v>48.039999999999992</v>
      </c>
      <c r="G136" s="122" t="s">
        <v>282</v>
      </c>
      <c r="H136" s="213"/>
      <c r="I136" s="207"/>
      <c r="J136" s="207"/>
      <c r="K136" s="207"/>
      <c r="L136" s="207"/>
      <c r="M136" s="207"/>
      <c r="N136" s="207"/>
      <c r="O136" s="207"/>
      <c r="P136" s="123">
        <f t="shared" si="8"/>
        <v>0</v>
      </c>
      <c r="Q136" s="208" t="str">
        <f t="shared" si="9"/>
        <v>Debil</v>
      </c>
      <c r="R136" s="207"/>
      <c r="S136" s="224" t="str">
        <f t="shared" si="10"/>
        <v>Debil</v>
      </c>
      <c r="T136" s="224" t="str">
        <f>IFERROR(VLOOKUP(S136,'Tablas de calculos'!$AU$16:$AV$24,2,FALSE),"")</f>
        <v/>
      </c>
      <c r="U136" s="208" t="str">
        <f>IFERROR(VLOOKUP(T136,'Tablas de calculos'!$AV$16:$AY$24,4),"")</f>
        <v/>
      </c>
      <c r="V136" s="207" t="s">
        <v>578</v>
      </c>
      <c r="W136" s="207" t="s">
        <v>578</v>
      </c>
      <c r="X136" s="123" t="str">
        <f t="shared" si="11"/>
        <v>DirectamenteDirectamente</v>
      </c>
      <c r="Y136" s="208" t="str">
        <f>IFERROR(VLOOKUP(X136,'Tablas de calculos'!$AZ$4:$BE$11,5,FALSE),"")</f>
        <v/>
      </c>
      <c r="Z136" s="208" t="str">
        <f>IFERROR(VLOOKUP(X136,'Tablas de calculos'!$AZ$4:$BE$11,6,FALSE),"")</f>
        <v/>
      </c>
    </row>
    <row r="137" spans="1:26" ht="60" x14ac:dyDescent="0.25">
      <c r="A137" s="232" t="s">
        <v>108</v>
      </c>
      <c r="B137" s="61">
        <v>49</v>
      </c>
      <c r="C137" s="61" t="str">
        <f>+VLOOKUP(Tabla9[[#This Row],[Cod. Riesgo]],Tabla_Riesgos[[Número]:[Tipo de Riesgo]],6,FALSE)</f>
        <v>Operativo</v>
      </c>
      <c r="D137" s="119" t="str">
        <f>VLOOKUP(B137,Tabla_Riesgos[#All],2,0)</f>
        <v>GESTIÓN JURÍDICA</v>
      </c>
      <c r="E137" s="120" t="str">
        <f>VLOOKUP(B137,Tabla_Riesgos[#All],3,0)</f>
        <v>Se puede presentar Indebido planteamiento de las estrategias para la defensa jurídica</v>
      </c>
      <c r="F137" s="121">
        <v>49.01</v>
      </c>
      <c r="G137" s="122" t="s">
        <v>283</v>
      </c>
      <c r="H137" s="213"/>
      <c r="I137" s="207"/>
      <c r="J137" s="207"/>
      <c r="K137" s="207"/>
      <c r="L137" s="207"/>
      <c r="M137" s="207"/>
      <c r="N137" s="207"/>
      <c r="O137" s="207"/>
      <c r="P137" s="123">
        <f t="shared" si="8"/>
        <v>0</v>
      </c>
      <c r="Q137" s="208" t="str">
        <f t="shared" si="9"/>
        <v>Debil</v>
      </c>
      <c r="R137" s="207"/>
      <c r="S137" s="224" t="str">
        <f t="shared" si="10"/>
        <v>Debil</v>
      </c>
      <c r="T137" s="224" t="str">
        <f>IFERROR(VLOOKUP(S137,'Tablas de calculos'!$AU$16:$AV$24,2,FALSE),"")</f>
        <v/>
      </c>
      <c r="U137" s="208" t="str">
        <f>IFERROR(VLOOKUP(T137,'Tablas de calculos'!$AV$16:$AY$24,4),"")</f>
        <v/>
      </c>
      <c r="V137" s="207" t="s">
        <v>578</v>
      </c>
      <c r="W137" s="207" t="s">
        <v>578</v>
      </c>
      <c r="X137" s="123" t="str">
        <f t="shared" si="11"/>
        <v>DirectamenteDirectamente</v>
      </c>
      <c r="Y137" s="208" t="str">
        <f>IFERROR(VLOOKUP(X137,'Tablas de calculos'!$AZ$4:$BE$11,5,FALSE),"")</f>
        <v/>
      </c>
      <c r="Z137" s="208" t="str">
        <f>IFERROR(VLOOKUP(X137,'Tablas de calculos'!$AZ$4:$BE$11,6,FALSE),"")</f>
        <v/>
      </c>
    </row>
    <row r="138" spans="1:26" ht="45" x14ac:dyDescent="0.25">
      <c r="A138" s="232" t="s">
        <v>108</v>
      </c>
      <c r="B138" s="61">
        <v>49</v>
      </c>
      <c r="C138" s="61" t="str">
        <f>+VLOOKUP(Tabla9[[#This Row],[Cod. Riesgo]],Tabla_Riesgos[[Número]:[Tipo de Riesgo]],6,FALSE)</f>
        <v>Operativo</v>
      </c>
      <c r="D138" s="119" t="str">
        <f>VLOOKUP(B138,Tabla_Riesgos[#All],2,0)</f>
        <v>GESTIÓN JURÍDICA</v>
      </c>
      <c r="E138" s="120" t="str">
        <f>VLOOKUP(B138,Tabla_Riesgos[#All],3,0)</f>
        <v>Se puede presentar Indebido planteamiento de las estrategias para la defensa jurídica</v>
      </c>
      <c r="F138" s="121">
        <v>49.019999999999996</v>
      </c>
      <c r="G138" s="122" t="s">
        <v>280</v>
      </c>
      <c r="H138" s="213"/>
      <c r="I138" s="207"/>
      <c r="J138" s="207"/>
      <c r="K138" s="207"/>
      <c r="L138" s="207"/>
      <c r="M138" s="207"/>
      <c r="N138" s="207"/>
      <c r="O138" s="207"/>
      <c r="P138" s="123">
        <f t="shared" si="8"/>
        <v>0</v>
      </c>
      <c r="Q138" s="208" t="str">
        <f t="shared" si="9"/>
        <v>Debil</v>
      </c>
      <c r="R138" s="207"/>
      <c r="S138" s="224" t="str">
        <f t="shared" si="10"/>
        <v>Debil</v>
      </c>
      <c r="T138" s="224" t="str">
        <f>IFERROR(VLOOKUP(S138,'Tablas de calculos'!$AU$16:$AV$24,2,FALSE),"")</f>
        <v/>
      </c>
      <c r="U138" s="208" t="str">
        <f>IFERROR(VLOOKUP(T138,'Tablas de calculos'!$AV$16:$AY$24,4),"")</f>
        <v/>
      </c>
      <c r="V138" s="207" t="s">
        <v>578</v>
      </c>
      <c r="W138" s="207" t="s">
        <v>578</v>
      </c>
      <c r="X138" s="123" t="str">
        <f t="shared" si="11"/>
        <v>DirectamenteDirectamente</v>
      </c>
      <c r="Y138" s="208" t="str">
        <f>IFERROR(VLOOKUP(X138,'Tablas de calculos'!$AZ$4:$BE$11,5,FALSE),"")</f>
        <v/>
      </c>
      <c r="Z138" s="208" t="str">
        <f>IFERROR(VLOOKUP(X138,'Tablas de calculos'!$AZ$4:$BE$11,6,FALSE),"")</f>
        <v/>
      </c>
    </row>
    <row r="139" spans="1:26" ht="60" x14ac:dyDescent="0.25">
      <c r="A139" s="232" t="s">
        <v>108</v>
      </c>
      <c r="B139" s="61">
        <v>49</v>
      </c>
      <c r="C139" s="61" t="str">
        <f>+VLOOKUP(Tabla9[[#This Row],[Cod. Riesgo]],Tabla_Riesgos[[Número]:[Tipo de Riesgo]],6,FALSE)</f>
        <v>Operativo</v>
      </c>
      <c r="D139" s="119" t="str">
        <f>VLOOKUP(B139,Tabla_Riesgos[#All],2,0)</f>
        <v>GESTIÓN JURÍDICA</v>
      </c>
      <c r="E139" s="120" t="str">
        <f>VLOOKUP(B139,Tabla_Riesgos[#All],3,0)</f>
        <v>Se puede presentar Indebido planteamiento de las estrategias para la defensa jurídica</v>
      </c>
      <c r="F139" s="121">
        <v>49.029999999999994</v>
      </c>
      <c r="G139" s="122" t="s">
        <v>284</v>
      </c>
      <c r="H139" s="213"/>
      <c r="I139" s="207"/>
      <c r="J139" s="207"/>
      <c r="K139" s="207"/>
      <c r="L139" s="207"/>
      <c r="M139" s="207"/>
      <c r="N139" s="207"/>
      <c r="O139" s="207"/>
      <c r="P139" s="123">
        <f t="shared" si="8"/>
        <v>0</v>
      </c>
      <c r="Q139" s="208" t="str">
        <f t="shared" si="9"/>
        <v>Debil</v>
      </c>
      <c r="R139" s="207"/>
      <c r="S139" s="224" t="str">
        <f t="shared" si="10"/>
        <v>Debil</v>
      </c>
      <c r="T139" s="224" t="str">
        <f>IFERROR(VLOOKUP(S139,'Tablas de calculos'!$AU$16:$AV$24,2,FALSE),"")</f>
        <v/>
      </c>
      <c r="U139" s="208" t="str">
        <f>IFERROR(VLOOKUP(T139,'Tablas de calculos'!$AV$16:$AY$24,4),"")</f>
        <v/>
      </c>
      <c r="V139" s="207" t="s">
        <v>578</v>
      </c>
      <c r="W139" s="207" t="s">
        <v>578</v>
      </c>
      <c r="X139" s="123" t="str">
        <f t="shared" si="11"/>
        <v>DirectamenteDirectamente</v>
      </c>
      <c r="Y139" s="208" t="str">
        <f>IFERROR(VLOOKUP(X139,'Tablas de calculos'!$AZ$4:$BE$11,5,FALSE),"")</f>
        <v/>
      </c>
      <c r="Z139" s="208" t="str">
        <f>IFERROR(VLOOKUP(X139,'Tablas de calculos'!$AZ$4:$BE$11,6,FALSE),"")</f>
        <v/>
      </c>
    </row>
    <row r="140" spans="1:26" ht="45" x14ac:dyDescent="0.25">
      <c r="A140" s="232" t="s">
        <v>108</v>
      </c>
      <c r="B140" s="61">
        <v>49</v>
      </c>
      <c r="C140" s="61" t="str">
        <f>+VLOOKUP(Tabla9[[#This Row],[Cod. Riesgo]],Tabla_Riesgos[[Número]:[Tipo de Riesgo]],6,FALSE)</f>
        <v>Operativo</v>
      </c>
      <c r="D140" s="119" t="str">
        <f>VLOOKUP(B140,Tabla_Riesgos[#All],2,0)</f>
        <v>GESTIÓN JURÍDICA</v>
      </c>
      <c r="E140" s="120" t="str">
        <f>VLOOKUP(B140,Tabla_Riesgos[#All],3,0)</f>
        <v>Se puede presentar Indebido planteamiento de las estrategias para la defensa jurídica</v>
      </c>
      <c r="F140" s="121">
        <v>49.039999999999992</v>
      </c>
      <c r="G140" s="122" t="s">
        <v>282</v>
      </c>
      <c r="H140" s="213"/>
      <c r="I140" s="207"/>
      <c r="J140" s="207"/>
      <c r="K140" s="207"/>
      <c r="L140" s="207"/>
      <c r="M140" s="207"/>
      <c r="N140" s="207"/>
      <c r="O140" s="207"/>
      <c r="P140" s="123">
        <f t="shared" si="8"/>
        <v>0</v>
      </c>
      <c r="Q140" s="208" t="str">
        <f t="shared" si="9"/>
        <v>Debil</v>
      </c>
      <c r="R140" s="207"/>
      <c r="S140" s="224" t="str">
        <f t="shared" si="10"/>
        <v>Debil</v>
      </c>
      <c r="T140" s="224" t="str">
        <f>IFERROR(VLOOKUP(S140,'Tablas de calculos'!$AU$16:$AV$24,2,FALSE),"")</f>
        <v/>
      </c>
      <c r="U140" s="208" t="str">
        <f>IFERROR(VLOOKUP(T140,'Tablas de calculos'!$AV$16:$AY$24,4),"")</f>
        <v/>
      </c>
      <c r="V140" s="207" t="s">
        <v>578</v>
      </c>
      <c r="W140" s="207" t="s">
        <v>578</v>
      </c>
      <c r="X140" s="123" t="str">
        <f t="shared" si="11"/>
        <v>DirectamenteDirectamente</v>
      </c>
      <c r="Y140" s="208" t="str">
        <f>IFERROR(VLOOKUP(X140,'Tablas de calculos'!$AZ$4:$BE$11,5,FALSE),"")</f>
        <v/>
      </c>
      <c r="Z140" s="208" t="str">
        <f>IFERROR(VLOOKUP(X140,'Tablas de calculos'!$AZ$4:$BE$11,6,FALSE),"")</f>
        <v/>
      </c>
    </row>
    <row r="141" spans="1:26" ht="135" x14ac:dyDescent="0.25">
      <c r="A141" s="232" t="s">
        <v>108</v>
      </c>
      <c r="B141" s="61">
        <v>50</v>
      </c>
      <c r="C141" s="61" t="str">
        <f>+VLOOKUP(Tabla9[[#This Row],[Cod. Riesgo]],Tabla_Riesgos[[Número]:[Tipo de Riesgo]],6,FALSE)</f>
        <v>Operativo</v>
      </c>
      <c r="D141" s="119" t="str">
        <f>VLOOKUP(B141,Tabla_Riesgos[#All],2,0)</f>
        <v>ADQUISICIONES</v>
      </c>
      <c r="E141" s="120" t="str">
        <f>VLOOKUP(B141,Tabla_Riesgos[#All],3,0)</f>
        <v>Se podría presentar una  inadecuada identificación  de las necesidades a contratar.</v>
      </c>
      <c r="F141" s="121">
        <v>50.01</v>
      </c>
      <c r="G141" s="122" t="s">
        <v>285</v>
      </c>
      <c r="H141" s="213"/>
      <c r="I141" s="207"/>
      <c r="J141" s="207"/>
      <c r="K141" s="207"/>
      <c r="L141" s="207"/>
      <c r="M141" s="207"/>
      <c r="N141" s="207"/>
      <c r="O141" s="207"/>
      <c r="P141" s="123">
        <f t="shared" si="8"/>
        <v>0</v>
      </c>
      <c r="Q141" s="208" t="str">
        <f t="shared" si="9"/>
        <v>Debil</v>
      </c>
      <c r="R141" s="207"/>
      <c r="S141" s="224" t="str">
        <f t="shared" si="10"/>
        <v>Debil</v>
      </c>
      <c r="T141" s="224" t="str">
        <f>IFERROR(VLOOKUP(S141,'Tablas de calculos'!$AU$16:$AV$24,2,FALSE),"")</f>
        <v/>
      </c>
      <c r="U141" s="208" t="str">
        <f>IFERROR(VLOOKUP(T141,'Tablas de calculos'!$AV$16:$AY$24,4),"")</f>
        <v/>
      </c>
      <c r="V141" s="207" t="s">
        <v>578</v>
      </c>
      <c r="W141" s="207" t="s">
        <v>578</v>
      </c>
      <c r="X141" s="123" t="str">
        <f t="shared" si="11"/>
        <v>DirectamenteDirectamente</v>
      </c>
      <c r="Y141" s="208" t="str">
        <f>IFERROR(VLOOKUP(X141,'Tablas de calculos'!$AZ$4:$BE$11,5,FALSE),"")</f>
        <v/>
      </c>
      <c r="Z141" s="208" t="str">
        <f>IFERROR(VLOOKUP(X141,'Tablas de calculos'!$AZ$4:$BE$11,6,FALSE),"")</f>
        <v/>
      </c>
    </row>
    <row r="142" spans="1:26" ht="45" x14ac:dyDescent="0.25">
      <c r="A142" s="232" t="s">
        <v>108</v>
      </c>
      <c r="B142" s="61">
        <v>50</v>
      </c>
      <c r="C142" s="61" t="str">
        <f>+VLOOKUP(Tabla9[[#This Row],[Cod. Riesgo]],Tabla_Riesgos[[Número]:[Tipo de Riesgo]],6,FALSE)</f>
        <v>Operativo</v>
      </c>
      <c r="D142" s="119" t="str">
        <f>VLOOKUP(B142,Tabla_Riesgos[#All],2,0)</f>
        <v>ADQUISICIONES</v>
      </c>
      <c r="E142" s="120" t="str">
        <f>VLOOKUP(B142,Tabla_Riesgos[#All],3,0)</f>
        <v>Se podría presentar una  inadecuada identificación  de las necesidades a contratar.</v>
      </c>
      <c r="F142" s="121">
        <v>50.019999999999996</v>
      </c>
      <c r="G142" s="122" t="s">
        <v>231</v>
      </c>
      <c r="H142" s="213"/>
      <c r="I142" s="207"/>
      <c r="J142" s="207"/>
      <c r="K142" s="207"/>
      <c r="L142" s="207"/>
      <c r="M142" s="207"/>
      <c r="N142" s="207"/>
      <c r="O142" s="207"/>
      <c r="P142" s="123">
        <f t="shared" si="8"/>
        <v>0</v>
      </c>
      <c r="Q142" s="208" t="str">
        <f t="shared" si="9"/>
        <v>Debil</v>
      </c>
      <c r="R142" s="207"/>
      <c r="S142" s="224" t="str">
        <f t="shared" si="10"/>
        <v>Debil</v>
      </c>
      <c r="T142" s="224" t="str">
        <f>IFERROR(VLOOKUP(S142,'Tablas de calculos'!$AU$16:$AV$24,2,FALSE),"")</f>
        <v/>
      </c>
      <c r="U142" s="208" t="str">
        <f>IFERROR(VLOOKUP(T142,'Tablas de calculos'!$AV$16:$AY$24,4),"")</f>
        <v/>
      </c>
      <c r="V142" s="207" t="s">
        <v>578</v>
      </c>
      <c r="W142" s="207" t="s">
        <v>578</v>
      </c>
      <c r="X142" s="123" t="str">
        <f t="shared" si="11"/>
        <v>DirectamenteDirectamente</v>
      </c>
      <c r="Y142" s="208" t="str">
        <f>IFERROR(VLOOKUP(X142,'Tablas de calculos'!$AZ$4:$BE$11,5,FALSE),"")</f>
        <v/>
      </c>
      <c r="Z142" s="208" t="str">
        <f>IFERROR(VLOOKUP(X142,'Tablas de calculos'!$AZ$4:$BE$11,6,FALSE),"")</f>
        <v/>
      </c>
    </row>
    <row r="143" spans="1:26" ht="45" x14ac:dyDescent="0.25">
      <c r="A143" s="232" t="s">
        <v>108</v>
      </c>
      <c r="B143" s="61">
        <v>50</v>
      </c>
      <c r="C143" s="61" t="str">
        <f>+VLOOKUP(Tabla9[[#This Row],[Cod. Riesgo]],Tabla_Riesgos[[Número]:[Tipo de Riesgo]],6,FALSE)</f>
        <v>Operativo</v>
      </c>
      <c r="D143" s="119" t="str">
        <f>VLOOKUP(B143,Tabla_Riesgos[#All],2,0)</f>
        <v>ADQUISICIONES</v>
      </c>
      <c r="E143" s="120" t="str">
        <f>VLOOKUP(B143,Tabla_Riesgos[#All],3,0)</f>
        <v>Se podría presentar una  inadecuada identificación  de las necesidades a contratar.</v>
      </c>
      <c r="F143" s="121">
        <v>50.029999999999994</v>
      </c>
      <c r="G143" s="122" t="s">
        <v>189</v>
      </c>
      <c r="H143" s="213"/>
      <c r="I143" s="207"/>
      <c r="J143" s="207"/>
      <c r="K143" s="207"/>
      <c r="L143" s="207"/>
      <c r="M143" s="207"/>
      <c r="N143" s="207"/>
      <c r="O143" s="207"/>
      <c r="P143" s="123">
        <f t="shared" si="8"/>
        <v>0</v>
      </c>
      <c r="Q143" s="208" t="str">
        <f t="shared" si="9"/>
        <v>Debil</v>
      </c>
      <c r="R143" s="207"/>
      <c r="S143" s="224" t="str">
        <f t="shared" si="10"/>
        <v>Debil</v>
      </c>
      <c r="T143" s="224" t="str">
        <f>IFERROR(VLOOKUP(S143,'Tablas de calculos'!$AU$16:$AV$24,2,FALSE),"")</f>
        <v/>
      </c>
      <c r="U143" s="208" t="str">
        <f>IFERROR(VLOOKUP(T143,'Tablas de calculos'!$AV$16:$AY$24,4),"")</f>
        <v/>
      </c>
      <c r="V143" s="207" t="s">
        <v>578</v>
      </c>
      <c r="W143" s="207" t="s">
        <v>578</v>
      </c>
      <c r="X143" s="123" t="str">
        <f t="shared" si="11"/>
        <v>DirectamenteDirectamente</v>
      </c>
      <c r="Y143" s="208" t="str">
        <f>IFERROR(VLOOKUP(X143,'Tablas de calculos'!$AZ$4:$BE$11,5,FALSE),"")</f>
        <v/>
      </c>
      <c r="Z143" s="208" t="str">
        <f>IFERROR(VLOOKUP(X143,'Tablas de calculos'!$AZ$4:$BE$11,6,FALSE),"")</f>
        <v/>
      </c>
    </row>
    <row r="144" spans="1:26" ht="60" x14ac:dyDescent="0.25">
      <c r="A144" s="232" t="s">
        <v>108</v>
      </c>
      <c r="B144" s="61">
        <v>50</v>
      </c>
      <c r="C144" s="61" t="str">
        <f>+VLOOKUP(Tabla9[[#This Row],[Cod. Riesgo]],Tabla_Riesgos[[Número]:[Tipo de Riesgo]],6,FALSE)</f>
        <v>Operativo</v>
      </c>
      <c r="D144" s="119" t="str">
        <f>VLOOKUP(B144,Tabla_Riesgos[#All],2,0)</f>
        <v>ADQUISICIONES</v>
      </c>
      <c r="E144" s="120" t="str">
        <f>VLOOKUP(B144,Tabla_Riesgos[#All],3,0)</f>
        <v>Se podría presentar una  inadecuada identificación  de las necesidades a contratar.</v>
      </c>
      <c r="F144" s="121">
        <v>50.039999999999992</v>
      </c>
      <c r="G144" s="122" t="s">
        <v>221</v>
      </c>
      <c r="H144" s="213"/>
      <c r="I144" s="207"/>
      <c r="J144" s="207"/>
      <c r="K144" s="207"/>
      <c r="L144" s="207"/>
      <c r="M144" s="207"/>
      <c r="N144" s="207"/>
      <c r="O144" s="207"/>
      <c r="P144" s="123">
        <f t="shared" si="8"/>
        <v>0</v>
      </c>
      <c r="Q144" s="208" t="str">
        <f t="shared" si="9"/>
        <v>Debil</v>
      </c>
      <c r="R144" s="207"/>
      <c r="S144" s="224" t="str">
        <f t="shared" si="10"/>
        <v>Debil</v>
      </c>
      <c r="T144" s="224" t="str">
        <f>IFERROR(VLOOKUP(S144,'Tablas de calculos'!$AU$16:$AV$24,2,FALSE),"")</f>
        <v/>
      </c>
      <c r="U144" s="208" t="str">
        <f>IFERROR(VLOOKUP(T144,'Tablas de calculos'!$AV$16:$AY$24,4),"")</f>
        <v/>
      </c>
      <c r="V144" s="207" t="s">
        <v>578</v>
      </c>
      <c r="W144" s="207" t="s">
        <v>578</v>
      </c>
      <c r="X144" s="123" t="str">
        <f t="shared" si="11"/>
        <v>DirectamenteDirectamente</v>
      </c>
      <c r="Y144" s="208" t="str">
        <f>IFERROR(VLOOKUP(X144,'Tablas de calculos'!$AZ$4:$BE$11,5,FALSE),"")</f>
        <v/>
      </c>
      <c r="Z144" s="208" t="str">
        <f>IFERROR(VLOOKUP(X144,'Tablas de calculos'!$AZ$4:$BE$11,6,FALSE),"")</f>
        <v/>
      </c>
    </row>
    <row r="145" spans="1:26" ht="60" x14ac:dyDescent="0.25">
      <c r="A145" s="232" t="s">
        <v>108</v>
      </c>
      <c r="B145" s="61">
        <v>51</v>
      </c>
      <c r="C145" s="61" t="str">
        <f>+VLOOKUP(Tabla9[[#This Row],[Cod. Riesgo]],Tabla_Riesgos[[Número]:[Tipo de Riesgo]],6,FALSE)</f>
        <v>Operativo</v>
      </c>
      <c r="D145" s="119" t="str">
        <f>VLOOKUP(B145,Tabla_Riesgos[#All],2,0)</f>
        <v>ADQUISICIONES</v>
      </c>
      <c r="E145" s="120" t="str">
        <f>VLOOKUP(B145,Tabla_Riesgos[#All],3,0)</f>
        <v>Puede ocurrir que existan debilidades para realizar la supervisión o interventoría del contrato.</v>
      </c>
      <c r="F145" s="121">
        <v>51.01</v>
      </c>
      <c r="G145" s="122" t="s">
        <v>286</v>
      </c>
      <c r="H145" s="213"/>
      <c r="I145" s="207"/>
      <c r="J145" s="207"/>
      <c r="K145" s="207"/>
      <c r="L145" s="207"/>
      <c r="M145" s="207"/>
      <c r="N145" s="207"/>
      <c r="O145" s="207"/>
      <c r="P145" s="123">
        <f t="shared" si="8"/>
        <v>0</v>
      </c>
      <c r="Q145" s="208" t="str">
        <f t="shared" si="9"/>
        <v>Debil</v>
      </c>
      <c r="R145" s="207"/>
      <c r="S145" s="224" t="str">
        <f t="shared" si="10"/>
        <v>Debil</v>
      </c>
      <c r="T145" s="224" t="str">
        <f>IFERROR(VLOOKUP(S145,'Tablas de calculos'!$AU$16:$AV$24,2,FALSE),"")</f>
        <v/>
      </c>
      <c r="U145" s="208" t="str">
        <f>IFERROR(VLOOKUP(T145,'Tablas de calculos'!$AV$16:$AY$24,4),"")</f>
        <v/>
      </c>
      <c r="V145" s="207" t="s">
        <v>578</v>
      </c>
      <c r="W145" s="207" t="s">
        <v>578</v>
      </c>
      <c r="X145" s="123" t="str">
        <f t="shared" si="11"/>
        <v>DirectamenteDirectamente</v>
      </c>
      <c r="Y145" s="208" t="str">
        <f>IFERROR(VLOOKUP(X145,'Tablas de calculos'!$AZ$4:$BE$11,5,FALSE),"")</f>
        <v/>
      </c>
      <c r="Z145" s="208" t="str">
        <f>IFERROR(VLOOKUP(X145,'Tablas de calculos'!$AZ$4:$BE$11,6,FALSE),"")</f>
        <v/>
      </c>
    </row>
    <row r="146" spans="1:26" ht="120" x14ac:dyDescent="0.25">
      <c r="A146" s="232" t="s">
        <v>108</v>
      </c>
      <c r="B146" s="61">
        <v>52</v>
      </c>
      <c r="C146" s="61" t="str">
        <f>+VLOOKUP(Tabla9[[#This Row],[Cod. Riesgo]],Tabla_Riesgos[[Número]:[Tipo de Riesgo]],6,FALSE)</f>
        <v>Operativo</v>
      </c>
      <c r="D146" s="119" t="str">
        <f>VLOOKUP(B146,Tabla_Riesgos[#All],2,0)</f>
        <v>ADQUISICIONES</v>
      </c>
      <c r="E146" s="120" t="str">
        <f>VLOOKUP(B146,Tabla_Riesgos[#All],3,0)</f>
        <v>Se podría presentar fallas en la definición y cumplimiento de las condiciones y garantías del contrato.</v>
      </c>
      <c r="F146" s="121">
        <v>52.01</v>
      </c>
      <c r="G146" s="122" t="s">
        <v>287</v>
      </c>
      <c r="H146" s="213"/>
      <c r="I146" s="207"/>
      <c r="J146" s="207"/>
      <c r="K146" s="207"/>
      <c r="L146" s="207"/>
      <c r="M146" s="207"/>
      <c r="N146" s="207"/>
      <c r="O146" s="207"/>
      <c r="P146" s="123">
        <f t="shared" si="8"/>
        <v>0</v>
      </c>
      <c r="Q146" s="208" t="str">
        <f t="shared" si="9"/>
        <v>Debil</v>
      </c>
      <c r="R146" s="207"/>
      <c r="S146" s="224" t="str">
        <f t="shared" si="10"/>
        <v>Debil</v>
      </c>
      <c r="T146" s="224" t="str">
        <f>IFERROR(VLOOKUP(S146,'Tablas de calculos'!$AU$16:$AV$24,2,FALSE),"")</f>
        <v/>
      </c>
      <c r="U146" s="208" t="str">
        <f>IFERROR(VLOOKUP(T146,'Tablas de calculos'!$AV$16:$AY$24,4),"")</f>
        <v/>
      </c>
      <c r="V146" s="207" t="s">
        <v>578</v>
      </c>
      <c r="W146" s="207" t="s">
        <v>578</v>
      </c>
      <c r="X146" s="123" t="str">
        <f t="shared" si="11"/>
        <v>DirectamenteDirectamente</v>
      </c>
      <c r="Y146" s="208" t="str">
        <f>IFERROR(VLOOKUP(X146,'Tablas de calculos'!$AZ$4:$BE$11,5,FALSE),"")</f>
        <v/>
      </c>
      <c r="Z146" s="208" t="str">
        <f>IFERROR(VLOOKUP(X146,'Tablas de calculos'!$AZ$4:$BE$11,6,FALSE),"")</f>
        <v/>
      </c>
    </row>
    <row r="147" spans="1:26" ht="105" x14ac:dyDescent="0.25">
      <c r="A147" s="232" t="s">
        <v>108</v>
      </c>
      <c r="B147" s="61">
        <v>53</v>
      </c>
      <c r="C147" s="61" t="str">
        <f>+VLOOKUP(Tabla9[[#This Row],[Cod. Riesgo]],Tabla_Riesgos[[Número]:[Tipo de Riesgo]],6,FALSE)</f>
        <v>Seguridad de la Información</v>
      </c>
      <c r="D147" s="119" t="str">
        <f>VLOOKUP(B147,Tabla_Riesgos[#All],2,0)</f>
        <v>COMUNICACIÓN Y ATENCIÓN DE REQUERIMIENTOS</v>
      </c>
      <c r="E147" s="120" t="str">
        <f>VLOOKUP(B147,Tabla_Riesgos[#All],3,0)</f>
        <v>Se podrían contar con información errada  dentro de las comunicaciones externas</v>
      </c>
      <c r="F147" s="121">
        <v>53.01</v>
      </c>
      <c r="G147" s="122" t="s">
        <v>288</v>
      </c>
      <c r="H147" s="213"/>
      <c r="I147" s="207"/>
      <c r="J147" s="207"/>
      <c r="K147" s="207"/>
      <c r="L147" s="207"/>
      <c r="M147" s="207"/>
      <c r="N147" s="207"/>
      <c r="O147" s="207"/>
      <c r="P147" s="123">
        <f t="shared" si="8"/>
        <v>0</v>
      </c>
      <c r="Q147" s="208" t="str">
        <f t="shared" si="9"/>
        <v>Debil</v>
      </c>
      <c r="R147" s="207"/>
      <c r="S147" s="224" t="str">
        <f t="shared" si="10"/>
        <v>Debil</v>
      </c>
      <c r="T147" s="224" t="str">
        <f>IFERROR(VLOOKUP(S147,'Tablas de calculos'!$AU$16:$AV$24,2,FALSE),"")</f>
        <v/>
      </c>
      <c r="U147" s="208" t="str">
        <f>IFERROR(VLOOKUP(T147,'Tablas de calculos'!$AV$16:$AY$24,4),"")</f>
        <v/>
      </c>
      <c r="V147" s="207" t="s">
        <v>578</v>
      </c>
      <c r="W147" s="207" t="s">
        <v>578</v>
      </c>
      <c r="X147" s="123" t="str">
        <f t="shared" si="11"/>
        <v>DirectamenteDirectamente</v>
      </c>
      <c r="Y147" s="208" t="str">
        <f>IFERROR(VLOOKUP(X147,'Tablas de calculos'!$AZ$4:$BE$11,5,FALSE),"")</f>
        <v/>
      </c>
      <c r="Z147" s="208" t="str">
        <f>IFERROR(VLOOKUP(X147,'Tablas de calculos'!$AZ$4:$BE$11,6,FALSE),"")</f>
        <v/>
      </c>
    </row>
    <row r="148" spans="1:26" ht="165" x14ac:dyDescent="0.25">
      <c r="A148" s="232" t="s">
        <v>108</v>
      </c>
      <c r="B148" s="61">
        <v>54</v>
      </c>
      <c r="C148" s="61" t="str">
        <f>+VLOOKUP(Tabla9[[#This Row],[Cod. Riesgo]],Tabla_Riesgos[[Número]:[Tipo de Riesgo]],6,FALSE)</f>
        <v>Operativo</v>
      </c>
      <c r="D148" s="119" t="str">
        <f>VLOOKUP(B148,Tabla_Riesgos[#All],2,0)</f>
        <v>COMUNICACIÓN Y ATENCIÓN DE REQUERIMIENTOS</v>
      </c>
      <c r="E148" s="120" t="str">
        <f>VLOOKUP(B148,Tabla_Riesgos[#All],3,0)</f>
        <v>Se podrían presentar retrasos en las respuestas a las necesidades y requerimientos de los usuarios</v>
      </c>
      <c r="F148" s="121">
        <v>54.01</v>
      </c>
      <c r="G148" s="122" t="s">
        <v>289</v>
      </c>
      <c r="H148" s="213"/>
      <c r="I148" s="207"/>
      <c r="J148" s="207"/>
      <c r="K148" s="207"/>
      <c r="L148" s="207"/>
      <c r="M148" s="207"/>
      <c r="N148" s="207"/>
      <c r="O148" s="207"/>
      <c r="P148" s="123">
        <f t="shared" si="8"/>
        <v>0</v>
      </c>
      <c r="Q148" s="208" t="str">
        <f t="shared" si="9"/>
        <v>Debil</v>
      </c>
      <c r="R148" s="207"/>
      <c r="S148" s="224" t="str">
        <f t="shared" si="10"/>
        <v>Debil</v>
      </c>
      <c r="T148" s="224" t="str">
        <f>IFERROR(VLOOKUP(S148,'Tablas de calculos'!$AU$16:$AV$24,2,FALSE),"")</f>
        <v/>
      </c>
      <c r="U148" s="208" t="str">
        <f>IFERROR(VLOOKUP(T148,'Tablas de calculos'!$AV$16:$AY$24,4),"")</f>
        <v/>
      </c>
      <c r="V148" s="207" t="s">
        <v>578</v>
      </c>
      <c r="W148" s="207" t="s">
        <v>578</v>
      </c>
      <c r="X148" s="123" t="str">
        <f t="shared" si="11"/>
        <v>DirectamenteDirectamente</v>
      </c>
      <c r="Y148" s="208" t="str">
        <f>IFERROR(VLOOKUP(X148,'Tablas de calculos'!$AZ$4:$BE$11,5,FALSE),"")</f>
        <v/>
      </c>
      <c r="Z148" s="208" t="str">
        <f>IFERROR(VLOOKUP(X148,'Tablas de calculos'!$AZ$4:$BE$11,6,FALSE),"")</f>
        <v/>
      </c>
    </row>
    <row r="149" spans="1:26" ht="120" x14ac:dyDescent="0.25">
      <c r="A149" s="232" t="s">
        <v>108</v>
      </c>
      <c r="B149" s="61">
        <v>54</v>
      </c>
      <c r="C149" s="61" t="str">
        <f>+VLOOKUP(Tabla9[[#This Row],[Cod. Riesgo]],Tabla_Riesgos[[Número]:[Tipo de Riesgo]],6,FALSE)</f>
        <v>Operativo</v>
      </c>
      <c r="D149" s="119" t="str">
        <f>VLOOKUP(B149,Tabla_Riesgos[#All],2,0)</f>
        <v>COMUNICACIÓN Y ATENCIÓN DE REQUERIMIENTOS</v>
      </c>
      <c r="E149" s="120" t="str">
        <f>VLOOKUP(B149,Tabla_Riesgos[#All],3,0)</f>
        <v>Se podrían presentar retrasos en las respuestas a las necesidades y requerimientos de los usuarios</v>
      </c>
      <c r="F149" s="121">
        <v>54.019999999999996</v>
      </c>
      <c r="G149" s="122" t="s">
        <v>290</v>
      </c>
      <c r="H149" s="213"/>
      <c r="I149" s="207"/>
      <c r="J149" s="207"/>
      <c r="K149" s="207"/>
      <c r="L149" s="207"/>
      <c r="M149" s="207"/>
      <c r="N149" s="207"/>
      <c r="O149" s="207"/>
      <c r="P149" s="123">
        <f t="shared" si="8"/>
        <v>0</v>
      </c>
      <c r="Q149" s="208" t="str">
        <f t="shared" si="9"/>
        <v>Debil</v>
      </c>
      <c r="R149" s="207"/>
      <c r="S149" s="224" t="str">
        <f t="shared" si="10"/>
        <v>Debil</v>
      </c>
      <c r="T149" s="224" t="str">
        <f>IFERROR(VLOOKUP(S149,'Tablas de calculos'!$AU$16:$AV$24,2,FALSE),"")</f>
        <v/>
      </c>
      <c r="U149" s="208" t="str">
        <f>IFERROR(VLOOKUP(T149,'Tablas de calculos'!$AV$16:$AY$24,4),"")</f>
        <v/>
      </c>
      <c r="V149" s="207" t="s">
        <v>578</v>
      </c>
      <c r="W149" s="207" t="s">
        <v>578</v>
      </c>
      <c r="X149" s="123" t="str">
        <f t="shared" si="11"/>
        <v>DirectamenteDirectamente</v>
      </c>
      <c r="Y149" s="208" t="str">
        <f>IFERROR(VLOOKUP(X149,'Tablas de calculos'!$AZ$4:$BE$11,5,FALSE),"")</f>
        <v/>
      </c>
      <c r="Z149" s="208" t="str">
        <f>IFERROR(VLOOKUP(X149,'Tablas de calculos'!$AZ$4:$BE$11,6,FALSE),"")</f>
        <v/>
      </c>
    </row>
    <row r="150" spans="1:26" ht="75" x14ac:dyDescent="0.25">
      <c r="A150" s="232" t="s">
        <v>108</v>
      </c>
      <c r="B150" s="61">
        <v>55</v>
      </c>
      <c r="C150" s="61" t="str">
        <f>+VLOOKUP(Tabla9[[#This Row],[Cod. Riesgo]],Tabla_Riesgos[[Número]:[Tipo de Riesgo]],6,FALSE)</f>
        <v>Operativo</v>
      </c>
      <c r="D150" s="119" t="str">
        <f>VLOOKUP(B150,Tabla_Riesgos[#All],2,0)</f>
        <v>DIRECCIONAMIENTO ESTRATEGICO</v>
      </c>
      <c r="E150" s="120" t="str">
        <f>VLOOKUP(B150,Tabla_Riesgos[#All],3,0)</f>
        <v>Se podrían presentar fallas dentro  de la medición de la estrategia</v>
      </c>
      <c r="F150" s="121">
        <v>55.01</v>
      </c>
      <c r="G150" s="122" t="s">
        <v>291</v>
      </c>
      <c r="H150" s="213" t="s">
        <v>544</v>
      </c>
      <c r="I150" s="207" t="s">
        <v>486</v>
      </c>
      <c r="J150" s="207" t="s">
        <v>490</v>
      </c>
      <c r="K150" s="207" t="s">
        <v>494</v>
      </c>
      <c r="L150" s="207" t="s">
        <v>499</v>
      </c>
      <c r="M150" s="207" t="s">
        <v>503</v>
      </c>
      <c r="N150" s="207" t="s">
        <v>508</v>
      </c>
      <c r="O150" s="207" t="s">
        <v>512</v>
      </c>
      <c r="P150" s="123">
        <f t="shared" si="8"/>
        <v>95</v>
      </c>
      <c r="Q150" s="208" t="str">
        <f t="shared" si="9"/>
        <v>Moderado</v>
      </c>
      <c r="R150" s="207" t="s">
        <v>516</v>
      </c>
      <c r="S150" s="224" t="str">
        <f t="shared" si="10"/>
        <v>ModeradoFuerte</v>
      </c>
      <c r="T150" s="224">
        <f>IFERROR(VLOOKUP(S150,'Tablas de calculos'!$AU$16:$AV$24,2,FALSE),"")</f>
        <v>4</v>
      </c>
      <c r="U150" s="208" t="str">
        <f>IFERROR(VLOOKUP(T150,'Tablas de calculos'!$AV$16:$AY$24,4),"")</f>
        <v>Moderado</v>
      </c>
      <c r="V150" s="207" t="s">
        <v>578</v>
      </c>
      <c r="W150" s="207" t="s">
        <v>578</v>
      </c>
      <c r="X150" s="123" t="str">
        <f t="shared" si="11"/>
        <v>ModeradoDirectamenteDirectamente</v>
      </c>
      <c r="Y150" s="208">
        <f>IFERROR(VLOOKUP(X150,'Tablas de calculos'!$AZ$4:$BE$11,5,FALSE),"")</f>
        <v>1</v>
      </c>
      <c r="Z150" s="208">
        <f>IFERROR(VLOOKUP(X150,'Tablas de calculos'!$AZ$4:$BE$11,6,FALSE),"")</f>
        <v>1</v>
      </c>
    </row>
    <row r="151" spans="1:26" ht="90" x14ac:dyDescent="0.25">
      <c r="A151" s="232" t="s">
        <v>108</v>
      </c>
      <c r="B151" s="61">
        <v>56</v>
      </c>
      <c r="C151" s="61" t="str">
        <f>+VLOOKUP(Tabla9[[#This Row],[Cod. Riesgo]],Tabla_Riesgos[[Número]:[Tipo de Riesgo]],6,FALSE)</f>
        <v>Operativo</v>
      </c>
      <c r="D151" s="119" t="str">
        <f>VLOOKUP(B151,Tabla_Riesgos[#All],2,0)</f>
        <v>DIRECCIONAMIENTO ESTRATEGICO</v>
      </c>
      <c r="E151" s="120" t="str">
        <f>VLOOKUP(B151,Tabla_Riesgos[#All],3,0)</f>
        <v>Puede ocurrir que los procesos no estén debidamente documentados, o que los documentos se encuentren desactualizados.</v>
      </c>
      <c r="F151" s="121">
        <v>56.01</v>
      </c>
      <c r="G151" s="122" t="s">
        <v>292</v>
      </c>
      <c r="H151" s="213" t="s">
        <v>544</v>
      </c>
      <c r="I151" s="207" t="s">
        <v>486</v>
      </c>
      <c r="J151" s="207" t="s">
        <v>490</v>
      </c>
      <c r="K151" s="207" t="s">
        <v>494</v>
      </c>
      <c r="L151" s="207" t="s">
        <v>499</v>
      </c>
      <c r="M151" s="207" t="s">
        <v>503</v>
      </c>
      <c r="N151" s="207" t="s">
        <v>508</v>
      </c>
      <c r="O151" s="207" t="s">
        <v>512</v>
      </c>
      <c r="P151" s="123">
        <f t="shared" si="8"/>
        <v>95</v>
      </c>
      <c r="Q151" s="208" t="str">
        <f t="shared" si="9"/>
        <v>Moderado</v>
      </c>
      <c r="R151" s="207" t="s">
        <v>516</v>
      </c>
      <c r="S151" s="224" t="str">
        <f t="shared" si="10"/>
        <v>ModeradoFuerte</v>
      </c>
      <c r="T151" s="224">
        <f>IFERROR(VLOOKUP(S151,'Tablas de calculos'!$AU$16:$AV$24,2,FALSE),"")</f>
        <v>4</v>
      </c>
      <c r="U151" s="208" t="str">
        <f>IFERROR(VLOOKUP(T151,'Tablas de calculos'!$AV$16:$AY$24,4),"")</f>
        <v>Moderado</v>
      </c>
      <c r="V151" s="207" t="s">
        <v>578</v>
      </c>
      <c r="W151" s="207" t="s">
        <v>578</v>
      </c>
      <c r="X151" s="123" t="str">
        <f t="shared" si="11"/>
        <v>ModeradoDirectamenteDirectamente</v>
      </c>
      <c r="Y151" s="208">
        <f>IFERROR(VLOOKUP(X151,'Tablas de calculos'!$AZ$4:$BE$11,5,FALSE),"")</f>
        <v>1</v>
      </c>
      <c r="Z151" s="208">
        <f>IFERROR(VLOOKUP(X151,'Tablas de calculos'!$AZ$4:$BE$11,6,FALSE),"")</f>
        <v>1</v>
      </c>
    </row>
    <row r="152" spans="1:26" ht="77.25" customHeight="1" x14ac:dyDescent="0.25">
      <c r="A152" s="232" t="s">
        <v>108</v>
      </c>
      <c r="B152" s="137">
        <v>56</v>
      </c>
      <c r="C152" s="429" t="str">
        <f>+VLOOKUP(Tabla9[[#This Row],[Cod. Riesgo]],Tabla_Riesgos[[Número]:[Tipo de Riesgo]],6,FALSE)</f>
        <v>Operativo</v>
      </c>
      <c r="D152" s="119" t="str">
        <f>VLOOKUP(B152,Tabla_Riesgos[#All],2,0)</f>
        <v>DIRECCIONAMIENTO ESTRATEGICO</v>
      </c>
      <c r="E152" s="120" t="str">
        <f>VLOOKUP(B152,Tabla_Riesgos[#All],3,0)</f>
        <v>Puede ocurrir que los procesos no estén debidamente documentados, o que los documentos se encuentren desactualizados.</v>
      </c>
      <c r="F152" s="121"/>
      <c r="G152" s="125" t="s">
        <v>1127</v>
      </c>
      <c r="H152" s="213" t="s">
        <v>544</v>
      </c>
      <c r="I152" s="207" t="s">
        <v>486</v>
      </c>
      <c r="J152" s="207" t="s">
        <v>490</v>
      </c>
      <c r="K152" s="207" t="s">
        <v>494</v>
      </c>
      <c r="L152" s="207" t="s">
        <v>498</v>
      </c>
      <c r="M152" s="207" t="s">
        <v>503</v>
      </c>
      <c r="N152" s="207" t="s">
        <v>508</v>
      </c>
      <c r="O152" s="207" t="s">
        <v>512</v>
      </c>
      <c r="P152" s="123">
        <f t="shared" si="8"/>
        <v>100</v>
      </c>
      <c r="Q152" s="208" t="str">
        <f t="shared" si="9"/>
        <v>Fuerte</v>
      </c>
      <c r="R152" s="207" t="s">
        <v>516</v>
      </c>
      <c r="S152" s="224" t="str">
        <f t="shared" si="10"/>
        <v>FuerteFuerte</v>
      </c>
      <c r="T152" s="224">
        <f>IFERROR(VLOOKUP(S152,'Tablas de calculos'!$AU$16:$AV$24,2,FALSE),"")</f>
        <v>1</v>
      </c>
      <c r="U152" s="208" t="str">
        <f>IFERROR(VLOOKUP(T152,'Tablas de calculos'!$AV$16:$AY$24,4),"")</f>
        <v>Fuerte</v>
      </c>
      <c r="V152" s="207" t="s">
        <v>578</v>
      </c>
      <c r="W152" s="207" t="s">
        <v>578</v>
      </c>
      <c r="X152" s="123" t="str">
        <f t="shared" si="11"/>
        <v>FuerteDirectamenteDirectamente</v>
      </c>
      <c r="Y152" s="208">
        <f>IFERROR(VLOOKUP(X152,'Tablas de calculos'!$AZ$4:$BE$11,5,FALSE),"")</f>
        <v>2</v>
      </c>
      <c r="Z152" s="208">
        <f>IFERROR(VLOOKUP(X152,'Tablas de calculos'!$AZ$4:$BE$11,6,FALSE),"")</f>
        <v>2</v>
      </c>
    </row>
    <row r="153" spans="1:26" ht="31.5" customHeight="1" x14ac:dyDescent="0.25">
      <c r="A153" s="232" t="s">
        <v>108</v>
      </c>
      <c r="B153" s="61">
        <v>57</v>
      </c>
      <c r="C153" s="61" t="str">
        <f>+VLOOKUP(Tabla9[[#This Row],[Cod. Riesgo]],Tabla_Riesgos[[Número]:[Tipo de Riesgo]],6,FALSE)</f>
        <v>Operativo</v>
      </c>
      <c r="D153" s="119" t="str">
        <f>VLOOKUP(B153,Tabla_Riesgos[#All],2,0)</f>
        <v>GESTIÓN DEL TALENTO HUMANO</v>
      </c>
      <c r="E153" s="120" t="str">
        <f>VLOOKUP(B153,Tabla_Riesgos[#All],3,0)</f>
        <v>Se podrían presentar fallas en la identificación de las necesidades de personal en la entidad.</v>
      </c>
      <c r="F153" s="121">
        <v>57.01</v>
      </c>
      <c r="G153" s="122" t="s">
        <v>293</v>
      </c>
      <c r="H153" s="213"/>
      <c r="I153" s="207"/>
      <c r="J153" s="207"/>
      <c r="K153" s="207"/>
      <c r="L153" s="207"/>
      <c r="M153" s="207"/>
      <c r="N153" s="207"/>
      <c r="O153" s="207"/>
      <c r="P153" s="123">
        <f t="shared" si="8"/>
        <v>0</v>
      </c>
      <c r="Q153" s="208" t="str">
        <f t="shared" si="9"/>
        <v>Debil</v>
      </c>
      <c r="R153" s="207"/>
      <c r="S153" s="224" t="str">
        <f t="shared" si="10"/>
        <v>Debil</v>
      </c>
      <c r="T153" s="224" t="str">
        <f>IFERROR(VLOOKUP(S153,'Tablas de calculos'!$AU$16:$AV$24,2,FALSE),"")</f>
        <v/>
      </c>
      <c r="U153" s="208" t="str">
        <f>IFERROR(VLOOKUP(T153,'Tablas de calculos'!$AV$16:$AY$24,4),"")</f>
        <v/>
      </c>
      <c r="V153" s="207" t="s">
        <v>578</v>
      </c>
      <c r="W153" s="207" t="s">
        <v>578</v>
      </c>
      <c r="X153" s="123" t="str">
        <f t="shared" si="11"/>
        <v>DirectamenteDirectamente</v>
      </c>
      <c r="Y153" s="208" t="str">
        <f>IFERROR(VLOOKUP(X153,'Tablas de calculos'!$AZ$4:$BE$11,5,FALSE),"")</f>
        <v/>
      </c>
      <c r="Z153" s="208" t="str">
        <f>IFERROR(VLOOKUP(X153,'Tablas de calculos'!$AZ$4:$BE$11,6,FALSE),"")</f>
        <v/>
      </c>
    </row>
    <row r="154" spans="1:26" ht="75" x14ac:dyDescent="0.25">
      <c r="A154" s="232" t="s">
        <v>108</v>
      </c>
      <c r="B154" s="61">
        <v>57</v>
      </c>
      <c r="C154" s="61" t="str">
        <f>+VLOOKUP(Tabla9[[#This Row],[Cod. Riesgo]],Tabla_Riesgos[[Número]:[Tipo de Riesgo]],6,FALSE)</f>
        <v>Operativo</v>
      </c>
      <c r="D154" s="119" t="str">
        <f>VLOOKUP(B154,Tabla_Riesgos[#All],2,0)</f>
        <v>GESTIÓN DEL TALENTO HUMANO</v>
      </c>
      <c r="E154" s="120" t="str">
        <f>VLOOKUP(B154,Tabla_Riesgos[#All],3,0)</f>
        <v>Se podrían presentar fallas en la identificación de las necesidades de personal en la entidad.</v>
      </c>
      <c r="F154" s="121">
        <v>57.019999999999996</v>
      </c>
      <c r="G154" s="122" t="s">
        <v>294</v>
      </c>
      <c r="H154" s="213"/>
      <c r="I154" s="207"/>
      <c r="J154" s="207"/>
      <c r="K154" s="207"/>
      <c r="L154" s="207"/>
      <c r="M154" s="207"/>
      <c r="N154" s="207"/>
      <c r="O154" s="207"/>
      <c r="P154" s="123">
        <f t="shared" si="8"/>
        <v>0</v>
      </c>
      <c r="Q154" s="208" t="str">
        <f t="shared" si="9"/>
        <v>Debil</v>
      </c>
      <c r="R154" s="207"/>
      <c r="S154" s="224" t="str">
        <f t="shared" si="10"/>
        <v>Debil</v>
      </c>
      <c r="T154" s="224" t="str">
        <f>IFERROR(VLOOKUP(S154,'Tablas de calculos'!$AU$16:$AV$24,2,FALSE),"")</f>
        <v/>
      </c>
      <c r="U154" s="208" t="str">
        <f>IFERROR(VLOOKUP(T154,'Tablas de calculos'!$AV$16:$AY$24,4),"")</f>
        <v/>
      </c>
      <c r="V154" s="207" t="s">
        <v>578</v>
      </c>
      <c r="W154" s="207" t="s">
        <v>578</v>
      </c>
      <c r="X154" s="123" t="str">
        <f t="shared" si="11"/>
        <v>DirectamenteDirectamente</v>
      </c>
      <c r="Y154" s="208" t="str">
        <f>IFERROR(VLOOKUP(X154,'Tablas de calculos'!$AZ$4:$BE$11,5,FALSE),"")</f>
        <v/>
      </c>
      <c r="Z154" s="208" t="str">
        <f>IFERROR(VLOOKUP(X154,'Tablas de calculos'!$AZ$4:$BE$11,6,FALSE),"")</f>
        <v/>
      </c>
    </row>
    <row r="155" spans="1:26" ht="45" x14ac:dyDescent="0.25">
      <c r="A155" s="232" t="s">
        <v>108</v>
      </c>
      <c r="B155" s="61">
        <v>57</v>
      </c>
      <c r="C155" s="61" t="str">
        <f>+VLOOKUP(Tabla9[[#This Row],[Cod. Riesgo]],Tabla_Riesgos[[Número]:[Tipo de Riesgo]],6,FALSE)</f>
        <v>Operativo</v>
      </c>
      <c r="D155" s="119" t="str">
        <f>VLOOKUP(B155,Tabla_Riesgos[#All],2,0)</f>
        <v>GESTIÓN DEL TALENTO HUMANO</v>
      </c>
      <c r="E155" s="120" t="str">
        <f>VLOOKUP(B155,Tabla_Riesgos[#All],3,0)</f>
        <v>Se podrían presentar fallas en la identificación de las necesidades de personal en la entidad.</v>
      </c>
      <c r="F155" s="121">
        <v>57.029999999999994</v>
      </c>
      <c r="G155" s="122" t="s">
        <v>295</v>
      </c>
      <c r="H155" s="213"/>
      <c r="I155" s="207"/>
      <c r="J155" s="207"/>
      <c r="K155" s="207"/>
      <c r="L155" s="207"/>
      <c r="M155" s="207"/>
      <c r="N155" s="207"/>
      <c r="O155" s="207"/>
      <c r="P155" s="123">
        <f t="shared" si="8"/>
        <v>0</v>
      </c>
      <c r="Q155" s="208" t="str">
        <f t="shared" si="9"/>
        <v>Debil</v>
      </c>
      <c r="R155" s="207"/>
      <c r="S155" s="224" t="str">
        <f t="shared" si="10"/>
        <v>Debil</v>
      </c>
      <c r="T155" s="224" t="str">
        <f>IFERROR(VLOOKUP(S155,'Tablas de calculos'!$AU$16:$AV$24,2,FALSE),"")</f>
        <v/>
      </c>
      <c r="U155" s="208" t="str">
        <f>IFERROR(VLOOKUP(T155,'Tablas de calculos'!$AV$16:$AY$24,4),"")</f>
        <v/>
      </c>
      <c r="V155" s="207" t="s">
        <v>578</v>
      </c>
      <c r="W155" s="207" t="s">
        <v>578</v>
      </c>
      <c r="X155" s="123" t="str">
        <f t="shared" si="11"/>
        <v>DirectamenteDirectamente</v>
      </c>
      <c r="Y155" s="208" t="str">
        <f>IFERROR(VLOOKUP(X155,'Tablas de calculos'!$AZ$4:$BE$11,5,FALSE),"")</f>
        <v/>
      </c>
      <c r="Z155" s="208" t="str">
        <f>IFERROR(VLOOKUP(X155,'Tablas de calculos'!$AZ$4:$BE$11,6,FALSE),"")</f>
        <v/>
      </c>
    </row>
    <row r="156" spans="1:26" ht="105" x14ac:dyDescent="0.25">
      <c r="A156" s="232" t="s">
        <v>108</v>
      </c>
      <c r="B156" s="61">
        <v>58</v>
      </c>
      <c r="C156" s="61" t="str">
        <f>+VLOOKUP(Tabla9[[#This Row],[Cod. Riesgo]],Tabla_Riesgos[[Número]:[Tipo de Riesgo]],6,FALSE)</f>
        <v>Operativo</v>
      </c>
      <c r="D156" s="119" t="str">
        <f>VLOOKUP(B156,Tabla_Riesgos[#All],2,0)</f>
        <v>GESTIÓN DEL TALENTO HUMANO</v>
      </c>
      <c r="E156" s="120" t="str">
        <f>VLOOKUP(B156,Tabla_Riesgos[#All],3,0)</f>
        <v>Se podría no encontrar personal idóneo dentro del mercado laboral</v>
      </c>
      <c r="F156" s="121">
        <v>58.01</v>
      </c>
      <c r="G156" s="122" t="s">
        <v>296</v>
      </c>
      <c r="H156" s="213"/>
      <c r="I156" s="207"/>
      <c r="J156" s="207"/>
      <c r="K156" s="207"/>
      <c r="L156" s="207"/>
      <c r="M156" s="207"/>
      <c r="N156" s="207"/>
      <c r="O156" s="207"/>
      <c r="P156" s="123">
        <f t="shared" si="8"/>
        <v>0</v>
      </c>
      <c r="Q156" s="208" t="str">
        <f t="shared" si="9"/>
        <v>Debil</v>
      </c>
      <c r="R156" s="207"/>
      <c r="S156" s="224" t="str">
        <f t="shared" si="10"/>
        <v>Debil</v>
      </c>
      <c r="T156" s="224" t="str">
        <f>IFERROR(VLOOKUP(S156,'Tablas de calculos'!$AU$16:$AV$24,2,FALSE),"")</f>
        <v/>
      </c>
      <c r="U156" s="208" t="str">
        <f>IFERROR(VLOOKUP(T156,'Tablas de calculos'!$AV$16:$AY$24,4),"")</f>
        <v/>
      </c>
      <c r="V156" s="207" t="s">
        <v>578</v>
      </c>
      <c r="W156" s="207" t="s">
        <v>578</v>
      </c>
      <c r="X156" s="123" t="str">
        <f t="shared" si="11"/>
        <v>DirectamenteDirectamente</v>
      </c>
      <c r="Y156" s="208" t="str">
        <f>IFERROR(VLOOKUP(X156,'Tablas de calculos'!$AZ$4:$BE$11,5,FALSE),"")</f>
        <v/>
      </c>
      <c r="Z156" s="208" t="str">
        <f>IFERROR(VLOOKUP(X156,'Tablas de calculos'!$AZ$4:$BE$11,6,FALSE),"")</f>
        <v/>
      </c>
    </row>
    <row r="157" spans="1:26" ht="75" x14ac:dyDescent="0.25">
      <c r="A157" s="232" t="s">
        <v>108</v>
      </c>
      <c r="B157" s="61">
        <v>59</v>
      </c>
      <c r="C157" s="61" t="str">
        <f>+VLOOKUP(Tabla9[[#This Row],[Cod. Riesgo]],Tabla_Riesgos[[Número]:[Tipo de Riesgo]],6,FALSE)</f>
        <v>Operativo</v>
      </c>
      <c r="D157" s="119" t="str">
        <f>VLOOKUP(B157,Tabla_Riesgos[#All],2,0)</f>
        <v>GESTIÓN DEL TALENTO HUMANO</v>
      </c>
      <c r="E157" s="120" t="str">
        <f>VLOOKUP(B157,Tabla_Riesgos[#All],3,0)</f>
        <v>Se podría presentar fallas en la transferencia del conocimiento</v>
      </c>
      <c r="F157" s="121">
        <v>59.01</v>
      </c>
      <c r="G157" s="122" t="s">
        <v>297</v>
      </c>
      <c r="H157" s="213"/>
      <c r="I157" s="207"/>
      <c r="J157" s="207"/>
      <c r="K157" s="207"/>
      <c r="L157" s="207"/>
      <c r="M157" s="207"/>
      <c r="N157" s="207"/>
      <c r="O157" s="207"/>
      <c r="P157" s="123">
        <f t="shared" si="8"/>
        <v>0</v>
      </c>
      <c r="Q157" s="208" t="str">
        <f t="shared" si="9"/>
        <v>Debil</v>
      </c>
      <c r="R157" s="207"/>
      <c r="S157" s="224" t="str">
        <f t="shared" si="10"/>
        <v>Debil</v>
      </c>
      <c r="T157" s="224" t="str">
        <f>IFERROR(VLOOKUP(S157,'Tablas de calculos'!$AU$16:$AV$24,2,FALSE),"")</f>
        <v/>
      </c>
      <c r="U157" s="208" t="str">
        <f>IFERROR(VLOOKUP(T157,'Tablas de calculos'!$AV$16:$AY$24,4),"")</f>
        <v/>
      </c>
      <c r="V157" s="207" t="s">
        <v>578</v>
      </c>
      <c r="W157" s="207" t="s">
        <v>578</v>
      </c>
      <c r="X157" s="123" t="str">
        <f t="shared" si="11"/>
        <v>DirectamenteDirectamente</v>
      </c>
      <c r="Y157" s="208" t="str">
        <f>IFERROR(VLOOKUP(X157,'Tablas de calculos'!$AZ$4:$BE$11,5,FALSE),"")</f>
        <v/>
      </c>
      <c r="Z157" s="208" t="str">
        <f>IFERROR(VLOOKUP(X157,'Tablas de calculos'!$AZ$4:$BE$11,6,FALSE),"")</f>
        <v/>
      </c>
    </row>
    <row r="158" spans="1:26" ht="45" x14ac:dyDescent="0.25">
      <c r="A158" s="232" t="s">
        <v>108</v>
      </c>
      <c r="B158" s="61">
        <v>59</v>
      </c>
      <c r="C158" s="61" t="str">
        <f>+VLOOKUP(Tabla9[[#This Row],[Cod. Riesgo]],Tabla_Riesgos[[Número]:[Tipo de Riesgo]],6,FALSE)</f>
        <v>Operativo</v>
      </c>
      <c r="D158" s="119" t="str">
        <f>VLOOKUP(B158,Tabla_Riesgos[#All],2,0)</f>
        <v>GESTIÓN DEL TALENTO HUMANO</v>
      </c>
      <c r="E158" s="120" t="str">
        <f>VLOOKUP(B158,Tabla_Riesgos[#All],3,0)</f>
        <v>Se podría presentar fallas en la transferencia del conocimiento</v>
      </c>
      <c r="F158" s="121">
        <v>59.019999999999996</v>
      </c>
      <c r="G158" s="122" t="s">
        <v>298</v>
      </c>
      <c r="H158" s="213"/>
      <c r="I158" s="207"/>
      <c r="J158" s="207"/>
      <c r="K158" s="207"/>
      <c r="L158" s="207"/>
      <c r="M158" s="207"/>
      <c r="N158" s="207"/>
      <c r="O158" s="207"/>
      <c r="P158" s="123">
        <f t="shared" si="8"/>
        <v>0</v>
      </c>
      <c r="Q158" s="208" t="str">
        <f t="shared" si="9"/>
        <v>Debil</v>
      </c>
      <c r="R158" s="207"/>
      <c r="S158" s="224" t="str">
        <f t="shared" si="10"/>
        <v>Debil</v>
      </c>
      <c r="T158" s="224" t="str">
        <f>IFERROR(VLOOKUP(S158,'Tablas de calculos'!$AU$16:$AV$24,2,FALSE),"")</f>
        <v/>
      </c>
      <c r="U158" s="208" t="str">
        <f>IFERROR(VLOOKUP(T158,'Tablas de calculos'!$AV$16:$AY$24,4),"")</f>
        <v/>
      </c>
      <c r="V158" s="207" t="s">
        <v>578</v>
      </c>
      <c r="W158" s="207" t="s">
        <v>578</v>
      </c>
      <c r="X158" s="123" t="str">
        <f t="shared" si="11"/>
        <v>DirectamenteDirectamente</v>
      </c>
      <c r="Y158" s="208" t="str">
        <f>IFERROR(VLOOKUP(X158,'Tablas de calculos'!$AZ$4:$BE$11,5,FALSE),"")</f>
        <v/>
      </c>
      <c r="Z158" s="208" t="str">
        <f>IFERROR(VLOOKUP(X158,'Tablas de calculos'!$AZ$4:$BE$11,6,FALSE),"")</f>
        <v/>
      </c>
    </row>
    <row r="159" spans="1:26" ht="105" x14ac:dyDescent="0.25">
      <c r="A159" s="232" t="s">
        <v>108</v>
      </c>
      <c r="B159" s="61">
        <v>59</v>
      </c>
      <c r="C159" s="61" t="str">
        <f>+VLOOKUP(Tabla9[[#This Row],[Cod. Riesgo]],Tabla_Riesgos[[Número]:[Tipo de Riesgo]],6,FALSE)</f>
        <v>Operativo</v>
      </c>
      <c r="D159" s="119" t="str">
        <f>VLOOKUP(B159,Tabla_Riesgos[#All],2,0)</f>
        <v>GESTIÓN DEL TALENTO HUMANO</v>
      </c>
      <c r="E159" s="120" t="str">
        <f>VLOOKUP(B159,Tabla_Riesgos[#All],3,0)</f>
        <v>Se podría presentar fallas en la transferencia del conocimiento</v>
      </c>
      <c r="F159" s="121">
        <v>59.029999999999994</v>
      </c>
      <c r="G159" s="122" t="s">
        <v>299</v>
      </c>
      <c r="H159" s="213"/>
      <c r="I159" s="207"/>
      <c r="J159" s="207"/>
      <c r="K159" s="207"/>
      <c r="L159" s="207"/>
      <c r="M159" s="207"/>
      <c r="N159" s="207"/>
      <c r="O159" s="207"/>
      <c r="P159" s="123">
        <f t="shared" si="8"/>
        <v>0</v>
      </c>
      <c r="Q159" s="208" t="str">
        <f t="shared" si="9"/>
        <v>Debil</v>
      </c>
      <c r="R159" s="207"/>
      <c r="S159" s="224" t="str">
        <f t="shared" si="10"/>
        <v>Debil</v>
      </c>
      <c r="T159" s="224" t="str">
        <f>IFERROR(VLOOKUP(S159,'Tablas de calculos'!$AU$16:$AV$24,2,FALSE),"")</f>
        <v/>
      </c>
      <c r="U159" s="208" t="str">
        <f>IFERROR(VLOOKUP(T159,'Tablas de calculos'!$AV$16:$AY$24,4),"")</f>
        <v/>
      </c>
      <c r="V159" s="207" t="s">
        <v>578</v>
      </c>
      <c r="W159" s="207" t="s">
        <v>578</v>
      </c>
      <c r="X159" s="123" t="str">
        <f t="shared" si="11"/>
        <v>DirectamenteDirectamente</v>
      </c>
      <c r="Y159" s="208" t="str">
        <f>IFERROR(VLOOKUP(X159,'Tablas de calculos'!$AZ$4:$BE$11,5,FALSE),"")</f>
        <v/>
      </c>
      <c r="Z159" s="208" t="str">
        <f>IFERROR(VLOOKUP(X159,'Tablas de calculos'!$AZ$4:$BE$11,6,FALSE),"")</f>
        <v/>
      </c>
    </row>
    <row r="160" spans="1:26" ht="45" x14ac:dyDescent="0.25">
      <c r="A160" s="232" t="s">
        <v>108</v>
      </c>
      <c r="B160" s="61">
        <v>60</v>
      </c>
      <c r="C160" s="61" t="str">
        <f>+VLOOKUP(Tabla9[[#This Row],[Cod. Riesgo]],Tabla_Riesgos[[Número]:[Tipo de Riesgo]],6,FALSE)</f>
        <v>Operativo</v>
      </c>
      <c r="D160" s="119" t="str">
        <f>VLOOKUP(B160,Tabla_Riesgos[#All],2,0)</f>
        <v>GESTIÓN DEL TALENTO HUMANO</v>
      </c>
      <c r="E160" s="120" t="str">
        <f>VLOOKUP(B160,Tabla_Riesgos[#All],3,0)</f>
        <v>Se podrían presentar que no se desarrollen las competencias del  Talento humano de la SAE</v>
      </c>
      <c r="F160" s="121">
        <v>60.01</v>
      </c>
      <c r="G160" s="122" t="s">
        <v>300</v>
      </c>
      <c r="H160" s="213"/>
      <c r="I160" s="207"/>
      <c r="J160" s="207"/>
      <c r="K160" s="207"/>
      <c r="L160" s="207"/>
      <c r="M160" s="207"/>
      <c r="N160" s="207"/>
      <c r="O160" s="207"/>
      <c r="P160" s="123">
        <f t="shared" si="8"/>
        <v>0</v>
      </c>
      <c r="Q160" s="208" t="str">
        <f t="shared" si="9"/>
        <v>Debil</v>
      </c>
      <c r="R160" s="207"/>
      <c r="S160" s="224" t="str">
        <f t="shared" si="10"/>
        <v>Debil</v>
      </c>
      <c r="T160" s="224" t="str">
        <f>IFERROR(VLOOKUP(S160,'Tablas de calculos'!$AU$16:$AV$24,2,FALSE),"")</f>
        <v/>
      </c>
      <c r="U160" s="208" t="str">
        <f>IFERROR(VLOOKUP(T160,'Tablas de calculos'!$AV$16:$AY$24,4),"")</f>
        <v/>
      </c>
      <c r="V160" s="207" t="s">
        <v>578</v>
      </c>
      <c r="W160" s="207" t="s">
        <v>578</v>
      </c>
      <c r="X160" s="123" t="str">
        <f t="shared" si="11"/>
        <v>DirectamenteDirectamente</v>
      </c>
      <c r="Y160" s="208" t="str">
        <f>IFERROR(VLOOKUP(X160,'Tablas de calculos'!$AZ$4:$BE$11,5,FALSE),"")</f>
        <v/>
      </c>
      <c r="Z160" s="208" t="str">
        <f>IFERROR(VLOOKUP(X160,'Tablas de calculos'!$AZ$4:$BE$11,6,FALSE),"")</f>
        <v/>
      </c>
    </row>
    <row r="161" spans="1:26" ht="60" x14ac:dyDescent="0.25">
      <c r="A161" s="232" t="s">
        <v>108</v>
      </c>
      <c r="B161" s="61">
        <v>61</v>
      </c>
      <c r="C161" s="61" t="str">
        <f>+VLOOKUP(Tabla9[[#This Row],[Cod. Riesgo]],Tabla_Riesgos[[Número]:[Tipo de Riesgo]],6,FALSE)</f>
        <v>Operativo</v>
      </c>
      <c r="D161" s="119" t="str">
        <f>VLOOKUP(B161,Tabla_Riesgos[#All],2,0)</f>
        <v>ADMINISTRACIÓN DE BIENES DE FUNICIONAMIENTO</v>
      </c>
      <c r="E161" s="120" t="str">
        <f>VLOOKUP(B161,Tabla_Riesgos[#All],3,0)</f>
        <v xml:space="preserve">Podría ocurrir que no se identifiquen activos fijos </v>
      </c>
      <c r="F161" s="121">
        <v>61.01</v>
      </c>
      <c r="G161" s="122" t="s">
        <v>301</v>
      </c>
      <c r="H161" s="213"/>
      <c r="I161" s="207"/>
      <c r="J161" s="207"/>
      <c r="K161" s="207"/>
      <c r="L161" s="207"/>
      <c r="M161" s="207"/>
      <c r="N161" s="207"/>
      <c r="O161" s="207"/>
      <c r="P161" s="123">
        <f t="shared" si="8"/>
        <v>0</v>
      </c>
      <c r="Q161" s="208" t="str">
        <f t="shared" si="9"/>
        <v>Debil</v>
      </c>
      <c r="R161" s="207"/>
      <c r="S161" s="224" t="str">
        <f t="shared" si="10"/>
        <v>Debil</v>
      </c>
      <c r="T161" s="224" t="str">
        <f>IFERROR(VLOOKUP(S161,'Tablas de calculos'!$AU$16:$AV$24,2,FALSE),"")</f>
        <v/>
      </c>
      <c r="U161" s="208" t="str">
        <f>IFERROR(VLOOKUP(T161,'Tablas de calculos'!$AV$16:$AY$24,4),"")</f>
        <v/>
      </c>
      <c r="V161" s="207" t="s">
        <v>578</v>
      </c>
      <c r="W161" s="207" t="s">
        <v>578</v>
      </c>
      <c r="X161" s="123" t="str">
        <f t="shared" si="11"/>
        <v>DirectamenteDirectamente</v>
      </c>
      <c r="Y161" s="208" t="str">
        <f>IFERROR(VLOOKUP(X161,'Tablas de calculos'!$AZ$4:$BE$11,5,FALSE),"")</f>
        <v/>
      </c>
      <c r="Z161" s="208" t="str">
        <f>IFERROR(VLOOKUP(X161,'Tablas de calculos'!$AZ$4:$BE$11,6,FALSE),"")</f>
        <v/>
      </c>
    </row>
    <row r="162" spans="1:26" ht="105" x14ac:dyDescent="0.25">
      <c r="A162" s="232" t="s">
        <v>108</v>
      </c>
      <c r="B162" s="61">
        <v>61</v>
      </c>
      <c r="C162" s="61" t="str">
        <f>+VLOOKUP(Tabla9[[#This Row],[Cod. Riesgo]],Tabla_Riesgos[[Número]:[Tipo de Riesgo]],6,FALSE)</f>
        <v>Operativo</v>
      </c>
      <c r="D162" s="119" t="str">
        <f>VLOOKUP(B162,Tabla_Riesgos[#All],2,0)</f>
        <v>ADMINISTRACIÓN DE BIENES DE FUNICIONAMIENTO</v>
      </c>
      <c r="E162" s="120" t="str">
        <f>VLOOKUP(B162,Tabla_Riesgos[#All],3,0)</f>
        <v xml:space="preserve">Podría ocurrir que no se identifiquen activos fijos </v>
      </c>
      <c r="F162" s="121">
        <v>61.019999999999996</v>
      </c>
      <c r="G162" s="122" t="s">
        <v>302</v>
      </c>
      <c r="H162" s="213"/>
      <c r="I162" s="207"/>
      <c r="J162" s="207"/>
      <c r="K162" s="207"/>
      <c r="L162" s="207"/>
      <c r="M162" s="207"/>
      <c r="N162" s="207"/>
      <c r="O162" s="207"/>
      <c r="P162" s="123">
        <f t="shared" si="8"/>
        <v>0</v>
      </c>
      <c r="Q162" s="208" t="str">
        <f t="shared" si="9"/>
        <v>Debil</v>
      </c>
      <c r="R162" s="207"/>
      <c r="S162" s="224" t="str">
        <f t="shared" si="10"/>
        <v>Debil</v>
      </c>
      <c r="T162" s="224" t="str">
        <f>IFERROR(VLOOKUP(S162,'Tablas de calculos'!$AU$16:$AV$24,2,FALSE),"")</f>
        <v/>
      </c>
      <c r="U162" s="208" t="str">
        <f>IFERROR(VLOOKUP(T162,'Tablas de calculos'!$AV$16:$AY$24,4),"")</f>
        <v/>
      </c>
      <c r="V162" s="207" t="s">
        <v>578</v>
      </c>
      <c r="W162" s="207" t="s">
        <v>578</v>
      </c>
      <c r="X162" s="123" t="str">
        <f t="shared" si="11"/>
        <v>DirectamenteDirectamente</v>
      </c>
      <c r="Y162" s="208" t="str">
        <f>IFERROR(VLOOKUP(X162,'Tablas de calculos'!$AZ$4:$BE$11,5,FALSE),"")</f>
        <v/>
      </c>
      <c r="Z162" s="208" t="str">
        <f>IFERROR(VLOOKUP(X162,'Tablas de calculos'!$AZ$4:$BE$11,6,FALSE),"")</f>
        <v/>
      </c>
    </row>
    <row r="163" spans="1:26" ht="75" x14ac:dyDescent="0.25">
      <c r="A163" s="232" t="s">
        <v>108</v>
      </c>
      <c r="B163" s="61">
        <v>61</v>
      </c>
      <c r="C163" s="61" t="str">
        <f>+VLOOKUP(Tabla9[[#This Row],[Cod. Riesgo]],Tabla_Riesgos[[Número]:[Tipo de Riesgo]],6,FALSE)</f>
        <v>Operativo</v>
      </c>
      <c r="D163" s="119" t="str">
        <f>VLOOKUP(B163,Tabla_Riesgos[#All],2,0)</f>
        <v>ADMINISTRACIÓN DE BIENES DE FUNICIONAMIENTO</v>
      </c>
      <c r="E163" s="120" t="str">
        <f>VLOOKUP(B163,Tabla_Riesgos[#All],3,0)</f>
        <v xml:space="preserve">Podría ocurrir que no se identifiquen activos fijos </v>
      </c>
      <c r="F163" s="121">
        <v>61.029999999999994</v>
      </c>
      <c r="G163" s="122" t="s">
        <v>303</v>
      </c>
      <c r="H163" s="213"/>
      <c r="I163" s="207"/>
      <c r="J163" s="207"/>
      <c r="K163" s="207"/>
      <c r="L163" s="207"/>
      <c r="M163" s="207"/>
      <c r="N163" s="207"/>
      <c r="O163" s="207"/>
      <c r="P163" s="123">
        <f t="shared" si="8"/>
        <v>0</v>
      </c>
      <c r="Q163" s="208" t="str">
        <f t="shared" si="9"/>
        <v>Debil</v>
      </c>
      <c r="R163" s="207"/>
      <c r="S163" s="224" t="str">
        <f t="shared" si="10"/>
        <v>Debil</v>
      </c>
      <c r="T163" s="224" t="str">
        <f>IFERROR(VLOOKUP(S163,'Tablas de calculos'!$AU$16:$AV$24,2,FALSE),"")</f>
        <v/>
      </c>
      <c r="U163" s="208" t="str">
        <f>IFERROR(VLOOKUP(T163,'Tablas de calculos'!$AV$16:$AY$24,4),"")</f>
        <v/>
      </c>
      <c r="V163" s="207" t="s">
        <v>578</v>
      </c>
      <c r="W163" s="207" t="s">
        <v>578</v>
      </c>
      <c r="X163" s="123" t="str">
        <f t="shared" si="11"/>
        <v>DirectamenteDirectamente</v>
      </c>
      <c r="Y163" s="208" t="str">
        <f>IFERROR(VLOOKUP(X163,'Tablas de calculos'!$AZ$4:$BE$11,5,FALSE),"")</f>
        <v/>
      </c>
      <c r="Z163" s="208" t="str">
        <f>IFERROR(VLOOKUP(X163,'Tablas de calculos'!$AZ$4:$BE$11,6,FALSE),"")</f>
        <v/>
      </c>
    </row>
    <row r="164" spans="1:26" ht="30" x14ac:dyDescent="0.25">
      <c r="A164" s="232" t="s">
        <v>108</v>
      </c>
      <c r="B164" s="61">
        <v>62</v>
      </c>
      <c r="C164" s="61" t="str">
        <f>+VLOOKUP(Tabla9[[#This Row],[Cod. Riesgo]],Tabla_Riesgos[[Número]:[Tipo de Riesgo]],6,FALSE)</f>
        <v>Operativo</v>
      </c>
      <c r="D164" s="119" t="str">
        <f>VLOOKUP(B164,Tabla_Riesgos[#All],2,0)</f>
        <v>ADMINISTRACIÓN DE BIENES DE FUNICIONAMIENTO</v>
      </c>
      <c r="E164" s="120" t="str">
        <f>VLOOKUP(B164,Tabla_Riesgos[#All],3,0)</f>
        <v>Podría ocurrir que no se identifiquen las necesidades de mantenimiento</v>
      </c>
      <c r="F164" s="121">
        <v>62.01</v>
      </c>
      <c r="G164" s="122" t="s">
        <v>304</v>
      </c>
      <c r="H164" s="213"/>
      <c r="I164" s="207"/>
      <c r="J164" s="207"/>
      <c r="K164" s="207"/>
      <c r="L164" s="207"/>
      <c r="M164" s="207"/>
      <c r="N164" s="207"/>
      <c r="O164" s="207"/>
      <c r="P164" s="123">
        <f t="shared" si="8"/>
        <v>0</v>
      </c>
      <c r="Q164" s="208" t="str">
        <f t="shared" si="9"/>
        <v>Debil</v>
      </c>
      <c r="R164" s="207"/>
      <c r="S164" s="224" t="str">
        <f t="shared" si="10"/>
        <v>Debil</v>
      </c>
      <c r="T164" s="224" t="str">
        <f>IFERROR(VLOOKUP(S164,'Tablas de calculos'!$AU$16:$AV$24,2,FALSE),"")</f>
        <v/>
      </c>
      <c r="U164" s="208" t="str">
        <f>IFERROR(VLOOKUP(T164,'Tablas de calculos'!$AV$16:$AY$24,4),"")</f>
        <v/>
      </c>
      <c r="V164" s="207" t="s">
        <v>578</v>
      </c>
      <c r="W164" s="207" t="s">
        <v>578</v>
      </c>
      <c r="X164" s="123" t="str">
        <f t="shared" si="11"/>
        <v>DirectamenteDirectamente</v>
      </c>
      <c r="Y164" s="208" t="str">
        <f>IFERROR(VLOOKUP(X164,'Tablas de calculos'!$AZ$4:$BE$11,5,FALSE),"")</f>
        <v/>
      </c>
      <c r="Z164" s="208" t="str">
        <f>IFERROR(VLOOKUP(X164,'Tablas de calculos'!$AZ$4:$BE$11,6,FALSE),"")</f>
        <v/>
      </c>
    </row>
    <row r="165" spans="1:26" ht="45" x14ac:dyDescent="0.25">
      <c r="A165" s="232" t="s">
        <v>108</v>
      </c>
      <c r="B165" s="61">
        <v>63</v>
      </c>
      <c r="C165" s="61" t="str">
        <f>+VLOOKUP(Tabla9[[#This Row],[Cod. Riesgo]],Tabla_Riesgos[[Número]:[Tipo de Riesgo]],6,FALSE)</f>
        <v>Operativo</v>
      </c>
      <c r="D165" s="119" t="str">
        <f>VLOOKUP(B165,Tabla_Riesgos[#All],2,0)</f>
        <v>ADMINISTRACIÓN DE BIENES DE FUNICIONAMIENTO</v>
      </c>
      <c r="E165" s="120" t="str">
        <f>VLOOKUP(B165,Tabla_Riesgos[#All],3,0)</f>
        <v>Se podría presentar daño o deterioro al mobiliario (muebles y enseres) de SAE</v>
      </c>
      <c r="F165" s="121">
        <v>63.01</v>
      </c>
      <c r="G165" s="122" t="s">
        <v>305</v>
      </c>
      <c r="H165" s="213"/>
      <c r="I165" s="207"/>
      <c r="J165" s="207"/>
      <c r="K165" s="207"/>
      <c r="L165" s="207"/>
      <c r="M165" s="207"/>
      <c r="N165" s="207"/>
      <c r="O165" s="207"/>
      <c r="P165" s="123">
        <f t="shared" si="8"/>
        <v>0</v>
      </c>
      <c r="Q165" s="208" t="str">
        <f t="shared" si="9"/>
        <v>Debil</v>
      </c>
      <c r="R165" s="207"/>
      <c r="S165" s="224" t="str">
        <f t="shared" si="10"/>
        <v>Debil</v>
      </c>
      <c r="T165" s="224" t="str">
        <f>IFERROR(VLOOKUP(S165,'Tablas de calculos'!$AU$16:$AV$24,2,FALSE),"")</f>
        <v/>
      </c>
      <c r="U165" s="208" t="str">
        <f>IFERROR(VLOOKUP(T165,'Tablas de calculos'!$AV$16:$AY$24,4),"")</f>
        <v/>
      </c>
      <c r="V165" s="207" t="s">
        <v>578</v>
      </c>
      <c r="W165" s="207" t="s">
        <v>578</v>
      </c>
      <c r="X165" s="123" t="str">
        <f t="shared" si="11"/>
        <v>DirectamenteDirectamente</v>
      </c>
      <c r="Y165" s="208" t="str">
        <f>IFERROR(VLOOKUP(X165,'Tablas de calculos'!$AZ$4:$BE$11,5,FALSE),"")</f>
        <v/>
      </c>
      <c r="Z165" s="208" t="str">
        <f>IFERROR(VLOOKUP(X165,'Tablas de calculos'!$AZ$4:$BE$11,6,FALSE),"")</f>
        <v/>
      </c>
    </row>
    <row r="166" spans="1:26" ht="60" x14ac:dyDescent="0.25">
      <c r="A166" s="232" t="s">
        <v>108</v>
      </c>
      <c r="B166" s="61">
        <v>64</v>
      </c>
      <c r="C166" s="61" t="str">
        <f>+VLOOKUP(Tabla9[[#This Row],[Cod. Riesgo]],Tabla_Riesgos[[Número]:[Tipo de Riesgo]],6,FALSE)</f>
        <v>Operativo</v>
      </c>
      <c r="D166" s="119" t="str">
        <f>VLOOKUP(B166,Tabla_Riesgos[#All],2,0)</f>
        <v>EVALUACIÒN Y CONTROL</v>
      </c>
      <c r="E166" s="120" t="str">
        <f>VLOOKUP(B166,Tabla_Riesgos[#All],3,0)</f>
        <v>Podría ocurrir que se incumpla con las auditorías y seguimientos programados en el Plan Anual de auditoría</v>
      </c>
      <c r="F166" s="121">
        <v>64.010000000000005</v>
      </c>
      <c r="G166" s="122" t="s">
        <v>306</v>
      </c>
      <c r="H166" s="213"/>
      <c r="I166" s="207"/>
      <c r="J166" s="207"/>
      <c r="K166" s="207"/>
      <c r="L166" s="207"/>
      <c r="M166" s="207"/>
      <c r="N166" s="207"/>
      <c r="O166" s="207"/>
      <c r="P166" s="123">
        <f t="shared" si="8"/>
        <v>0</v>
      </c>
      <c r="Q166" s="208" t="str">
        <f t="shared" si="9"/>
        <v>Debil</v>
      </c>
      <c r="R166" s="207"/>
      <c r="S166" s="224" t="str">
        <f t="shared" si="10"/>
        <v>Debil</v>
      </c>
      <c r="T166" s="224" t="str">
        <f>IFERROR(VLOOKUP(S166,'Tablas de calculos'!$AU$16:$AV$24,2,FALSE),"")</f>
        <v/>
      </c>
      <c r="U166" s="208" t="str">
        <f>IFERROR(VLOOKUP(T166,'Tablas de calculos'!$AV$16:$AY$24,4),"")</f>
        <v/>
      </c>
      <c r="V166" s="207" t="s">
        <v>578</v>
      </c>
      <c r="W166" s="207" t="s">
        <v>578</v>
      </c>
      <c r="X166" s="123" t="str">
        <f t="shared" si="11"/>
        <v>DirectamenteDirectamente</v>
      </c>
      <c r="Y166" s="208" t="str">
        <f>IFERROR(VLOOKUP(X166,'Tablas de calculos'!$AZ$4:$BE$11,5,FALSE),"")</f>
        <v/>
      </c>
      <c r="Z166" s="208" t="str">
        <f>IFERROR(VLOOKUP(X166,'Tablas de calculos'!$AZ$4:$BE$11,6,FALSE),"")</f>
        <v/>
      </c>
    </row>
    <row r="167" spans="1:26" ht="75" x14ac:dyDescent="0.25">
      <c r="A167" s="232" t="s">
        <v>108</v>
      </c>
      <c r="B167" s="61">
        <v>65</v>
      </c>
      <c r="C167" s="61" t="str">
        <f>+VLOOKUP(Tabla9[[#This Row],[Cod. Riesgo]],Tabla_Riesgos[[Número]:[Tipo de Riesgo]],6,FALSE)</f>
        <v>Operativo</v>
      </c>
      <c r="D167" s="119" t="str">
        <f>VLOOKUP(B167,Tabla_Riesgos[#All],2,0)</f>
        <v>TODOS LOS PROCESOS</v>
      </c>
      <c r="E167" s="120" t="str">
        <f>VLOOKUP(B167,Tabla_Riesgos[#All],3,0)</f>
        <v>Podría ocurrir que se ejecuten planes de mejoramiento que no sean efectivos.</v>
      </c>
      <c r="F167" s="121">
        <v>65.010000000000005</v>
      </c>
      <c r="G167" s="122" t="s">
        <v>307</v>
      </c>
      <c r="H167" s="213"/>
      <c r="I167" s="207"/>
      <c r="J167" s="207"/>
      <c r="K167" s="207"/>
      <c r="L167" s="207"/>
      <c r="M167" s="207"/>
      <c r="N167" s="207"/>
      <c r="O167" s="207"/>
      <c r="P167" s="123">
        <f t="shared" si="8"/>
        <v>0</v>
      </c>
      <c r="Q167" s="208" t="str">
        <f t="shared" si="9"/>
        <v>Debil</v>
      </c>
      <c r="R167" s="207"/>
      <c r="S167" s="224" t="str">
        <f t="shared" si="10"/>
        <v>Debil</v>
      </c>
      <c r="T167" s="224" t="str">
        <f>IFERROR(VLOOKUP(S167,'Tablas de calculos'!$AU$16:$AV$24,2,FALSE),"")</f>
        <v/>
      </c>
      <c r="U167" s="208" t="str">
        <f>IFERROR(VLOOKUP(T167,'Tablas de calculos'!$AV$16:$AY$24,4),"")</f>
        <v/>
      </c>
      <c r="V167" s="207" t="s">
        <v>578</v>
      </c>
      <c r="W167" s="207" t="s">
        <v>578</v>
      </c>
      <c r="X167" s="123" t="str">
        <f t="shared" si="11"/>
        <v>DirectamenteDirectamente</v>
      </c>
      <c r="Y167" s="208" t="str">
        <f>IFERROR(VLOOKUP(X167,'Tablas de calculos'!$AZ$4:$BE$11,5,FALSE),"")</f>
        <v/>
      </c>
      <c r="Z167" s="208" t="str">
        <f>IFERROR(VLOOKUP(X167,'Tablas de calculos'!$AZ$4:$BE$11,6,FALSE),"")</f>
        <v/>
      </c>
    </row>
    <row r="168" spans="1:26" ht="75" x14ac:dyDescent="0.25">
      <c r="A168" s="232" t="s">
        <v>108</v>
      </c>
      <c r="B168" s="61">
        <v>65</v>
      </c>
      <c r="C168" s="61" t="str">
        <f>+VLOOKUP(Tabla9[[#This Row],[Cod. Riesgo]],Tabla_Riesgos[[Número]:[Tipo de Riesgo]],6,FALSE)</f>
        <v>Operativo</v>
      </c>
      <c r="D168" s="119" t="str">
        <f>VLOOKUP(B168,Tabla_Riesgos[#All],2,0)</f>
        <v>TODOS LOS PROCESOS</v>
      </c>
      <c r="E168" s="120" t="str">
        <f>VLOOKUP(B168,Tabla_Riesgos[#All],3,0)</f>
        <v>Podría ocurrir que se ejecuten planes de mejoramiento que no sean efectivos.</v>
      </c>
      <c r="F168" s="121">
        <v>65.02000000000001</v>
      </c>
      <c r="G168" s="122" t="s">
        <v>308</v>
      </c>
      <c r="H168" s="213"/>
      <c r="I168" s="207"/>
      <c r="J168" s="207"/>
      <c r="K168" s="207"/>
      <c r="L168" s="207"/>
      <c r="M168" s="207"/>
      <c r="N168" s="207"/>
      <c r="O168" s="207"/>
      <c r="P168" s="123">
        <f t="shared" si="8"/>
        <v>0</v>
      </c>
      <c r="Q168" s="208" t="str">
        <f t="shared" si="9"/>
        <v>Debil</v>
      </c>
      <c r="R168" s="207"/>
      <c r="S168" s="224" t="str">
        <f t="shared" si="10"/>
        <v>Debil</v>
      </c>
      <c r="T168" s="224" t="str">
        <f>IFERROR(VLOOKUP(S168,'Tablas de calculos'!$AU$16:$AV$24,2,FALSE),"")</f>
        <v/>
      </c>
      <c r="U168" s="208" t="str">
        <f>IFERROR(VLOOKUP(T168,'Tablas de calculos'!$AV$16:$AY$24,4),"")</f>
        <v/>
      </c>
      <c r="V168" s="207" t="s">
        <v>578</v>
      </c>
      <c r="W168" s="207" t="s">
        <v>578</v>
      </c>
      <c r="X168" s="123" t="str">
        <f t="shared" si="11"/>
        <v>DirectamenteDirectamente</v>
      </c>
      <c r="Y168" s="208" t="str">
        <f>IFERROR(VLOOKUP(X168,'Tablas de calculos'!$AZ$4:$BE$11,5,FALSE),"")</f>
        <v/>
      </c>
      <c r="Z168" s="208" t="str">
        <f>IFERROR(VLOOKUP(X168,'Tablas de calculos'!$AZ$4:$BE$11,6,FALSE),"")</f>
        <v/>
      </c>
    </row>
    <row r="169" spans="1:26" ht="60" x14ac:dyDescent="0.25">
      <c r="A169" s="232" t="s">
        <v>108</v>
      </c>
      <c r="B169" s="61">
        <v>65</v>
      </c>
      <c r="C169" s="61" t="str">
        <f>+VLOOKUP(Tabla9[[#This Row],[Cod. Riesgo]],Tabla_Riesgos[[Número]:[Tipo de Riesgo]],6,FALSE)</f>
        <v>Operativo</v>
      </c>
      <c r="D169" s="119" t="str">
        <f>VLOOKUP(B169,Tabla_Riesgos[#All],2,0)</f>
        <v>TODOS LOS PROCESOS</v>
      </c>
      <c r="E169" s="120" t="str">
        <f>VLOOKUP(B169,Tabla_Riesgos[#All],3,0)</f>
        <v>Podría ocurrir que se ejecuten planes de mejoramiento que no sean efectivos.</v>
      </c>
      <c r="F169" s="121">
        <v>65.030000000000015</v>
      </c>
      <c r="G169" s="122" t="s">
        <v>309</v>
      </c>
      <c r="H169" s="213"/>
      <c r="I169" s="207"/>
      <c r="J169" s="207"/>
      <c r="K169" s="207"/>
      <c r="L169" s="207"/>
      <c r="M169" s="207"/>
      <c r="N169" s="207"/>
      <c r="O169" s="207"/>
      <c r="P169" s="123">
        <f t="shared" si="8"/>
        <v>0</v>
      </c>
      <c r="Q169" s="208" t="str">
        <f t="shared" si="9"/>
        <v>Debil</v>
      </c>
      <c r="R169" s="207"/>
      <c r="S169" s="224" t="str">
        <f t="shared" si="10"/>
        <v>Debil</v>
      </c>
      <c r="T169" s="224" t="str">
        <f>IFERROR(VLOOKUP(S169,'Tablas de calculos'!$AU$16:$AV$24,2,FALSE),"")</f>
        <v/>
      </c>
      <c r="U169" s="208" t="str">
        <f>IFERROR(VLOOKUP(T169,'Tablas de calculos'!$AV$16:$AY$24,4),"")</f>
        <v/>
      </c>
      <c r="V169" s="207" t="s">
        <v>578</v>
      </c>
      <c r="W169" s="207" t="s">
        <v>578</v>
      </c>
      <c r="X169" s="123" t="str">
        <f t="shared" si="11"/>
        <v>DirectamenteDirectamente</v>
      </c>
      <c r="Y169" s="208" t="str">
        <f>IFERROR(VLOOKUP(X169,'Tablas de calculos'!$AZ$4:$BE$11,5,FALSE),"")</f>
        <v/>
      </c>
      <c r="Z169" s="208" t="str">
        <f>IFERROR(VLOOKUP(X169,'Tablas de calculos'!$AZ$4:$BE$11,6,FALSE),"")</f>
        <v/>
      </c>
    </row>
    <row r="170" spans="1:26" ht="60" x14ac:dyDescent="0.25">
      <c r="A170" s="232" t="s">
        <v>108</v>
      </c>
      <c r="B170" s="61">
        <v>66</v>
      </c>
      <c r="C170" s="61" t="str">
        <f>+VLOOKUP(Tabla9[[#This Row],[Cod. Riesgo]],Tabla_Riesgos[[Número]:[Tipo de Riesgo]],6,FALSE)</f>
        <v>Operativo</v>
      </c>
      <c r="D170" s="119" t="str">
        <f>VLOOKUP(B170,Tabla_Riesgos[#All],2,0)</f>
        <v>EVALUACIÒN Y CONTROL</v>
      </c>
      <c r="E170" s="120" t="str">
        <f>VLOOKUP(B170,Tabla_Riesgos[#All],3,0)</f>
        <v>No dar respuesta adecuada y oportuna a las solicitudes de asesoría y acompañamiento a la gestión de la SAE</v>
      </c>
      <c r="F170" s="121">
        <v>66.010000000000005</v>
      </c>
      <c r="G170" s="122" t="s">
        <v>310</v>
      </c>
      <c r="H170" s="213"/>
      <c r="I170" s="207"/>
      <c r="J170" s="207"/>
      <c r="K170" s="207"/>
      <c r="L170" s="207"/>
      <c r="M170" s="207"/>
      <c r="N170" s="207"/>
      <c r="O170" s="207"/>
      <c r="P170" s="123">
        <f t="shared" si="8"/>
        <v>0</v>
      </c>
      <c r="Q170" s="208" t="str">
        <f t="shared" si="9"/>
        <v>Debil</v>
      </c>
      <c r="R170" s="207"/>
      <c r="S170" s="224" t="str">
        <f t="shared" si="10"/>
        <v>Debil</v>
      </c>
      <c r="T170" s="224" t="str">
        <f>IFERROR(VLOOKUP(S170,'Tablas de calculos'!$AU$16:$AV$24,2,FALSE),"")</f>
        <v/>
      </c>
      <c r="U170" s="208" t="str">
        <f>IFERROR(VLOOKUP(T170,'Tablas de calculos'!$AV$16:$AY$24,4),"")</f>
        <v/>
      </c>
      <c r="V170" s="207" t="s">
        <v>578</v>
      </c>
      <c r="W170" s="207" t="s">
        <v>578</v>
      </c>
      <c r="X170" s="123" t="str">
        <f t="shared" si="11"/>
        <v>DirectamenteDirectamente</v>
      </c>
      <c r="Y170" s="208" t="str">
        <f>IFERROR(VLOOKUP(X170,'Tablas de calculos'!$AZ$4:$BE$11,5,FALSE),"")</f>
        <v/>
      </c>
      <c r="Z170" s="208" t="str">
        <f>IFERROR(VLOOKUP(X170,'Tablas de calculos'!$AZ$4:$BE$11,6,FALSE),"")</f>
        <v/>
      </c>
    </row>
    <row r="171" spans="1:26" ht="105" x14ac:dyDescent="0.25">
      <c r="A171" s="232" t="s">
        <v>108</v>
      </c>
      <c r="B171" s="61">
        <v>67</v>
      </c>
      <c r="C171" s="61" t="str">
        <f>+VLOOKUP(Tabla9[[#This Row],[Cod. Riesgo]],Tabla_Riesgos[[Número]:[Tipo de Riesgo]],6,FALSE)</f>
        <v>Seguridad de la Información</v>
      </c>
      <c r="D171" s="119" t="str">
        <f>VLOOKUP(B171,Tabla_Riesgos[#All],2,0)</f>
        <v>MANTENIMIENTO Y SOPORTE DE APLICACIONES</v>
      </c>
      <c r="E171" s="120" t="str">
        <f>VLOOKUP(B171,Tabla_Riesgos[#All],3,0)</f>
        <v>Puede ocurrir que se presenten fallas en las aplicaciones o sistemas de información que apoyen los procesos del negocio.</v>
      </c>
      <c r="F171" s="121" t="s">
        <v>311</v>
      </c>
      <c r="G171" s="122" t="s">
        <v>312</v>
      </c>
      <c r="H171" s="213"/>
      <c r="I171" s="207"/>
      <c r="J171" s="207"/>
      <c r="K171" s="207"/>
      <c r="L171" s="207"/>
      <c r="M171" s="207"/>
      <c r="N171" s="207"/>
      <c r="O171" s="207"/>
      <c r="P171" s="123">
        <f t="shared" si="8"/>
        <v>0</v>
      </c>
      <c r="Q171" s="208" t="str">
        <f t="shared" si="9"/>
        <v>Debil</v>
      </c>
      <c r="R171" s="207"/>
      <c r="S171" s="224" t="str">
        <f t="shared" si="10"/>
        <v>Debil</v>
      </c>
      <c r="T171" s="224" t="str">
        <f>IFERROR(VLOOKUP(S171,'Tablas de calculos'!$AU$16:$AV$24,2,FALSE),"")</f>
        <v/>
      </c>
      <c r="U171" s="208" t="str">
        <f>IFERROR(VLOOKUP(T171,'Tablas de calculos'!$AV$16:$AY$24,4),"")</f>
        <v/>
      </c>
      <c r="V171" s="207" t="s">
        <v>578</v>
      </c>
      <c r="W171" s="207" t="s">
        <v>578</v>
      </c>
      <c r="X171" s="123" t="str">
        <f t="shared" si="11"/>
        <v>DirectamenteDirectamente</v>
      </c>
      <c r="Y171" s="208" t="str">
        <f>IFERROR(VLOOKUP(X171,'Tablas de calculos'!$AZ$4:$BE$11,5,FALSE),"")</f>
        <v/>
      </c>
      <c r="Z171" s="208" t="str">
        <f>IFERROR(VLOOKUP(X171,'Tablas de calculos'!$AZ$4:$BE$11,6,FALSE),"")</f>
        <v/>
      </c>
    </row>
    <row r="172" spans="1:26" ht="60" x14ac:dyDescent="0.25">
      <c r="A172" s="232" t="s">
        <v>108</v>
      </c>
      <c r="B172" s="61">
        <v>67</v>
      </c>
      <c r="C172" s="61" t="str">
        <f>+VLOOKUP(Tabla9[[#This Row],[Cod. Riesgo]],Tabla_Riesgos[[Número]:[Tipo de Riesgo]],6,FALSE)</f>
        <v>Seguridad de la Información</v>
      </c>
      <c r="D172" s="119" t="str">
        <f>VLOOKUP(B172,Tabla_Riesgos[#All],2,0)</f>
        <v>MANTENIMIENTO Y SOPORTE DE APLICACIONES</v>
      </c>
      <c r="E172" s="120" t="str">
        <f>VLOOKUP(B172,Tabla_Riesgos[#All],3,0)</f>
        <v>Puede ocurrir que se presenten fallas en las aplicaciones o sistemas de información que apoyen los procesos del negocio.</v>
      </c>
      <c r="F172" s="121" t="s">
        <v>313</v>
      </c>
      <c r="G172" s="122" t="s">
        <v>314</v>
      </c>
      <c r="H172" s="213"/>
      <c r="I172" s="207"/>
      <c r="J172" s="207"/>
      <c r="K172" s="207"/>
      <c r="L172" s="207"/>
      <c r="M172" s="207"/>
      <c r="N172" s="207"/>
      <c r="O172" s="207"/>
      <c r="P172" s="123">
        <f t="shared" si="8"/>
        <v>0</v>
      </c>
      <c r="Q172" s="208" t="str">
        <f t="shared" si="9"/>
        <v>Debil</v>
      </c>
      <c r="R172" s="207"/>
      <c r="S172" s="224" t="str">
        <f t="shared" si="10"/>
        <v>Debil</v>
      </c>
      <c r="T172" s="224" t="str">
        <f>IFERROR(VLOOKUP(S172,'Tablas de calculos'!$AU$16:$AV$24,2,FALSE),"")</f>
        <v/>
      </c>
      <c r="U172" s="208" t="str">
        <f>IFERROR(VLOOKUP(T172,'Tablas de calculos'!$AV$16:$AY$24,4),"")</f>
        <v/>
      </c>
      <c r="V172" s="207" t="s">
        <v>578</v>
      </c>
      <c r="W172" s="207" t="s">
        <v>578</v>
      </c>
      <c r="X172" s="123" t="str">
        <f t="shared" si="11"/>
        <v>DirectamenteDirectamente</v>
      </c>
      <c r="Y172" s="208" t="str">
        <f>IFERROR(VLOOKUP(X172,'Tablas de calculos'!$AZ$4:$BE$11,5,FALSE),"")</f>
        <v/>
      </c>
      <c r="Z172" s="208" t="str">
        <f>IFERROR(VLOOKUP(X172,'Tablas de calculos'!$AZ$4:$BE$11,6,FALSE),"")</f>
        <v/>
      </c>
    </row>
    <row r="173" spans="1:26" ht="60" x14ac:dyDescent="0.25">
      <c r="A173" s="232" t="s">
        <v>108</v>
      </c>
      <c r="B173" s="61">
        <v>67</v>
      </c>
      <c r="C173" s="61" t="str">
        <f>+VLOOKUP(Tabla9[[#This Row],[Cod. Riesgo]],Tabla_Riesgos[[Número]:[Tipo de Riesgo]],6,FALSE)</f>
        <v>Seguridad de la Información</v>
      </c>
      <c r="D173" s="119" t="str">
        <f>VLOOKUP(B173,Tabla_Riesgos[#All],2,0)</f>
        <v>MANTENIMIENTO Y SOPORTE DE APLICACIONES</v>
      </c>
      <c r="E173" s="120" t="str">
        <f>VLOOKUP(B173,Tabla_Riesgos[#All],3,0)</f>
        <v>Puede ocurrir que se presenten fallas en las aplicaciones o sistemas de información que apoyen los procesos del negocio.</v>
      </c>
      <c r="F173" s="121" t="s">
        <v>315</v>
      </c>
      <c r="G173" s="122" t="s">
        <v>231</v>
      </c>
      <c r="H173" s="213"/>
      <c r="I173" s="207"/>
      <c r="J173" s="207"/>
      <c r="K173" s="207"/>
      <c r="L173" s="207"/>
      <c r="M173" s="207"/>
      <c r="N173" s="207"/>
      <c r="O173" s="207"/>
      <c r="P173" s="123">
        <f t="shared" si="8"/>
        <v>0</v>
      </c>
      <c r="Q173" s="208" t="str">
        <f t="shared" si="9"/>
        <v>Debil</v>
      </c>
      <c r="R173" s="207"/>
      <c r="S173" s="224" t="str">
        <f t="shared" si="10"/>
        <v>Debil</v>
      </c>
      <c r="T173" s="224" t="str">
        <f>IFERROR(VLOOKUP(S173,'Tablas de calculos'!$AU$16:$AV$24,2,FALSE),"")</f>
        <v/>
      </c>
      <c r="U173" s="208" t="str">
        <f>IFERROR(VLOOKUP(T173,'Tablas de calculos'!$AV$16:$AY$24,4),"")</f>
        <v/>
      </c>
      <c r="V173" s="207" t="s">
        <v>578</v>
      </c>
      <c r="W173" s="207" t="s">
        <v>578</v>
      </c>
      <c r="X173" s="123" t="str">
        <f t="shared" si="11"/>
        <v>DirectamenteDirectamente</v>
      </c>
      <c r="Y173" s="208" t="str">
        <f>IFERROR(VLOOKUP(X173,'Tablas de calculos'!$AZ$4:$BE$11,5,FALSE),"")</f>
        <v/>
      </c>
      <c r="Z173" s="208" t="str">
        <f>IFERROR(VLOOKUP(X173,'Tablas de calculos'!$AZ$4:$BE$11,6,FALSE),"")</f>
        <v/>
      </c>
    </row>
    <row r="174" spans="1:26" ht="75" x14ac:dyDescent="0.25">
      <c r="A174" s="232" t="s">
        <v>108</v>
      </c>
      <c r="B174" s="61">
        <v>67</v>
      </c>
      <c r="C174" s="61" t="str">
        <f>+VLOOKUP(Tabla9[[#This Row],[Cod. Riesgo]],Tabla_Riesgos[[Número]:[Tipo de Riesgo]],6,FALSE)</f>
        <v>Seguridad de la Información</v>
      </c>
      <c r="D174" s="119" t="str">
        <f>VLOOKUP(B174,Tabla_Riesgos[#All],2,0)</f>
        <v>MANTENIMIENTO Y SOPORTE DE APLICACIONES</v>
      </c>
      <c r="E174" s="120" t="str">
        <f>VLOOKUP(B174,Tabla_Riesgos[#All],3,0)</f>
        <v>Puede ocurrir que se presenten fallas en las aplicaciones o sistemas de información que apoyen los procesos del negocio.</v>
      </c>
      <c r="F174" s="121" t="s">
        <v>316</v>
      </c>
      <c r="G174" s="122" t="s">
        <v>317</v>
      </c>
      <c r="H174" s="213"/>
      <c r="I174" s="207"/>
      <c r="J174" s="207"/>
      <c r="K174" s="207"/>
      <c r="L174" s="207"/>
      <c r="M174" s="207"/>
      <c r="N174" s="207"/>
      <c r="O174" s="207"/>
      <c r="P174" s="123">
        <f t="shared" si="8"/>
        <v>0</v>
      </c>
      <c r="Q174" s="208" t="str">
        <f t="shared" si="9"/>
        <v>Debil</v>
      </c>
      <c r="R174" s="207"/>
      <c r="S174" s="224" t="str">
        <f t="shared" si="10"/>
        <v>Debil</v>
      </c>
      <c r="T174" s="224" t="str">
        <f>IFERROR(VLOOKUP(S174,'Tablas de calculos'!$AU$16:$AV$24,2,FALSE),"")</f>
        <v/>
      </c>
      <c r="U174" s="208" t="str">
        <f>IFERROR(VLOOKUP(T174,'Tablas de calculos'!$AV$16:$AY$24,4),"")</f>
        <v/>
      </c>
      <c r="V174" s="207" t="s">
        <v>578</v>
      </c>
      <c r="W174" s="207" t="s">
        <v>578</v>
      </c>
      <c r="X174" s="123" t="str">
        <f t="shared" si="11"/>
        <v>DirectamenteDirectamente</v>
      </c>
      <c r="Y174" s="208" t="str">
        <f>IFERROR(VLOOKUP(X174,'Tablas de calculos'!$AZ$4:$BE$11,5,FALSE),"")</f>
        <v/>
      </c>
      <c r="Z174" s="208" t="str">
        <f>IFERROR(VLOOKUP(X174,'Tablas de calculos'!$AZ$4:$BE$11,6,FALSE),"")</f>
        <v/>
      </c>
    </row>
    <row r="175" spans="1:26" ht="45" x14ac:dyDescent="0.25">
      <c r="A175" s="232" t="s">
        <v>108</v>
      </c>
      <c r="B175" s="61">
        <v>68</v>
      </c>
      <c r="C175" s="61" t="str">
        <f>+VLOOKUP(Tabla9[[#This Row],[Cod. Riesgo]],Tabla_Riesgos[[Número]:[Tipo de Riesgo]],6,FALSE)</f>
        <v>Seguridad de la Información</v>
      </c>
      <c r="D175" s="119" t="str">
        <f>VLOOKUP(B175,Tabla_Riesgos[#All],2,0)</f>
        <v>GESTIÓN DE LA INFRAESTRUCTURA TECNOLOGICA</v>
      </c>
      <c r="E175" s="120" t="str">
        <f>VLOOKUP(B175,Tabla_Riesgos[#All],3,0)</f>
        <v>Inconsistencias o Pérdida de la Información</v>
      </c>
      <c r="F175" s="121" t="s">
        <v>318</v>
      </c>
      <c r="G175" s="122" t="s">
        <v>319</v>
      </c>
      <c r="H175" s="213"/>
      <c r="I175" s="207"/>
      <c r="J175" s="207"/>
      <c r="K175" s="207"/>
      <c r="L175" s="207"/>
      <c r="M175" s="207"/>
      <c r="N175" s="207"/>
      <c r="O175" s="207"/>
      <c r="P175" s="123">
        <f t="shared" si="8"/>
        <v>0</v>
      </c>
      <c r="Q175" s="208" t="str">
        <f t="shared" si="9"/>
        <v>Debil</v>
      </c>
      <c r="R175" s="207"/>
      <c r="S175" s="224" t="str">
        <f t="shared" si="10"/>
        <v>Debil</v>
      </c>
      <c r="T175" s="224" t="str">
        <f>IFERROR(VLOOKUP(S175,'Tablas de calculos'!$AU$16:$AV$24,2,FALSE),"")</f>
        <v/>
      </c>
      <c r="U175" s="208" t="str">
        <f>IFERROR(VLOOKUP(T175,'Tablas de calculos'!$AV$16:$AY$24,4),"")</f>
        <v/>
      </c>
      <c r="V175" s="207" t="s">
        <v>578</v>
      </c>
      <c r="W175" s="207" t="s">
        <v>578</v>
      </c>
      <c r="X175" s="123" t="str">
        <f t="shared" si="11"/>
        <v>DirectamenteDirectamente</v>
      </c>
      <c r="Y175" s="208" t="str">
        <f>IFERROR(VLOOKUP(X175,'Tablas de calculos'!$AZ$4:$BE$11,5,FALSE),"")</f>
        <v/>
      </c>
      <c r="Z175" s="208" t="str">
        <f>IFERROR(VLOOKUP(X175,'Tablas de calculos'!$AZ$4:$BE$11,6,FALSE),"")</f>
        <v/>
      </c>
    </row>
    <row r="176" spans="1:26" ht="90" x14ac:dyDescent="0.25">
      <c r="A176" s="232" t="s">
        <v>108</v>
      </c>
      <c r="B176" s="61">
        <v>70</v>
      </c>
      <c r="C176" s="61" t="str">
        <f>+VLOOKUP(Tabla9[[#This Row],[Cod. Riesgo]],Tabla_Riesgos[[Número]:[Tipo de Riesgo]],6,FALSE)</f>
        <v>Seguridad de la Información</v>
      </c>
      <c r="D176" s="119" t="str">
        <f>VLOOKUP(B176,Tabla_Riesgos[#All],2,0)</f>
        <v>GESTIÓN DE LA INFRAESTRUCTURA TECNOLOGICA</v>
      </c>
      <c r="E176" s="120" t="str">
        <f>VLOOKUP(B176,Tabla_Riesgos[#All],3,0)</f>
        <v>Puede ocurrir que no estén disponibles los Servicios de IT</v>
      </c>
      <c r="F176" s="121" t="s">
        <v>320</v>
      </c>
      <c r="G176" s="122" t="s">
        <v>321</v>
      </c>
      <c r="H176" s="213"/>
      <c r="I176" s="207"/>
      <c r="J176" s="207"/>
      <c r="K176" s="207"/>
      <c r="L176" s="207"/>
      <c r="M176" s="207"/>
      <c r="N176" s="207"/>
      <c r="O176" s="207"/>
      <c r="P176" s="123">
        <f t="shared" si="8"/>
        <v>0</v>
      </c>
      <c r="Q176" s="208" t="str">
        <f t="shared" si="9"/>
        <v>Debil</v>
      </c>
      <c r="R176" s="207"/>
      <c r="S176" s="224" t="str">
        <f t="shared" si="10"/>
        <v>Debil</v>
      </c>
      <c r="T176" s="224" t="str">
        <f>IFERROR(VLOOKUP(S176,'Tablas de calculos'!$AU$16:$AV$24,2,FALSE),"")</f>
        <v/>
      </c>
      <c r="U176" s="208" t="str">
        <f>IFERROR(VLOOKUP(T176,'Tablas de calculos'!$AV$16:$AY$24,4),"")</f>
        <v/>
      </c>
      <c r="V176" s="207" t="s">
        <v>578</v>
      </c>
      <c r="W176" s="207" t="s">
        <v>578</v>
      </c>
      <c r="X176" s="123" t="str">
        <f t="shared" si="11"/>
        <v>DirectamenteDirectamente</v>
      </c>
      <c r="Y176" s="208" t="str">
        <f>IFERROR(VLOOKUP(X176,'Tablas de calculos'!$AZ$4:$BE$11,5,FALSE),"")</f>
        <v/>
      </c>
      <c r="Z176" s="208" t="str">
        <f>IFERROR(VLOOKUP(X176,'Tablas de calculos'!$AZ$4:$BE$11,6,FALSE),"")</f>
        <v/>
      </c>
    </row>
    <row r="177" spans="1:26" ht="60" x14ac:dyDescent="0.25">
      <c r="A177" s="232" t="s">
        <v>108</v>
      </c>
      <c r="B177" s="61">
        <v>70</v>
      </c>
      <c r="C177" s="61" t="str">
        <f>+VLOOKUP(Tabla9[[#This Row],[Cod. Riesgo]],Tabla_Riesgos[[Número]:[Tipo de Riesgo]],6,FALSE)</f>
        <v>Seguridad de la Información</v>
      </c>
      <c r="D177" s="119" t="str">
        <f>VLOOKUP(B177,Tabla_Riesgos[#All],2,0)</f>
        <v>GESTIÓN DE LA INFRAESTRUCTURA TECNOLOGICA</v>
      </c>
      <c r="E177" s="120" t="str">
        <f>VLOOKUP(B177,Tabla_Riesgos[#All],3,0)</f>
        <v>Puede ocurrir que no estén disponibles los Servicios de IT</v>
      </c>
      <c r="F177" s="121" t="s">
        <v>322</v>
      </c>
      <c r="G177" s="122" t="s">
        <v>323</v>
      </c>
      <c r="H177" s="213"/>
      <c r="I177" s="207"/>
      <c r="J177" s="207"/>
      <c r="K177" s="207"/>
      <c r="L177" s="207"/>
      <c r="M177" s="207"/>
      <c r="N177" s="207"/>
      <c r="O177" s="207"/>
      <c r="P177" s="123">
        <f t="shared" si="8"/>
        <v>0</v>
      </c>
      <c r="Q177" s="208" t="str">
        <f t="shared" si="9"/>
        <v>Debil</v>
      </c>
      <c r="R177" s="207"/>
      <c r="S177" s="224" t="str">
        <f t="shared" si="10"/>
        <v>Debil</v>
      </c>
      <c r="T177" s="224" t="str">
        <f>IFERROR(VLOOKUP(S177,'Tablas de calculos'!$AU$16:$AV$24,2,FALSE),"")</f>
        <v/>
      </c>
      <c r="U177" s="208" t="str">
        <f>IFERROR(VLOOKUP(T177,'Tablas de calculos'!$AV$16:$AY$24,4),"")</f>
        <v/>
      </c>
      <c r="V177" s="207" t="s">
        <v>578</v>
      </c>
      <c r="W177" s="207" t="s">
        <v>578</v>
      </c>
      <c r="X177" s="123" t="str">
        <f t="shared" si="11"/>
        <v>DirectamenteDirectamente</v>
      </c>
      <c r="Y177" s="208" t="str">
        <f>IFERROR(VLOOKUP(X177,'Tablas de calculos'!$AZ$4:$BE$11,5,FALSE),"")</f>
        <v/>
      </c>
      <c r="Z177" s="208" t="str">
        <f>IFERROR(VLOOKUP(X177,'Tablas de calculos'!$AZ$4:$BE$11,6,FALSE),"")</f>
        <v/>
      </c>
    </row>
    <row r="178" spans="1:26" ht="30" x14ac:dyDescent="0.25">
      <c r="A178" s="232" t="s">
        <v>108</v>
      </c>
      <c r="B178" s="61">
        <v>70</v>
      </c>
      <c r="C178" s="61" t="str">
        <f>+VLOOKUP(Tabla9[[#This Row],[Cod. Riesgo]],Tabla_Riesgos[[Número]:[Tipo de Riesgo]],6,FALSE)</f>
        <v>Seguridad de la Información</v>
      </c>
      <c r="D178" s="119" t="str">
        <f>VLOOKUP(B178,Tabla_Riesgos[#All],2,0)</f>
        <v>GESTIÓN DE LA INFRAESTRUCTURA TECNOLOGICA</v>
      </c>
      <c r="E178" s="120" t="str">
        <f>VLOOKUP(B178,Tabla_Riesgos[#All],3,0)</f>
        <v>Puede ocurrir que no estén disponibles los Servicios de IT</v>
      </c>
      <c r="F178" s="121" t="s">
        <v>324</v>
      </c>
      <c r="G178" s="122" t="s">
        <v>325</v>
      </c>
      <c r="H178" s="213"/>
      <c r="I178" s="207"/>
      <c r="J178" s="207"/>
      <c r="K178" s="207"/>
      <c r="L178" s="207"/>
      <c r="M178" s="207"/>
      <c r="N178" s="207"/>
      <c r="O178" s="207"/>
      <c r="P178" s="123">
        <f t="shared" si="8"/>
        <v>0</v>
      </c>
      <c r="Q178" s="208" t="str">
        <f t="shared" si="9"/>
        <v>Debil</v>
      </c>
      <c r="R178" s="207"/>
      <c r="S178" s="224" t="str">
        <f t="shared" si="10"/>
        <v>Debil</v>
      </c>
      <c r="T178" s="224" t="str">
        <f>IFERROR(VLOOKUP(S178,'Tablas de calculos'!$AU$16:$AV$24,2,FALSE),"")</f>
        <v/>
      </c>
      <c r="U178" s="208" t="str">
        <f>IFERROR(VLOOKUP(T178,'Tablas de calculos'!$AV$16:$AY$24,4),"")</f>
        <v/>
      </c>
      <c r="V178" s="207" t="s">
        <v>578</v>
      </c>
      <c r="W178" s="207" t="s">
        <v>578</v>
      </c>
      <c r="X178" s="123" t="str">
        <f t="shared" si="11"/>
        <v>DirectamenteDirectamente</v>
      </c>
      <c r="Y178" s="208" t="str">
        <f>IFERROR(VLOOKUP(X178,'Tablas de calculos'!$AZ$4:$BE$11,5,FALSE),"")</f>
        <v/>
      </c>
      <c r="Z178" s="208" t="str">
        <f>IFERROR(VLOOKUP(X178,'Tablas de calculos'!$AZ$4:$BE$11,6,FALSE),"")</f>
        <v/>
      </c>
    </row>
    <row r="179" spans="1:26" ht="30" x14ac:dyDescent="0.25">
      <c r="A179" s="232" t="s">
        <v>108</v>
      </c>
      <c r="B179" s="61">
        <v>70</v>
      </c>
      <c r="C179" s="61" t="str">
        <f>+VLOOKUP(Tabla9[[#This Row],[Cod. Riesgo]],Tabla_Riesgos[[Número]:[Tipo de Riesgo]],6,FALSE)</f>
        <v>Seguridad de la Información</v>
      </c>
      <c r="D179" s="119" t="str">
        <f>VLOOKUP(B179,Tabla_Riesgos[#All],2,0)</f>
        <v>GESTIÓN DE LA INFRAESTRUCTURA TECNOLOGICA</v>
      </c>
      <c r="E179" s="120" t="str">
        <f>VLOOKUP(B179,Tabla_Riesgos[#All],3,0)</f>
        <v>Puede ocurrir que no estén disponibles los Servicios de IT</v>
      </c>
      <c r="F179" s="121" t="s">
        <v>326</v>
      </c>
      <c r="G179" s="122" t="s">
        <v>327</v>
      </c>
      <c r="H179" s="213"/>
      <c r="I179" s="207"/>
      <c r="J179" s="207"/>
      <c r="K179" s="207"/>
      <c r="L179" s="207"/>
      <c r="M179" s="207"/>
      <c r="N179" s="207"/>
      <c r="O179" s="207"/>
      <c r="P179" s="123">
        <f t="shared" si="8"/>
        <v>0</v>
      </c>
      <c r="Q179" s="208" t="str">
        <f t="shared" si="9"/>
        <v>Debil</v>
      </c>
      <c r="R179" s="207"/>
      <c r="S179" s="224" t="str">
        <f t="shared" si="10"/>
        <v>Debil</v>
      </c>
      <c r="T179" s="224" t="str">
        <f>IFERROR(VLOOKUP(S179,'Tablas de calculos'!$AU$16:$AV$24,2,FALSE),"")</f>
        <v/>
      </c>
      <c r="U179" s="208" t="str">
        <f>IFERROR(VLOOKUP(T179,'Tablas de calculos'!$AV$16:$AY$24,4),"")</f>
        <v/>
      </c>
      <c r="V179" s="207" t="s">
        <v>578</v>
      </c>
      <c r="W179" s="207" t="s">
        <v>578</v>
      </c>
      <c r="X179" s="123" t="str">
        <f t="shared" si="11"/>
        <v>DirectamenteDirectamente</v>
      </c>
      <c r="Y179" s="208" t="str">
        <f>IFERROR(VLOOKUP(X179,'Tablas de calculos'!$AZ$4:$BE$11,5,FALSE),"")</f>
        <v/>
      </c>
      <c r="Z179" s="208" t="str">
        <f>IFERROR(VLOOKUP(X179,'Tablas de calculos'!$AZ$4:$BE$11,6,FALSE),"")</f>
        <v/>
      </c>
    </row>
    <row r="180" spans="1:26" ht="30" x14ac:dyDescent="0.25">
      <c r="A180" s="232" t="s">
        <v>108</v>
      </c>
      <c r="B180" s="61">
        <v>71</v>
      </c>
      <c r="C180" s="61" t="str">
        <f>+VLOOKUP(Tabla9[[#This Row],[Cod. Riesgo]],Tabla_Riesgos[[Número]:[Tipo de Riesgo]],6,FALSE)</f>
        <v>Operativo</v>
      </c>
      <c r="D180" s="119" t="str">
        <f>VLOOKUP(B180,Tabla_Riesgos[#All],2,0)</f>
        <v>SOPORTE TECNICO</v>
      </c>
      <c r="E180" s="120" t="str">
        <f>VLOOKUP(B180,Tabla_Riesgos[#All],3,0)</f>
        <v>Soporte técnico inadecuado</v>
      </c>
      <c r="F180" s="121" t="s">
        <v>328</v>
      </c>
      <c r="G180" s="122" t="s">
        <v>329</v>
      </c>
      <c r="H180" s="213"/>
      <c r="I180" s="207"/>
      <c r="J180" s="207"/>
      <c r="K180" s="207"/>
      <c r="L180" s="207"/>
      <c r="M180" s="207"/>
      <c r="N180" s="207"/>
      <c r="O180" s="207"/>
      <c r="P180" s="123">
        <f t="shared" si="8"/>
        <v>0</v>
      </c>
      <c r="Q180" s="208" t="str">
        <f t="shared" si="9"/>
        <v>Debil</v>
      </c>
      <c r="R180" s="207"/>
      <c r="S180" s="224" t="str">
        <f t="shared" si="10"/>
        <v>Debil</v>
      </c>
      <c r="T180" s="224" t="str">
        <f>IFERROR(VLOOKUP(S180,'Tablas de calculos'!$AU$16:$AV$24,2,FALSE),"")</f>
        <v/>
      </c>
      <c r="U180" s="208" t="str">
        <f>IFERROR(VLOOKUP(T180,'Tablas de calculos'!$AV$16:$AY$24,4),"")</f>
        <v/>
      </c>
      <c r="V180" s="207" t="s">
        <v>578</v>
      </c>
      <c r="W180" s="207" t="s">
        <v>578</v>
      </c>
      <c r="X180" s="123" t="str">
        <f t="shared" si="11"/>
        <v>DirectamenteDirectamente</v>
      </c>
      <c r="Y180" s="208" t="str">
        <f>IFERROR(VLOOKUP(X180,'Tablas de calculos'!$AZ$4:$BE$11,5,FALSE),"")</f>
        <v/>
      </c>
      <c r="Z180" s="208" t="str">
        <f>IFERROR(VLOOKUP(X180,'Tablas de calculos'!$AZ$4:$BE$11,6,FALSE),"")</f>
        <v/>
      </c>
    </row>
    <row r="181" spans="1:26" ht="30" x14ac:dyDescent="0.25">
      <c r="A181" s="232" t="s">
        <v>108</v>
      </c>
      <c r="B181" s="61">
        <v>71</v>
      </c>
      <c r="C181" s="61" t="str">
        <f>+VLOOKUP(Tabla9[[#This Row],[Cod. Riesgo]],Tabla_Riesgos[[Número]:[Tipo de Riesgo]],6,FALSE)</f>
        <v>Operativo</v>
      </c>
      <c r="D181" s="119" t="str">
        <f>VLOOKUP(B181,Tabla_Riesgos[#All],2,0)</f>
        <v>SOPORTE TECNICO</v>
      </c>
      <c r="E181" s="120" t="str">
        <f>VLOOKUP(B181,Tabla_Riesgos[#All],3,0)</f>
        <v>Soporte técnico inadecuado</v>
      </c>
      <c r="F181" s="121" t="s">
        <v>330</v>
      </c>
      <c r="G181" s="122" t="s">
        <v>331</v>
      </c>
      <c r="H181" s="213"/>
      <c r="I181" s="207"/>
      <c r="J181" s="207"/>
      <c r="K181" s="207"/>
      <c r="L181" s="207"/>
      <c r="M181" s="207"/>
      <c r="N181" s="207"/>
      <c r="O181" s="207"/>
      <c r="P181" s="123">
        <f t="shared" si="8"/>
        <v>0</v>
      </c>
      <c r="Q181" s="208" t="str">
        <f t="shared" si="9"/>
        <v>Debil</v>
      </c>
      <c r="R181" s="207"/>
      <c r="S181" s="224" t="str">
        <f t="shared" si="10"/>
        <v>Debil</v>
      </c>
      <c r="T181" s="224" t="str">
        <f>IFERROR(VLOOKUP(S181,'Tablas de calculos'!$AU$16:$AV$24,2,FALSE),"")</f>
        <v/>
      </c>
      <c r="U181" s="208" t="str">
        <f>IFERROR(VLOOKUP(T181,'Tablas de calculos'!$AV$16:$AY$24,4),"")</f>
        <v/>
      </c>
      <c r="V181" s="207" t="s">
        <v>578</v>
      </c>
      <c r="W181" s="207" t="s">
        <v>578</v>
      </c>
      <c r="X181" s="123" t="str">
        <f t="shared" si="11"/>
        <v>DirectamenteDirectamente</v>
      </c>
      <c r="Y181" s="208" t="str">
        <f>IFERROR(VLOOKUP(X181,'Tablas de calculos'!$AZ$4:$BE$11,5,FALSE),"")</f>
        <v/>
      </c>
      <c r="Z181" s="208" t="str">
        <f>IFERROR(VLOOKUP(X181,'Tablas de calculos'!$AZ$4:$BE$11,6,FALSE),"")</f>
        <v/>
      </c>
    </row>
    <row r="182" spans="1:26" ht="60" x14ac:dyDescent="0.25">
      <c r="A182" s="232" t="s">
        <v>108</v>
      </c>
      <c r="B182" s="61">
        <v>72</v>
      </c>
      <c r="C182" s="61" t="str">
        <f>+VLOOKUP(Tabla9[[#This Row],[Cod. Riesgo]],Tabla_Riesgos[[Número]:[Tipo de Riesgo]],6,FALSE)</f>
        <v>Operativo</v>
      </c>
      <c r="D182" s="119" t="str">
        <f>VLOOKUP(B182,Tabla_Riesgos[#All],2,0)</f>
        <v>MANTENIMIENTO Y SOPORTE DE APLICACIONES</v>
      </c>
      <c r="E182" s="120" t="str">
        <f>VLOOKUP(B182,Tabla_Riesgos[#All],3,0)</f>
        <v>Puede ocurrir que se genere un soporte inadecuado o inoportuno a los usuarios</v>
      </c>
      <c r="F182" s="121">
        <v>72.010000000000005</v>
      </c>
      <c r="G182" s="122" t="s">
        <v>332</v>
      </c>
      <c r="H182" s="213"/>
      <c r="I182" s="207"/>
      <c r="J182" s="207"/>
      <c r="K182" s="207"/>
      <c r="L182" s="207"/>
      <c r="M182" s="207"/>
      <c r="N182" s="207"/>
      <c r="O182" s="207"/>
      <c r="P182" s="123">
        <f t="shared" si="8"/>
        <v>0</v>
      </c>
      <c r="Q182" s="208" t="str">
        <f t="shared" si="9"/>
        <v>Debil</v>
      </c>
      <c r="R182" s="207"/>
      <c r="S182" s="224" t="str">
        <f t="shared" si="10"/>
        <v>Debil</v>
      </c>
      <c r="T182" s="224" t="str">
        <f>IFERROR(VLOOKUP(S182,'Tablas de calculos'!$AU$16:$AV$24,2,FALSE),"")</f>
        <v/>
      </c>
      <c r="U182" s="208" t="str">
        <f>IFERROR(VLOOKUP(T182,'Tablas de calculos'!$AV$16:$AY$24,4),"")</f>
        <v/>
      </c>
      <c r="V182" s="207" t="s">
        <v>578</v>
      </c>
      <c r="W182" s="207" t="s">
        <v>578</v>
      </c>
      <c r="X182" s="123" t="str">
        <f t="shared" si="11"/>
        <v>DirectamenteDirectamente</v>
      </c>
      <c r="Y182" s="208" t="str">
        <f>IFERROR(VLOOKUP(X182,'Tablas de calculos'!$AZ$4:$BE$11,5,FALSE),"")</f>
        <v/>
      </c>
      <c r="Z182" s="208" t="str">
        <f>IFERROR(VLOOKUP(X182,'Tablas de calculos'!$AZ$4:$BE$11,6,FALSE),"")</f>
        <v/>
      </c>
    </row>
    <row r="183" spans="1:26" ht="45" x14ac:dyDescent="0.25">
      <c r="A183" s="232" t="s">
        <v>108</v>
      </c>
      <c r="B183" s="61">
        <v>73</v>
      </c>
      <c r="C183" s="61" t="str">
        <f>+VLOOKUP(Tabla9[[#This Row],[Cod. Riesgo]],Tabla_Riesgos[[Número]:[Tipo de Riesgo]],6,FALSE)</f>
        <v>Seguridad de la Información</v>
      </c>
      <c r="D183" s="119" t="str">
        <f>VLOOKUP(B183,Tabla_Riesgos[#All],2,0)</f>
        <v>GESTIÓN DE LA INFRAESTRUCTURA TECNOLOGICA</v>
      </c>
      <c r="E183" s="120" t="str">
        <f>VLOOKUP(B183,Tabla_Riesgos[#All],3,0)</f>
        <v>Puede ocurrir una operación inadecuada de los sistemas de información.</v>
      </c>
      <c r="F183" s="121">
        <v>73.010000000000005</v>
      </c>
      <c r="G183" s="122" t="s">
        <v>333</v>
      </c>
      <c r="H183" s="213"/>
      <c r="I183" s="207"/>
      <c r="J183" s="207"/>
      <c r="K183" s="207"/>
      <c r="L183" s="207"/>
      <c r="M183" s="207"/>
      <c r="N183" s="207"/>
      <c r="O183" s="207"/>
      <c r="P183" s="123">
        <f t="shared" si="8"/>
        <v>0</v>
      </c>
      <c r="Q183" s="208" t="str">
        <f t="shared" si="9"/>
        <v>Debil</v>
      </c>
      <c r="R183" s="207"/>
      <c r="S183" s="224" t="str">
        <f t="shared" si="10"/>
        <v>Debil</v>
      </c>
      <c r="T183" s="224" t="str">
        <f>IFERROR(VLOOKUP(S183,'Tablas de calculos'!$AU$16:$AV$24,2,FALSE),"")</f>
        <v/>
      </c>
      <c r="U183" s="208" t="str">
        <f>IFERROR(VLOOKUP(T183,'Tablas de calculos'!$AV$16:$AY$24,4),"")</f>
        <v/>
      </c>
      <c r="V183" s="207" t="s">
        <v>578</v>
      </c>
      <c r="W183" s="207" t="s">
        <v>578</v>
      </c>
      <c r="X183" s="123" t="str">
        <f t="shared" si="11"/>
        <v>DirectamenteDirectamente</v>
      </c>
      <c r="Y183" s="208" t="str">
        <f>IFERROR(VLOOKUP(X183,'Tablas de calculos'!$AZ$4:$BE$11,5,FALSE),"")</f>
        <v/>
      </c>
      <c r="Z183" s="208" t="str">
        <f>IFERROR(VLOOKUP(X183,'Tablas de calculos'!$AZ$4:$BE$11,6,FALSE),"")</f>
        <v/>
      </c>
    </row>
    <row r="184" spans="1:26" ht="60" x14ac:dyDescent="0.25">
      <c r="A184" s="232" t="s">
        <v>108</v>
      </c>
      <c r="B184" s="61">
        <v>76</v>
      </c>
      <c r="C184" s="61" t="str">
        <f>+VLOOKUP(Tabla9[[#This Row],[Cod. Riesgo]],Tabla_Riesgos[[Número]:[Tipo de Riesgo]],6,FALSE)</f>
        <v>Operativo</v>
      </c>
      <c r="D184" s="119" t="str">
        <f>VLOOKUP(B184,Tabla_Riesgos[#All],2,0)</f>
        <v>RECEPCIÓN Y REGISTRO</v>
      </c>
      <c r="E184" s="120" t="str">
        <f>VLOOKUP(B184,Tabla_Riesgos[#All],3,0)</f>
        <v>Puede ocurrir que no se efectué la entrega física del activo una vez posesionado el depositario provisional</v>
      </c>
      <c r="F184" s="121">
        <v>76.010000000000005</v>
      </c>
      <c r="G184" s="124"/>
      <c r="H184" s="213"/>
      <c r="I184" s="207"/>
      <c r="J184" s="207"/>
      <c r="K184" s="207"/>
      <c r="L184" s="207"/>
      <c r="M184" s="207"/>
      <c r="N184" s="207"/>
      <c r="O184" s="207"/>
      <c r="P184" s="123">
        <f t="shared" si="8"/>
        <v>0</v>
      </c>
      <c r="Q184" s="208" t="str">
        <f t="shared" si="9"/>
        <v>Debil</v>
      </c>
      <c r="R184" s="207"/>
      <c r="S184" s="224" t="str">
        <f t="shared" si="10"/>
        <v>Debil</v>
      </c>
      <c r="T184" s="224" t="str">
        <f>IFERROR(VLOOKUP(S184,'Tablas de calculos'!$AU$16:$AV$24,2,FALSE),"")</f>
        <v/>
      </c>
      <c r="U184" s="208" t="str">
        <f>IFERROR(VLOOKUP(T184,'Tablas de calculos'!$AV$16:$AY$24,4),"")</f>
        <v/>
      </c>
      <c r="V184" s="207" t="s">
        <v>578</v>
      </c>
      <c r="W184" s="207" t="s">
        <v>578</v>
      </c>
      <c r="X184" s="123" t="str">
        <f t="shared" si="11"/>
        <v>DirectamenteDirectamente</v>
      </c>
      <c r="Y184" s="208" t="str">
        <f>IFERROR(VLOOKUP(X184,'Tablas de calculos'!$AZ$4:$BE$11,5,FALSE),"")</f>
        <v/>
      </c>
      <c r="Z184" s="208" t="str">
        <f>IFERROR(VLOOKUP(X184,'Tablas de calculos'!$AZ$4:$BE$11,6,FALSE),"")</f>
        <v/>
      </c>
    </row>
    <row r="185" spans="1:26" ht="75" x14ac:dyDescent="0.25">
      <c r="A185" s="232" t="s">
        <v>108</v>
      </c>
      <c r="B185" s="61">
        <v>77</v>
      </c>
      <c r="C185" s="61" t="str">
        <f>+VLOOKUP(Tabla9[[#This Row],[Cod. Riesgo]],Tabla_Riesgos[[Número]:[Tipo de Riesgo]],6,FALSE)</f>
        <v>Operativo</v>
      </c>
      <c r="D185" s="119" t="str">
        <f>VLOOKUP(B185,Tabla_Riesgos[#All],2,0)</f>
        <v>TODOS LOS PROCESOS</v>
      </c>
      <c r="E185" s="120" t="str">
        <f>VLOOKUP(B185,Tabla_Riesgos[#All],3,0)</f>
        <v xml:space="preserve">Puede ocurrir que se utilice erradamente las funcionalidades de los Sistemas de Información (aplicativo Zeus)
</v>
      </c>
      <c r="F185" s="121">
        <v>77.010000000000005</v>
      </c>
      <c r="G185" s="124"/>
      <c r="H185" s="213" t="s">
        <v>542</v>
      </c>
      <c r="I185" s="207" t="s">
        <v>487</v>
      </c>
      <c r="J185" s="207" t="s">
        <v>491</v>
      </c>
      <c r="K185" s="207" t="s">
        <v>495</v>
      </c>
      <c r="L185" s="207" t="s">
        <v>500</v>
      </c>
      <c r="M185" s="207" t="s">
        <v>505</v>
      </c>
      <c r="N185" s="207" t="s">
        <v>509</v>
      </c>
      <c r="O185" s="207" t="s">
        <v>513</v>
      </c>
      <c r="P185" s="123">
        <f t="shared" si="8"/>
        <v>0</v>
      </c>
      <c r="Q185" s="208" t="str">
        <f t="shared" si="9"/>
        <v>Debil</v>
      </c>
      <c r="R185" s="207" t="s">
        <v>516</v>
      </c>
      <c r="S185" s="224" t="str">
        <f t="shared" si="10"/>
        <v>DebilFuerte</v>
      </c>
      <c r="T185" s="224">
        <f>IFERROR(VLOOKUP(S185,'Tablas de calculos'!$AU$16:$AV$24,2,FALSE),"")</f>
        <v>7</v>
      </c>
      <c r="U185" s="208" t="str">
        <f>IFERROR(VLOOKUP(T185,'Tablas de calculos'!$AV$16:$AY$24,4),"")</f>
        <v>Débil</v>
      </c>
      <c r="V185" s="207" t="s">
        <v>578</v>
      </c>
      <c r="W185" s="207" t="s">
        <v>578</v>
      </c>
      <c r="X185" s="123" t="str">
        <f t="shared" si="11"/>
        <v>DébilDirectamenteDirectamente</v>
      </c>
      <c r="Y185" s="208" t="str">
        <f>IFERROR(VLOOKUP(X185,'Tablas de calculos'!$AZ$4:$BE$11,5,FALSE),"")</f>
        <v/>
      </c>
      <c r="Z185" s="208" t="str">
        <f>IFERROR(VLOOKUP(X185,'Tablas de calculos'!$AZ$4:$BE$11,6,FALSE),"")</f>
        <v/>
      </c>
    </row>
    <row r="186" spans="1:26" ht="60" x14ac:dyDescent="0.25">
      <c r="A186" s="232" t="s">
        <v>108</v>
      </c>
      <c r="B186" s="61">
        <v>78</v>
      </c>
      <c r="C186" s="61" t="str">
        <f>+VLOOKUP(Tabla9[[#This Row],[Cod. Riesgo]],Tabla_Riesgos[[Número]:[Tipo de Riesgo]],6,FALSE)</f>
        <v>Seguridad de la Información</v>
      </c>
      <c r="D186" s="119" t="str">
        <f>VLOOKUP(B186,Tabla_Riesgos[#All],2,0)</f>
        <v>RECEPCIÓN Y REGISTRO</v>
      </c>
      <c r="E186" s="120" t="str">
        <f>VLOOKUP(B186,Tabla_Riesgos[#All],3,0)</f>
        <v xml:space="preserve">Pueden presentar errores en la información en el registro de los activos 
</v>
      </c>
      <c r="F186" s="121">
        <v>78.010000000000005</v>
      </c>
      <c r="G186" s="124"/>
      <c r="H186" s="213"/>
      <c r="I186" s="207"/>
      <c r="J186" s="207"/>
      <c r="K186" s="207"/>
      <c r="L186" s="207"/>
      <c r="M186" s="207"/>
      <c r="N186" s="207"/>
      <c r="O186" s="207"/>
      <c r="P186" s="123">
        <f t="shared" si="8"/>
        <v>0</v>
      </c>
      <c r="Q186" s="208" t="str">
        <f t="shared" si="9"/>
        <v>Debil</v>
      </c>
      <c r="R186" s="207"/>
      <c r="S186" s="224" t="str">
        <f t="shared" si="10"/>
        <v>Debil</v>
      </c>
      <c r="T186" s="224" t="str">
        <f>IFERROR(VLOOKUP(S186,'Tablas de calculos'!$AU$16:$AV$24,2,FALSE),"")</f>
        <v/>
      </c>
      <c r="U186" s="208" t="str">
        <f>IFERROR(VLOOKUP(T186,'Tablas de calculos'!$AV$16:$AY$24,4),"")</f>
        <v/>
      </c>
      <c r="V186" s="207" t="s">
        <v>578</v>
      </c>
      <c r="W186" s="207" t="s">
        <v>578</v>
      </c>
      <c r="X186" s="123" t="str">
        <f t="shared" si="11"/>
        <v>DirectamenteDirectamente</v>
      </c>
      <c r="Y186" s="208" t="str">
        <f>IFERROR(VLOOKUP(X186,'Tablas de calculos'!$AZ$4:$BE$11,5,FALSE),"")</f>
        <v/>
      </c>
      <c r="Z186" s="208" t="str">
        <f>IFERROR(VLOOKUP(X186,'Tablas de calculos'!$AZ$4:$BE$11,6,FALSE),"")</f>
        <v/>
      </c>
    </row>
    <row r="187" spans="1:26" ht="45" x14ac:dyDescent="0.25">
      <c r="A187" s="232" t="s">
        <v>108</v>
      </c>
      <c r="B187" s="61">
        <v>79</v>
      </c>
      <c r="C187" s="61" t="str">
        <f>+VLOOKUP(Tabla9[[#This Row],[Cod. Riesgo]],Tabla_Riesgos[[Número]:[Tipo de Riesgo]],6,FALSE)</f>
        <v>Operativo</v>
      </c>
      <c r="D187" s="119" t="str">
        <f>VLOOKUP(B187,Tabla_Riesgos[#All],2,0)</f>
        <v>TODOS LOS PROCESOS</v>
      </c>
      <c r="E187" s="120" t="str">
        <f>VLOOKUP(B187,Tabla_Riesgos[#All],3,0)</f>
        <v>Puede ocurrir la entrega extemporánea de informes a los entes de control</v>
      </c>
      <c r="F187" s="121">
        <v>79.010000000000005</v>
      </c>
      <c r="G187" s="124"/>
      <c r="H187" s="213" t="s">
        <v>542</v>
      </c>
      <c r="I187" s="207" t="s">
        <v>487</v>
      </c>
      <c r="J187" s="207" t="s">
        <v>491</v>
      </c>
      <c r="K187" s="207" t="s">
        <v>495</v>
      </c>
      <c r="L187" s="207" t="s">
        <v>500</v>
      </c>
      <c r="M187" s="207" t="s">
        <v>505</v>
      </c>
      <c r="N187" s="207" t="s">
        <v>509</v>
      </c>
      <c r="O187" s="207" t="s">
        <v>513</v>
      </c>
      <c r="P187" s="123">
        <f t="shared" si="8"/>
        <v>0</v>
      </c>
      <c r="Q187" s="208" t="str">
        <f t="shared" si="9"/>
        <v>Debil</v>
      </c>
      <c r="R187" s="207" t="s">
        <v>516</v>
      </c>
      <c r="S187" s="224" t="str">
        <f t="shared" si="10"/>
        <v>DebilFuerte</v>
      </c>
      <c r="T187" s="224">
        <f>IFERROR(VLOOKUP(S187,'Tablas de calculos'!$AU$16:$AV$24,2,FALSE),"")</f>
        <v>7</v>
      </c>
      <c r="U187" s="208" t="str">
        <f>IFERROR(VLOOKUP(T187,'Tablas de calculos'!$AV$16:$AY$24,4),"")</f>
        <v>Débil</v>
      </c>
      <c r="V187" s="207" t="s">
        <v>578</v>
      </c>
      <c r="W187" s="207" t="s">
        <v>578</v>
      </c>
      <c r="X187" s="123" t="str">
        <f t="shared" si="11"/>
        <v>DébilDirectamenteDirectamente</v>
      </c>
      <c r="Y187" s="208" t="str">
        <f>IFERROR(VLOOKUP(X187,'Tablas de calculos'!$AZ$4:$BE$11,5,FALSE),"")</f>
        <v/>
      </c>
      <c r="Z187" s="208" t="str">
        <f>IFERROR(VLOOKUP(X187,'Tablas de calculos'!$AZ$4:$BE$11,6,FALSE),"")</f>
        <v/>
      </c>
    </row>
    <row r="188" spans="1:26" ht="30" x14ac:dyDescent="0.25">
      <c r="A188" s="232" t="s">
        <v>108</v>
      </c>
      <c r="B188" s="61">
        <v>80</v>
      </c>
      <c r="C188" s="61" t="str">
        <f>+VLOOKUP(Tabla9[[#This Row],[Cod. Riesgo]],Tabla_Riesgos[[Número]:[Tipo de Riesgo]],6,FALSE)</f>
        <v>Operativo</v>
      </c>
      <c r="D188" s="119" t="str">
        <f>VLOOKUP(B188,Tabla_Riesgos[#All],2,0)</f>
        <v>ADQUISICIONES</v>
      </c>
      <c r="E188" s="120" t="str">
        <f>VLOOKUP(B188,Tabla_Riesgos[#All],3,0)</f>
        <v>Puede ocurrir no alcanzar el objetivo del contrato</v>
      </c>
      <c r="F188" s="121">
        <v>80.010000000000005</v>
      </c>
      <c r="G188" s="124"/>
      <c r="H188" s="213"/>
      <c r="I188" s="207"/>
      <c r="J188" s="207"/>
      <c r="K188" s="207"/>
      <c r="L188" s="207"/>
      <c r="M188" s="207"/>
      <c r="N188" s="207"/>
      <c r="O188" s="207"/>
      <c r="P188" s="123">
        <f t="shared" si="8"/>
        <v>0</v>
      </c>
      <c r="Q188" s="208" t="str">
        <f t="shared" si="9"/>
        <v>Debil</v>
      </c>
      <c r="R188" s="207"/>
      <c r="S188" s="224" t="str">
        <f t="shared" si="10"/>
        <v>Debil</v>
      </c>
      <c r="T188" s="224" t="str">
        <f>IFERROR(VLOOKUP(S188,'Tablas de calculos'!$AU$16:$AV$24,2,FALSE),"")</f>
        <v/>
      </c>
      <c r="U188" s="208" t="str">
        <f>IFERROR(VLOOKUP(T188,'Tablas de calculos'!$AV$16:$AY$24,4),"")</f>
        <v/>
      </c>
      <c r="V188" s="207" t="s">
        <v>578</v>
      </c>
      <c r="W188" s="207" t="s">
        <v>578</v>
      </c>
      <c r="X188" s="123" t="str">
        <f t="shared" si="11"/>
        <v>DirectamenteDirectamente</v>
      </c>
      <c r="Y188" s="208" t="str">
        <f>IFERROR(VLOOKUP(X188,'Tablas de calculos'!$AZ$4:$BE$11,5,FALSE),"")</f>
        <v/>
      </c>
      <c r="Z188" s="208" t="str">
        <f>IFERROR(VLOOKUP(X188,'Tablas de calculos'!$AZ$4:$BE$11,6,FALSE),"")</f>
        <v/>
      </c>
    </row>
    <row r="189" spans="1:26" ht="45" x14ac:dyDescent="0.25">
      <c r="A189" s="232" t="s">
        <v>108</v>
      </c>
      <c r="B189" s="14">
        <v>81</v>
      </c>
      <c r="C189" s="14" t="str">
        <f>+VLOOKUP(Tabla9[[#This Row],[Cod. Riesgo]],Tabla_Riesgos[[Número]:[Tipo de Riesgo]],6,FALSE)</f>
        <v>Operativo</v>
      </c>
      <c r="D189" s="119" t="str">
        <f>VLOOKUP(B189,Tabla_Riesgos[#All],2,0)</f>
        <v>RECEPCIÓN Y REGISTRO</v>
      </c>
      <c r="E189" s="120" t="str">
        <f>VLOOKUP(B189,Tabla_Riesgos[#All],3,0)</f>
        <v>Contar con Depositarios Provisionales y/o Liquidadores incorporados en el Registro con características erróneas</v>
      </c>
      <c r="F189" s="121">
        <v>81.010000000000005</v>
      </c>
      <c r="G189" s="125" t="s">
        <v>334</v>
      </c>
      <c r="H189" s="213"/>
      <c r="I189" s="207"/>
      <c r="J189" s="207"/>
      <c r="K189" s="207"/>
      <c r="L189" s="207"/>
      <c r="M189" s="207"/>
      <c r="N189" s="207"/>
      <c r="O189" s="207"/>
      <c r="P189" s="123">
        <f t="shared" si="8"/>
        <v>0</v>
      </c>
      <c r="Q189" s="208" t="str">
        <f t="shared" si="9"/>
        <v>Debil</v>
      </c>
      <c r="R189" s="207"/>
      <c r="S189" s="224" t="str">
        <f t="shared" si="10"/>
        <v>Debil</v>
      </c>
      <c r="T189" s="224" t="str">
        <f>IFERROR(VLOOKUP(S189,'Tablas de calculos'!$AU$16:$AV$24,2,FALSE),"")</f>
        <v/>
      </c>
      <c r="U189" s="208" t="str">
        <f>IFERROR(VLOOKUP(T189,'Tablas de calculos'!$AV$16:$AY$24,4),"")</f>
        <v/>
      </c>
      <c r="V189" s="207" t="s">
        <v>578</v>
      </c>
      <c r="W189" s="207" t="s">
        <v>578</v>
      </c>
      <c r="X189" s="123" t="str">
        <f t="shared" si="11"/>
        <v>DirectamenteDirectamente</v>
      </c>
      <c r="Y189" s="208" t="str">
        <f>IFERROR(VLOOKUP(X189,'Tablas de calculos'!$AZ$4:$BE$11,5,FALSE),"")</f>
        <v/>
      </c>
      <c r="Z189" s="208" t="str">
        <f>IFERROR(VLOOKUP(X189,'Tablas de calculos'!$AZ$4:$BE$11,6,FALSE),"")</f>
        <v/>
      </c>
    </row>
    <row r="190" spans="1:26" ht="60" x14ac:dyDescent="0.25">
      <c r="A190" s="232" t="s">
        <v>108</v>
      </c>
      <c r="B190" s="14">
        <v>81</v>
      </c>
      <c r="C190" s="14" t="str">
        <f>+VLOOKUP(Tabla9[[#This Row],[Cod. Riesgo]],Tabla_Riesgos[[Número]:[Tipo de Riesgo]],6,FALSE)</f>
        <v>Operativo</v>
      </c>
      <c r="D190" s="119" t="str">
        <f>VLOOKUP(B190,Tabla_Riesgos[#All],2,0)</f>
        <v>RECEPCIÓN Y REGISTRO</v>
      </c>
      <c r="E190" s="120" t="str">
        <f>VLOOKUP(B190,Tabla_Riesgos[#All],3,0)</f>
        <v>Contar con Depositarios Provisionales y/o Liquidadores incorporados en el Registro con características erróneas</v>
      </c>
      <c r="F190" s="121">
        <v>81.02</v>
      </c>
      <c r="G190" s="125" t="s">
        <v>335</v>
      </c>
      <c r="H190" s="213"/>
      <c r="I190" s="207"/>
      <c r="J190" s="207"/>
      <c r="K190" s="207"/>
      <c r="L190" s="207"/>
      <c r="M190" s="207"/>
      <c r="N190" s="207"/>
      <c r="O190" s="207"/>
      <c r="P190" s="123">
        <f t="shared" si="8"/>
        <v>0</v>
      </c>
      <c r="Q190" s="208" t="str">
        <f t="shared" si="9"/>
        <v>Debil</v>
      </c>
      <c r="R190" s="207"/>
      <c r="S190" s="224" t="str">
        <f t="shared" si="10"/>
        <v>Debil</v>
      </c>
      <c r="T190" s="224" t="str">
        <f>IFERROR(VLOOKUP(S190,'Tablas de calculos'!$AU$16:$AV$24,2,FALSE),"")</f>
        <v/>
      </c>
      <c r="U190" s="208" t="str">
        <f>IFERROR(VLOOKUP(T190,'Tablas de calculos'!$AV$16:$AY$24,4),"")</f>
        <v/>
      </c>
      <c r="V190" s="207" t="s">
        <v>578</v>
      </c>
      <c r="W190" s="207" t="s">
        <v>578</v>
      </c>
      <c r="X190" s="123" t="str">
        <f t="shared" si="11"/>
        <v>DirectamenteDirectamente</v>
      </c>
      <c r="Y190" s="208" t="str">
        <f>IFERROR(VLOOKUP(X190,'Tablas de calculos'!$AZ$4:$BE$11,5,FALSE),"")</f>
        <v/>
      </c>
      <c r="Z190" s="208" t="str">
        <f>IFERROR(VLOOKUP(X190,'Tablas de calculos'!$AZ$4:$BE$11,6,FALSE),"")</f>
        <v/>
      </c>
    </row>
    <row r="191" spans="1:26" ht="60" x14ac:dyDescent="0.25">
      <c r="A191" s="232" t="s">
        <v>108</v>
      </c>
      <c r="B191" s="14">
        <v>81</v>
      </c>
      <c r="C191" s="14" t="str">
        <f>+VLOOKUP(Tabla9[[#This Row],[Cod. Riesgo]],Tabla_Riesgos[[Número]:[Tipo de Riesgo]],6,FALSE)</f>
        <v>Operativo</v>
      </c>
      <c r="D191" s="119" t="str">
        <f>VLOOKUP(B191,Tabla_Riesgos[#All],2,0)</f>
        <v>RECEPCIÓN Y REGISTRO</v>
      </c>
      <c r="E191" s="120" t="str">
        <f>VLOOKUP(B191,Tabla_Riesgos[#All],3,0)</f>
        <v>Contar con Depositarios Provisionales y/o Liquidadores incorporados en el Registro con características erróneas</v>
      </c>
      <c r="F191" s="121">
        <v>81.03</v>
      </c>
      <c r="G191" s="125" t="s">
        <v>336</v>
      </c>
      <c r="H191" s="213"/>
      <c r="I191" s="207"/>
      <c r="J191" s="207"/>
      <c r="K191" s="207"/>
      <c r="L191" s="207"/>
      <c r="M191" s="207"/>
      <c r="N191" s="207"/>
      <c r="O191" s="207"/>
      <c r="P191" s="123">
        <f t="shared" si="8"/>
        <v>0</v>
      </c>
      <c r="Q191" s="208" t="str">
        <f t="shared" si="9"/>
        <v>Debil</v>
      </c>
      <c r="R191" s="207"/>
      <c r="S191" s="224" t="str">
        <f t="shared" si="10"/>
        <v>Debil</v>
      </c>
      <c r="T191" s="224" t="str">
        <f>IFERROR(VLOOKUP(S191,'Tablas de calculos'!$AU$16:$AV$24,2,FALSE),"")</f>
        <v/>
      </c>
      <c r="U191" s="208" t="str">
        <f>IFERROR(VLOOKUP(T191,'Tablas de calculos'!$AV$16:$AY$24,4),"")</f>
        <v/>
      </c>
      <c r="V191" s="207" t="s">
        <v>578</v>
      </c>
      <c r="W191" s="207" t="s">
        <v>578</v>
      </c>
      <c r="X191" s="123" t="str">
        <f t="shared" si="11"/>
        <v>DirectamenteDirectamente</v>
      </c>
      <c r="Y191" s="208" t="str">
        <f>IFERROR(VLOOKUP(X191,'Tablas de calculos'!$AZ$4:$BE$11,5,FALSE),"")</f>
        <v/>
      </c>
      <c r="Z191" s="208" t="str">
        <f>IFERROR(VLOOKUP(X191,'Tablas de calculos'!$AZ$4:$BE$11,6,FALSE),"")</f>
        <v/>
      </c>
    </row>
    <row r="192" spans="1:26" ht="75" x14ac:dyDescent="0.25">
      <c r="A192" s="232" t="s">
        <v>108</v>
      </c>
      <c r="B192" s="14">
        <v>81</v>
      </c>
      <c r="C192" s="14" t="str">
        <f>+VLOOKUP(Tabla9[[#This Row],[Cod. Riesgo]],Tabla_Riesgos[[Número]:[Tipo de Riesgo]],6,FALSE)</f>
        <v>Operativo</v>
      </c>
      <c r="D192" s="119" t="str">
        <f>VLOOKUP(B192,Tabla_Riesgos[#All],2,0)</f>
        <v>RECEPCIÓN Y REGISTRO</v>
      </c>
      <c r="E192" s="120" t="str">
        <f>VLOOKUP(B192,Tabla_Riesgos[#All],3,0)</f>
        <v>Contar con Depositarios Provisionales y/o Liquidadores incorporados en el Registro con características erróneas</v>
      </c>
      <c r="F192" s="121">
        <v>81.040000000000006</v>
      </c>
      <c r="G192" s="125" t="s">
        <v>337</v>
      </c>
      <c r="H192" s="213"/>
      <c r="I192" s="207"/>
      <c r="J192" s="207"/>
      <c r="K192" s="207"/>
      <c r="L192" s="207"/>
      <c r="M192" s="207"/>
      <c r="N192" s="207"/>
      <c r="O192" s="207"/>
      <c r="P192" s="123">
        <f t="shared" si="8"/>
        <v>0</v>
      </c>
      <c r="Q192" s="208" t="str">
        <f t="shared" si="9"/>
        <v>Debil</v>
      </c>
      <c r="R192" s="207"/>
      <c r="S192" s="224" t="str">
        <f t="shared" si="10"/>
        <v>Debil</v>
      </c>
      <c r="T192" s="224" t="str">
        <f>IFERROR(VLOOKUP(S192,'Tablas de calculos'!$AU$16:$AV$24,2,FALSE),"")</f>
        <v/>
      </c>
      <c r="U192" s="208" t="str">
        <f>IFERROR(VLOOKUP(T192,'Tablas de calculos'!$AV$16:$AY$24,4),"")</f>
        <v/>
      </c>
      <c r="V192" s="207" t="s">
        <v>578</v>
      </c>
      <c r="W192" s="207" t="s">
        <v>578</v>
      </c>
      <c r="X192" s="123" t="str">
        <f t="shared" si="11"/>
        <v>DirectamenteDirectamente</v>
      </c>
      <c r="Y192" s="208" t="str">
        <f>IFERROR(VLOOKUP(X192,'Tablas de calculos'!$AZ$4:$BE$11,5,FALSE),"")</f>
        <v/>
      </c>
      <c r="Z192" s="208" t="str">
        <f>IFERROR(VLOOKUP(X192,'Tablas de calculos'!$AZ$4:$BE$11,6,FALSE),"")</f>
        <v/>
      </c>
    </row>
    <row r="193" spans="1:26" ht="60" x14ac:dyDescent="0.25">
      <c r="A193" s="232" t="s">
        <v>108</v>
      </c>
      <c r="B193" s="14">
        <v>82</v>
      </c>
      <c r="C193" s="14" t="str">
        <f>+VLOOKUP(Tabla9[[#This Row],[Cod. Riesgo]],Tabla_Riesgos[[Número]:[Tipo de Riesgo]],6,FALSE)</f>
        <v>Operativo</v>
      </c>
      <c r="D193" s="119" t="str">
        <f>VLOOKUP(B193,Tabla_Riesgos[#All],2,0)</f>
        <v>RECEPCIÓN Y REGISTRO</v>
      </c>
      <c r="E193" s="120" t="str">
        <f>VLOOKUP(B193,Tabla_Riesgos[#All],3,0)</f>
        <v>Puede ocurrir que no se asignen Depositarios Provisionales y/o Liquidadores de acuerdo a las necesidades.</v>
      </c>
      <c r="F193" s="121">
        <v>82.01</v>
      </c>
      <c r="G193" s="125" t="s">
        <v>338</v>
      </c>
      <c r="H193" s="213"/>
      <c r="I193" s="207"/>
      <c r="J193" s="207"/>
      <c r="K193" s="207"/>
      <c r="L193" s="207"/>
      <c r="M193" s="207"/>
      <c r="N193" s="207"/>
      <c r="O193" s="207"/>
      <c r="P193" s="123">
        <f t="shared" si="8"/>
        <v>0</v>
      </c>
      <c r="Q193" s="208" t="str">
        <f t="shared" si="9"/>
        <v>Debil</v>
      </c>
      <c r="R193" s="207"/>
      <c r="S193" s="224" t="str">
        <f t="shared" si="10"/>
        <v>Debil</v>
      </c>
      <c r="T193" s="224" t="str">
        <f>IFERROR(VLOOKUP(S193,'Tablas de calculos'!$AU$16:$AV$24,2,FALSE),"")</f>
        <v/>
      </c>
      <c r="U193" s="208" t="str">
        <f>IFERROR(VLOOKUP(T193,'Tablas de calculos'!$AV$16:$AY$24,4),"")</f>
        <v/>
      </c>
      <c r="V193" s="207" t="s">
        <v>578</v>
      </c>
      <c r="W193" s="207" t="s">
        <v>578</v>
      </c>
      <c r="X193" s="123" t="str">
        <f t="shared" si="11"/>
        <v>DirectamenteDirectamente</v>
      </c>
      <c r="Y193" s="208" t="str">
        <f>IFERROR(VLOOKUP(X193,'Tablas de calculos'!$AZ$4:$BE$11,5,FALSE),"")</f>
        <v/>
      </c>
      <c r="Z193" s="208" t="str">
        <f>IFERROR(VLOOKUP(X193,'Tablas de calculos'!$AZ$4:$BE$11,6,FALSE),"")</f>
        <v/>
      </c>
    </row>
    <row r="194" spans="1:26" ht="60" x14ac:dyDescent="0.25">
      <c r="A194" s="232" t="s">
        <v>108</v>
      </c>
      <c r="B194" s="14">
        <v>82</v>
      </c>
      <c r="C194" s="14" t="str">
        <f>+VLOOKUP(Tabla9[[#This Row],[Cod. Riesgo]],Tabla_Riesgos[[Número]:[Tipo de Riesgo]],6,FALSE)</f>
        <v>Operativo</v>
      </c>
      <c r="D194" s="119" t="str">
        <f>VLOOKUP(B194,Tabla_Riesgos[#All],2,0)</f>
        <v>RECEPCIÓN Y REGISTRO</v>
      </c>
      <c r="E194" s="120" t="str">
        <f>VLOOKUP(B194,Tabla_Riesgos[#All],3,0)</f>
        <v>Puede ocurrir que no se asignen Depositarios Provisionales y/o Liquidadores de acuerdo a las necesidades.</v>
      </c>
      <c r="F194" s="121">
        <v>82.02</v>
      </c>
      <c r="G194" s="125" t="s">
        <v>339</v>
      </c>
      <c r="H194" s="213"/>
      <c r="I194" s="207"/>
      <c r="J194" s="207"/>
      <c r="K194" s="207"/>
      <c r="L194" s="207"/>
      <c r="M194" s="207"/>
      <c r="N194" s="207"/>
      <c r="O194" s="207"/>
      <c r="P194" s="123">
        <f t="shared" si="8"/>
        <v>0</v>
      </c>
      <c r="Q194" s="208" t="str">
        <f t="shared" si="9"/>
        <v>Debil</v>
      </c>
      <c r="R194" s="207"/>
      <c r="S194" s="224" t="str">
        <f t="shared" si="10"/>
        <v>Debil</v>
      </c>
      <c r="T194" s="224" t="str">
        <f>IFERROR(VLOOKUP(S194,'Tablas de calculos'!$AU$16:$AV$24,2,FALSE),"")</f>
        <v/>
      </c>
      <c r="U194" s="208" t="str">
        <f>IFERROR(VLOOKUP(T194,'Tablas de calculos'!$AV$16:$AY$24,4),"")</f>
        <v/>
      </c>
      <c r="V194" s="207" t="s">
        <v>578</v>
      </c>
      <c r="W194" s="207" t="s">
        <v>578</v>
      </c>
      <c r="X194" s="123" t="str">
        <f t="shared" si="11"/>
        <v>DirectamenteDirectamente</v>
      </c>
      <c r="Y194" s="208" t="str">
        <f>IFERROR(VLOOKUP(X194,'Tablas de calculos'!$AZ$4:$BE$11,5,FALSE),"")</f>
        <v/>
      </c>
      <c r="Z194" s="208" t="str">
        <f>IFERROR(VLOOKUP(X194,'Tablas de calculos'!$AZ$4:$BE$11,6,FALSE),"")</f>
        <v/>
      </c>
    </row>
    <row r="195" spans="1:26" ht="60" x14ac:dyDescent="0.25">
      <c r="A195" s="232" t="s">
        <v>108</v>
      </c>
      <c r="B195" s="14">
        <v>82</v>
      </c>
      <c r="C195" s="14" t="str">
        <f>+VLOOKUP(Tabla9[[#This Row],[Cod. Riesgo]],Tabla_Riesgos[[Número]:[Tipo de Riesgo]],6,FALSE)</f>
        <v>Operativo</v>
      </c>
      <c r="D195" s="119" t="str">
        <f>VLOOKUP(B195,Tabla_Riesgos[#All],2,0)</f>
        <v>RECEPCIÓN Y REGISTRO</v>
      </c>
      <c r="E195" s="120" t="str">
        <f>VLOOKUP(B195,Tabla_Riesgos[#All],3,0)</f>
        <v>Puede ocurrir que no se asignen Depositarios Provisionales y/o Liquidadores de acuerdo a las necesidades.</v>
      </c>
      <c r="F195" s="121">
        <v>82.03</v>
      </c>
      <c r="G195" s="125" t="s">
        <v>340</v>
      </c>
      <c r="H195" s="213"/>
      <c r="I195" s="207"/>
      <c r="J195" s="207"/>
      <c r="K195" s="207"/>
      <c r="L195" s="207"/>
      <c r="M195" s="207"/>
      <c r="N195" s="207"/>
      <c r="O195" s="207"/>
      <c r="P195" s="123">
        <f t="shared" si="8"/>
        <v>0</v>
      </c>
      <c r="Q195" s="208" t="str">
        <f t="shared" si="9"/>
        <v>Debil</v>
      </c>
      <c r="R195" s="207"/>
      <c r="S195" s="224" t="str">
        <f t="shared" si="10"/>
        <v>Debil</v>
      </c>
      <c r="T195" s="224" t="str">
        <f>IFERROR(VLOOKUP(S195,'Tablas de calculos'!$AU$16:$AV$24,2,FALSE),"")</f>
        <v/>
      </c>
      <c r="U195" s="208" t="str">
        <f>IFERROR(VLOOKUP(T195,'Tablas de calculos'!$AV$16:$AY$24,4),"")</f>
        <v/>
      </c>
      <c r="V195" s="207" t="s">
        <v>578</v>
      </c>
      <c r="W195" s="207" t="s">
        <v>578</v>
      </c>
      <c r="X195" s="123" t="str">
        <f t="shared" si="11"/>
        <v>DirectamenteDirectamente</v>
      </c>
      <c r="Y195" s="208" t="str">
        <f>IFERROR(VLOOKUP(X195,'Tablas de calculos'!$AZ$4:$BE$11,5,FALSE),"")</f>
        <v/>
      </c>
      <c r="Z195" s="208" t="str">
        <f>IFERROR(VLOOKUP(X195,'Tablas de calculos'!$AZ$4:$BE$11,6,FALSE),"")</f>
        <v/>
      </c>
    </row>
    <row r="196" spans="1:26" ht="60" x14ac:dyDescent="0.25">
      <c r="A196" s="232" t="s">
        <v>108</v>
      </c>
      <c r="B196" s="14">
        <v>82</v>
      </c>
      <c r="C196" s="14" t="str">
        <f>+VLOOKUP(Tabla9[[#This Row],[Cod. Riesgo]],Tabla_Riesgos[[Número]:[Tipo de Riesgo]],6,FALSE)</f>
        <v>Operativo</v>
      </c>
      <c r="D196" s="119" t="str">
        <f>VLOOKUP(B196,Tabla_Riesgos[#All],2,0)</f>
        <v>RECEPCIÓN Y REGISTRO</v>
      </c>
      <c r="E196" s="120" t="str">
        <f>VLOOKUP(B196,Tabla_Riesgos[#All],3,0)</f>
        <v>Puede ocurrir que no se asignen Depositarios Provisionales y/o Liquidadores de acuerdo a las necesidades.</v>
      </c>
      <c r="F196" s="121">
        <v>82.04</v>
      </c>
      <c r="G196" s="125" t="s">
        <v>338</v>
      </c>
      <c r="H196" s="213"/>
      <c r="I196" s="207"/>
      <c r="J196" s="207"/>
      <c r="K196" s="207"/>
      <c r="L196" s="207"/>
      <c r="M196" s="207"/>
      <c r="N196" s="207"/>
      <c r="O196" s="207"/>
      <c r="P196" s="123">
        <f t="shared" ref="P196:P260" si="12">IFERROR(IF(I196="Asignado",15,0)+IF(J196="Adecuado",15,0)+IF(K196="Oportuna",15,0)+IF(L196="Prevenir",15,0)+IF(L196="Detectar",10,0)+IF(M196="Confiable",15,0)+IF(N196="Se investigan y resuelven oportunamente",15,0)+IF(O196="Completa",10,0)+IF(O196="Incompleta",5,0),"")</f>
        <v>0</v>
      </c>
      <c r="Q196" s="208" t="str">
        <f t="shared" ref="Q196:Q260" si="13">IF(P196&lt;86,"Debil",IF(P196&lt;96,"Moderado","Fuerte"))</f>
        <v>Debil</v>
      </c>
      <c r="R196" s="207"/>
      <c r="S196" s="224" t="str">
        <f t="shared" ref="S196:S260" si="14">_xlfn.CONCAT(Q196,R196)</f>
        <v>Debil</v>
      </c>
      <c r="T196" s="224" t="str">
        <f>IFERROR(VLOOKUP(S196,'Tablas de calculos'!$AU$16:$AV$24,2,FALSE),"")</f>
        <v/>
      </c>
      <c r="U196" s="208" t="str">
        <f>IFERROR(VLOOKUP(T196,'Tablas de calculos'!$AV$16:$AY$24,4),"")</f>
        <v/>
      </c>
      <c r="V196" s="207" t="s">
        <v>578</v>
      </c>
      <c r="W196" s="207" t="s">
        <v>578</v>
      </c>
      <c r="X196" s="123" t="str">
        <f t="shared" ref="X196:X260" si="15">CONCATENATE(U196,V196,W196)</f>
        <v>DirectamenteDirectamente</v>
      </c>
      <c r="Y196" s="208" t="str">
        <f>IFERROR(VLOOKUP(X196,'Tablas de calculos'!$AZ$4:$BE$11,5,FALSE),"")</f>
        <v/>
      </c>
      <c r="Z196" s="208" t="str">
        <f>IFERROR(VLOOKUP(X196,'Tablas de calculos'!$AZ$4:$BE$11,6,FALSE),"")</f>
        <v/>
      </c>
    </row>
    <row r="197" spans="1:26" ht="60" x14ac:dyDescent="0.25">
      <c r="A197" s="232" t="s">
        <v>108</v>
      </c>
      <c r="B197" s="14">
        <v>83</v>
      </c>
      <c r="C197" s="14" t="str">
        <f>+VLOOKUP(Tabla9[[#This Row],[Cod. Riesgo]],Tabla_Riesgos[[Número]:[Tipo de Riesgo]],6,FALSE)</f>
        <v>Operativo</v>
      </c>
      <c r="D197" s="119" t="str">
        <f>VLOOKUP(B197,Tabla_Riesgos[#All],2,0)</f>
        <v>RECEPCIÓN Y REGISTRO</v>
      </c>
      <c r="E197" s="120" t="str">
        <f>VLOOKUP(B197,Tabla_Riesgos[#All],3,0)</f>
        <v>Puede ocurrir que no se acepte la renuncia y/o remoción como Depositarios Provisionales y/o Liquidadores</v>
      </c>
      <c r="F197" s="121">
        <v>83.01</v>
      </c>
      <c r="G197" s="125" t="s">
        <v>341</v>
      </c>
      <c r="H197" s="213"/>
      <c r="I197" s="207"/>
      <c r="J197" s="207"/>
      <c r="K197" s="207"/>
      <c r="L197" s="207"/>
      <c r="M197" s="207"/>
      <c r="N197" s="207"/>
      <c r="O197" s="207"/>
      <c r="P197" s="123">
        <f t="shared" si="12"/>
        <v>0</v>
      </c>
      <c r="Q197" s="208" t="str">
        <f t="shared" si="13"/>
        <v>Debil</v>
      </c>
      <c r="R197" s="207"/>
      <c r="S197" s="224" t="str">
        <f t="shared" si="14"/>
        <v>Debil</v>
      </c>
      <c r="T197" s="224" t="str">
        <f>IFERROR(VLOOKUP(S197,'Tablas de calculos'!$AU$16:$AV$24,2,FALSE),"")</f>
        <v/>
      </c>
      <c r="U197" s="208" t="str">
        <f>IFERROR(VLOOKUP(T197,'Tablas de calculos'!$AV$16:$AY$24,4),"")</f>
        <v/>
      </c>
      <c r="V197" s="207" t="s">
        <v>578</v>
      </c>
      <c r="W197" s="207" t="s">
        <v>578</v>
      </c>
      <c r="X197" s="123" t="str">
        <f t="shared" si="15"/>
        <v>DirectamenteDirectamente</v>
      </c>
      <c r="Y197" s="208" t="str">
        <f>IFERROR(VLOOKUP(X197,'Tablas de calculos'!$AZ$4:$BE$11,5,FALSE),"")</f>
        <v/>
      </c>
      <c r="Z197" s="208" t="str">
        <f>IFERROR(VLOOKUP(X197,'Tablas de calculos'!$AZ$4:$BE$11,6,FALSE),"")</f>
        <v/>
      </c>
    </row>
    <row r="198" spans="1:26" ht="90" x14ac:dyDescent="0.25">
      <c r="A198" s="232" t="s">
        <v>108</v>
      </c>
      <c r="B198" s="14">
        <v>83</v>
      </c>
      <c r="C198" s="14" t="str">
        <f>+VLOOKUP(Tabla9[[#This Row],[Cod. Riesgo]],Tabla_Riesgos[[Número]:[Tipo de Riesgo]],6,FALSE)</f>
        <v>Operativo</v>
      </c>
      <c r="D198" s="119" t="str">
        <f>VLOOKUP(B198,Tabla_Riesgos[#All],2,0)</f>
        <v>RECEPCIÓN Y REGISTRO</v>
      </c>
      <c r="E198" s="120" t="str">
        <f>VLOOKUP(B198,Tabla_Riesgos[#All],3,0)</f>
        <v>Puede ocurrir que no se acepte la renuncia y/o remoción como Depositarios Provisionales y/o Liquidadores</v>
      </c>
      <c r="F198" s="121">
        <v>83.02</v>
      </c>
      <c r="G198" s="125" t="s">
        <v>342</v>
      </c>
      <c r="H198" s="213"/>
      <c r="I198" s="207"/>
      <c r="J198" s="207"/>
      <c r="K198" s="207"/>
      <c r="L198" s="207"/>
      <c r="M198" s="207"/>
      <c r="N198" s="207"/>
      <c r="O198" s="207"/>
      <c r="P198" s="123">
        <f t="shared" si="12"/>
        <v>0</v>
      </c>
      <c r="Q198" s="208" t="str">
        <f t="shared" si="13"/>
        <v>Debil</v>
      </c>
      <c r="R198" s="207"/>
      <c r="S198" s="224" t="str">
        <f t="shared" si="14"/>
        <v>Debil</v>
      </c>
      <c r="T198" s="224" t="str">
        <f>IFERROR(VLOOKUP(S198,'Tablas de calculos'!$AU$16:$AV$24,2,FALSE),"")</f>
        <v/>
      </c>
      <c r="U198" s="208" t="str">
        <f>IFERROR(VLOOKUP(T198,'Tablas de calculos'!$AV$16:$AY$24,4),"")</f>
        <v/>
      </c>
      <c r="V198" s="207" t="s">
        <v>578</v>
      </c>
      <c r="W198" s="207" t="s">
        <v>578</v>
      </c>
      <c r="X198" s="123" t="str">
        <f t="shared" si="15"/>
        <v>DirectamenteDirectamente</v>
      </c>
      <c r="Y198" s="208" t="str">
        <f>IFERROR(VLOOKUP(X198,'Tablas de calculos'!$AZ$4:$BE$11,5,FALSE),"")</f>
        <v/>
      </c>
      <c r="Z198" s="208" t="str">
        <f>IFERROR(VLOOKUP(X198,'Tablas de calculos'!$AZ$4:$BE$11,6,FALSE),"")</f>
        <v/>
      </c>
    </row>
    <row r="199" spans="1:26" ht="90" x14ac:dyDescent="0.25">
      <c r="A199" s="232" t="s">
        <v>108</v>
      </c>
      <c r="B199" s="14">
        <v>83</v>
      </c>
      <c r="C199" s="14" t="str">
        <f>+VLOOKUP(Tabla9[[#This Row],[Cod. Riesgo]],Tabla_Riesgos[[Número]:[Tipo de Riesgo]],6,FALSE)</f>
        <v>Operativo</v>
      </c>
      <c r="D199" s="119" t="str">
        <f>VLOOKUP(B199,Tabla_Riesgos[#All],2,0)</f>
        <v>RECEPCIÓN Y REGISTRO</v>
      </c>
      <c r="E199" s="120" t="str">
        <f>VLOOKUP(B199,Tabla_Riesgos[#All],3,0)</f>
        <v>Puede ocurrir que no se acepte la renuncia y/o remoción como Depositarios Provisionales y/o Liquidadores</v>
      </c>
      <c r="F199" s="121">
        <v>83.03</v>
      </c>
      <c r="G199" s="125" t="s">
        <v>343</v>
      </c>
      <c r="H199" s="213"/>
      <c r="I199" s="207"/>
      <c r="J199" s="207"/>
      <c r="K199" s="207"/>
      <c r="L199" s="207"/>
      <c r="M199" s="207"/>
      <c r="N199" s="207"/>
      <c r="O199" s="207"/>
      <c r="P199" s="123">
        <f t="shared" si="12"/>
        <v>0</v>
      </c>
      <c r="Q199" s="208" t="str">
        <f t="shared" si="13"/>
        <v>Debil</v>
      </c>
      <c r="R199" s="207"/>
      <c r="S199" s="224" t="str">
        <f t="shared" si="14"/>
        <v>Debil</v>
      </c>
      <c r="T199" s="224" t="str">
        <f>IFERROR(VLOOKUP(S199,'Tablas de calculos'!$AU$16:$AV$24,2,FALSE),"")</f>
        <v/>
      </c>
      <c r="U199" s="208" t="str">
        <f>IFERROR(VLOOKUP(T199,'Tablas de calculos'!$AV$16:$AY$24,4),"")</f>
        <v/>
      </c>
      <c r="V199" s="207" t="s">
        <v>578</v>
      </c>
      <c r="W199" s="207" t="s">
        <v>578</v>
      </c>
      <c r="X199" s="123" t="str">
        <f t="shared" si="15"/>
        <v>DirectamenteDirectamente</v>
      </c>
      <c r="Y199" s="208" t="str">
        <f>IFERROR(VLOOKUP(X199,'Tablas de calculos'!$AZ$4:$BE$11,5,FALSE),"")</f>
        <v/>
      </c>
      <c r="Z199" s="208" t="str">
        <f>IFERROR(VLOOKUP(X199,'Tablas de calculos'!$AZ$4:$BE$11,6,FALSE),"")</f>
        <v/>
      </c>
    </row>
    <row r="200" spans="1:26" ht="150" x14ac:dyDescent="0.25">
      <c r="A200" s="232" t="s">
        <v>108</v>
      </c>
      <c r="B200" s="14">
        <v>83</v>
      </c>
      <c r="C200" s="14" t="str">
        <f>+VLOOKUP(Tabla9[[#This Row],[Cod. Riesgo]],Tabla_Riesgos[[Número]:[Tipo de Riesgo]],6,FALSE)</f>
        <v>Operativo</v>
      </c>
      <c r="D200" s="119" t="str">
        <f>VLOOKUP(B200,Tabla_Riesgos[#All],2,0)</f>
        <v>RECEPCIÓN Y REGISTRO</v>
      </c>
      <c r="E200" s="120" t="str">
        <f>VLOOKUP(B200,Tabla_Riesgos[#All],3,0)</f>
        <v>Puede ocurrir que no se acepte la renuncia y/o remoción como Depositarios Provisionales y/o Liquidadores</v>
      </c>
      <c r="F200" s="121">
        <v>83.04</v>
      </c>
      <c r="G200" s="125" t="s">
        <v>344</v>
      </c>
      <c r="H200" s="213"/>
      <c r="I200" s="207"/>
      <c r="J200" s="207"/>
      <c r="K200" s="207"/>
      <c r="L200" s="207"/>
      <c r="M200" s="207"/>
      <c r="N200" s="207"/>
      <c r="O200" s="207"/>
      <c r="P200" s="123">
        <f t="shared" si="12"/>
        <v>0</v>
      </c>
      <c r="Q200" s="208" t="str">
        <f t="shared" si="13"/>
        <v>Debil</v>
      </c>
      <c r="R200" s="207"/>
      <c r="S200" s="224" t="str">
        <f t="shared" si="14"/>
        <v>Debil</v>
      </c>
      <c r="T200" s="224" t="str">
        <f>IFERROR(VLOOKUP(S200,'Tablas de calculos'!$AU$16:$AV$24,2,FALSE),"")</f>
        <v/>
      </c>
      <c r="U200" s="208" t="str">
        <f>IFERROR(VLOOKUP(T200,'Tablas de calculos'!$AV$16:$AY$24,4),"")</f>
        <v/>
      </c>
      <c r="V200" s="207" t="s">
        <v>578</v>
      </c>
      <c r="W200" s="207" t="s">
        <v>578</v>
      </c>
      <c r="X200" s="123" t="str">
        <f t="shared" si="15"/>
        <v>DirectamenteDirectamente</v>
      </c>
      <c r="Y200" s="208" t="str">
        <f>IFERROR(VLOOKUP(X200,'Tablas de calculos'!$AZ$4:$BE$11,5,FALSE),"")</f>
        <v/>
      </c>
      <c r="Z200" s="208" t="str">
        <f>IFERROR(VLOOKUP(X200,'Tablas de calculos'!$AZ$4:$BE$11,6,FALSE),"")</f>
        <v/>
      </c>
    </row>
    <row r="201" spans="1:26" ht="45" x14ac:dyDescent="0.25">
      <c r="A201" s="232" t="s">
        <v>108</v>
      </c>
      <c r="B201" s="14">
        <v>84</v>
      </c>
      <c r="C201" s="14" t="str">
        <f>+VLOOKUP(Tabla9[[#This Row],[Cod. Riesgo]],Tabla_Riesgos[[Número]:[Tipo de Riesgo]],6,FALSE)</f>
        <v>Operativo</v>
      </c>
      <c r="D201" s="119" t="str">
        <f>VLOOKUP(B201,Tabla_Riesgos[#All],2,0)</f>
        <v>RECEPCIÓN Y REGISTRO</v>
      </c>
      <c r="E201" s="120" t="str">
        <f>VLOOKUP(B201,Tabla_Riesgos[#All],3,0)</f>
        <v>Puede ocurrir que la designación sea errónea o no generada</v>
      </c>
      <c r="F201" s="121">
        <v>84.01</v>
      </c>
      <c r="G201" s="125" t="s">
        <v>345</v>
      </c>
      <c r="H201" s="213"/>
      <c r="I201" s="207"/>
      <c r="J201" s="207"/>
      <c r="K201" s="207"/>
      <c r="L201" s="207"/>
      <c r="M201" s="207"/>
      <c r="N201" s="207"/>
      <c r="O201" s="207"/>
      <c r="P201" s="123">
        <f t="shared" si="12"/>
        <v>0</v>
      </c>
      <c r="Q201" s="208" t="str">
        <f t="shared" si="13"/>
        <v>Debil</v>
      </c>
      <c r="R201" s="207"/>
      <c r="S201" s="224" t="str">
        <f t="shared" si="14"/>
        <v>Debil</v>
      </c>
      <c r="T201" s="224" t="str">
        <f>IFERROR(VLOOKUP(S201,'Tablas de calculos'!$AU$16:$AV$24,2,FALSE),"")</f>
        <v/>
      </c>
      <c r="U201" s="208" t="str">
        <f>IFERROR(VLOOKUP(T201,'Tablas de calculos'!$AV$16:$AY$24,4),"")</f>
        <v/>
      </c>
      <c r="V201" s="207" t="s">
        <v>578</v>
      </c>
      <c r="W201" s="207" t="s">
        <v>578</v>
      </c>
      <c r="X201" s="123" t="str">
        <f t="shared" si="15"/>
        <v>DirectamenteDirectamente</v>
      </c>
      <c r="Y201" s="208" t="str">
        <f>IFERROR(VLOOKUP(X201,'Tablas de calculos'!$AZ$4:$BE$11,5,FALSE),"")</f>
        <v/>
      </c>
      <c r="Z201" s="208" t="str">
        <f>IFERROR(VLOOKUP(X201,'Tablas de calculos'!$AZ$4:$BE$11,6,FALSE),"")</f>
        <v/>
      </c>
    </row>
    <row r="202" spans="1:26" ht="135" x14ac:dyDescent="0.25">
      <c r="A202" s="232" t="s">
        <v>108</v>
      </c>
      <c r="B202" s="14">
        <v>84</v>
      </c>
      <c r="C202" s="14" t="str">
        <f>+VLOOKUP(Tabla9[[#This Row],[Cod. Riesgo]],Tabla_Riesgos[[Número]:[Tipo de Riesgo]],6,FALSE)</f>
        <v>Operativo</v>
      </c>
      <c r="D202" s="119" t="str">
        <f>VLOOKUP(B202,Tabla_Riesgos[#All],2,0)</f>
        <v>RECEPCIÓN Y REGISTRO</v>
      </c>
      <c r="E202" s="120" t="str">
        <f>VLOOKUP(B202,Tabla_Riesgos[#All],3,0)</f>
        <v>Puede ocurrir que la designación sea errónea o no generada</v>
      </c>
      <c r="F202" s="121">
        <v>84.02</v>
      </c>
      <c r="G202" s="125" t="s">
        <v>346</v>
      </c>
      <c r="H202" s="213"/>
      <c r="I202" s="207"/>
      <c r="J202" s="207"/>
      <c r="K202" s="207"/>
      <c r="L202" s="207"/>
      <c r="M202" s="207"/>
      <c r="N202" s="207"/>
      <c r="O202" s="207"/>
      <c r="P202" s="123">
        <f t="shared" si="12"/>
        <v>0</v>
      </c>
      <c r="Q202" s="208" t="str">
        <f t="shared" si="13"/>
        <v>Debil</v>
      </c>
      <c r="R202" s="207"/>
      <c r="S202" s="224" t="str">
        <f t="shared" si="14"/>
        <v>Debil</v>
      </c>
      <c r="T202" s="224" t="str">
        <f>IFERROR(VLOOKUP(S202,'Tablas de calculos'!$AU$16:$AV$24,2,FALSE),"")</f>
        <v/>
      </c>
      <c r="U202" s="208" t="str">
        <f>IFERROR(VLOOKUP(T202,'Tablas de calculos'!$AV$16:$AY$24,4),"")</f>
        <v/>
      </c>
      <c r="V202" s="207" t="s">
        <v>578</v>
      </c>
      <c r="W202" s="207" t="s">
        <v>578</v>
      </c>
      <c r="X202" s="123" t="str">
        <f t="shared" si="15"/>
        <v>DirectamenteDirectamente</v>
      </c>
      <c r="Y202" s="208" t="str">
        <f>IFERROR(VLOOKUP(X202,'Tablas de calculos'!$AZ$4:$BE$11,5,FALSE),"")</f>
        <v/>
      </c>
      <c r="Z202" s="208" t="str">
        <f>IFERROR(VLOOKUP(X202,'Tablas de calculos'!$AZ$4:$BE$11,6,FALSE),"")</f>
        <v/>
      </c>
    </row>
    <row r="203" spans="1:26" ht="60" x14ac:dyDescent="0.25">
      <c r="A203" s="232" t="s">
        <v>108</v>
      </c>
      <c r="B203" s="14">
        <v>84</v>
      </c>
      <c r="C203" s="14" t="str">
        <f>+VLOOKUP(Tabla9[[#This Row],[Cod. Riesgo]],Tabla_Riesgos[[Número]:[Tipo de Riesgo]],6,FALSE)</f>
        <v>Operativo</v>
      </c>
      <c r="D203" s="119" t="str">
        <f>VLOOKUP(B203,Tabla_Riesgos[#All],2,0)</f>
        <v>RECEPCIÓN Y REGISTRO</v>
      </c>
      <c r="E203" s="120" t="str">
        <f>VLOOKUP(B203,Tabla_Riesgos[#All],3,0)</f>
        <v>Puede ocurrir que la designación sea errónea o no generada</v>
      </c>
      <c r="F203" s="121">
        <v>84.03</v>
      </c>
      <c r="G203" s="125" t="s">
        <v>347</v>
      </c>
      <c r="H203" s="213"/>
      <c r="I203" s="207"/>
      <c r="J203" s="207"/>
      <c r="K203" s="207"/>
      <c r="L203" s="207"/>
      <c r="M203" s="207"/>
      <c r="N203" s="207"/>
      <c r="O203" s="207"/>
      <c r="P203" s="123">
        <f t="shared" si="12"/>
        <v>0</v>
      </c>
      <c r="Q203" s="208" t="str">
        <f t="shared" si="13"/>
        <v>Debil</v>
      </c>
      <c r="R203" s="207"/>
      <c r="S203" s="224" t="str">
        <f t="shared" si="14"/>
        <v>Debil</v>
      </c>
      <c r="T203" s="224" t="str">
        <f>IFERROR(VLOOKUP(S203,'Tablas de calculos'!$AU$16:$AV$24,2,FALSE),"")</f>
        <v/>
      </c>
      <c r="U203" s="208" t="str">
        <f>IFERROR(VLOOKUP(T203,'Tablas de calculos'!$AV$16:$AY$24,4),"")</f>
        <v/>
      </c>
      <c r="V203" s="207" t="s">
        <v>578</v>
      </c>
      <c r="W203" s="207" t="s">
        <v>578</v>
      </c>
      <c r="X203" s="123" t="str">
        <f t="shared" si="15"/>
        <v>DirectamenteDirectamente</v>
      </c>
      <c r="Y203" s="208" t="str">
        <f>IFERROR(VLOOKUP(X203,'Tablas de calculos'!$AZ$4:$BE$11,5,FALSE),"")</f>
        <v/>
      </c>
      <c r="Z203" s="208" t="str">
        <f>IFERROR(VLOOKUP(X203,'Tablas de calculos'!$AZ$4:$BE$11,6,FALSE),"")</f>
        <v/>
      </c>
    </row>
    <row r="204" spans="1:26" ht="45" x14ac:dyDescent="0.25">
      <c r="A204" s="232" t="s">
        <v>108</v>
      </c>
      <c r="B204" s="14">
        <v>84</v>
      </c>
      <c r="C204" s="14" t="str">
        <f>+VLOOKUP(Tabla9[[#This Row],[Cod. Riesgo]],Tabla_Riesgos[[Número]:[Tipo de Riesgo]],6,FALSE)</f>
        <v>Operativo</v>
      </c>
      <c r="D204" s="119" t="str">
        <f>VLOOKUP(B204,Tabla_Riesgos[#All],2,0)</f>
        <v>RECEPCIÓN Y REGISTRO</v>
      </c>
      <c r="E204" s="120" t="str">
        <f>VLOOKUP(B204,Tabla_Riesgos[#All],3,0)</f>
        <v>Puede ocurrir que la designación sea errónea o no generada</v>
      </c>
      <c r="F204" s="121">
        <v>84.04</v>
      </c>
      <c r="G204" s="125" t="s">
        <v>348</v>
      </c>
      <c r="H204" s="213"/>
      <c r="I204" s="207"/>
      <c r="J204" s="207"/>
      <c r="K204" s="207"/>
      <c r="L204" s="207"/>
      <c r="M204" s="207"/>
      <c r="N204" s="207"/>
      <c r="O204" s="207"/>
      <c r="P204" s="123">
        <f t="shared" si="12"/>
        <v>0</v>
      </c>
      <c r="Q204" s="208" t="str">
        <f t="shared" si="13"/>
        <v>Debil</v>
      </c>
      <c r="R204" s="207"/>
      <c r="S204" s="224" t="str">
        <f t="shared" si="14"/>
        <v>Debil</v>
      </c>
      <c r="T204" s="224" t="str">
        <f>IFERROR(VLOOKUP(S204,'Tablas de calculos'!$AU$16:$AV$24,2,FALSE),"")</f>
        <v/>
      </c>
      <c r="U204" s="208" t="str">
        <f>IFERROR(VLOOKUP(T204,'Tablas de calculos'!$AV$16:$AY$24,4),"")</f>
        <v/>
      </c>
      <c r="V204" s="207" t="s">
        <v>578</v>
      </c>
      <c r="W204" s="207" t="s">
        <v>578</v>
      </c>
      <c r="X204" s="123" t="str">
        <f t="shared" si="15"/>
        <v>DirectamenteDirectamente</v>
      </c>
      <c r="Y204" s="208" t="str">
        <f>IFERROR(VLOOKUP(X204,'Tablas de calculos'!$AZ$4:$BE$11,5,FALSE),"")</f>
        <v/>
      </c>
      <c r="Z204" s="208" t="str">
        <f>IFERROR(VLOOKUP(X204,'Tablas de calculos'!$AZ$4:$BE$11,6,FALSE),"")</f>
        <v/>
      </c>
    </row>
    <row r="205" spans="1:26" ht="120" x14ac:dyDescent="0.25">
      <c r="A205" s="232" t="s">
        <v>108</v>
      </c>
      <c r="B205" s="14">
        <v>84</v>
      </c>
      <c r="C205" s="14" t="str">
        <f>+VLOOKUP(Tabla9[[#This Row],[Cod. Riesgo]],Tabla_Riesgos[[Número]:[Tipo de Riesgo]],6,FALSE)</f>
        <v>Operativo</v>
      </c>
      <c r="D205" s="119" t="str">
        <f>VLOOKUP(B205,Tabla_Riesgos[#All],2,0)</f>
        <v>RECEPCIÓN Y REGISTRO</v>
      </c>
      <c r="E205" s="120" t="str">
        <f>VLOOKUP(B205,Tabla_Riesgos[#All],3,0)</f>
        <v>Puede ocurrir que la designación sea errónea o no generada</v>
      </c>
      <c r="F205" s="121">
        <v>84.05</v>
      </c>
      <c r="G205" s="125" t="s">
        <v>349</v>
      </c>
      <c r="H205" s="213"/>
      <c r="I205" s="207"/>
      <c r="J205" s="207"/>
      <c r="K205" s="207"/>
      <c r="L205" s="207"/>
      <c r="M205" s="207"/>
      <c r="N205" s="207"/>
      <c r="O205" s="207"/>
      <c r="P205" s="123">
        <f t="shared" si="12"/>
        <v>0</v>
      </c>
      <c r="Q205" s="208" t="str">
        <f t="shared" si="13"/>
        <v>Debil</v>
      </c>
      <c r="R205" s="207"/>
      <c r="S205" s="224" t="str">
        <f t="shared" si="14"/>
        <v>Debil</v>
      </c>
      <c r="T205" s="224" t="str">
        <f>IFERROR(VLOOKUP(S205,'Tablas de calculos'!$AU$16:$AV$24,2,FALSE),"")</f>
        <v/>
      </c>
      <c r="U205" s="208" t="str">
        <f>IFERROR(VLOOKUP(T205,'Tablas de calculos'!$AV$16:$AY$24,4),"")</f>
        <v/>
      </c>
      <c r="V205" s="207" t="s">
        <v>578</v>
      </c>
      <c r="W205" s="207" t="s">
        <v>578</v>
      </c>
      <c r="X205" s="123" t="str">
        <f t="shared" si="15"/>
        <v>DirectamenteDirectamente</v>
      </c>
      <c r="Y205" s="208" t="str">
        <f>IFERROR(VLOOKUP(X205,'Tablas de calculos'!$AZ$4:$BE$11,5,FALSE),"")</f>
        <v/>
      </c>
      <c r="Z205" s="208" t="str">
        <f>IFERROR(VLOOKUP(X205,'Tablas de calculos'!$AZ$4:$BE$11,6,FALSE),"")</f>
        <v/>
      </c>
    </row>
    <row r="206" spans="1:26" ht="120" x14ac:dyDescent="0.25">
      <c r="A206" s="232" t="s">
        <v>108</v>
      </c>
      <c r="B206" s="14">
        <v>85</v>
      </c>
      <c r="C206" s="14" t="str">
        <f>+VLOOKUP(Tabla9[[#This Row],[Cod. Riesgo]],Tabla_Riesgos[[Número]:[Tipo de Riesgo]],6,FALSE)</f>
        <v>Operativo</v>
      </c>
      <c r="D206" s="119" t="str">
        <f>VLOOKUP(B206,Tabla_Riesgos[#All],2,0)</f>
        <v>RECEPCIÓN Y REGISTRO</v>
      </c>
      <c r="E206" s="120" t="str">
        <f>VLOOKUP(B206,Tabla_Riesgos[#All],3,0)</f>
        <v>Puede ocurrí que no se presente la garantía (póliza de disposiciones legales) por parte de los Depositarios Provisionales y/o Liquidadores</v>
      </c>
      <c r="F206" s="121">
        <v>85.01</v>
      </c>
      <c r="G206" s="125" t="s">
        <v>350</v>
      </c>
      <c r="H206" s="213"/>
      <c r="I206" s="207"/>
      <c r="J206" s="207"/>
      <c r="K206" s="207"/>
      <c r="L206" s="207"/>
      <c r="M206" s="207"/>
      <c r="N206" s="207"/>
      <c r="O206" s="207"/>
      <c r="P206" s="123">
        <f t="shared" si="12"/>
        <v>0</v>
      </c>
      <c r="Q206" s="208" t="str">
        <f t="shared" si="13"/>
        <v>Debil</v>
      </c>
      <c r="R206" s="207"/>
      <c r="S206" s="224" t="str">
        <f t="shared" si="14"/>
        <v>Debil</v>
      </c>
      <c r="T206" s="224" t="str">
        <f>IFERROR(VLOOKUP(S206,'Tablas de calculos'!$AU$16:$AV$24,2,FALSE),"")</f>
        <v/>
      </c>
      <c r="U206" s="208" t="str">
        <f>IFERROR(VLOOKUP(T206,'Tablas de calculos'!$AV$16:$AY$24,4),"")</f>
        <v/>
      </c>
      <c r="V206" s="207" t="s">
        <v>578</v>
      </c>
      <c r="W206" s="207" t="s">
        <v>578</v>
      </c>
      <c r="X206" s="123" t="str">
        <f t="shared" si="15"/>
        <v>DirectamenteDirectamente</v>
      </c>
      <c r="Y206" s="208" t="str">
        <f>IFERROR(VLOOKUP(X206,'Tablas de calculos'!$AZ$4:$BE$11,5,FALSE),"")</f>
        <v/>
      </c>
      <c r="Z206" s="208" t="str">
        <f>IFERROR(VLOOKUP(X206,'Tablas de calculos'!$AZ$4:$BE$11,6,FALSE),"")</f>
        <v/>
      </c>
    </row>
    <row r="207" spans="1:26" ht="120" x14ac:dyDescent="0.25">
      <c r="A207" s="232" t="s">
        <v>108</v>
      </c>
      <c r="B207" s="14">
        <v>85</v>
      </c>
      <c r="C207" s="14" t="str">
        <f>+VLOOKUP(Tabla9[[#This Row],[Cod. Riesgo]],Tabla_Riesgos[[Número]:[Tipo de Riesgo]],6,FALSE)</f>
        <v>Operativo</v>
      </c>
      <c r="D207" s="119" t="str">
        <f>VLOOKUP(B207,Tabla_Riesgos[#All],2,0)</f>
        <v>RECEPCIÓN Y REGISTRO</v>
      </c>
      <c r="E207" s="120" t="str">
        <f>VLOOKUP(B207,Tabla_Riesgos[#All],3,0)</f>
        <v>Puede ocurrí que no se presente la garantía (póliza de disposiciones legales) por parte de los Depositarios Provisionales y/o Liquidadores</v>
      </c>
      <c r="F207" s="121">
        <v>85.02</v>
      </c>
      <c r="G207" s="125" t="s">
        <v>351</v>
      </c>
      <c r="H207" s="213"/>
      <c r="I207" s="207"/>
      <c r="J207" s="207"/>
      <c r="K207" s="207"/>
      <c r="L207" s="207"/>
      <c r="M207" s="207"/>
      <c r="N207" s="207"/>
      <c r="O207" s="207"/>
      <c r="P207" s="123">
        <f t="shared" si="12"/>
        <v>0</v>
      </c>
      <c r="Q207" s="208" t="str">
        <f t="shared" si="13"/>
        <v>Debil</v>
      </c>
      <c r="R207" s="207"/>
      <c r="S207" s="224" t="str">
        <f t="shared" si="14"/>
        <v>Debil</v>
      </c>
      <c r="T207" s="224" t="str">
        <f>IFERROR(VLOOKUP(S207,'Tablas de calculos'!$AU$16:$AV$24,2,FALSE),"")</f>
        <v/>
      </c>
      <c r="U207" s="208" t="str">
        <f>IFERROR(VLOOKUP(T207,'Tablas de calculos'!$AV$16:$AY$24,4),"")</f>
        <v/>
      </c>
      <c r="V207" s="207" t="s">
        <v>578</v>
      </c>
      <c r="W207" s="207" t="s">
        <v>578</v>
      </c>
      <c r="X207" s="123" t="str">
        <f t="shared" si="15"/>
        <v>DirectamenteDirectamente</v>
      </c>
      <c r="Y207" s="208" t="str">
        <f>IFERROR(VLOOKUP(X207,'Tablas de calculos'!$AZ$4:$BE$11,5,FALSE),"")</f>
        <v/>
      </c>
      <c r="Z207" s="208" t="str">
        <f>IFERROR(VLOOKUP(X207,'Tablas de calculos'!$AZ$4:$BE$11,6,FALSE),"")</f>
        <v/>
      </c>
    </row>
    <row r="208" spans="1:26" ht="165" x14ac:dyDescent="0.25">
      <c r="A208" s="232" t="s">
        <v>108</v>
      </c>
      <c r="B208" s="14">
        <v>85</v>
      </c>
      <c r="C208" s="14" t="str">
        <f>+VLOOKUP(Tabla9[[#This Row],[Cod. Riesgo]],Tabla_Riesgos[[Número]:[Tipo de Riesgo]],6,FALSE)</f>
        <v>Operativo</v>
      </c>
      <c r="D208" s="119" t="str">
        <f>VLOOKUP(B208,Tabla_Riesgos[#All],2,0)</f>
        <v>RECEPCIÓN Y REGISTRO</v>
      </c>
      <c r="E208" s="120" t="str">
        <f>VLOOKUP(B208,Tabla_Riesgos[#All],3,0)</f>
        <v>Puede ocurrí que no se presente la garantía (póliza de disposiciones legales) por parte de los Depositarios Provisionales y/o Liquidadores</v>
      </c>
      <c r="F208" s="121">
        <v>85.03</v>
      </c>
      <c r="G208" s="125" t="s">
        <v>352</v>
      </c>
      <c r="H208" s="213"/>
      <c r="I208" s="207"/>
      <c r="J208" s="207"/>
      <c r="K208" s="207"/>
      <c r="L208" s="207"/>
      <c r="M208" s="207"/>
      <c r="N208" s="207"/>
      <c r="O208" s="207"/>
      <c r="P208" s="123">
        <f t="shared" si="12"/>
        <v>0</v>
      </c>
      <c r="Q208" s="208" t="str">
        <f t="shared" si="13"/>
        <v>Debil</v>
      </c>
      <c r="R208" s="207"/>
      <c r="S208" s="224" t="str">
        <f t="shared" si="14"/>
        <v>Debil</v>
      </c>
      <c r="T208" s="224" t="str">
        <f>IFERROR(VLOOKUP(S208,'Tablas de calculos'!$AU$16:$AV$24,2,FALSE),"")</f>
        <v/>
      </c>
      <c r="U208" s="208" t="str">
        <f>IFERROR(VLOOKUP(T208,'Tablas de calculos'!$AV$16:$AY$24,4),"")</f>
        <v/>
      </c>
      <c r="V208" s="207" t="s">
        <v>578</v>
      </c>
      <c r="W208" s="207" t="s">
        <v>578</v>
      </c>
      <c r="X208" s="123" t="str">
        <f t="shared" si="15"/>
        <v>DirectamenteDirectamente</v>
      </c>
      <c r="Y208" s="208" t="str">
        <f>IFERROR(VLOOKUP(X208,'Tablas de calculos'!$AZ$4:$BE$11,5,FALSE),"")</f>
        <v/>
      </c>
      <c r="Z208" s="208" t="str">
        <f>IFERROR(VLOOKUP(X208,'Tablas de calculos'!$AZ$4:$BE$11,6,FALSE),"")</f>
        <v/>
      </c>
    </row>
    <row r="209" spans="1:26" ht="105" x14ac:dyDescent="0.25">
      <c r="A209" s="232" t="s">
        <v>108</v>
      </c>
      <c r="B209" s="14">
        <v>86</v>
      </c>
      <c r="C209" s="14" t="str">
        <f>+VLOOKUP(Tabla9[[#This Row],[Cod. Riesgo]],Tabla_Riesgos[[Número]:[Tipo de Riesgo]],6,FALSE)</f>
        <v>Operativo</v>
      </c>
      <c r="D209" s="119" t="str">
        <f>VLOOKUP(B209,Tabla_Riesgos[#All],2,0)</f>
        <v>Aprobación incorrecta o falta de aprobación de la garantía (póliza de cumplimiento) presentada por parte de los Depositarios Provisionales y/o Liquidadores</v>
      </c>
      <c r="E209" s="120" t="str">
        <f>VLOOKUP(B209,Tabla_Riesgos[#All],3,0)</f>
        <v>Puede ocurrir que se administren activos por parte de los Depositarios Provisionales y/o Liquidadores sin tener la cobertura total para el cumplimiento de sus obligaciones</v>
      </c>
      <c r="F209" s="121">
        <v>86.01</v>
      </c>
      <c r="G209" s="125" t="s">
        <v>353</v>
      </c>
      <c r="H209" s="213"/>
      <c r="I209" s="207"/>
      <c r="J209" s="207"/>
      <c r="K209" s="207"/>
      <c r="L209" s="207"/>
      <c r="M209" s="207"/>
      <c r="N209" s="207"/>
      <c r="O209" s="207"/>
      <c r="P209" s="123">
        <f t="shared" si="12"/>
        <v>0</v>
      </c>
      <c r="Q209" s="208" t="str">
        <f t="shared" si="13"/>
        <v>Debil</v>
      </c>
      <c r="R209" s="207"/>
      <c r="S209" s="224" t="str">
        <f t="shared" si="14"/>
        <v>Debil</v>
      </c>
      <c r="T209" s="224" t="str">
        <f>IFERROR(VLOOKUP(S209,'Tablas de calculos'!$AU$16:$AV$24,2,FALSE),"")</f>
        <v/>
      </c>
      <c r="U209" s="208" t="str">
        <f>IFERROR(VLOOKUP(T209,'Tablas de calculos'!$AV$16:$AY$24,4),"")</f>
        <v/>
      </c>
      <c r="V209" s="207" t="s">
        <v>578</v>
      </c>
      <c r="W209" s="207" t="s">
        <v>578</v>
      </c>
      <c r="X209" s="123" t="str">
        <f t="shared" si="15"/>
        <v>DirectamenteDirectamente</v>
      </c>
      <c r="Y209" s="208" t="str">
        <f>IFERROR(VLOOKUP(X209,'Tablas de calculos'!$AZ$4:$BE$11,5,FALSE),"")</f>
        <v/>
      </c>
      <c r="Z209" s="208" t="str">
        <f>IFERROR(VLOOKUP(X209,'Tablas de calculos'!$AZ$4:$BE$11,6,FALSE),"")</f>
        <v/>
      </c>
    </row>
    <row r="210" spans="1:26" ht="105" x14ac:dyDescent="0.25">
      <c r="A210" s="232" t="s">
        <v>108</v>
      </c>
      <c r="B210" s="14">
        <v>86</v>
      </c>
      <c r="C210" s="14" t="str">
        <f>+VLOOKUP(Tabla9[[#This Row],[Cod. Riesgo]],Tabla_Riesgos[[Número]:[Tipo de Riesgo]],6,FALSE)</f>
        <v>Operativo</v>
      </c>
      <c r="D210" s="119" t="str">
        <f>VLOOKUP(B210,Tabla_Riesgos[#All],2,0)</f>
        <v>Aprobación incorrecta o falta de aprobación de la garantía (póliza de cumplimiento) presentada por parte de los Depositarios Provisionales y/o Liquidadores</v>
      </c>
      <c r="E210" s="120" t="str">
        <f>VLOOKUP(B210,Tabla_Riesgos[#All],3,0)</f>
        <v>Puede ocurrir que se administren activos por parte de los Depositarios Provisionales y/o Liquidadores sin tener la cobertura total para el cumplimiento de sus obligaciones</v>
      </c>
      <c r="F210" s="121">
        <v>86.02</v>
      </c>
      <c r="G210" s="125" t="s">
        <v>353</v>
      </c>
      <c r="H210" s="213"/>
      <c r="I210" s="207"/>
      <c r="J210" s="207"/>
      <c r="K210" s="207"/>
      <c r="L210" s="207"/>
      <c r="M210" s="207"/>
      <c r="N210" s="207"/>
      <c r="O210" s="207"/>
      <c r="P210" s="123">
        <f t="shared" si="12"/>
        <v>0</v>
      </c>
      <c r="Q210" s="208" t="str">
        <f t="shared" si="13"/>
        <v>Debil</v>
      </c>
      <c r="R210" s="207"/>
      <c r="S210" s="224" t="str">
        <f t="shared" si="14"/>
        <v>Debil</v>
      </c>
      <c r="T210" s="224" t="str">
        <f>IFERROR(VLOOKUP(S210,'Tablas de calculos'!$AU$16:$AV$24,2,FALSE),"")</f>
        <v/>
      </c>
      <c r="U210" s="208" t="str">
        <f>IFERROR(VLOOKUP(T210,'Tablas de calculos'!$AV$16:$AY$24,4),"")</f>
        <v/>
      </c>
      <c r="V210" s="207" t="s">
        <v>578</v>
      </c>
      <c r="W210" s="207" t="s">
        <v>578</v>
      </c>
      <c r="X210" s="123" t="str">
        <f t="shared" si="15"/>
        <v>DirectamenteDirectamente</v>
      </c>
      <c r="Y210" s="208" t="str">
        <f>IFERROR(VLOOKUP(X210,'Tablas de calculos'!$AZ$4:$BE$11,5,FALSE),"")</f>
        <v/>
      </c>
      <c r="Z210" s="208" t="str">
        <f>IFERROR(VLOOKUP(X210,'Tablas de calculos'!$AZ$4:$BE$11,6,FALSE),"")</f>
        <v/>
      </c>
    </row>
    <row r="211" spans="1:26" ht="105" x14ac:dyDescent="0.25">
      <c r="A211" s="232" t="s">
        <v>108</v>
      </c>
      <c r="B211" s="14">
        <v>87</v>
      </c>
      <c r="C211" s="14" t="str">
        <f>+VLOOKUP(Tabla9[[#This Row],[Cod. Riesgo]],Tabla_Riesgos[[Número]:[Tipo de Riesgo]],6,FALSE)</f>
        <v>Operativo</v>
      </c>
      <c r="D211" s="119" t="str">
        <f>VLOOKUP(B211,Tabla_Riesgos[#All],2,0)</f>
        <v>RECEPCIÓN Y REGISTRO</v>
      </c>
      <c r="E211" s="120" t="str">
        <f>VLOOKUP(B211,Tabla_Riesgos[#All],3,0)</f>
        <v>Puede ocurrir que se generen y suscriban del Acta de posesión con datos incorrectos o incompletos</v>
      </c>
      <c r="F211" s="121">
        <v>87.01</v>
      </c>
      <c r="G211" s="125" t="s">
        <v>354</v>
      </c>
      <c r="H211" s="213"/>
      <c r="I211" s="207"/>
      <c r="J211" s="207"/>
      <c r="K211" s="207"/>
      <c r="L211" s="207"/>
      <c r="M211" s="207"/>
      <c r="N211" s="207"/>
      <c r="O211" s="207"/>
      <c r="P211" s="123">
        <f t="shared" si="12"/>
        <v>0</v>
      </c>
      <c r="Q211" s="208" t="str">
        <f t="shared" si="13"/>
        <v>Debil</v>
      </c>
      <c r="R211" s="207"/>
      <c r="S211" s="224" t="str">
        <f t="shared" si="14"/>
        <v>Debil</v>
      </c>
      <c r="T211" s="224" t="str">
        <f>IFERROR(VLOOKUP(S211,'Tablas de calculos'!$AU$16:$AV$24,2,FALSE),"")</f>
        <v/>
      </c>
      <c r="U211" s="208" t="str">
        <f>IFERROR(VLOOKUP(T211,'Tablas de calculos'!$AV$16:$AY$24,4),"")</f>
        <v/>
      </c>
      <c r="V211" s="207" t="s">
        <v>578</v>
      </c>
      <c r="W211" s="207" t="s">
        <v>578</v>
      </c>
      <c r="X211" s="123" t="str">
        <f t="shared" si="15"/>
        <v>DirectamenteDirectamente</v>
      </c>
      <c r="Y211" s="208" t="str">
        <f>IFERROR(VLOOKUP(X211,'Tablas de calculos'!$AZ$4:$BE$11,5,FALSE),"")</f>
        <v/>
      </c>
      <c r="Z211" s="208" t="str">
        <f>IFERROR(VLOOKUP(X211,'Tablas de calculos'!$AZ$4:$BE$11,6,FALSE),"")</f>
        <v/>
      </c>
    </row>
    <row r="212" spans="1:26" ht="45" x14ac:dyDescent="0.25">
      <c r="A212" s="232" t="s">
        <v>108</v>
      </c>
      <c r="B212" s="14">
        <v>87</v>
      </c>
      <c r="C212" s="14" t="str">
        <f>+VLOOKUP(Tabla9[[#This Row],[Cod. Riesgo]],Tabla_Riesgos[[Número]:[Tipo de Riesgo]],6,FALSE)</f>
        <v>Operativo</v>
      </c>
      <c r="D212" s="119" t="str">
        <f>VLOOKUP(B212,Tabla_Riesgos[#All],2,0)</f>
        <v>RECEPCIÓN Y REGISTRO</v>
      </c>
      <c r="E212" s="120" t="str">
        <f>VLOOKUP(B212,Tabla_Riesgos[#All],3,0)</f>
        <v>Puede ocurrir que se generen y suscriban del Acta de posesión con datos incorrectos o incompletos</v>
      </c>
      <c r="F212" s="121">
        <v>87.02</v>
      </c>
      <c r="G212" s="125" t="s">
        <v>348</v>
      </c>
      <c r="H212" s="213"/>
      <c r="I212" s="207"/>
      <c r="J212" s="207"/>
      <c r="K212" s="207"/>
      <c r="L212" s="207"/>
      <c r="M212" s="207"/>
      <c r="N212" s="207"/>
      <c r="O212" s="207"/>
      <c r="P212" s="123">
        <f t="shared" si="12"/>
        <v>0</v>
      </c>
      <c r="Q212" s="208" t="str">
        <f t="shared" si="13"/>
        <v>Debil</v>
      </c>
      <c r="R212" s="207"/>
      <c r="S212" s="224" t="str">
        <f t="shared" si="14"/>
        <v>Debil</v>
      </c>
      <c r="T212" s="224" t="str">
        <f>IFERROR(VLOOKUP(S212,'Tablas de calculos'!$AU$16:$AV$24,2,FALSE),"")</f>
        <v/>
      </c>
      <c r="U212" s="208" t="str">
        <f>IFERROR(VLOOKUP(T212,'Tablas de calculos'!$AV$16:$AY$24,4),"")</f>
        <v/>
      </c>
      <c r="V212" s="207" t="s">
        <v>578</v>
      </c>
      <c r="W212" s="207" t="s">
        <v>578</v>
      </c>
      <c r="X212" s="123" t="str">
        <f t="shared" si="15"/>
        <v>DirectamenteDirectamente</v>
      </c>
      <c r="Y212" s="208" t="str">
        <f>IFERROR(VLOOKUP(X212,'Tablas de calculos'!$AZ$4:$BE$11,5,FALSE),"")</f>
        <v/>
      </c>
      <c r="Z212" s="208" t="str">
        <f>IFERROR(VLOOKUP(X212,'Tablas de calculos'!$AZ$4:$BE$11,6,FALSE),"")</f>
        <v/>
      </c>
    </row>
    <row r="213" spans="1:26" ht="60" x14ac:dyDescent="0.25">
      <c r="A213" s="232" t="s">
        <v>108</v>
      </c>
      <c r="B213" s="14">
        <v>88</v>
      </c>
      <c r="C213" s="14" t="str">
        <f>+VLOOKUP(Tabla9[[#This Row],[Cod. Riesgo]],Tabla_Riesgos[[Número]:[Tipo de Riesgo]],6,FALSE)</f>
        <v>Seguridad de la Información</v>
      </c>
      <c r="D213" s="119" t="str">
        <f>VLOOKUP(B213,Tabla_Riesgos[#All],2,0)</f>
        <v>RECEPCIÓN Y REGISTRO</v>
      </c>
      <c r="E213" s="120" t="str">
        <f>VLOOKUP(B213,Tabla_Riesgos[#All],3,0)</f>
        <v>Puede ocurrir que  los Depositarios Provisionales y Liquidadores no estén registrados en las entidades de registro.</v>
      </c>
      <c r="F213" s="121">
        <v>88.01</v>
      </c>
      <c r="G213" s="125" t="s">
        <v>347</v>
      </c>
      <c r="H213" s="213"/>
      <c r="I213" s="207"/>
      <c r="J213" s="207"/>
      <c r="K213" s="207"/>
      <c r="L213" s="207"/>
      <c r="M213" s="207"/>
      <c r="N213" s="207"/>
      <c r="O213" s="207"/>
      <c r="P213" s="123">
        <f t="shared" si="12"/>
        <v>0</v>
      </c>
      <c r="Q213" s="208" t="str">
        <f t="shared" si="13"/>
        <v>Debil</v>
      </c>
      <c r="R213" s="207"/>
      <c r="S213" s="224" t="str">
        <f t="shared" si="14"/>
        <v>Debil</v>
      </c>
      <c r="T213" s="224" t="str">
        <f>IFERROR(VLOOKUP(S213,'Tablas de calculos'!$AU$16:$AV$24,2,FALSE),"")</f>
        <v/>
      </c>
      <c r="U213" s="208" t="str">
        <f>IFERROR(VLOOKUP(T213,'Tablas de calculos'!$AV$16:$AY$24,4),"")</f>
        <v/>
      </c>
      <c r="V213" s="207" t="s">
        <v>578</v>
      </c>
      <c r="W213" s="207" t="s">
        <v>578</v>
      </c>
      <c r="X213" s="123" t="str">
        <f t="shared" si="15"/>
        <v>DirectamenteDirectamente</v>
      </c>
      <c r="Y213" s="208" t="str">
        <f>IFERROR(VLOOKUP(X213,'Tablas de calculos'!$AZ$4:$BE$11,5,FALSE),"")</f>
        <v/>
      </c>
      <c r="Z213" s="208" t="str">
        <f>IFERROR(VLOOKUP(X213,'Tablas de calculos'!$AZ$4:$BE$11,6,FALSE),"")</f>
        <v/>
      </c>
    </row>
    <row r="214" spans="1:26" ht="60" x14ac:dyDescent="0.25">
      <c r="A214" s="232" t="s">
        <v>108</v>
      </c>
      <c r="B214" s="14">
        <v>88</v>
      </c>
      <c r="C214" s="14" t="str">
        <f>+VLOOKUP(Tabla9[[#This Row],[Cod. Riesgo]],Tabla_Riesgos[[Número]:[Tipo de Riesgo]],6,FALSE)</f>
        <v>Seguridad de la Información</v>
      </c>
      <c r="D214" s="119" t="str">
        <f>VLOOKUP(B214,Tabla_Riesgos[#All],2,0)</f>
        <v>RECEPCIÓN Y REGISTRO</v>
      </c>
      <c r="E214" s="120" t="str">
        <f>VLOOKUP(B214,Tabla_Riesgos[#All],3,0)</f>
        <v>Puede ocurrir que  los Depositarios Provisionales y Liquidadores no estén registrados en las entidades de registro.</v>
      </c>
      <c r="F214" s="121">
        <v>88.02</v>
      </c>
      <c r="G214" s="125" t="s">
        <v>347</v>
      </c>
      <c r="H214" s="213"/>
      <c r="I214" s="207"/>
      <c r="J214" s="207"/>
      <c r="K214" s="207"/>
      <c r="L214" s="207"/>
      <c r="M214" s="207"/>
      <c r="N214" s="207"/>
      <c r="O214" s="207"/>
      <c r="P214" s="123">
        <f t="shared" si="12"/>
        <v>0</v>
      </c>
      <c r="Q214" s="208" t="str">
        <f t="shared" si="13"/>
        <v>Debil</v>
      </c>
      <c r="R214" s="207"/>
      <c r="S214" s="224" t="str">
        <f t="shared" si="14"/>
        <v>Debil</v>
      </c>
      <c r="T214" s="224" t="str">
        <f>IFERROR(VLOOKUP(S214,'Tablas de calculos'!$AU$16:$AV$24,2,FALSE),"")</f>
        <v/>
      </c>
      <c r="U214" s="208" t="str">
        <f>IFERROR(VLOOKUP(T214,'Tablas de calculos'!$AV$16:$AY$24,4),"")</f>
        <v/>
      </c>
      <c r="V214" s="207" t="s">
        <v>578</v>
      </c>
      <c r="W214" s="207" t="s">
        <v>578</v>
      </c>
      <c r="X214" s="123" t="str">
        <f t="shared" si="15"/>
        <v>DirectamenteDirectamente</v>
      </c>
      <c r="Y214" s="208" t="str">
        <f>IFERROR(VLOOKUP(X214,'Tablas de calculos'!$AZ$4:$BE$11,5,FALSE),"")</f>
        <v/>
      </c>
      <c r="Z214" s="208" t="str">
        <f>IFERROR(VLOOKUP(X214,'Tablas de calculos'!$AZ$4:$BE$11,6,FALSE),"")</f>
        <v/>
      </c>
    </row>
    <row r="215" spans="1:26" ht="75" x14ac:dyDescent="0.25">
      <c r="A215" s="232" t="s">
        <v>108</v>
      </c>
      <c r="B215" s="14">
        <v>88</v>
      </c>
      <c r="C215" s="14" t="str">
        <f>+VLOOKUP(Tabla9[[#This Row],[Cod. Riesgo]],Tabla_Riesgos[[Número]:[Tipo de Riesgo]],6,FALSE)</f>
        <v>Seguridad de la Información</v>
      </c>
      <c r="D215" s="119" t="str">
        <f>VLOOKUP(B215,Tabla_Riesgos[#All],2,0)</f>
        <v>RECEPCIÓN Y REGISTRO</v>
      </c>
      <c r="E215" s="120" t="str">
        <f>VLOOKUP(B215,Tabla_Riesgos[#All],3,0)</f>
        <v>Puede ocurrir que  los Depositarios Provisionales y Liquidadores no estén registrados en las entidades de registro.</v>
      </c>
      <c r="F215" s="121">
        <v>88.03</v>
      </c>
      <c r="G215" s="125" t="s">
        <v>355</v>
      </c>
      <c r="H215" s="213"/>
      <c r="I215" s="207"/>
      <c r="J215" s="207"/>
      <c r="K215" s="207"/>
      <c r="L215" s="207"/>
      <c r="M215" s="207"/>
      <c r="N215" s="207"/>
      <c r="O215" s="207"/>
      <c r="P215" s="123">
        <f t="shared" si="12"/>
        <v>0</v>
      </c>
      <c r="Q215" s="208" t="str">
        <f t="shared" si="13"/>
        <v>Debil</v>
      </c>
      <c r="R215" s="207"/>
      <c r="S215" s="224" t="str">
        <f t="shared" si="14"/>
        <v>Debil</v>
      </c>
      <c r="T215" s="224" t="str">
        <f>IFERROR(VLOOKUP(S215,'Tablas de calculos'!$AU$16:$AV$24,2,FALSE),"")</f>
        <v/>
      </c>
      <c r="U215" s="208" t="str">
        <f>IFERROR(VLOOKUP(T215,'Tablas de calculos'!$AV$16:$AY$24,4),"")</f>
        <v/>
      </c>
      <c r="V215" s="207" t="s">
        <v>578</v>
      </c>
      <c r="W215" s="207" t="s">
        <v>578</v>
      </c>
      <c r="X215" s="123" t="str">
        <f t="shared" si="15"/>
        <v>DirectamenteDirectamente</v>
      </c>
      <c r="Y215" s="208" t="str">
        <f>IFERROR(VLOOKUP(X215,'Tablas de calculos'!$AZ$4:$BE$11,5,FALSE),"")</f>
        <v/>
      </c>
      <c r="Z215" s="208" t="str">
        <f>IFERROR(VLOOKUP(X215,'Tablas de calculos'!$AZ$4:$BE$11,6,FALSE),"")</f>
        <v/>
      </c>
    </row>
    <row r="216" spans="1:26" ht="90" x14ac:dyDescent="0.25">
      <c r="A216" s="232" t="s">
        <v>108</v>
      </c>
      <c r="B216" s="14">
        <v>89</v>
      </c>
      <c r="C216" s="14" t="str">
        <f>+VLOOKUP(Tabla9[[#This Row],[Cod. Riesgo]],Tabla_Riesgos[[Número]:[Tipo de Riesgo]],6,FALSE)</f>
        <v>Operativo</v>
      </c>
      <c r="D216" s="119" t="str">
        <f>VLOOKUP(B216,Tabla_Riesgos[#All],2,0)</f>
        <v>RECEPCIÓN Y REGISTRO</v>
      </c>
      <c r="E216" s="120" t="str">
        <f>VLOOKUP(B216,Tabla_Riesgos[#All],3,0)</f>
        <v>Puede ocurrir que se ingrese erróneamente información de los activos y actos administrativos en el sistema de Asignación de activos a Depositarios Provisionales y/o Liquidadores o Registro.</v>
      </c>
      <c r="F216" s="121">
        <v>89.01</v>
      </c>
      <c r="G216" s="125" t="s">
        <v>356</v>
      </c>
      <c r="H216" s="213"/>
      <c r="I216" s="207"/>
      <c r="J216" s="207"/>
      <c r="K216" s="207"/>
      <c r="L216" s="207"/>
      <c r="M216" s="207"/>
      <c r="N216" s="207"/>
      <c r="O216" s="207"/>
      <c r="P216" s="123">
        <f t="shared" si="12"/>
        <v>0</v>
      </c>
      <c r="Q216" s="208" t="str">
        <f t="shared" si="13"/>
        <v>Debil</v>
      </c>
      <c r="R216" s="207"/>
      <c r="S216" s="224" t="str">
        <f t="shared" si="14"/>
        <v>Debil</v>
      </c>
      <c r="T216" s="224" t="str">
        <f>IFERROR(VLOOKUP(S216,'Tablas de calculos'!$AU$16:$AV$24,2,FALSE),"")</f>
        <v/>
      </c>
      <c r="U216" s="208" t="str">
        <f>IFERROR(VLOOKUP(T216,'Tablas de calculos'!$AV$16:$AY$24,4),"")</f>
        <v/>
      </c>
      <c r="V216" s="207" t="s">
        <v>578</v>
      </c>
      <c r="W216" s="207" t="s">
        <v>578</v>
      </c>
      <c r="X216" s="123" t="str">
        <f t="shared" si="15"/>
        <v>DirectamenteDirectamente</v>
      </c>
      <c r="Y216" s="208" t="str">
        <f>IFERROR(VLOOKUP(X216,'Tablas de calculos'!$AZ$4:$BE$11,5,FALSE),"")</f>
        <v/>
      </c>
      <c r="Z216" s="208" t="str">
        <f>IFERROR(VLOOKUP(X216,'Tablas de calculos'!$AZ$4:$BE$11,6,FALSE),"")</f>
        <v/>
      </c>
    </row>
    <row r="217" spans="1:26" ht="135" x14ac:dyDescent="0.25">
      <c r="A217" s="232" t="s">
        <v>108</v>
      </c>
      <c r="B217" s="14">
        <v>89</v>
      </c>
      <c r="C217" s="14" t="str">
        <f>+VLOOKUP(Tabla9[[#This Row],[Cod. Riesgo]],Tabla_Riesgos[[Número]:[Tipo de Riesgo]],6,FALSE)</f>
        <v>Operativo</v>
      </c>
      <c r="D217" s="119" t="str">
        <f>VLOOKUP(B217,Tabla_Riesgos[#All],2,0)</f>
        <v>RECEPCIÓN Y REGISTRO</v>
      </c>
      <c r="E217" s="120" t="str">
        <f>VLOOKUP(B217,Tabla_Riesgos[#All],3,0)</f>
        <v>Puede ocurrir que se ingrese erróneamente información de los activos y actos administrativos en el sistema de Asignación de activos a Depositarios Provisionales y/o Liquidadores o Registro.</v>
      </c>
      <c r="F217" s="121">
        <v>89.02</v>
      </c>
      <c r="G217" s="125" t="s">
        <v>357</v>
      </c>
      <c r="H217" s="213"/>
      <c r="I217" s="207"/>
      <c r="J217" s="207"/>
      <c r="K217" s="207"/>
      <c r="L217" s="207"/>
      <c r="M217" s="207"/>
      <c r="N217" s="207"/>
      <c r="O217" s="207"/>
      <c r="P217" s="123">
        <f t="shared" si="12"/>
        <v>0</v>
      </c>
      <c r="Q217" s="208" t="str">
        <f t="shared" si="13"/>
        <v>Debil</v>
      </c>
      <c r="R217" s="207"/>
      <c r="S217" s="224" t="str">
        <f t="shared" si="14"/>
        <v>Debil</v>
      </c>
      <c r="T217" s="224" t="str">
        <f>IFERROR(VLOOKUP(S217,'Tablas de calculos'!$AU$16:$AV$24,2,FALSE),"")</f>
        <v/>
      </c>
      <c r="U217" s="208" t="str">
        <f>IFERROR(VLOOKUP(T217,'Tablas de calculos'!$AV$16:$AY$24,4),"")</f>
        <v/>
      </c>
      <c r="V217" s="207" t="s">
        <v>578</v>
      </c>
      <c r="W217" s="207" t="s">
        <v>578</v>
      </c>
      <c r="X217" s="123" t="str">
        <f t="shared" si="15"/>
        <v>DirectamenteDirectamente</v>
      </c>
      <c r="Y217" s="208" t="str">
        <f>IFERROR(VLOOKUP(X217,'Tablas de calculos'!$AZ$4:$BE$11,5,FALSE),"")</f>
        <v/>
      </c>
      <c r="Z217" s="208" t="str">
        <f>IFERROR(VLOOKUP(X217,'Tablas de calculos'!$AZ$4:$BE$11,6,FALSE),"")</f>
        <v/>
      </c>
    </row>
    <row r="218" spans="1:26" ht="90" x14ac:dyDescent="0.25">
      <c r="A218" s="232" t="s">
        <v>108</v>
      </c>
      <c r="B218" s="14">
        <v>89</v>
      </c>
      <c r="C218" s="14" t="str">
        <f>+VLOOKUP(Tabla9[[#This Row],[Cod. Riesgo]],Tabla_Riesgos[[Número]:[Tipo de Riesgo]],6,FALSE)</f>
        <v>Operativo</v>
      </c>
      <c r="D218" s="119" t="str">
        <f>VLOOKUP(B218,Tabla_Riesgos[#All],2,0)</f>
        <v>RECEPCIÓN Y REGISTRO</v>
      </c>
      <c r="E218" s="120" t="str">
        <f>VLOOKUP(B218,Tabla_Riesgos[#All],3,0)</f>
        <v>Puede ocurrir que se ingrese erróneamente información de los activos y actos administrativos en el sistema de Asignación de activos a Depositarios Provisionales y/o Liquidadores o Registro.</v>
      </c>
      <c r="F218" s="121">
        <v>89.03</v>
      </c>
      <c r="G218" s="125" t="s">
        <v>358</v>
      </c>
      <c r="H218" s="213"/>
      <c r="I218" s="207"/>
      <c r="J218" s="207"/>
      <c r="K218" s="207"/>
      <c r="L218" s="207"/>
      <c r="M218" s="207"/>
      <c r="N218" s="207"/>
      <c r="O218" s="207"/>
      <c r="P218" s="123">
        <f t="shared" si="12"/>
        <v>0</v>
      </c>
      <c r="Q218" s="208" t="str">
        <f t="shared" si="13"/>
        <v>Debil</v>
      </c>
      <c r="R218" s="207"/>
      <c r="S218" s="224" t="str">
        <f t="shared" si="14"/>
        <v>Debil</v>
      </c>
      <c r="T218" s="224" t="str">
        <f>IFERROR(VLOOKUP(S218,'Tablas de calculos'!$AU$16:$AV$24,2,FALSE),"")</f>
        <v/>
      </c>
      <c r="U218" s="208" t="str">
        <f>IFERROR(VLOOKUP(T218,'Tablas de calculos'!$AV$16:$AY$24,4),"")</f>
        <v/>
      </c>
      <c r="V218" s="207" t="s">
        <v>578</v>
      </c>
      <c r="W218" s="207" t="s">
        <v>578</v>
      </c>
      <c r="X218" s="123" t="str">
        <f t="shared" si="15"/>
        <v>DirectamenteDirectamente</v>
      </c>
      <c r="Y218" s="208" t="str">
        <f>IFERROR(VLOOKUP(X218,'Tablas de calculos'!$AZ$4:$BE$11,5,FALSE),"")</f>
        <v/>
      </c>
      <c r="Z218" s="208" t="str">
        <f>IFERROR(VLOOKUP(X218,'Tablas de calculos'!$AZ$4:$BE$11,6,FALSE),"")</f>
        <v/>
      </c>
    </row>
    <row r="219" spans="1:26" ht="120" x14ac:dyDescent="0.25">
      <c r="A219" s="232" t="s">
        <v>108</v>
      </c>
      <c r="B219" s="14">
        <v>89</v>
      </c>
      <c r="C219" s="14" t="str">
        <f>+VLOOKUP(Tabla9[[#This Row],[Cod. Riesgo]],Tabla_Riesgos[[Número]:[Tipo de Riesgo]],6,FALSE)</f>
        <v>Operativo</v>
      </c>
      <c r="D219" s="119" t="str">
        <f>VLOOKUP(B219,Tabla_Riesgos[#All],2,0)</f>
        <v>RECEPCIÓN Y REGISTRO</v>
      </c>
      <c r="E219" s="120" t="str">
        <f>VLOOKUP(B219,Tabla_Riesgos[#All],3,0)</f>
        <v>Puede ocurrir que se ingrese erróneamente información de los activos y actos administrativos en el sistema de Asignación de activos a Depositarios Provisionales y/o Liquidadores o Registro.</v>
      </c>
      <c r="F219" s="121">
        <v>89.04</v>
      </c>
      <c r="G219" s="125" t="s">
        <v>359</v>
      </c>
      <c r="H219" s="213"/>
      <c r="I219" s="207"/>
      <c r="J219" s="207"/>
      <c r="K219" s="207"/>
      <c r="L219" s="207"/>
      <c r="M219" s="207"/>
      <c r="N219" s="207"/>
      <c r="O219" s="207"/>
      <c r="P219" s="123">
        <f t="shared" si="12"/>
        <v>0</v>
      </c>
      <c r="Q219" s="208" t="str">
        <f t="shared" si="13"/>
        <v>Debil</v>
      </c>
      <c r="R219" s="207"/>
      <c r="S219" s="224" t="str">
        <f t="shared" si="14"/>
        <v>Debil</v>
      </c>
      <c r="T219" s="224" t="str">
        <f>IFERROR(VLOOKUP(S219,'Tablas de calculos'!$AU$16:$AV$24,2,FALSE),"")</f>
        <v/>
      </c>
      <c r="U219" s="208" t="str">
        <f>IFERROR(VLOOKUP(T219,'Tablas de calculos'!$AV$16:$AY$24,4),"")</f>
        <v/>
      </c>
      <c r="V219" s="207" t="s">
        <v>578</v>
      </c>
      <c r="W219" s="207" t="s">
        <v>578</v>
      </c>
      <c r="X219" s="123" t="str">
        <f t="shared" si="15"/>
        <v>DirectamenteDirectamente</v>
      </c>
      <c r="Y219" s="208" t="str">
        <f>IFERROR(VLOOKUP(X219,'Tablas de calculos'!$AZ$4:$BE$11,5,FALSE),"")</f>
        <v/>
      </c>
      <c r="Z219" s="208" t="str">
        <f>IFERROR(VLOOKUP(X219,'Tablas de calculos'!$AZ$4:$BE$11,6,FALSE),"")</f>
        <v/>
      </c>
    </row>
    <row r="220" spans="1:26" ht="30" x14ac:dyDescent="0.25">
      <c r="A220" s="232" t="s">
        <v>108</v>
      </c>
      <c r="B220" s="14">
        <v>27</v>
      </c>
      <c r="C220" s="14" t="str">
        <f>+VLOOKUP(Tabla9[[#This Row],[Cod. Riesgo]],Tabla_Riesgos[[Número]:[Tipo de Riesgo]],6,FALSE)</f>
        <v>Seguridad de la Información</v>
      </c>
      <c r="D220" s="119" t="str">
        <f>VLOOKUP(B220,Tabla_Riesgos[#All],2,0)</f>
        <v>TODOS LOS PROCESOS</v>
      </c>
      <c r="E220" s="120" t="str">
        <f>VLOOKUP(B220,Tabla_Riesgos[#All],3,0)</f>
        <v>Puede ocurrir que se filtre información privilegiada o sensible</v>
      </c>
      <c r="F220" s="121"/>
      <c r="G220" s="124"/>
      <c r="H220" s="213"/>
      <c r="I220" s="207"/>
      <c r="J220" s="207"/>
      <c r="K220" s="207"/>
      <c r="L220" s="207"/>
      <c r="M220" s="207"/>
      <c r="N220" s="207"/>
      <c r="O220" s="207"/>
      <c r="P220" s="123">
        <f t="shared" si="12"/>
        <v>0</v>
      </c>
      <c r="Q220" s="208" t="str">
        <f t="shared" si="13"/>
        <v>Debil</v>
      </c>
      <c r="R220" s="207"/>
      <c r="S220" s="224" t="str">
        <f t="shared" si="14"/>
        <v>Debil</v>
      </c>
      <c r="T220" s="224" t="str">
        <f>IFERROR(VLOOKUP(S220,'Tablas de calculos'!$AU$16:$AV$24,2,FALSE),"")</f>
        <v/>
      </c>
      <c r="U220" s="208" t="str">
        <f>IFERROR(VLOOKUP(T220,'Tablas de calculos'!$AV$16:$AY$24,4),"")</f>
        <v/>
      </c>
      <c r="V220" s="207" t="s">
        <v>578</v>
      </c>
      <c r="W220" s="207" t="s">
        <v>578</v>
      </c>
      <c r="X220" s="123" t="str">
        <f t="shared" si="15"/>
        <v>DirectamenteDirectamente</v>
      </c>
      <c r="Y220" s="208" t="str">
        <f>IFERROR(VLOOKUP(X220,'Tablas de calculos'!$AZ$4:$BE$11,5,FALSE),"")</f>
        <v/>
      </c>
      <c r="Z220" s="208" t="str">
        <f>IFERROR(VLOOKUP(X220,'Tablas de calculos'!$AZ$4:$BE$11,6,FALSE),"")</f>
        <v/>
      </c>
    </row>
    <row r="221" spans="1:26" ht="60" x14ac:dyDescent="0.25">
      <c r="A221" s="232" t="s">
        <v>108</v>
      </c>
      <c r="B221" s="137">
        <v>102</v>
      </c>
      <c r="C221" s="429" t="str">
        <f>+VLOOKUP(Tabla9[[#This Row],[Cod. Riesgo]],Tabla_Riesgos[[Número]:[Tipo de Riesgo]],6,FALSE)</f>
        <v>Operativo</v>
      </c>
      <c r="D221" s="119" t="str">
        <f>VLOOKUP(B221,Tabla_Riesgos[#All],2,0)</f>
        <v>INTELIGENCIA DE NEGOCIOS</v>
      </c>
      <c r="E221" s="120" t="str">
        <f>VLOOKUP(B221,Tabla_Riesgos[#All],3,0)</f>
        <v>Podría ocurrir que no se ejecuten las etapas del análisis de la información que se requieren para la inteligencia de negocio</v>
      </c>
      <c r="F221" s="121"/>
      <c r="G221" s="125" t="s">
        <v>1602</v>
      </c>
      <c r="H221" s="472" t="s">
        <v>544</v>
      </c>
      <c r="I221" s="207" t="s">
        <v>486</v>
      </c>
      <c r="J221" s="207" t="s">
        <v>490</v>
      </c>
      <c r="K221" s="207" t="s">
        <v>494</v>
      </c>
      <c r="L221" s="207" t="s">
        <v>499</v>
      </c>
      <c r="M221" s="207" t="s">
        <v>503</v>
      </c>
      <c r="N221" s="207" t="s">
        <v>508</v>
      </c>
      <c r="O221" s="207" t="s">
        <v>512</v>
      </c>
      <c r="P221" s="123">
        <f t="shared" ref="P221" si="16">IFERROR(IF(I221="Asignado",15,0)+IF(J221="Adecuado",15,0)+IF(K221="Oportuna",15,0)+IF(L221="Prevenir",15,0)+IF(L221="Detectar",10,0)+IF(M221="Confiable",15,0)+IF(N221="Se investigan y resuelven oportunamente",15,0)+IF(O221="Completa",10,0)+IF(O221="Incompleta",5,0),"")</f>
        <v>95</v>
      </c>
      <c r="Q221" s="208" t="str">
        <f t="shared" ref="Q221" si="17">IF(P221&lt;86,"Debil",IF(P221&lt;96,"Moderado","Fuerte"))</f>
        <v>Moderado</v>
      </c>
      <c r="R221" s="207" t="s">
        <v>371</v>
      </c>
      <c r="S221" s="224" t="str">
        <f t="shared" ref="S221" si="18">_xlfn.CONCAT(Q221,R221)</f>
        <v>ModeradoModerado</v>
      </c>
      <c r="T221" s="224">
        <f>IFERROR(VLOOKUP(S221,'Tablas de calculos'!$AU$16:$AV$24,2,FALSE),"")</f>
        <v>5</v>
      </c>
      <c r="U221" s="208" t="str">
        <f>IFERROR(VLOOKUP(T221,'Tablas de calculos'!$AV$16:$AY$24,4),"")</f>
        <v>Moderado</v>
      </c>
      <c r="V221" s="207" t="s">
        <v>578</v>
      </c>
      <c r="W221" s="207" t="s">
        <v>578</v>
      </c>
      <c r="X221" s="123" t="str">
        <f t="shared" ref="X221" si="19">CONCATENATE(U221,V221,W221)</f>
        <v>ModeradoDirectamenteDirectamente</v>
      </c>
      <c r="Y221" s="208">
        <f>IFERROR(VLOOKUP(X221,'Tablas de calculos'!$AZ$4:$BE$11,5,FALSE),"")</f>
        <v>1</v>
      </c>
      <c r="Z221" s="208">
        <f>IFERROR(VLOOKUP(X221,'Tablas de calculos'!$AZ$4:$BE$11,6,FALSE),"")</f>
        <v>1</v>
      </c>
    </row>
    <row r="222" spans="1:26" ht="105" x14ac:dyDescent="0.25">
      <c r="A222" s="232" t="s">
        <v>108</v>
      </c>
      <c r="B222" s="137">
        <v>128</v>
      </c>
      <c r="C222" s="137" t="str">
        <f>+VLOOKUP(Tabla9[[#This Row],[Cod. Riesgo]],Tabla_Riesgos[[Número]:[Tipo de Riesgo]],6,FALSE)</f>
        <v>Corrupción</v>
      </c>
      <c r="D222" s="119" t="str">
        <f>VLOOKUP(B222,Tabla_Riesgos[#All],2,0)</f>
        <v>EVALUACIÒN Y CONTROL</v>
      </c>
      <c r="E222" s="120" t="str">
        <f>VLOOKUP(B222,Tabla_Riesgos[#All],3,0)</f>
        <v>Puede ocurrir que se presente manipulación o direccionamiento de información procesada o generada en el marco de la actividad de la auditoría interna, con el fin de obtener provecho propio o de un tercero</v>
      </c>
      <c r="F222" s="121"/>
      <c r="G222" s="125" t="s">
        <v>916</v>
      </c>
      <c r="H222" s="472" t="s">
        <v>544</v>
      </c>
      <c r="I222" s="207" t="s">
        <v>486</v>
      </c>
      <c r="J222" s="207" t="s">
        <v>490</v>
      </c>
      <c r="K222" s="207" t="s">
        <v>494</v>
      </c>
      <c r="L222" s="207" t="s">
        <v>498</v>
      </c>
      <c r="M222" s="207" t="s">
        <v>503</v>
      </c>
      <c r="N222" s="207" t="s">
        <v>508</v>
      </c>
      <c r="O222" s="207" t="s">
        <v>512</v>
      </c>
      <c r="P222" s="123">
        <f t="shared" si="12"/>
        <v>100</v>
      </c>
      <c r="Q222" s="208" t="str">
        <f t="shared" si="13"/>
        <v>Fuerte</v>
      </c>
      <c r="R222" s="207" t="s">
        <v>516</v>
      </c>
      <c r="S222" s="224" t="str">
        <f t="shared" si="14"/>
        <v>FuerteFuerte</v>
      </c>
      <c r="T222" s="224">
        <f>IFERROR(VLOOKUP(S222,'Tablas de calculos'!$AU$16:$AV$24,2,FALSE),"")</f>
        <v>1</v>
      </c>
      <c r="U222" s="208" t="str">
        <f>IFERROR(VLOOKUP(T222,'Tablas de calculos'!$AV$16:$AY$24,4),"")</f>
        <v>Fuerte</v>
      </c>
      <c r="V222" s="207" t="s">
        <v>578</v>
      </c>
      <c r="W222" s="207" t="s">
        <v>578</v>
      </c>
      <c r="X222" s="123" t="str">
        <f t="shared" si="15"/>
        <v>FuerteDirectamenteDirectamente</v>
      </c>
      <c r="Y222" s="208">
        <f>IFERROR(VLOOKUP(X222,'Tablas de calculos'!$AZ$4:$BE$11,5,FALSE),"")</f>
        <v>2</v>
      </c>
      <c r="Z222" s="208">
        <f>IFERROR(VLOOKUP(X222,'Tablas de calculos'!$AZ$4:$BE$11,6,FALSE),"")</f>
        <v>2</v>
      </c>
    </row>
    <row r="223" spans="1:26" ht="54.75" customHeight="1" x14ac:dyDescent="0.25">
      <c r="A223" s="232" t="s">
        <v>108</v>
      </c>
      <c r="B223" s="203">
        <v>132</v>
      </c>
      <c r="C223" s="203" t="str">
        <f>+VLOOKUP(Tabla9[[#This Row],[Cod. Riesgo]],Tabla_Riesgos[[Número]:[Tipo de Riesgo]],6,FALSE)</f>
        <v xml:space="preserve">Continuidad del negocio </v>
      </c>
      <c r="D223" s="199" t="str">
        <f>VLOOKUP(B223,Tabla_Riesgos[#All],2,0)</f>
        <v>TODOS LOS PROCESOS</v>
      </c>
      <c r="E223" s="200" t="str">
        <f>VLOOKUP(B223,Tabla_Riesgos[#All],3,0)</f>
        <v>Puede ocurrir que se presente un desastre natural (Terremoto)- incendio, caso fortuito entre otros</v>
      </c>
      <c r="F223" s="201"/>
      <c r="G223" s="202" t="s">
        <v>780</v>
      </c>
      <c r="H223" s="472" t="s">
        <v>544</v>
      </c>
      <c r="I223" s="207"/>
      <c r="J223" s="207"/>
      <c r="K223" s="207"/>
      <c r="L223" s="207"/>
      <c r="M223" s="207"/>
      <c r="N223" s="207"/>
      <c r="O223" s="207"/>
      <c r="P223" s="123">
        <f t="shared" si="12"/>
        <v>0</v>
      </c>
      <c r="Q223" s="208" t="str">
        <f t="shared" si="13"/>
        <v>Debil</v>
      </c>
      <c r="R223" s="207"/>
      <c r="S223" s="224" t="str">
        <f t="shared" si="14"/>
        <v>Debil</v>
      </c>
      <c r="T223" s="224" t="str">
        <f>IFERROR(VLOOKUP(S223,'Tablas de calculos'!$AU$16:$AV$24,2,FALSE),"")</f>
        <v/>
      </c>
      <c r="U223" s="208" t="str">
        <f>IFERROR(VLOOKUP(T223,'Tablas de calculos'!$AV$16:$AY$24,4),"")</f>
        <v/>
      </c>
      <c r="V223" s="207" t="s">
        <v>578</v>
      </c>
      <c r="W223" s="207" t="s">
        <v>578</v>
      </c>
      <c r="X223" s="123" t="str">
        <f t="shared" si="15"/>
        <v>DirectamenteDirectamente</v>
      </c>
      <c r="Y223" s="208" t="str">
        <f>IFERROR(VLOOKUP(X223,'Tablas de calculos'!$AZ$4:$BE$11,5,FALSE),"")</f>
        <v/>
      </c>
      <c r="Z223" s="208" t="str">
        <f>IFERROR(VLOOKUP(X223,'Tablas de calculos'!$AZ$4:$BE$11,6,FALSE),"")</f>
        <v/>
      </c>
    </row>
    <row r="224" spans="1:26" ht="54.75" customHeight="1" x14ac:dyDescent="0.25">
      <c r="A224" s="232" t="s">
        <v>108</v>
      </c>
      <c r="B224" s="196">
        <v>133</v>
      </c>
      <c r="C224" s="196" t="str">
        <f>+VLOOKUP(Tabla9[[#This Row],[Cod. Riesgo]],Tabla_Riesgos[[Número]:[Tipo de Riesgo]],6,FALSE)</f>
        <v xml:space="preserve">Continuidad del negocio </v>
      </c>
      <c r="D224" s="119" t="str">
        <f>VLOOKUP(B224,Tabla_Riesgos[#All],2,0)</f>
        <v>GESTIÓN DE LA INFRAESTRUCTURA TECNOLOGICA</v>
      </c>
      <c r="E224" s="120" t="str">
        <f>VLOOKUP(B224,Tabla_Riesgos[#All],3,0)</f>
        <v>Puede ocurrir que se presente la interrupción de la tecnología (Hardware y Software)</v>
      </c>
      <c r="F224" s="121"/>
      <c r="G224" s="124"/>
      <c r="H224" s="472"/>
      <c r="I224" s="207"/>
      <c r="J224" s="207"/>
      <c r="K224" s="207"/>
      <c r="L224" s="207"/>
      <c r="M224" s="207"/>
      <c r="N224" s="207"/>
      <c r="O224" s="207"/>
      <c r="P224" s="123">
        <f t="shared" si="12"/>
        <v>0</v>
      </c>
      <c r="Q224" s="208" t="str">
        <f t="shared" si="13"/>
        <v>Debil</v>
      </c>
      <c r="R224" s="207"/>
      <c r="S224" s="224" t="str">
        <f t="shared" si="14"/>
        <v>Debil</v>
      </c>
      <c r="T224" s="224" t="str">
        <f>IFERROR(VLOOKUP(S224,'Tablas de calculos'!$AU$16:$AV$24,2,FALSE),"")</f>
        <v/>
      </c>
      <c r="U224" s="208" t="str">
        <f>IFERROR(VLOOKUP(T224,'Tablas de calculos'!$AV$16:$AY$24,4),"")</f>
        <v/>
      </c>
      <c r="V224" s="207" t="s">
        <v>578</v>
      </c>
      <c r="W224" s="207" t="s">
        <v>578</v>
      </c>
      <c r="X224" s="123" t="str">
        <f t="shared" si="15"/>
        <v>DirectamenteDirectamente</v>
      </c>
      <c r="Y224" s="208" t="str">
        <f>IFERROR(VLOOKUP(X224,'Tablas de calculos'!$AZ$4:$BE$11,5,FALSE),"")</f>
        <v/>
      </c>
      <c r="Z224" s="208" t="str">
        <f>IFERROR(VLOOKUP(X224,'Tablas de calculos'!$AZ$4:$BE$11,6,FALSE),"")</f>
        <v/>
      </c>
    </row>
    <row r="225" spans="1:26" ht="54.75" customHeight="1" x14ac:dyDescent="0.25">
      <c r="A225" s="232" t="s">
        <v>108</v>
      </c>
      <c r="B225" s="204">
        <v>134</v>
      </c>
      <c r="C225" s="204" t="str">
        <f>+VLOOKUP(Tabla9[[#This Row],[Cod. Riesgo]],Tabla_Riesgos[[Número]:[Tipo de Riesgo]],6,FALSE)</f>
        <v xml:space="preserve">Continuidad del negocio </v>
      </c>
      <c r="D225" s="119" t="str">
        <f>VLOOKUP(B225,Tabla_Riesgos[#All],2,0)</f>
        <v>DISPOSICIÓN FINAL DE ACTIVOS</v>
      </c>
      <c r="E225" s="120" t="str">
        <f>VLOOKUP(B225,Tabla_Riesgos[#All],3,0)</f>
        <v>Puede ocurrir que se destruya la información</v>
      </c>
      <c r="F225" s="121"/>
      <c r="G225" s="125" t="s">
        <v>781</v>
      </c>
      <c r="H225" s="472" t="s">
        <v>544</v>
      </c>
      <c r="I225" s="207"/>
      <c r="J225" s="207"/>
      <c r="K225" s="207"/>
      <c r="L225" s="207"/>
      <c r="M225" s="207"/>
      <c r="N225" s="207"/>
      <c r="O225" s="207"/>
      <c r="P225" s="123">
        <f t="shared" si="12"/>
        <v>0</v>
      </c>
      <c r="Q225" s="208" t="str">
        <f t="shared" si="13"/>
        <v>Debil</v>
      </c>
      <c r="R225" s="207"/>
      <c r="S225" s="224" t="str">
        <f t="shared" si="14"/>
        <v>Debil</v>
      </c>
      <c r="T225" s="224" t="str">
        <f>IFERROR(VLOOKUP(S225,'Tablas de calculos'!$AU$16:$AV$24,2,FALSE),"")</f>
        <v/>
      </c>
      <c r="U225" s="208" t="str">
        <f>IFERROR(VLOOKUP(T225,'Tablas de calculos'!$AV$16:$AY$24,4),"")</f>
        <v/>
      </c>
      <c r="V225" s="207" t="s">
        <v>578</v>
      </c>
      <c r="W225" s="207" t="s">
        <v>578</v>
      </c>
      <c r="X225" s="123" t="str">
        <f t="shared" si="15"/>
        <v>DirectamenteDirectamente</v>
      </c>
      <c r="Y225" s="208" t="str">
        <f>IFERROR(VLOOKUP(X225,'Tablas de calculos'!$AZ$4:$BE$11,5,FALSE),"")</f>
        <v/>
      </c>
      <c r="Z225" s="208" t="str">
        <f>IFERROR(VLOOKUP(X225,'Tablas de calculos'!$AZ$4:$BE$11,6,FALSE),"")</f>
        <v/>
      </c>
    </row>
    <row r="226" spans="1:26" ht="54.75" customHeight="1" x14ac:dyDescent="0.25">
      <c r="A226" s="232" t="s">
        <v>108</v>
      </c>
      <c r="B226" s="196">
        <v>135</v>
      </c>
      <c r="C226" s="196" t="str">
        <f>+VLOOKUP(Tabla9[[#This Row],[Cod. Riesgo]],Tabla_Riesgos[[Número]:[Tipo de Riesgo]],6,FALSE)</f>
        <v xml:space="preserve">Continuidad del negocio </v>
      </c>
      <c r="D226" s="119" t="str">
        <f>VLOOKUP(B226,Tabla_Riesgos[#All],2,0)</f>
        <v>GESTIÓN FINANCIERA</v>
      </c>
      <c r="E226" s="120" t="str">
        <f>VLOOKUP(B226,Tabla_Riesgos[#All],3,0)</f>
        <v>Puede ocurrir que un proveedor se encuentre suplantado</v>
      </c>
      <c r="F226" s="121"/>
      <c r="G226" s="125" t="s">
        <v>782</v>
      </c>
      <c r="H226" s="472" t="s">
        <v>544</v>
      </c>
      <c r="I226" s="207"/>
      <c r="J226" s="207"/>
      <c r="K226" s="207"/>
      <c r="L226" s="207"/>
      <c r="M226" s="207"/>
      <c r="N226" s="207"/>
      <c r="O226" s="207"/>
      <c r="P226" s="123">
        <f t="shared" si="12"/>
        <v>0</v>
      </c>
      <c r="Q226" s="208" t="str">
        <f t="shared" si="13"/>
        <v>Debil</v>
      </c>
      <c r="R226" s="207"/>
      <c r="S226" s="224" t="str">
        <f t="shared" si="14"/>
        <v>Debil</v>
      </c>
      <c r="T226" s="224" t="str">
        <f>IFERROR(VLOOKUP(S226,'Tablas de calculos'!$AU$16:$AV$24,2,FALSE),"")</f>
        <v/>
      </c>
      <c r="U226" s="208" t="str">
        <f>IFERROR(VLOOKUP(T226,'Tablas de calculos'!$AV$16:$AY$24,4),"")</f>
        <v/>
      </c>
      <c r="V226" s="207" t="s">
        <v>578</v>
      </c>
      <c r="W226" s="207" t="s">
        <v>578</v>
      </c>
      <c r="X226" s="123" t="str">
        <f t="shared" si="15"/>
        <v>DirectamenteDirectamente</v>
      </c>
      <c r="Y226" s="208" t="str">
        <f>IFERROR(VLOOKUP(X226,'Tablas de calculos'!$AZ$4:$BE$11,5,FALSE),"")</f>
        <v/>
      </c>
      <c r="Z226" s="208" t="str">
        <f>IFERROR(VLOOKUP(X226,'Tablas de calculos'!$AZ$4:$BE$11,6,FALSE),"")</f>
        <v/>
      </c>
    </row>
    <row r="227" spans="1:26" ht="54.75" customHeight="1" x14ac:dyDescent="0.25">
      <c r="A227" s="232" t="s">
        <v>108</v>
      </c>
      <c r="B227" s="196">
        <v>135</v>
      </c>
      <c r="C227" s="196" t="str">
        <f>+VLOOKUP(Tabla9[[#This Row],[Cod. Riesgo]],Tabla_Riesgos[[Número]:[Tipo de Riesgo]],6,FALSE)</f>
        <v xml:space="preserve">Continuidad del negocio </v>
      </c>
      <c r="D227" s="119" t="str">
        <f>VLOOKUP(B227,Tabla_Riesgos[#All],2,0)</f>
        <v>GESTIÓN FINANCIERA</v>
      </c>
      <c r="E227" s="120" t="str">
        <f>VLOOKUP(B227,Tabla_Riesgos[#All],3,0)</f>
        <v>Puede ocurrir que un proveedor se encuentre suplantado</v>
      </c>
      <c r="F227" s="121"/>
      <c r="G227" s="125" t="s">
        <v>783</v>
      </c>
      <c r="H227" s="472" t="s">
        <v>544</v>
      </c>
      <c r="I227" s="207"/>
      <c r="J227" s="207"/>
      <c r="K227" s="207"/>
      <c r="L227" s="207"/>
      <c r="M227" s="207"/>
      <c r="N227" s="207"/>
      <c r="O227" s="207"/>
      <c r="P227" s="123">
        <f t="shared" si="12"/>
        <v>0</v>
      </c>
      <c r="Q227" s="208" t="str">
        <f t="shared" si="13"/>
        <v>Debil</v>
      </c>
      <c r="R227" s="207"/>
      <c r="S227" s="224" t="str">
        <f t="shared" si="14"/>
        <v>Debil</v>
      </c>
      <c r="T227" s="224" t="str">
        <f>IFERROR(VLOOKUP(S227,'Tablas de calculos'!$AU$16:$AV$24,2,FALSE),"")</f>
        <v/>
      </c>
      <c r="U227" s="208" t="str">
        <f>IFERROR(VLOOKUP(T227,'Tablas de calculos'!$AV$16:$AY$24,4),"")</f>
        <v/>
      </c>
      <c r="V227" s="207" t="s">
        <v>578</v>
      </c>
      <c r="W227" s="207" t="s">
        <v>578</v>
      </c>
      <c r="X227" s="123" t="str">
        <f t="shared" si="15"/>
        <v>DirectamenteDirectamente</v>
      </c>
      <c r="Y227" s="208" t="str">
        <f>IFERROR(VLOOKUP(X227,'Tablas de calculos'!$AZ$4:$BE$11,5,FALSE),"")</f>
        <v/>
      </c>
      <c r="Z227" s="208" t="str">
        <f>IFERROR(VLOOKUP(X227,'Tablas de calculos'!$AZ$4:$BE$11,6,FALSE),"")</f>
        <v/>
      </c>
    </row>
    <row r="228" spans="1:26" ht="54.75" customHeight="1" x14ac:dyDescent="0.25">
      <c r="A228" s="232" t="s">
        <v>108</v>
      </c>
      <c r="B228" s="204">
        <v>136</v>
      </c>
      <c r="C228" s="204" t="str">
        <f>+VLOOKUP(Tabla9[[#This Row],[Cod. Riesgo]],Tabla_Riesgos[[Número]:[Tipo de Riesgo]],6,FALSE)</f>
        <v xml:space="preserve">Continuidad del negocio </v>
      </c>
      <c r="D228" s="119" t="str">
        <f>VLOOKUP(B228,Tabla_Riesgos[#All],2,0)</f>
        <v>ADMINISTRACIÓN DE BIENES DE FUNICIONAMIENTO</v>
      </c>
      <c r="E228" s="120" t="str">
        <f>VLOOKUP(B228,Tabla_Riesgos[#All],3,0)</f>
        <v>puede que se cuente con las instalaciones físicas inadecuadas</v>
      </c>
      <c r="F228" s="121"/>
      <c r="G228" s="125" t="s">
        <v>784</v>
      </c>
      <c r="H228" s="472" t="s">
        <v>544</v>
      </c>
      <c r="I228" s="207"/>
      <c r="J228" s="207"/>
      <c r="K228" s="207"/>
      <c r="L228" s="207"/>
      <c r="M228" s="207"/>
      <c r="N228" s="207"/>
      <c r="O228" s="207"/>
      <c r="P228" s="123">
        <f t="shared" si="12"/>
        <v>0</v>
      </c>
      <c r="Q228" s="208" t="str">
        <f t="shared" si="13"/>
        <v>Debil</v>
      </c>
      <c r="R228" s="207"/>
      <c r="S228" s="224" t="str">
        <f t="shared" si="14"/>
        <v>Debil</v>
      </c>
      <c r="T228" s="224" t="str">
        <f>IFERROR(VLOOKUP(S228,'Tablas de calculos'!$AU$16:$AV$24,2,FALSE),"")</f>
        <v/>
      </c>
      <c r="U228" s="208" t="str">
        <f>IFERROR(VLOOKUP(T228,'Tablas de calculos'!$AV$16:$AY$24,4),"")</f>
        <v/>
      </c>
      <c r="V228" s="207" t="s">
        <v>578</v>
      </c>
      <c r="W228" s="207" t="s">
        <v>578</v>
      </c>
      <c r="X228" s="123" t="str">
        <f t="shared" si="15"/>
        <v>DirectamenteDirectamente</v>
      </c>
      <c r="Y228" s="208" t="str">
        <f>IFERROR(VLOOKUP(X228,'Tablas de calculos'!$AZ$4:$BE$11,5,FALSE),"")</f>
        <v/>
      </c>
      <c r="Z228" s="208" t="str">
        <f>IFERROR(VLOOKUP(X228,'Tablas de calculos'!$AZ$4:$BE$11,6,FALSE),"")</f>
        <v/>
      </c>
    </row>
    <row r="229" spans="1:26" ht="54.75" customHeight="1" x14ac:dyDescent="0.25">
      <c r="A229" s="232" t="s">
        <v>108</v>
      </c>
      <c r="B229" s="204">
        <v>136</v>
      </c>
      <c r="C229" s="204" t="str">
        <f>+VLOOKUP(Tabla9[[#This Row],[Cod. Riesgo]],Tabla_Riesgos[[Número]:[Tipo de Riesgo]],6,FALSE)</f>
        <v xml:space="preserve">Continuidad del negocio </v>
      </c>
      <c r="D229" s="119" t="str">
        <f>VLOOKUP(B229,Tabla_Riesgos[#All],2,0)</f>
        <v>ADMINISTRACIÓN DE BIENES DE FUNICIONAMIENTO</v>
      </c>
      <c r="E229" s="120" t="str">
        <f>VLOOKUP(B229,Tabla_Riesgos[#All],3,0)</f>
        <v>puede que se cuente con las instalaciones físicas inadecuadas</v>
      </c>
      <c r="F229" s="121"/>
      <c r="G229" s="125" t="s">
        <v>785</v>
      </c>
      <c r="H229" s="472" t="s">
        <v>544</v>
      </c>
      <c r="I229" s="207"/>
      <c r="J229" s="207"/>
      <c r="K229" s="207"/>
      <c r="L229" s="207"/>
      <c r="M229" s="207"/>
      <c r="N229" s="207"/>
      <c r="O229" s="207"/>
      <c r="P229" s="123">
        <f t="shared" si="12"/>
        <v>0</v>
      </c>
      <c r="Q229" s="208" t="str">
        <f t="shared" si="13"/>
        <v>Debil</v>
      </c>
      <c r="R229" s="207"/>
      <c r="S229" s="224" t="str">
        <f t="shared" si="14"/>
        <v>Debil</v>
      </c>
      <c r="T229" s="224" t="str">
        <f>IFERROR(VLOOKUP(S229,'Tablas de calculos'!$AU$16:$AV$24,2,FALSE),"")</f>
        <v/>
      </c>
      <c r="U229" s="208" t="str">
        <f>IFERROR(VLOOKUP(T229,'Tablas de calculos'!$AV$16:$AY$24,4),"")</f>
        <v/>
      </c>
      <c r="V229" s="207" t="s">
        <v>578</v>
      </c>
      <c r="W229" s="207" t="s">
        <v>578</v>
      </c>
      <c r="X229" s="123" t="str">
        <f t="shared" si="15"/>
        <v>DirectamenteDirectamente</v>
      </c>
      <c r="Y229" s="208" t="str">
        <f>IFERROR(VLOOKUP(X229,'Tablas de calculos'!$AZ$4:$BE$11,5,FALSE),"")</f>
        <v/>
      </c>
      <c r="Z229" s="208" t="str">
        <f>IFERROR(VLOOKUP(X229,'Tablas de calculos'!$AZ$4:$BE$11,6,FALSE),"")</f>
        <v/>
      </c>
    </row>
    <row r="230" spans="1:26" ht="54.75" customHeight="1" x14ac:dyDescent="0.25">
      <c r="A230" s="232" t="s">
        <v>108</v>
      </c>
      <c r="B230" s="204">
        <v>136</v>
      </c>
      <c r="C230" s="204" t="str">
        <f>+VLOOKUP(Tabla9[[#This Row],[Cod. Riesgo]],Tabla_Riesgos[[Número]:[Tipo de Riesgo]],6,FALSE)</f>
        <v xml:space="preserve">Continuidad del negocio </v>
      </c>
      <c r="D230" s="119" t="str">
        <f>VLOOKUP(B230,Tabla_Riesgos[#All],2,0)</f>
        <v>ADMINISTRACIÓN DE BIENES DE FUNICIONAMIENTO</v>
      </c>
      <c r="E230" s="120" t="str">
        <f>VLOOKUP(B230,Tabla_Riesgos[#All],3,0)</f>
        <v>puede que se cuente con las instalaciones físicas inadecuadas</v>
      </c>
      <c r="F230" s="121"/>
      <c r="G230" s="125" t="s">
        <v>786</v>
      </c>
      <c r="H230" s="472" t="s">
        <v>544</v>
      </c>
      <c r="I230" s="207"/>
      <c r="J230" s="207"/>
      <c r="K230" s="207"/>
      <c r="L230" s="207"/>
      <c r="M230" s="207"/>
      <c r="N230" s="207"/>
      <c r="O230" s="207"/>
      <c r="P230" s="123">
        <f t="shared" si="12"/>
        <v>0</v>
      </c>
      <c r="Q230" s="208" t="str">
        <f t="shared" si="13"/>
        <v>Debil</v>
      </c>
      <c r="R230" s="207"/>
      <c r="S230" s="224" t="str">
        <f t="shared" si="14"/>
        <v>Debil</v>
      </c>
      <c r="T230" s="224" t="str">
        <f>IFERROR(VLOOKUP(S230,'Tablas de calculos'!$AU$16:$AV$24,2,FALSE),"")</f>
        <v/>
      </c>
      <c r="U230" s="208" t="str">
        <f>IFERROR(VLOOKUP(T230,'Tablas de calculos'!$AV$16:$AY$24,4),"")</f>
        <v/>
      </c>
      <c r="V230" s="207" t="s">
        <v>578</v>
      </c>
      <c r="W230" s="207" t="s">
        <v>578</v>
      </c>
      <c r="X230" s="123" t="str">
        <f t="shared" si="15"/>
        <v>DirectamenteDirectamente</v>
      </c>
      <c r="Y230" s="208" t="str">
        <f>IFERROR(VLOOKUP(X230,'Tablas de calculos'!$AZ$4:$BE$11,5,FALSE),"")</f>
        <v/>
      </c>
      <c r="Z230" s="208" t="str">
        <f>IFERROR(VLOOKUP(X230,'Tablas de calculos'!$AZ$4:$BE$11,6,FALSE),"")</f>
        <v/>
      </c>
    </row>
    <row r="231" spans="1:26" ht="54.75" customHeight="1" x14ac:dyDescent="0.25">
      <c r="A231" s="232" t="s">
        <v>108</v>
      </c>
      <c r="B231" s="204">
        <v>136</v>
      </c>
      <c r="C231" s="204" t="str">
        <f>+VLOOKUP(Tabla9[[#This Row],[Cod. Riesgo]],Tabla_Riesgos[[Número]:[Tipo de Riesgo]],6,FALSE)</f>
        <v xml:space="preserve">Continuidad del negocio </v>
      </c>
      <c r="D231" s="119" t="str">
        <f>VLOOKUP(B231,Tabla_Riesgos[#All],2,0)</f>
        <v>ADMINISTRACIÓN DE BIENES DE FUNICIONAMIENTO</v>
      </c>
      <c r="E231" s="120" t="str">
        <f>VLOOKUP(B231,Tabla_Riesgos[#All],3,0)</f>
        <v>puede que se cuente con las instalaciones físicas inadecuadas</v>
      </c>
      <c r="F231" s="121"/>
      <c r="G231" s="125" t="s">
        <v>787</v>
      </c>
      <c r="H231" s="472" t="s">
        <v>544</v>
      </c>
      <c r="I231" s="207"/>
      <c r="J231" s="207"/>
      <c r="K231" s="207"/>
      <c r="L231" s="207"/>
      <c r="M231" s="207"/>
      <c r="N231" s="207"/>
      <c r="O231" s="207"/>
      <c r="P231" s="123">
        <f t="shared" si="12"/>
        <v>0</v>
      </c>
      <c r="Q231" s="208" t="str">
        <f t="shared" si="13"/>
        <v>Debil</v>
      </c>
      <c r="R231" s="207"/>
      <c r="S231" s="224" t="str">
        <f t="shared" si="14"/>
        <v>Debil</v>
      </c>
      <c r="T231" s="224" t="str">
        <f>IFERROR(VLOOKUP(S231,'Tablas de calculos'!$AU$16:$AV$24,2,FALSE),"")</f>
        <v/>
      </c>
      <c r="U231" s="208" t="str">
        <f>IFERROR(VLOOKUP(T231,'Tablas de calculos'!$AV$16:$AY$24,4),"")</f>
        <v/>
      </c>
      <c r="V231" s="207" t="s">
        <v>578</v>
      </c>
      <c r="W231" s="207" t="s">
        <v>578</v>
      </c>
      <c r="X231" s="123" t="str">
        <f t="shared" si="15"/>
        <v>DirectamenteDirectamente</v>
      </c>
      <c r="Y231" s="208" t="str">
        <f>IFERROR(VLOOKUP(X231,'Tablas de calculos'!$AZ$4:$BE$11,5,FALSE),"")</f>
        <v/>
      </c>
      <c r="Z231" s="208" t="str">
        <f>IFERROR(VLOOKUP(X231,'Tablas de calculos'!$AZ$4:$BE$11,6,FALSE),"")</f>
        <v/>
      </c>
    </row>
    <row r="232" spans="1:26" ht="54.75" customHeight="1" x14ac:dyDescent="0.25">
      <c r="A232" s="232" t="s">
        <v>108</v>
      </c>
      <c r="B232" s="196">
        <v>137</v>
      </c>
      <c r="C232" s="196" t="str">
        <f>+VLOOKUP(Tabla9[[#This Row],[Cod. Riesgo]],Tabla_Riesgos[[Número]:[Tipo de Riesgo]],6,FALSE)</f>
        <v xml:space="preserve">Continuidad del negocio </v>
      </c>
      <c r="D232" s="119" t="str">
        <f>VLOOKUP(B232,Tabla_Riesgos[#All],2,0)</f>
        <v>ADMINISTRACIÓN DE BIENES DE FUNICIONAMIENTO</v>
      </c>
      <c r="E232" s="120" t="str">
        <f>VLOOKUP(B232,Tabla_Riesgos[#All],3,0)</f>
        <v>Posibilidad que se presente un evento de desorden publico</v>
      </c>
      <c r="F232" s="121"/>
      <c r="G232" s="125" t="s">
        <v>788</v>
      </c>
      <c r="H232" s="472" t="s">
        <v>544</v>
      </c>
      <c r="I232" s="207"/>
      <c r="J232" s="207"/>
      <c r="K232" s="207"/>
      <c r="L232" s="207"/>
      <c r="M232" s="207"/>
      <c r="N232" s="207"/>
      <c r="O232" s="207"/>
      <c r="P232" s="123">
        <f t="shared" si="12"/>
        <v>0</v>
      </c>
      <c r="Q232" s="208" t="str">
        <f t="shared" si="13"/>
        <v>Debil</v>
      </c>
      <c r="R232" s="207"/>
      <c r="S232" s="224" t="str">
        <f t="shared" si="14"/>
        <v>Debil</v>
      </c>
      <c r="T232" s="224" t="str">
        <f>IFERROR(VLOOKUP(S232,'Tablas de calculos'!$AU$16:$AV$24,2,FALSE),"")</f>
        <v/>
      </c>
      <c r="U232" s="208" t="str">
        <f>IFERROR(VLOOKUP(T232,'Tablas de calculos'!$AV$16:$AY$24,4),"")</f>
        <v/>
      </c>
      <c r="V232" s="207" t="s">
        <v>578</v>
      </c>
      <c r="W232" s="207" t="s">
        <v>578</v>
      </c>
      <c r="X232" s="123" t="str">
        <f t="shared" si="15"/>
        <v>DirectamenteDirectamente</v>
      </c>
      <c r="Y232" s="208" t="str">
        <f>IFERROR(VLOOKUP(X232,'Tablas de calculos'!$AZ$4:$BE$11,5,FALSE),"")</f>
        <v/>
      </c>
      <c r="Z232" s="208" t="str">
        <f>IFERROR(VLOOKUP(X232,'Tablas de calculos'!$AZ$4:$BE$11,6,FALSE),"")</f>
        <v/>
      </c>
    </row>
    <row r="233" spans="1:26" ht="54.75" customHeight="1" x14ac:dyDescent="0.25">
      <c r="A233" s="232" t="s">
        <v>108</v>
      </c>
      <c r="B233" s="205">
        <v>138</v>
      </c>
      <c r="C233" s="205" t="str">
        <f>+VLOOKUP(Tabla9[[#This Row],[Cod. Riesgo]],Tabla_Riesgos[[Número]:[Tipo de Riesgo]],6,FALSE)</f>
        <v xml:space="preserve">Continuidad del negocio </v>
      </c>
      <c r="D233" s="199" t="str">
        <f>VLOOKUP(B233,Tabla_Riesgos[#All],2,0)</f>
        <v>GESTIÓN DEL TALENTO HUMANO</v>
      </c>
      <c r="E233" s="200" t="str">
        <f>VLOOKUP(B233,Tabla_Riesgos[#All],3,0)</f>
        <v>Posibilidad de alta rotación de personal en procesos misionales</v>
      </c>
      <c r="F233" s="201"/>
      <c r="G233" s="202" t="s">
        <v>789</v>
      </c>
      <c r="H233" s="472" t="s">
        <v>544</v>
      </c>
      <c r="I233" s="207"/>
      <c r="J233" s="207"/>
      <c r="K233" s="207"/>
      <c r="L233" s="207"/>
      <c r="M233" s="207"/>
      <c r="N233" s="207"/>
      <c r="O233" s="207"/>
      <c r="P233" s="123">
        <f t="shared" si="12"/>
        <v>0</v>
      </c>
      <c r="Q233" s="208" t="str">
        <f t="shared" si="13"/>
        <v>Debil</v>
      </c>
      <c r="R233" s="207"/>
      <c r="S233" s="224" t="str">
        <f t="shared" si="14"/>
        <v>Debil</v>
      </c>
      <c r="T233" s="224" t="str">
        <f>IFERROR(VLOOKUP(S233,'Tablas de calculos'!$AU$16:$AV$24,2,FALSE),"")</f>
        <v/>
      </c>
      <c r="U233" s="208" t="str">
        <f>IFERROR(VLOOKUP(T233,'Tablas de calculos'!$AV$16:$AY$24,4),"")</f>
        <v/>
      </c>
      <c r="V233" s="207" t="s">
        <v>578</v>
      </c>
      <c r="W233" s="207" t="s">
        <v>578</v>
      </c>
      <c r="X233" s="123" t="str">
        <f t="shared" si="15"/>
        <v>DirectamenteDirectamente</v>
      </c>
      <c r="Y233" s="208" t="str">
        <f>IFERROR(VLOOKUP(X233,'Tablas de calculos'!$AZ$4:$BE$11,5,FALSE),"")</f>
        <v/>
      </c>
      <c r="Z233" s="208" t="str">
        <f>IFERROR(VLOOKUP(X233,'Tablas de calculos'!$AZ$4:$BE$11,6,FALSE),"")</f>
        <v/>
      </c>
    </row>
    <row r="234" spans="1:26" ht="60" x14ac:dyDescent="0.25">
      <c r="A234" s="232" t="s">
        <v>1130</v>
      </c>
      <c r="B234" s="61">
        <v>1</v>
      </c>
      <c r="C234" s="205" t="str">
        <f>+VLOOKUP(Tabla9[[#This Row],[Cod. Riesgo]],Tabla_Riesgos[[Número]:[Tipo de Riesgo]],6,FALSE)</f>
        <v>Corrupción</v>
      </c>
      <c r="D234" s="119" t="s">
        <v>12</v>
      </c>
      <c r="E234" s="120" t="s">
        <v>386</v>
      </c>
      <c r="F234" s="121">
        <v>1.01</v>
      </c>
      <c r="G234" s="125" t="s">
        <v>173</v>
      </c>
      <c r="H234" s="472"/>
      <c r="I234" s="207"/>
      <c r="J234" s="207"/>
      <c r="K234" s="207"/>
      <c r="L234" s="207"/>
      <c r="M234" s="207"/>
      <c r="N234" s="232"/>
      <c r="O234" s="207"/>
      <c r="P234" s="123">
        <f t="shared" si="12"/>
        <v>0</v>
      </c>
      <c r="Q234" s="208" t="str">
        <f t="shared" si="13"/>
        <v>Debil</v>
      </c>
      <c r="R234" s="207"/>
      <c r="S234" s="224" t="str">
        <f t="shared" si="14"/>
        <v>Debil</v>
      </c>
      <c r="T234" s="224" t="str">
        <f>IFERROR(VLOOKUP(S234,'Tablas de calculos'!$AU$16:$AV$24,2,FALSE),"")</f>
        <v/>
      </c>
      <c r="U234" s="208" t="str">
        <f>IFERROR(VLOOKUP(T234,'Tablas de calculos'!$AV$16:$AY$24,4),"")</f>
        <v/>
      </c>
      <c r="V234" s="207"/>
      <c r="W234" s="207"/>
      <c r="X234" s="123" t="str">
        <f t="shared" si="15"/>
        <v/>
      </c>
      <c r="Y234" s="208" t="str">
        <f>IFERROR(VLOOKUP(X234,'Tablas de calculos'!$AZ$4:$BE$11,5,FALSE),"")</f>
        <v/>
      </c>
      <c r="Z234" s="208" t="str">
        <f>IFERROR(VLOOKUP(X234,'Tablas de calculos'!$AZ$4:$BE$11,6,FALSE),"")</f>
        <v/>
      </c>
    </row>
    <row r="235" spans="1:26" ht="60" x14ac:dyDescent="0.25">
      <c r="A235" s="232" t="s">
        <v>1130</v>
      </c>
      <c r="B235" s="61">
        <v>1</v>
      </c>
      <c r="C235" s="205" t="str">
        <f>+VLOOKUP(Tabla9[[#This Row],[Cod. Riesgo]],Tabla_Riesgos[[Número]:[Tipo de Riesgo]],6,FALSE)</f>
        <v>Corrupción</v>
      </c>
      <c r="D235" s="119" t="s">
        <v>12</v>
      </c>
      <c r="E235" s="120" t="s">
        <v>386</v>
      </c>
      <c r="F235" s="121">
        <v>1.02</v>
      </c>
      <c r="G235" s="125" t="s">
        <v>174</v>
      </c>
      <c r="H235" s="472"/>
      <c r="I235" s="207"/>
      <c r="J235" s="207"/>
      <c r="K235" s="207"/>
      <c r="L235" s="207"/>
      <c r="M235" s="207"/>
      <c r="N235" s="232"/>
      <c r="O235" s="207"/>
      <c r="P235" s="123">
        <f t="shared" si="12"/>
        <v>0</v>
      </c>
      <c r="Q235" s="208" t="str">
        <f t="shared" si="13"/>
        <v>Debil</v>
      </c>
      <c r="R235" s="207"/>
      <c r="S235" s="224" t="str">
        <f t="shared" si="14"/>
        <v>Debil</v>
      </c>
      <c r="T235" s="224" t="str">
        <f>IFERROR(VLOOKUP(S235,'Tablas de calculos'!$AU$16:$AV$24,2,FALSE),"")</f>
        <v/>
      </c>
      <c r="U235" s="208" t="str">
        <f>IFERROR(VLOOKUP(T235,'Tablas de calculos'!$AV$16:$AY$24,4),"")</f>
        <v/>
      </c>
      <c r="V235" s="207"/>
      <c r="W235" s="207"/>
      <c r="X235" s="123" t="str">
        <f t="shared" si="15"/>
        <v/>
      </c>
      <c r="Y235" s="208" t="str">
        <f>IFERROR(VLOOKUP(X235,'Tablas de calculos'!$AZ$4:$BE$11,5,FALSE),"")</f>
        <v/>
      </c>
      <c r="Z235" s="208" t="str">
        <f>IFERROR(VLOOKUP(X235,'Tablas de calculos'!$AZ$4:$BE$11,6,FALSE),"")</f>
        <v/>
      </c>
    </row>
    <row r="236" spans="1:26" ht="60" x14ac:dyDescent="0.25">
      <c r="A236" s="232" t="s">
        <v>1130</v>
      </c>
      <c r="B236" s="61">
        <v>1</v>
      </c>
      <c r="C236" s="205" t="str">
        <f>+VLOOKUP(Tabla9[[#This Row],[Cod. Riesgo]],Tabla_Riesgos[[Número]:[Tipo de Riesgo]],6,FALSE)</f>
        <v>Corrupción</v>
      </c>
      <c r="D236" s="119" t="s">
        <v>12</v>
      </c>
      <c r="E236" s="120" t="s">
        <v>386</v>
      </c>
      <c r="F236" s="121">
        <v>1.03</v>
      </c>
      <c r="G236" s="125" t="s">
        <v>175</v>
      </c>
      <c r="H236" s="472"/>
      <c r="I236" s="207"/>
      <c r="J236" s="207"/>
      <c r="K236" s="207"/>
      <c r="L236" s="207"/>
      <c r="M236" s="207"/>
      <c r="N236" s="232"/>
      <c r="O236" s="207"/>
      <c r="P236" s="123">
        <f t="shared" si="12"/>
        <v>0</v>
      </c>
      <c r="Q236" s="208" t="str">
        <f t="shared" si="13"/>
        <v>Debil</v>
      </c>
      <c r="R236" s="207"/>
      <c r="S236" s="224" t="str">
        <f t="shared" si="14"/>
        <v>Debil</v>
      </c>
      <c r="T236" s="224" t="str">
        <f>IFERROR(VLOOKUP(S236,'Tablas de calculos'!$AU$16:$AV$24,2,FALSE),"")</f>
        <v/>
      </c>
      <c r="U236" s="208" t="str">
        <f>IFERROR(VLOOKUP(T236,'Tablas de calculos'!$AV$16:$AY$24,4),"")</f>
        <v/>
      </c>
      <c r="V236" s="207"/>
      <c r="W236" s="207"/>
      <c r="X236" s="123" t="str">
        <f t="shared" si="15"/>
        <v/>
      </c>
      <c r="Y236" s="208" t="str">
        <f>IFERROR(VLOOKUP(X236,'Tablas de calculos'!$AZ$4:$BE$11,5,FALSE),"")</f>
        <v/>
      </c>
      <c r="Z236" s="208" t="str">
        <f>IFERROR(VLOOKUP(X236,'Tablas de calculos'!$AZ$4:$BE$11,6,FALSE),"")</f>
        <v/>
      </c>
    </row>
    <row r="237" spans="1:26" ht="60" x14ac:dyDescent="0.25">
      <c r="A237" s="232" t="s">
        <v>1130</v>
      </c>
      <c r="B237" s="61">
        <v>1</v>
      </c>
      <c r="C237" s="205" t="str">
        <f>+VLOOKUP(Tabla9[[#This Row],[Cod. Riesgo]],Tabla_Riesgos[[Número]:[Tipo de Riesgo]],6,FALSE)</f>
        <v>Corrupción</v>
      </c>
      <c r="D237" s="199" t="s">
        <v>12</v>
      </c>
      <c r="E237" s="200" t="s">
        <v>386</v>
      </c>
      <c r="F237" s="201">
        <v>1.04</v>
      </c>
      <c r="G237" s="202" t="s">
        <v>176</v>
      </c>
      <c r="H237" s="472"/>
      <c r="I237" s="207"/>
      <c r="J237" s="207"/>
      <c r="K237" s="207"/>
      <c r="L237" s="207"/>
      <c r="M237" s="207"/>
      <c r="N237" s="232"/>
      <c r="O237" s="207"/>
      <c r="P237" s="123">
        <f t="shared" si="12"/>
        <v>0</v>
      </c>
      <c r="Q237" s="208" t="str">
        <f t="shared" si="13"/>
        <v>Debil</v>
      </c>
      <c r="R237" s="207"/>
      <c r="S237" s="224" t="str">
        <f t="shared" si="14"/>
        <v>Debil</v>
      </c>
      <c r="T237" s="224" t="str">
        <f>IFERROR(VLOOKUP(S237,'Tablas de calculos'!$AU$16:$AV$24,2,FALSE),"")</f>
        <v/>
      </c>
      <c r="U237" s="208" t="str">
        <f>IFERROR(VLOOKUP(T237,'Tablas de calculos'!$AV$16:$AY$24,4),"")</f>
        <v/>
      </c>
      <c r="V237" s="207"/>
      <c r="W237" s="207"/>
      <c r="X237" s="123" t="str">
        <f t="shared" si="15"/>
        <v/>
      </c>
      <c r="Y237" s="208" t="str">
        <f>IFERROR(VLOOKUP(X237,'Tablas de calculos'!$AZ$4:$BE$11,5,FALSE),"")</f>
        <v/>
      </c>
      <c r="Z237" s="208" t="str">
        <f>IFERROR(VLOOKUP(X237,'Tablas de calculos'!$AZ$4:$BE$11,6,FALSE),"")</f>
        <v/>
      </c>
    </row>
    <row r="238" spans="1:26" ht="60" x14ac:dyDescent="0.25">
      <c r="A238" s="232" t="s">
        <v>1130</v>
      </c>
      <c r="B238" s="61">
        <v>1</v>
      </c>
      <c r="C238" s="205" t="str">
        <f>+VLOOKUP(Tabla9[[#This Row],[Cod. Riesgo]],Tabla_Riesgos[[Número]:[Tipo de Riesgo]],6,FALSE)</f>
        <v>Corrupción</v>
      </c>
      <c r="D238" s="119" t="s">
        <v>12</v>
      </c>
      <c r="E238" s="120" t="s">
        <v>386</v>
      </c>
      <c r="F238" s="121">
        <v>1.05</v>
      </c>
      <c r="G238" s="125" t="s">
        <v>177</v>
      </c>
      <c r="H238" s="472"/>
      <c r="I238" s="207"/>
      <c r="J238" s="207"/>
      <c r="K238" s="207"/>
      <c r="L238" s="207"/>
      <c r="M238" s="207"/>
      <c r="N238" s="232"/>
      <c r="O238" s="207"/>
      <c r="P238" s="123">
        <f t="shared" si="12"/>
        <v>0</v>
      </c>
      <c r="Q238" s="208" t="str">
        <f t="shared" si="13"/>
        <v>Debil</v>
      </c>
      <c r="R238" s="207"/>
      <c r="S238" s="224" t="str">
        <f t="shared" si="14"/>
        <v>Debil</v>
      </c>
      <c r="T238" s="224" t="str">
        <f>IFERROR(VLOOKUP(S238,'Tablas de calculos'!$AU$16:$AV$24,2,FALSE),"")</f>
        <v/>
      </c>
      <c r="U238" s="208" t="str">
        <f>IFERROR(VLOOKUP(T238,'Tablas de calculos'!$AV$16:$AY$24,4),"")</f>
        <v/>
      </c>
      <c r="V238" s="207"/>
      <c r="W238" s="207"/>
      <c r="X238" s="123" t="str">
        <f t="shared" si="15"/>
        <v/>
      </c>
      <c r="Y238" s="208" t="str">
        <f>IFERROR(VLOOKUP(X238,'Tablas de calculos'!$AZ$4:$BE$11,5,FALSE),"")</f>
        <v/>
      </c>
      <c r="Z238" s="208" t="str">
        <f>IFERROR(VLOOKUP(X238,'Tablas de calculos'!$AZ$4:$BE$11,6,FALSE),"")</f>
        <v/>
      </c>
    </row>
    <row r="239" spans="1:26" ht="60" x14ac:dyDescent="0.25">
      <c r="A239" s="232" t="s">
        <v>1130</v>
      </c>
      <c r="B239" s="61">
        <v>1</v>
      </c>
      <c r="C239" s="205" t="str">
        <f>+VLOOKUP(Tabla9[[#This Row],[Cod. Riesgo]],Tabla_Riesgos[[Número]:[Tipo de Riesgo]],6,FALSE)</f>
        <v>Corrupción</v>
      </c>
      <c r="D239" s="119" t="s">
        <v>12</v>
      </c>
      <c r="E239" s="120" t="s">
        <v>386</v>
      </c>
      <c r="F239" s="121">
        <v>1.06</v>
      </c>
      <c r="G239" s="125" t="s">
        <v>178</v>
      </c>
      <c r="H239" s="472"/>
      <c r="I239" s="207"/>
      <c r="J239" s="207"/>
      <c r="K239" s="207"/>
      <c r="L239" s="207"/>
      <c r="M239" s="207"/>
      <c r="N239" s="232"/>
      <c r="O239" s="207"/>
      <c r="P239" s="123">
        <f t="shared" si="12"/>
        <v>0</v>
      </c>
      <c r="Q239" s="208" t="str">
        <f t="shared" si="13"/>
        <v>Debil</v>
      </c>
      <c r="R239" s="207"/>
      <c r="S239" s="224" t="str">
        <f t="shared" si="14"/>
        <v>Debil</v>
      </c>
      <c r="T239" s="224" t="str">
        <f>IFERROR(VLOOKUP(S239,'Tablas de calculos'!$AU$16:$AV$24,2,FALSE),"")</f>
        <v/>
      </c>
      <c r="U239" s="208" t="str">
        <f>IFERROR(VLOOKUP(T239,'Tablas de calculos'!$AV$16:$AY$24,4),"")</f>
        <v/>
      </c>
      <c r="V239" s="207"/>
      <c r="W239" s="207"/>
      <c r="X239" s="123" t="str">
        <f t="shared" si="15"/>
        <v/>
      </c>
      <c r="Y239" s="208" t="str">
        <f>IFERROR(VLOOKUP(X239,'Tablas de calculos'!$AZ$4:$BE$11,5,FALSE),"")</f>
        <v/>
      </c>
      <c r="Z239" s="208" t="str">
        <f>IFERROR(VLOOKUP(X239,'Tablas de calculos'!$AZ$4:$BE$11,6,FALSE),"")</f>
        <v/>
      </c>
    </row>
    <row r="240" spans="1:26" ht="75" x14ac:dyDescent="0.25">
      <c r="A240" s="232" t="s">
        <v>1130</v>
      </c>
      <c r="B240" s="61">
        <v>3</v>
      </c>
      <c r="C240" s="205" t="str">
        <f>+VLOOKUP(Tabla9[[#This Row],[Cod. Riesgo]],Tabla_Riesgos[[Número]:[Tipo de Riesgo]],6,FALSE)</f>
        <v>Corrupción</v>
      </c>
      <c r="D240" s="119" t="s">
        <v>12</v>
      </c>
      <c r="E240" s="120" t="s">
        <v>390</v>
      </c>
      <c r="F240" s="121">
        <v>3.01</v>
      </c>
      <c r="G240" s="125" t="s">
        <v>177</v>
      </c>
      <c r="H240" s="472"/>
      <c r="I240" s="207"/>
      <c r="J240" s="207"/>
      <c r="K240" s="207"/>
      <c r="L240" s="207"/>
      <c r="M240" s="207"/>
      <c r="N240" s="232"/>
      <c r="O240" s="207"/>
      <c r="P240" s="123">
        <f t="shared" si="12"/>
        <v>0</v>
      </c>
      <c r="Q240" s="208" t="str">
        <f t="shared" si="13"/>
        <v>Debil</v>
      </c>
      <c r="R240" s="207"/>
      <c r="S240" s="224" t="str">
        <f t="shared" si="14"/>
        <v>Debil</v>
      </c>
      <c r="T240" s="224" t="str">
        <f>IFERROR(VLOOKUP(S240,'Tablas de calculos'!$AU$16:$AV$24,2,FALSE),"")</f>
        <v/>
      </c>
      <c r="U240" s="208" t="str">
        <f>IFERROR(VLOOKUP(T240,'Tablas de calculos'!$AV$16:$AY$24,4),"")</f>
        <v/>
      </c>
      <c r="V240" s="207"/>
      <c r="W240" s="207"/>
      <c r="X240" s="123" t="str">
        <f t="shared" si="15"/>
        <v/>
      </c>
      <c r="Y240" s="208" t="str">
        <f>IFERROR(VLOOKUP(X240,'Tablas de calculos'!$AZ$4:$BE$11,5,FALSE),"")</f>
        <v/>
      </c>
      <c r="Z240" s="208" t="str">
        <f>IFERROR(VLOOKUP(X240,'Tablas de calculos'!$AZ$4:$BE$11,6,FALSE),"")</f>
        <v/>
      </c>
    </row>
    <row r="241" spans="1:26" ht="75" x14ac:dyDescent="0.25">
      <c r="A241" s="232" t="s">
        <v>1130</v>
      </c>
      <c r="B241" s="61">
        <v>3</v>
      </c>
      <c r="C241" s="205" t="str">
        <f>+VLOOKUP(Tabla9[[#This Row],[Cod. Riesgo]],Tabla_Riesgos[[Número]:[Tipo de Riesgo]],6,FALSE)</f>
        <v>Corrupción</v>
      </c>
      <c r="D241" s="119" t="s">
        <v>12</v>
      </c>
      <c r="E241" s="120" t="s">
        <v>390</v>
      </c>
      <c r="F241" s="121">
        <v>3.0199999999999996</v>
      </c>
      <c r="G241" s="125" t="s">
        <v>178</v>
      </c>
      <c r="H241" s="472"/>
      <c r="I241" s="207"/>
      <c r="J241" s="207"/>
      <c r="K241" s="207"/>
      <c r="L241" s="207"/>
      <c r="M241" s="207"/>
      <c r="N241" s="232"/>
      <c r="O241" s="207"/>
      <c r="P241" s="123">
        <f t="shared" si="12"/>
        <v>0</v>
      </c>
      <c r="Q241" s="208" t="str">
        <f t="shared" si="13"/>
        <v>Debil</v>
      </c>
      <c r="R241" s="207"/>
      <c r="S241" s="224" t="str">
        <f t="shared" si="14"/>
        <v>Debil</v>
      </c>
      <c r="T241" s="224" t="str">
        <f>IFERROR(VLOOKUP(S241,'Tablas de calculos'!$AU$16:$AV$24,2,FALSE),"")</f>
        <v/>
      </c>
      <c r="U241" s="208" t="str">
        <f>IFERROR(VLOOKUP(T241,'Tablas de calculos'!$AV$16:$AY$24,4),"")</f>
        <v/>
      </c>
      <c r="V241" s="207"/>
      <c r="W241" s="207"/>
      <c r="X241" s="123" t="str">
        <f t="shared" si="15"/>
        <v/>
      </c>
      <c r="Y241" s="208" t="str">
        <f>IFERROR(VLOOKUP(X241,'Tablas de calculos'!$AZ$4:$BE$11,5,FALSE),"")</f>
        <v/>
      </c>
      <c r="Z241" s="208" t="str">
        <f>IFERROR(VLOOKUP(X241,'Tablas de calculos'!$AZ$4:$BE$11,6,FALSE),"")</f>
        <v/>
      </c>
    </row>
    <row r="242" spans="1:26" ht="75" x14ac:dyDescent="0.25">
      <c r="A242" s="232" t="s">
        <v>1130</v>
      </c>
      <c r="B242" s="61">
        <v>3</v>
      </c>
      <c r="C242" s="205" t="str">
        <f>+VLOOKUP(Tabla9[[#This Row],[Cod. Riesgo]],Tabla_Riesgos[[Número]:[Tipo de Riesgo]],6,FALSE)</f>
        <v>Corrupción</v>
      </c>
      <c r="D242" s="119" t="s">
        <v>12</v>
      </c>
      <c r="E242" s="120" t="s">
        <v>390</v>
      </c>
      <c r="F242" s="121">
        <v>3.0299999999999994</v>
      </c>
      <c r="G242" s="125" t="s">
        <v>179</v>
      </c>
      <c r="H242" s="472"/>
      <c r="I242" s="207"/>
      <c r="J242" s="207"/>
      <c r="K242" s="207"/>
      <c r="L242" s="207"/>
      <c r="M242" s="207"/>
      <c r="N242" s="232"/>
      <c r="O242" s="207"/>
      <c r="P242" s="123">
        <f t="shared" si="12"/>
        <v>0</v>
      </c>
      <c r="Q242" s="208" t="str">
        <f t="shared" si="13"/>
        <v>Debil</v>
      </c>
      <c r="R242" s="207"/>
      <c r="S242" s="224" t="str">
        <f t="shared" si="14"/>
        <v>Debil</v>
      </c>
      <c r="T242" s="224" t="str">
        <f>IFERROR(VLOOKUP(S242,'Tablas de calculos'!$AU$16:$AV$24,2,FALSE),"")</f>
        <v/>
      </c>
      <c r="U242" s="208" t="str">
        <f>IFERROR(VLOOKUP(T242,'Tablas de calculos'!$AV$16:$AY$24,4),"")</f>
        <v/>
      </c>
      <c r="V242" s="207"/>
      <c r="W242" s="207"/>
      <c r="X242" s="123" t="str">
        <f t="shared" si="15"/>
        <v/>
      </c>
      <c r="Y242" s="208" t="str">
        <f>IFERROR(VLOOKUP(X242,'Tablas de calculos'!$AZ$4:$BE$11,5,FALSE),"")</f>
        <v/>
      </c>
      <c r="Z242" s="208" t="str">
        <f>IFERROR(VLOOKUP(X242,'Tablas de calculos'!$AZ$4:$BE$11,6,FALSE),"")</f>
        <v/>
      </c>
    </row>
    <row r="243" spans="1:26" ht="75" x14ac:dyDescent="0.25">
      <c r="A243" s="232" t="s">
        <v>1130</v>
      </c>
      <c r="B243" s="61">
        <v>3</v>
      </c>
      <c r="C243" s="205" t="str">
        <f>+VLOOKUP(Tabla9[[#This Row],[Cod. Riesgo]],Tabla_Riesgos[[Número]:[Tipo de Riesgo]],6,FALSE)</f>
        <v>Corrupción</v>
      </c>
      <c r="D243" s="119" t="s">
        <v>12</v>
      </c>
      <c r="E243" s="120" t="s">
        <v>390</v>
      </c>
      <c r="F243" s="121">
        <v>3.0399999999999991</v>
      </c>
      <c r="G243" s="125" t="s">
        <v>180</v>
      </c>
      <c r="H243" s="472"/>
      <c r="I243" s="207"/>
      <c r="J243" s="207"/>
      <c r="K243" s="207"/>
      <c r="L243" s="207"/>
      <c r="M243" s="207"/>
      <c r="N243" s="232"/>
      <c r="O243" s="207"/>
      <c r="P243" s="123">
        <f t="shared" si="12"/>
        <v>0</v>
      </c>
      <c r="Q243" s="208" t="str">
        <f t="shared" si="13"/>
        <v>Debil</v>
      </c>
      <c r="R243" s="207"/>
      <c r="S243" s="224" t="str">
        <f t="shared" si="14"/>
        <v>Debil</v>
      </c>
      <c r="T243" s="224" t="str">
        <f>IFERROR(VLOOKUP(S243,'Tablas de calculos'!$AU$16:$AV$24,2,FALSE),"")</f>
        <v/>
      </c>
      <c r="U243" s="208" t="str">
        <f>IFERROR(VLOOKUP(T243,'Tablas de calculos'!$AV$16:$AY$24,4),"")</f>
        <v/>
      </c>
      <c r="V243" s="207"/>
      <c r="W243" s="207"/>
      <c r="X243" s="123" t="str">
        <f t="shared" si="15"/>
        <v/>
      </c>
      <c r="Y243" s="208" t="str">
        <f>IFERROR(VLOOKUP(X243,'Tablas de calculos'!$AZ$4:$BE$11,5,FALSE),"")</f>
        <v/>
      </c>
      <c r="Z243" s="208" t="str">
        <f>IFERROR(VLOOKUP(X243,'Tablas de calculos'!$AZ$4:$BE$11,6,FALSE),"")</f>
        <v/>
      </c>
    </row>
    <row r="244" spans="1:26" ht="90" x14ac:dyDescent="0.25">
      <c r="A244" s="232" t="s">
        <v>1130</v>
      </c>
      <c r="B244" s="61">
        <v>4</v>
      </c>
      <c r="C244" s="205" t="str">
        <f>+VLOOKUP(Tabla9[[#This Row],[Cod. Riesgo]],Tabla_Riesgos[[Número]:[Tipo de Riesgo]],6,FALSE)</f>
        <v>Corrupción</v>
      </c>
      <c r="D244" s="119" t="s">
        <v>12</v>
      </c>
      <c r="E244" s="120" t="s">
        <v>622</v>
      </c>
      <c r="F244" s="121">
        <v>4.01</v>
      </c>
      <c r="G244" s="125" t="s">
        <v>181</v>
      </c>
      <c r="H244" s="472"/>
      <c r="I244" s="207"/>
      <c r="J244" s="207"/>
      <c r="K244" s="207"/>
      <c r="L244" s="207"/>
      <c r="M244" s="207"/>
      <c r="N244" s="232"/>
      <c r="O244" s="207"/>
      <c r="P244" s="123">
        <f t="shared" si="12"/>
        <v>0</v>
      </c>
      <c r="Q244" s="208" t="str">
        <f t="shared" si="13"/>
        <v>Debil</v>
      </c>
      <c r="R244" s="207"/>
      <c r="S244" s="224" t="str">
        <f t="shared" si="14"/>
        <v>Debil</v>
      </c>
      <c r="T244" s="224" t="str">
        <f>IFERROR(VLOOKUP(S244,'Tablas de calculos'!$AU$16:$AV$24,2,FALSE),"")</f>
        <v/>
      </c>
      <c r="U244" s="208" t="str">
        <f>IFERROR(VLOOKUP(T244,'Tablas de calculos'!$AV$16:$AY$24,4),"")</f>
        <v/>
      </c>
      <c r="V244" s="207"/>
      <c r="W244" s="207"/>
      <c r="X244" s="123" t="str">
        <f t="shared" si="15"/>
        <v/>
      </c>
      <c r="Y244" s="208" t="str">
        <f>IFERROR(VLOOKUP(X244,'Tablas de calculos'!$AZ$4:$BE$11,5,FALSE),"")</f>
        <v/>
      </c>
      <c r="Z244" s="208" t="str">
        <f>IFERROR(VLOOKUP(X244,'Tablas de calculos'!$AZ$4:$BE$11,6,FALSE),"")</f>
        <v/>
      </c>
    </row>
    <row r="245" spans="1:26" ht="90" x14ac:dyDescent="0.25">
      <c r="A245" s="232" t="s">
        <v>1130</v>
      </c>
      <c r="B245" s="61">
        <v>4</v>
      </c>
      <c r="C245" s="205" t="str">
        <f>+VLOOKUP(Tabla9[[#This Row],[Cod. Riesgo]],Tabla_Riesgos[[Número]:[Tipo de Riesgo]],6,FALSE)</f>
        <v>Corrupción</v>
      </c>
      <c r="D245" s="119" t="s">
        <v>12</v>
      </c>
      <c r="E245" s="120" t="s">
        <v>622</v>
      </c>
      <c r="F245" s="121">
        <v>4.0199999999999996</v>
      </c>
      <c r="G245" s="125" t="s">
        <v>182</v>
      </c>
      <c r="H245" s="472"/>
      <c r="I245" s="207"/>
      <c r="J245" s="207"/>
      <c r="K245" s="207"/>
      <c r="L245" s="207"/>
      <c r="M245" s="207"/>
      <c r="N245" s="232"/>
      <c r="O245" s="207"/>
      <c r="P245" s="123">
        <f t="shared" si="12"/>
        <v>0</v>
      </c>
      <c r="Q245" s="208" t="str">
        <f t="shared" si="13"/>
        <v>Debil</v>
      </c>
      <c r="R245" s="207"/>
      <c r="S245" s="224" t="str">
        <f t="shared" si="14"/>
        <v>Debil</v>
      </c>
      <c r="T245" s="224" t="str">
        <f>IFERROR(VLOOKUP(S245,'Tablas de calculos'!$AU$16:$AV$24,2,FALSE),"")</f>
        <v/>
      </c>
      <c r="U245" s="208" t="str">
        <f>IFERROR(VLOOKUP(T245,'Tablas de calculos'!$AV$16:$AY$24,4),"")</f>
        <v/>
      </c>
      <c r="V245" s="207"/>
      <c r="W245" s="207"/>
      <c r="X245" s="123" t="str">
        <f t="shared" si="15"/>
        <v/>
      </c>
      <c r="Y245" s="208" t="str">
        <f>IFERROR(VLOOKUP(X245,'Tablas de calculos'!$AZ$4:$BE$11,5,FALSE),"")</f>
        <v/>
      </c>
      <c r="Z245" s="208" t="str">
        <f>IFERROR(VLOOKUP(X245,'Tablas de calculos'!$AZ$4:$BE$11,6,FALSE),"")</f>
        <v/>
      </c>
    </row>
    <row r="246" spans="1:26" ht="90" x14ac:dyDescent="0.25">
      <c r="A246" s="232" t="s">
        <v>1130</v>
      </c>
      <c r="B246" s="61">
        <v>4</v>
      </c>
      <c r="C246" s="205" t="str">
        <f>+VLOOKUP(Tabla9[[#This Row],[Cod. Riesgo]],Tabla_Riesgos[[Número]:[Tipo de Riesgo]],6,FALSE)</f>
        <v>Corrupción</v>
      </c>
      <c r="D246" s="119" t="s">
        <v>12</v>
      </c>
      <c r="E246" s="120" t="s">
        <v>622</v>
      </c>
      <c r="F246" s="121">
        <v>4.0299999999999994</v>
      </c>
      <c r="G246" s="125" t="s">
        <v>183</v>
      </c>
      <c r="H246" s="472"/>
      <c r="I246" s="207"/>
      <c r="J246" s="207"/>
      <c r="K246" s="207"/>
      <c r="L246" s="207"/>
      <c r="M246" s="207"/>
      <c r="N246" s="232"/>
      <c r="O246" s="207"/>
      <c r="P246" s="123">
        <f t="shared" si="12"/>
        <v>0</v>
      </c>
      <c r="Q246" s="208" t="str">
        <f t="shared" si="13"/>
        <v>Debil</v>
      </c>
      <c r="R246" s="207"/>
      <c r="S246" s="224" t="str">
        <f t="shared" si="14"/>
        <v>Debil</v>
      </c>
      <c r="T246" s="224" t="str">
        <f>IFERROR(VLOOKUP(S246,'Tablas de calculos'!$AU$16:$AV$24,2,FALSE),"")</f>
        <v/>
      </c>
      <c r="U246" s="208" t="str">
        <f>IFERROR(VLOOKUP(T246,'Tablas de calculos'!$AV$16:$AY$24,4),"")</f>
        <v/>
      </c>
      <c r="V246" s="207"/>
      <c r="W246" s="207"/>
      <c r="X246" s="123" t="str">
        <f t="shared" si="15"/>
        <v/>
      </c>
      <c r="Y246" s="208" t="str">
        <f>IFERROR(VLOOKUP(X246,'Tablas de calculos'!$AZ$4:$BE$11,5,FALSE),"")</f>
        <v/>
      </c>
      <c r="Z246" s="208" t="str">
        <f>IFERROR(VLOOKUP(X246,'Tablas de calculos'!$AZ$4:$BE$11,6,FALSE),"")</f>
        <v/>
      </c>
    </row>
    <row r="247" spans="1:26" ht="60" x14ac:dyDescent="0.25">
      <c r="A247" s="232" t="s">
        <v>1130</v>
      </c>
      <c r="B247" s="61">
        <v>5</v>
      </c>
      <c r="C247" s="205" t="str">
        <f>+VLOOKUP(Tabla9[[#This Row],[Cod. Riesgo]],Tabla_Riesgos[[Número]:[Tipo de Riesgo]],6,FALSE)</f>
        <v>Operativo</v>
      </c>
      <c r="D247" s="119" t="s">
        <v>12</v>
      </c>
      <c r="E247" s="120" t="s">
        <v>624</v>
      </c>
      <c r="F247" s="121">
        <v>5.01</v>
      </c>
      <c r="G247" s="125" t="s">
        <v>184</v>
      </c>
      <c r="H247" s="472"/>
      <c r="I247" s="207"/>
      <c r="J247" s="207"/>
      <c r="K247" s="207"/>
      <c r="L247" s="207"/>
      <c r="M247" s="207"/>
      <c r="N247" s="232"/>
      <c r="O247" s="207"/>
      <c r="P247" s="123">
        <f t="shared" si="12"/>
        <v>0</v>
      </c>
      <c r="Q247" s="208" t="str">
        <f t="shared" si="13"/>
        <v>Debil</v>
      </c>
      <c r="R247" s="207"/>
      <c r="S247" s="224" t="str">
        <f t="shared" si="14"/>
        <v>Debil</v>
      </c>
      <c r="T247" s="224" t="str">
        <f>IFERROR(VLOOKUP(S247,'Tablas de calculos'!$AU$16:$AV$24,2,FALSE),"")</f>
        <v/>
      </c>
      <c r="U247" s="208" t="str">
        <f>IFERROR(VLOOKUP(T247,'Tablas de calculos'!$AV$16:$AY$24,4),"")</f>
        <v/>
      </c>
      <c r="V247" s="207"/>
      <c r="W247" s="207"/>
      <c r="X247" s="123" t="str">
        <f t="shared" si="15"/>
        <v/>
      </c>
      <c r="Y247" s="208" t="str">
        <f>IFERROR(VLOOKUP(X247,'Tablas de calculos'!$AZ$4:$BE$11,5,FALSE),"")</f>
        <v/>
      </c>
      <c r="Z247" s="208" t="str">
        <f>IFERROR(VLOOKUP(X247,'Tablas de calculos'!$AZ$4:$BE$11,6,FALSE),"")</f>
        <v/>
      </c>
    </row>
    <row r="248" spans="1:26" ht="75" x14ac:dyDescent="0.25">
      <c r="A248" s="232" t="s">
        <v>1130</v>
      </c>
      <c r="B248" s="61">
        <v>6</v>
      </c>
      <c r="C248" s="205" t="str">
        <f>+VLOOKUP(Tabla9[[#This Row],[Cod. Riesgo]],Tabla_Riesgos[[Número]:[Tipo de Riesgo]],6,FALSE)</f>
        <v>Corrupción</v>
      </c>
      <c r="D248" s="119" t="s">
        <v>12</v>
      </c>
      <c r="E248" s="120" t="s">
        <v>639</v>
      </c>
      <c r="F248" s="121">
        <v>6.01</v>
      </c>
      <c r="G248" s="125" t="s">
        <v>183</v>
      </c>
      <c r="H248" s="472"/>
      <c r="I248" s="207"/>
      <c r="J248" s="207"/>
      <c r="K248" s="207"/>
      <c r="L248" s="207"/>
      <c r="M248" s="207"/>
      <c r="N248" s="232"/>
      <c r="O248" s="207"/>
      <c r="P248" s="123">
        <f t="shared" si="12"/>
        <v>0</v>
      </c>
      <c r="Q248" s="208" t="str">
        <f t="shared" si="13"/>
        <v>Debil</v>
      </c>
      <c r="R248" s="207"/>
      <c r="S248" s="224" t="str">
        <f t="shared" si="14"/>
        <v>Debil</v>
      </c>
      <c r="T248" s="224" t="str">
        <f>IFERROR(VLOOKUP(S248,'Tablas de calculos'!$AU$16:$AV$24,2,FALSE),"")</f>
        <v/>
      </c>
      <c r="U248" s="208" t="str">
        <f>IFERROR(VLOOKUP(T248,'Tablas de calculos'!$AV$16:$AY$24,4),"")</f>
        <v/>
      </c>
      <c r="V248" s="207"/>
      <c r="W248" s="207"/>
      <c r="X248" s="123" t="str">
        <f t="shared" si="15"/>
        <v/>
      </c>
      <c r="Y248" s="208" t="str">
        <f>IFERROR(VLOOKUP(X248,'Tablas de calculos'!$AZ$4:$BE$11,5,FALSE),"")</f>
        <v/>
      </c>
      <c r="Z248" s="208" t="str">
        <f>IFERROR(VLOOKUP(X248,'Tablas de calculos'!$AZ$4:$BE$11,6,FALSE),"")</f>
        <v/>
      </c>
    </row>
    <row r="249" spans="1:26" ht="60" x14ac:dyDescent="0.25">
      <c r="A249" s="232" t="s">
        <v>1130</v>
      </c>
      <c r="B249" s="61">
        <v>6</v>
      </c>
      <c r="C249" s="205" t="str">
        <f>+VLOOKUP(Tabla9[[#This Row],[Cod. Riesgo]],Tabla_Riesgos[[Número]:[Tipo de Riesgo]],6,FALSE)</f>
        <v>Corrupción</v>
      </c>
      <c r="D249" s="119" t="s">
        <v>12</v>
      </c>
      <c r="E249" s="120" t="s">
        <v>639</v>
      </c>
      <c r="F249" s="121">
        <v>6.02</v>
      </c>
      <c r="G249" s="125" t="s">
        <v>185</v>
      </c>
      <c r="H249" s="472"/>
      <c r="I249" s="207"/>
      <c r="J249" s="207"/>
      <c r="K249" s="207"/>
      <c r="L249" s="207"/>
      <c r="M249" s="207"/>
      <c r="N249" s="232"/>
      <c r="O249" s="207"/>
      <c r="P249" s="123">
        <f t="shared" si="12"/>
        <v>0</v>
      </c>
      <c r="Q249" s="208" t="str">
        <f t="shared" si="13"/>
        <v>Debil</v>
      </c>
      <c r="R249" s="207"/>
      <c r="S249" s="224" t="str">
        <f t="shared" si="14"/>
        <v>Debil</v>
      </c>
      <c r="T249" s="224" t="str">
        <f>IFERROR(VLOOKUP(S249,'Tablas de calculos'!$AU$16:$AV$24,2,FALSE),"")</f>
        <v/>
      </c>
      <c r="U249" s="208" t="str">
        <f>IFERROR(VLOOKUP(T249,'Tablas de calculos'!$AV$16:$AY$24,4),"")</f>
        <v/>
      </c>
      <c r="V249" s="207"/>
      <c r="W249" s="207"/>
      <c r="X249" s="123" t="str">
        <f t="shared" si="15"/>
        <v/>
      </c>
      <c r="Y249" s="208" t="str">
        <f>IFERROR(VLOOKUP(X249,'Tablas de calculos'!$AZ$4:$BE$11,5,FALSE),"")</f>
        <v/>
      </c>
      <c r="Z249" s="208" t="str">
        <f>IFERROR(VLOOKUP(X249,'Tablas de calculos'!$AZ$4:$BE$11,6,FALSE),"")</f>
        <v/>
      </c>
    </row>
    <row r="250" spans="1:26" ht="60" x14ac:dyDescent="0.25">
      <c r="A250" s="232" t="s">
        <v>1130</v>
      </c>
      <c r="B250" s="61">
        <v>6</v>
      </c>
      <c r="C250" s="205" t="str">
        <f>+VLOOKUP(Tabla9[[#This Row],[Cod. Riesgo]],Tabla_Riesgos[[Número]:[Tipo de Riesgo]],6,FALSE)</f>
        <v>Corrupción</v>
      </c>
      <c r="D250" s="119" t="s">
        <v>12</v>
      </c>
      <c r="E250" s="120" t="s">
        <v>639</v>
      </c>
      <c r="F250" s="121">
        <v>6.0299999999999994</v>
      </c>
      <c r="G250" s="125" t="s">
        <v>177</v>
      </c>
      <c r="H250" s="472"/>
      <c r="I250" s="207"/>
      <c r="J250" s="207"/>
      <c r="K250" s="207"/>
      <c r="L250" s="207"/>
      <c r="M250" s="207"/>
      <c r="N250" s="232"/>
      <c r="O250" s="207"/>
      <c r="P250" s="123">
        <f t="shared" si="12"/>
        <v>0</v>
      </c>
      <c r="Q250" s="208" t="str">
        <f t="shared" si="13"/>
        <v>Debil</v>
      </c>
      <c r="R250" s="207"/>
      <c r="S250" s="224" t="str">
        <f t="shared" si="14"/>
        <v>Debil</v>
      </c>
      <c r="T250" s="224" t="str">
        <f>IFERROR(VLOOKUP(S250,'Tablas de calculos'!$AU$16:$AV$24,2,FALSE),"")</f>
        <v/>
      </c>
      <c r="U250" s="208" t="str">
        <f>IFERROR(VLOOKUP(T250,'Tablas de calculos'!$AV$16:$AY$24,4),"")</f>
        <v/>
      </c>
      <c r="V250" s="207"/>
      <c r="W250" s="207"/>
      <c r="X250" s="123" t="str">
        <f t="shared" si="15"/>
        <v/>
      </c>
      <c r="Y250" s="208" t="str">
        <f>IFERROR(VLOOKUP(X250,'Tablas de calculos'!$AZ$4:$BE$11,5,FALSE),"")</f>
        <v/>
      </c>
      <c r="Z250" s="208" t="str">
        <f>IFERROR(VLOOKUP(X250,'Tablas de calculos'!$AZ$4:$BE$11,6,FALSE),"")</f>
        <v/>
      </c>
    </row>
    <row r="251" spans="1:26" ht="60" x14ac:dyDescent="0.25">
      <c r="A251" s="232" t="s">
        <v>1130</v>
      </c>
      <c r="B251" s="61">
        <v>6</v>
      </c>
      <c r="C251" s="205" t="str">
        <f>+VLOOKUP(Tabla9[[#This Row],[Cod. Riesgo]],Tabla_Riesgos[[Número]:[Tipo de Riesgo]],6,FALSE)</f>
        <v>Corrupción</v>
      </c>
      <c r="D251" s="119" t="s">
        <v>12</v>
      </c>
      <c r="E251" s="120" t="s">
        <v>639</v>
      </c>
      <c r="F251" s="121">
        <v>6.0399999999999991</v>
      </c>
      <c r="G251" s="125" t="s">
        <v>186</v>
      </c>
      <c r="H251" s="472"/>
      <c r="I251" s="207"/>
      <c r="J251" s="207"/>
      <c r="K251" s="207"/>
      <c r="L251" s="207"/>
      <c r="M251" s="207"/>
      <c r="N251" s="232"/>
      <c r="O251" s="207"/>
      <c r="P251" s="123">
        <f t="shared" si="12"/>
        <v>0</v>
      </c>
      <c r="Q251" s="208" t="str">
        <f t="shared" si="13"/>
        <v>Debil</v>
      </c>
      <c r="R251" s="207"/>
      <c r="S251" s="224" t="str">
        <f t="shared" si="14"/>
        <v>Debil</v>
      </c>
      <c r="T251" s="224" t="str">
        <f>IFERROR(VLOOKUP(S251,'Tablas de calculos'!$AU$16:$AV$24,2,FALSE),"")</f>
        <v/>
      </c>
      <c r="U251" s="208" t="str">
        <f>IFERROR(VLOOKUP(T251,'Tablas de calculos'!$AV$16:$AY$24,4),"")</f>
        <v/>
      </c>
      <c r="V251" s="207"/>
      <c r="W251" s="207"/>
      <c r="X251" s="123" t="str">
        <f t="shared" si="15"/>
        <v/>
      </c>
      <c r="Y251" s="208" t="str">
        <f>IFERROR(VLOOKUP(X251,'Tablas de calculos'!$AZ$4:$BE$11,5,FALSE),"")</f>
        <v/>
      </c>
      <c r="Z251" s="208" t="str">
        <f>IFERROR(VLOOKUP(X251,'Tablas de calculos'!$AZ$4:$BE$11,6,FALSE),"")</f>
        <v/>
      </c>
    </row>
    <row r="252" spans="1:26" ht="75" x14ac:dyDescent="0.25">
      <c r="A252" s="232" t="s">
        <v>1130</v>
      </c>
      <c r="B252" s="61">
        <v>7</v>
      </c>
      <c r="C252" s="205" t="str">
        <f>+VLOOKUP(Tabla9[[#This Row],[Cod. Riesgo]],Tabla_Riesgos[[Número]:[Tipo de Riesgo]],6,FALSE)</f>
        <v>Corrupción</v>
      </c>
      <c r="D252" s="119" t="s">
        <v>12</v>
      </c>
      <c r="E252" s="120" t="s">
        <v>392</v>
      </c>
      <c r="F252" s="121">
        <v>7.01</v>
      </c>
      <c r="G252" s="125" t="s">
        <v>179</v>
      </c>
      <c r="H252" s="472"/>
      <c r="I252" s="207"/>
      <c r="J252" s="207"/>
      <c r="K252" s="207"/>
      <c r="L252" s="207"/>
      <c r="M252" s="207"/>
      <c r="N252" s="232"/>
      <c r="O252" s="207"/>
      <c r="P252" s="123">
        <f t="shared" si="12"/>
        <v>0</v>
      </c>
      <c r="Q252" s="208" t="str">
        <f t="shared" si="13"/>
        <v>Debil</v>
      </c>
      <c r="R252" s="207"/>
      <c r="S252" s="224" t="str">
        <f t="shared" si="14"/>
        <v>Debil</v>
      </c>
      <c r="T252" s="224" t="str">
        <f>IFERROR(VLOOKUP(S252,'Tablas de calculos'!$AU$16:$AV$24,2,FALSE),"")</f>
        <v/>
      </c>
      <c r="U252" s="208" t="str">
        <f>IFERROR(VLOOKUP(T252,'Tablas de calculos'!$AV$16:$AY$24,4),"")</f>
        <v/>
      </c>
      <c r="V252" s="207"/>
      <c r="W252" s="207"/>
      <c r="X252" s="123" t="str">
        <f t="shared" si="15"/>
        <v/>
      </c>
      <c r="Y252" s="208" t="str">
        <f>IFERROR(VLOOKUP(X252,'Tablas de calculos'!$AZ$4:$BE$11,5,FALSE),"")</f>
        <v/>
      </c>
      <c r="Z252" s="208" t="str">
        <f>IFERROR(VLOOKUP(X252,'Tablas de calculos'!$AZ$4:$BE$11,6,FALSE),"")</f>
        <v/>
      </c>
    </row>
    <row r="253" spans="1:26" ht="60" x14ac:dyDescent="0.25">
      <c r="A253" s="232" t="s">
        <v>1130</v>
      </c>
      <c r="B253" s="61">
        <v>7</v>
      </c>
      <c r="C253" s="205" t="str">
        <f>+VLOOKUP(Tabla9[[#This Row],[Cod. Riesgo]],Tabla_Riesgos[[Número]:[Tipo de Riesgo]],6,FALSE)</f>
        <v>Corrupción</v>
      </c>
      <c r="D253" s="119" t="s">
        <v>12</v>
      </c>
      <c r="E253" s="120" t="s">
        <v>392</v>
      </c>
      <c r="F253" s="121">
        <v>7.02</v>
      </c>
      <c r="G253" s="125" t="s">
        <v>177</v>
      </c>
      <c r="H253" s="472"/>
      <c r="I253" s="207"/>
      <c r="J253" s="207"/>
      <c r="K253" s="207"/>
      <c r="L253" s="207"/>
      <c r="M253" s="207"/>
      <c r="N253" s="232"/>
      <c r="O253" s="207"/>
      <c r="P253" s="123">
        <f t="shared" si="12"/>
        <v>0</v>
      </c>
      <c r="Q253" s="208" t="str">
        <f t="shared" si="13"/>
        <v>Debil</v>
      </c>
      <c r="R253" s="207"/>
      <c r="S253" s="224" t="str">
        <f t="shared" si="14"/>
        <v>Debil</v>
      </c>
      <c r="T253" s="224" t="str">
        <f>IFERROR(VLOOKUP(S253,'Tablas de calculos'!$AU$16:$AV$24,2,FALSE),"")</f>
        <v/>
      </c>
      <c r="U253" s="208" t="str">
        <f>IFERROR(VLOOKUP(T253,'Tablas de calculos'!$AV$16:$AY$24,4),"")</f>
        <v/>
      </c>
      <c r="V253" s="207"/>
      <c r="W253" s="207"/>
      <c r="X253" s="123" t="str">
        <f t="shared" si="15"/>
        <v/>
      </c>
      <c r="Y253" s="208" t="str">
        <f>IFERROR(VLOOKUP(X253,'Tablas de calculos'!$AZ$4:$BE$11,5,FALSE),"")</f>
        <v/>
      </c>
      <c r="Z253" s="208" t="str">
        <f>IFERROR(VLOOKUP(X253,'Tablas de calculos'!$AZ$4:$BE$11,6,FALSE),"")</f>
        <v/>
      </c>
    </row>
    <row r="254" spans="1:26" ht="60" x14ac:dyDescent="0.25">
      <c r="A254" s="232" t="s">
        <v>1130</v>
      </c>
      <c r="B254" s="61">
        <v>7</v>
      </c>
      <c r="C254" s="205" t="str">
        <f>+VLOOKUP(Tabla9[[#This Row],[Cod. Riesgo]],Tabla_Riesgos[[Número]:[Tipo de Riesgo]],6,FALSE)</f>
        <v>Corrupción</v>
      </c>
      <c r="D254" s="119" t="s">
        <v>12</v>
      </c>
      <c r="E254" s="120" t="s">
        <v>392</v>
      </c>
      <c r="F254" s="121">
        <v>7.0299999999999994</v>
      </c>
      <c r="G254" s="125" t="s">
        <v>186</v>
      </c>
      <c r="H254" s="472"/>
      <c r="I254" s="207"/>
      <c r="J254" s="207"/>
      <c r="K254" s="207"/>
      <c r="L254" s="207"/>
      <c r="M254" s="207"/>
      <c r="N254" s="232"/>
      <c r="O254" s="207"/>
      <c r="P254" s="123">
        <f t="shared" si="12"/>
        <v>0</v>
      </c>
      <c r="Q254" s="208" t="str">
        <f t="shared" si="13"/>
        <v>Debil</v>
      </c>
      <c r="R254" s="207"/>
      <c r="S254" s="224" t="str">
        <f t="shared" si="14"/>
        <v>Debil</v>
      </c>
      <c r="T254" s="224" t="str">
        <f>IFERROR(VLOOKUP(S254,'Tablas de calculos'!$AU$16:$AV$24,2,FALSE),"")</f>
        <v/>
      </c>
      <c r="U254" s="208" t="str">
        <f>IFERROR(VLOOKUP(T254,'Tablas de calculos'!$AV$16:$AY$24,4),"")</f>
        <v/>
      </c>
      <c r="V254" s="207"/>
      <c r="W254" s="207"/>
      <c r="X254" s="123" t="str">
        <f t="shared" si="15"/>
        <v/>
      </c>
      <c r="Y254" s="208" t="str">
        <f>IFERROR(VLOOKUP(X254,'Tablas de calculos'!$AZ$4:$BE$11,5,FALSE),"")</f>
        <v/>
      </c>
      <c r="Z254" s="208" t="str">
        <f>IFERROR(VLOOKUP(X254,'Tablas de calculos'!$AZ$4:$BE$11,6,FALSE),"")</f>
        <v/>
      </c>
    </row>
    <row r="255" spans="1:26" ht="75" x14ac:dyDescent="0.25">
      <c r="A255" s="232" t="s">
        <v>1130</v>
      </c>
      <c r="B255" s="61">
        <v>8</v>
      </c>
      <c r="C255" s="205" t="str">
        <f>+VLOOKUP(Tabla9[[#This Row],[Cod. Riesgo]],Tabla_Riesgos[[Número]:[Tipo de Riesgo]],6,FALSE)</f>
        <v>Corrupción</v>
      </c>
      <c r="D255" s="119" t="s">
        <v>12</v>
      </c>
      <c r="E255" s="120" t="s">
        <v>641</v>
      </c>
      <c r="F255" s="121">
        <v>8.01</v>
      </c>
      <c r="G255" s="125" t="s">
        <v>179</v>
      </c>
      <c r="H255" s="472"/>
      <c r="I255" s="207"/>
      <c r="J255" s="207"/>
      <c r="K255" s="207"/>
      <c r="L255" s="207"/>
      <c r="M255" s="207"/>
      <c r="N255" s="232"/>
      <c r="O255" s="207"/>
      <c r="P255" s="123">
        <f t="shared" si="12"/>
        <v>0</v>
      </c>
      <c r="Q255" s="208" t="str">
        <f t="shared" si="13"/>
        <v>Debil</v>
      </c>
      <c r="R255" s="207"/>
      <c r="S255" s="224" t="str">
        <f t="shared" si="14"/>
        <v>Debil</v>
      </c>
      <c r="T255" s="224" t="str">
        <f>IFERROR(VLOOKUP(S255,'Tablas de calculos'!$AU$16:$AV$24,2,FALSE),"")</f>
        <v/>
      </c>
      <c r="U255" s="208" t="str">
        <f>IFERROR(VLOOKUP(T255,'Tablas de calculos'!$AV$16:$AY$24,4),"")</f>
        <v/>
      </c>
      <c r="V255" s="207"/>
      <c r="W255" s="207"/>
      <c r="X255" s="123" t="str">
        <f t="shared" si="15"/>
        <v/>
      </c>
      <c r="Y255" s="208" t="str">
        <f>IFERROR(VLOOKUP(X255,'Tablas de calculos'!$AZ$4:$BE$11,5,FALSE),"")</f>
        <v/>
      </c>
      <c r="Z255" s="208" t="str">
        <f>IFERROR(VLOOKUP(X255,'Tablas de calculos'!$AZ$4:$BE$11,6,FALSE),"")</f>
        <v/>
      </c>
    </row>
    <row r="256" spans="1:26" ht="75" x14ac:dyDescent="0.25">
      <c r="A256" s="232" t="s">
        <v>1130</v>
      </c>
      <c r="B256" s="61">
        <v>8</v>
      </c>
      <c r="C256" s="205" t="str">
        <f>+VLOOKUP(Tabla9[[#This Row],[Cod. Riesgo]],Tabla_Riesgos[[Número]:[Tipo de Riesgo]],6,FALSE)</f>
        <v>Corrupción</v>
      </c>
      <c r="D256" s="119" t="s">
        <v>12</v>
      </c>
      <c r="E256" s="120" t="s">
        <v>641</v>
      </c>
      <c r="F256" s="121">
        <v>8.02</v>
      </c>
      <c r="G256" s="125" t="s">
        <v>185</v>
      </c>
      <c r="H256" s="472"/>
      <c r="I256" s="207"/>
      <c r="J256" s="207"/>
      <c r="K256" s="207"/>
      <c r="L256" s="207"/>
      <c r="M256" s="207"/>
      <c r="N256" s="232"/>
      <c r="O256" s="207"/>
      <c r="P256" s="123">
        <f t="shared" si="12"/>
        <v>0</v>
      </c>
      <c r="Q256" s="208" t="str">
        <f t="shared" si="13"/>
        <v>Debil</v>
      </c>
      <c r="R256" s="207"/>
      <c r="S256" s="224" t="str">
        <f t="shared" si="14"/>
        <v>Debil</v>
      </c>
      <c r="T256" s="224" t="str">
        <f>IFERROR(VLOOKUP(S256,'Tablas de calculos'!$AU$16:$AV$24,2,FALSE),"")</f>
        <v/>
      </c>
      <c r="U256" s="208" t="str">
        <f>IFERROR(VLOOKUP(T256,'Tablas de calculos'!$AV$16:$AY$24,4),"")</f>
        <v/>
      </c>
      <c r="V256" s="207"/>
      <c r="W256" s="207"/>
      <c r="X256" s="123" t="str">
        <f t="shared" si="15"/>
        <v/>
      </c>
      <c r="Y256" s="208" t="str">
        <f>IFERROR(VLOOKUP(X256,'Tablas de calculos'!$AZ$4:$BE$11,5,FALSE),"")</f>
        <v/>
      </c>
      <c r="Z256" s="208" t="str">
        <f>IFERROR(VLOOKUP(X256,'Tablas de calculos'!$AZ$4:$BE$11,6,FALSE),"")</f>
        <v/>
      </c>
    </row>
    <row r="257" spans="1:26" ht="75" x14ac:dyDescent="0.25">
      <c r="A257" s="232" t="s">
        <v>1130</v>
      </c>
      <c r="B257" s="61">
        <v>8</v>
      </c>
      <c r="C257" s="205" t="str">
        <f>+VLOOKUP(Tabla9[[#This Row],[Cod. Riesgo]],Tabla_Riesgos[[Número]:[Tipo de Riesgo]],6,FALSE)</f>
        <v>Corrupción</v>
      </c>
      <c r="D257" s="119" t="s">
        <v>12</v>
      </c>
      <c r="E257" s="120" t="s">
        <v>641</v>
      </c>
      <c r="F257" s="121">
        <v>8.0299999999999994</v>
      </c>
      <c r="G257" s="125" t="s">
        <v>177</v>
      </c>
      <c r="H257" s="472"/>
      <c r="I257" s="207"/>
      <c r="J257" s="207"/>
      <c r="K257" s="207"/>
      <c r="L257" s="207"/>
      <c r="M257" s="207"/>
      <c r="N257" s="232"/>
      <c r="O257" s="207"/>
      <c r="P257" s="123">
        <f t="shared" si="12"/>
        <v>0</v>
      </c>
      <c r="Q257" s="208" t="str">
        <f t="shared" si="13"/>
        <v>Debil</v>
      </c>
      <c r="R257" s="207"/>
      <c r="S257" s="224" t="str">
        <f t="shared" si="14"/>
        <v>Debil</v>
      </c>
      <c r="T257" s="224" t="str">
        <f>IFERROR(VLOOKUP(S257,'Tablas de calculos'!$AU$16:$AV$24,2,FALSE),"")</f>
        <v/>
      </c>
      <c r="U257" s="208" t="str">
        <f>IFERROR(VLOOKUP(T257,'Tablas de calculos'!$AV$16:$AY$24,4),"")</f>
        <v/>
      </c>
      <c r="V257" s="207"/>
      <c r="W257" s="207"/>
      <c r="X257" s="123" t="str">
        <f t="shared" si="15"/>
        <v/>
      </c>
      <c r="Y257" s="208" t="str">
        <f>IFERROR(VLOOKUP(X257,'Tablas de calculos'!$AZ$4:$BE$11,5,FALSE),"")</f>
        <v/>
      </c>
      <c r="Z257" s="208" t="str">
        <f>IFERROR(VLOOKUP(X257,'Tablas de calculos'!$AZ$4:$BE$11,6,FALSE),"")</f>
        <v/>
      </c>
    </row>
    <row r="258" spans="1:26" ht="75" x14ac:dyDescent="0.25">
      <c r="A258" s="232" t="s">
        <v>1130</v>
      </c>
      <c r="B258" s="61">
        <v>8</v>
      </c>
      <c r="C258" s="205" t="str">
        <f>+VLOOKUP(Tabla9[[#This Row],[Cod. Riesgo]],Tabla_Riesgos[[Número]:[Tipo de Riesgo]],6,FALSE)</f>
        <v>Corrupción</v>
      </c>
      <c r="D258" s="119" t="s">
        <v>12</v>
      </c>
      <c r="E258" s="120" t="s">
        <v>641</v>
      </c>
      <c r="F258" s="121">
        <v>8.0399999999999991</v>
      </c>
      <c r="G258" s="125" t="s">
        <v>173</v>
      </c>
      <c r="H258" s="472"/>
      <c r="I258" s="207"/>
      <c r="J258" s="207"/>
      <c r="K258" s="207"/>
      <c r="L258" s="207"/>
      <c r="M258" s="207"/>
      <c r="N258" s="232"/>
      <c r="O258" s="207"/>
      <c r="P258" s="123">
        <f t="shared" si="12"/>
        <v>0</v>
      </c>
      <c r="Q258" s="208" t="str">
        <f t="shared" si="13"/>
        <v>Debil</v>
      </c>
      <c r="R258" s="207"/>
      <c r="S258" s="224" t="str">
        <f t="shared" si="14"/>
        <v>Debil</v>
      </c>
      <c r="T258" s="224" t="str">
        <f>IFERROR(VLOOKUP(S258,'Tablas de calculos'!$AU$16:$AV$24,2,FALSE),"")</f>
        <v/>
      </c>
      <c r="U258" s="208" t="str">
        <f>IFERROR(VLOOKUP(T258,'Tablas de calculos'!$AV$16:$AY$24,4),"")</f>
        <v/>
      </c>
      <c r="V258" s="207"/>
      <c r="W258" s="207"/>
      <c r="X258" s="123" t="str">
        <f t="shared" si="15"/>
        <v/>
      </c>
      <c r="Y258" s="208" t="str">
        <f>IFERROR(VLOOKUP(X258,'Tablas de calculos'!$AZ$4:$BE$11,5,FALSE),"")</f>
        <v/>
      </c>
      <c r="Z258" s="208" t="str">
        <f>IFERROR(VLOOKUP(X258,'Tablas de calculos'!$AZ$4:$BE$11,6,FALSE),"")</f>
        <v/>
      </c>
    </row>
    <row r="259" spans="1:26" ht="75" x14ac:dyDescent="0.25">
      <c r="A259" s="232" t="s">
        <v>1130</v>
      </c>
      <c r="B259" s="61">
        <v>8</v>
      </c>
      <c r="C259" s="205" t="str">
        <f>+VLOOKUP(Tabla9[[#This Row],[Cod. Riesgo]],Tabla_Riesgos[[Número]:[Tipo de Riesgo]],6,FALSE)</f>
        <v>Corrupción</v>
      </c>
      <c r="D259" s="119" t="s">
        <v>12</v>
      </c>
      <c r="E259" s="120" t="s">
        <v>641</v>
      </c>
      <c r="F259" s="121">
        <v>8.0499999999999989</v>
      </c>
      <c r="G259" s="125" t="s">
        <v>186</v>
      </c>
      <c r="H259" s="472"/>
      <c r="I259" s="207"/>
      <c r="J259" s="207"/>
      <c r="K259" s="207"/>
      <c r="L259" s="207"/>
      <c r="M259" s="207"/>
      <c r="N259" s="232"/>
      <c r="O259" s="207"/>
      <c r="P259" s="123">
        <f t="shared" si="12"/>
        <v>0</v>
      </c>
      <c r="Q259" s="208" t="str">
        <f t="shared" si="13"/>
        <v>Debil</v>
      </c>
      <c r="R259" s="207"/>
      <c r="S259" s="224" t="str">
        <f t="shared" si="14"/>
        <v>Debil</v>
      </c>
      <c r="T259" s="224" t="str">
        <f>IFERROR(VLOOKUP(S259,'Tablas de calculos'!$AU$16:$AV$24,2,FALSE),"")</f>
        <v/>
      </c>
      <c r="U259" s="208" t="str">
        <f>IFERROR(VLOOKUP(T259,'Tablas de calculos'!$AV$16:$AY$24,4),"")</f>
        <v/>
      </c>
      <c r="V259" s="207"/>
      <c r="W259" s="207"/>
      <c r="X259" s="123" t="str">
        <f t="shared" si="15"/>
        <v/>
      </c>
      <c r="Y259" s="208" t="str">
        <f>IFERROR(VLOOKUP(X259,'Tablas de calculos'!$AZ$4:$BE$11,5,FALSE),"")</f>
        <v/>
      </c>
      <c r="Z259" s="208" t="str">
        <f>IFERROR(VLOOKUP(X259,'Tablas de calculos'!$AZ$4:$BE$11,6,FALSE),"")</f>
        <v/>
      </c>
    </row>
    <row r="260" spans="1:26" ht="75" x14ac:dyDescent="0.25">
      <c r="A260" s="232" t="s">
        <v>1130</v>
      </c>
      <c r="B260" s="61">
        <v>9</v>
      </c>
      <c r="C260" s="205" t="str">
        <f>+VLOOKUP(Tabla9[[#This Row],[Cod. Riesgo]],Tabla_Riesgos[[Número]:[Tipo de Riesgo]],6,FALSE)</f>
        <v>Corrupción</v>
      </c>
      <c r="D260" s="119" t="s">
        <v>12</v>
      </c>
      <c r="E260" s="120" t="s">
        <v>391</v>
      </c>
      <c r="F260" s="121">
        <v>9.01</v>
      </c>
      <c r="G260" s="125" t="s">
        <v>187</v>
      </c>
      <c r="H260" s="472"/>
      <c r="I260" s="207"/>
      <c r="J260" s="207"/>
      <c r="K260" s="207"/>
      <c r="L260" s="207"/>
      <c r="M260" s="207"/>
      <c r="N260" s="232"/>
      <c r="O260" s="207"/>
      <c r="P260" s="123">
        <f t="shared" si="12"/>
        <v>0</v>
      </c>
      <c r="Q260" s="208" t="str">
        <f t="shared" si="13"/>
        <v>Debil</v>
      </c>
      <c r="R260" s="207"/>
      <c r="S260" s="224" t="str">
        <f t="shared" si="14"/>
        <v>Debil</v>
      </c>
      <c r="T260" s="224" t="str">
        <f>IFERROR(VLOOKUP(S260,'Tablas de calculos'!$AU$16:$AV$24,2,FALSE),"")</f>
        <v/>
      </c>
      <c r="U260" s="208" t="str">
        <f>IFERROR(VLOOKUP(T260,'Tablas de calculos'!$AV$16:$AY$24,4),"")</f>
        <v/>
      </c>
      <c r="V260" s="207"/>
      <c r="W260" s="207"/>
      <c r="X260" s="123" t="str">
        <f t="shared" si="15"/>
        <v/>
      </c>
      <c r="Y260" s="208" t="str">
        <f>IFERROR(VLOOKUP(X260,'Tablas de calculos'!$AZ$4:$BE$11,5,FALSE),"")</f>
        <v/>
      </c>
      <c r="Z260" s="208" t="str">
        <f>IFERROR(VLOOKUP(X260,'Tablas de calculos'!$AZ$4:$BE$11,6,FALSE),"")</f>
        <v/>
      </c>
    </row>
    <row r="261" spans="1:26" ht="75" x14ac:dyDescent="0.25">
      <c r="A261" s="232" t="s">
        <v>1130</v>
      </c>
      <c r="B261" s="61">
        <v>9</v>
      </c>
      <c r="C261" s="205" t="str">
        <f>+VLOOKUP(Tabla9[[#This Row],[Cod. Riesgo]],Tabla_Riesgos[[Número]:[Tipo de Riesgo]],6,FALSE)</f>
        <v>Corrupción</v>
      </c>
      <c r="D261" s="119" t="s">
        <v>12</v>
      </c>
      <c r="E261" s="120" t="s">
        <v>391</v>
      </c>
      <c r="F261" s="121">
        <v>9.02</v>
      </c>
      <c r="G261" s="125" t="s">
        <v>188</v>
      </c>
      <c r="H261" s="472"/>
      <c r="I261" s="207"/>
      <c r="J261" s="207"/>
      <c r="K261" s="207"/>
      <c r="L261" s="207"/>
      <c r="M261" s="207"/>
      <c r="N261" s="232"/>
      <c r="O261" s="207"/>
      <c r="P261" s="123">
        <f t="shared" ref="P261:P324" si="20">IFERROR(IF(I261="Asignado",15,0)+IF(J261="Adecuado",15,0)+IF(K261="Oportuna",15,0)+IF(L261="Prevenir",15,0)+IF(L261="Detectar",10,0)+IF(M261="Confiable",15,0)+IF(N261="Se investigan y resuelven oportunamente",15,0)+IF(O261="Completa",10,0)+IF(O261="Incompleta",5,0),"")</f>
        <v>0</v>
      </c>
      <c r="Q261" s="208" t="str">
        <f t="shared" ref="Q261:Q324" si="21">IF(P261&lt;86,"Debil",IF(P261&lt;96,"Moderado","Fuerte"))</f>
        <v>Debil</v>
      </c>
      <c r="R261" s="207"/>
      <c r="S261" s="224" t="str">
        <f t="shared" ref="S261:S324" si="22">_xlfn.CONCAT(Q261,R261)</f>
        <v>Debil</v>
      </c>
      <c r="T261" s="224" t="str">
        <f>IFERROR(VLOOKUP(S261,'Tablas de calculos'!$AU$16:$AV$24,2,FALSE),"")</f>
        <v/>
      </c>
      <c r="U261" s="208" t="str">
        <f>IFERROR(VLOOKUP(T261,'Tablas de calculos'!$AV$16:$AY$24,4),"")</f>
        <v/>
      </c>
      <c r="V261" s="207"/>
      <c r="W261" s="207"/>
      <c r="X261" s="123" t="str">
        <f t="shared" ref="X261:X324" si="23">CONCATENATE(U261,V261,W261)</f>
        <v/>
      </c>
      <c r="Y261" s="208" t="str">
        <f>IFERROR(VLOOKUP(X261,'Tablas de calculos'!$AZ$4:$BE$11,5,FALSE),"")</f>
        <v/>
      </c>
      <c r="Z261" s="208" t="str">
        <f>IFERROR(VLOOKUP(X261,'Tablas de calculos'!$AZ$4:$BE$11,6,FALSE),"")</f>
        <v/>
      </c>
    </row>
    <row r="262" spans="1:26" ht="75" x14ac:dyDescent="0.25">
      <c r="A262" s="232" t="s">
        <v>1130</v>
      </c>
      <c r="B262" s="61">
        <v>9</v>
      </c>
      <c r="C262" s="205" t="str">
        <f>+VLOOKUP(Tabla9[[#This Row],[Cod. Riesgo]],Tabla_Riesgos[[Número]:[Tipo de Riesgo]],6,FALSE)</f>
        <v>Corrupción</v>
      </c>
      <c r="D262" s="119" t="s">
        <v>12</v>
      </c>
      <c r="E262" s="120" t="s">
        <v>391</v>
      </c>
      <c r="F262" s="121">
        <v>9.0299999999999994</v>
      </c>
      <c r="G262" s="125" t="s">
        <v>189</v>
      </c>
      <c r="H262" s="472"/>
      <c r="I262" s="207"/>
      <c r="J262" s="207"/>
      <c r="K262" s="207"/>
      <c r="L262" s="207"/>
      <c r="M262" s="207"/>
      <c r="N262" s="232"/>
      <c r="O262" s="207"/>
      <c r="P262" s="123">
        <f t="shared" si="20"/>
        <v>0</v>
      </c>
      <c r="Q262" s="208" t="str">
        <f t="shared" si="21"/>
        <v>Debil</v>
      </c>
      <c r="R262" s="207"/>
      <c r="S262" s="224" t="str">
        <f t="shared" si="22"/>
        <v>Debil</v>
      </c>
      <c r="T262" s="224" t="str">
        <f>IFERROR(VLOOKUP(S262,'Tablas de calculos'!$AU$16:$AV$24,2,FALSE),"")</f>
        <v/>
      </c>
      <c r="U262" s="208" t="str">
        <f>IFERROR(VLOOKUP(T262,'Tablas de calculos'!$AV$16:$AY$24,4),"")</f>
        <v/>
      </c>
      <c r="V262" s="207"/>
      <c r="W262" s="207"/>
      <c r="X262" s="123" t="str">
        <f t="shared" si="23"/>
        <v/>
      </c>
      <c r="Y262" s="208" t="str">
        <f>IFERROR(VLOOKUP(X262,'Tablas de calculos'!$AZ$4:$BE$11,5,FALSE),"")</f>
        <v/>
      </c>
      <c r="Z262" s="208" t="str">
        <f>IFERROR(VLOOKUP(X262,'Tablas de calculos'!$AZ$4:$BE$11,6,FALSE),"")</f>
        <v/>
      </c>
    </row>
    <row r="263" spans="1:26" ht="75" x14ac:dyDescent="0.25">
      <c r="A263" s="232" t="s">
        <v>1130</v>
      </c>
      <c r="B263" s="61">
        <v>9</v>
      </c>
      <c r="C263" s="205" t="str">
        <f>+VLOOKUP(Tabla9[[#This Row],[Cod. Riesgo]],Tabla_Riesgos[[Número]:[Tipo de Riesgo]],6,FALSE)</f>
        <v>Corrupción</v>
      </c>
      <c r="D263" s="119" t="s">
        <v>12</v>
      </c>
      <c r="E263" s="120" t="s">
        <v>391</v>
      </c>
      <c r="F263" s="121">
        <v>9.0399999999999991</v>
      </c>
      <c r="G263" s="125" t="s">
        <v>190</v>
      </c>
      <c r="H263" s="472"/>
      <c r="I263" s="207"/>
      <c r="J263" s="207"/>
      <c r="K263" s="207"/>
      <c r="L263" s="207"/>
      <c r="M263" s="207"/>
      <c r="N263" s="232"/>
      <c r="O263" s="207"/>
      <c r="P263" s="123">
        <f t="shared" si="20"/>
        <v>0</v>
      </c>
      <c r="Q263" s="208" t="str">
        <f t="shared" si="21"/>
        <v>Debil</v>
      </c>
      <c r="R263" s="207"/>
      <c r="S263" s="224" t="str">
        <f t="shared" si="22"/>
        <v>Debil</v>
      </c>
      <c r="T263" s="224" t="str">
        <f>IFERROR(VLOOKUP(S263,'Tablas de calculos'!$AU$16:$AV$24,2,FALSE),"")</f>
        <v/>
      </c>
      <c r="U263" s="208" t="str">
        <f>IFERROR(VLOOKUP(T263,'Tablas de calculos'!$AV$16:$AY$24,4),"")</f>
        <v/>
      </c>
      <c r="V263" s="207"/>
      <c r="W263" s="207"/>
      <c r="X263" s="123" t="str">
        <f t="shared" si="23"/>
        <v/>
      </c>
      <c r="Y263" s="208" t="str">
        <f>IFERROR(VLOOKUP(X263,'Tablas de calculos'!$AZ$4:$BE$11,5,FALSE),"")</f>
        <v/>
      </c>
      <c r="Z263" s="208" t="str">
        <f>IFERROR(VLOOKUP(X263,'Tablas de calculos'!$AZ$4:$BE$11,6,FALSE),"")</f>
        <v/>
      </c>
    </row>
    <row r="264" spans="1:26" ht="75" x14ac:dyDescent="0.25">
      <c r="A264" s="232" t="s">
        <v>1130</v>
      </c>
      <c r="B264" s="61">
        <v>9</v>
      </c>
      <c r="C264" s="205" t="str">
        <f>+VLOOKUP(Tabla9[[#This Row],[Cod. Riesgo]],Tabla_Riesgos[[Número]:[Tipo de Riesgo]],6,FALSE)</f>
        <v>Corrupción</v>
      </c>
      <c r="D264" s="119" t="s">
        <v>12</v>
      </c>
      <c r="E264" s="120" t="s">
        <v>391</v>
      </c>
      <c r="F264" s="121">
        <v>9.0499999999999989</v>
      </c>
      <c r="G264" s="125" t="s">
        <v>191</v>
      </c>
      <c r="H264" s="472"/>
      <c r="I264" s="207"/>
      <c r="J264" s="207"/>
      <c r="K264" s="207"/>
      <c r="L264" s="207"/>
      <c r="M264" s="207"/>
      <c r="N264" s="232"/>
      <c r="O264" s="207"/>
      <c r="P264" s="123">
        <f t="shared" si="20"/>
        <v>0</v>
      </c>
      <c r="Q264" s="208" t="str">
        <f t="shared" si="21"/>
        <v>Debil</v>
      </c>
      <c r="R264" s="207"/>
      <c r="S264" s="224" t="str">
        <f t="shared" si="22"/>
        <v>Debil</v>
      </c>
      <c r="T264" s="224" t="str">
        <f>IFERROR(VLOOKUP(S264,'Tablas de calculos'!$AU$16:$AV$24,2,FALSE),"")</f>
        <v/>
      </c>
      <c r="U264" s="208" t="str">
        <f>IFERROR(VLOOKUP(T264,'Tablas de calculos'!$AV$16:$AY$24,4),"")</f>
        <v/>
      </c>
      <c r="V264" s="207"/>
      <c r="W264" s="207"/>
      <c r="X264" s="123" t="str">
        <f t="shared" si="23"/>
        <v/>
      </c>
      <c r="Y264" s="208" t="str">
        <f>IFERROR(VLOOKUP(X264,'Tablas de calculos'!$AZ$4:$BE$11,5,FALSE),"")</f>
        <v/>
      </c>
      <c r="Z264" s="208" t="str">
        <f>IFERROR(VLOOKUP(X264,'Tablas de calculos'!$AZ$4:$BE$11,6,FALSE),"")</f>
        <v/>
      </c>
    </row>
    <row r="265" spans="1:26" ht="75" x14ac:dyDescent="0.25">
      <c r="A265" s="232" t="s">
        <v>1130</v>
      </c>
      <c r="B265" s="61">
        <v>9</v>
      </c>
      <c r="C265" s="205" t="str">
        <f>+VLOOKUP(Tabla9[[#This Row],[Cod. Riesgo]],Tabla_Riesgos[[Número]:[Tipo de Riesgo]],6,FALSE)</f>
        <v>Corrupción</v>
      </c>
      <c r="D265" s="119" t="s">
        <v>12</v>
      </c>
      <c r="E265" s="120" t="s">
        <v>391</v>
      </c>
      <c r="F265" s="121">
        <v>9.0599999999999987</v>
      </c>
      <c r="G265" s="125" t="s">
        <v>192</v>
      </c>
      <c r="H265" s="472"/>
      <c r="I265" s="207"/>
      <c r="J265" s="207"/>
      <c r="K265" s="207"/>
      <c r="L265" s="207"/>
      <c r="M265" s="207"/>
      <c r="N265" s="232"/>
      <c r="O265" s="207"/>
      <c r="P265" s="123">
        <f t="shared" si="20"/>
        <v>0</v>
      </c>
      <c r="Q265" s="208" t="str">
        <f t="shared" si="21"/>
        <v>Debil</v>
      </c>
      <c r="R265" s="207"/>
      <c r="S265" s="224" t="str">
        <f t="shared" si="22"/>
        <v>Debil</v>
      </c>
      <c r="T265" s="224" t="str">
        <f>IFERROR(VLOOKUP(S265,'Tablas de calculos'!$AU$16:$AV$24,2,FALSE),"")</f>
        <v/>
      </c>
      <c r="U265" s="208" t="str">
        <f>IFERROR(VLOOKUP(T265,'Tablas de calculos'!$AV$16:$AY$24,4),"")</f>
        <v/>
      </c>
      <c r="V265" s="207"/>
      <c r="W265" s="207"/>
      <c r="X265" s="123" t="str">
        <f t="shared" si="23"/>
        <v/>
      </c>
      <c r="Y265" s="208" t="str">
        <f>IFERROR(VLOOKUP(X265,'Tablas de calculos'!$AZ$4:$BE$11,5,FALSE),"")</f>
        <v/>
      </c>
      <c r="Z265" s="208" t="str">
        <f>IFERROR(VLOOKUP(X265,'Tablas de calculos'!$AZ$4:$BE$11,6,FALSE),"")</f>
        <v/>
      </c>
    </row>
    <row r="266" spans="1:26" ht="90" x14ac:dyDescent="0.25">
      <c r="A266" s="232" t="s">
        <v>1130</v>
      </c>
      <c r="B266" s="61">
        <v>10</v>
      </c>
      <c r="C266" s="205" t="str">
        <f>+VLOOKUP(Tabla9[[#This Row],[Cod. Riesgo]],Tabla_Riesgos[[Número]:[Tipo de Riesgo]],6,FALSE)</f>
        <v>Corrupción</v>
      </c>
      <c r="D266" s="119" t="s">
        <v>12</v>
      </c>
      <c r="E266" s="120" t="s">
        <v>623</v>
      </c>
      <c r="F266" s="121">
        <v>10.01</v>
      </c>
      <c r="G266" s="125" t="s">
        <v>177</v>
      </c>
      <c r="H266" s="472"/>
      <c r="I266" s="207"/>
      <c r="J266" s="207"/>
      <c r="K266" s="207"/>
      <c r="L266" s="207"/>
      <c r="M266" s="207"/>
      <c r="N266" s="232"/>
      <c r="O266" s="207"/>
      <c r="P266" s="123">
        <f t="shared" si="20"/>
        <v>0</v>
      </c>
      <c r="Q266" s="208" t="str">
        <f t="shared" si="21"/>
        <v>Debil</v>
      </c>
      <c r="R266" s="207"/>
      <c r="S266" s="224" t="str">
        <f t="shared" si="22"/>
        <v>Debil</v>
      </c>
      <c r="T266" s="224" t="str">
        <f>IFERROR(VLOOKUP(S266,'Tablas de calculos'!$AU$16:$AV$24,2,FALSE),"")</f>
        <v/>
      </c>
      <c r="U266" s="208" t="str">
        <f>IFERROR(VLOOKUP(T266,'Tablas de calculos'!$AV$16:$AY$24,4),"")</f>
        <v/>
      </c>
      <c r="V266" s="207"/>
      <c r="W266" s="207"/>
      <c r="X266" s="123" t="str">
        <f t="shared" si="23"/>
        <v/>
      </c>
      <c r="Y266" s="208" t="str">
        <f>IFERROR(VLOOKUP(X266,'Tablas de calculos'!$AZ$4:$BE$11,5,FALSE),"")</f>
        <v/>
      </c>
      <c r="Z266" s="208" t="str">
        <f>IFERROR(VLOOKUP(X266,'Tablas de calculos'!$AZ$4:$BE$11,6,FALSE),"")</f>
        <v/>
      </c>
    </row>
    <row r="267" spans="1:26" ht="60" x14ac:dyDescent="0.25">
      <c r="A267" s="232" t="s">
        <v>1130</v>
      </c>
      <c r="B267" s="61">
        <v>74</v>
      </c>
      <c r="C267" s="205" t="str">
        <f>+VLOOKUP(Tabla9[[#This Row],[Cod. Riesgo]],Tabla_Riesgos[[Número]:[Tipo de Riesgo]],6,FALSE)</f>
        <v>Seguridad de la Información</v>
      </c>
      <c r="D267" s="119" t="s">
        <v>45</v>
      </c>
      <c r="E267" s="120" t="s">
        <v>636</v>
      </c>
      <c r="F267" s="121">
        <v>74.010000000000005</v>
      </c>
      <c r="G267" s="125" t="s">
        <v>1134</v>
      </c>
      <c r="H267" s="472" t="s">
        <v>543</v>
      </c>
      <c r="I267" s="207"/>
      <c r="J267" s="207"/>
      <c r="K267" s="207"/>
      <c r="L267" s="207"/>
      <c r="M267" s="207"/>
      <c r="N267" s="232"/>
      <c r="O267" s="207"/>
      <c r="P267" s="123">
        <f t="shared" si="20"/>
        <v>0</v>
      </c>
      <c r="Q267" s="208" t="str">
        <f t="shared" si="21"/>
        <v>Debil</v>
      </c>
      <c r="R267" s="207"/>
      <c r="S267" s="224" t="str">
        <f t="shared" si="22"/>
        <v>Debil</v>
      </c>
      <c r="T267" s="224" t="str">
        <f>IFERROR(VLOOKUP(S267,'Tablas de calculos'!$AU$16:$AV$24,2,FALSE),"")</f>
        <v/>
      </c>
      <c r="U267" s="208" t="str">
        <f>IFERROR(VLOOKUP(T267,'Tablas de calculos'!$AV$16:$AY$24,4),"")</f>
        <v/>
      </c>
      <c r="V267" s="207"/>
      <c r="W267" s="207"/>
      <c r="X267" s="123" t="str">
        <f t="shared" si="23"/>
        <v/>
      </c>
      <c r="Y267" s="208" t="str">
        <f>IFERROR(VLOOKUP(X267,'Tablas de calculos'!$AZ$4:$BE$11,5,FALSE),"")</f>
        <v/>
      </c>
      <c r="Z267" s="208" t="str">
        <f>IFERROR(VLOOKUP(X267,'Tablas de calculos'!$AZ$4:$BE$11,6,FALSE),"")</f>
        <v/>
      </c>
    </row>
    <row r="268" spans="1:26" ht="60" x14ac:dyDescent="0.25">
      <c r="A268" s="232" t="s">
        <v>1130</v>
      </c>
      <c r="B268" s="61">
        <v>74</v>
      </c>
      <c r="C268" s="205" t="str">
        <f>+VLOOKUP(Tabla9[[#This Row],[Cod. Riesgo]],Tabla_Riesgos[[Número]:[Tipo de Riesgo]],6,FALSE)</f>
        <v>Seguridad de la Información</v>
      </c>
      <c r="D268" s="119" t="s">
        <v>45</v>
      </c>
      <c r="E268" s="120" t="s">
        <v>636</v>
      </c>
      <c r="F268" s="121">
        <v>74.02000000000001</v>
      </c>
      <c r="G268" s="125" t="s">
        <v>194</v>
      </c>
      <c r="H268" s="472" t="s">
        <v>544</v>
      </c>
      <c r="I268" s="207"/>
      <c r="J268" s="207"/>
      <c r="K268" s="207"/>
      <c r="L268" s="207"/>
      <c r="M268" s="207"/>
      <c r="N268" s="232"/>
      <c r="O268" s="207"/>
      <c r="P268" s="123">
        <f t="shared" si="20"/>
        <v>0</v>
      </c>
      <c r="Q268" s="208" t="str">
        <f t="shared" si="21"/>
        <v>Debil</v>
      </c>
      <c r="R268" s="207"/>
      <c r="S268" s="224" t="str">
        <f t="shared" si="22"/>
        <v>Debil</v>
      </c>
      <c r="T268" s="224" t="str">
        <f>IFERROR(VLOOKUP(S268,'Tablas de calculos'!$AU$16:$AV$24,2,FALSE),"")</f>
        <v/>
      </c>
      <c r="U268" s="208" t="str">
        <f>IFERROR(VLOOKUP(T268,'Tablas de calculos'!$AV$16:$AY$24,4),"")</f>
        <v/>
      </c>
      <c r="V268" s="207"/>
      <c r="W268" s="207"/>
      <c r="X268" s="123" t="str">
        <f t="shared" si="23"/>
        <v/>
      </c>
      <c r="Y268" s="208" t="str">
        <f>IFERROR(VLOOKUP(X268,'Tablas de calculos'!$AZ$4:$BE$11,5,FALSE),"")</f>
        <v/>
      </c>
      <c r="Z268" s="208" t="str">
        <f>IFERROR(VLOOKUP(X268,'Tablas de calculos'!$AZ$4:$BE$11,6,FALSE),"")</f>
        <v/>
      </c>
    </row>
    <row r="269" spans="1:26" ht="60" x14ac:dyDescent="0.25">
      <c r="A269" s="232" t="s">
        <v>1130</v>
      </c>
      <c r="B269" s="61">
        <v>74</v>
      </c>
      <c r="C269" s="205" t="str">
        <f>+VLOOKUP(Tabla9[[#This Row],[Cod. Riesgo]],Tabla_Riesgos[[Número]:[Tipo de Riesgo]],6,FALSE)</f>
        <v>Seguridad de la Información</v>
      </c>
      <c r="D269" s="119" t="s">
        <v>45</v>
      </c>
      <c r="E269" s="120" t="s">
        <v>636</v>
      </c>
      <c r="F269" s="121">
        <v>74.030000000000015</v>
      </c>
      <c r="G269" s="125" t="s">
        <v>195</v>
      </c>
      <c r="H269" s="472" t="s">
        <v>543</v>
      </c>
      <c r="I269" s="207"/>
      <c r="J269" s="207"/>
      <c r="K269" s="207"/>
      <c r="L269" s="207"/>
      <c r="M269" s="207"/>
      <c r="N269" s="232"/>
      <c r="O269" s="207"/>
      <c r="P269" s="123">
        <f t="shared" si="20"/>
        <v>0</v>
      </c>
      <c r="Q269" s="208" t="str">
        <f t="shared" si="21"/>
        <v>Debil</v>
      </c>
      <c r="R269" s="207"/>
      <c r="S269" s="224" t="str">
        <f t="shared" si="22"/>
        <v>Debil</v>
      </c>
      <c r="T269" s="224" t="str">
        <f>IFERROR(VLOOKUP(S269,'Tablas de calculos'!$AU$16:$AV$24,2,FALSE),"")</f>
        <v/>
      </c>
      <c r="U269" s="208" t="str">
        <f>IFERROR(VLOOKUP(T269,'Tablas de calculos'!$AV$16:$AY$24,4),"")</f>
        <v/>
      </c>
      <c r="V269" s="207"/>
      <c r="W269" s="207"/>
      <c r="X269" s="123" t="str">
        <f t="shared" si="23"/>
        <v/>
      </c>
      <c r="Y269" s="208" t="str">
        <f>IFERROR(VLOOKUP(X269,'Tablas de calculos'!$AZ$4:$BE$11,5,FALSE),"")</f>
        <v/>
      </c>
      <c r="Z269" s="208" t="str">
        <f>IFERROR(VLOOKUP(X269,'Tablas de calculos'!$AZ$4:$BE$11,6,FALSE),"")</f>
        <v/>
      </c>
    </row>
    <row r="270" spans="1:26" ht="60" x14ac:dyDescent="0.25">
      <c r="A270" s="232" t="s">
        <v>1130</v>
      </c>
      <c r="B270" s="61">
        <v>74</v>
      </c>
      <c r="C270" s="205" t="str">
        <f>+VLOOKUP(Tabla9[[#This Row],[Cod. Riesgo]],Tabla_Riesgos[[Número]:[Tipo de Riesgo]],6,FALSE)</f>
        <v>Seguridad de la Información</v>
      </c>
      <c r="D270" s="119" t="s">
        <v>45</v>
      </c>
      <c r="E270" s="120" t="s">
        <v>636</v>
      </c>
      <c r="F270" s="121">
        <v>74.04000000000002</v>
      </c>
      <c r="G270" s="125" t="s">
        <v>1135</v>
      </c>
      <c r="H270" s="472" t="s">
        <v>544</v>
      </c>
      <c r="I270" s="207"/>
      <c r="J270" s="207"/>
      <c r="K270" s="207"/>
      <c r="L270" s="207"/>
      <c r="M270" s="207"/>
      <c r="N270" s="232"/>
      <c r="O270" s="207"/>
      <c r="P270" s="123">
        <f t="shared" si="20"/>
        <v>0</v>
      </c>
      <c r="Q270" s="208" t="str">
        <f t="shared" si="21"/>
        <v>Debil</v>
      </c>
      <c r="R270" s="207"/>
      <c r="S270" s="224" t="str">
        <f t="shared" si="22"/>
        <v>Debil</v>
      </c>
      <c r="T270" s="224" t="str">
        <f>IFERROR(VLOOKUP(S270,'Tablas de calculos'!$AU$16:$AV$24,2,FALSE),"")</f>
        <v/>
      </c>
      <c r="U270" s="208" t="str">
        <f>IFERROR(VLOOKUP(T270,'Tablas de calculos'!$AV$16:$AY$24,4),"")</f>
        <v/>
      </c>
      <c r="V270" s="207"/>
      <c r="W270" s="207"/>
      <c r="X270" s="123" t="str">
        <f t="shared" si="23"/>
        <v/>
      </c>
      <c r="Y270" s="208" t="str">
        <f>IFERROR(VLOOKUP(X270,'Tablas de calculos'!$AZ$4:$BE$11,5,FALSE),"")</f>
        <v/>
      </c>
      <c r="Z270" s="208" t="str">
        <f>IFERROR(VLOOKUP(X270,'Tablas de calculos'!$AZ$4:$BE$11,6,FALSE),"")</f>
        <v/>
      </c>
    </row>
    <row r="271" spans="1:26" ht="75" x14ac:dyDescent="0.25">
      <c r="A271" s="232" t="s">
        <v>1130</v>
      </c>
      <c r="B271" s="61">
        <v>11</v>
      </c>
      <c r="C271" s="205" t="str">
        <f>+VLOOKUP(Tabla9[[#This Row],[Cod. Riesgo]],Tabla_Riesgos[[Número]:[Tipo de Riesgo]],6,FALSE)</f>
        <v>Corrupción</v>
      </c>
      <c r="D271" s="119" t="s">
        <v>12</v>
      </c>
      <c r="E271" s="120" t="s">
        <v>394</v>
      </c>
      <c r="F271" s="121">
        <v>11.01</v>
      </c>
      <c r="G271" s="125" t="s">
        <v>197</v>
      </c>
      <c r="H271" s="472"/>
      <c r="I271" s="207"/>
      <c r="J271" s="207"/>
      <c r="K271" s="207"/>
      <c r="L271" s="207"/>
      <c r="M271" s="207"/>
      <c r="N271" s="232"/>
      <c r="O271" s="207"/>
      <c r="P271" s="123">
        <f t="shared" si="20"/>
        <v>0</v>
      </c>
      <c r="Q271" s="208" t="str">
        <f t="shared" si="21"/>
        <v>Debil</v>
      </c>
      <c r="R271" s="207"/>
      <c r="S271" s="224" t="str">
        <f t="shared" si="22"/>
        <v>Debil</v>
      </c>
      <c r="T271" s="224" t="str">
        <f>IFERROR(VLOOKUP(S271,'Tablas de calculos'!$AU$16:$AV$24,2,FALSE),"")</f>
        <v/>
      </c>
      <c r="U271" s="208" t="str">
        <f>IFERROR(VLOOKUP(T271,'Tablas de calculos'!$AV$16:$AY$24,4),"")</f>
        <v/>
      </c>
      <c r="V271" s="207"/>
      <c r="W271" s="207"/>
      <c r="X271" s="123" t="str">
        <f t="shared" si="23"/>
        <v/>
      </c>
      <c r="Y271" s="208" t="str">
        <f>IFERROR(VLOOKUP(X271,'Tablas de calculos'!$AZ$4:$BE$11,5,FALSE),"")</f>
        <v/>
      </c>
      <c r="Z271" s="208" t="str">
        <f>IFERROR(VLOOKUP(X271,'Tablas de calculos'!$AZ$4:$BE$11,6,FALSE),"")</f>
        <v/>
      </c>
    </row>
    <row r="272" spans="1:26" ht="75" x14ac:dyDescent="0.25">
      <c r="A272" s="232" t="s">
        <v>1130</v>
      </c>
      <c r="B272" s="61">
        <v>11</v>
      </c>
      <c r="C272" s="205" t="str">
        <f>+VLOOKUP(Tabla9[[#This Row],[Cod. Riesgo]],Tabla_Riesgos[[Número]:[Tipo de Riesgo]],6,FALSE)</f>
        <v>Corrupción</v>
      </c>
      <c r="D272" s="119" t="s">
        <v>12</v>
      </c>
      <c r="E272" s="120" t="s">
        <v>394</v>
      </c>
      <c r="F272" s="121">
        <v>11.02</v>
      </c>
      <c r="G272" s="125" t="s">
        <v>174</v>
      </c>
      <c r="H272" s="472"/>
      <c r="I272" s="207"/>
      <c r="J272" s="207"/>
      <c r="K272" s="207"/>
      <c r="L272" s="207"/>
      <c r="M272" s="207"/>
      <c r="N272" s="232"/>
      <c r="O272" s="207"/>
      <c r="P272" s="123">
        <f t="shared" si="20"/>
        <v>0</v>
      </c>
      <c r="Q272" s="208" t="str">
        <f t="shared" si="21"/>
        <v>Debil</v>
      </c>
      <c r="R272" s="207"/>
      <c r="S272" s="224" t="str">
        <f t="shared" si="22"/>
        <v>Debil</v>
      </c>
      <c r="T272" s="224" t="str">
        <f>IFERROR(VLOOKUP(S272,'Tablas de calculos'!$AU$16:$AV$24,2,FALSE),"")</f>
        <v/>
      </c>
      <c r="U272" s="208" t="str">
        <f>IFERROR(VLOOKUP(T272,'Tablas de calculos'!$AV$16:$AY$24,4),"")</f>
        <v/>
      </c>
      <c r="V272" s="207"/>
      <c r="W272" s="207"/>
      <c r="X272" s="123" t="str">
        <f t="shared" si="23"/>
        <v/>
      </c>
      <c r="Y272" s="208" t="str">
        <f>IFERROR(VLOOKUP(X272,'Tablas de calculos'!$AZ$4:$BE$11,5,FALSE),"")</f>
        <v/>
      </c>
      <c r="Z272" s="208" t="str">
        <f>IFERROR(VLOOKUP(X272,'Tablas de calculos'!$AZ$4:$BE$11,6,FALSE),"")</f>
        <v/>
      </c>
    </row>
    <row r="273" spans="1:26" ht="75" x14ac:dyDescent="0.25">
      <c r="A273" s="232" t="s">
        <v>1130</v>
      </c>
      <c r="B273" s="61">
        <v>11</v>
      </c>
      <c r="C273" s="205" t="str">
        <f>+VLOOKUP(Tabla9[[#This Row],[Cod. Riesgo]],Tabla_Riesgos[[Número]:[Tipo de Riesgo]],6,FALSE)</f>
        <v>Corrupción</v>
      </c>
      <c r="D273" s="119" t="s">
        <v>12</v>
      </c>
      <c r="E273" s="120" t="s">
        <v>394</v>
      </c>
      <c r="F273" s="121">
        <v>11.03</v>
      </c>
      <c r="G273" s="125" t="s">
        <v>175</v>
      </c>
      <c r="H273" s="472"/>
      <c r="I273" s="207"/>
      <c r="J273" s="207"/>
      <c r="K273" s="207"/>
      <c r="L273" s="207"/>
      <c r="M273" s="207"/>
      <c r="N273" s="232"/>
      <c r="O273" s="207"/>
      <c r="P273" s="123">
        <f t="shared" si="20"/>
        <v>0</v>
      </c>
      <c r="Q273" s="208" t="str">
        <f t="shared" si="21"/>
        <v>Debil</v>
      </c>
      <c r="R273" s="207"/>
      <c r="S273" s="224" t="str">
        <f t="shared" si="22"/>
        <v>Debil</v>
      </c>
      <c r="T273" s="224" t="str">
        <f>IFERROR(VLOOKUP(S273,'Tablas de calculos'!$AU$16:$AV$24,2,FALSE),"")</f>
        <v/>
      </c>
      <c r="U273" s="208" t="str">
        <f>IFERROR(VLOOKUP(T273,'Tablas de calculos'!$AV$16:$AY$24,4),"")</f>
        <v/>
      </c>
      <c r="V273" s="207"/>
      <c r="W273" s="207"/>
      <c r="X273" s="123" t="str">
        <f t="shared" si="23"/>
        <v/>
      </c>
      <c r="Y273" s="208" t="str">
        <f>IFERROR(VLOOKUP(X273,'Tablas de calculos'!$AZ$4:$BE$11,5,FALSE),"")</f>
        <v/>
      </c>
      <c r="Z273" s="208" t="str">
        <f>IFERROR(VLOOKUP(X273,'Tablas de calculos'!$AZ$4:$BE$11,6,FALSE),"")</f>
        <v/>
      </c>
    </row>
    <row r="274" spans="1:26" ht="75" x14ac:dyDescent="0.25">
      <c r="A274" s="232" t="s">
        <v>1130</v>
      </c>
      <c r="B274" s="61">
        <v>11</v>
      </c>
      <c r="C274" s="205" t="str">
        <f>+VLOOKUP(Tabla9[[#This Row],[Cod. Riesgo]],Tabla_Riesgos[[Número]:[Tipo de Riesgo]],6,FALSE)</f>
        <v>Corrupción</v>
      </c>
      <c r="D274" s="119" t="s">
        <v>12</v>
      </c>
      <c r="E274" s="120" t="s">
        <v>394</v>
      </c>
      <c r="F274" s="121">
        <v>11.04</v>
      </c>
      <c r="G274" s="125" t="s">
        <v>198</v>
      </c>
      <c r="H274" s="472"/>
      <c r="I274" s="207"/>
      <c r="J274" s="207"/>
      <c r="K274" s="207"/>
      <c r="L274" s="207"/>
      <c r="M274" s="207"/>
      <c r="N274" s="232"/>
      <c r="O274" s="207"/>
      <c r="P274" s="123">
        <f t="shared" si="20"/>
        <v>0</v>
      </c>
      <c r="Q274" s="208" t="str">
        <f t="shared" si="21"/>
        <v>Debil</v>
      </c>
      <c r="R274" s="207"/>
      <c r="S274" s="224" t="str">
        <f t="shared" si="22"/>
        <v>Debil</v>
      </c>
      <c r="T274" s="224" t="str">
        <f>IFERROR(VLOOKUP(S274,'Tablas de calculos'!$AU$16:$AV$24,2,FALSE),"")</f>
        <v/>
      </c>
      <c r="U274" s="208" t="str">
        <f>IFERROR(VLOOKUP(T274,'Tablas de calculos'!$AV$16:$AY$24,4),"")</f>
        <v/>
      </c>
      <c r="V274" s="207"/>
      <c r="W274" s="207"/>
      <c r="X274" s="123" t="str">
        <f t="shared" si="23"/>
        <v/>
      </c>
      <c r="Y274" s="208" t="str">
        <f>IFERROR(VLOOKUP(X274,'Tablas de calculos'!$AZ$4:$BE$11,5,FALSE),"")</f>
        <v/>
      </c>
      <c r="Z274" s="208" t="str">
        <f>IFERROR(VLOOKUP(X274,'Tablas de calculos'!$AZ$4:$BE$11,6,FALSE),"")</f>
        <v/>
      </c>
    </row>
    <row r="275" spans="1:26" ht="75" x14ac:dyDescent="0.25">
      <c r="A275" s="232" t="s">
        <v>1130</v>
      </c>
      <c r="B275" s="61">
        <v>11</v>
      </c>
      <c r="C275" s="205" t="str">
        <f>+VLOOKUP(Tabla9[[#This Row],[Cod. Riesgo]],Tabla_Riesgos[[Número]:[Tipo de Riesgo]],6,FALSE)</f>
        <v>Corrupción</v>
      </c>
      <c r="D275" s="119" t="s">
        <v>12</v>
      </c>
      <c r="E275" s="120" t="s">
        <v>394</v>
      </c>
      <c r="F275" s="121">
        <v>11.049999999999999</v>
      </c>
      <c r="G275" s="125" t="s">
        <v>199</v>
      </c>
      <c r="H275" s="472"/>
      <c r="I275" s="207"/>
      <c r="J275" s="207"/>
      <c r="K275" s="207"/>
      <c r="L275" s="207"/>
      <c r="M275" s="207"/>
      <c r="N275" s="232"/>
      <c r="O275" s="207"/>
      <c r="P275" s="123">
        <f t="shared" si="20"/>
        <v>0</v>
      </c>
      <c r="Q275" s="208" t="str">
        <f t="shared" si="21"/>
        <v>Debil</v>
      </c>
      <c r="R275" s="207"/>
      <c r="S275" s="224" t="str">
        <f t="shared" si="22"/>
        <v>Debil</v>
      </c>
      <c r="T275" s="224" t="str">
        <f>IFERROR(VLOOKUP(S275,'Tablas de calculos'!$AU$16:$AV$24,2,FALSE),"")</f>
        <v/>
      </c>
      <c r="U275" s="208" t="str">
        <f>IFERROR(VLOOKUP(T275,'Tablas de calculos'!$AV$16:$AY$24,4),"")</f>
        <v/>
      </c>
      <c r="V275" s="207"/>
      <c r="W275" s="207"/>
      <c r="X275" s="123" t="str">
        <f t="shared" si="23"/>
        <v/>
      </c>
      <c r="Y275" s="208" t="str">
        <f>IFERROR(VLOOKUP(X275,'Tablas de calculos'!$AZ$4:$BE$11,5,FALSE),"")</f>
        <v/>
      </c>
      <c r="Z275" s="208" t="str">
        <f>IFERROR(VLOOKUP(X275,'Tablas de calculos'!$AZ$4:$BE$11,6,FALSE),"")</f>
        <v/>
      </c>
    </row>
    <row r="276" spans="1:26" ht="75" x14ac:dyDescent="0.25">
      <c r="A276" s="232" t="s">
        <v>1130</v>
      </c>
      <c r="B276" s="61">
        <v>12</v>
      </c>
      <c r="C276" s="205" t="str">
        <f>+VLOOKUP(Tabla9[[#This Row],[Cod. Riesgo]],Tabla_Riesgos[[Número]:[Tipo de Riesgo]],6,FALSE)</f>
        <v>Estratégico</v>
      </c>
      <c r="D276" s="119" t="s">
        <v>12</v>
      </c>
      <c r="E276" s="120" t="s">
        <v>14</v>
      </c>
      <c r="F276" s="121">
        <v>12.01</v>
      </c>
      <c r="G276" s="125" t="s">
        <v>200</v>
      </c>
      <c r="H276" s="472"/>
      <c r="I276" s="207"/>
      <c r="J276" s="207"/>
      <c r="K276" s="207"/>
      <c r="L276" s="207"/>
      <c r="M276" s="207"/>
      <c r="N276" s="232"/>
      <c r="O276" s="207"/>
      <c r="P276" s="123">
        <f t="shared" si="20"/>
        <v>0</v>
      </c>
      <c r="Q276" s="208" t="str">
        <f t="shared" si="21"/>
        <v>Debil</v>
      </c>
      <c r="R276" s="207"/>
      <c r="S276" s="224" t="str">
        <f t="shared" si="22"/>
        <v>Debil</v>
      </c>
      <c r="T276" s="224" t="str">
        <f>IFERROR(VLOOKUP(S276,'Tablas de calculos'!$AU$16:$AV$24,2,FALSE),"")</f>
        <v/>
      </c>
      <c r="U276" s="208" t="str">
        <f>IFERROR(VLOOKUP(T276,'Tablas de calculos'!$AV$16:$AY$24,4),"")</f>
        <v/>
      </c>
      <c r="V276" s="207"/>
      <c r="W276" s="207"/>
      <c r="X276" s="123" t="str">
        <f t="shared" si="23"/>
        <v/>
      </c>
      <c r="Y276" s="208" t="str">
        <f>IFERROR(VLOOKUP(X276,'Tablas de calculos'!$AZ$4:$BE$11,5,FALSE),"")</f>
        <v/>
      </c>
      <c r="Z276" s="208" t="str">
        <f>IFERROR(VLOOKUP(X276,'Tablas de calculos'!$AZ$4:$BE$11,6,FALSE),"")</f>
        <v/>
      </c>
    </row>
    <row r="277" spans="1:26" ht="75" x14ac:dyDescent="0.25">
      <c r="A277" s="232" t="s">
        <v>1130</v>
      </c>
      <c r="B277" s="61">
        <v>12</v>
      </c>
      <c r="C277" s="205" t="str">
        <f>+VLOOKUP(Tabla9[[#This Row],[Cod. Riesgo]],Tabla_Riesgos[[Número]:[Tipo de Riesgo]],6,FALSE)</f>
        <v>Estratégico</v>
      </c>
      <c r="D277" s="119" t="s">
        <v>12</v>
      </c>
      <c r="E277" s="120" t="s">
        <v>14</v>
      </c>
      <c r="F277" s="121">
        <v>12.02</v>
      </c>
      <c r="G277" s="125" t="s">
        <v>201</v>
      </c>
      <c r="H277" s="472"/>
      <c r="I277" s="207"/>
      <c r="J277" s="207"/>
      <c r="K277" s="207"/>
      <c r="L277" s="207"/>
      <c r="M277" s="207"/>
      <c r="N277" s="232"/>
      <c r="O277" s="207"/>
      <c r="P277" s="123">
        <f t="shared" si="20"/>
        <v>0</v>
      </c>
      <c r="Q277" s="208" t="str">
        <f t="shared" si="21"/>
        <v>Debil</v>
      </c>
      <c r="R277" s="207"/>
      <c r="S277" s="224" t="str">
        <f t="shared" si="22"/>
        <v>Debil</v>
      </c>
      <c r="T277" s="224" t="str">
        <f>IFERROR(VLOOKUP(S277,'Tablas de calculos'!$AU$16:$AV$24,2,FALSE),"")</f>
        <v/>
      </c>
      <c r="U277" s="208" t="str">
        <f>IFERROR(VLOOKUP(T277,'Tablas de calculos'!$AV$16:$AY$24,4),"")</f>
        <v/>
      </c>
      <c r="V277" s="207"/>
      <c r="W277" s="207"/>
      <c r="X277" s="123" t="str">
        <f t="shared" si="23"/>
        <v/>
      </c>
      <c r="Y277" s="208" t="str">
        <f>IFERROR(VLOOKUP(X277,'Tablas de calculos'!$AZ$4:$BE$11,5,FALSE),"")</f>
        <v/>
      </c>
      <c r="Z277" s="208" t="str">
        <f>IFERROR(VLOOKUP(X277,'Tablas de calculos'!$AZ$4:$BE$11,6,FALSE),"")</f>
        <v/>
      </c>
    </row>
    <row r="278" spans="1:26" ht="75" x14ac:dyDescent="0.25">
      <c r="A278" s="232" t="s">
        <v>1130</v>
      </c>
      <c r="B278" s="61">
        <v>12</v>
      </c>
      <c r="C278" s="205" t="str">
        <f>+VLOOKUP(Tabla9[[#This Row],[Cod. Riesgo]],Tabla_Riesgos[[Número]:[Tipo de Riesgo]],6,FALSE)</f>
        <v>Estratégico</v>
      </c>
      <c r="D278" s="119" t="s">
        <v>12</v>
      </c>
      <c r="E278" s="120" t="s">
        <v>14</v>
      </c>
      <c r="F278" s="121">
        <v>12.03</v>
      </c>
      <c r="G278" s="125" t="s">
        <v>202</v>
      </c>
      <c r="H278" s="472"/>
      <c r="I278" s="207"/>
      <c r="J278" s="207"/>
      <c r="K278" s="207"/>
      <c r="L278" s="207"/>
      <c r="M278" s="207"/>
      <c r="N278" s="232"/>
      <c r="O278" s="207"/>
      <c r="P278" s="123">
        <f t="shared" si="20"/>
        <v>0</v>
      </c>
      <c r="Q278" s="208" t="str">
        <f t="shared" si="21"/>
        <v>Debil</v>
      </c>
      <c r="R278" s="207"/>
      <c r="S278" s="224" t="str">
        <f t="shared" si="22"/>
        <v>Debil</v>
      </c>
      <c r="T278" s="224" t="str">
        <f>IFERROR(VLOOKUP(S278,'Tablas de calculos'!$AU$16:$AV$24,2,FALSE),"")</f>
        <v/>
      </c>
      <c r="U278" s="208" t="str">
        <f>IFERROR(VLOOKUP(T278,'Tablas de calculos'!$AV$16:$AY$24,4),"")</f>
        <v/>
      </c>
      <c r="V278" s="207"/>
      <c r="W278" s="207"/>
      <c r="X278" s="123" t="str">
        <f t="shared" si="23"/>
        <v/>
      </c>
      <c r="Y278" s="208" t="str">
        <f>IFERROR(VLOOKUP(X278,'Tablas de calculos'!$AZ$4:$BE$11,5,FALSE),"")</f>
        <v/>
      </c>
      <c r="Z278" s="208" t="str">
        <f>IFERROR(VLOOKUP(X278,'Tablas de calculos'!$AZ$4:$BE$11,6,FALSE),"")</f>
        <v/>
      </c>
    </row>
    <row r="279" spans="1:26" ht="45" x14ac:dyDescent="0.25">
      <c r="A279" s="232" t="s">
        <v>1130</v>
      </c>
      <c r="B279" s="61">
        <v>13</v>
      </c>
      <c r="C279" s="205" t="str">
        <f>+VLOOKUP(Tabla9[[#This Row],[Cod. Riesgo]],Tabla_Riesgos[[Número]:[Tipo de Riesgo]],6,FALSE)</f>
        <v>Corrupción</v>
      </c>
      <c r="D279" s="119" t="s">
        <v>12</v>
      </c>
      <c r="E279" s="120" t="s">
        <v>15</v>
      </c>
      <c r="F279" s="121">
        <v>13.01</v>
      </c>
      <c r="G279" s="125" t="s">
        <v>203</v>
      </c>
      <c r="H279" s="472"/>
      <c r="I279" s="207"/>
      <c r="J279" s="207"/>
      <c r="K279" s="207"/>
      <c r="L279" s="207"/>
      <c r="M279" s="207"/>
      <c r="N279" s="232"/>
      <c r="O279" s="207"/>
      <c r="P279" s="123">
        <f t="shared" si="20"/>
        <v>0</v>
      </c>
      <c r="Q279" s="208" t="str">
        <f t="shared" si="21"/>
        <v>Debil</v>
      </c>
      <c r="R279" s="207"/>
      <c r="S279" s="224" t="str">
        <f t="shared" si="22"/>
        <v>Debil</v>
      </c>
      <c r="T279" s="224" t="str">
        <f>IFERROR(VLOOKUP(S279,'Tablas de calculos'!$AU$16:$AV$24,2,FALSE),"")</f>
        <v/>
      </c>
      <c r="U279" s="208" t="str">
        <f>IFERROR(VLOOKUP(T279,'Tablas de calculos'!$AV$16:$AY$24,4),"")</f>
        <v/>
      </c>
      <c r="V279" s="207"/>
      <c r="W279" s="207"/>
      <c r="X279" s="123" t="str">
        <f t="shared" si="23"/>
        <v/>
      </c>
      <c r="Y279" s="208" t="str">
        <f>IFERROR(VLOOKUP(X279,'Tablas de calculos'!$AZ$4:$BE$11,5,FALSE),"")</f>
        <v/>
      </c>
      <c r="Z279" s="208" t="str">
        <f>IFERROR(VLOOKUP(X279,'Tablas de calculos'!$AZ$4:$BE$11,6,FALSE),"")</f>
        <v/>
      </c>
    </row>
    <row r="280" spans="1:26" ht="45" x14ac:dyDescent="0.25">
      <c r="A280" s="232" t="s">
        <v>1130</v>
      </c>
      <c r="B280" s="61">
        <v>13</v>
      </c>
      <c r="C280" s="205" t="str">
        <f>+VLOOKUP(Tabla9[[#This Row],[Cod. Riesgo]],Tabla_Riesgos[[Número]:[Tipo de Riesgo]],6,FALSE)</f>
        <v>Corrupción</v>
      </c>
      <c r="D280" s="119" t="s">
        <v>12</v>
      </c>
      <c r="E280" s="120" t="s">
        <v>15</v>
      </c>
      <c r="F280" s="121">
        <v>13.02</v>
      </c>
      <c r="G280" s="125" t="s">
        <v>185</v>
      </c>
      <c r="H280" s="472"/>
      <c r="I280" s="207"/>
      <c r="J280" s="207"/>
      <c r="K280" s="207"/>
      <c r="L280" s="207"/>
      <c r="M280" s="207"/>
      <c r="N280" s="232"/>
      <c r="O280" s="207"/>
      <c r="P280" s="123">
        <f t="shared" si="20"/>
        <v>0</v>
      </c>
      <c r="Q280" s="208" t="str">
        <f t="shared" si="21"/>
        <v>Debil</v>
      </c>
      <c r="R280" s="207"/>
      <c r="S280" s="224" t="str">
        <f t="shared" si="22"/>
        <v>Debil</v>
      </c>
      <c r="T280" s="224" t="str">
        <f>IFERROR(VLOOKUP(S280,'Tablas de calculos'!$AU$16:$AV$24,2,FALSE),"")</f>
        <v/>
      </c>
      <c r="U280" s="208" t="str">
        <f>IFERROR(VLOOKUP(T280,'Tablas de calculos'!$AV$16:$AY$24,4),"")</f>
        <v/>
      </c>
      <c r="V280" s="207"/>
      <c r="W280" s="207"/>
      <c r="X280" s="123" t="str">
        <f t="shared" si="23"/>
        <v/>
      </c>
      <c r="Y280" s="208" t="str">
        <f>IFERROR(VLOOKUP(X280,'Tablas de calculos'!$AZ$4:$BE$11,5,FALSE),"")</f>
        <v/>
      </c>
      <c r="Z280" s="208" t="str">
        <f>IFERROR(VLOOKUP(X280,'Tablas de calculos'!$AZ$4:$BE$11,6,FALSE),"")</f>
        <v/>
      </c>
    </row>
    <row r="281" spans="1:26" ht="45" x14ac:dyDescent="0.25">
      <c r="A281" s="232" t="s">
        <v>1130</v>
      </c>
      <c r="B281" s="61">
        <v>13</v>
      </c>
      <c r="C281" s="205" t="str">
        <f>+VLOOKUP(Tabla9[[#This Row],[Cod. Riesgo]],Tabla_Riesgos[[Número]:[Tipo de Riesgo]],6,FALSE)</f>
        <v>Corrupción</v>
      </c>
      <c r="D281" s="119" t="s">
        <v>12</v>
      </c>
      <c r="E281" s="120" t="s">
        <v>15</v>
      </c>
      <c r="F281" s="121">
        <v>13.03</v>
      </c>
      <c r="G281" s="125" t="s">
        <v>177</v>
      </c>
      <c r="H281" s="472"/>
      <c r="I281" s="207"/>
      <c r="J281" s="207"/>
      <c r="K281" s="207"/>
      <c r="L281" s="207"/>
      <c r="M281" s="207"/>
      <c r="N281" s="232"/>
      <c r="O281" s="207"/>
      <c r="P281" s="123">
        <f t="shared" si="20"/>
        <v>0</v>
      </c>
      <c r="Q281" s="208" t="str">
        <f t="shared" si="21"/>
        <v>Debil</v>
      </c>
      <c r="R281" s="207"/>
      <c r="S281" s="224" t="str">
        <f t="shared" si="22"/>
        <v>Debil</v>
      </c>
      <c r="T281" s="224" t="str">
        <f>IFERROR(VLOOKUP(S281,'Tablas de calculos'!$AU$16:$AV$24,2,FALSE),"")</f>
        <v/>
      </c>
      <c r="U281" s="208" t="str">
        <f>IFERROR(VLOOKUP(T281,'Tablas de calculos'!$AV$16:$AY$24,4),"")</f>
        <v/>
      </c>
      <c r="V281" s="207"/>
      <c r="W281" s="207"/>
      <c r="X281" s="123" t="str">
        <f t="shared" si="23"/>
        <v/>
      </c>
      <c r="Y281" s="208" t="str">
        <f>IFERROR(VLOOKUP(X281,'Tablas de calculos'!$AZ$4:$BE$11,5,FALSE),"")</f>
        <v/>
      </c>
      <c r="Z281" s="208" t="str">
        <f>IFERROR(VLOOKUP(X281,'Tablas de calculos'!$AZ$4:$BE$11,6,FALSE),"")</f>
        <v/>
      </c>
    </row>
    <row r="282" spans="1:26" ht="60" x14ac:dyDescent="0.25">
      <c r="A282" s="232" t="s">
        <v>1130</v>
      </c>
      <c r="B282" s="61">
        <v>14</v>
      </c>
      <c r="C282" s="205" t="str">
        <f>+VLOOKUP(Tabla9[[#This Row],[Cod. Riesgo]],Tabla_Riesgos[[Número]:[Tipo de Riesgo]],6,FALSE)</f>
        <v>Operativo</v>
      </c>
      <c r="D282" s="119" t="s">
        <v>35</v>
      </c>
      <c r="E282" s="120" t="s">
        <v>626</v>
      </c>
      <c r="F282" s="121">
        <v>14.01</v>
      </c>
      <c r="G282" s="125" t="s">
        <v>204</v>
      </c>
      <c r="H282" s="472"/>
      <c r="I282" s="207"/>
      <c r="J282" s="207"/>
      <c r="K282" s="207"/>
      <c r="L282" s="207"/>
      <c r="M282" s="207"/>
      <c r="N282" s="232"/>
      <c r="O282" s="207"/>
      <c r="P282" s="123">
        <f t="shared" si="20"/>
        <v>0</v>
      </c>
      <c r="Q282" s="208" t="str">
        <f t="shared" si="21"/>
        <v>Debil</v>
      </c>
      <c r="R282" s="207"/>
      <c r="S282" s="224" t="str">
        <f t="shared" si="22"/>
        <v>Debil</v>
      </c>
      <c r="T282" s="224" t="str">
        <f>IFERROR(VLOOKUP(S282,'Tablas de calculos'!$AU$16:$AV$24,2,FALSE),"")</f>
        <v/>
      </c>
      <c r="U282" s="208" t="str">
        <f>IFERROR(VLOOKUP(T282,'Tablas de calculos'!$AV$16:$AY$24,4),"")</f>
        <v/>
      </c>
      <c r="V282" s="207"/>
      <c r="W282" s="207"/>
      <c r="X282" s="123" t="str">
        <f t="shared" si="23"/>
        <v/>
      </c>
      <c r="Y282" s="208" t="str">
        <f>IFERROR(VLOOKUP(X282,'Tablas de calculos'!$AZ$4:$BE$11,5,FALSE),"")</f>
        <v/>
      </c>
      <c r="Z282" s="208" t="str">
        <f>IFERROR(VLOOKUP(X282,'Tablas de calculos'!$AZ$4:$BE$11,6,FALSE),"")</f>
        <v/>
      </c>
    </row>
    <row r="283" spans="1:26" ht="75" x14ac:dyDescent="0.25">
      <c r="A283" s="232" t="s">
        <v>1130</v>
      </c>
      <c r="B283" s="61">
        <v>14</v>
      </c>
      <c r="C283" s="205" t="str">
        <f>+VLOOKUP(Tabla9[[#This Row],[Cod. Riesgo]],Tabla_Riesgos[[Número]:[Tipo de Riesgo]],6,FALSE)</f>
        <v>Operativo</v>
      </c>
      <c r="D283" s="119" t="s">
        <v>35</v>
      </c>
      <c r="E283" s="120" t="s">
        <v>626</v>
      </c>
      <c r="F283" s="121">
        <v>14.02</v>
      </c>
      <c r="G283" s="125" t="s">
        <v>205</v>
      </c>
      <c r="H283" s="472"/>
      <c r="I283" s="207"/>
      <c r="J283" s="207"/>
      <c r="K283" s="207"/>
      <c r="L283" s="207"/>
      <c r="M283" s="207"/>
      <c r="N283" s="232"/>
      <c r="O283" s="207"/>
      <c r="P283" s="123">
        <f t="shared" si="20"/>
        <v>0</v>
      </c>
      <c r="Q283" s="208" t="str">
        <f t="shared" si="21"/>
        <v>Debil</v>
      </c>
      <c r="R283" s="207"/>
      <c r="S283" s="224" t="str">
        <f t="shared" si="22"/>
        <v>Debil</v>
      </c>
      <c r="T283" s="224" t="str">
        <f>IFERROR(VLOOKUP(S283,'Tablas de calculos'!$AU$16:$AV$24,2,FALSE),"")</f>
        <v/>
      </c>
      <c r="U283" s="208" t="str">
        <f>IFERROR(VLOOKUP(T283,'Tablas de calculos'!$AV$16:$AY$24,4),"")</f>
        <v/>
      </c>
      <c r="V283" s="207"/>
      <c r="W283" s="207"/>
      <c r="X283" s="123" t="str">
        <f t="shared" si="23"/>
        <v/>
      </c>
      <c r="Y283" s="208" t="str">
        <f>IFERROR(VLOOKUP(X283,'Tablas de calculos'!$AZ$4:$BE$11,5,FALSE),"")</f>
        <v/>
      </c>
      <c r="Z283" s="208" t="str">
        <f>IFERROR(VLOOKUP(X283,'Tablas de calculos'!$AZ$4:$BE$11,6,FALSE),"")</f>
        <v/>
      </c>
    </row>
    <row r="284" spans="1:26" ht="45" x14ac:dyDescent="0.25">
      <c r="A284" s="232" t="s">
        <v>1130</v>
      </c>
      <c r="B284" s="61">
        <v>14</v>
      </c>
      <c r="C284" s="205" t="str">
        <f>+VLOOKUP(Tabla9[[#This Row],[Cod. Riesgo]],Tabla_Riesgos[[Número]:[Tipo de Riesgo]],6,FALSE)</f>
        <v>Operativo</v>
      </c>
      <c r="D284" s="119" t="s">
        <v>35</v>
      </c>
      <c r="E284" s="120" t="s">
        <v>626</v>
      </c>
      <c r="F284" s="121">
        <v>14.03</v>
      </c>
      <c r="G284" s="125" t="s">
        <v>206</v>
      </c>
      <c r="H284" s="472"/>
      <c r="I284" s="207"/>
      <c r="J284" s="207"/>
      <c r="K284" s="207"/>
      <c r="L284" s="207"/>
      <c r="M284" s="207"/>
      <c r="N284" s="232"/>
      <c r="O284" s="207"/>
      <c r="P284" s="123">
        <f t="shared" si="20"/>
        <v>0</v>
      </c>
      <c r="Q284" s="208" t="str">
        <f t="shared" si="21"/>
        <v>Debil</v>
      </c>
      <c r="R284" s="207"/>
      <c r="S284" s="224" t="str">
        <f t="shared" si="22"/>
        <v>Debil</v>
      </c>
      <c r="T284" s="224" t="str">
        <f>IFERROR(VLOOKUP(S284,'Tablas de calculos'!$AU$16:$AV$24,2,FALSE),"")</f>
        <v/>
      </c>
      <c r="U284" s="208" t="str">
        <f>IFERROR(VLOOKUP(T284,'Tablas de calculos'!$AV$16:$AY$24,4),"")</f>
        <v/>
      </c>
      <c r="V284" s="207"/>
      <c r="W284" s="207"/>
      <c r="X284" s="123" t="str">
        <f t="shared" si="23"/>
        <v/>
      </c>
      <c r="Y284" s="208" t="str">
        <f>IFERROR(VLOOKUP(X284,'Tablas de calculos'!$AZ$4:$BE$11,5,FALSE),"")</f>
        <v/>
      </c>
      <c r="Z284" s="208" t="str">
        <f>IFERROR(VLOOKUP(X284,'Tablas de calculos'!$AZ$4:$BE$11,6,FALSE),"")</f>
        <v/>
      </c>
    </row>
    <row r="285" spans="1:26" ht="90" x14ac:dyDescent="0.25">
      <c r="A285" s="232" t="s">
        <v>1130</v>
      </c>
      <c r="B285" s="61">
        <v>15</v>
      </c>
      <c r="C285" s="205" t="str">
        <f>+VLOOKUP(Tabla9[[#This Row],[Cod. Riesgo]],Tabla_Riesgos[[Número]:[Tipo de Riesgo]],6,FALSE)</f>
        <v>Operativo</v>
      </c>
      <c r="D285" s="119" t="s">
        <v>38</v>
      </c>
      <c r="E285" s="120" t="s">
        <v>17</v>
      </c>
      <c r="F285" s="121">
        <v>15.01</v>
      </c>
      <c r="G285" s="125" t="s">
        <v>207</v>
      </c>
      <c r="H285" s="472"/>
      <c r="I285" s="207"/>
      <c r="J285" s="207"/>
      <c r="K285" s="207"/>
      <c r="L285" s="207"/>
      <c r="M285" s="207"/>
      <c r="N285" s="232"/>
      <c r="O285" s="207"/>
      <c r="P285" s="123">
        <f t="shared" si="20"/>
        <v>0</v>
      </c>
      <c r="Q285" s="208" t="str">
        <f t="shared" si="21"/>
        <v>Debil</v>
      </c>
      <c r="R285" s="207"/>
      <c r="S285" s="224" t="str">
        <f t="shared" si="22"/>
        <v>Debil</v>
      </c>
      <c r="T285" s="224" t="str">
        <f>IFERROR(VLOOKUP(S285,'Tablas de calculos'!$AU$16:$AV$24,2,FALSE),"")</f>
        <v/>
      </c>
      <c r="U285" s="208" t="str">
        <f>IFERROR(VLOOKUP(T285,'Tablas de calculos'!$AV$16:$AY$24,4),"")</f>
        <v/>
      </c>
      <c r="V285" s="207"/>
      <c r="W285" s="207"/>
      <c r="X285" s="123" t="str">
        <f t="shared" si="23"/>
        <v/>
      </c>
      <c r="Y285" s="208" t="str">
        <f>IFERROR(VLOOKUP(X285,'Tablas de calculos'!$AZ$4:$BE$11,5,FALSE),"")</f>
        <v/>
      </c>
      <c r="Z285" s="208" t="str">
        <f>IFERROR(VLOOKUP(X285,'Tablas de calculos'!$AZ$4:$BE$11,6,FALSE),"")</f>
        <v/>
      </c>
    </row>
    <row r="286" spans="1:26" ht="60" x14ac:dyDescent="0.25">
      <c r="A286" s="232" t="s">
        <v>1130</v>
      </c>
      <c r="B286" s="61">
        <v>15</v>
      </c>
      <c r="C286" s="205" t="str">
        <f>+VLOOKUP(Tabla9[[#This Row],[Cod. Riesgo]],Tabla_Riesgos[[Número]:[Tipo de Riesgo]],6,FALSE)</f>
        <v>Operativo</v>
      </c>
      <c r="D286" s="119" t="s">
        <v>38</v>
      </c>
      <c r="E286" s="120" t="s">
        <v>17</v>
      </c>
      <c r="F286" s="121">
        <v>15.02</v>
      </c>
      <c r="G286" s="125" t="s">
        <v>208</v>
      </c>
      <c r="H286" s="472"/>
      <c r="I286" s="207"/>
      <c r="J286" s="207"/>
      <c r="K286" s="207"/>
      <c r="L286" s="207"/>
      <c r="M286" s="207"/>
      <c r="N286" s="232"/>
      <c r="O286" s="207"/>
      <c r="P286" s="123">
        <f t="shared" si="20"/>
        <v>0</v>
      </c>
      <c r="Q286" s="208" t="str">
        <f t="shared" si="21"/>
        <v>Debil</v>
      </c>
      <c r="R286" s="207"/>
      <c r="S286" s="224" t="str">
        <f t="shared" si="22"/>
        <v>Debil</v>
      </c>
      <c r="T286" s="224" t="str">
        <f>IFERROR(VLOOKUP(S286,'Tablas de calculos'!$AU$16:$AV$24,2,FALSE),"")</f>
        <v/>
      </c>
      <c r="U286" s="208" t="str">
        <f>IFERROR(VLOOKUP(T286,'Tablas de calculos'!$AV$16:$AY$24,4),"")</f>
        <v/>
      </c>
      <c r="V286" s="207"/>
      <c r="W286" s="207"/>
      <c r="X286" s="123" t="str">
        <f t="shared" si="23"/>
        <v/>
      </c>
      <c r="Y286" s="208" t="str">
        <f>IFERROR(VLOOKUP(X286,'Tablas de calculos'!$AZ$4:$BE$11,5,FALSE),"")</f>
        <v/>
      </c>
      <c r="Z286" s="208" t="str">
        <f>IFERROR(VLOOKUP(X286,'Tablas de calculos'!$AZ$4:$BE$11,6,FALSE),"")</f>
        <v/>
      </c>
    </row>
    <row r="287" spans="1:26" ht="45" x14ac:dyDescent="0.25">
      <c r="A287" s="232" t="s">
        <v>1130</v>
      </c>
      <c r="B287" s="61">
        <v>15</v>
      </c>
      <c r="C287" s="205" t="str">
        <f>+VLOOKUP(Tabla9[[#This Row],[Cod. Riesgo]],Tabla_Riesgos[[Número]:[Tipo de Riesgo]],6,FALSE)</f>
        <v>Operativo</v>
      </c>
      <c r="D287" s="119" t="s">
        <v>38</v>
      </c>
      <c r="E287" s="120" t="s">
        <v>17</v>
      </c>
      <c r="F287" s="121">
        <v>15.03</v>
      </c>
      <c r="G287" s="125" t="s">
        <v>209</v>
      </c>
      <c r="H287" s="472"/>
      <c r="I287" s="207"/>
      <c r="J287" s="207"/>
      <c r="K287" s="207"/>
      <c r="L287" s="207"/>
      <c r="M287" s="207"/>
      <c r="N287" s="232"/>
      <c r="O287" s="207"/>
      <c r="P287" s="123">
        <f t="shared" si="20"/>
        <v>0</v>
      </c>
      <c r="Q287" s="208" t="str">
        <f t="shared" si="21"/>
        <v>Debil</v>
      </c>
      <c r="R287" s="207"/>
      <c r="S287" s="224" t="str">
        <f t="shared" si="22"/>
        <v>Debil</v>
      </c>
      <c r="T287" s="224" t="str">
        <f>IFERROR(VLOOKUP(S287,'Tablas de calculos'!$AU$16:$AV$24,2,FALSE),"")</f>
        <v/>
      </c>
      <c r="U287" s="208" t="str">
        <f>IFERROR(VLOOKUP(T287,'Tablas de calculos'!$AV$16:$AY$24,4),"")</f>
        <v/>
      </c>
      <c r="V287" s="207"/>
      <c r="W287" s="207"/>
      <c r="X287" s="123" t="str">
        <f t="shared" si="23"/>
        <v/>
      </c>
      <c r="Y287" s="208" t="str">
        <f>IFERROR(VLOOKUP(X287,'Tablas de calculos'!$AZ$4:$BE$11,5,FALSE),"")</f>
        <v/>
      </c>
      <c r="Z287" s="208" t="str">
        <f>IFERROR(VLOOKUP(X287,'Tablas de calculos'!$AZ$4:$BE$11,6,FALSE),"")</f>
        <v/>
      </c>
    </row>
    <row r="288" spans="1:26" ht="45" x14ac:dyDescent="0.25">
      <c r="A288" s="232" t="s">
        <v>1130</v>
      </c>
      <c r="B288" s="61">
        <v>16</v>
      </c>
      <c r="C288" s="205" t="str">
        <f>+VLOOKUP(Tabla9[[#This Row],[Cod. Riesgo]],Tabla_Riesgos[[Número]:[Tipo de Riesgo]],6,FALSE)</f>
        <v>Estratégico</v>
      </c>
      <c r="D288" s="119" t="s">
        <v>33</v>
      </c>
      <c r="E288" s="120" t="s">
        <v>19</v>
      </c>
      <c r="F288" s="121">
        <v>16.010000000000002</v>
      </c>
      <c r="G288" s="125" t="s">
        <v>210</v>
      </c>
      <c r="H288" s="472"/>
      <c r="I288" s="207"/>
      <c r="J288" s="207"/>
      <c r="K288" s="207"/>
      <c r="L288" s="207"/>
      <c r="M288" s="207"/>
      <c r="N288" s="232"/>
      <c r="O288" s="207"/>
      <c r="P288" s="123">
        <f t="shared" si="20"/>
        <v>0</v>
      </c>
      <c r="Q288" s="208" t="str">
        <f t="shared" si="21"/>
        <v>Debil</v>
      </c>
      <c r="R288" s="207"/>
      <c r="S288" s="224" t="str">
        <f t="shared" si="22"/>
        <v>Debil</v>
      </c>
      <c r="T288" s="224" t="str">
        <f>IFERROR(VLOOKUP(S288,'Tablas de calculos'!$AU$16:$AV$24,2,FALSE),"")</f>
        <v/>
      </c>
      <c r="U288" s="208" t="str">
        <f>IFERROR(VLOOKUP(T288,'Tablas de calculos'!$AV$16:$AY$24,4),"")</f>
        <v/>
      </c>
      <c r="V288" s="207"/>
      <c r="W288" s="207"/>
      <c r="X288" s="123" t="str">
        <f t="shared" si="23"/>
        <v/>
      </c>
      <c r="Y288" s="208" t="str">
        <f>IFERROR(VLOOKUP(X288,'Tablas de calculos'!$AZ$4:$BE$11,5,FALSE),"")</f>
        <v/>
      </c>
      <c r="Z288" s="208" t="str">
        <f>IFERROR(VLOOKUP(X288,'Tablas de calculos'!$AZ$4:$BE$11,6,FALSE),"")</f>
        <v/>
      </c>
    </row>
    <row r="289" spans="1:26" ht="60" x14ac:dyDescent="0.25">
      <c r="A289" s="232" t="s">
        <v>1130</v>
      </c>
      <c r="B289" s="61">
        <v>16</v>
      </c>
      <c r="C289" s="205" t="str">
        <f>+VLOOKUP(Tabla9[[#This Row],[Cod. Riesgo]],Tabla_Riesgos[[Número]:[Tipo de Riesgo]],6,FALSE)</f>
        <v>Estratégico</v>
      </c>
      <c r="D289" s="119" t="s">
        <v>33</v>
      </c>
      <c r="E289" s="120" t="s">
        <v>19</v>
      </c>
      <c r="F289" s="121">
        <v>16.020000000000003</v>
      </c>
      <c r="G289" s="125" t="s">
        <v>211</v>
      </c>
      <c r="H289" s="472"/>
      <c r="I289" s="207"/>
      <c r="J289" s="207"/>
      <c r="K289" s="207"/>
      <c r="L289" s="207"/>
      <c r="M289" s="207"/>
      <c r="N289" s="232"/>
      <c r="O289" s="207"/>
      <c r="P289" s="123">
        <f t="shared" si="20"/>
        <v>0</v>
      </c>
      <c r="Q289" s="208" t="str">
        <f t="shared" si="21"/>
        <v>Debil</v>
      </c>
      <c r="R289" s="207"/>
      <c r="S289" s="224" t="str">
        <f t="shared" si="22"/>
        <v>Debil</v>
      </c>
      <c r="T289" s="224" t="str">
        <f>IFERROR(VLOOKUP(S289,'Tablas de calculos'!$AU$16:$AV$24,2,FALSE),"")</f>
        <v/>
      </c>
      <c r="U289" s="208" t="str">
        <f>IFERROR(VLOOKUP(T289,'Tablas de calculos'!$AV$16:$AY$24,4),"")</f>
        <v/>
      </c>
      <c r="V289" s="207"/>
      <c r="W289" s="207"/>
      <c r="X289" s="123" t="str">
        <f t="shared" si="23"/>
        <v/>
      </c>
      <c r="Y289" s="208" t="str">
        <f>IFERROR(VLOOKUP(X289,'Tablas de calculos'!$AZ$4:$BE$11,5,FALSE),"")</f>
        <v/>
      </c>
      <c r="Z289" s="208" t="str">
        <f>IFERROR(VLOOKUP(X289,'Tablas de calculos'!$AZ$4:$BE$11,6,FALSE),"")</f>
        <v/>
      </c>
    </row>
    <row r="290" spans="1:26" ht="45" x14ac:dyDescent="0.25">
      <c r="A290" s="232" t="s">
        <v>1130</v>
      </c>
      <c r="B290" s="61">
        <v>16</v>
      </c>
      <c r="C290" s="205" t="str">
        <f>+VLOOKUP(Tabla9[[#This Row],[Cod. Riesgo]],Tabla_Riesgos[[Número]:[Tipo de Riesgo]],6,FALSE)</f>
        <v>Estratégico</v>
      </c>
      <c r="D290" s="119" t="s">
        <v>33</v>
      </c>
      <c r="E290" s="120" t="s">
        <v>19</v>
      </c>
      <c r="F290" s="121">
        <v>16.030000000000005</v>
      </c>
      <c r="G290" s="125" t="s">
        <v>212</v>
      </c>
      <c r="H290" s="472"/>
      <c r="I290" s="207"/>
      <c r="J290" s="207"/>
      <c r="K290" s="207"/>
      <c r="L290" s="207"/>
      <c r="M290" s="207"/>
      <c r="N290" s="232"/>
      <c r="O290" s="207"/>
      <c r="P290" s="123">
        <f t="shared" si="20"/>
        <v>0</v>
      </c>
      <c r="Q290" s="208" t="str">
        <f t="shared" si="21"/>
        <v>Debil</v>
      </c>
      <c r="R290" s="207"/>
      <c r="S290" s="224" t="str">
        <f t="shared" si="22"/>
        <v>Debil</v>
      </c>
      <c r="T290" s="224" t="str">
        <f>IFERROR(VLOOKUP(S290,'Tablas de calculos'!$AU$16:$AV$24,2,FALSE),"")</f>
        <v/>
      </c>
      <c r="U290" s="208" t="str">
        <f>IFERROR(VLOOKUP(T290,'Tablas de calculos'!$AV$16:$AY$24,4),"")</f>
        <v/>
      </c>
      <c r="V290" s="207"/>
      <c r="W290" s="207"/>
      <c r="X290" s="123" t="str">
        <f t="shared" si="23"/>
        <v/>
      </c>
      <c r="Y290" s="208" t="str">
        <f>IFERROR(VLOOKUP(X290,'Tablas de calculos'!$AZ$4:$BE$11,5,FALSE),"")</f>
        <v/>
      </c>
      <c r="Z290" s="208" t="str">
        <f>IFERROR(VLOOKUP(X290,'Tablas de calculos'!$AZ$4:$BE$11,6,FALSE),"")</f>
        <v/>
      </c>
    </row>
    <row r="291" spans="1:26" ht="45" x14ac:dyDescent="0.25">
      <c r="A291" s="232" t="s">
        <v>1130</v>
      </c>
      <c r="B291" s="61">
        <v>17</v>
      </c>
      <c r="C291" s="205" t="str">
        <f>+VLOOKUP(Tabla9[[#This Row],[Cod. Riesgo]],Tabla_Riesgos[[Número]:[Tipo de Riesgo]],6,FALSE)</f>
        <v>Operativo</v>
      </c>
      <c r="D291" s="119" t="s">
        <v>43</v>
      </c>
      <c r="E291" s="120" t="s">
        <v>20</v>
      </c>
      <c r="F291" s="121">
        <v>17.010000000000002</v>
      </c>
      <c r="G291" s="125" t="s">
        <v>213</v>
      </c>
      <c r="H291" s="472"/>
      <c r="I291" s="207"/>
      <c r="J291" s="207"/>
      <c r="K291" s="207"/>
      <c r="L291" s="207"/>
      <c r="M291" s="207"/>
      <c r="N291" s="232"/>
      <c r="O291" s="207"/>
      <c r="P291" s="123">
        <f t="shared" si="20"/>
        <v>0</v>
      </c>
      <c r="Q291" s="208" t="str">
        <f t="shared" si="21"/>
        <v>Debil</v>
      </c>
      <c r="R291" s="207"/>
      <c r="S291" s="224" t="str">
        <f t="shared" si="22"/>
        <v>Debil</v>
      </c>
      <c r="T291" s="224" t="str">
        <f>IFERROR(VLOOKUP(S291,'Tablas de calculos'!$AU$16:$AV$24,2,FALSE),"")</f>
        <v/>
      </c>
      <c r="U291" s="208" t="str">
        <f>IFERROR(VLOOKUP(T291,'Tablas de calculos'!$AV$16:$AY$24,4),"")</f>
        <v/>
      </c>
      <c r="V291" s="207"/>
      <c r="W291" s="207"/>
      <c r="X291" s="123" t="str">
        <f t="shared" si="23"/>
        <v/>
      </c>
      <c r="Y291" s="208" t="str">
        <f>IFERROR(VLOOKUP(X291,'Tablas de calculos'!$AZ$4:$BE$11,5,FALSE),"")</f>
        <v/>
      </c>
      <c r="Z291" s="208" t="str">
        <f>IFERROR(VLOOKUP(X291,'Tablas de calculos'!$AZ$4:$BE$11,6,FALSE),"")</f>
        <v/>
      </c>
    </row>
    <row r="292" spans="1:26" ht="60" x14ac:dyDescent="0.25">
      <c r="A292" s="232" t="s">
        <v>1130</v>
      </c>
      <c r="B292" s="61">
        <v>17</v>
      </c>
      <c r="C292" s="205" t="str">
        <f>+VLOOKUP(Tabla9[[#This Row],[Cod. Riesgo]],Tabla_Riesgos[[Número]:[Tipo de Riesgo]],6,FALSE)</f>
        <v>Operativo</v>
      </c>
      <c r="D292" s="119" t="s">
        <v>43</v>
      </c>
      <c r="E292" s="120" t="s">
        <v>20</v>
      </c>
      <c r="F292" s="121">
        <v>17.020000000000003</v>
      </c>
      <c r="G292" s="125" t="s">
        <v>214</v>
      </c>
      <c r="H292" s="472"/>
      <c r="I292" s="207"/>
      <c r="J292" s="207"/>
      <c r="K292" s="207"/>
      <c r="L292" s="207"/>
      <c r="M292" s="207"/>
      <c r="N292" s="232"/>
      <c r="O292" s="207"/>
      <c r="P292" s="123">
        <f t="shared" si="20"/>
        <v>0</v>
      </c>
      <c r="Q292" s="208" t="str">
        <f t="shared" si="21"/>
        <v>Debil</v>
      </c>
      <c r="R292" s="207"/>
      <c r="S292" s="224" t="str">
        <f t="shared" si="22"/>
        <v>Debil</v>
      </c>
      <c r="T292" s="224" t="str">
        <f>IFERROR(VLOOKUP(S292,'Tablas de calculos'!$AU$16:$AV$24,2,FALSE),"")</f>
        <v/>
      </c>
      <c r="U292" s="208" t="str">
        <f>IFERROR(VLOOKUP(T292,'Tablas de calculos'!$AV$16:$AY$24,4),"")</f>
        <v/>
      </c>
      <c r="V292" s="207"/>
      <c r="W292" s="207"/>
      <c r="X292" s="123" t="str">
        <f t="shared" si="23"/>
        <v/>
      </c>
      <c r="Y292" s="208" t="str">
        <f>IFERROR(VLOOKUP(X292,'Tablas de calculos'!$AZ$4:$BE$11,5,FALSE),"")</f>
        <v/>
      </c>
      <c r="Z292" s="208" t="str">
        <f>IFERROR(VLOOKUP(X292,'Tablas de calculos'!$AZ$4:$BE$11,6,FALSE),"")</f>
        <v/>
      </c>
    </row>
    <row r="293" spans="1:26" ht="60" x14ac:dyDescent="0.25">
      <c r="A293" s="232" t="s">
        <v>1130</v>
      </c>
      <c r="B293" s="61">
        <v>18</v>
      </c>
      <c r="C293" s="205" t="str">
        <f>+VLOOKUP(Tabla9[[#This Row],[Cod. Riesgo]],Tabla_Riesgos[[Número]:[Tipo de Riesgo]],6,FALSE)</f>
        <v>Estratégico</v>
      </c>
      <c r="D293" s="119" t="s">
        <v>12</v>
      </c>
      <c r="E293" s="120" t="s">
        <v>21</v>
      </c>
      <c r="F293" s="121">
        <v>18.010000000000002</v>
      </c>
      <c r="G293" s="125" t="s">
        <v>215</v>
      </c>
      <c r="H293" s="472"/>
      <c r="I293" s="207"/>
      <c r="J293" s="207"/>
      <c r="K293" s="207"/>
      <c r="L293" s="207"/>
      <c r="M293" s="207"/>
      <c r="N293" s="232"/>
      <c r="O293" s="207"/>
      <c r="P293" s="123">
        <f t="shared" si="20"/>
        <v>0</v>
      </c>
      <c r="Q293" s="208" t="str">
        <f t="shared" si="21"/>
        <v>Debil</v>
      </c>
      <c r="R293" s="207"/>
      <c r="S293" s="224" t="str">
        <f t="shared" si="22"/>
        <v>Debil</v>
      </c>
      <c r="T293" s="224" t="str">
        <f>IFERROR(VLOOKUP(S293,'Tablas de calculos'!$AU$16:$AV$24,2,FALSE),"")</f>
        <v/>
      </c>
      <c r="U293" s="208" t="str">
        <f>IFERROR(VLOOKUP(T293,'Tablas de calculos'!$AV$16:$AY$24,4),"")</f>
        <v/>
      </c>
      <c r="V293" s="207"/>
      <c r="W293" s="207"/>
      <c r="X293" s="123" t="str">
        <f t="shared" si="23"/>
        <v/>
      </c>
      <c r="Y293" s="208" t="str">
        <f>IFERROR(VLOOKUP(X293,'Tablas de calculos'!$AZ$4:$BE$11,5,FALSE),"")</f>
        <v/>
      </c>
      <c r="Z293" s="208" t="str">
        <f>IFERROR(VLOOKUP(X293,'Tablas de calculos'!$AZ$4:$BE$11,6,FALSE),"")</f>
        <v/>
      </c>
    </row>
    <row r="294" spans="1:26" ht="60" x14ac:dyDescent="0.25">
      <c r="A294" s="232" t="s">
        <v>1130</v>
      </c>
      <c r="B294" s="61">
        <v>18</v>
      </c>
      <c r="C294" s="205" t="str">
        <f>+VLOOKUP(Tabla9[[#This Row],[Cod. Riesgo]],Tabla_Riesgos[[Número]:[Tipo de Riesgo]],6,FALSE)</f>
        <v>Estratégico</v>
      </c>
      <c r="D294" s="119" t="s">
        <v>12</v>
      </c>
      <c r="E294" s="120" t="s">
        <v>21</v>
      </c>
      <c r="F294" s="121">
        <v>18.020000000000003</v>
      </c>
      <c r="G294" s="125" t="s">
        <v>216</v>
      </c>
      <c r="H294" s="472"/>
      <c r="I294" s="207"/>
      <c r="J294" s="207"/>
      <c r="K294" s="207"/>
      <c r="L294" s="207"/>
      <c r="M294" s="207"/>
      <c r="N294" s="232"/>
      <c r="O294" s="207"/>
      <c r="P294" s="123">
        <f t="shared" si="20"/>
        <v>0</v>
      </c>
      <c r="Q294" s="208" t="str">
        <f t="shared" si="21"/>
        <v>Debil</v>
      </c>
      <c r="R294" s="207"/>
      <c r="S294" s="224" t="str">
        <f t="shared" si="22"/>
        <v>Debil</v>
      </c>
      <c r="T294" s="224" t="str">
        <f>IFERROR(VLOOKUP(S294,'Tablas de calculos'!$AU$16:$AV$24,2,FALSE),"")</f>
        <v/>
      </c>
      <c r="U294" s="208" t="str">
        <f>IFERROR(VLOOKUP(T294,'Tablas de calculos'!$AV$16:$AY$24,4),"")</f>
        <v/>
      </c>
      <c r="V294" s="207"/>
      <c r="W294" s="207"/>
      <c r="X294" s="123" t="str">
        <f t="shared" si="23"/>
        <v/>
      </c>
      <c r="Y294" s="208" t="str">
        <f>IFERROR(VLOOKUP(X294,'Tablas de calculos'!$AZ$4:$BE$11,5,FALSE),"")</f>
        <v/>
      </c>
      <c r="Z294" s="208" t="str">
        <f>IFERROR(VLOOKUP(X294,'Tablas de calculos'!$AZ$4:$BE$11,6,FALSE),"")</f>
        <v/>
      </c>
    </row>
    <row r="295" spans="1:26" ht="45" x14ac:dyDescent="0.25">
      <c r="A295" s="232" t="s">
        <v>1130</v>
      </c>
      <c r="B295" s="61">
        <v>18</v>
      </c>
      <c r="C295" s="205" t="str">
        <f>+VLOOKUP(Tabla9[[#This Row],[Cod. Riesgo]],Tabla_Riesgos[[Número]:[Tipo de Riesgo]],6,FALSE)</f>
        <v>Estratégico</v>
      </c>
      <c r="D295" s="119" t="s">
        <v>12</v>
      </c>
      <c r="E295" s="120" t="s">
        <v>21</v>
      </c>
      <c r="F295" s="121">
        <v>18.030000000000005</v>
      </c>
      <c r="G295" s="125" t="s">
        <v>217</v>
      </c>
      <c r="H295" s="472"/>
      <c r="I295" s="207"/>
      <c r="J295" s="207"/>
      <c r="K295" s="207"/>
      <c r="L295" s="207"/>
      <c r="M295" s="207"/>
      <c r="N295" s="232"/>
      <c r="O295" s="207"/>
      <c r="P295" s="123">
        <f t="shared" si="20"/>
        <v>0</v>
      </c>
      <c r="Q295" s="208" t="str">
        <f t="shared" si="21"/>
        <v>Debil</v>
      </c>
      <c r="R295" s="207"/>
      <c r="S295" s="224" t="str">
        <f t="shared" si="22"/>
        <v>Debil</v>
      </c>
      <c r="T295" s="224" t="str">
        <f>IFERROR(VLOOKUP(S295,'Tablas de calculos'!$AU$16:$AV$24,2,FALSE),"")</f>
        <v/>
      </c>
      <c r="U295" s="208" t="str">
        <f>IFERROR(VLOOKUP(T295,'Tablas de calculos'!$AV$16:$AY$24,4),"")</f>
        <v/>
      </c>
      <c r="V295" s="207"/>
      <c r="W295" s="207"/>
      <c r="X295" s="123" t="str">
        <f t="shared" si="23"/>
        <v/>
      </c>
      <c r="Y295" s="208" t="str">
        <f>IFERROR(VLOOKUP(X295,'Tablas de calculos'!$AZ$4:$BE$11,5,FALSE),"")</f>
        <v/>
      </c>
      <c r="Z295" s="208" t="str">
        <f>IFERROR(VLOOKUP(X295,'Tablas de calculos'!$AZ$4:$BE$11,6,FALSE),"")</f>
        <v/>
      </c>
    </row>
    <row r="296" spans="1:26" ht="60" x14ac:dyDescent="0.25">
      <c r="A296" s="232" t="s">
        <v>1130</v>
      </c>
      <c r="B296" s="61">
        <v>19</v>
      </c>
      <c r="C296" s="205" t="str">
        <f>+VLOOKUP(Tabla9[[#This Row],[Cod. Riesgo]],Tabla_Riesgos[[Número]:[Tipo de Riesgo]],6,FALSE)</f>
        <v>Operativo</v>
      </c>
      <c r="D296" s="119" t="s">
        <v>12</v>
      </c>
      <c r="E296" s="120" t="s">
        <v>22</v>
      </c>
      <c r="F296" s="121">
        <v>19.010000000000002</v>
      </c>
      <c r="G296" s="125" t="s">
        <v>218</v>
      </c>
      <c r="H296" s="472"/>
      <c r="I296" s="207"/>
      <c r="J296" s="207"/>
      <c r="K296" s="207"/>
      <c r="L296" s="207"/>
      <c r="M296" s="207"/>
      <c r="N296" s="232"/>
      <c r="O296" s="207"/>
      <c r="P296" s="123">
        <f t="shared" si="20"/>
        <v>0</v>
      </c>
      <c r="Q296" s="208" t="str">
        <f t="shared" si="21"/>
        <v>Debil</v>
      </c>
      <c r="R296" s="207"/>
      <c r="S296" s="224" t="str">
        <f t="shared" si="22"/>
        <v>Debil</v>
      </c>
      <c r="T296" s="224" t="str">
        <f>IFERROR(VLOOKUP(S296,'Tablas de calculos'!$AU$16:$AV$24,2,FALSE),"")</f>
        <v/>
      </c>
      <c r="U296" s="208" t="str">
        <f>IFERROR(VLOOKUP(T296,'Tablas de calculos'!$AV$16:$AY$24,4),"")</f>
        <v/>
      </c>
      <c r="V296" s="207"/>
      <c r="W296" s="207"/>
      <c r="X296" s="123" t="str">
        <f t="shared" si="23"/>
        <v/>
      </c>
      <c r="Y296" s="208" t="str">
        <f>IFERROR(VLOOKUP(X296,'Tablas de calculos'!$AZ$4:$BE$11,5,FALSE),"")</f>
        <v/>
      </c>
      <c r="Z296" s="208" t="str">
        <f>IFERROR(VLOOKUP(X296,'Tablas de calculos'!$AZ$4:$BE$11,6,FALSE),"")</f>
        <v/>
      </c>
    </row>
    <row r="297" spans="1:26" ht="75" x14ac:dyDescent="0.25">
      <c r="A297" s="232" t="s">
        <v>1130</v>
      </c>
      <c r="B297" s="61">
        <v>19</v>
      </c>
      <c r="C297" s="205" t="str">
        <f>+VLOOKUP(Tabla9[[#This Row],[Cod. Riesgo]],Tabla_Riesgos[[Número]:[Tipo de Riesgo]],6,FALSE)</f>
        <v>Operativo</v>
      </c>
      <c r="D297" s="119" t="s">
        <v>12</v>
      </c>
      <c r="E297" s="120" t="s">
        <v>22</v>
      </c>
      <c r="F297" s="121">
        <v>19.020000000000003</v>
      </c>
      <c r="G297" s="125" t="s">
        <v>219</v>
      </c>
      <c r="H297" s="472"/>
      <c r="I297" s="207"/>
      <c r="J297" s="207"/>
      <c r="K297" s="207"/>
      <c r="L297" s="207"/>
      <c r="M297" s="207"/>
      <c r="N297" s="232"/>
      <c r="O297" s="207"/>
      <c r="P297" s="123">
        <f t="shared" si="20"/>
        <v>0</v>
      </c>
      <c r="Q297" s="208" t="str">
        <f t="shared" si="21"/>
        <v>Debil</v>
      </c>
      <c r="R297" s="207"/>
      <c r="S297" s="224" t="str">
        <f t="shared" si="22"/>
        <v>Debil</v>
      </c>
      <c r="T297" s="224" t="str">
        <f>IFERROR(VLOOKUP(S297,'Tablas de calculos'!$AU$16:$AV$24,2,FALSE),"")</f>
        <v/>
      </c>
      <c r="U297" s="208" t="str">
        <f>IFERROR(VLOOKUP(T297,'Tablas de calculos'!$AV$16:$AY$24,4),"")</f>
        <v/>
      </c>
      <c r="V297" s="207"/>
      <c r="W297" s="207"/>
      <c r="X297" s="123" t="str">
        <f t="shared" si="23"/>
        <v/>
      </c>
      <c r="Y297" s="208" t="str">
        <f>IFERROR(VLOOKUP(X297,'Tablas de calculos'!$AZ$4:$BE$11,5,FALSE),"")</f>
        <v/>
      </c>
      <c r="Z297" s="208" t="str">
        <f>IFERROR(VLOOKUP(X297,'Tablas de calculos'!$AZ$4:$BE$11,6,FALSE),"")</f>
        <v/>
      </c>
    </row>
    <row r="298" spans="1:26" ht="45" x14ac:dyDescent="0.25">
      <c r="A298" s="232" t="s">
        <v>1130</v>
      </c>
      <c r="B298" s="61">
        <v>20</v>
      </c>
      <c r="C298" s="205" t="str">
        <f>+VLOOKUP(Tabla9[[#This Row],[Cod. Riesgo]],Tabla_Riesgos[[Número]:[Tipo de Riesgo]],6,FALSE)</f>
        <v>Seguridad de la Información</v>
      </c>
      <c r="D298" s="119" t="s">
        <v>12</v>
      </c>
      <c r="E298" s="120" t="s">
        <v>24</v>
      </c>
      <c r="F298" s="121">
        <v>20.010000000000002</v>
      </c>
      <c r="G298" s="125" t="s">
        <v>220</v>
      </c>
      <c r="H298" s="472"/>
      <c r="I298" s="207"/>
      <c r="J298" s="207"/>
      <c r="K298" s="207"/>
      <c r="L298" s="207"/>
      <c r="M298" s="207"/>
      <c r="N298" s="232"/>
      <c r="O298" s="207"/>
      <c r="P298" s="123">
        <f t="shared" si="20"/>
        <v>0</v>
      </c>
      <c r="Q298" s="208" t="str">
        <f t="shared" si="21"/>
        <v>Debil</v>
      </c>
      <c r="R298" s="207"/>
      <c r="S298" s="224" t="str">
        <f t="shared" si="22"/>
        <v>Debil</v>
      </c>
      <c r="T298" s="224" t="str">
        <f>IFERROR(VLOOKUP(S298,'Tablas de calculos'!$AU$16:$AV$24,2,FALSE),"")</f>
        <v/>
      </c>
      <c r="U298" s="208" t="str">
        <f>IFERROR(VLOOKUP(T298,'Tablas de calculos'!$AV$16:$AY$24,4),"")</f>
        <v/>
      </c>
      <c r="V298" s="207"/>
      <c r="W298" s="207"/>
      <c r="X298" s="123" t="str">
        <f t="shared" si="23"/>
        <v/>
      </c>
      <c r="Y298" s="208" t="str">
        <f>IFERROR(VLOOKUP(X298,'Tablas de calculos'!$AZ$4:$BE$11,5,FALSE),"")</f>
        <v/>
      </c>
      <c r="Z298" s="208" t="str">
        <f>IFERROR(VLOOKUP(X298,'Tablas de calculos'!$AZ$4:$BE$11,6,FALSE),"")</f>
        <v/>
      </c>
    </row>
    <row r="299" spans="1:26" ht="60" x14ac:dyDescent="0.25">
      <c r="A299" s="232" t="s">
        <v>1130</v>
      </c>
      <c r="B299" s="61">
        <v>21</v>
      </c>
      <c r="C299" s="205" t="str">
        <f>+VLOOKUP(Tabla9[[#This Row],[Cod. Riesgo]],Tabla_Riesgos[[Número]:[Tipo de Riesgo]],6,FALSE)</f>
        <v>Estratégico</v>
      </c>
      <c r="D299" s="119" t="s">
        <v>12</v>
      </c>
      <c r="E299" s="120" t="s">
        <v>25</v>
      </c>
      <c r="F299" s="121">
        <v>21.01</v>
      </c>
      <c r="G299" s="125" t="s">
        <v>221</v>
      </c>
      <c r="H299" s="472"/>
      <c r="I299" s="207"/>
      <c r="J299" s="207"/>
      <c r="K299" s="207"/>
      <c r="L299" s="207"/>
      <c r="M299" s="207"/>
      <c r="N299" s="232"/>
      <c r="O299" s="207"/>
      <c r="P299" s="123">
        <f t="shared" si="20"/>
        <v>0</v>
      </c>
      <c r="Q299" s="208" t="str">
        <f t="shared" si="21"/>
        <v>Debil</v>
      </c>
      <c r="R299" s="207"/>
      <c r="S299" s="224" t="str">
        <f t="shared" si="22"/>
        <v>Debil</v>
      </c>
      <c r="T299" s="224" t="str">
        <f>IFERROR(VLOOKUP(S299,'Tablas de calculos'!$AU$16:$AV$24,2,FALSE),"")</f>
        <v/>
      </c>
      <c r="U299" s="208" t="str">
        <f>IFERROR(VLOOKUP(T299,'Tablas de calculos'!$AV$16:$AY$24,4),"")</f>
        <v/>
      </c>
      <c r="V299" s="207"/>
      <c r="W299" s="207"/>
      <c r="X299" s="123" t="str">
        <f t="shared" si="23"/>
        <v/>
      </c>
      <c r="Y299" s="208" t="str">
        <f>IFERROR(VLOOKUP(X299,'Tablas de calculos'!$AZ$4:$BE$11,5,FALSE),"")</f>
        <v/>
      </c>
      <c r="Z299" s="208" t="str">
        <f>IFERROR(VLOOKUP(X299,'Tablas de calculos'!$AZ$4:$BE$11,6,FALSE),"")</f>
        <v/>
      </c>
    </row>
    <row r="300" spans="1:26" ht="60" x14ac:dyDescent="0.25">
      <c r="A300" s="232" t="s">
        <v>1130</v>
      </c>
      <c r="B300" s="61">
        <v>21</v>
      </c>
      <c r="C300" s="205" t="str">
        <f>+VLOOKUP(Tabla9[[#This Row],[Cod. Riesgo]],Tabla_Riesgos[[Número]:[Tipo de Riesgo]],6,FALSE)</f>
        <v>Estratégico</v>
      </c>
      <c r="D300" s="119" t="s">
        <v>12</v>
      </c>
      <c r="E300" s="120" t="s">
        <v>25</v>
      </c>
      <c r="F300" s="121">
        <v>21.020000000000003</v>
      </c>
      <c r="G300" s="125" t="s">
        <v>216</v>
      </c>
      <c r="H300" s="472"/>
      <c r="I300" s="207"/>
      <c r="J300" s="207"/>
      <c r="K300" s="207"/>
      <c r="L300" s="207"/>
      <c r="M300" s="207"/>
      <c r="N300" s="232"/>
      <c r="O300" s="207"/>
      <c r="P300" s="123">
        <f t="shared" si="20"/>
        <v>0</v>
      </c>
      <c r="Q300" s="208" t="str">
        <f t="shared" si="21"/>
        <v>Debil</v>
      </c>
      <c r="R300" s="207"/>
      <c r="S300" s="224" t="str">
        <f t="shared" si="22"/>
        <v>Debil</v>
      </c>
      <c r="T300" s="224" t="str">
        <f>IFERROR(VLOOKUP(S300,'Tablas de calculos'!$AU$16:$AV$24,2,FALSE),"")</f>
        <v/>
      </c>
      <c r="U300" s="208" t="str">
        <f>IFERROR(VLOOKUP(T300,'Tablas de calculos'!$AV$16:$AY$24,4),"")</f>
        <v/>
      </c>
      <c r="V300" s="207"/>
      <c r="W300" s="207"/>
      <c r="X300" s="123" t="str">
        <f t="shared" si="23"/>
        <v/>
      </c>
      <c r="Y300" s="208" t="str">
        <f>IFERROR(VLOOKUP(X300,'Tablas de calculos'!$AZ$4:$BE$11,5,FALSE),"")</f>
        <v/>
      </c>
      <c r="Z300" s="208" t="str">
        <f>IFERROR(VLOOKUP(X300,'Tablas de calculos'!$AZ$4:$BE$11,6,FALSE),"")</f>
        <v/>
      </c>
    </row>
    <row r="301" spans="1:26" ht="45" x14ac:dyDescent="0.25">
      <c r="A301" s="232" t="s">
        <v>1130</v>
      </c>
      <c r="B301" s="61">
        <v>21</v>
      </c>
      <c r="C301" s="205" t="str">
        <f>+VLOOKUP(Tabla9[[#This Row],[Cod. Riesgo]],Tabla_Riesgos[[Número]:[Tipo de Riesgo]],6,FALSE)</f>
        <v>Estratégico</v>
      </c>
      <c r="D301" s="119" t="s">
        <v>12</v>
      </c>
      <c r="E301" s="120" t="s">
        <v>25</v>
      </c>
      <c r="F301" s="121">
        <v>21.030000000000005</v>
      </c>
      <c r="G301" s="125" t="s">
        <v>217</v>
      </c>
      <c r="H301" s="472"/>
      <c r="I301" s="207"/>
      <c r="J301" s="207"/>
      <c r="K301" s="207"/>
      <c r="L301" s="207"/>
      <c r="M301" s="207"/>
      <c r="N301" s="232"/>
      <c r="O301" s="207"/>
      <c r="P301" s="123">
        <f t="shared" si="20"/>
        <v>0</v>
      </c>
      <c r="Q301" s="208" t="str">
        <f t="shared" si="21"/>
        <v>Debil</v>
      </c>
      <c r="R301" s="207"/>
      <c r="S301" s="224" t="str">
        <f t="shared" si="22"/>
        <v>Debil</v>
      </c>
      <c r="T301" s="224" t="str">
        <f>IFERROR(VLOOKUP(S301,'Tablas de calculos'!$AU$16:$AV$24,2,FALSE),"")</f>
        <v/>
      </c>
      <c r="U301" s="208" t="str">
        <f>IFERROR(VLOOKUP(T301,'Tablas de calculos'!$AV$16:$AY$24,4),"")</f>
        <v/>
      </c>
      <c r="V301" s="207"/>
      <c r="W301" s="207"/>
      <c r="X301" s="123" t="str">
        <f t="shared" si="23"/>
        <v/>
      </c>
      <c r="Y301" s="208" t="str">
        <f>IFERROR(VLOOKUP(X301,'Tablas de calculos'!$AZ$4:$BE$11,5,FALSE),"")</f>
        <v/>
      </c>
      <c r="Z301" s="208" t="str">
        <f>IFERROR(VLOOKUP(X301,'Tablas de calculos'!$AZ$4:$BE$11,6,FALSE),"")</f>
        <v/>
      </c>
    </row>
    <row r="302" spans="1:26" ht="105" x14ac:dyDescent="0.25">
      <c r="A302" s="232" t="s">
        <v>1130</v>
      </c>
      <c r="B302" s="61">
        <v>22</v>
      </c>
      <c r="C302" s="205" t="str">
        <f>+VLOOKUP(Tabla9[[#This Row],[Cod. Riesgo]],Tabla_Riesgos[[Número]:[Tipo de Riesgo]],6,FALSE)</f>
        <v>Estratégico</v>
      </c>
      <c r="D302" s="119" t="s">
        <v>26</v>
      </c>
      <c r="E302" s="120" t="s">
        <v>27</v>
      </c>
      <c r="F302" s="121">
        <v>22.01</v>
      </c>
      <c r="G302" s="125" t="s">
        <v>222</v>
      </c>
      <c r="H302" s="473"/>
      <c r="I302" s="207"/>
      <c r="J302" s="207"/>
      <c r="K302" s="207"/>
      <c r="L302" s="207"/>
      <c r="M302" s="207"/>
      <c r="N302" s="232"/>
      <c r="O302" s="207"/>
      <c r="P302" s="123">
        <f t="shared" si="20"/>
        <v>0</v>
      </c>
      <c r="Q302" s="208" t="str">
        <f t="shared" si="21"/>
        <v>Debil</v>
      </c>
      <c r="R302" s="207"/>
      <c r="S302" s="224" t="str">
        <f t="shared" si="22"/>
        <v>Debil</v>
      </c>
      <c r="T302" s="224" t="str">
        <f>IFERROR(VLOOKUP(S302,'Tablas de calculos'!$AU$16:$AV$24,2,FALSE),"")</f>
        <v/>
      </c>
      <c r="U302" s="208" t="str">
        <f>IFERROR(VLOOKUP(T302,'Tablas de calculos'!$AV$16:$AY$24,4),"")</f>
        <v/>
      </c>
      <c r="V302" s="207"/>
      <c r="W302" s="207"/>
      <c r="X302" s="123" t="str">
        <f t="shared" si="23"/>
        <v/>
      </c>
      <c r="Y302" s="208" t="str">
        <f>IFERROR(VLOOKUP(X302,'Tablas de calculos'!$AZ$4:$BE$11,5,FALSE),"")</f>
        <v/>
      </c>
      <c r="Z302" s="208" t="str">
        <f>IFERROR(VLOOKUP(X302,'Tablas de calculos'!$AZ$4:$BE$11,6,FALSE),"")</f>
        <v/>
      </c>
    </row>
    <row r="303" spans="1:26" ht="105" x14ac:dyDescent="0.25">
      <c r="A303" s="232" t="s">
        <v>1130</v>
      </c>
      <c r="B303" s="61">
        <v>22</v>
      </c>
      <c r="C303" s="205" t="str">
        <f>+VLOOKUP(Tabla9[[#This Row],[Cod. Riesgo]],Tabla_Riesgos[[Número]:[Tipo de Riesgo]],6,FALSE)</f>
        <v>Estratégico</v>
      </c>
      <c r="D303" s="119" t="s">
        <v>26</v>
      </c>
      <c r="E303" s="120" t="s">
        <v>27</v>
      </c>
      <c r="F303" s="121">
        <v>22.020000000000003</v>
      </c>
      <c r="G303" s="125" t="s">
        <v>223</v>
      </c>
      <c r="H303" s="473"/>
      <c r="I303" s="207"/>
      <c r="J303" s="207"/>
      <c r="K303" s="207"/>
      <c r="L303" s="207"/>
      <c r="M303" s="207"/>
      <c r="N303" s="232"/>
      <c r="O303" s="207"/>
      <c r="P303" s="123">
        <f t="shared" si="20"/>
        <v>0</v>
      </c>
      <c r="Q303" s="208" t="str">
        <f t="shared" si="21"/>
        <v>Debil</v>
      </c>
      <c r="R303" s="207"/>
      <c r="S303" s="224" t="str">
        <f t="shared" si="22"/>
        <v>Debil</v>
      </c>
      <c r="T303" s="224" t="str">
        <f>IFERROR(VLOOKUP(S303,'Tablas de calculos'!$AU$16:$AV$24,2,FALSE),"")</f>
        <v/>
      </c>
      <c r="U303" s="208" t="str">
        <f>IFERROR(VLOOKUP(T303,'Tablas de calculos'!$AV$16:$AY$24,4),"")</f>
        <v/>
      </c>
      <c r="V303" s="207"/>
      <c r="W303" s="207"/>
      <c r="X303" s="123" t="str">
        <f t="shared" si="23"/>
        <v/>
      </c>
      <c r="Y303" s="208" t="str">
        <f>IFERROR(VLOOKUP(X303,'Tablas de calculos'!$AZ$4:$BE$11,5,FALSE),"")</f>
        <v/>
      </c>
      <c r="Z303" s="208" t="str">
        <f>IFERROR(VLOOKUP(X303,'Tablas de calculos'!$AZ$4:$BE$11,6,FALSE),"")</f>
        <v/>
      </c>
    </row>
    <row r="304" spans="1:26" ht="60" x14ac:dyDescent="0.25">
      <c r="A304" s="232" t="s">
        <v>1130</v>
      </c>
      <c r="B304" s="61">
        <v>23</v>
      </c>
      <c r="C304" s="205" t="str">
        <f>+VLOOKUP(Tabla9[[#This Row],[Cod. Riesgo]],Tabla_Riesgos[[Número]:[Tipo de Riesgo]],6,FALSE)</f>
        <v>Estratégico</v>
      </c>
      <c r="D304" s="119" t="s">
        <v>26</v>
      </c>
      <c r="E304" s="120" t="s">
        <v>28</v>
      </c>
      <c r="F304" s="121">
        <v>23.01</v>
      </c>
      <c r="G304" s="125" t="s">
        <v>224</v>
      </c>
      <c r="H304" s="472"/>
      <c r="I304" s="207"/>
      <c r="J304" s="207"/>
      <c r="K304" s="207"/>
      <c r="L304" s="207"/>
      <c r="M304" s="207"/>
      <c r="N304" s="232"/>
      <c r="O304" s="207"/>
      <c r="P304" s="123">
        <f t="shared" si="20"/>
        <v>0</v>
      </c>
      <c r="Q304" s="208" t="str">
        <f t="shared" si="21"/>
        <v>Debil</v>
      </c>
      <c r="R304" s="207"/>
      <c r="S304" s="224" t="str">
        <f t="shared" si="22"/>
        <v>Debil</v>
      </c>
      <c r="T304" s="224" t="str">
        <f>IFERROR(VLOOKUP(S304,'Tablas de calculos'!$AU$16:$AV$24,2,FALSE),"")</f>
        <v/>
      </c>
      <c r="U304" s="208" t="str">
        <f>IFERROR(VLOOKUP(T304,'Tablas de calculos'!$AV$16:$AY$24,4),"")</f>
        <v/>
      </c>
      <c r="V304" s="207"/>
      <c r="W304" s="207"/>
      <c r="X304" s="123" t="str">
        <f t="shared" si="23"/>
        <v/>
      </c>
      <c r="Y304" s="208" t="str">
        <f>IFERROR(VLOOKUP(X304,'Tablas de calculos'!$AZ$4:$BE$11,5,FALSE),"")</f>
        <v/>
      </c>
      <c r="Z304" s="208" t="str">
        <f>IFERROR(VLOOKUP(X304,'Tablas de calculos'!$AZ$4:$BE$11,6,FALSE),"")</f>
        <v/>
      </c>
    </row>
    <row r="305" spans="1:26" ht="45" x14ac:dyDescent="0.25">
      <c r="A305" s="232" t="s">
        <v>1130</v>
      </c>
      <c r="B305" s="61">
        <v>75</v>
      </c>
      <c r="C305" s="205" t="str">
        <f>+VLOOKUP(Tabla9[[#This Row],[Cod. Riesgo]],Tabla_Riesgos[[Número]:[Tipo de Riesgo]],6,FALSE)</f>
        <v>Seguridad de la Información</v>
      </c>
      <c r="D305" s="119" t="s">
        <v>26</v>
      </c>
      <c r="E305" s="120" t="s">
        <v>681</v>
      </c>
      <c r="F305" s="121">
        <v>75.010000000000005</v>
      </c>
      <c r="G305" s="125" t="s">
        <v>225</v>
      </c>
      <c r="H305" s="472"/>
      <c r="I305" s="207"/>
      <c r="J305" s="207"/>
      <c r="K305" s="207"/>
      <c r="L305" s="207"/>
      <c r="M305" s="207"/>
      <c r="N305" s="232"/>
      <c r="O305" s="207"/>
      <c r="P305" s="123">
        <f t="shared" si="20"/>
        <v>0</v>
      </c>
      <c r="Q305" s="208" t="str">
        <f t="shared" si="21"/>
        <v>Debil</v>
      </c>
      <c r="R305" s="207"/>
      <c r="S305" s="224" t="str">
        <f t="shared" si="22"/>
        <v>Debil</v>
      </c>
      <c r="T305" s="224" t="str">
        <f>IFERROR(VLOOKUP(S305,'Tablas de calculos'!$AU$16:$AV$24,2,FALSE),"")</f>
        <v/>
      </c>
      <c r="U305" s="208" t="str">
        <f>IFERROR(VLOOKUP(T305,'Tablas de calculos'!$AV$16:$AY$24,4),"")</f>
        <v/>
      </c>
      <c r="V305" s="207"/>
      <c r="W305" s="207"/>
      <c r="X305" s="123" t="str">
        <f t="shared" si="23"/>
        <v/>
      </c>
      <c r="Y305" s="208" t="str">
        <f>IFERROR(VLOOKUP(X305,'Tablas de calculos'!$AZ$4:$BE$11,5,FALSE),"")</f>
        <v/>
      </c>
      <c r="Z305" s="208" t="str">
        <f>IFERROR(VLOOKUP(X305,'Tablas de calculos'!$AZ$4:$BE$11,6,FALSE),"")</f>
        <v/>
      </c>
    </row>
    <row r="306" spans="1:26" ht="45" x14ac:dyDescent="0.25">
      <c r="A306" s="232" t="s">
        <v>1130</v>
      </c>
      <c r="B306" s="61">
        <v>75</v>
      </c>
      <c r="C306" s="205" t="str">
        <f>+VLOOKUP(Tabla9[[#This Row],[Cod. Riesgo]],Tabla_Riesgos[[Número]:[Tipo de Riesgo]],6,FALSE)</f>
        <v>Seguridad de la Información</v>
      </c>
      <c r="D306" s="119" t="s">
        <v>26</v>
      </c>
      <c r="E306" s="120" t="s">
        <v>681</v>
      </c>
      <c r="F306" s="121">
        <v>75.02000000000001</v>
      </c>
      <c r="G306" s="125" t="s">
        <v>226</v>
      </c>
      <c r="H306" s="472"/>
      <c r="I306" s="207"/>
      <c r="J306" s="207"/>
      <c r="K306" s="207"/>
      <c r="L306" s="207"/>
      <c r="M306" s="207"/>
      <c r="N306" s="232"/>
      <c r="O306" s="207"/>
      <c r="P306" s="123">
        <f t="shared" si="20"/>
        <v>0</v>
      </c>
      <c r="Q306" s="208" t="str">
        <f t="shared" si="21"/>
        <v>Debil</v>
      </c>
      <c r="R306" s="207"/>
      <c r="S306" s="224" t="str">
        <f t="shared" si="22"/>
        <v>Debil</v>
      </c>
      <c r="T306" s="224" t="str">
        <f>IFERROR(VLOOKUP(S306,'Tablas de calculos'!$AU$16:$AV$24,2,FALSE),"")</f>
        <v/>
      </c>
      <c r="U306" s="208" t="str">
        <f>IFERROR(VLOOKUP(T306,'Tablas de calculos'!$AV$16:$AY$24,4),"")</f>
        <v/>
      </c>
      <c r="V306" s="207"/>
      <c r="W306" s="207"/>
      <c r="X306" s="123" t="str">
        <f t="shared" si="23"/>
        <v/>
      </c>
      <c r="Y306" s="208" t="str">
        <f>IFERROR(VLOOKUP(X306,'Tablas de calculos'!$AZ$4:$BE$11,5,FALSE),"")</f>
        <v/>
      </c>
      <c r="Z306" s="208" t="str">
        <f>IFERROR(VLOOKUP(X306,'Tablas de calculos'!$AZ$4:$BE$11,6,FALSE),"")</f>
        <v/>
      </c>
    </row>
    <row r="307" spans="1:26" ht="165" x14ac:dyDescent="0.25">
      <c r="A307" s="232" t="s">
        <v>1130</v>
      </c>
      <c r="B307" s="61">
        <v>24</v>
      </c>
      <c r="C307" s="205" t="str">
        <f>+VLOOKUP(Tabla9[[#This Row],[Cod. Riesgo]],Tabla_Riesgos[[Número]:[Tipo de Riesgo]],6,FALSE)</f>
        <v>Operativo</v>
      </c>
      <c r="D307" s="119" t="s">
        <v>29</v>
      </c>
      <c r="E307" s="120" t="s">
        <v>30</v>
      </c>
      <c r="F307" s="121">
        <v>24.01</v>
      </c>
      <c r="G307" s="125" t="s">
        <v>227</v>
      </c>
      <c r="H307" s="472"/>
      <c r="I307" s="207"/>
      <c r="J307" s="207"/>
      <c r="K307" s="207"/>
      <c r="L307" s="207"/>
      <c r="M307" s="207"/>
      <c r="N307" s="232"/>
      <c r="O307" s="207"/>
      <c r="P307" s="123">
        <f t="shared" si="20"/>
        <v>0</v>
      </c>
      <c r="Q307" s="208" t="str">
        <f t="shared" si="21"/>
        <v>Debil</v>
      </c>
      <c r="R307" s="207"/>
      <c r="S307" s="224" t="str">
        <f t="shared" si="22"/>
        <v>Debil</v>
      </c>
      <c r="T307" s="224" t="str">
        <f>IFERROR(VLOOKUP(S307,'Tablas de calculos'!$AU$16:$AV$24,2,FALSE),"")</f>
        <v/>
      </c>
      <c r="U307" s="208" t="str">
        <f>IFERROR(VLOOKUP(T307,'Tablas de calculos'!$AV$16:$AY$24,4),"")</f>
        <v/>
      </c>
      <c r="V307" s="207"/>
      <c r="W307" s="207"/>
      <c r="X307" s="123" t="str">
        <f t="shared" si="23"/>
        <v/>
      </c>
      <c r="Y307" s="208" t="str">
        <f>IFERROR(VLOOKUP(X307,'Tablas de calculos'!$AZ$4:$BE$11,5,FALSE),"")</f>
        <v/>
      </c>
      <c r="Z307" s="208" t="str">
        <f>IFERROR(VLOOKUP(X307,'Tablas de calculos'!$AZ$4:$BE$11,6,FALSE),"")</f>
        <v/>
      </c>
    </row>
    <row r="308" spans="1:26" ht="60" x14ac:dyDescent="0.25">
      <c r="A308" s="232" t="s">
        <v>1130</v>
      </c>
      <c r="B308" s="61">
        <v>24</v>
      </c>
      <c r="C308" s="205" t="str">
        <f>+VLOOKUP(Tabla9[[#This Row],[Cod. Riesgo]],Tabla_Riesgos[[Número]:[Tipo de Riesgo]],6,FALSE)</f>
        <v>Operativo</v>
      </c>
      <c r="D308" s="119" t="s">
        <v>29</v>
      </c>
      <c r="E308" s="120" t="s">
        <v>30</v>
      </c>
      <c r="F308" s="121">
        <v>24.020000000000003</v>
      </c>
      <c r="G308" s="125" t="s">
        <v>228</v>
      </c>
      <c r="H308" s="472"/>
      <c r="I308" s="207"/>
      <c r="J308" s="207"/>
      <c r="K308" s="207"/>
      <c r="L308" s="207"/>
      <c r="M308" s="207"/>
      <c r="N308" s="232"/>
      <c r="O308" s="207"/>
      <c r="P308" s="123">
        <f t="shared" si="20"/>
        <v>0</v>
      </c>
      <c r="Q308" s="208" t="str">
        <f t="shared" si="21"/>
        <v>Debil</v>
      </c>
      <c r="R308" s="207"/>
      <c r="S308" s="224" t="str">
        <f t="shared" si="22"/>
        <v>Debil</v>
      </c>
      <c r="T308" s="224" t="str">
        <f>IFERROR(VLOOKUP(S308,'Tablas de calculos'!$AU$16:$AV$24,2,FALSE),"")</f>
        <v/>
      </c>
      <c r="U308" s="208" t="str">
        <f>IFERROR(VLOOKUP(T308,'Tablas de calculos'!$AV$16:$AY$24,4),"")</f>
        <v/>
      </c>
      <c r="V308" s="207"/>
      <c r="W308" s="207"/>
      <c r="X308" s="123" t="str">
        <f t="shared" si="23"/>
        <v/>
      </c>
      <c r="Y308" s="208" t="str">
        <f>IFERROR(VLOOKUP(X308,'Tablas de calculos'!$AZ$4:$BE$11,5,FALSE),"")</f>
        <v/>
      </c>
      <c r="Z308" s="208" t="str">
        <f>IFERROR(VLOOKUP(X308,'Tablas de calculos'!$AZ$4:$BE$11,6,FALSE),"")</f>
        <v/>
      </c>
    </row>
    <row r="309" spans="1:26" ht="30" x14ac:dyDescent="0.25">
      <c r="A309" s="232" t="s">
        <v>1130</v>
      </c>
      <c r="B309" s="61">
        <v>25</v>
      </c>
      <c r="C309" s="205" t="str">
        <f>+VLOOKUP(Tabla9[[#This Row],[Cod. Riesgo]],Tabla_Riesgos[[Número]:[Tipo de Riesgo]],6,FALSE)</f>
        <v>Operativo</v>
      </c>
      <c r="D309" s="119" t="s">
        <v>12</v>
      </c>
      <c r="E309" s="120" t="s">
        <v>31</v>
      </c>
      <c r="F309" s="121">
        <v>25.01</v>
      </c>
      <c r="G309" s="125" t="s">
        <v>229</v>
      </c>
      <c r="H309" s="472"/>
      <c r="I309" s="207"/>
      <c r="J309" s="207"/>
      <c r="K309" s="207"/>
      <c r="L309" s="207"/>
      <c r="M309" s="207"/>
      <c r="N309" s="232"/>
      <c r="O309" s="207"/>
      <c r="P309" s="123">
        <f t="shared" si="20"/>
        <v>0</v>
      </c>
      <c r="Q309" s="208" t="str">
        <f t="shared" si="21"/>
        <v>Debil</v>
      </c>
      <c r="R309" s="207"/>
      <c r="S309" s="224" t="str">
        <f t="shared" si="22"/>
        <v>Debil</v>
      </c>
      <c r="T309" s="224" t="str">
        <f>IFERROR(VLOOKUP(S309,'Tablas de calculos'!$AU$16:$AV$24,2,FALSE),"")</f>
        <v/>
      </c>
      <c r="U309" s="208" t="str">
        <f>IFERROR(VLOOKUP(T309,'Tablas de calculos'!$AV$16:$AY$24,4),"")</f>
        <v/>
      </c>
      <c r="V309" s="207"/>
      <c r="W309" s="207"/>
      <c r="X309" s="123" t="str">
        <f t="shared" si="23"/>
        <v/>
      </c>
      <c r="Y309" s="208" t="str">
        <f>IFERROR(VLOOKUP(X309,'Tablas de calculos'!$AZ$4:$BE$11,5,FALSE),"")</f>
        <v/>
      </c>
      <c r="Z309" s="208" t="str">
        <f>IFERROR(VLOOKUP(X309,'Tablas de calculos'!$AZ$4:$BE$11,6,FALSE),"")</f>
        <v/>
      </c>
    </row>
    <row r="310" spans="1:26" ht="30" x14ac:dyDescent="0.25">
      <c r="A310" s="232" t="s">
        <v>1130</v>
      </c>
      <c r="B310" s="61">
        <v>25</v>
      </c>
      <c r="C310" s="205" t="str">
        <f>+VLOOKUP(Tabla9[[#This Row],[Cod. Riesgo]],Tabla_Riesgos[[Número]:[Tipo de Riesgo]],6,FALSE)</f>
        <v>Operativo</v>
      </c>
      <c r="D310" s="119" t="s">
        <v>12</v>
      </c>
      <c r="E310" s="120" t="s">
        <v>31</v>
      </c>
      <c r="F310" s="121">
        <v>25.020000000000003</v>
      </c>
      <c r="G310" s="125" t="s">
        <v>230</v>
      </c>
      <c r="H310" s="472"/>
      <c r="I310" s="207"/>
      <c r="J310" s="207"/>
      <c r="K310" s="207"/>
      <c r="L310" s="207"/>
      <c r="M310" s="207"/>
      <c r="N310" s="232"/>
      <c r="O310" s="207"/>
      <c r="P310" s="123">
        <f t="shared" si="20"/>
        <v>0</v>
      </c>
      <c r="Q310" s="208" t="str">
        <f t="shared" si="21"/>
        <v>Debil</v>
      </c>
      <c r="R310" s="207"/>
      <c r="S310" s="224" t="str">
        <f t="shared" si="22"/>
        <v>Debil</v>
      </c>
      <c r="T310" s="224" t="str">
        <f>IFERROR(VLOOKUP(S310,'Tablas de calculos'!$AU$16:$AV$24,2,FALSE),"")</f>
        <v/>
      </c>
      <c r="U310" s="208" t="str">
        <f>IFERROR(VLOOKUP(T310,'Tablas de calculos'!$AV$16:$AY$24,4),"")</f>
        <v/>
      </c>
      <c r="V310" s="207"/>
      <c r="W310" s="207"/>
      <c r="X310" s="123" t="str">
        <f t="shared" si="23"/>
        <v/>
      </c>
      <c r="Y310" s="208" t="str">
        <f>IFERROR(VLOOKUP(X310,'Tablas de calculos'!$AZ$4:$BE$11,5,FALSE),"")</f>
        <v/>
      </c>
      <c r="Z310" s="208" t="str">
        <f>IFERROR(VLOOKUP(X310,'Tablas de calculos'!$AZ$4:$BE$11,6,FALSE),"")</f>
        <v/>
      </c>
    </row>
    <row r="311" spans="1:26" ht="45" x14ac:dyDescent="0.25">
      <c r="A311" s="232" t="s">
        <v>1130</v>
      </c>
      <c r="B311" s="61">
        <v>25</v>
      </c>
      <c r="C311" s="205" t="str">
        <f>+VLOOKUP(Tabla9[[#This Row],[Cod. Riesgo]],Tabla_Riesgos[[Número]:[Tipo de Riesgo]],6,FALSE)</f>
        <v>Operativo</v>
      </c>
      <c r="D311" s="119" t="s">
        <v>12</v>
      </c>
      <c r="E311" s="120" t="s">
        <v>31</v>
      </c>
      <c r="F311" s="121">
        <v>25.030000000000005</v>
      </c>
      <c r="G311" s="125" t="s">
        <v>231</v>
      </c>
      <c r="H311" s="472"/>
      <c r="I311" s="207"/>
      <c r="J311" s="207"/>
      <c r="K311" s="207"/>
      <c r="L311" s="207"/>
      <c r="M311" s="207"/>
      <c r="N311" s="232"/>
      <c r="O311" s="207"/>
      <c r="P311" s="123">
        <f t="shared" si="20"/>
        <v>0</v>
      </c>
      <c r="Q311" s="208" t="str">
        <f t="shared" si="21"/>
        <v>Debil</v>
      </c>
      <c r="R311" s="207"/>
      <c r="S311" s="224" t="str">
        <f t="shared" si="22"/>
        <v>Debil</v>
      </c>
      <c r="T311" s="224" t="str">
        <f>IFERROR(VLOOKUP(S311,'Tablas de calculos'!$AU$16:$AV$24,2,FALSE),"")</f>
        <v/>
      </c>
      <c r="U311" s="208" t="str">
        <f>IFERROR(VLOOKUP(T311,'Tablas de calculos'!$AV$16:$AY$24,4),"")</f>
        <v/>
      </c>
      <c r="V311" s="207"/>
      <c r="W311" s="207"/>
      <c r="X311" s="123" t="str">
        <f t="shared" si="23"/>
        <v/>
      </c>
      <c r="Y311" s="208" t="str">
        <f>IFERROR(VLOOKUP(X311,'Tablas de calculos'!$AZ$4:$BE$11,5,FALSE),"")</f>
        <v/>
      </c>
      <c r="Z311" s="208" t="str">
        <f>IFERROR(VLOOKUP(X311,'Tablas de calculos'!$AZ$4:$BE$11,6,FALSE),"")</f>
        <v/>
      </c>
    </row>
    <row r="312" spans="1:26" ht="45" x14ac:dyDescent="0.25">
      <c r="A312" s="232" t="s">
        <v>1130</v>
      </c>
      <c r="B312" s="61">
        <v>26</v>
      </c>
      <c r="C312" s="205" t="str">
        <f>+VLOOKUP(Tabla9[[#This Row],[Cod. Riesgo]],Tabla_Riesgos[[Número]:[Tipo de Riesgo]],6,FALSE)</f>
        <v>Operativo</v>
      </c>
      <c r="D312" s="119" t="s">
        <v>12</v>
      </c>
      <c r="E312" s="120" t="s">
        <v>32</v>
      </c>
      <c r="F312" s="121">
        <v>26.01</v>
      </c>
      <c r="G312" s="125" t="s">
        <v>231</v>
      </c>
      <c r="H312" s="472"/>
      <c r="I312" s="207"/>
      <c r="J312" s="207"/>
      <c r="K312" s="207"/>
      <c r="L312" s="207"/>
      <c r="M312" s="207"/>
      <c r="N312" s="232"/>
      <c r="O312" s="207"/>
      <c r="P312" s="123">
        <f t="shared" si="20"/>
        <v>0</v>
      </c>
      <c r="Q312" s="208" t="str">
        <f t="shared" si="21"/>
        <v>Debil</v>
      </c>
      <c r="R312" s="207"/>
      <c r="S312" s="224" t="str">
        <f t="shared" si="22"/>
        <v>Debil</v>
      </c>
      <c r="T312" s="224" t="str">
        <f>IFERROR(VLOOKUP(S312,'Tablas de calculos'!$AU$16:$AV$24,2,FALSE),"")</f>
        <v/>
      </c>
      <c r="U312" s="208" t="str">
        <f>IFERROR(VLOOKUP(T312,'Tablas de calculos'!$AV$16:$AY$24,4),"")</f>
        <v/>
      </c>
      <c r="V312" s="207"/>
      <c r="W312" s="207"/>
      <c r="X312" s="123" t="str">
        <f t="shared" si="23"/>
        <v/>
      </c>
      <c r="Y312" s="208" t="str">
        <f>IFERROR(VLOOKUP(X312,'Tablas de calculos'!$AZ$4:$BE$11,5,FALSE),"")</f>
        <v/>
      </c>
      <c r="Z312" s="208" t="str">
        <f>IFERROR(VLOOKUP(X312,'Tablas de calculos'!$AZ$4:$BE$11,6,FALSE),"")</f>
        <v/>
      </c>
    </row>
    <row r="313" spans="1:26" ht="60" x14ac:dyDescent="0.25">
      <c r="A313" s="232" t="s">
        <v>1130</v>
      </c>
      <c r="B313" s="61">
        <v>26</v>
      </c>
      <c r="C313" s="205" t="str">
        <f>+VLOOKUP(Tabla9[[#This Row],[Cod. Riesgo]],Tabla_Riesgos[[Número]:[Tipo de Riesgo]],6,FALSE)</f>
        <v>Operativo</v>
      </c>
      <c r="D313" s="119" t="s">
        <v>12</v>
      </c>
      <c r="E313" s="120" t="s">
        <v>32</v>
      </c>
      <c r="F313" s="121">
        <v>26.020000000000003</v>
      </c>
      <c r="G313" s="125" t="s">
        <v>232</v>
      </c>
      <c r="H313" s="472"/>
      <c r="I313" s="207"/>
      <c r="J313" s="207"/>
      <c r="K313" s="207"/>
      <c r="L313" s="207"/>
      <c r="M313" s="207"/>
      <c r="N313" s="232"/>
      <c r="O313" s="207"/>
      <c r="P313" s="123">
        <f t="shared" si="20"/>
        <v>0</v>
      </c>
      <c r="Q313" s="208" t="str">
        <f t="shared" si="21"/>
        <v>Debil</v>
      </c>
      <c r="R313" s="207"/>
      <c r="S313" s="224" t="str">
        <f t="shared" si="22"/>
        <v>Debil</v>
      </c>
      <c r="T313" s="224" t="str">
        <f>IFERROR(VLOOKUP(S313,'Tablas de calculos'!$AU$16:$AV$24,2,FALSE),"")</f>
        <v/>
      </c>
      <c r="U313" s="208" t="str">
        <f>IFERROR(VLOOKUP(T313,'Tablas de calculos'!$AV$16:$AY$24,4),"")</f>
        <v/>
      </c>
      <c r="V313" s="207"/>
      <c r="W313" s="207"/>
      <c r="X313" s="123" t="str">
        <f t="shared" si="23"/>
        <v/>
      </c>
      <c r="Y313" s="208" t="str">
        <f>IFERROR(VLOOKUP(X313,'Tablas de calculos'!$AZ$4:$BE$11,5,FALSE),"")</f>
        <v/>
      </c>
      <c r="Z313" s="208" t="str">
        <f>IFERROR(VLOOKUP(X313,'Tablas de calculos'!$AZ$4:$BE$11,6,FALSE),"")</f>
        <v/>
      </c>
    </row>
    <row r="314" spans="1:26" ht="90" x14ac:dyDescent="0.25">
      <c r="A314" s="232" t="s">
        <v>1130</v>
      </c>
      <c r="B314" s="61">
        <v>28</v>
      </c>
      <c r="C314" s="205" t="str">
        <f>+VLOOKUP(Tabla9[[#This Row],[Cod. Riesgo]],Tabla_Riesgos[[Número]:[Tipo de Riesgo]],6,FALSE)</f>
        <v>Estratégico</v>
      </c>
      <c r="D314" s="119" t="s">
        <v>26</v>
      </c>
      <c r="E314" s="120" t="s">
        <v>810</v>
      </c>
      <c r="F314" s="121">
        <v>28.01</v>
      </c>
      <c r="G314" s="125" t="s">
        <v>233</v>
      </c>
      <c r="H314" s="473"/>
      <c r="I314" s="207"/>
      <c r="J314" s="207"/>
      <c r="K314" s="207"/>
      <c r="L314" s="207"/>
      <c r="M314" s="207"/>
      <c r="N314" s="232"/>
      <c r="O314" s="207"/>
      <c r="P314" s="123">
        <f t="shared" si="20"/>
        <v>0</v>
      </c>
      <c r="Q314" s="208" t="str">
        <f t="shared" si="21"/>
        <v>Debil</v>
      </c>
      <c r="R314" s="207"/>
      <c r="S314" s="224" t="str">
        <f t="shared" si="22"/>
        <v>Debil</v>
      </c>
      <c r="T314" s="224" t="str">
        <f>IFERROR(VLOOKUP(S314,'Tablas de calculos'!$AU$16:$AV$24,2,FALSE),"")</f>
        <v/>
      </c>
      <c r="U314" s="208" t="str">
        <f>IFERROR(VLOOKUP(T314,'Tablas de calculos'!$AV$16:$AY$24,4),"")</f>
        <v/>
      </c>
      <c r="V314" s="207"/>
      <c r="W314" s="207"/>
      <c r="X314" s="123" t="str">
        <f t="shared" si="23"/>
        <v/>
      </c>
      <c r="Y314" s="208" t="str">
        <f>IFERROR(VLOOKUP(X314,'Tablas de calculos'!$AZ$4:$BE$11,5,FALSE),"")</f>
        <v/>
      </c>
      <c r="Z314" s="208" t="str">
        <f>IFERROR(VLOOKUP(X314,'Tablas de calculos'!$AZ$4:$BE$11,6,FALSE),"")</f>
        <v/>
      </c>
    </row>
    <row r="315" spans="1:26" ht="90" x14ac:dyDescent="0.25">
      <c r="A315" s="232" t="s">
        <v>1130</v>
      </c>
      <c r="B315" s="61">
        <v>28</v>
      </c>
      <c r="C315" s="205" t="str">
        <f>+VLOOKUP(Tabla9[[#This Row],[Cod. Riesgo]],Tabla_Riesgos[[Número]:[Tipo de Riesgo]],6,FALSE)</f>
        <v>Estratégico</v>
      </c>
      <c r="D315" s="119" t="s">
        <v>26</v>
      </c>
      <c r="E315" s="120" t="s">
        <v>810</v>
      </c>
      <c r="F315" s="121">
        <v>28.020000000000003</v>
      </c>
      <c r="G315" s="125" t="s">
        <v>234</v>
      </c>
      <c r="H315" s="473"/>
      <c r="I315" s="207"/>
      <c r="J315" s="207"/>
      <c r="K315" s="207"/>
      <c r="L315" s="207"/>
      <c r="M315" s="207"/>
      <c r="N315" s="232"/>
      <c r="O315" s="207"/>
      <c r="P315" s="123">
        <f t="shared" si="20"/>
        <v>0</v>
      </c>
      <c r="Q315" s="208" t="str">
        <f t="shared" si="21"/>
        <v>Debil</v>
      </c>
      <c r="R315" s="207"/>
      <c r="S315" s="224" t="str">
        <f t="shared" si="22"/>
        <v>Debil</v>
      </c>
      <c r="T315" s="224" t="str">
        <f>IFERROR(VLOOKUP(S315,'Tablas de calculos'!$AU$16:$AV$24,2,FALSE),"")</f>
        <v/>
      </c>
      <c r="U315" s="208" t="str">
        <f>IFERROR(VLOOKUP(T315,'Tablas de calculos'!$AV$16:$AY$24,4),"")</f>
        <v/>
      </c>
      <c r="V315" s="207"/>
      <c r="W315" s="207"/>
      <c r="X315" s="123" t="str">
        <f t="shared" si="23"/>
        <v/>
      </c>
      <c r="Y315" s="208" t="str">
        <f>IFERROR(VLOOKUP(X315,'Tablas de calculos'!$AZ$4:$BE$11,5,FALSE),"")</f>
        <v/>
      </c>
      <c r="Z315" s="208" t="str">
        <f>IFERROR(VLOOKUP(X315,'Tablas de calculos'!$AZ$4:$BE$11,6,FALSE),"")</f>
        <v/>
      </c>
    </row>
    <row r="316" spans="1:26" ht="90" x14ac:dyDescent="0.25">
      <c r="A316" s="232" t="s">
        <v>1130</v>
      </c>
      <c r="B316" s="61">
        <v>28</v>
      </c>
      <c r="C316" s="205" t="str">
        <f>+VLOOKUP(Tabla9[[#This Row],[Cod. Riesgo]],Tabla_Riesgos[[Número]:[Tipo de Riesgo]],6,FALSE)</f>
        <v>Estratégico</v>
      </c>
      <c r="D316" s="119" t="s">
        <v>26</v>
      </c>
      <c r="E316" s="120" t="s">
        <v>810</v>
      </c>
      <c r="F316" s="121">
        <v>28.030000000000005</v>
      </c>
      <c r="G316" s="125" t="s">
        <v>235</v>
      </c>
      <c r="H316" s="473"/>
      <c r="I316" s="207"/>
      <c r="J316" s="207"/>
      <c r="K316" s="207"/>
      <c r="L316" s="207"/>
      <c r="M316" s="207"/>
      <c r="N316" s="232"/>
      <c r="O316" s="207"/>
      <c r="P316" s="123">
        <f t="shared" si="20"/>
        <v>0</v>
      </c>
      <c r="Q316" s="208" t="str">
        <f t="shared" si="21"/>
        <v>Debil</v>
      </c>
      <c r="R316" s="207"/>
      <c r="S316" s="224" t="str">
        <f t="shared" si="22"/>
        <v>Debil</v>
      </c>
      <c r="T316" s="224" t="str">
        <f>IFERROR(VLOOKUP(S316,'Tablas de calculos'!$AU$16:$AV$24,2,FALSE),"")</f>
        <v/>
      </c>
      <c r="U316" s="208" t="str">
        <f>IFERROR(VLOOKUP(T316,'Tablas de calculos'!$AV$16:$AY$24,4),"")</f>
        <v/>
      </c>
      <c r="V316" s="207"/>
      <c r="W316" s="207"/>
      <c r="X316" s="123" t="str">
        <f t="shared" si="23"/>
        <v/>
      </c>
      <c r="Y316" s="208" t="str">
        <f>IFERROR(VLOOKUP(X316,'Tablas de calculos'!$AZ$4:$BE$11,5,FALSE),"")</f>
        <v/>
      </c>
      <c r="Z316" s="208" t="str">
        <f>IFERROR(VLOOKUP(X316,'Tablas de calculos'!$AZ$4:$BE$11,6,FALSE),"")</f>
        <v/>
      </c>
    </row>
    <row r="317" spans="1:26" ht="90" x14ac:dyDescent="0.25">
      <c r="A317" s="232" t="s">
        <v>1130</v>
      </c>
      <c r="B317" s="61">
        <v>28</v>
      </c>
      <c r="C317" s="205" t="str">
        <f>+VLOOKUP(Tabla9[[#This Row],[Cod. Riesgo]],Tabla_Riesgos[[Número]:[Tipo de Riesgo]],6,FALSE)</f>
        <v>Estratégico</v>
      </c>
      <c r="D317" s="119" t="s">
        <v>26</v>
      </c>
      <c r="E317" s="120" t="s">
        <v>810</v>
      </c>
      <c r="F317" s="121">
        <v>28.040000000000006</v>
      </c>
      <c r="G317" s="125" t="s">
        <v>236</v>
      </c>
      <c r="H317" s="473"/>
      <c r="I317" s="207"/>
      <c r="J317" s="207"/>
      <c r="K317" s="207"/>
      <c r="L317" s="207"/>
      <c r="M317" s="207"/>
      <c r="N317" s="232"/>
      <c r="O317" s="207"/>
      <c r="P317" s="123">
        <f t="shared" si="20"/>
        <v>0</v>
      </c>
      <c r="Q317" s="208" t="str">
        <f t="shared" si="21"/>
        <v>Debil</v>
      </c>
      <c r="R317" s="207"/>
      <c r="S317" s="224" t="str">
        <f t="shared" si="22"/>
        <v>Debil</v>
      </c>
      <c r="T317" s="224" t="str">
        <f>IFERROR(VLOOKUP(S317,'Tablas de calculos'!$AU$16:$AV$24,2,FALSE),"")</f>
        <v/>
      </c>
      <c r="U317" s="208" t="str">
        <f>IFERROR(VLOOKUP(T317,'Tablas de calculos'!$AV$16:$AY$24,4),"")</f>
        <v/>
      </c>
      <c r="V317" s="207"/>
      <c r="W317" s="207"/>
      <c r="X317" s="123" t="str">
        <f t="shared" si="23"/>
        <v/>
      </c>
      <c r="Y317" s="208" t="str">
        <f>IFERROR(VLOOKUP(X317,'Tablas de calculos'!$AZ$4:$BE$11,5,FALSE),"")</f>
        <v/>
      </c>
      <c r="Z317" s="208" t="str">
        <f>IFERROR(VLOOKUP(X317,'Tablas de calculos'!$AZ$4:$BE$11,6,FALSE),"")</f>
        <v/>
      </c>
    </row>
    <row r="318" spans="1:26" ht="60" x14ac:dyDescent="0.25">
      <c r="A318" s="232" t="s">
        <v>1130</v>
      </c>
      <c r="B318" s="61">
        <v>30</v>
      </c>
      <c r="C318" s="205" t="str">
        <f>+VLOOKUP(Tabla9[[#This Row],[Cod. Riesgo]],Tabla_Riesgos[[Número]:[Tipo de Riesgo]],6,FALSE)</f>
        <v>Operativo</v>
      </c>
      <c r="D318" s="119" t="s">
        <v>35</v>
      </c>
      <c r="E318" s="120" t="s">
        <v>36</v>
      </c>
      <c r="F318" s="121">
        <v>30.01</v>
      </c>
      <c r="G318" s="125" t="s">
        <v>237</v>
      </c>
      <c r="H318" s="472"/>
      <c r="I318" s="207"/>
      <c r="J318" s="207"/>
      <c r="K318" s="207"/>
      <c r="L318" s="207"/>
      <c r="M318" s="207"/>
      <c r="N318" s="232"/>
      <c r="O318" s="207"/>
      <c r="P318" s="123">
        <f t="shared" si="20"/>
        <v>0</v>
      </c>
      <c r="Q318" s="208" t="str">
        <f t="shared" si="21"/>
        <v>Debil</v>
      </c>
      <c r="R318" s="207"/>
      <c r="S318" s="224" t="str">
        <f t="shared" si="22"/>
        <v>Debil</v>
      </c>
      <c r="T318" s="224" t="str">
        <f>IFERROR(VLOOKUP(S318,'Tablas de calculos'!$AU$16:$AV$24,2,FALSE),"")</f>
        <v/>
      </c>
      <c r="U318" s="208" t="str">
        <f>IFERROR(VLOOKUP(T318,'Tablas de calculos'!$AV$16:$AY$24,4),"")</f>
        <v/>
      </c>
      <c r="V318" s="207"/>
      <c r="W318" s="207"/>
      <c r="X318" s="123" t="str">
        <f t="shared" si="23"/>
        <v/>
      </c>
      <c r="Y318" s="208" t="str">
        <f>IFERROR(VLOOKUP(X318,'Tablas de calculos'!$AZ$4:$BE$11,5,FALSE),"")</f>
        <v/>
      </c>
      <c r="Z318" s="208" t="str">
        <f>IFERROR(VLOOKUP(X318,'Tablas de calculos'!$AZ$4:$BE$11,6,FALSE),"")</f>
        <v/>
      </c>
    </row>
    <row r="319" spans="1:26" ht="60" x14ac:dyDescent="0.25">
      <c r="A319" s="232" t="s">
        <v>1130</v>
      </c>
      <c r="B319" s="61">
        <v>30</v>
      </c>
      <c r="C319" s="205" t="str">
        <f>+VLOOKUP(Tabla9[[#This Row],[Cod. Riesgo]],Tabla_Riesgos[[Número]:[Tipo de Riesgo]],6,FALSE)</f>
        <v>Operativo</v>
      </c>
      <c r="D319" s="119" t="s">
        <v>35</v>
      </c>
      <c r="E319" s="120" t="s">
        <v>36</v>
      </c>
      <c r="F319" s="121">
        <v>30.020000000000003</v>
      </c>
      <c r="G319" s="125" t="s">
        <v>238</v>
      </c>
      <c r="H319" s="472"/>
      <c r="I319" s="207"/>
      <c r="J319" s="207"/>
      <c r="K319" s="207"/>
      <c r="L319" s="207"/>
      <c r="M319" s="207"/>
      <c r="N319" s="232"/>
      <c r="O319" s="207"/>
      <c r="P319" s="123">
        <f t="shared" si="20"/>
        <v>0</v>
      </c>
      <c r="Q319" s="208" t="str">
        <f t="shared" si="21"/>
        <v>Debil</v>
      </c>
      <c r="R319" s="207"/>
      <c r="S319" s="224" t="str">
        <f t="shared" si="22"/>
        <v>Debil</v>
      </c>
      <c r="T319" s="224" t="str">
        <f>IFERROR(VLOOKUP(S319,'Tablas de calculos'!$AU$16:$AV$24,2,FALSE),"")</f>
        <v/>
      </c>
      <c r="U319" s="208" t="str">
        <f>IFERROR(VLOOKUP(T319,'Tablas de calculos'!$AV$16:$AY$24,4),"")</f>
        <v/>
      </c>
      <c r="V319" s="207"/>
      <c r="W319" s="207"/>
      <c r="X319" s="123" t="str">
        <f t="shared" si="23"/>
        <v/>
      </c>
      <c r="Y319" s="208" t="str">
        <f>IFERROR(VLOOKUP(X319,'Tablas de calculos'!$AZ$4:$BE$11,5,FALSE),"")</f>
        <v/>
      </c>
      <c r="Z319" s="208" t="str">
        <f>IFERROR(VLOOKUP(X319,'Tablas de calculos'!$AZ$4:$BE$11,6,FALSE),"")</f>
        <v/>
      </c>
    </row>
    <row r="320" spans="1:26" ht="60" x14ac:dyDescent="0.25">
      <c r="A320" s="232" t="s">
        <v>1130</v>
      </c>
      <c r="B320" s="61">
        <v>30</v>
      </c>
      <c r="C320" s="205" t="str">
        <f>+VLOOKUP(Tabla9[[#This Row],[Cod. Riesgo]],Tabla_Riesgos[[Número]:[Tipo de Riesgo]],6,FALSE)</f>
        <v>Operativo</v>
      </c>
      <c r="D320" s="119" t="s">
        <v>35</v>
      </c>
      <c r="E320" s="120" t="s">
        <v>36</v>
      </c>
      <c r="F320" s="121">
        <v>30.030000000000005</v>
      </c>
      <c r="G320" s="125" t="s">
        <v>239</v>
      </c>
      <c r="H320" s="472"/>
      <c r="I320" s="207"/>
      <c r="J320" s="207"/>
      <c r="K320" s="207"/>
      <c r="L320" s="207"/>
      <c r="M320" s="207"/>
      <c r="N320" s="232"/>
      <c r="O320" s="207"/>
      <c r="P320" s="123">
        <f t="shared" si="20"/>
        <v>0</v>
      </c>
      <c r="Q320" s="208" t="str">
        <f t="shared" si="21"/>
        <v>Debil</v>
      </c>
      <c r="R320" s="207"/>
      <c r="S320" s="224" t="str">
        <f t="shared" si="22"/>
        <v>Debil</v>
      </c>
      <c r="T320" s="224" t="str">
        <f>IFERROR(VLOOKUP(S320,'Tablas de calculos'!$AU$16:$AV$24,2,FALSE),"")</f>
        <v/>
      </c>
      <c r="U320" s="208" t="str">
        <f>IFERROR(VLOOKUP(T320,'Tablas de calculos'!$AV$16:$AY$24,4),"")</f>
        <v/>
      </c>
      <c r="V320" s="207"/>
      <c r="W320" s="207"/>
      <c r="X320" s="123" t="str">
        <f t="shared" si="23"/>
        <v/>
      </c>
      <c r="Y320" s="208" t="str">
        <f>IFERROR(VLOOKUP(X320,'Tablas de calculos'!$AZ$4:$BE$11,5,FALSE),"")</f>
        <v/>
      </c>
      <c r="Z320" s="208" t="str">
        <f>IFERROR(VLOOKUP(X320,'Tablas de calculos'!$AZ$4:$BE$11,6,FALSE),"")</f>
        <v/>
      </c>
    </row>
    <row r="321" spans="1:26" ht="60" x14ac:dyDescent="0.25">
      <c r="A321" s="232" t="s">
        <v>1130</v>
      </c>
      <c r="B321" s="61">
        <v>30</v>
      </c>
      <c r="C321" s="205" t="str">
        <f>+VLOOKUP(Tabla9[[#This Row],[Cod. Riesgo]],Tabla_Riesgos[[Número]:[Tipo de Riesgo]],6,FALSE)</f>
        <v>Operativo</v>
      </c>
      <c r="D321" s="119" t="s">
        <v>35</v>
      </c>
      <c r="E321" s="120" t="s">
        <v>36</v>
      </c>
      <c r="F321" s="121">
        <v>30.040000000000006</v>
      </c>
      <c r="G321" s="125" t="s">
        <v>240</v>
      </c>
      <c r="H321" s="472"/>
      <c r="I321" s="207"/>
      <c r="J321" s="207"/>
      <c r="K321" s="207"/>
      <c r="L321" s="207"/>
      <c r="M321" s="207"/>
      <c r="N321" s="232"/>
      <c r="O321" s="207"/>
      <c r="P321" s="123">
        <f t="shared" si="20"/>
        <v>0</v>
      </c>
      <c r="Q321" s="208" t="str">
        <f t="shared" si="21"/>
        <v>Debil</v>
      </c>
      <c r="R321" s="207"/>
      <c r="S321" s="224" t="str">
        <f t="shared" si="22"/>
        <v>Debil</v>
      </c>
      <c r="T321" s="224" t="str">
        <f>IFERROR(VLOOKUP(S321,'Tablas de calculos'!$AU$16:$AV$24,2,FALSE),"")</f>
        <v/>
      </c>
      <c r="U321" s="208" t="str">
        <f>IFERROR(VLOOKUP(T321,'Tablas de calculos'!$AV$16:$AY$24,4),"")</f>
        <v/>
      </c>
      <c r="V321" s="207"/>
      <c r="W321" s="207"/>
      <c r="X321" s="123" t="str">
        <f t="shared" si="23"/>
        <v/>
      </c>
      <c r="Y321" s="208" t="str">
        <f>IFERROR(VLOOKUP(X321,'Tablas de calculos'!$AZ$4:$BE$11,5,FALSE),"")</f>
        <v/>
      </c>
      <c r="Z321" s="208" t="str">
        <f>IFERROR(VLOOKUP(X321,'Tablas de calculos'!$AZ$4:$BE$11,6,FALSE),"")</f>
        <v/>
      </c>
    </row>
    <row r="322" spans="1:26" ht="75" x14ac:dyDescent="0.25">
      <c r="A322" s="232" t="s">
        <v>1130</v>
      </c>
      <c r="B322" s="61">
        <v>30</v>
      </c>
      <c r="C322" s="205" t="str">
        <f>+VLOOKUP(Tabla9[[#This Row],[Cod. Riesgo]],Tabla_Riesgos[[Número]:[Tipo de Riesgo]],6,FALSE)</f>
        <v>Operativo</v>
      </c>
      <c r="D322" s="119" t="s">
        <v>35</v>
      </c>
      <c r="E322" s="120" t="s">
        <v>36</v>
      </c>
      <c r="F322" s="121">
        <v>30.050000000000008</v>
      </c>
      <c r="G322" s="125" t="s">
        <v>241</v>
      </c>
      <c r="H322" s="472"/>
      <c r="I322" s="207"/>
      <c r="J322" s="207"/>
      <c r="K322" s="207"/>
      <c r="L322" s="207"/>
      <c r="M322" s="207"/>
      <c r="N322" s="232"/>
      <c r="O322" s="207"/>
      <c r="P322" s="123">
        <f t="shared" si="20"/>
        <v>0</v>
      </c>
      <c r="Q322" s="208" t="str">
        <f t="shared" si="21"/>
        <v>Debil</v>
      </c>
      <c r="R322" s="207"/>
      <c r="S322" s="224" t="str">
        <f t="shared" si="22"/>
        <v>Debil</v>
      </c>
      <c r="T322" s="224" t="str">
        <f>IFERROR(VLOOKUP(S322,'Tablas de calculos'!$AU$16:$AV$24,2,FALSE),"")</f>
        <v/>
      </c>
      <c r="U322" s="208" t="str">
        <f>IFERROR(VLOOKUP(T322,'Tablas de calculos'!$AV$16:$AY$24,4),"")</f>
        <v/>
      </c>
      <c r="V322" s="207"/>
      <c r="W322" s="207"/>
      <c r="X322" s="123" t="str">
        <f t="shared" si="23"/>
        <v/>
      </c>
      <c r="Y322" s="208" t="str">
        <f>IFERROR(VLOOKUP(X322,'Tablas de calculos'!$AZ$4:$BE$11,5,FALSE),"")</f>
        <v/>
      </c>
      <c r="Z322" s="208" t="str">
        <f>IFERROR(VLOOKUP(X322,'Tablas de calculos'!$AZ$4:$BE$11,6,FALSE),"")</f>
        <v/>
      </c>
    </row>
    <row r="323" spans="1:26" ht="60" x14ac:dyDescent="0.25">
      <c r="A323" s="232" t="s">
        <v>1130</v>
      </c>
      <c r="B323" s="61">
        <v>30</v>
      </c>
      <c r="C323" s="205" t="str">
        <f>+VLOOKUP(Tabla9[[#This Row],[Cod. Riesgo]],Tabla_Riesgos[[Número]:[Tipo de Riesgo]],6,FALSE)</f>
        <v>Operativo</v>
      </c>
      <c r="D323" s="119" t="s">
        <v>35</v>
      </c>
      <c r="E323" s="120" t="s">
        <v>36</v>
      </c>
      <c r="F323" s="121">
        <v>30.060000000000009</v>
      </c>
      <c r="G323" s="125" t="s">
        <v>242</v>
      </c>
      <c r="H323" s="472"/>
      <c r="I323" s="207"/>
      <c r="J323" s="207"/>
      <c r="K323" s="207"/>
      <c r="L323" s="207"/>
      <c r="M323" s="207"/>
      <c r="N323" s="232"/>
      <c r="O323" s="207"/>
      <c r="P323" s="123">
        <f t="shared" si="20"/>
        <v>0</v>
      </c>
      <c r="Q323" s="208" t="str">
        <f t="shared" si="21"/>
        <v>Debil</v>
      </c>
      <c r="R323" s="207"/>
      <c r="S323" s="224" t="str">
        <f t="shared" si="22"/>
        <v>Debil</v>
      </c>
      <c r="T323" s="224" t="str">
        <f>IFERROR(VLOOKUP(S323,'Tablas de calculos'!$AU$16:$AV$24,2,FALSE),"")</f>
        <v/>
      </c>
      <c r="U323" s="208" t="str">
        <f>IFERROR(VLOOKUP(T323,'Tablas de calculos'!$AV$16:$AY$24,4),"")</f>
        <v/>
      </c>
      <c r="V323" s="207"/>
      <c r="W323" s="207"/>
      <c r="X323" s="123" t="str">
        <f t="shared" si="23"/>
        <v/>
      </c>
      <c r="Y323" s="208" t="str">
        <f>IFERROR(VLOOKUP(X323,'Tablas de calculos'!$AZ$4:$BE$11,5,FALSE),"")</f>
        <v/>
      </c>
      <c r="Z323" s="208" t="str">
        <f>IFERROR(VLOOKUP(X323,'Tablas de calculos'!$AZ$4:$BE$11,6,FALSE),"")</f>
        <v/>
      </c>
    </row>
    <row r="324" spans="1:26" ht="60" x14ac:dyDescent="0.25">
      <c r="A324" s="232" t="s">
        <v>1130</v>
      </c>
      <c r="B324" s="61">
        <v>30</v>
      </c>
      <c r="C324" s="205" t="str">
        <f>+VLOOKUP(Tabla9[[#This Row],[Cod. Riesgo]],Tabla_Riesgos[[Número]:[Tipo de Riesgo]],6,FALSE)</f>
        <v>Operativo</v>
      </c>
      <c r="D324" s="119" t="s">
        <v>35</v>
      </c>
      <c r="E324" s="120" t="s">
        <v>36</v>
      </c>
      <c r="F324" s="121">
        <v>30.070000000000011</v>
      </c>
      <c r="G324" s="125" t="s">
        <v>243</v>
      </c>
      <c r="H324" s="472"/>
      <c r="I324" s="207"/>
      <c r="J324" s="207"/>
      <c r="K324" s="207"/>
      <c r="L324" s="207"/>
      <c r="M324" s="207"/>
      <c r="N324" s="232"/>
      <c r="O324" s="207"/>
      <c r="P324" s="123">
        <f t="shared" si="20"/>
        <v>0</v>
      </c>
      <c r="Q324" s="208" t="str">
        <f t="shared" si="21"/>
        <v>Debil</v>
      </c>
      <c r="R324" s="207"/>
      <c r="S324" s="224" t="str">
        <f t="shared" si="22"/>
        <v>Debil</v>
      </c>
      <c r="T324" s="224" t="str">
        <f>IFERROR(VLOOKUP(S324,'Tablas de calculos'!$AU$16:$AV$24,2,FALSE),"")</f>
        <v/>
      </c>
      <c r="U324" s="208" t="str">
        <f>IFERROR(VLOOKUP(T324,'Tablas de calculos'!$AV$16:$AY$24,4),"")</f>
        <v/>
      </c>
      <c r="V324" s="207"/>
      <c r="W324" s="207"/>
      <c r="X324" s="123" t="str">
        <f t="shared" si="23"/>
        <v/>
      </c>
      <c r="Y324" s="208" t="str">
        <f>IFERROR(VLOOKUP(X324,'Tablas de calculos'!$AZ$4:$BE$11,5,FALSE),"")</f>
        <v/>
      </c>
      <c r="Z324" s="208" t="str">
        <f>IFERROR(VLOOKUP(X324,'Tablas de calculos'!$AZ$4:$BE$11,6,FALSE),"")</f>
        <v/>
      </c>
    </row>
    <row r="325" spans="1:26" ht="60" x14ac:dyDescent="0.25">
      <c r="A325" s="232" t="s">
        <v>1130</v>
      </c>
      <c r="B325" s="61">
        <v>30</v>
      </c>
      <c r="C325" s="205" t="str">
        <f>+VLOOKUP(Tabla9[[#This Row],[Cod. Riesgo]],Tabla_Riesgos[[Número]:[Tipo de Riesgo]],6,FALSE)</f>
        <v>Operativo</v>
      </c>
      <c r="D325" s="119" t="s">
        <v>35</v>
      </c>
      <c r="E325" s="120" t="s">
        <v>36</v>
      </c>
      <c r="F325" s="121">
        <v>30.080000000000013</v>
      </c>
      <c r="G325" s="125" t="s">
        <v>244</v>
      </c>
      <c r="H325" s="472"/>
      <c r="I325" s="207"/>
      <c r="J325" s="207"/>
      <c r="K325" s="207"/>
      <c r="L325" s="207"/>
      <c r="M325" s="207"/>
      <c r="N325" s="232"/>
      <c r="O325" s="207"/>
      <c r="P325" s="123">
        <f t="shared" ref="P325:P388" si="24">IFERROR(IF(I325="Asignado",15,0)+IF(J325="Adecuado",15,0)+IF(K325="Oportuna",15,0)+IF(L325="Prevenir",15,0)+IF(L325="Detectar",10,0)+IF(M325="Confiable",15,0)+IF(N325="Se investigan y resuelven oportunamente",15,0)+IF(O325="Completa",10,0)+IF(O325="Incompleta",5,0),"")</f>
        <v>0</v>
      </c>
      <c r="Q325" s="208" t="str">
        <f t="shared" ref="Q325:Q388" si="25">IF(P325&lt;86,"Debil",IF(P325&lt;96,"Moderado","Fuerte"))</f>
        <v>Debil</v>
      </c>
      <c r="R325" s="207"/>
      <c r="S325" s="224" t="str">
        <f t="shared" ref="S325:S388" si="26">_xlfn.CONCAT(Q325,R325)</f>
        <v>Debil</v>
      </c>
      <c r="T325" s="224" t="str">
        <f>IFERROR(VLOOKUP(S325,'Tablas de calculos'!$AU$16:$AV$24,2,FALSE),"")</f>
        <v/>
      </c>
      <c r="U325" s="208" t="str">
        <f>IFERROR(VLOOKUP(T325,'Tablas de calculos'!$AV$16:$AY$24,4),"")</f>
        <v/>
      </c>
      <c r="V325" s="207"/>
      <c r="W325" s="207"/>
      <c r="X325" s="123" t="str">
        <f t="shared" ref="X325:X388" si="27">CONCATENATE(U325,V325,W325)</f>
        <v/>
      </c>
      <c r="Y325" s="208" t="str">
        <f>IFERROR(VLOOKUP(X325,'Tablas de calculos'!$AZ$4:$BE$11,5,FALSE),"")</f>
        <v/>
      </c>
      <c r="Z325" s="208" t="str">
        <f>IFERROR(VLOOKUP(X325,'Tablas de calculos'!$AZ$4:$BE$11,6,FALSE),"")</f>
        <v/>
      </c>
    </row>
    <row r="326" spans="1:26" ht="75" x14ac:dyDescent="0.25">
      <c r="A326" s="232" t="s">
        <v>1130</v>
      </c>
      <c r="B326" s="61">
        <v>31</v>
      </c>
      <c r="C326" s="205" t="str">
        <f>+VLOOKUP(Tabla9[[#This Row],[Cod. Riesgo]],Tabla_Riesgos[[Número]:[Tipo de Riesgo]],6,FALSE)</f>
        <v>Estratégico</v>
      </c>
      <c r="D326" s="119" t="s">
        <v>35</v>
      </c>
      <c r="E326" s="120" t="s">
        <v>734</v>
      </c>
      <c r="F326" s="121">
        <v>31.01</v>
      </c>
      <c r="G326" s="125" t="s">
        <v>245</v>
      </c>
      <c r="H326" s="472"/>
      <c r="I326" s="207"/>
      <c r="J326" s="207"/>
      <c r="K326" s="207"/>
      <c r="L326" s="207"/>
      <c r="M326" s="207"/>
      <c r="N326" s="232"/>
      <c r="O326" s="207"/>
      <c r="P326" s="123">
        <f t="shared" si="24"/>
        <v>0</v>
      </c>
      <c r="Q326" s="208" t="str">
        <f t="shared" si="25"/>
        <v>Debil</v>
      </c>
      <c r="R326" s="207"/>
      <c r="S326" s="224" t="str">
        <f t="shared" si="26"/>
        <v>Debil</v>
      </c>
      <c r="T326" s="224" t="str">
        <f>IFERROR(VLOOKUP(S326,'Tablas de calculos'!$AU$16:$AV$24,2,FALSE),"")</f>
        <v/>
      </c>
      <c r="U326" s="208" t="str">
        <f>IFERROR(VLOOKUP(T326,'Tablas de calculos'!$AV$16:$AY$24,4),"")</f>
        <v/>
      </c>
      <c r="V326" s="207"/>
      <c r="W326" s="207"/>
      <c r="X326" s="123" t="str">
        <f t="shared" si="27"/>
        <v/>
      </c>
      <c r="Y326" s="208" t="str">
        <f>IFERROR(VLOOKUP(X326,'Tablas de calculos'!$AZ$4:$BE$11,5,FALSE),"")</f>
        <v/>
      </c>
      <c r="Z326" s="208" t="str">
        <f>IFERROR(VLOOKUP(X326,'Tablas de calculos'!$AZ$4:$BE$11,6,FALSE),"")</f>
        <v/>
      </c>
    </row>
    <row r="327" spans="1:26" ht="75" x14ac:dyDescent="0.25">
      <c r="A327" s="232" t="s">
        <v>1130</v>
      </c>
      <c r="B327" s="61">
        <v>31</v>
      </c>
      <c r="C327" s="205" t="str">
        <f>+VLOOKUP(Tabla9[[#This Row],[Cod. Riesgo]],Tabla_Riesgos[[Número]:[Tipo de Riesgo]],6,FALSE)</f>
        <v>Estratégico</v>
      </c>
      <c r="D327" s="119" t="s">
        <v>35</v>
      </c>
      <c r="E327" s="120" t="s">
        <v>734</v>
      </c>
      <c r="F327" s="121">
        <v>31.020000000000003</v>
      </c>
      <c r="G327" s="125" t="s">
        <v>246</v>
      </c>
      <c r="H327" s="472"/>
      <c r="I327" s="207"/>
      <c r="J327" s="207"/>
      <c r="K327" s="207"/>
      <c r="L327" s="207"/>
      <c r="M327" s="207"/>
      <c r="N327" s="232"/>
      <c r="O327" s="207"/>
      <c r="P327" s="123">
        <f t="shared" si="24"/>
        <v>0</v>
      </c>
      <c r="Q327" s="208" t="str">
        <f t="shared" si="25"/>
        <v>Debil</v>
      </c>
      <c r="R327" s="207"/>
      <c r="S327" s="224" t="str">
        <f t="shared" si="26"/>
        <v>Debil</v>
      </c>
      <c r="T327" s="224" t="str">
        <f>IFERROR(VLOOKUP(S327,'Tablas de calculos'!$AU$16:$AV$24,2,FALSE),"")</f>
        <v/>
      </c>
      <c r="U327" s="208" t="str">
        <f>IFERROR(VLOOKUP(T327,'Tablas de calculos'!$AV$16:$AY$24,4),"")</f>
        <v/>
      </c>
      <c r="V327" s="207"/>
      <c r="W327" s="207"/>
      <c r="X327" s="123" t="str">
        <f t="shared" si="27"/>
        <v/>
      </c>
      <c r="Y327" s="208" t="str">
        <f>IFERROR(VLOOKUP(X327,'Tablas de calculos'!$AZ$4:$BE$11,5,FALSE),"")</f>
        <v/>
      </c>
      <c r="Z327" s="208" t="str">
        <f>IFERROR(VLOOKUP(X327,'Tablas de calculos'!$AZ$4:$BE$11,6,FALSE),"")</f>
        <v/>
      </c>
    </row>
    <row r="328" spans="1:26" ht="90" x14ac:dyDescent="0.25">
      <c r="A328" s="232" t="s">
        <v>1130</v>
      </c>
      <c r="B328" s="61">
        <v>31</v>
      </c>
      <c r="C328" s="205" t="str">
        <f>+VLOOKUP(Tabla9[[#This Row],[Cod. Riesgo]],Tabla_Riesgos[[Número]:[Tipo de Riesgo]],6,FALSE)</f>
        <v>Estratégico</v>
      </c>
      <c r="D328" s="119" t="s">
        <v>35</v>
      </c>
      <c r="E328" s="120" t="s">
        <v>734</v>
      </c>
      <c r="F328" s="121">
        <v>31.030000000000005</v>
      </c>
      <c r="G328" s="125" t="s">
        <v>247</v>
      </c>
      <c r="H328" s="472"/>
      <c r="I328" s="207"/>
      <c r="J328" s="207"/>
      <c r="K328" s="207"/>
      <c r="L328" s="207"/>
      <c r="M328" s="207"/>
      <c r="N328" s="232"/>
      <c r="O328" s="207"/>
      <c r="P328" s="123">
        <f t="shared" si="24"/>
        <v>0</v>
      </c>
      <c r="Q328" s="208" t="str">
        <f t="shared" si="25"/>
        <v>Debil</v>
      </c>
      <c r="R328" s="207"/>
      <c r="S328" s="224" t="str">
        <f t="shared" si="26"/>
        <v>Debil</v>
      </c>
      <c r="T328" s="224" t="str">
        <f>IFERROR(VLOOKUP(S328,'Tablas de calculos'!$AU$16:$AV$24,2,FALSE),"")</f>
        <v/>
      </c>
      <c r="U328" s="208" t="str">
        <f>IFERROR(VLOOKUP(T328,'Tablas de calculos'!$AV$16:$AY$24,4),"")</f>
        <v/>
      </c>
      <c r="V328" s="207"/>
      <c r="W328" s="207"/>
      <c r="X328" s="123" t="str">
        <f t="shared" si="27"/>
        <v/>
      </c>
      <c r="Y328" s="208" t="str">
        <f>IFERROR(VLOOKUP(X328,'Tablas de calculos'!$AZ$4:$BE$11,5,FALSE),"")</f>
        <v/>
      </c>
      <c r="Z328" s="208" t="str">
        <f>IFERROR(VLOOKUP(X328,'Tablas de calculos'!$AZ$4:$BE$11,6,FALSE),"")</f>
        <v/>
      </c>
    </row>
    <row r="329" spans="1:26" ht="75" x14ac:dyDescent="0.25">
      <c r="A329" s="232" t="s">
        <v>1130</v>
      </c>
      <c r="B329" s="61">
        <v>31</v>
      </c>
      <c r="C329" s="205" t="str">
        <f>+VLOOKUP(Tabla9[[#This Row],[Cod. Riesgo]],Tabla_Riesgos[[Número]:[Tipo de Riesgo]],6,FALSE)</f>
        <v>Estratégico</v>
      </c>
      <c r="D329" s="119" t="s">
        <v>35</v>
      </c>
      <c r="E329" s="120" t="s">
        <v>734</v>
      </c>
      <c r="F329" s="121">
        <v>31.040000000000006</v>
      </c>
      <c r="G329" s="125" t="s">
        <v>248</v>
      </c>
      <c r="H329" s="472"/>
      <c r="I329" s="207"/>
      <c r="J329" s="207"/>
      <c r="K329" s="207"/>
      <c r="L329" s="207"/>
      <c r="M329" s="207"/>
      <c r="N329" s="232"/>
      <c r="O329" s="207"/>
      <c r="P329" s="123">
        <f t="shared" si="24"/>
        <v>0</v>
      </c>
      <c r="Q329" s="208" t="str">
        <f t="shared" si="25"/>
        <v>Debil</v>
      </c>
      <c r="R329" s="207"/>
      <c r="S329" s="224" t="str">
        <f t="shared" si="26"/>
        <v>Debil</v>
      </c>
      <c r="T329" s="224" t="str">
        <f>IFERROR(VLOOKUP(S329,'Tablas de calculos'!$AU$16:$AV$24,2,FALSE),"")</f>
        <v/>
      </c>
      <c r="U329" s="208" t="str">
        <f>IFERROR(VLOOKUP(T329,'Tablas de calculos'!$AV$16:$AY$24,4),"")</f>
        <v/>
      </c>
      <c r="V329" s="207"/>
      <c r="W329" s="207"/>
      <c r="X329" s="123" t="str">
        <f t="shared" si="27"/>
        <v/>
      </c>
      <c r="Y329" s="208" t="str">
        <f>IFERROR(VLOOKUP(X329,'Tablas de calculos'!$AZ$4:$BE$11,5,FALSE),"")</f>
        <v/>
      </c>
      <c r="Z329" s="208" t="str">
        <f>IFERROR(VLOOKUP(X329,'Tablas de calculos'!$AZ$4:$BE$11,6,FALSE),"")</f>
        <v/>
      </c>
    </row>
    <row r="330" spans="1:26" ht="75" x14ac:dyDescent="0.25">
      <c r="A330" s="232" t="s">
        <v>1130</v>
      </c>
      <c r="B330" s="61">
        <v>31</v>
      </c>
      <c r="C330" s="205" t="str">
        <f>+VLOOKUP(Tabla9[[#This Row],[Cod. Riesgo]],Tabla_Riesgos[[Número]:[Tipo de Riesgo]],6,FALSE)</f>
        <v>Estratégico</v>
      </c>
      <c r="D330" s="119" t="s">
        <v>35</v>
      </c>
      <c r="E330" s="120" t="s">
        <v>734</v>
      </c>
      <c r="F330" s="121">
        <v>31.050000000000008</v>
      </c>
      <c r="G330" s="125" t="s">
        <v>249</v>
      </c>
      <c r="H330" s="472"/>
      <c r="I330" s="207"/>
      <c r="J330" s="207"/>
      <c r="K330" s="207"/>
      <c r="L330" s="207"/>
      <c r="M330" s="207"/>
      <c r="N330" s="232"/>
      <c r="O330" s="207"/>
      <c r="P330" s="123">
        <f t="shared" si="24"/>
        <v>0</v>
      </c>
      <c r="Q330" s="208" t="str">
        <f t="shared" si="25"/>
        <v>Debil</v>
      </c>
      <c r="R330" s="207"/>
      <c r="S330" s="224" t="str">
        <f t="shared" si="26"/>
        <v>Debil</v>
      </c>
      <c r="T330" s="224" t="str">
        <f>IFERROR(VLOOKUP(S330,'Tablas de calculos'!$AU$16:$AV$24,2,FALSE),"")</f>
        <v/>
      </c>
      <c r="U330" s="208" t="str">
        <f>IFERROR(VLOOKUP(T330,'Tablas de calculos'!$AV$16:$AY$24,4),"")</f>
        <v/>
      </c>
      <c r="V330" s="207"/>
      <c r="W330" s="207"/>
      <c r="X330" s="123" t="str">
        <f t="shared" si="27"/>
        <v/>
      </c>
      <c r="Y330" s="208" t="str">
        <f>IFERROR(VLOOKUP(X330,'Tablas de calculos'!$AZ$4:$BE$11,5,FALSE),"")</f>
        <v/>
      </c>
      <c r="Z330" s="208" t="str">
        <f>IFERROR(VLOOKUP(X330,'Tablas de calculos'!$AZ$4:$BE$11,6,FALSE),"")</f>
        <v/>
      </c>
    </row>
    <row r="331" spans="1:26" ht="75" x14ac:dyDescent="0.25">
      <c r="A331" s="232" t="s">
        <v>1130</v>
      </c>
      <c r="B331" s="61">
        <v>33</v>
      </c>
      <c r="C331" s="205" t="str">
        <f>+VLOOKUP(Tabla9[[#This Row],[Cod. Riesgo]],Tabla_Riesgos[[Número]:[Tipo de Riesgo]],6,FALSE)</f>
        <v>Estratégico</v>
      </c>
      <c r="D331" s="119" t="s">
        <v>38</v>
      </c>
      <c r="E331" s="120" t="s">
        <v>39</v>
      </c>
      <c r="F331" s="121">
        <v>33.01</v>
      </c>
      <c r="G331" s="125" t="s">
        <v>250</v>
      </c>
      <c r="H331" s="472"/>
      <c r="I331" s="207"/>
      <c r="J331" s="207"/>
      <c r="K331" s="207"/>
      <c r="L331" s="207"/>
      <c r="M331" s="207"/>
      <c r="N331" s="232"/>
      <c r="O331" s="207"/>
      <c r="P331" s="123">
        <f t="shared" si="24"/>
        <v>0</v>
      </c>
      <c r="Q331" s="208" t="str">
        <f t="shared" si="25"/>
        <v>Debil</v>
      </c>
      <c r="R331" s="207"/>
      <c r="S331" s="224" t="str">
        <f t="shared" si="26"/>
        <v>Debil</v>
      </c>
      <c r="T331" s="224" t="str">
        <f>IFERROR(VLOOKUP(S331,'Tablas de calculos'!$AU$16:$AV$24,2,FALSE),"")</f>
        <v/>
      </c>
      <c r="U331" s="208" t="str">
        <f>IFERROR(VLOOKUP(T331,'Tablas de calculos'!$AV$16:$AY$24,4),"")</f>
        <v/>
      </c>
      <c r="V331" s="207"/>
      <c r="W331" s="207"/>
      <c r="X331" s="123" t="str">
        <f t="shared" si="27"/>
        <v/>
      </c>
      <c r="Y331" s="208" t="str">
        <f>IFERROR(VLOOKUP(X331,'Tablas de calculos'!$AZ$4:$BE$11,5,FALSE),"")</f>
        <v/>
      </c>
      <c r="Z331" s="208" t="str">
        <f>IFERROR(VLOOKUP(X331,'Tablas de calculos'!$AZ$4:$BE$11,6,FALSE),"")</f>
        <v/>
      </c>
    </row>
    <row r="332" spans="1:26" ht="45" x14ac:dyDescent="0.25">
      <c r="A332" s="232" t="s">
        <v>1130</v>
      </c>
      <c r="B332" s="61">
        <v>33</v>
      </c>
      <c r="C332" s="205" t="str">
        <f>+VLOOKUP(Tabla9[[#This Row],[Cod. Riesgo]],Tabla_Riesgos[[Número]:[Tipo de Riesgo]],6,FALSE)</f>
        <v>Estratégico</v>
      </c>
      <c r="D332" s="119" t="s">
        <v>38</v>
      </c>
      <c r="E332" s="120" t="s">
        <v>39</v>
      </c>
      <c r="F332" s="121">
        <v>33.019999999999996</v>
      </c>
      <c r="G332" s="125" t="s">
        <v>251</v>
      </c>
      <c r="H332" s="472"/>
      <c r="I332" s="207"/>
      <c r="J332" s="207"/>
      <c r="K332" s="207"/>
      <c r="L332" s="207"/>
      <c r="M332" s="207"/>
      <c r="N332" s="232"/>
      <c r="O332" s="207"/>
      <c r="P332" s="123">
        <f t="shared" si="24"/>
        <v>0</v>
      </c>
      <c r="Q332" s="208" t="str">
        <f t="shared" si="25"/>
        <v>Debil</v>
      </c>
      <c r="R332" s="207"/>
      <c r="S332" s="224" t="str">
        <f t="shared" si="26"/>
        <v>Debil</v>
      </c>
      <c r="T332" s="224" t="str">
        <f>IFERROR(VLOOKUP(S332,'Tablas de calculos'!$AU$16:$AV$24,2,FALSE),"")</f>
        <v/>
      </c>
      <c r="U332" s="208" t="str">
        <f>IFERROR(VLOOKUP(T332,'Tablas de calculos'!$AV$16:$AY$24,4),"")</f>
        <v/>
      </c>
      <c r="V332" s="207"/>
      <c r="W332" s="207"/>
      <c r="X332" s="123" t="str">
        <f t="shared" si="27"/>
        <v/>
      </c>
      <c r="Y332" s="208" t="str">
        <f>IFERROR(VLOOKUP(X332,'Tablas de calculos'!$AZ$4:$BE$11,5,FALSE),"")</f>
        <v/>
      </c>
      <c r="Z332" s="208" t="str">
        <f>IFERROR(VLOOKUP(X332,'Tablas de calculos'!$AZ$4:$BE$11,6,FALSE),"")</f>
        <v/>
      </c>
    </row>
    <row r="333" spans="1:26" ht="30" x14ac:dyDescent="0.25">
      <c r="A333" s="232" t="s">
        <v>1130</v>
      </c>
      <c r="B333" s="61">
        <v>33</v>
      </c>
      <c r="C333" s="205" t="str">
        <f>+VLOOKUP(Tabla9[[#This Row],[Cod. Riesgo]],Tabla_Riesgos[[Número]:[Tipo de Riesgo]],6,FALSE)</f>
        <v>Estratégico</v>
      </c>
      <c r="D333" s="119" t="s">
        <v>38</v>
      </c>
      <c r="E333" s="120" t="s">
        <v>39</v>
      </c>
      <c r="F333" s="121">
        <v>33.029999999999994</v>
      </c>
      <c r="G333" s="125" t="s">
        <v>252</v>
      </c>
      <c r="H333" s="472"/>
      <c r="I333" s="207"/>
      <c r="J333" s="207"/>
      <c r="K333" s="207"/>
      <c r="L333" s="207"/>
      <c r="M333" s="207"/>
      <c r="N333" s="232"/>
      <c r="O333" s="207"/>
      <c r="P333" s="123">
        <f t="shared" si="24"/>
        <v>0</v>
      </c>
      <c r="Q333" s="208" t="str">
        <f t="shared" si="25"/>
        <v>Debil</v>
      </c>
      <c r="R333" s="207"/>
      <c r="S333" s="224" t="str">
        <f t="shared" si="26"/>
        <v>Debil</v>
      </c>
      <c r="T333" s="224" t="str">
        <f>IFERROR(VLOOKUP(S333,'Tablas de calculos'!$AU$16:$AV$24,2,FALSE),"")</f>
        <v/>
      </c>
      <c r="U333" s="208" t="str">
        <f>IFERROR(VLOOKUP(T333,'Tablas de calculos'!$AV$16:$AY$24,4),"")</f>
        <v/>
      </c>
      <c r="V333" s="207"/>
      <c r="W333" s="207"/>
      <c r="X333" s="123" t="str">
        <f t="shared" si="27"/>
        <v/>
      </c>
      <c r="Y333" s="208" t="str">
        <f>IFERROR(VLOOKUP(X333,'Tablas de calculos'!$AZ$4:$BE$11,5,FALSE),"")</f>
        <v/>
      </c>
      <c r="Z333" s="208" t="str">
        <f>IFERROR(VLOOKUP(X333,'Tablas de calculos'!$AZ$4:$BE$11,6,FALSE),"")</f>
        <v/>
      </c>
    </row>
    <row r="334" spans="1:26" ht="45" x14ac:dyDescent="0.25">
      <c r="A334" s="232" t="s">
        <v>1130</v>
      </c>
      <c r="B334" s="61">
        <v>33</v>
      </c>
      <c r="C334" s="205" t="str">
        <f>+VLOOKUP(Tabla9[[#This Row],[Cod. Riesgo]],Tabla_Riesgos[[Número]:[Tipo de Riesgo]],6,FALSE)</f>
        <v>Estratégico</v>
      </c>
      <c r="D334" s="119" t="s">
        <v>38</v>
      </c>
      <c r="E334" s="120" t="s">
        <v>39</v>
      </c>
      <c r="F334" s="121">
        <v>33.039999999999992</v>
      </c>
      <c r="G334" s="125" t="s">
        <v>253</v>
      </c>
      <c r="H334" s="472"/>
      <c r="I334" s="207"/>
      <c r="J334" s="207"/>
      <c r="K334" s="207"/>
      <c r="L334" s="207"/>
      <c r="M334" s="207"/>
      <c r="N334" s="232"/>
      <c r="O334" s="207"/>
      <c r="P334" s="123">
        <f t="shared" si="24"/>
        <v>0</v>
      </c>
      <c r="Q334" s="208" t="str">
        <f t="shared" si="25"/>
        <v>Debil</v>
      </c>
      <c r="R334" s="207"/>
      <c r="S334" s="224" t="str">
        <f t="shared" si="26"/>
        <v>Debil</v>
      </c>
      <c r="T334" s="224" t="str">
        <f>IFERROR(VLOOKUP(S334,'Tablas de calculos'!$AU$16:$AV$24,2,FALSE),"")</f>
        <v/>
      </c>
      <c r="U334" s="208" t="str">
        <f>IFERROR(VLOOKUP(T334,'Tablas de calculos'!$AV$16:$AY$24,4),"")</f>
        <v/>
      </c>
      <c r="V334" s="207"/>
      <c r="W334" s="207"/>
      <c r="X334" s="123" t="str">
        <f t="shared" si="27"/>
        <v/>
      </c>
      <c r="Y334" s="208" t="str">
        <f>IFERROR(VLOOKUP(X334,'Tablas de calculos'!$AZ$4:$BE$11,5,FALSE),"")</f>
        <v/>
      </c>
      <c r="Z334" s="208" t="str">
        <f>IFERROR(VLOOKUP(X334,'Tablas de calculos'!$AZ$4:$BE$11,6,FALSE),"")</f>
        <v/>
      </c>
    </row>
    <row r="335" spans="1:26" ht="45" x14ac:dyDescent="0.25">
      <c r="A335" s="232" t="s">
        <v>1130</v>
      </c>
      <c r="B335" s="61">
        <v>34</v>
      </c>
      <c r="C335" s="205" t="str">
        <f>+VLOOKUP(Tabla9[[#This Row],[Cod. Riesgo]],Tabla_Riesgos[[Número]:[Tipo de Riesgo]],6,FALSE)</f>
        <v>Operativo</v>
      </c>
      <c r="D335" s="119" t="s">
        <v>38</v>
      </c>
      <c r="E335" s="120" t="s">
        <v>662</v>
      </c>
      <c r="F335" s="121">
        <v>34.01</v>
      </c>
      <c r="G335" s="125" t="s">
        <v>254</v>
      </c>
      <c r="H335" s="472"/>
      <c r="I335" s="207"/>
      <c r="J335" s="207"/>
      <c r="K335" s="207"/>
      <c r="L335" s="207"/>
      <c r="M335" s="207"/>
      <c r="N335" s="232"/>
      <c r="O335" s="207"/>
      <c r="P335" s="123">
        <f t="shared" si="24"/>
        <v>0</v>
      </c>
      <c r="Q335" s="208" t="str">
        <f t="shared" si="25"/>
        <v>Debil</v>
      </c>
      <c r="R335" s="207"/>
      <c r="S335" s="224" t="str">
        <f t="shared" si="26"/>
        <v>Debil</v>
      </c>
      <c r="T335" s="224" t="str">
        <f>IFERROR(VLOOKUP(S335,'Tablas de calculos'!$AU$16:$AV$24,2,FALSE),"")</f>
        <v/>
      </c>
      <c r="U335" s="208" t="str">
        <f>IFERROR(VLOOKUP(T335,'Tablas de calculos'!$AV$16:$AY$24,4),"")</f>
        <v/>
      </c>
      <c r="V335" s="207"/>
      <c r="W335" s="207"/>
      <c r="X335" s="123" t="str">
        <f t="shared" si="27"/>
        <v/>
      </c>
      <c r="Y335" s="208" t="str">
        <f>IFERROR(VLOOKUP(X335,'Tablas de calculos'!$AZ$4:$BE$11,5,FALSE),"")</f>
        <v/>
      </c>
      <c r="Z335" s="208" t="str">
        <f>IFERROR(VLOOKUP(X335,'Tablas de calculos'!$AZ$4:$BE$11,6,FALSE),"")</f>
        <v/>
      </c>
    </row>
    <row r="336" spans="1:26" ht="45" x14ac:dyDescent="0.25">
      <c r="A336" s="232" t="s">
        <v>1130</v>
      </c>
      <c r="B336" s="61">
        <v>34</v>
      </c>
      <c r="C336" s="205" t="str">
        <f>+VLOOKUP(Tabla9[[#This Row],[Cod. Riesgo]],Tabla_Riesgos[[Número]:[Tipo de Riesgo]],6,FALSE)</f>
        <v>Operativo</v>
      </c>
      <c r="D336" s="119" t="s">
        <v>38</v>
      </c>
      <c r="E336" s="120" t="s">
        <v>662</v>
      </c>
      <c r="F336" s="121">
        <v>34.019999999999996</v>
      </c>
      <c r="G336" s="125" t="s">
        <v>255</v>
      </c>
      <c r="H336" s="472"/>
      <c r="I336" s="207"/>
      <c r="J336" s="207"/>
      <c r="K336" s="207"/>
      <c r="L336" s="207"/>
      <c r="M336" s="207"/>
      <c r="N336" s="232"/>
      <c r="O336" s="207"/>
      <c r="P336" s="123">
        <f t="shared" si="24"/>
        <v>0</v>
      </c>
      <c r="Q336" s="208" t="str">
        <f t="shared" si="25"/>
        <v>Debil</v>
      </c>
      <c r="R336" s="207"/>
      <c r="S336" s="224" t="str">
        <f t="shared" si="26"/>
        <v>Debil</v>
      </c>
      <c r="T336" s="224" t="str">
        <f>IFERROR(VLOOKUP(S336,'Tablas de calculos'!$AU$16:$AV$24,2,FALSE),"")</f>
        <v/>
      </c>
      <c r="U336" s="208" t="str">
        <f>IFERROR(VLOOKUP(T336,'Tablas de calculos'!$AV$16:$AY$24,4),"")</f>
        <v/>
      </c>
      <c r="V336" s="207"/>
      <c r="W336" s="207"/>
      <c r="X336" s="123" t="str">
        <f t="shared" si="27"/>
        <v/>
      </c>
      <c r="Y336" s="208" t="str">
        <f>IFERROR(VLOOKUP(X336,'Tablas de calculos'!$AZ$4:$BE$11,5,FALSE),"")</f>
        <v/>
      </c>
      <c r="Z336" s="208" t="str">
        <f>IFERROR(VLOOKUP(X336,'Tablas de calculos'!$AZ$4:$BE$11,6,FALSE),"")</f>
        <v/>
      </c>
    </row>
    <row r="337" spans="1:26" ht="60" x14ac:dyDescent="0.25">
      <c r="A337" s="232" t="s">
        <v>1130</v>
      </c>
      <c r="B337" s="61">
        <v>35</v>
      </c>
      <c r="C337" s="205" t="str">
        <f>+VLOOKUP(Tabla9[[#This Row],[Cod. Riesgo]],Tabla_Riesgos[[Número]:[Tipo de Riesgo]],6,FALSE)</f>
        <v>Operativo</v>
      </c>
      <c r="D337" s="119" t="s">
        <v>38</v>
      </c>
      <c r="E337" s="120" t="s">
        <v>40</v>
      </c>
      <c r="F337" s="121">
        <v>35.01</v>
      </c>
      <c r="G337" s="125" t="s">
        <v>256</v>
      </c>
      <c r="H337" s="472"/>
      <c r="I337" s="207"/>
      <c r="J337" s="207"/>
      <c r="K337" s="207"/>
      <c r="L337" s="207"/>
      <c r="M337" s="207"/>
      <c r="N337" s="232"/>
      <c r="O337" s="207"/>
      <c r="P337" s="123">
        <f t="shared" si="24"/>
        <v>0</v>
      </c>
      <c r="Q337" s="208" t="str">
        <f t="shared" si="25"/>
        <v>Debil</v>
      </c>
      <c r="R337" s="207"/>
      <c r="S337" s="224" t="str">
        <f t="shared" si="26"/>
        <v>Debil</v>
      </c>
      <c r="T337" s="224" t="str">
        <f>IFERROR(VLOOKUP(S337,'Tablas de calculos'!$AU$16:$AV$24,2,FALSE),"")</f>
        <v/>
      </c>
      <c r="U337" s="208" t="str">
        <f>IFERROR(VLOOKUP(T337,'Tablas de calculos'!$AV$16:$AY$24,4),"")</f>
        <v/>
      </c>
      <c r="V337" s="207"/>
      <c r="W337" s="207"/>
      <c r="X337" s="123" t="str">
        <f t="shared" si="27"/>
        <v/>
      </c>
      <c r="Y337" s="208" t="str">
        <f>IFERROR(VLOOKUP(X337,'Tablas de calculos'!$AZ$4:$BE$11,5,FALSE),"")</f>
        <v/>
      </c>
      <c r="Z337" s="208" t="str">
        <f>IFERROR(VLOOKUP(X337,'Tablas de calculos'!$AZ$4:$BE$11,6,FALSE),"")</f>
        <v/>
      </c>
    </row>
    <row r="338" spans="1:26" ht="45" x14ac:dyDescent="0.25">
      <c r="A338" s="232" t="s">
        <v>1130</v>
      </c>
      <c r="B338" s="61">
        <v>35</v>
      </c>
      <c r="C338" s="205" t="str">
        <f>+VLOOKUP(Tabla9[[#This Row],[Cod. Riesgo]],Tabla_Riesgos[[Número]:[Tipo de Riesgo]],6,FALSE)</f>
        <v>Operativo</v>
      </c>
      <c r="D338" s="119" t="s">
        <v>38</v>
      </c>
      <c r="E338" s="120" t="s">
        <v>40</v>
      </c>
      <c r="F338" s="121">
        <v>35.019999999999996</v>
      </c>
      <c r="G338" s="125" t="s">
        <v>257</v>
      </c>
      <c r="H338" s="472"/>
      <c r="I338" s="207"/>
      <c r="J338" s="207"/>
      <c r="K338" s="207"/>
      <c r="L338" s="207"/>
      <c r="M338" s="207"/>
      <c r="N338" s="232"/>
      <c r="O338" s="207"/>
      <c r="P338" s="123">
        <f t="shared" si="24"/>
        <v>0</v>
      </c>
      <c r="Q338" s="208" t="str">
        <f t="shared" si="25"/>
        <v>Debil</v>
      </c>
      <c r="R338" s="207"/>
      <c r="S338" s="224" t="str">
        <f t="shared" si="26"/>
        <v>Debil</v>
      </c>
      <c r="T338" s="224" t="str">
        <f>IFERROR(VLOOKUP(S338,'Tablas de calculos'!$AU$16:$AV$24,2,FALSE),"")</f>
        <v/>
      </c>
      <c r="U338" s="208" t="str">
        <f>IFERROR(VLOOKUP(T338,'Tablas de calculos'!$AV$16:$AY$24,4),"")</f>
        <v/>
      </c>
      <c r="V338" s="207"/>
      <c r="W338" s="207"/>
      <c r="X338" s="123" t="str">
        <f t="shared" si="27"/>
        <v/>
      </c>
      <c r="Y338" s="208" t="str">
        <f>IFERROR(VLOOKUP(X338,'Tablas de calculos'!$AZ$4:$BE$11,5,FALSE),"")</f>
        <v/>
      </c>
      <c r="Z338" s="208" t="str">
        <f>IFERROR(VLOOKUP(X338,'Tablas de calculos'!$AZ$4:$BE$11,6,FALSE),"")</f>
        <v/>
      </c>
    </row>
    <row r="339" spans="1:26" ht="60" x14ac:dyDescent="0.25">
      <c r="A339" s="232" t="s">
        <v>1130</v>
      </c>
      <c r="B339" s="61">
        <v>35</v>
      </c>
      <c r="C339" s="205" t="str">
        <f>+VLOOKUP(Tabla9[[#This Row],[Cod. Riesgo]],Tabla_Riesgos[[Número]:[Tipo de Riesgo]],6,FALSE)</f>
        <v>Operativo</v>
      </c>
      <c r="D339" s="119" t="s">
        <v>38</v>
      </c>
      <c r="E339" s="120" t="s">
        <v>40</v>
      </c>
      <c r="F339" s="121">
        <v>35.029999999999994</v>
      </c>
      <c r="G339" s="125" t="s">
        <v>258</v>
      </c>
      <c r="H339" s="472"/>
      <c r="I339" s="207"/>
      <c r="J339" s="207"/>
      <c r="K339" s="207"/>
      <c r="L339" s="207"/>
      <c r="M339" s="207"/>
      <c r="N339" s="232"/>
      <c r="O339" s="207"/>
      <c r="P339" s="123">
        <f t="shared" si="24"/>
        <v>0</v>
      </c>
      <c r="Q339" s="208" t="str">
        <f t="shared" si="25"/>
        <v>Debil</v>
      </c>
      <c r="R339" s="207"/>
      <c r="S339" s="224" t="str">
        <f t="shared" si="26"/>
        <v>Debil</v>
      </c>
      <c r="T339" s="224" t="str">
        <f>IFERROR(VLOOKUP(S339,'Tablas de calculos'!$AU$16:$AV$24,2,FALSE),"")</f>
        <v/>
      </c>
      <c r="U339" s="208" t="str">
        <f>IFERROR(VLOOKUP(T339,'Tablas de calculos'!$AV$16:$AY$24,4),"")</f>
        <v/>
      </c>
      <c r="V339" s="207"/>
      <c r="W339" s="207"/>
      <c r="X339" s="123" t="str">
        <f t="shared" si="27"/>
        <v/>
      </c>
      <c r="Y339" s="208" t="str">
        <f>IFERROR(VLOOKUP(X339,'Tablas de calculos'!$AZ$4:$BE$11,5,FALSE),"")</f>
        <v/>
      </c>
      <c r="Z339" s="208" t="str">
        <f>IFERROR(VLOOKUP(X339,'Tablas de calculos'!$AZ$4:$BE$11,6,FALSE),"")</f>
        <v/>
      </c>
    </row>
    <row r="340" spans="1:26" ht="135" x14ac:dyDescent="0.25">
      <c r="A340" s="232" t="s">
        <v>1130</v>
      </c>
      <c r="B340" s="61">
        <v>37</v>
      </c>
      <c r="C340" s="205" t="str">
        <f>+VLOOKUP(Tabla9[[#This Row],[Cod. Riesgo]],Tabla_Riesgos[[Número]:[Tipo de Riesgo]],6,FALSE)</f>
        <v>Estratégico</v>
      </c>
      <c r="D340" s="119" t="s">
        <v>38</v>
      </c>
      <c r="E340" s="120" t="s">
        <v>663</v>
      </c>
      <c r="F340" s="121">
        <v>37.01</v>
      </c>
      <c r="G340" s="125" t="s">
        <v>259</v>
      </c>
      <c r="H340" s="472"/>
      <c r="I340" s="207"/>
      <c r="J340" s="207"/>
      <c r="K340" s="207"/>
      <c r="L340" s="207"/>
      <c r="M340" s="207"/>
      <c r="N340" s="232"/>
      <c r="O340" s="207"/>
      <c r="P340" s="123">
        <f t="shared" si="24"/>
        <v>0</v>
      </c>
      <c r="Q340" s="208" t="str">
        <f t="shared" si="25"/>
        <v>Debil</v>
      </c>
      <c r="R340" s="207"/>
      <c r="S340" s="224" t="str">
        <f t="shared" si="26"/>
        <v>Debil</v>
      </c>
      <c r="T340" s="224" t="str">
        <f>IFERROR(VLOOKUP(S340,'Tablas de calculos'!$AU$16:$AV$24,2,FALSE),"")</f>
        <v/>
      </c>
      <c r="U340" s="208" t="str">
        <f>IFERROR(VLOOKUP(T340,'Tablas de calculos'!$AV$16:$AY$24,4),"")</f>
        <v/>
      </c>
      <c r="V340" s="207"/>
      <c r="W340" s="207"/>
      <c r="X340" s="123" t="str">
        <f t="shared" si="27"/>
        <v/>
      </c>
      <c r="Y340" s="208" t="str">
        <f>IFERROR(VLOOKUP(X340,'Tablas de calculos'!$AZ$4:$BE$11,5,FALSE),"")</f>
        <v/>
      </c>
      <c r="Z340" s="208" t="str">
        <f>IFERROR(VLOOKUP(X340,'Tablas de calculos'!$AZ$4:$BE$11,6,FALSE),"")</f>
        <v/>
      </c>
    </row>
    <row r="341" spans="1:26" ht="45" x14ac:dyDescent="0.25">
      <c r="A341" s="232" t="s">
        <v>1130</v>
      </c>
      <c r="B341" s="61">
        <v>38</v>
      </c>
      <c r="C341" s="205" t="str">
        <f>+VLOOKUP(Tabla9[[#This Row],[Cod. Riesgo]],Tabla_Riesgos[[Número]:[Tipo de Riesgo]],6,FALSE)</f>
        <v>Operativo</v>
      </c>
      <c r="D341" s="119" t="s">
        <v>43</v>
      </c>
      <c r="E341" s="120" t="s">
        <v>664</v>
      </c>
      <c r="F341" s="121">
        <v>38.01</v>
      </c>
      <c r="G341" s="125" t="s">
        <v>260</v>
      </c>
      <c r="H341" s="472"/>
      <c r="I341" s="207"/>
      <c r="J341" s="207"/>
      <c r="K341" s="207"/>
      <c r="L341" s="207"/>
      <c r="M341" s="207"/>
      <c r="N341" s="232"/>
      <c r="O341" s="207"/>
      <c r="P341" s="123">
        <f t="shared" si="24"/>
        <v>0</v>
      </c>
      <c r="Q341" s="208" t="str">
        <f t="shared" si="25"/>
        <v>Debil</v>
      </c>
      <c r="R341" s="207"/>
      <c r="S341" s="224" t="str">
        <f t="shared" si="26"/>
        <v>Debil</v>
      </c>
      <c r="T341" s="224" t="str">
        <f>IFERROR(VLOOKUP(S341,'Tablas de calculos'!$AU$16:$AV$24,2,FALSE),"")</f>
        <v/>
      </c>
      <c r="U341" s="208" t="str">
        <f>IFERROR(VLOOKUP(T341,'Tablas de calculos'!$AV$16:$AY$24,4),"")</f>
        <v/>
      </c>
      <c r="V341" s="207"/>
      <c r="W341" s="207"/>
      <c r="X341" s="123" t="str">
        <f t="shared" si="27"/>
        <v/>
      </c>
      <c r="Y341" s="208" t="str">
        <f>IFERROR(VLOOKUP(X341,'Tablas de calculos'!$AZ$4:$BE$11,5,FALSE),"")</f>
        <v/>
      </c>
      <c r="Z341" s="208" t="str">
        <f>IFERROR(VLOOKUP(X341,'Tablas de calculos'!$AZ$4:$BE$11,6,FALSE),"")</f>
        <v/>
      </c>
    </row>
    <row r="342" spans="1:26" ht="45" x14ac:dyDescent="0.25">
      <c r="A342" s="232" t="s">
        <v>1130</v>
      </c>
      <c r="B342" s="61">
        <v>38</v>
      </c>
      <c r="C342" s="205" t="str">
        <f>+VLOOKUP(Tabla9[[#This Row],[Cod. Riesgo]],Tabla_Riesgos[[Número]:[Tipo de Riesgo]],6,FALSE)</f>
        <v>Operativo</v>
      </c>
      <c r="D342" s="119" t="s">
        <v>43</v>
      </c>
      <c r="E342" s="120" t="s">
        <v>664</v>
      </c>
      <c r="F342" s="121">
        <v>38.019999999999996</v>
      </c>
      <c r="G342" s="125" t="s">
        <v>261</v>
      </c>
      <c r="H342" s="472"/>
      <c r="I342" s="207"/>
      <c r="J342" s="207"/>
      <c r="K342" s="207"/>
      <c r="L342" s="207"/>
      <c r="M342" s="207"/>
      <c r="N342" s="232"/>
      <c r="O342" s="207"/>
      <c r="P342" s="123">
        <f t="shared" si="24"/>
        <v>0</v>
      </c>
      <c r="Q342" s="208" t="str">
        <f t="shared" si="25"/>
        <v>Debil</v>
      </c>
      <c r="R342" s="207"/>
      <c r="S342" s="224" t="str">
        <f t="shared" si="26"/>
        <v>Debil</v>
      </c>
      <c r="T342" s="224" t="str">
        <f>IFERROR(VLOOKUP(S342,'Tablas de calculos'!$AU$16:$AV$24,2,FALSE),"")</f>
        <v/>
      </c>
      <c r="U342" s="208" t="str">
        <f>IFERROR(VLOOKUP(T342,'Tablas de calculos'!$AV$16:$AY$24,4),"")</f>
        <v/>
      </c>
      <c r="V342" s="207"/>
      <c r="W342" s="207"/>
      <c r="X342" s="123" t="str">
        <f t="shared" si="27"/>
        <v/>
      </c>
      <c r="Y342" s="208" t="str">
        <f>IFERROR(VLOOKUP(X342,'Tablas de calculos'!$AZ$4:$BE$11,5,FALSE),"")</f>
        <v/>
      </c>
      <c r="Z342" s="208" t="str">
        <f>IFERROR(VLOOKUP(X342,'Tablas de calculos'!$AZ$4:$BE$11,6,FALSE),"")</f>
        <v/>
      </c>
    </row>
    <row r="343" spans="1:26" ht="60" x14ac:dyDescent="0.25">
      <c r="A343" s="232" t="s">
        <v>1130</v>
      </c>
      <c r="B343" s="61">
        <v>39</v>
      </c>
      <c r="C343" s="205" t="str">
        <f>+VLOOKUP(Tabla9[[#This Row],[Cod. Riesgo]],Tabla_Riesgos[[Número]:[Tipo de Riesgo]],6,FALSE)</f>
        <v>Estratégico</v>
      </c>
      <c r="D343" s="119" t="s">
        <v>43</v>
      </c>
      <c r="E343" s="120" t="s">
        <v>44</v>
      </c>
      <c r="F343" s="121">
        <v>39.01</v>
      </c>
      <c r="G343" s="125" t="s">
        <v>215</v>
      </c>
      <c r="H343" s="472"/>
      <c r="I343" s="207"/>
      <c r="J343" s="207"/>
      <c r="K343" s="207"/>
      <c r="L343" s="207"/>
      <c r="M343" s="207"/>
      <c r="N343" s="232"/>
      <c r="O343" s="207"/>
      <c r="P343" s="123">
        <f t="shared" si="24"/>
        <v>0</v>
      </c>
      <c r="Q343" s="208" t="str">
        <f t="shared" si="25"/>
        <v>Debil</v>
      </c>
      <c r="R343" s="207"/>
      <c r="S343" s="224" t="str">
        <f t="shared" si="26"/>
        <v>Debil</v>
      </c>
      <c r="T343" s="224" t="str">
        <f>IFERROR(VLOOKUP(S343,'Tablas de calculos'!$AU$16:$AV$24,2,FALSE),"")</f>
        <v/>
      </c>
      <c r="U343" s="208" t="str">
        <f>IFERROR(VLOOKUP(T343,'Tablas de calculos'!$AV$16:$AY$24,4),"")</f>
        <v/>
      </c>
      <c r="V343" s="207"/>
      <c r="W343" s="207"/>
      <c r="X343" s="123" t="str">
        <f t="shared" si="27"/>
        <v/>
      </c>
      <c r="Y343" s="208" t="str">
        <f>IFERROR(VLOOKUP(X343,'Tablas de calculos'!$AZ$4:$BE$11,5,FALSE),"")</f>
        <v/>
      </c>
      <c r="Z343" s="208" t="str">
        <f>IFERROR(VLOOKUP(X343,'Tablas de calculos'!$AZ$4:$BE$11,6,FALSE),"")</f>
        <v/>
      </c>
    </row>
    <row r="344" spans="1:26" ht="60" x14ac:dyDescent="0.25">
      <c r="A344" s="232" t="s">
        <v>1130</v>
      </c>
      <c r="B344" s="61">
        <v>39</v>
      </c>
      <c r="C344" s="205" t="str">
        <f>+VLOOKUP(Tabla9[[#This Row],[Cod. Riesgo]],Tabla_Riesgos[[Número]:[Tipo de Riesgo]],6,FALSE)</f>
        <v>Estratégico</v>
      </c>
      <c r="D344" s="119" t="s">
        <v>43</v>
      </c>
      <c r="E344" s="120" t="s">
        <v>44</v>
      </c>
      <c r="F344" s="121">
        <v>39.019999999999996</v>
      </c>
      <c r="G344" s="125" t="s">
        <v>216</v>
      </c>
      <c r="H344" s="472"/>
      <c r="I344" s="207"/>
      <c r="J344" s="207"/>
      <c r="K344" s="207"/>
      <c r="L344" s="207"/>
      <c r="M344" s="207"/>
      <c r="N344" s="232"/>
      <c r="O344" s="207"/>
      <c r="P344" s="123">
        <f t="shared" si="24"/>
        <v>0</v>
      </c>
      <c r="Q344" s="208" t="str">
        <f t="shared" si="25"/>
        <v>Debil</v>
      </c>
      <c r="R344" s="207"/>
      <c r="S344" s="224" t="str">
        <f t="shared" si="26"/>
        <v>Debil</v>
      </c>
      <c r="T344" s="224" t="str">
        <f>IFERROR(VLOOKUP(S344,'Tablas de calculos'!$AU$16:$AV$24,2,FALSE),"")</f>
        <v/>
      </c>
      <c r="U344" s="208" t="str">
        <f>IFERROR(VLOOKUP(T344,'Tablas de calculos'!$AV$16:$AY$24,4),"")</f>
        <v/>
      </c>
      <c r="V344" s="207"/>
      <c r="W344" s="207"/>
      <c r="X344" s="123" t="str">
        <f t="shared" si="27"/>
        <v/>
      </c>
      <c r="Y344" s="208" t="str">
        <f>IFERROR(VLOOKUP(X344,'Tablas de calculos'!$AZ$4:$BE$11,5,FALSE),"")</f>
        <v/>
      </c>
      <c r="Z344" s="208" t="str">
        <f>IFERROR(VLOOKUP(X344,'Tablas de calculos'!$AZ$4:$BE$11,6,FALSE),"")</f>
        <v/>
      </c>
    </row>
    <row r="345" spans="1:26" ht="30" x14ac:dyDescent="0.25">
      <c r="A345" s="232" t="s">
        <v>1130</v>
      </c>
      <c r="B345" s="61">
        <v>39</v>
      </c>
      <c r="C345" s="205" t="str">
        <f>+VLOOKUP(Tabla9[[#This Row],[Cod. Riesgo]],Tabla_Riesgos[[Número]:[Tipo de Riesgo]],6,FALSE)</f>
        <v>Estratégico</v>
      </c>
      <c r="D345" s="119" t="s">
        <v>43</v>
      </c>
      <c r="E345" s="120" t="s">
        <v>44</v>
      </c>
      <c r="F345" s="121">
        <v>39.029999999999994</v>
      </c>
      <c r="G345" s="125" t="s">
        <v>217</v>
      </c>
      <c r="H345" s="472"/>
      <c r="I345" s="207"/>
      <c r="J345" s="207"/>
      <c r="K345" s="207"/>
      <c r="L345" s="207"/>
      <c r="M345" s="207"/>
      <c r="N345" s="232"/>
      <c r="O345" s="207"/>
      <c r="P345" s="123">
        <f t="shared" si="24"/>
        <v>0</v>
      </c>
      <c r="Q345" s="208" t="str">
        <f t="shared" si="25"/>
        <v>Debil</v>
      </c>
      <c r="R345" s="207"/>
      <c r="S345" s="224" t="str">
        <f t="shared" si="26"/>
        <v>Debil</v>
      </c>
      <c r="T345" s="224" t="str">
        <f>IFERROR(VLOOKUP(S345,'Tablas de calculos'!$AU$16:$AV$24,2,FALSE),"")</f>
        <v/>
      </c>
      <c r="U345" s="208" t="str">
        <f>IFERROR(VLOOKUP(T345,'Tablas de calculos'!$AV$16:$AY$24,4),"")</f>
        <v/>
      </c>
      <c r="V345" s="207"/>
      <c r="W345" s="207"/>
      <c r="X345" s="123" t="str">
        <f t="shared" si="27"/>
        <v/>
      </c>
      <c r="Y345" s="208" t="str">
        <f>IFERROR(VLOOKUP(X345,'Tablas de calculos'!$AZ$4:$BE$11,5,FALSE),"")</f>
        <v/>
      </c>
      <c r="Z345" s="208" t="str">
        <f>IFERROR(VLOOKUP(X345,'Tablas de calculos'!$AZ$4:$BE$11,6,FALSE),"")</f>
        <v/>
      </c>
    </row>
    <row r="346" spans="1:26" ht="60" x14ac:dyDescent="0.25">
      <c r="A346" s="232" t="s">
        <v>1130</v>
      </c>
      <c r="B346" s="61">
        <v>40</v>
      </c>
      <c r="C346" s="205" t="str">
        <f>+VLOOKUP(Tabla9[[#This Row],[Cod. Riesgo]],Tabla_Riesgos[[Número]:[Tipo de Riesgo]],6,FALSE)</f>
        <v>Operativo</v>
      </c>
      <c r="D346" s="119" t="s">
        <v>43</v>
      </c>
      <c r="E346" s="120" t="s">
        <v>743</v>
      </c>
      <c r="F346" s="121">
        <v>40.01</v>
      </c>
      <c r="G346" s="125" t="s">
        <v>262</v>
      </c>
      <c r="H346" s="472"/>
      <c r="I346" s="207"/>
      <c r="J346" s="207"/>
      <c r="K346" s="207"/>
      <c r="L346" s="207"/>
      <c r="M346" s="207"/>
      <c r="N346" s="232"/>
      <c r="O346" s="207"/>
      <c r="P346" s="123">
        <f t="shared" si="24"/>
        <v>0</v>
      </c>
      <c r="Q346" s="208" t="str">
        <f t="shared" si="25"/>
        <v>Debil</v>
      </c>
      <c r="R346" s="207"/>
      <c r="S346" s="224" t="str">
        <f t="shared" si="26"/>
        <v>Debil</v>
      </c>
      <c r="T346" s="224" t="str">
        <f>IFERROR(VLOOKUP(S346,'Tablas de calculos'!$AU$16:$AV$24,2,FALSE),"")</f>
        <v/>
      </c>
      <c r="U346" s="208" t="str">
        <f>IFERROR(VLOOKUP(T346,'Tablas de calculos'!$AV$16:$AY$24,4),"")</f>
        <v/>
      </c>
      <c r="V346" s="207"/>
      <c r="W346" s="207"/>
      <c r="X346" s="123" t="str">
        <f t="shared" si="27"/>
        <v/>
      </c>
      <c r="Y346" s="208" t="str">
        <f>IFERROR(VLOOKUP(X346,'Tablas de calculos'!$AZ$4:$BE$11,5,FALSE),"")</f>
        <v/>
      </c>
      <c r="Z346" s="208" t="str">
        <f>IFERROR(VLOOKUP(X346,'Tablas de calculos'!$AZ$4:$BE$11,6,FALSE),"")</f>
        <v/>
      </c>
    </row>
    <row r="347" spans="1:26" ht="45" x14ac:dyDescent="0.25">
      <c r="A347" s="232" t="s">
        <v>1130</v>
      </c>
      <c r="B347" s="61">
        <v>40</v>
      </c>
      <c r="C347" s="205" t="str">
        <f>+VLOOKUP(Tabla9[[#This Row],[Cod. Riesgo]],Tabla_Riesgos[[Número]:[Tipo de Riesgo]],6,FALSE)</f>
        <v>Operativo</v>
      </c>
      <c r="D347" s="119" t="s">
        <v>43</v>
      </c>
      <c r="E347" s="120" t="s">
        <v>743</v>
      </c>
      <c r="F347" s="121">
        <v>40.019999999999996</v>
      </c>
      <c r="G347" s="125" t="s">
        <v>251</v>
      </c>
      <c r="H347" s="472"/>
      <c r="I347" s="207"/>
      <c r="J347" s="207"/>
      <c r="K347" s="207"/>
      <c r="L347" s="207"/>
      <c r="M347" s="207"/>
      <c r="N347" s="232"/>
      <c r="O347" s="207"/>
      <c r="P347" s="123">
        <f t="shared" si="24"/>
        <v>0</v>
      </c>
      <c r="Q347" s="208" t="str">
        <f t="shared" si="25"/>
        <v>Debil</v>
      </c>
      <c r="R347" s="207"/>
      <c r="S347" s="224" t="str">
        <f t="shared" si="26"/>
        <v>Debil</v>
      </c>
      <c r="T347" s="224" t="str">
        <f>IFERROR(VLOOKUP(S347,'Tablas de calculos'!$AU$16:$AV$24,2,FALSE),"")</f>
        <v/>
      </c>
      <c r="U347" s="208" t="str">
        <f>IFERROR(VLOOKUP(T347,'Tablas de calculos'!$AV$16:$AY$24,4),"")</f>
        <v/>
      </c>
      <c r="V347" s="207"/>
      <c r="W347" s="207"/>
      <c r="X347" s="123" t="str">
        <f t="shared" si="27"/>
        <v/>
      </c>
      <c r="Y347" s="208" t="str">
        <f>IFERROR(VLOOKUP(X347,'Tablas de calculos'!$AZ$4:$BE$11,5,FALSE),"")</f>
        <v/>
      </c>
      <c r="Z347" s="208" t="str">
        <f>IFERROR(VLOOKUP(X347,'Tablas de calculos'!$AZ$4:$BE$11,6,FALSE),"")</f>
        <v/>
      </c>
    </row>
    <row r="348" spans="1:26" ht="45" x14ac:dyDescent="0.25">
      <c r="A348" s="232" t="s">
        <v>1130</v>
      </c>
      <c r="B348" s="61">
        <v>41</v>
      </c>
      <c r="C348" s="205" t="str">
        <f>+VLOOKUP(Tabla9[[#This Row],[Cod. Riesgo]],Tabla_Riesgos[[Número]:[Tipo de Riesgo]],6,FALSE)</f>
        <v>Estratégico</v>
      </c>
      <c r="D348" s="119" t="s">
        <v>43</v>
      </c>
      <c r="E348" s="120" t="s">
        <v>665</v>
      </c>
      <c r="F348" s="121">
        <v>41.01</v>
      </c>
      <c r="G348" s="125" t="s">
        <v>263</v>
      </c>
      <c r="H348" s="472"/>
      <c r="I348" s="207"/>
      <c r="J348" s="207"/>
      <c r="K348" s="207"/>
      <c r="L348" s="207"/>
      <c r="M348" s="207"/>
      <c r="N348" s="232"/>
      <c r="O348" s="207"/>
      <c r="P348" s="123">
        <f t="shared" si="24"/>
        <v>0</v>
      </c>
      <c r="Q348" s="208" t="str">
        <f t="shared" si="25"/>
        <v>Debil</v>
      </c>
      <c r="R348" s="207"/>
      <c r="S348" s="224" t="str">
        <f t="shared" si="26"/>
        <v>Debil</v>
      </c>
      <c r="T348" s="224" t="str">
        <f>IFERROR(VLOOKUP(S348,'Tablas de calculos'!$AU$16:$AV$24,2,FALSE),"")</f>
        <v/>
      </c>
      <c r="U348" s="208" t="str">
        <f>IFERROR(VLOOKUP(T348,'Tablas de calculos'!$AV$16:$AY$24,4),"")</f>
        <v/>
      </c>
      <c r="V348" s="207"/>
      <c r="W348" s="207"/>
      <c r="X348" s="123" t="str">
        <f t="shared" si="27"/>
        <v/>
      </c>
      <c r="Y348" s="208" t="str">
        <f>IFERROR(VLOOKUP(X348,'Tablas de calculos'!$AZ$4:$BE$11,5,FALSE),"")</f>
        <v/>
      </c>
      <c r="Z348" s="208" t="str">
        <f>IFERROR(VLOOKUP(X348,'Tablas de calculos'!$AZ$4:$BE$11,6,FALSE),"")</f>
        <v/>
      </c>
    </row>
    <row r="349" spans="1:26" ht="60" x14ac:dyDescent="0.25">
      <c r="A349" s="232" t="s">
        <v>1130</v>
      </c>
      <c r="B349" s="61">
        <v>42</v>
      </c>
      <c r="C349" s="205" t="str">
        <f>+VLOOKUP(Tabla9[[#This Row],[Cod. Riesgo]],Tabla_Riesgos[[Número]:[Tipo de Riesgo]],6,FALSE)</f>
        <v>Operativo</v>
      </c>
      <c r="D349" s="119" t="s">
        <v>43</v>
      </c>
      <c r="E349" s="120" t="s">
        <v>666</v>
      </c>
      <c r="F349" s="121">
        <v>42.01</v>
      </c>
      <c r="G349" s="125" t="s">
        <v>264</v>
      </c>
      <c r="H349" s="472"/>
      <c r="I349" s="207"/>
      <c r="J349" s="207"/>
      <c r="K349" s="207"/>
      <c r="L349" s="207"/>
      <c r="M349" s="207"/>
      <c r="N349" s="232"/>
      <c r="O349" s="207"/>
      <c r="P349" s="123">
        <f t="shared" si="24"/>
        <v>0</v>
      </c>
      <c r="Q349" s="208" t="str">
        <f t="shared" si="25"/>
        <v>Debil</v>
      </c>
      <c r="R349" s="207"/>
      <c r="S349" s="224" t="str">
        <f t="shared" si="26"/>
        <v>Debil</v>
      </c>
      <c r="T349" s="224" t="str">
        <f>IFERROR(VLOOKUP(S349,'Tablas de calculos'!$AU$16:$AV$24,2,FALSE),"")</f>
        <v/>
      </c>
      <c r="U349" s="208" t="str">
        <f>IFERROR(VLOOKUP(T349,'Tablas de calculos'!$AV$16:$AY$24,4),"")</f>
        <v/>
      </c>
      <c r="V349" s="207"/>
      <c r="W349" s="207"/>
      <c r="X349" s="123" t="str">
        <f t="shared" si="27"/>
        <v/>
      </c>
      <c r="Y349" s="208" t="str">
        <f>IFERROR(VLOOKUP(X349,'Tablas de calculos'!$AZ$4:$BE$11,5,FALSE),"")</f>
        <v/>
      </c>
      <c r="Z349" s="208" t="str">
        <f>IFERROR(VLOOKUP(X349,'Tablas de calculos'!$AZ$4:$BE$11,6,FALSE),"")</f>
        <v/>
      </c>
    </row>
    <row r="350" spans="1:26" ht="45" x14ac:dyDescent="0.25">
      <c r="A350" s="232" t="s">
        <v>1130</v>
      </c>
      <c r="B350" s="61">
        <v>42</v>
      </c>
      <c r="C350" s="205" t="str">
        <f>+VLOOKUP(Tabla9[[#This Row],[Cod. Riesgo]],Tabla_Riesgos[[Número]:[Tipo de Riesgo]],6,FALSE)</f>
        <v>Operativo</v>
      </c>
      <c r="D350" s="119" t="s">
        <v>43</v>
      </c>
      <c r="E350" s="120" t="s">
        <v>666</v>
      </c>
      <c r="F350" s="121">
        <v>42.019999999999996</v>
      </c>
      <c r="G350" s="125" t="s">
        <v>265</v>
      </c>
      <c r="H350" s="472"/>
      <c r="I350" s="207"/>
      <c r="J350" s="207"/>
      <c r="K350" s="207"/>
      <c r="L350" s="207"/>
      <c r="M350" s="207"/>
      <c r="N350" s="232"/>
      <c r="O350" s="207"/>
      <c r="P350" s="123">
        <f t="shared" si="24"/>
        <v>0</v>
      </c>
      <c r="Q350" s="208" t="str">
        <f t="shared" si="25"/>
        <v>Debil</v>
      </c>
      <c r="R350" s="207"/>
      <c r="S350" s="224" t="str">
        <f t="shared" si="26"/>
        <v>Debil</v>
      </c>
      <c r="T350" s="224" t="str">
        <f>IFERROR(VLOOKUP(S350,'Tablas de calculos'!$AU$16:$AV$24,2,FALSE),"")</f>
        <v/>
      </c>
      <c r="U350" s="208" t="str">
        <f>IFERROR(VLOOKUP(T350,'Tablas de calculos'!$AV$16:$AY$24,4),"")</f>
        <v/>
      </c>
      <c r="V350" s="207"/>
      <c r="W350" s="207"/>
      <c r="X350" s="123" t="str">
        <f t="shared" si="27"/>
        <v/>
      </c>
      <c r="Y350" s="208" t="str">
        <f>IFERROR(VLOOKUP(X350,'Tablas de calculos'!$AZ$4:$BE$11,5,FALSE),"")</f>
        <v/>
      </c>
      <c r="Z350" s="208" t="str">
        <f>IFERROR(VLOOKUP(X350,'Tablas de calculos'!$AZ$4:$BE$11,6,FALSE),"")</f>
        <v/>
      </c>
    </row>
    <row r="351" spans="1:26" ht="60" x14ac:dyDescent="0.25">
      <c r="A351" s="232" t="s">
        <v>1130</v>
      </c>
      <c r="B351" s="61">
        <v>43</v>
      </c>
      <c r="C351" s="205" t="str">
        <f>+VLOOKUP(Tabla9[[#This Row],[Cod. Riesgo]],Tabla_Riesgos[[Número]:[Tipo de Riesgo]],6,FALSE)</f>
        <v>Operativo</v>
      </c>
      <c r="D351" s="119" t="s">
        <v>45</v>
      </c>
      <c r="E351" s="120" t="s">
        <v>667</v>
      </c>
      <c r="F351" s="121">
        <v>43.01</v>
      </c>
      <c r="G351" s="125" t="s">
        <v>266</v>
      </c>
      <c r="H351" s="472" t="s">
        <v>543</v>
      </c>
      <c r="I351" s="207"/>
      <c r="J351" s="207"/>
      <c r="K351" s="207"/>
      <c r="L351" s="207"/>
      <c r="M351" s="207"/>
      <c r="N351" s="232"/>
      <c r="O351" s="207"/>
      <c r="P351" s="123">
        <f t="shared" si="24"/>
        <v>0</v>
      </c>
      <c r="Q351" s="208" t="str">
        <f t="shared" si="25"/>
        <v>Debil</v>
      </c>
      <c r="R351" s="207"/>
      <c r="S351" s="224" t="str">
        <f t="shared" si="26"/>
        <v>Debil</v>
      </c>
      <c r="T351" s="224" t="str">
        <f>IFERROR(VLOOKUP(S351,'Tablas de calculos'!$AU$16:$AV$24,2,FALSE),"")</f>
        <v/>
      </c>
      <c r="U351" s="208" t="str">
        <f>IFERROR(VLOOKUP(T351,'Tablas de calculos'!$AV$16:$AY$24,4),"")</f>
        <v/>
      </c>
      <c r="V351" s="207"/>
      <c r="W351" s="207"/>
      <c r="X351" s="123" t="str">
        <f t="shared" si="27"/>
        <v/>
      </c>
      <c r="Y351" s="208" t="str">
        <f>IFERROR(VLOOKUP(X351,'Tablas de calculos'!$AZ$4:$BE$11,5,FALSE),"")</f>
        <v/>
      </c>
      <c r="Z351" s="208" t="str">
        <f>IFERROR(VLOOKUP(X351,'Tablas de calculos'!$AZ$4:$BE$11,6,FALSE),"")</f>
        <v/>
      </c>
    </row>
    <row r="352" spans="1:26" ht="45" x14ac:dyDescent="0.25">
      <c r="A352" s="232" t="s">
        <v>1130</v>
      </c>
      <c r="B352" s="61">
        <v>43</v>
      </c>
      <c r="C352" s="205" t="str">
        <f>+VLOOKUP(Tabla9[[#This Row],[Cod. Riesgo]],Tabla_Riesgos[[Número]:[Tipo de Riesgo]],6,FALSE)</f>
        <v>Operativo</v>
      </c>
      <c r="D352" s="119" t="s">
        <v>45</v>
      </c>
      <c r="E352" s="120" t="s">
        <v>667</v>
      </c>
      <c r="F352" s="121">
        <v>43.019999999999996</v>
      </c>
      <c r="G352" s="125" t="s">
        <v>267</v>
      </c>
      <c r="H352" s="472" t="s">
        <v>543</v>
      </c>
      <c r="I352" s="207"/>
      <c r="J352" s="207"/>
      <c r="K352" s="207"/>
      <c r="L352" s="207"/>
      <c r="M352" s="207"/>
      <c r="N352" s="232"/>
      <c r="O352" s="207"/>
      <c r="P352" s="123">
        <f t="shared" si="24"/>
        <v>0</v>
      </c>
      <c r="Q352" s="208" t="str">
        <f t="shared" si="25"/>
        <v>Debil</v>
      </c>
      <c r="R352" s="207"/>
      <c r="S352" s="224" t="str">
        <f t="shared" si="26"/>
        <v>Debil</v>
      </c>
      <c r="T352" s="224" t="str">
        <f>IFERROR(VLOOKUP(S352,'Tablas de calculos'!$AU$16:$AV$24,2,FALSE),"")</f>
        <v/>
      </c>
      <c r="U352" s="208" t="str">
        <f>IFERROR(VLOOKUP(T352,'Tablas de calculos'!$AV$16:$AY$24,4),"")</f>
        <v/>
      </c>
      <c r="V352" s="207"/>
      <c r="W352" s="207"/>
      <c r="X352" s="123" t="str">
        <f t="shared" si="27"/>
        <v/>
      </c>
      <c r="Y352" s="208" t="str">
        <f>IFERROR(VLOOKUP(X352,'Tablas de calculos'!$AZ$4:$BE$11,5,FALSE),"")</f>
        <v/>
      </c>
      <c r="Z352" s="208" t="str">
        <f>IFERROR(VLOOKUP(X352,'Tablas de calculos'!$AZ$4:$BE$11,6,FALSE),"")</f>
        <v/>
      </c>
    </row>
    <row r="353" spans="1:26" ht="45" x14ac:dyDescent="0.25">
      <c r="A353" s="232" t="s">
        <v>1130</v>
      </c>
      <c r="B353" s="61">
        <v>43</v>
      </c>
      <c r="C353" s="205" t="str">
        <f>+VLOOKUP(Tabla9[[#This Row],[Cod. Riesgo]],Tabla_Riesgos[[Número]:[Tipo de Riesgo]],6,FALSE)</f>
        <v>Operativo</v>
      </c>
      <c r="D353" s="119" t="s">
        <v>45</v>
      </c>
      <c r="E353" s="120" t="s">
        <v>667</v>
      </c>
      <c r="F353" s="121">
        <v>43.029999999999994</v>
      </c>
      <c r="G353" s="125" t="s">
        <v>268</v>
      </c>
      <c r="H353" s="472" t="s">
        <v>543</v>
      </c>
      <c r="I353" s="207"/>
      <c r="J353" s="207"/>
      <c r="K353" s="207"/>
      <c r="L353" s="207"/>
      <c r="M353" s="207"/>
      <c r="N353" s="232"/>
      <c r="O353" s="207"/>
      <c r="P353" s="123">
        <f t="shared" si="24"/>
        <v>0</v>
      </c>
      <c r="Q353" s="208" t="str">
        <f t="shared" si="25"/>
        <v>Debil</v>
      </c>
      <c r="R353" s="207"/>
      <c r="S353" s="224" t="str">
        <f t="shared" si="26"/>
        <v>Debil</v>
      </c>
      <c r="T353" s="224" t="str">
        <f>IFERROR(VLOOKUP(S353,'Tablas de calculos'!$AU$16:$AV$24,2,FALSE),"")</f>
        <v/>
      </c>
      <c r="U353" s="208" t="str">
        <f>IFERROR(VLOOKUP(T353,'Tablas de calculos'!$AV$16:$AY$24,4),"")</f>
        <v/>
      </c>
      <c r="V353" s="207"/>
      <c r="W353" s="207"/>
      <c r="X353" s="123" t="str">
        <f t="shared" si="27"/>
        <v/>
      </c>
      <c r="Y353" s="208" t="str">
        <f>IFERROR(VLOOKUP(X353,'Tablas de calculos'!$AZ$4:$BE$11,5,FALSE),"")</f>
        <v/>
      </c>
      <c r="Z353" s="208" t="str">
        <f>IFERROR(VLOOKUP(X353,'Tablas de calculos'!$AZ$4:$BE$11,6,FALSE),"")</f>
        <v/>
      </c>
    </row>
    <row r="354" spans="1:26" ht="45" x14ac:dyDescent="0.25">
      <c r="A354" s="232" t="s">
        <v>1130</v>
      </c>
      <c r="B354" s="61">
        <v>43</v>
      </c>
      <c r="C354" s="205" t="str">
        <f>+VLOOKUP(Tabla9[[#This Row],[Cod. Riesgo]],Tabla_Riesgos[[Número]:[Tipo de Riesgo]],6,FALSE)</f>
        <v>Operativo</v>
      </c>
      <c r="D354" s="119" t="s">
        <v>45</v>
      </c>
      <c r="E354" s="120" t="s">
        <v>667</v>
      </c>
      <c r="F354" s="121">
        <v>43.039999999999992</v>
      </c>
      <c r="G354" s="125" t="s">
        <v>269</v>
      </c>
      <c r="H354" s="472" t="s">
        <v>543</v>
      </c>
      <c r="I354" s="207"/>
      <c r="J354" s="207"/>
      <c r="K354" s="207"/>
      <c r="L354" s="207"/>
      <c r="M354" s="207"/>
      <c r="N354" s="232"/>
      <c r="O354" s="207"/>
      <c r="P354" s="123">
        <f t="shared" si="24"/>
        <v>0</v>
      </c>
      <c r="Q354" s="208" t="str">
        <f t="shared" si="25"/>
        <v>Debil</v>
      </c>
      <c r="R354" s="207"/>
      <c r="S354" s="224" t="str">
        <f t="shared" si="26"/>
        <v>Debil</v>
      </c>
      <c r="T354" s="224" t="str">
        <f>IFERROR(VLOOKUP(S354,'Tablas de calculos'!$AU$16:$AV$24,2,FALSE),"")</f>
        <v/>
      </c>
      <c r="U354" s="208" t="str">
        <f>IFERROR(VLOOKUP(T354,'Tablas de calculos'!$AV$16:$AY$24,4),"")</f>
        <v/>
      </c>
      <c r="V354" s="207"/>
      <c r="W354" s="207"/>
      <c r="X354" s="123" t="str">
        <f t="shared" si="27"/>
        <v/>
      </c>
      <c r="Y354" s="208" t="str">
        <f>IFERROR(VLOOKUP(X354,'Tablas de calculos'!$AZ$4:$BE$11,5,FALSE),"")</f>
        <v/>
      </c>
      <c r="Z354" s="208" t="str">
        <f>IFERROR(VLOOKUP(X354,'Tablas de calculos'!$AZ$4:$BE$11,6,FALSE),"")</f>
        <v/>
      </c>
    </row>
    <row r="355" spans="1:26" ht="90" x14ac:dyDescent="0.25">
      <c r="A355" s="232" t="s">
        <v>1130</v>
      </c>
      <c r="B355" s="61">
        <v>43</v>
      </c>
      <c r="C355" s="205" t="str">
        <f>+VLOOKUP(Tabla9[[#This Row],[Cod. Riesgo]],Tabla_Riesgos[[Número]:[Tipo de Riesgo]],6,FALSE)</f>
        <v>Operativo</v>
      </c>
      <c r="D355" s="119" t="s">
        <v>45</v>
      </c>
      <c r="E355" s="120" t="s">
        <v>667</v>
      </c>
      <c r="F355" s="121">
        <v>43.04999999999999</v>
      </c>
      <c r="G355" s="125" t="s">
        <v>270</v>
      </c>
      <c r="H355" s="472" t="s">
        <v>543</v>
      </c>
      <c r="I355" s="207"/>
      <c r="J355" s="207"/>
      <c r="K355" s="207"/>
      <c r="L355" s="207"/>
      <c r="M355" s="207"/>
      <c r="N355" s="232"/>
      <c r="O355" s="207"/>
      <c r="P355" s="123">
        <f t="shared" si="24"/>
        <v>0</v>
      </c>
      <c r="Q355" s="208" t="str">
        <f t="shared" si="25"/>
        <v>Debil</v>
      </c>
      <c r="R355" s="207"/>
      <c r="S355" s="224" t="str">
        <f t="shared" si="26"/>
        <v>Debil</v>
      </c>
      <c r="T355" s="224" t="str">
        <f>IFERROR(VLOOKUP(S355,'Tablas de calculos'!$AU$16:$AV$24,2,FALSE),"")</f>
        <v/>
      </c>
      <c r="U355" s="208" t="str">
        <f>IFERROR(VLOOKUP(T355,'Tablas de calculos'!$AV$16:$AY$24,4),"")</f>
        <v/>
      </c>
      <c r="V355" s="207"/>
      <c r="W355" s="207"/>
      <c r="X355" s="123" t="str">
        <f t="shared" si="27"/>
        <v/>
      </c>
      <c r="Y355" s="208" t="str">
        <f>IFERROR(VLOOKUP(X355,'Tablas de calculos'!$AZ$4:$BE$11,5,FALSE),"")</f>
        <v/>
      </c>
      <c r="Z355" s="208" t="str">
        <f>IFERROR(VLOOKUP(X355,'Tablas de calculos'!$AZ$4:$BE$11,6,FALSE),"")</f>
        <v/>
      </c>
    </row>
    <row r="356" spans="1:26" ht="45" x14ac:dyDescent="0.25">
      <c r="A356" s="232" t="s">
        <v>1130</v>
      </c>
      <c r="B356" s="61">
        <v>43</v>
      </c>
      <c r="C356" s="205" t="str">
        <f>+VLOOKUP(Tabla9[[#This Row],[Cod. Riesgo]],Tabla_Riesgos[[Número]:[Tipo de Riesgo]],6,FALSE)</f>
        <v>Operativo</v>
      </c>
      <c r="D356" s="119" t="s">
        <v>45</v>
      </c>
      <c r="E356" s="120" t="s">
        <v>667</v>
      </c>
      <c r="F356" s="121">
        <v>43.059999999999988</v>
      </c>
      <c r="G356" s="125" t="s">
        <v>271</v>
      </c>
      <c r="H356" s="472" t="s">
        <v>543</v>
      </c>
      <c r="I356" s="207"/>
      <c r="J356" s="207"/>
      <c r="K356" s="207"/>
      <c r="L356" s="207"/>
      <c r="M356" s="207"/>
      <c r="N356" s="232"/>
      <c r="O356" s="207"/>
      <c r="P356" s="123">
        <f t="shared" si="24"/>
        <v>0</v>
      </c>
      <c r="Q356" s="208" t="str">
        <f t="shared" si="25"/>
        <v>Debil</v>
      </c>
      <c r="R356" s="207"/>
      <c r="S356" s="224" t="str">
        <f t="shared" si="26"/>
        <v>Debil</v>
      </c>
      <c r="T356" s="224" t="str">
        <f>IFERROR(VLOOKUP(S356,'Tablas de calculos'!$AU$16:$AV$24,2,FALSE),"")</f>
        <v/>
      </c>
      <c r="U356" s="208" t="str">
        <f>IFERROR(VLOOKUP(T356,'Tablas de calculos'!$AV$16:$AY$24,4),"")</f>
        <v/>
      </c>
      <c r="V356" s="207"/>
      <c r="W356" s="207"/>
      <c r="X356" s="123" t="str">
        <f t="shared" si="27"/>
        <v/>
      </c>
      <c r="Y356" s="208" t="str">
        <f>IFERROR(VLOOKUP(X356,'Tablas de calculos'!$AZ$4:$BE$11,5,FALSE),"")</f>
        <v/>
      </c>
      <c r="Z356" s="208" t="str">
        <f>IFERROR(VLOOKUP(X356,'Tablas de calculos'!$AZ$4:$BE$11,6,FALSE),"")</f>
        <v/>
      </c>
    </row>
    <row r="357" spans="1:26" ht="45" x14ac:dyDescent="0.25">
      <c r="A357" s="232" t="s">
        <v>1130</v>
      </c>
      <c r="B357" s="61">
        <v>44</v>
      </c>
      <c r="C357" s="205" t="str">
        <f>+VLOOKUP(Tabla9[[#This Row],[Cod. Riesgo]],Tabla_Riesgos[[Número]:[Tipo de Riesgo]],6,FALSE)</f>
        <v>Operativo</v>
      </c>
      <c r="D357" s="119" t="s">
        <v>45</v>
      </c>
      <c r="E357" s="120" t="s">
        <v>668</v>
      </c>
      <c r="F357" s="121">
        <v>44.01</v>
      </c>
      <c r="G357" s="125" t="s">
        <v>1136</v>
      </c>
      <c r="H357" s="472" t="s">
        <v>543</v>
      </c>
      <c r="I357" s="207"/>
      <c r="J357" s="207"/>
      <c r="K357" s="207"/>
      <c r="L357" s="207"/>
      <c r="M357" s="207"/>
      <c r="N357" s="232"/>
      <c r="O357" s="207"/>
      <c r="P357" s="123">
        <f t="shared" si="24"/>
        <v>0</v>
      </c>
      <c r="Q357" s="208" t="str">
        <f t="shared" si="25"/>
        <v>Debil</v>
      </c>
      <c r="R357" s="207"/>
      <c r="S357" s="224" t="str">
        <f t="shared" si="26"/>
        <v>Debil</v>
      </c>
      <c r="T357" s="224" t="str">
        <f>IFERROR(VLOOKUP(S357,'Tablas de calculos'!$AU$16:$AV$24,2,FALSE),"")</f>
        <v/>
      </c>
      <c r="U357" s="208" t="str">
        <f>IFERROR(VLOOKUP(T357,'Tablas de calculos'!$AV$16:$AY$24,4),"")</f>
        <v/>
      </c>
      <c r="V357" s="207"/>
      <c r="W357" s="207"/>
      <c r="X357" s="123" t="str">
        <f t="shared" si="27"/>
        <v/>
      </c>
      <c r="Y357" s="208" t="str">
        <f>IFERROR(VLOOKUP(X357,'Tablas de calculos'!$AZ$4:$BE$11,5,FALSE),"")</f>
        <v/>
      </c>
      <c r="Z357" s="208" t="str">
        <f>IFERROR(VLOOKUP(X357,'Tablas de calculos'!$AZ$4:$BE$11,6,FALSE),"")</f>
        <v/>
      </c>
    </row>
    <row r="358" spans="1:26" ht="45" x14ac:dyDescent="0.25">
      <c r="A358" s="232" t="s">
        <v>1130</v>
      </c>
      <c r="B358" s="61">
        <v>44</v>
      </c>
      <c r="C358" s="205" t="str">
        <f>+VLOOKUP(Tabla9[[#This Row],[Cod. Riesgo]],Tabla_Riesgos[[Número]:[Tipo de Riesgo]],6,FALSE)</f>
        <v>Operativo</v>
      </c>
      <c r="D358" s="119" t="s">
        <v>45</v>
      </c>
      <c r="E358" s="120" t="s">
        <v>668</v>
      </c>
      <c r="F358" s="121">
        <v>44.019999999999996</v>
      </c>
      <c r="G358" s="125" t="s">
        <v>1137</v>
      </c>
      <c r="H358" s="472" t="s">
        <v>543</v>
      </c>
      <c r="I358" s="207"/>
      <c r="J358" s="207"/>
      <c r="K358" s="207"/>
      <c r="L358" s="207"/>
      <c r="M358" s="207"/>
      <c r="N358" s="232"/>
      <c r="O358" s="207"/>
      <c r="P358" s="123">
        <f t="shared" si="24"/>
        <v>0</v>
      </c>
      <c r="Q358" s="208" t="str">
        <f t="shared" si="25"/>
        <v>Debil</v>
      </c>
      <c r="R358" s="207"/>
      <c r="S358" s="224" t="str">
        <f t="shared" si="26"/>
        <v>Debil</v>
      </c>
      <c r="T358" s="224" t="str">
        <f>IFERROR(VLOOKUP(S358,'Tablas de calculos'!$AU$16:$AV$24,2,FALSE),"")</f>
        <v/>
      </c>
      <c r="U358" s="208" t="str">
        <f>IFERROR(VLOOKUP(T358,'Tablas de calculos'!$AV$16:$AY$24,4),"")</f>
        <v/>
      </c>
      <c r="V358" s="207"/>
      <c r="W358" s="207"/>
      <c r="X358" s="123" t="str">
        <f t="shared" si="27"/>
        <v/>
      </c>
      <c r="Y358" s="208" t="str">
        <f>IFERROR(VLOOKUP(X358,'Tablas de calculos'!$AZ$4:$BE$11,5,FALSE),"")</f>
        <v/>
      </c>
      <c r="Z358" s="208" t="str">
        <f>IFERROR(VLOOKUP(X358,'Tablas de calculos'!$AZ$4:$BE$11,6,FALSE),"")</f>
        <v/>
      </c>
    </row>
    <row r="359" spans="1:26" ht="45" x14ac:dyDescent="0.25">
      <c r="A359" s="232" t="s">
        <v>1130</v>
      </c>
      <c r="B359" s="61">
        <v>44</v>
      </c>
      <c r="C359" s="205" t="str">
        <f>+VLOOKUP(Tabla9[[#This Row],[Cod. Riesgo]],Tabla_Riesgos[[Número]:[Tipo de Riesgo]],6,FALSE)</f>
        <v>Operativo</v>
      </c>
      <c r="D359" s="119" t="s">
        <v>45</v>
      </c>
      <c r="E359" s="120" t="s">
        <v>668</v>
      </c>
      <c r="F359" s="121">
        <v>44.029999999999994</v>
      </c>
      <c r="G359" s="125" t="s">
        <v>1138</v>
      </c>
      <c r="H359" s="472" t="s">
        <v>543</v>
      </c>
      <c r="I359" s="207"/>
      <c r="J359" s="207"/>
      <c r="K359" s="207"/>
      <c r="L359" s="207"/>
      <c r="M359" s="207"/>
      <c r="N359" s="232"/>
      <c r="O359" s="207"/>
      <c r="P359" s="123">
        <f t="shared" si="24"/>
        <v>0</v>
      </c>
      <c r="Q359" s="208" t="str">
        <f t="shared" si="25"/>
        <v>Debil</v>
      </c>
      <c r="R359" s="207"/>
      <c r="S359" s="224" t="str">
        <f t="shared" si="26"/>
        <v>Debil</v>
      </c>
      <c r="T359" s="224" t="str">
        <f>IFERROR(VLOOKUP(S359,'Tablas de calculos'!$AU$16:$AV$24,2,FALSE),"")</f>
        <v/>
      </c>
      <c r="U359" s="208" t="str">
        <f>IFERROR(VLOOKUP(T359,'Tablas de calculos'!$AV$16:$AY$24,4),"")</f>
        <v/>
      </c>
      <c r="V359" s="207"/>
      <c r="W359" s="207"/>
      <c r="X359" s="123" t="str">
        <f t="shared" si="27"/>
        <v/>
      </c>
      <c r="Y359" s="208" t="str">
        <f>IFERROR(VLOOKUP(X359,'Tablas de calculos'!$AZ$4:$BE$11,5,FALSE),"")</f>
        <v/>
      </c>
      <c r="Z359" s="208" t="str">
        <f>IFERROR(VLOOKUP(X359,'Tablas de calculos'!$AZ$4:$BE$11,6,FALSE),"")</f>
        <v/>
      </c>
    </row>
    <row r="360" spans="1:26" ht="45" x14ac:dyDescent="0.25">
      <c r="A360" s="232" t="s">
        <v>1130</v>
      </c>
      <c r="B360" s="61">
        <v>45</v>
      </c>
      <c r="C360" s="205" t="str">
        <f>+VLOOKUP(Tabla9[[#This Row],[Cod. Riesgo]],Tabla_Riesgos[[Número]:[Tipo de Riesgo]],6,FALSE)</f>
        <v>Operativo</v>
      </c>
      <c r="D360" s="119" t="s">
        <v>45</v>
      </c>
      <c r="E360" s="120" t="s">
        <v>46</v>
      </c>
      <c r="F360" s="121">
        <v>45.01</v>
      </c>
      <c r="G360" s="125" t="s">
        <v>275</v>
      </c>
      <c r="H360" s="472" t="s">
        <v>543</v>
      </c>
      <c r="I360" s="207"/>
      <c r="J360" s="207"/>
      <c r="K360" s="207"/>
      <c r="L360" s="207"/>
      <c r="M360" s="207"/>
      <c r="N360" s="232"/>
      <c r="O360" s="207"/>
      <c r="P360" s="123">
        <f t="shared" si="24"/>
        <v>0</v>
      </c>
      <c r="Q360" s="208" t="str">
        <f t="shared" si="25"/>
        <v>Debil</v>
      </c>
      <c r="R360" s="207"/>
      <c r="S360" s="224" t="str">
        <f t="shared" si="26"/>
        <v>Debil</v>
      </c>
      <c r="T360" s="224" t="str">
        <f>IFERROR(VLOOKUP(S360,'Tablas de calculos'!$AU$16:$AV$24,2,FALSE),"")</f>
        <v/>
      </c>
      <c r="U360" s="208" t="str">
        <f>IFERROR(VLOOKUP(T360,'Tablas de calculos'!$AV$16:$AY$24,4),"")</f>
        <v/>
      </c>
      <c r="V360" s="207"/>
      <c r="W360" s="207"/>
      <c r="X360" s="123" t="str">
        <f t="shared" si="27"/>
        <v/>
      </c>
      <c r="Y360" s="208" t="str">
        <f>IFERROR(VLOOKUP(X360,'Tablas de calculos'!$AZ$4:$BE$11,5,FALSE),"")</f>
        <v/>
      </c>
      <c r="Z360" s="208" t="str">
        <f>IFERROR(VLOOKUP(X360,'Tablas de calculos'!$AZ$4:$BE$11,6,FALSE),"")</f>
        <v/>
      </c>
    </row>
    <row r="361" spans="1:26" ht="45" x14ac:dyDescent="0.25">
      <c r="A361" s="232" t="s">
        <v>1130</v>
      </c>
      <c r="B361" s="61">
        <v>45</v>
      </c>
      <c r="C361" s="205" t="str">
        <f>+VLOOKUP(Tabla9[[#This Row],[Cod. Riesgo]],Tabla_Riesgos[[Número]:[Tipo de Riesgo]],6,FALSE)</f>
        <v>Operativo</v>
      </c>
      <c r="D361" s="119" t="s">
        <v>45</v>
      </c>
      <c r="E361" s="120" t="s">
        <v>46</v>
      </c>
      <c r="F361" s="121">
        <v>45.019999999999996</v>
      </c>
      <c r="G361" s="125" t="s">
        <v>276</v>
      </c>
      <c r="H361" s="472" t="s">
        <v>543</v>
      </c>
      <c r="I361" s="207"/>
      <c r="J361" s="207"/>
      <c r="K361" s="207"/>
      <c r="L361" s="207"/>
      <c r="M361" s="207"/>
      <c r="N361" s="232"/>
      <c r="O361" s="207"/>
      <c r="P361" s="123">
        <f t="shared" si="24"/>
        <v>0</v>
      </c>
      <c r="Q361" s="208" t="str">
        <f t="shared" si="25"/>
        <v>Debil</v>
      </c>
      <c r="R361" s="207"/>
      <c r="S361" s="224" t="str">
        <f t="shared" si="26"/>
        <v>Debil</v>
      </c>
      <c r="T361" s="224" t="str">
        <f>IFERROR(VLOOKUP(S361,'Tablas de calculos'!$AU$16:$AV$24,2,FALSE),"")</f>
        <v/>
      </c>
      <c r="U361" s="208" t="str">
        <f>IFERROR(VLOOKUP(T361,'Tablas de calculos'!$AV$16:$AY$24,4),"")</f>
        <v/>
      </c>
      <c r="V361" s="207"/>
      <c r="W361" s="207"/>
      <c r="X361" s="123" t="str">
        <f t="shared" si="27"/>
        <v/>
      </c>
      <c r="Y361" s="208" t="str">
        <f>IFERROR(VLOOKUP(X361,'Tablas de calculos'!$AZ$4:$BE$11,5,FALSE),"")</f>
        <v/>
      </c>
      <c r="Z361" s="208" t="str">
        <f>IFERROR(VLOOKUP(X361,'Tablas de calculos'!$AZ$4:$BE$11,6,FALSE),"")</f>
        <v/>
      </c>
    </row>
    <row r="362" spans="1:26" ht="45" x14ac:dyDescent="0.25">
      <c r="A362" s="232" t="s">
        <v>1130</v>
      </c>
      <c r="B362" s="61">
        <v>45</v>
      </c>
      <c r="C362" s="205" t="str">
        <f>+VLOOKUP(Tabla9[[#This Row],[Cod. Riesgo]],Tabla_Riesgos[[Número]:[Tipo de Riesgo]],6,FALSE)</f>
        <v>Operativo</v>
      </c>
      <c r="D362" s="119" t="s">
        <v>45</v>
      </c>
      <c r="E362" s="120" t="s">
        <v>46</v>
      </c>
      <c r="F362" s="121">
        <v>45.029999999999994</v>
      </c>
      <c r="G362" s="125" t="s">
        <v>1139</v>
      </c>
      <c r="H362" s="472" t="s">
        <v>543</v>
      </c>
      <c r="I362" s="207"/>
      <c r="J362" s="207"/>
      <c r="K362" s="207"/>
      <c r="L362" s="207"/>
      <c r="M362" s="207"/>
      <c r="N362" s="232"/>
      <c r="O362" s="207"/>
      <c r="P362" s="123">
        <f t="shared" si="24"/>
        <v>0</v>
      </c>
      <c r="Q362" s="208" t="str">
        <f t="shared" si="25"/>
        <v>Debil</v>
      </c>
      <c r="R362" s="207"/>
      <c r="S362" s="224" t="str">
        <f t="shared" si="26"/>
        <v>Debil</v>
      </c>
      <c r="T362" s="224" t="str">
        <f>IFERROR(VLOOKUP(S362,'Tablas de calculos'!$AU$16:$AV$24,2,FALSE),"")</f>
        <v/>
      </c>
      <c r="U362" s="208" t="str">
        <f>IFERROR(VLOOKUP(T362,'Tablas de calculos'!$AV$16:$AY$24,4),"")</f>
        <v/>
      </c>
      <c r="V362" s="207"/>
      <c r="W362" s="207"/>
      <c r="X362" s="123" t="str">
        <f t="shared" si="27"/>
        <v/>
      </c>
      <c r="Y362" s="208" t="str">
        <f>IFERROR(VLOOKUP(X362,'Tablas de calculos'!$AZ$4:$BE$11,5,FALSE),"")</f>
        <v/>
      </c>
      <c r="Z362" s="208" t="str">
        <f>IFERROR(VLOOKUP(X362,'Tablas de calculos'!$AZ$4:$BE$11,6,FALSE),"")</f>
        <v/>
      </c>
    </row>
    <row r="363" spans="1:26" ht="75" x14ac:dyDescent="0.25">
      <c r="A363" s="232" t="s">
        <v>1130</v>
      </c>
      <c r="B363" s="61">
        <v>45</v>
      </c>
      <c r="C363" s="205" t="str">
        <f>+VLOOKUP(Tabla9[[#This Row],[Cod. Riesgo]],Tabla_Riesgos[[Número]:[Tipo de Riesgo]],6,FALSE)</f>
        <v>Operativo</v>
      </c>
      <c r="D363" s="119" t="s">
        <v>45</v>
      </c>
      <c r="E363" s="120" t="s">
        <v>46</v>
      </c>
      <c r="F363" s="121">
        <v>45.039999999999992</v>
      </c>
      <c r="G363" s="125" t="s">
        <v>1140</v>
      </c>
      <c r="H363" s="472" t="s">
        <v>543</v>
      </c>
      <c r="I363" s="207"/>
      <c r="J363" s="207"/>
      <c r="K363" s="207"/>
      <c r="L363" s="207"/>
      <c r="M363" s="207"/>
      <c r="N363" s="232"/>
      <c r="O363" s="207"/>
      <c r="P363" s="123">
        <f t="shared" si="24"/>
        <v>0</v>
      </c>
      <c r="Q363" s="208" t="str">
        <f t="shared" si="25"/>
        <v>Debil</v>
      </c>
      <c r="R363" s="207"/>
      <c r="S363" s="224" t="str">
        <f t="shared" si="26"/>
        <v>Debil</v>
      </c>
      <c r="T363" s="224" t="str">
        <f>IFERROR(VLOOKUP(S363,'Tablas de calculos'!$AU$16:$AV$24,2,FALSE),"")</f>
        <v/>
      </c>
      <c r="U363" s="208" t="str">
        <f>IFERROR(VLOOKUP(T363,'Tablas de calculos'!$AV$16:$AY$24,4),"")</f>
        <v/>
      </c>
      <c r="V363" s="207"/>
      <c r="W363" s="207"/>
      <c r="X363" s="123" t="str">
        <f t="shared" si="27"/>
        <v/>
      </c>
      <c r="Y363" s="208" t="str">
        <f>IFERROR(VLOOKUP(X363,'Tablas de calculos'!$AZ$4:$BE$11,5,FALSE),"")</f>
        <v/>
      </c>
      <c r="Z363" s="208" t="str">
        <f>IFERROR(VLOOKUP(X363,'Tablas de calculos'!$AZ$4:$BE$11,6,FALSE),"")</f>
        <v/>
      </c>
    </row>
    <row r="364" spans="1:26" ht="135" x14ac:dyDescent="0.25">
      <c r="A364" s="232" t="s">
        <v>1130</v>
      </c>
      <c r="B364" s="61">
        <v>48</v>
      </c>
      <c r="C364" s="205" t="str">
        <f>+VLOOKUP(Tabla9[[#This Row],[Cod. Riesgo]],Tabla_Riesgos[[Número]:[Tipo de Riesgo]],6,FALSE)</f>
        <v>Operativo</v>
      </c>
      <c r="D364" s="119" t="s">
        <v>48</v>
      </c>
      <c r="E364" s="120" t="s">
        <v>52</v>
      </c>
      <c r="F364" s="121">
        <v>48.01</v>
      </c>
      <c r="G364" s="125" t="s">
        <v>279</v>
      </c>
      <c r="H364" s="472"/>
      <c r="I364" s="207"/>
      <c r="J364" s="207"/>
      <c r="K364" s="207"/>
      <c r="L364" s="207"/>
      <c r="M364" s="207"/>
      <c r="N364" s="232"/>
      <c r="O364" s="207"/>
      <c r="P364" s="123">
        <f t="shared" si="24"/>
        <v>0</v>
      </c>
      <c r="Q364" s="208" t="str">
        <f t="shared" si="25"/>
        <v>Debil</v>
      </c>
      <c r="R364" s="207"/>
      <c r="S364" s="224" t="str">
        <f t="shared" si="26"/>
        <v>Debil</v>
      </c>
      <c r="T364" s="224" t="str">
        <f>IFERROR(VLOOKUP(S364,'Tablas de calculos'!$AU$16:$AV$24,2,FALSE),"")</f>
        <v/>
      </c>
      <c r="U364" s="208" t="str">
        <f>IFERROR(VLOOKUP(T364,'Tablas de calculos'!$AV$16:$AY$24,4),"")</f>
        <v/>
      </c>
      <c r="V364" s="207"/>
      <c r="W364" s="207"/>
      <c r="X364" s="123" t="str">
        <f t="shared" si="27"/>
        <v/>
      </c>
      <c r="Y364" s="208" t="str">
        <f>IFERROR(VLOOKUP(X364,'Tablas de calculos'!$AZ$4:$BE$11,5,FALSE),"")</f>
        <v/>
      </c>
      <c r="Z364" s="208" t="str">
        <f>IFERROR(VLOOKUP(X364,'Tablas de calculos'!$AZ$4:$BE$11,6,FALSE),"")</f>
        <v/>
      </c>
    </row>
    <row r="365" spans="1:26" ht="45" x14ac:dyDescent="0.25">
      <c r="A365" s="232" t="s">
        <v>1130</v>
      </c>
      <c r="B365" s="61">
        <v>48</v>
      </c>
      <c r="C365" s="205" t="str">
        <f>+VLOOKUP(Tabla9[[#This Row],[Cod. Riesgo]],Tabla_Riesgos[[Número]:[Tipo de Riesgo]],6,FALSE)</f>
        <v>Operativo</v>
      </c>
      <c r="D365" s="119" t="s">
        <v>48</v>
      </c>
      <c r="E365" s="120" t="s">
        <v>52</v>
      </c>
      <c r="F365" s="121">
        <v>48.019999999999996</v>
      </c>
      <c r="G365" s="125" t="s">
        <v>280</v>
      </c>
      <c r="H365" s="472"/>
      <c r="I365" s="207"/>
      <c r="J365" s="207"/>
      <c r="K365" s="207"/>
      <c r="L365" s="207"/>
      <c r="M365" s="207"/>
      <c r="N365" s="232"/>
      <c r="O365" s="207"/>
      <c r="P365" s="123">
        <f t="shared" si="24"/>
        <v>0</v>
      </c>
      <c r="Q365" s="208" t="str">
        <f t="shared" si="25"/>
        <v>Debil</v>
      </c>
      <c r="R365" s="207"/>
      <c r="S365" s="224" t="str">
        <f t="shared" si="26"/>
        <v>Debil</v>
      </c>
      <c r="T365" s="224" t="str">
        <f>IFERROR(VLOOKUP(S365,'Tablas de calculos'!$AU$16:$AV$24,2,FALSE),"")</f>
        <v/>
      </c>
      <c r="U365" s="208" t="str">
        <f>IFERROR(VLOOKUP(T365,'Tablas de calculos'!$AV$16:$AY$24,4),"")</f>
        <v/>
      </c>
      <c r="V365" s="207"/>
      <c r="W365" s="207"/>
      <c r="X365" s="123" t="str">
        <f t="shared" si="27"/>
        <v/>
      </c>
      <c r="Y365" s="208" t="str">
        <f>IFERROR(VLOOKUP(X365,'Tablas de calculos'!$AZ$4:$BE$11,5,FALSE),"")</f>
        <v/>
      </c>
      <c r="Z365" s="208" t="str">
        <f>IFERROR(VLOOKUP(X365,'Tablas de calculos'!$AZ$4:$BE$11,6,FALSE),"")</f>
        <v/>
      </c>
    </row>
    <row r="366" spans="1:26" ht="60" x14ac:dyDescent="0.25">
      <c r="A366" s="232" t="s">
        <v>1130</v>
      </c>
      <c r="B366" s="61">
        <v>48</v>
      </c>
      <c r="C366" s="205" t="str">
        <f>+VLOOKUP(Tabla9[[#This Row],[Cod. Riesgo]],Tabla_Riesgos[[Número]:[Tipo de Riesgo]],6,FALSE)</f>
        <v>Operativo</v>
      </c>
      <c r="D366" s="119" t="s">
        <v>48</v>
      </c>
      <c r="E366" s="120" t="s">
        <v>52</v>
      </c>
      <c r="F366" s="121">
        <v>48.029999999999994</v>
      </c>
      <c r="G366" s="125" t="s">
        <v>281</v>
      </c>
      <c r="H366" s="472"/>
      <c r="I366" s="207"/>
      <c r="J366" s="207"/>
      <c r="K366" s="207"/>
      <c r="L366" s="207"/>
      <c r="M366" s="207"/>
      <c r="N366" s="232"/>
      <c r="O366" s="207"/>
      <c r="P366" s="123">
        <f t="shared" si="24"/>
        <v>0</v>
      </c>
      <c r="Q366" s="208" t="str">
        <f t="shared" si="25"/>
        <v>Debil</v>
      </c>
      <c r="R366" s="207"/>
      <c r="S366" s="224" t="str">
        <f t="shared" si="26"/>
        <v>Debil</v>
      </c>
      <c r="T366" s="224" t="str">
        <f>IFERROR(VLOOKUP(S366,'Tablas de calculos'!$AU$16:$AV$24,2,FALSE),"")</f>
        <v/>
      </c>
      <c r="U366" s="208" t="str">
        <f>IFERROR(VLOOKUP(T366,'Tablas de calculos'!$AV$16:$AY$24,4),"")</f>
        <v/>
      </c>
      <c r="V366" s="207"/>
      <c r="W366" s="207"/>
      <c r="X366" s="123" t="str">
        <f t="shared" si="27"/>
        <v/>
      </c>
      <c r="Y366" s="208" t="str">
        <f>IFERROR(VLOOKUP(X366,'Tablas de calculos'!$AZ$4:$BE$11,5,FALSE),"")</f>
        <v/>
      </c>
      <c r="Z366" s="208" t="str">
        <f>IFERROR(VLOOKUP(X366,'Tablas de calculos'!$AZ$4:$BE$11,6,FALSE),"")</f>
        <v/>
      </c>
    </row>
    <row r="367" spans="1:26" ht="45" x14ac:dyDescent="0.25">
      <c r="A367" s="232" t="s">
        <v>1130</v>
      </c>
      <c r="B367" s="61">
        <v>48</v>
      </c>
      <c r="C367" s="205" t="str">
        <f>+VLOOKUP(Tabla9[[#This Row],[Cod. Riesgo]],Tabla_Riesgos[[Número]:[Tipo de Riesgo]],6,FALSE)</f>
        <v>Operativo</v>
      </c>
      <c r="D367" s="119" t="s">
        <v>48</v>
      </c>
      <c r="E367" s="120" t="s">
        <v>52</v>
      </c>
      <c r="F367" s="121">
        <v>48.039999999999992</v>
      </c>
      <c r="G367" s="125" t="s">
        <v>282</v>
      </c>
      <c r="H367" s="472"/>
      <c r="I367" s="207"/>
      <c r="J367" s="207"/>
      <c r="K367" s="207"/>
      <c r="L367" s="207"/>
      <c r="M367" s="207"/>
      <c r="N367" s="232"/>
      <c r="O367" s="207"/>
      <c r="P367" s="123">
        <f t="shared" si="24"/>
        <v>0</v>
      </c>
      <c r="Q367" s="208" t="str">
        <f t="shared" si="25"/>
        <v>Debil</v>
      </c>
      <c r="R367" s="207"/>
      <c r="S367" s="224" t="str">
        <f t="shared" si="26"/>
        <v>Debil</v>
      </c>
      <c r="T367" s="224" t="str">
        <f>IFERROR(VLOOKUP(S367,'Tablas de calculos'!$AU$16:$AV$24,2,FALSE),"")</f>
        <v/>
      </c>
      <c r="U367" s="208" t="str">
        <f>IFERROR(VLOOKUP(T367,'Tablas de calculos'!$AV$16:$AY$24,4),"")</f>
        <v/>
      </c>
      <c r="V367" s="207"/>
      <c r="W367" s="207"/>
      <c r="X367" s="123" t="str">
        <f t="shared" si="27"/>
        <v/>
      </c>
      <c r="Y367" s="208" t="str">
        <f>IFERROR(VLOOKUP(X367,'Tablas de calculos'!$AZ$4:$BE$11,5,FALSE),"")</f>
        <v/>
      </c>
      <c r="Z367" s="208" t="str">
        <f>IFERROR(VLOOKUP(X367,'Tablas de calculos'!$AZ$4:$BE$11,6,FALSE),"")</f>
        <v/>
      </c>
    </row>
    <row r="368" spans="1:26" ht="60" x14ac:dyDescent="0.25">
      <c r="A368" s="232" t="s">
        <v>1130</v>
      </c>
      <c r="B368" s="61">
        <v>49</v>
      </c>
      <c r="C368" s="205" t="str">
        <f>+VLOOKUP(Tabla9[[#This Row],[Cod. Riesgo]],Tabla_Riesgos[[Número]:[Tipo de Riesgo]],6,FALSE)</f>
        <v>Operativo</v>
      </c>
      <c r="D368" s="119" t="s">
        <v>48</v>
      </c>
      <c r="E368" s="120" t="s">
        <v>54</v>
      </c>
      <c r="F368" s="121">
        <v>49.01</v>
      </c>
      <c r="G368" s="125" t="s">
        <v>283</v>
      </c>
      <c r="H368" s="472"/>
      <c r="I368" s="207"/>
      <c r="J368" s="207"/>
      <c r="K368" s="207"/>
      <c r="L368" s="207"/>
      <c r="M368" s="207"/>
      <c r="N368" s="232"/>
      <c r="O368" s="207"/>
      <c r="P368" s="123">
        <f t="shared" si="24"/>
        <v>0</v>
      </c>
      <c r="Q368" s="208" t="str">
        <f t="shared" si="25"/>
        <v>Debil</v>
      </c>
      <c r="R368" s="207"/>
      <c r="S368" s="224" t="str">
        <f t="shared" si="26"/>
        <v>Debil</v>
      </c>
      <c r="T368" s="224" t="str">
        <f>IFERROR(VLOOKUP(S368,'Tablas de calculos'!$AU$16:$AV$24,2,FALSE),"")</f>
        <v/>
      </c>
      <c r="U368" s="208" t="str">
        <f>IFERROR(VLOOKUP(T368,'Tablas de calculos'!$AV$16:$AY$24,4),"")</f>
        <v/>
      </c>
      <c r="V368" s="207"/>
      <c r="W368" s="207"/>
      <c r="X368" s="123" t="str">
        <f t="shared" si="27"/>
        <v/>
      </c>
      <c r="Y368" s="208" t="str">
        <f>IFERROR(VLOOKUP(X368,'Tablas de calculos'!$AZ$4:$BE$11,5,FALSE),"")</f>
        <v/>
      </c>
      <c r="Z368" s="208" t="str">
        <f>IFERROR(VLOOKUP(X368,'Tablas de calculos'!$AZ$4:$BE$11,6,FALSE),"")</f>
        <v/>
      </c>
    </row>
    <row r="369" spans="1:26" ht="45" x14ac:dyDescent="0.25">
      <c r="A369" s="232" t="s">
        <v>1130</v>
      </c>
      <c r="B369" s="61">
        <v>49</v>
      </c>
      <c r="C369" s="205" t="str">
        <f>+VLOOKUP(Tabla9[[#This Row],[Cod. Riesgo]],Tabla_Riesgos[[Número]:[Tipo de Riesgo]],6,FALSE)</f>
        <v>Operativo</v>
      </c>
      <c r="D369" s="119" t="s">
        <v>48</v>
      </c>
      <c r="E369" s="120" t="s">
        <v>54</v>
      </c>
      <c r="F369" s="121">
        <v>49.019999999999996</v>
      </c>
      <c r="G369" s="125" t="s">
        <v>280</v>
      </c>
      <c r="H369" s="472"/>
      <c r="I369" s="207"/>
      <c r="J369" s="207"/>
      <c r="K369" s="207"/>
      <c r="L369" s="207"/>
      <c r="M369" s="207"/>
      <c r="N369" s="232"/>
      <c r="O369" s="207"/>
      <c r="P369" s="123">
        <f t="shared" si="24"/>
        <v>0</v>
      </c>
      <c r="Q369" s="208" t="str">
        <f t="shared" si="25"/>
        <v>Debil</v>
      </c>
      <c r="R369" s="207"/>
      <c r="S369" s="224" t="str">
        <f t="shared" si="26"/>
        <v>Debil</v>
      </c>
      <c r="T369" s="224" t="str">
        <f>IFERROR(VLOOKUP(S369,'Tablas de calculos'!$AU$16:$AV$24,2,FALSE),"")</f>
        <v/>
      </c>
      <c r="U369" s="208" t="str">
        <f>IFERROR(VLOOKUP(T369,'Tablas de calculos'!$AV$16:$AY$24,4),"")</f>
        <v/>
      </c>
      <c r="V369" s="207"/>
      <c r="W369" s="207"/>
      <c r="X369" s="123" t="str">
        <f t="shared" si="27"/>
        <v/>
      </c>
      <c r="Y369" s="208" t="str">
        <f>IFERROR(VLOOKUP(X369,'Tablas de calculos'!$AZ$4:$BE$11,5,FALSE),"")</f>
        <v/>
      </c>
      <c r="Z369" s="208" t="str">
        <f>IFERROR(VLOOKUP(X369,'Tablas de calculos'!$AZ$4:$BE$11,6,FALSE),"")</f>
        <v/>
      </c>
    </row>
    <row r="370" spans="1:26" ht="60" x14ac:dyDescent="0.25">
      <c r="A370" s="232" t="s">
        <v>1130</v>
      </c>
      <c r="B370" s="61">
        <v>49</v>
      </c>
      <c r="C370" s="205" t="str">
        <f>+VLOOKUP(Tabla9[[#This Row],[Cod. Riesgo]],Tabla_Riesgos[[Número]:[Tipo de Riesgo]],6,FALSE)</f>
        <v>Operativo</v>
      </c>
      <c r="D370" s="119" t="s">
        <v>48</v>
      </c>
      <c r="E370" s="120" t="s">
        <v>54</v>
      </c>
      <c r="F370" s="121">
        <v>49.029999999999994</v>
      </c>
      <c r="G370" s="125" t="s">
        <v>284</v>
      </c>
      <c r="H370" s="472"/>
      <c r="I370" s="207"/>
      <c r="J370" s="207"/>
      <c r="K370" s="207"/>
      <c r="L370" s="207"/>
      <c r="M370" s="207"/>
      <c r="N370" s="232"/>
      <c r="O370" s="207"/>
      <c r="P370" s="123">
        <f t="shared" si="24"/>
        <v>0</v>
      </c>
      <c r="Q370" s="208" t="str">
        <f t="shared" si="25"/>
        <v>Debil</v>
      </c>
      <c r="R370" s="207"/>
      <c r="S370" s="224" t="str">
        <f t="shared" si="26"/>
        <v>Debil</v>
      </c>
      <c r="T370" s="224" t="str">
        <f>IFERROR(VLOOKUP(S370,'Tablas de calculos'!$AU$16:$AV$24,2,FALSE),"")</f>
        <v/>
      </c>
      <c r="U370" s="208" t="str">
        <f>IFERROR(VLOOKUP(T370,'Tablas de calculos'!$AV$16:$AY$24,4),"")</f>
        <v/>
      </c>
      <c r="V370" s="207"/>
      <c r="W370" s="207"/>
      <c r="X370" s="123" t="str">
        <f t="shared" si="27"/>
        <v/>
      </c>
      <c r="Y370" s="208" t="str">
        <f>IFERROR(VLOOKUP(X370,'Tablas de calculos'!$AZ$4:$BE$11,5,FALSE),"")</f>
        <v/>
      </c>
      <c r="Z370" s="208" t="str">
        <f>IFERROR(VLOOKUP(X370,'Tablas de calculos'!$AZ$4:$BE$11,6,FALSE),"")</f>
        <v/>
      </c>
    </row>
    <row r="371" spans="1:26" ht="45" x14ac:dyDescent="0.25">
      <c r="A371" s="232" t="s">
        <v>1130</v>
      </c>
      <c r="B371" s="61">
        <v>49</v>
      </c>
      <c r="C371" s="205" t="str">
        <f>+VLOOKUP(Tabla9[[#This Row],[Cod. Riesgo]],Tabla_Riesgos[[Número]:[Tipo de Riesgo]],6,FALSE)</f>
        <v>Operativo</v>
      </c>
      <c r="D371" s="119" t="s">
        <v>48</v>
      </c>
      <c r="E371" s="120" t="s">
        <v>54</v>
      </c>
      <c r="F371" s="121">
        <v>49.039999999999992</v>
      </c>
      <c r="G371" s="125" t="s">
        <v>282</v>
      </c>
      <c r="H371" s="472"/>
      <c r="I371" s="207"/>
      <c r="J371" s="207"/>
      <c r="K371" s="207"/>
      <c r="L371" s="207"/>
      <c r="M371" s="207"/>
      <c r="N371" s="232"/>
      <c r="O371" s="207"/>
      <c r="P371" s="123">
        <f t="shared" si="24"/>
        <v>0</v>
      </c>
      <c r="Q371" s="208" t="str">
        <f t="shared" si="25"/>
        <v>Debil</v>
      </c>
      <c r="R371" s="207"/>
      <c r="S371" s="224" t="str">
        <f t="shared" si="26"/>
        <v>Debil</v>
      </c>
      <c r="T371" s="224" t="str">
        <f>IFERROR(VLOOKUP(S371,'Tablas de calculos'!$AU$16:$AV$24,2,FALSE),"")</f>
        <v/>
      </c>
      <c r="U371" s="208" t="str">
        <f>IFERROR(VLOOKUP(T371,'Tablas de calculos'!$AV$16:$AY$24,4),"")</f>
        <v/>
      </c>
      <c r="V371" s="207"/>
      <c r="W371" s="207"/>
      <c r="X371" s="123" t="str">
        <f t="shared" si="27"/>
        <v/>
      </c>
      <c r="Y371" s="208" t="str">
        <f>IFERROR(VLOOKUP(X371,'Tablas de calculos'!$AZ$4:$BE$11,5,FALSE),"")</f>
        <v/>
      </c>
      <c r="Z371" s="208" t="str">
        <f>IFERROR(VLOOKUP(X371,'Tablas de calculos'!$AZ$4:$BE$11,6,FALSE),"")</f>
        <v/>
      </c>
    </row>
    <row r="372" spans="1:26" ht="135" x14ac:dyDescent="0.25">
      <c r="A372" s="232" t="s">
        <v>1130</v>
      </c>
      <c r="B372" s="61">
        <v>50</v>
      </c>
      <c r="C372" s="205" t="str">
        <f>+VLOOKUP(Tabla9[[#This Row],[Cod. Riesgo]],Tabla_Riesgos[[Número]:[Tipo de Riesgo]],6,FALSE)</f>
        <v>Operativo</v>
      </c>
      <c r="D372" s="119" t="s">
        <v>55</v>
      </c>
      <c r="E372" s="120" t="s">
        <v>670</v>
      </c>
      <c r="F372" s="121">
        <v>50.01</v>
      </c>
      <c r="G372" s="125" t="s">
        <v>285</v>
      </c>
      <c r="H372" s="472"/>
      <c r="I372" s="207"/>
      <c r="J372" s="207"/>
      <c r="K372" s="207"/>
      <c r="L372" s="207"/>
      <c r="M372" s="207"/>
      <c r="N372" s="232"/>
      <c r="O372" s="207"/>
      <c r="P372" s="123">
        <f t="shared" si="24"/>
        <v>0</v>
      </c>
      <c r="Q372" s="208" t="str">
        <f t="shared" si="25"/>
        <v>Debil</v>
      </c>
      <c r="R372" s="207"/>
      <c r="S372" s="224" t="str">
        <f t="shared" si="26"/>
        <v>Debil</v>
      </c>
      <c r="T372" s="224" t="str">
        <f>IFERROR(VLOOKUP(S372,'Tablas de calculos'!$AU$16:$AV$24,2,FALSE),"")</f>
        <v/>
      </c>
      <c r="U372" s="208" t="str">
        <f>IFERROR(VLOOKUP(T372,'Tablas de calculos'!$AV$16:$AY$24,4),"")</f>
        <v/>
      </c>
      <c r="V372" s="207"/>
      <c r="W372" s="207"/>
      <c r="X372" s="123" t="str">
        <f t="shared" si="27"/>
        <v/>
      </c>
      <c r="Y372" s="208" t="str">
        <f>IFERROR(VLOOKUP(X372,'Tablas de calculos'!$AZ$4:$BE$11,5,FALSE),"")</f>
        <v/>
      </c>
      <c r="Z372" s="208" t="str">
        <f>IFERROR(VLOOKUP(X372,'Tablas de calculos'!$AZ$4:$BE$11,6,FALSE),"")</f>
        <v/>
      </c>
    </row>
    <row r="373" spans="1:26" ht="45" x14ac:dyDescent="0.25">
      <c r="A373" s="232" t="s">
        <v>1130</v>
      </c>
      <c r="B373" s="61">
        <v>50</v>
      </c>
      <c r="C373" s="205" t="str">
        <f>+VLOOKUP(Tabla9[[#This Row],[Cod. Riesgo]],Tabla_Riesgos[[Número]:[Tipo de Riesgo]],6,FALSE)</f>
        <v>Operativo</v>
      </c>
      <c r="D373" s="119" t="s">
        <v>55</v>
      </c>
      <c r="E373" s="120" t="s">
        <v>670</v>
      </c>
      <c r="F373" s="121">
        <v>50.019999999999996</v>
      </c>
      <c r="G373" s="125" t="s">
        <v>231</v>
      </c>
      <c r="H373" s="472"/>
      <c r="I373" s="207"/>
      <c r="J373" s="207"/>
      <c r="K373" s="207"/>
      <c r="L373" s="207"/>
      <c r="M373" s="207"/>
      <c r="N373" s="232"/>
      <c r="O373" s="207"/>
      <c r="P373" s="123">
        <f t="shared" si="24"/>
        <v>0</v>
      </c>
      <c r="Q373" s="208" t="str">
        <f t="shared" si="25"/>
        <v>Debil</v>
      </c>
      <c r="R373" s="207"/>
      <c r="S373" s="224" t="str">
        <f t="shared" si="26"/>
        <v>Debil</v>
      </c>
      <c r="T373" s="224" t="str">
        <f>IFERROR(VLOOKUP(S373,'Tablas de calculos'!$AU$16:$AV$24,2,FALSE),"")</f>
        <v/>
      </c>
      <c r="U373" s="208" t="str">
        <f>IFERROR(VLOOKUP(T373,'Tablas de calculos'!$AV$16:$AY$24,4),"")</f>
        <v/>
      </c>
      <c r="V373" s="207"/>
      <c r="W373" s="207"/>
      <c r="X373" s="123" t="str">
        <f t="shared" si="27"/>
        <v/>
      </c>
      <c r="Y373" s="208" t="str">
        <f>IFERROR(VLOOKUP(X373,'Tablas de calculos'!$AZ$4:$BE$11,5,FALSE),"")</f>
        <v/>
      </c>
      <c r="Z373" s="208" t="str">
        <f>IFERROR(VLOOKUP(X373,'Tablas de calculos'!$AZ$4:$BE$11,6,FALSE),"")</f>
        <v/>
      </c>
    </row>
    <row r="374" spans="1:26" ht="45" x14ac:dyDescent="0.25">
      <c r="A374" s="232" t="s">
        <v>1130</v>
      </c>
      <c r="B374" s="61">
        <v>50</v>
      </c>
      <c r="C374" s="205" t="str">
        <f>+VLOOKUP(Tabla9[[#This Row],[Cod. Riesgo]],Tabla_Riesgos[[Número]:[Tipo de Riesgo]],6,FALSE)</f>
        <v>Operativo</v>
      </c>
      <c r="D374" s="119" t="s">
        <v>55</v>
      </c>
      <c r="E374" s="120" t="s">
        <v>670</v>
      </c>
      <c r="F374" s="121">
        <v>50.029999999999994</v>
      </c>
      <c r="G374" s="125" t="s">
        <v>189</v>
      </c>
      <c r="H374" s="472"/>
      <c r="I374" s="207"/>
      <c r="J374" s="207"/>
      <c r="K374" s="207"/>
      <c r="L374" s="207"/>
      <c r="M374" s="207"/>
      <c r="N374" s="232"/>
      <c r="O374" s="207"/>
      <c r="P374" s="123">
        <f t="shared" si="24"/>
        <v>0</v>
      </c>
      <c r="Q374" s="208" t="str">
        <f t="shared" si="25"/>
        <v>Debil</v>
      </c>
      <c r="R374" s="207"/>
      <c r="S374" s="224" t="str">
        <f t="shared" si="26"/>
        <v>Debil</v>
      </c>
      <c r="T374" s="224" t="str">
        <f>IFERROR(VLOOKUP(S374,'Tablas de calculos'!$AU$16:$AV$24,2,FALSE),"")</f>
        <v/>
      </c>
      <c r="U374" s="208" t="str">
        <f>IFERROR(VLOOKUP(T374,'Tablas de calculos'!$AV$16:$AY$24,4),"")</f>
        <v/>
      </c>
      <c r="V374" s="207"/>
      <c r="W374" s="207"/>
      <c r="X374" s="123" t="str">
        <f t="shared" si="27"/>
        <v/>
      </c>
      <c r="Y374" s="208" t="str">
        <f>IFERROR(VLOOKUP(X374,'Tablas de calculos'!$AZ$4:$BE$11,5,FALSE),"")</f>
        <v/>
      </c>
      <c r="Z374" s="208" t="str">
        <f>IFERROR(VLOOKUP(X374,'Tablas de calculos'!$AZ$4:$BE$11,6,FALSE),"")</f>
        <v/>
      </c>
    </row>
    <row r="375" spans="1:26" ht="60" x14ac:dyDescent="0.25">
      <c r="A375" s="232" t="s">
        <v>1130</v>
      </c>
      <c r="B375" s="61">
        <v>50</v>
      </c>
      <c r="C375" s="205" t="str">
        <f>+VLOOKUP(Tabla9[[#This Row],[Cod. Riesgo]],Tabla_Riesgos[[Número]:[Tipo de Riesgo]],6,FALSE)</f>
        <v>Operativo</v>
      </c>
      <c r="D375" s="119" t="s">
        <v>55</v>
      </c>
      <c r="E375" s="120" t="s">
        <v>670</v>
      </c>
      <c r="F375" s="121">
        <v>50.039999999999992</v>
      </c>
      <c r="G375" s="125" t="s">
        <v>221</v>
      </c>
      <c r="H375" s="472"/>
      <c r="I375" s="207"/>
      <c r="J375" s="207"/>
      <c r="K375" s="207"/>
      <c r="L375" s="207"/>
      <c r="M375" s="207"/>
      <c r="N375" s="232"/>
      <c r="O375" s="207"/>
      <c r="P375" s="123">
        <f t="shared" si="24"/>
        <v>0</v>
      </c>
      <c r="Q375" s="208" t="str">
        <f t="shared" si="25"/>
        <v>Debil</v>
      </c>
      <c r="R375" s="207"/>
      <c r="S375" s="224" t="str">
        <f t="shared" si="26"/>
        <v>Debil</v>
      </c>
      <c r="T375" s="224" t="str">
        <f>IFERROR(VLOOKUP(S375,'Tablas de calculos'!$AU$16:$AV$24,2,FALSE),"")</f>
        <v/>
      </c>
      <c r="U375" s="208" t="str">
        <f>IFERROR(VLOOKUP(T375,'Tablas de calculos'!$AV$16:$AY$24,4),"")</f>
        <v/>
      </c>
      <c r="V375" s="207"/>
      <c r="W375" s="207"/>
      <c r="X375" s="123" t="str">
        <f t="shared" si="27"/>
        <v/>
      </c>
      <c r="Y375" s="208" t="str">
        <f>IFERROR(VLOOKUP(X375,'Tablas de calculos'!$AZ$4:$BE$11,5,FALSE),"")</f>
        <v/>
      </c>
      <c r="Z375" s="208" t="str">
        <f>IFERROR(VLOOKUP(X375,'Tablas de calculos'!$AZ$4:$BE$11,6,FALSE),"")</f>
        <v/>
      </c>
    </row>
    <row r="376" spans="1:26" ht="60" x14ac:dyDescent="0.25">
      <c r="A376" s="232" t="s">
        <v>1130</v>
      </c>
      <c r="B376" s="61">
        <v>51</v>
      </c>
      <c r="C376" s="205" t="str">
        <f>+VLOOKUP(Tabla9[[#This Row],[Cod. Riesgo]],Tabla_Riesgos[[Número]:[Tipo de Riesgo]],6,FALSE)</f>
        <v>Operativo</v>
      </c>
      <c r="D376" s="119" t="s">
        <v>55</v>
      </c>
      <c r="E376" s="120" t="s">
        <v>671</v>
      </c>
      <c r="F376" s="121">
        <v>51.01</v>
      </c>
      <c r="G376" s="125" t="s">
        <v>286</v>
      </c>
      <c r="H376" s="472"/>
      <c r="I376" s="207"/>
      <c r="J376" s="207"/>
      <c r="K376" s="207"/>
      <c r="L376" s="207"/>
      <c r="M376" s="207"/>
      <c r="N376" s="232"/>
      <c r="O376" s="207"/>
      <c r="P376" s="123">
        <f t="shared" si="24"/>
        <v>0</v>
      </c>
      <c r="Q376" s="208" t="str">
        <f t="shared" si="25"/>
        <v>Debil</v>
      </c>
      <c r="R376" s="207"/>
      <c r="S376" s="224" t="str">
        <f t="shared" si="26"/>
        <v>Debil</v>
      </c>
      <c r="T376" s="224" t="str">
        <f>IFERROR(VLOOKUP(S376,'Tablas de calculos'!$AU$16:$AV$24,2,FALSE),"")</f>
        <v/>
      </c>
      <c r="U376" s="208" t="str">
        <f>IFERROR(VLOOKUP(T376,'Tablas de calculos'!$AV$16:$AY$24,4),"")</f>
        <v/>
      </c>
      <c r="V376" s="207"/>
      <c r="W376" s="207"/>
      <c r="X376" s="123" t="str">
        <f t="shared" si="27"/>
        <v/>
      </c>
      <c r="Y376" s="208" t="str">
        <f>IFERROR(VLOOKUP(X376,'Tablas de calculos'!$AZ$4:$BE$11,5,FALSE),"")</f>
        <v/>
      </c>
      <c r="Z376" s="208" t="str">
        <f>IFERROR(VLOOKUP(X376,'Tablas de calculos'!$AZ$4:$BE$11,6,FALSE),"")</f>
        <v/>
      </c>
    </row>
    <row r="377" spans="1:26" ht="120" x14ac:dyDescent="0.25">
      <c r="A377" s="232" t="s">
        <v>1130</v>
      </c>
      <c r="B377" s="61">
        <v>52</v>
      </c>
      <c r="C377" s="205" t="str">
        <f>+VLOOKUP(Tabla9[[#This Row],[Cod. Riesgo]],Tabla_Riesgos[[Número]:[Tipo de Riesgo]],6,FALSE)</f>
        <v>Operativo</v>
      </c>
      <c r="D377" s="119" t="s">
        <v>55</v>
      </c>
      <c r="E377" s="120" t="s">
        <v>56</v>
      </c>
      <c r="F377" s="121">
        <v>52.01</v>
      </c>
      <c r="G377" s="125" t="s">
        <v>287</v>
      </c>
      <c r="H377" s="472"/>
      <c r="I377" s="207"/>
      <c r="J377" s="207"/>
      <c r="K377" s="207"/>
      <c r="L377" s="207"/>
      <c r="M377" s="207"/>
      <c r="N377" s="232"/>
      <c r="O377" s="207"/>
      <c r="P377" s="123">
        <f t="shared" si="24"/>
        <v>0</v>
      </c>
      <c r="Q377" s="208" t="str">
        <f t="shared" si="25"/>
        <v>Debil</v>
      </c>
      <c r="R377" s="207"/>
      <c r="S377" s="224" t="str">
        <f t="shared" si="26"/>
        <v>Debil</v>
      </c>
      <c r="T377" s="224" t="str">
        <f>IFERROR(VLOOKUP(S377,'Tablas de calculos'!$AU$16:$AV$24,2,FALSE),"")</f>
        <v/>
      </c>
      <c r="U377" s="208" t="str">
        <f>IFERROR(VLOOKUP(T377,'Tablas de calculos'!$AV$16:$AY$24,4),"")</f>
        <v/>
      </c>
      <c r="V377" s="207"/>
      <c r="W377" s="207"/>
      <c r="X377" s="123" t="str">
        <f t="shared" si="27"/>
        <v/>
      </c>
      <c r="Y377" s="208" t="str">
        <f>IFERROR(VLOOKUP(X377,'Tablas de calculos'!$AZ$4:$BE$11,5,FALSE),"")</f>
        <v/>
      </c>
      <c r="Z377" s="208" t="str">
        <f>IFERROR(VLOOKUP(X377,'Tablas de calculos'!$AZ$4:$BE$11,6,FALSE),"")</f>
        <v/>
      </c>
    </row>
    <row r="378" spans="1:26" ht="105" x14ac:dyDescent="0.25">
      <c r="A378" s="232" t="s">
        <v>1130</v>
      </c>
      <c r="B378" s="61">
        <v>53</v>
      </c>
      <c r="C378" s="205" t="str">
        <f>+VLOOKUP(Tabla9[[#This Row],[Cod. Riesgo]],Tabla_Riesgos[[Número]:[Tipo de Riesgo]],6,FALSE)</f>
        <v>Seguridad de la Información</v>
      </c>
      <c r="D378" s="119" t="s">
        <v>57</v>
      </c>
      <c r="E378" s="120" t="s">
        <v>58</v>
      </c>
      <c r="F378" s="121">
        <v>53.01</v>
      </c>
      <c r="G378" s="125" t="s">
        <v>288</v>
      </c>
      <c r="H378" s="472"/>
      <c r="I378" s="207"/>
      <c r="J378" s="207"/>
      <c r="K378" s="207"/>
      <c r="L378" s="207"/>
      <c r="M378" s="207"/>
      <c r="N378" s="232"/>
      <c r="O378" s="207"/>
      <c r="P378" s="123">
        <f t="shared" si="24"/>
        <v>0</v>
      </c>
      <c r="Q378" s="208" t="str">
        <f t="shared" si="25"/>
        <v>Debil</v>
      </c>
      <c r="R378" s="207"/>
      <c r="S378" s="224" t="str">
        <f t="shared" si="26"/>
        <v>Debil</v>
      </c>
      <c r="T378" s="224" t="str">
        <f>IFERROR(VLOOKUP(S378,'Tablas de calculos'!$AU$16:$AV$24,2,FALSE),"")</f>
        <v/>
      </c>
      <c r="U378" s="208" t="str">
        <f>IFERROR(VLOOKUP(T378,'Tablas de calculos'!$AV$16:$AY$24,4),"")</f>
        <v/>
      </c>
      <c r="V378" s="207"/>
      <c r="W378" s="207"/>
      <c r="X378" s="123" t="str">
        <f t="shared" si="27"/>
        <v/>
      </c>
      <c r="Y378" s="208" t="str">
        <f>IFERROR(VLOOKUP(X378,'Tablas de calculos'!$AZ$4:$BE$11,5,FALSE),"")</f>
        <v/>
      </c>
      <c r="Z378" s="208" t="str">
        <f>IFERROR(VLOOKUP(X378,'Tablas de calculos'!$AZ$4:$BE$11,6,FALSE),"")</f>
        <v/>
      </c>
    </row>
    <row r="379" spans="1:26" ht="165" x14ac:dyDescent="0.25">
      <c r="A379" s="232" t="s">
        <v>1130</v>
      </c>
      <c r="B379" s="61">
        <v>54</v>
      </c>
      <c r="C379" s="205" t="str">
        <f>+VLOOKUP(Tabla9[[#This Row],[Cod. Riesgo]],Tabla_Riesgos[[Número]:[Tipo de Riesgo]],6,FALSE)</f>
        <v>Operativo</v>
      </c>
      <c r="D379" s="119" t="s">
        <v>57</v>
      </c>
      <c r="E379" s="120" t="s">
        <v>59</v>
      </c>
      <c r="F379" s="121">
        <v>54.01</v>
      </c>
      <c r="G379" s="125" t="s">
        <v>289</v>
      </c>
      <c r="H379" s="472"/>
      <c r="I379" s="207"/>
      <c r="J379" s="207"/>
      <c r="K379" s="207"/>
      <c r="L379" s="207"/>
      <c r="M379" s="207"/>
      <c r="N379" s="232"/>
      <c r="O379" s="207"/>
      <c r="P379" s="123">
        <f t="shared" si="24"/>
        <v>0</v>
      </c>
      <c r="Q379" s="208" t="str">
        <f t="shared" si="25"/>
        <v>Debil</v>
      </c>
      <c r="R379" s="207"/>
      <c r="S379" s="224" t="str">
        <f t="shared" si="26"/>
        <v>Debil</v>
      </c>
      <c r="T379" s="224" t="str">
        <f>IFERROR(VLOOKUP(S379,'Tablas de calculos'!$AU$16:$AV$24,2,FALSE),"")</f>
        <v/>
      </c>
      <c r="U379" s="208" t="str">
        <f>IFERROR(VLOOKUP(T379,'Tablas de calculos'!$AV$16:$AY$24,4),"")</f>
        <v/>
      </c>
      <c r="V379" s="207"/>
      <c r="W379" s="207"/>
      <c r="X379" s="123" t="str">
        <f t="shared" si="27"/>
        <v/>
      </c>
      <c r="Y379" s="208" t="str">
        <f>IFERROR(VLOOKUP(X379,'Tablas de calculos'!$AZ$4:$BE$11,5,FALSE),"")</f>
        <v/>
      </c>
      <c r="Z379" s="208" t="str">
        <f>IFERROR(VLOOKUP(X379,'Tablas de calculos'!$AZ$4:$BE$11,6,FALSE),"")</f>
        <v/>
      </c>
    </row>
    <row r="380" spans="1:26" ht="120" x14ac:dyDescent="0.25">
      <c r="A380" s="232" t="s">
        <v>1130</v>
      </c>
      <c r="B380" s="61">
        <v>54</v>
      </c>
      <c r="C380" s="205" t="str">
        <f>+VLOOKUP(Tabla9[[#This Row],[Cod. Riesgo]],Tabla_Riesgos[[Número]:[Tipo de Riesgo]],6,FALSE)</f>
        <v>Operativo</v>
      </c>
      <c r="D380" s="119" t="s">
        <v>57</v>
      </c>
      <c r="E380" s="120" t="s">
        <v>59</v>
      </c>
      <c r="F380" s="121">
        <v>54.019999999999996</v>
      </c>
      <c r="G380" s="125" t="s">
        <v>290</v>
      </c>
      <c r="H380" s="472"/>
      <c r="I380" s="207"/>
      <c r="J380" s="207"/>
      <c r="K380" s="207"/>
      <c r="L380" s="207"/>
      <c r="M380" s="207"/>
      <c r="N380" s="232"/>
      <c r="O380" s="207"/>
      <c r="P380" s="123">
        <f t="shared" si="24"/>
        <v>0</v>
      </c>
      <c r="Q380" s="208" t="str">
        <f t="shared" si="25"/>
        <v>Debil</v>
      </c>
      <c r="R380" s="207"/>
      <c r="S380" s="224" t="str">
        <f t="shared" si="26"/>
        <v>Debil</v>
      </c>
      <c r="T380" s="224" t="str">
        <f>IFERROR(VLOOKUP(S380,'Tablas de calculos'!$AU$16:$AV$24,2,FALSE),"")</f>
        <v/>
      </c>
      <c r="U380" s="208" t="str">
        <f>IFERROR(VLOOKUP(T380,'Tablas de calculos'!$AV$16:$AY$24,4),"")</f>
        <v/>
      </c>
      <c r="V380" s="207"/>
      <c r="W380" s="207"/>
      <c r="X380" s="123" t="str">
        <f t="shared" si="27"/>
        <v/>
      </c>
      <c r="Y380" s="208" t="str">
        <f>IFERROR(VLOOKUP(X380,'Tablas de calculos'!$AZ$4:$BE$11,5,FALSE),"")</f>
        <v/>
      </c>
      <c r="Z380" s="208" t="str">
        <f>IFERROR(VLOOKUP(X380,'Tablas de calculos'!$AZ$4:$BE$11,6,FALSE),"")</f>
        <v/>
      </c>
    </row>
    <row r="381" spans="1:26" ht="75" x14ac:dyDescent="0.25">
      <c r="A381" s="232" t="s">
        <v>1130</v>
      </c>
      <c r="B381" s="61">
        <v>55</v>
      </c>
      <c r="C381" s="205" t="str">
        <f>+VLOOKUP(Tabla9[[#This Row],[Cod. Riesgo]],Tabla_Riesgos[[Número]:[Tipo de Riesgo]],6,FALSE)</f>
        <v>Operativo</v>
      </c>
      <c r="D381" s="119" t="s">
        <v>60</v>
      </c>
      <c r="E381" s="120" t="s">
        <v>61</v>
      </c>
      <c r="F381" s="121">
        <v>55.01</v>
      </c>
      <c r="G381" s="125" t="s">
        <v>291</v>
      </c>
      <c r="H381" s="472"/>
      <c r="I381" s="207"/>
      <c r="J381" s="207"/>
      <c r="K381" s="207"/>
      <c r="L381" s="207"/>
      <c r="M381" s="207"/>
      <c r="N381" s="232"/>
      <c r="O381" s="207"/>
      <c r="P381" s="123">
        <f t="shared" si="24"/>
        <v>0</v>
      </c>
      <c r="Q381" s="208" t="str">
        <f t="shared" si="25"/>
        <v>Debil</v>
      </c>
      <c r="R381" s="207"/>
      <c r="S381" s="224" t="str">
        <f t="shared" si="26"/>
        <v>Debil</v>
      </c>
      <c r="T381" s="224" t="str">
        <f>IFERROR(VLOOKUP(S381,'Tablas de calculos'!$AU$16:$AV$24,2,FALSE),"")</f>
        <v/>
      </c>
      <c r="U381" s="208" t="str">
        <f>IFERROR(VLOOKUP(T381,'Tablas de calculos'!$AV$16:$AY$24,4),"")</f>
        <v/>
      </c>
      <c r="V381" s="207"/>
      <c r="W381" s="207"/>
      <c r="X381" s="123" t="str">
        <f t="shared" si="27"/>
        <v/>
      </c>
      <c r="Y381" s="208" t="str">
        <f>IFERROR(VLOOKUP(X381,'Tablas de calculos'!$AZ$4:$BE$11,5,FALSE),"")</f>
        <v/>
      </c>
      <c r="Z381" s="208" t="str">
        <f>IFERROR(VLOOKUP(X381,'Tablas de calculos'!$AZ$4:$BE$11,6,FALSE),"")</f>
        <v/>
      </c>
    </row>
    <row r="382" spans="1:26" ht="90" x14ac:dyDescent="0.25">
      <c r="A382" s="232" t="s">
        <v>1130</v>
      </c>
      <c r="B382" s="61">
        <v>56</v>
      </c>
      <c r="C382" s="205" t="str">
        <f>+VLOOKUP(Tabla9[[#This Row],[Cod. Riesgo]],Tabla_Riesgos[[Número]:[Tipo de Riesgo]],6,FALSE)</f>
        <v>Operativo</v>
      </c>
      <c r="D382" s="119" t="s">
        <v>60</v>
      </c>
      <c r="E382" s="120" t="s">
        <v>64</v>
      </c>
      <c r="F382" s="121">
        <v>56.01</v>
      </c>
      <c r="G382" s="125" t="s">
        <v>292</v>
      </c>
      <c r="H382" s="472"/>
      <c r="I382" s="207"/>
      <c r="J382" s="207"/>
      <c r="K382" s="207"/>
      <c r="L382" s="207"/>
      <c r="M382" s="207"/>
      <c r="N382" s="232"/>
      <c r="O382" s="207"/>
      <c r="P382" s="123">
        <f t="shared" si="24"/>
        <v>0</v>
      </c>
      <c r="Q382" s="208" t="str">
        <f t="shared" si="25"/>
        <v>Debil</v>
      </c>
      <c r="R382" s="207"/>
      <c r="S382" s="224" t="str">
        <f t="shared" si="26"/>
        <v>Debil</v>
      </c>
      <c r="T382" s="224" t="str">
        <f>IFERROR(VLOOKUP(S382,'Tablas de calculos'!$AU$16:$AV$24,2,FALSE),"")</f>
        <v/>
      </c>
      <c r="U382" s="208" t="str">
        <f>IFERROR(VLOOKUP(T382,'Tablas de calculos'!$AV$16:$AY$24,4),"")</f>
        <v/>
      </c>
      <c r="V382" s="207"/>
      <c r="W382" s="207"/>
      <c r="X382" s="123" t="str">
        <f t="shared" si="27"/>
        <v/>
      </c>
      <c r="Y382" s="208" t="str">
        <f>IFERROR(VLOOKUP(X382,'Tablas de calculos'!$AZ$4:$BE$11,5,FALSE),"")</f>
        <v/>
      </c>
      <c r="Z382" s="208" t="str">
        <f>IFERROR(VLOOKUP(X382,'Tablas de calculos'!$AZ$4:$BE$11,6,FALSE),"")</f>
        <v/>
      </c>
    </row>
    <row r="383" spans="1:26" ht="105" x14ac:dyDescent="0.25">
      <c r="A383" s="232" t="s">
        <v>1130</v>
      </c>
      <c r="B383" s="61">
        <v>57</v>
      </c>
      <c r="C383" s="205" t="str">
        <f>+VLOOKUP(Tabla9[[#This Row],[Cod. Riesgo]],Tabla_Riesgos[[Número]:[Tipo de Riesgo]],6,FALSE)</f>
        <v>Operativo</v>
      </c>
      <c r="D383" s="119" t="s">
        <v>66</v>
      </c>
      <c r="E383" s="120" t="s">
        <v>67</v>
      </c>
      <c r="F383" s="121">
        <v>57.01</v>
      </c>
      <c r="G383" s="125" t="s">
        <v>293</v>
      </c>
      <c r="H383" s="472"/>
      <c r="I383" s="207"/>
      <c r="J383" s="207"/>
      <c r="K383" s="207"/>
      <c r="L383" s="207"/>
      <c r="M383" s="207"/>
      <c r="N383" s="232"/>
      <c r="O383" s="207"/>
      <c r="P383" s="123">
        <f t="shared" si="24"/>
        <v>0</v>
      </c>
      <c r="Q383" s="208" t="str">
        <f t="shared" si="25"/>
        <v>Debil</v>
      </c>
      <c r="R383" s="207"/>
      <c r="S383" s="224" t="str">
        <f t="shared" si="26"/>
        <v>Debil</v>
      </c>
      <c r="T383" s="224" t="str">
        <f>IFERROR(VLOOKUP(S383,'Tablas de calculos'!$AU$16:$AV$24,2,FALSE),"")</f>
        <v/>
      </c>
      <c r="U383" s="208" t="str">
        <f>IFERROR(VLOOKUP(T383,'Tablas de calculos'!$AV$16:$AY$24,4),"")</f>
        <v/>
      </c>
      <c r="V383" s="207"/>
      <c r="W383" s="207"/>
      <c r="X383" s="123" t="str">
        <f t="shared" si="27"/>
        <v/>
      </c>
      <c r="Y383" s="208" t="str">
        <f>IFERROR(VLOOKUP(X383,'Tablas de calculos'!$AZ$4:$BE$11,5,FALSE),"")</f>
        <v/>
      </c>
      <c r="Z383" s="208" t="str">
        <f>IFERROR(VLOOKUP(X383,'Tablas de calculos'!$AZ$4:$BE$11,6,FALSE),"")</f>
        <v/>
      </c>
    </row>
    <row r="384" spans="1:26" ht="75" x14ac:dyDescent="0.25">
      <c r="A384" s="232" t="s">
        <v>1130</v>
      </c>
      <c r="B384" s="61">
        <v>57</v>
      </c>
      <c r="C384" s="205" t="str">
        <f>+VLOOKUP(Tabla9[[#This Row],[Cod. Riesgo]],Tabla_Riesgos[[Número]:[Tipo de Riesgo]],6,FALSE)</f>
        <v>Operativo</v>
      </c>
      <c r="D384" s="119" t="s">
        <v>66</v>
      </c>
      <c r="E384" s="120" t="s">
        <v>67</v>
      </c>
      <c r="F384" s="121">
        <v>57.019999999999996</v>
      </c>
      <c r="G384" s="125" t="s">
        <v>294</v>
      </c>
      <c r="H384" s="472"/>
      <c r="I384" s="207"/>
      <c r="J384" s="207"/>
      <c r="K384" s="207"/>
      <c r="L384" s="207"/>
      <c r="M384" s="207"/>
      <c r="N384" s="232"/>
      <c r="O384" s="207"/>
      <c r="P384" s="123">
        <f t="shared" si="24"/>
        <v>0</v>
      </c>
      <c r="Q384" s="208" t="str">
        <f t="shared" si="25"/>
        <v>Debil</v>
      </c>
      <c r="R384" s="207"/>
      <c r="S384" s="224" t="str">
        <f t="shared" si="26"/>
        <v>Debil</v>
      </c>
      <c r="T384" s="224" t="str">
        <f>IFERROR(VLOOKUP(S384,'Tablas de calculos'!$AU$16:$AV$24,2,FALSE),"")</f>
        <v/>
      </c>
      <c r="U384" s="208" t="str">
        <f>IFERROR(VLOOKUP(T384,'Tablas de calculos'!$AV$16:$AY$24,4),"")</f>
        <v/>
      </c>
      <c r="V384" s="207"/>
      <c r="W384" s="207"/>
      <c r="X384" s="123" t="str">
        <f t="shared" si="27"/>
        <v/>
      </c>
      <c r="Y384" s="208" t="str">
        <f>IFERROR(VLOOKUP(X384,'Tablas de calculos'!$AZ$4:$BE$11,5,FALSE),"")</f>
        <v/>
      </c>
      <c r="Z384" s="208" t="str">
        <f>IFERROR(VLOOKUP(X384,'Tablas de calculos'!$AZ$4:$BE$11,6,FALSE),"")</f>
        <v/>
      </c>
    </row>
    <row r="385" spans="1:26" ht="45" x14ac:dyDescent="0.25">
      <c r="A385" s="232" t="s">
        <v>1130</v>
      </c>
      <c r="B385" s="61">
        <v>57</v>
      </c>
      <c r="C385" s="205" t="str">
        <f>+VLOOKUP(Tabla9[[#This Row],[Cod. Riesgo]],Tabla_Riesgos[[Número]:[Tipo de Riesgo]],6,FALSE)</f>
        <v>Operativo</v>
      </c>
      <c r="D385" s="119" t="s">
        <v>66</v>
      </c>
      <c r="E385" s="120" t="s">
        <v>67</v>
      </c>
      <c r="F385" s="121">
        <v>57.029999999999994</v>
      </c>
      <c r="G385" s="125" t="s">
        <v>295</v>
      </c>
      <c r="H385" s="472"/>
      <c r="I385" s="207"/>
      <c r="J385" s="207"/>
      <c r="K385" s="207"/>
      <c r="L385" s="207"/>
      <c r="M385" s="207"/>
      <c r="N385" s="232"/>
      <c r="O385" s="207"/>
      <c r="P385" s="123">
        <f t="shared" si="24"/>
        <v>0</v>
      </c>
      <c r="Q385" s="208" t="str">
        <f t="shared" si="25"/>
        <v>Debil</v>
      </c>
      <c r="R385" s="207"/>
      <c r="S385" s="224" t="str">
        <f t="shared" si="26"/>
        <v>Debil</v>
      </c>
      <c r="T385" s="224" t="str">
        <f>IFERROR(VLOOKUP(S385,'Tablas de calculos'!$AU$16:$AV$24,2,FALSE),"")</f>
        <v/>
      </c>
      <c r="U385" s="208" t="str">
        <f>IFERROR(VLOOKUP(T385,'Tablas de calculos'!$AV$16:$AY$24,4),"")</f>
        <v/>
      </c>
      <c r="V385" s="207"/>
      <c r="W385" s="207"/>
      <c r="X385" s="123" t="str">
        <f t="shared" si="27"/>
        <v/>
      </c>
      <c r="Y385" s="208" t="str">
        <f>IFERROR(VLOOKUP(X385,'Tablas de calculos'!$AZ$4:$BE$11,5,FALSE),"")</f>
        <v/>
      </c>
      <c r="Z385" s="208" t="str">
        <f>IFERROR(VLOOKUP(X385,'Tablas de calculos'!$AZ$4:$BE$11,6,FALSE),"")</f>
        <v/>
      </c>
    </row>
    <row r="386" spans="1:26" ht="105" x14ac:dyDescent="0.25">
      <c r="A386" s="232" t="s">
        <v>1130</v>
      </c>
      <c r="B386" s="61">
        <v>58</v>
      </c>
      <c r="C386" s="205" t="str">
        <f>+VLOOKUP(Tabla9[[#This Row],[Cod. Riesgo]],Tabla_Riesgos[[Número]:[Tipo de Riesgo]],6,FALSE)</f>
        <v>Operativo</v>
      </c>
      <c r="D386" s="119" t="s">
        <v>66</v>
      </c>
      <c r="E386" s="120" t="s">
        <v>68</v>
      </c>
      <c r="F386" s="121">
        <v>58.01</v>
      </c>
      <c r="G386" s="125" t="s">
        <v>296</v>
      </c>
      <c r="H386" s="472"/>
      <c r="I386" s="207"/>
      <c r="J386" s="207"/>
      <c r="K386" s="207"/>
      <c r="L386" s="207"/>
      <c r="M386" s="207"/>
      <c r="N386" s="232"/>
      <c r="O386" s="207"/>
      <c r="P386" s="123">
        <f t="shared" si="24"/>
        <v>0</v>
      </c>
      <c r="Q386" s="208" t="str">
        <f t="shared" si="25"/>
        <v>Debil</v>
      </c>
      <c r="R386" s="207"/>
      <c r="S386" s="224" t="str">
        <f t="shared" si="26"/>
        <v>Debil</v>
      </c>
      <c r="T386" s="224" t="str">
        <f>IFERROR(VLOOKUP(S386,'Tablas de calculos'!$AU$16:$AV$24,2,FALSE),"")</f>
        <v/>
      </c>
      <c r="U386" s="208" t="str">
        <f>IFERROR(VLOOKUP(T386,'Tablas de calculos'!$AV$16:$AY$24,4),"")</f>
        <v/>
      </c>
      <c r="V386" s="207"/>
      <c r="W386" s="207"/>
      <c r="X386" s="123" t="str">
        <f t="shared" si="27"/>
        <v/>
      </c>
      <c r="Y386" s="208" t="str">
        <f>IFERROR(VLOOKUP(X386,'Tablas de calculos'!$AZ$4:$BE$11,5,FALSE),"")</f>
        <v/>
      </c>
      <c r="Z386" s="208" t="str">
        <f>IFERROR(VLOOKUP(X386,'Tablas de calculos'!$AZ$4:$BE$11,6,FALSE),"")</f>
        <v/>
      </c>
    </row>
    <row r="387" spans="1:26" ht="75" x14ac:dyDescent="0.25">
      <c r="A387" s="232" t="s">
        <v>1130</v>
      </c>
      <c r="B387" s="61">
        <v>59</v>
      </c>
      <c r="C387" s="205" t="str">
        <f>+VLOOKUP(Tabla9[[#This Row],[Cod. Riesgo]],Tabla_Riesgos[[Número]:[Tipo de Riesgo]],6,FALSE)</f>
        <v>Operativo</v>
      </c>
      <c r="D387" s="119" t="s">
        <v>66</v>
      </c>
      <c r="E387" s="120" t="s">
        <v>71</v>
      </c>
      <c r="F387" s="121">
        <v>59.01</v>
      </c>
      <c r="G387" s="125" t="s">
        <v>297</v>
      </c>
      <c r="H387" s="472"/>
      <c r="I387" s="207"/>
      <c r="J387" s="207"/>
      <c r="K387" s="207"/>
      <c r="L387" s="207"/>
      <c r="M387" s="207"/>
      <c r="N387" s="232"/>
      <c r="O387" s="207"/>
      <c r="P387" s="123">
        <f t="shared" si="24"/>
        <v>0</v>
      </c>
      <c r="Q387" s="208" t="str">
        <f t="shared" si="25"/>
        <v>Debil</v>
      </c>
      <c r="R387" s="207"/>
      <c r="S387" s="224" t="str">
        <f t="shared" si="26"/>
        <v>Debil</v>
      </c>
      <c r="T387" s="224" t="str">
        <f>IFERROR(VLOOKUP(S387,'Tablas de calculos'!$AU$16:$AV$24,2,FALSE),"")</f>
        <v/>
      </c>
      <c r="U387" s="208" t="str">
        <f>IFERROR(VLOOKUP(T387,'Tablas de calculos'!$AV$16:$AY$24,4),"")</f>
        <v/>
      </c>
      <c r="V387" s="207"/>
      <c r="W387" s="207"/>
      <c r="X387" s="123" t="str">
        <f t="shared" si="27"/>
        <v/>
      </c>
      <c r="Y387" s="208" t="str">
        <f>IFERROR(VLOOKUP(X387,'Tablas de calculos'!$AZ$4:$BE$11,5,FALSE),"")</f>
        <v/>
      </c>
      <c r="Z387" s="208" t="str">
        <f>IFERROR(VLOOKUP(X387,'Tablas de calculos'!$AZ$4:$BE$11,6,FALSE),"")</f>
        <v/>
      </c>
    </row>
    <row r="388" spans="1:26" ht="45" x14ac:dyDescent="0.25">
      <c r="A388" s="232" t="s">
        <v>1130</v>
      </c>
      <c r="B388" s="61">
        <v>59</v>
      </c>
      <c r="C388" s="205" t="str">
        <f>+VLOOKUP(Tabla9[[#This Row],[Cod. Riesgo]],Tabla_Riesgos[[Número]:[Tipo de Riesgo]],6,FALSE)</f>
        <v>Operativo</v>
      </c>
      <c r="D388" s="119" t="s">
        <v>66</v>
      </c>
      <c r="E388" s="120" t="s">
        <v>71</v>
      </c>
      <c r="F388" s="121">
        <v>59.019999999999996</v>
      </c>
      <c r="G388" s="125" t="s">
        <v>298</v>
      </c>
      <c r="H388" s="472"/>
      <c r="I388" s="207"/>
      <c r="J388" s="207"/>
      <c r="K388" s="207"/>
      <c r="L388" s="207"/>
      <c r="M388" s="207"/>
      <c r="N388" s="232"/>
      <c r="O388" s="207"/>
      <c r="P388" s="123">
        <f t="shared" si="24"/>
        <v>0</v>
      </c>
      <c r="Q388" s="208" t="str">
        <f t="shared" si="25"/>
        <v>Debil</v>
      </c>
      <c r="R388" s="207"/>
      <c r="S388" s="224" t="str">
        <f t="shared" si="26"/>
        <v>Debil</v>
      </c>
      <c r="T388" s="224" t="str">
        <f>IFERROR(VLOOKUP(S388,'Tablas de calculos'!$AU$16:$AV$24,2,FALSE),"")</f>
        <v/>
      </c>
      <c r="U388" s="208" t="str">
        <f>IFERROR(VLOOKUP(T388,'Tablas de calculos'!$AV$16:$AY$24,4),"")</f>
        <v/>
      </c>
      <c r="V388" s="207"/>
      <c r="W388" s="207"/>
      <c r="X388" s="123" t="str">
        <f t="shared" si="27"/>
        <v/>
      </c>
      <c r="Y388" s="208" t="str">
        <f>IFERROR(VLOOKUP(X388,'Tablas de calculos'!$AZ$4:$BE$11,5,FALSE),"")</f>
        <v/>
      </c>
      <c r="Z388" s="208" t="str">
        <f>IFERROR(VLOOKUP(X388,'Tablas de calculos'!$AZ$4:$BE$11,6,FALSE),"")</f>
        <v/>
      </c>
    </row>
    <row r="389" spans="1:26" ht="105" x14ac:dyDescent="0.25">
      <c r="A389" s="232" t="s">
        <v>1130</v>
      </c>
      <c r="B389" s="61">
        <v>59</v>
      </c>
      <c r="C389" s="205" t="str">
        <f>+VLOOKUP(Tabla9[[#This Row],[Cod. Riesgo]],Tabla_Riesgos[[Número]:[Tipo de Riesgo]],6,FALSE)</f>
        <v>Operativo</v>
      </c>
      <c r="D389" s="119" t="s">
        <v>66</v>
      </c>
      <c r="E389" s="120" t="s">
        <v>71</v>
      </c>
      <c r="F389" s="121">
        <v>59.029999999999994</v>
      </c>
      <c r="G389" s="125" t="s">
        <v>299</v>
      </c>
      <c r="H389" s="472"/>
      <c r="I389" s="207"/>
      <c r="J389" s="207"/>
      <c r="K389" s="207"/>
      <c r="L389" s="207"/>
      <c r="M389" s="207"/>
      <c r="N389" s="232"/>
      <c r="O389" s="207"/>
      <c r="P389" s="123">
        <f t="shared" ref="P389:P452" si="28">IFERROR(IF(I389="Asignado",15,0)+IF(J389="Adecuado",15,0)+IF(K389="Oportuna",15,0)+IF(L389="Prevenir",15,0)+IF(L389="Detectar",10,0)+IF(M389="Confiable",15,0)+IF(N389="Se investigan y resuelven oportunamente",15,0)+IF(O389="Completa",10,0)+IF(O389="Incompleta",5,0),"")</f>
        <v>0</v>
      </c>
      <c r="Q389" s="208" t="str">
        <f t="shared" ref="Q389:Q452" si="29">IF(P389&lt;86,"Debil",IF(P389&lt;96,"Moderado","Fuerte"))</f>
        <v>Debil</v>
      </c>
      <c r="R389" s="207"/>
      <c r="S389" s="224" t="str">
        <f t="shared" ref="S389:S452" si="30">_xlfn.CONCAT(Q389,R389)</f>
        <v>Debil</v>
      </c>
      <c r="T389" s="224" t="str">
        <f>IFERROR(VLOOKUP(S389,'Tablas de calculos'!$AU$16:$AV$24,2,FALSE),"")</f>
        <v/>
      </c>
      <c r="U389" s="208" t="str">
        <f>IFERROR(VLOOKUP(T389,'Tablas de calculos'!$AV$16:$AY$24,4),"")</f>
        <v/>
      </c>
      <c r="V389" s="207"/>
      <c r="W389" s="207"/>
      <c r="X389" s="123" t="str">
        <f t="shared" ref="X389:X452" si="31">CONCATENATE(U389,V389,W389)</f>
        <v/>
      </c>
      <c r="Y389" s="208" t="str">
        <f>IFERROR(VLOOKUP(X389,'Tablas de calculos'!$AZ$4:$BE$11,5,FALSE),"")</f>
        <v/>
      </c>
      <c r="Z389" s="208" t="str">
        <f>IFERROR(VLOOKUP(X389,'Tablas de calculos'!$AZ$4:$BE$11,6,FALSE),"")</f>
        <v/>
      </c>
    </row>
    <row r="390" spans="1:26" ht="45" x14ac:dyDescent="0.25">
      <c r="A390" s="232" t="s">
        <v>1130</v>
      </c>
      <c r="B390" s="61">
        <v>60</v>
      </c>
      <c r="C390" s="205" t="str">
        <f>+VLOOKUP(Tabla9[[#This Row],[Cod. Riesgo]],Tabla_Riesgos[[Número]:[Tipo de Riesgo]],6,FALSE)</f>
        <v>Operativo</v>
      </c>
      <c r="D390" s="119" t="s">
        <v>66</v>
      </c>
      <c r="E390" s="120" t="s">
        <v>72</v>
      </c>
      <c r="F390" s="121">
        <v>60.01</v>
      </c>
      <c r="G390" s="125" t="s">
        <v>300</v>
      </c>
      <c r="H390" s="472"/>
      <c r="I390" s="207"/>
      <c r="J390" s="207"/>
      <c r="K390" s="207"/>
      <c r="L390" s="207"/>
      <c r="M390" s="207"/>
      <c r="N390" s="232"/>
      <c r="O390" s="207"/>
      <c r="P390" s="123">
        <f t="shared" si="28"/>
        <v>0</v>
      </c>
      <c r="Q390" s="208" t="str">
        <f t="shared" si="29"/>
        <v>Debil</v>
      </c>
      <c r="R390" s="207"/>
      <c r="S390" s="224" t="str">
        <f t="shared" si="30"/>
        <v>Debil</v>
      </c>
      <c r="T390" s="224" t="str">
        <f>IFERROR(VLOOKUP(S390,'Tablas de calculos'!$AU$16:$AV$24,2,FALSE),"")</f>
        <v/>
      </c>
      <c r="U390" s="208" t="str">
        <f>IFERROR(VLOOKUP(T390,'Tablas de calculos'!$AV$16:$AY$24,4),"")</f>
        <v/>
      </c>
      <c r="V390" s="207"/>
      <c r="W390" s="207"/>
      <c r="X390" s="123" t="str">
        <f t="shared" si="31"/>
        <v/>
      </c>
      <c r="Y390" s="208" t="str">
        <f>IFERROR(VLOOKUP(X390,'Tablas de calculos'!$AZ$4:$BE$11,5,FALSE),"")</f>
        <v/>
      </c>
      <c r="Z390" s="208" t="str">
        <f>IFERROR(VLOOKUP(X390,'Tablas de calculos'!$AZ$4:$BE$11,6,FALSE),"")</f>
        <v/>
      </c>
    </row>
    <row r="391" spans="1:26" ht="60" x14ac:dyDescent="0.25">
      <c r="A391" s="232" t="s">
        <v>1130</v>
      </c>
      <c r="B391" s="61">
        <v>61</v>
      </c>
      <c r="C391" s="205" t="str">
        <f>+VLOOKUP(Tabla9[[#This Row],[Cod. Riesgo]],Tabla_Riesgos[[Número]:[Tipo de Riesgo]],6,FALSE)</f>
        <v>Operativo</v>
      </c>
      <c r="D391" s="119" t="s">
        <v>101</v>
      </c>
      <c r="E391" s="120" t="s">
        <v>674</v>
      </c>
      <c r="F391" s="121">
        <v>61.01</v>
      </c>
      <c r="G391" s="125" t="s">
        <v>301</v>
      </c>
      <c r="H391" s="472"/>
      <c r="I391" s="207"/>
      <c r="J391" s="207"/>
      <c r="K391" s="207"/>
      <c r="L391" s="207"/>
      <c r="M391" s="207"/>
      <c r="N391" s="232"/>
      <c r="O391" s="207"/>
      <c r="P391" s="123">
        <f t="shared" si="28"/>
        <v>0</v>
      </c>
      <c r="Q391" s="208" t="str">
        <f t="shared" si="29"/>
        <v>Debil</v>
      </c>
      <c r="R391" s="207"/>
      <c r="S391" s="224" t="str">
        <f t="shared" si="30"/>
        <v>Debil</v>
      </c>
      <c r="T391" s="224" t="str">
        <f>IFERROR(VLOOKUP(S391,'Tablas de calculos'!$AU$16:$AV$24,2,FALSE),"")</f>
        <v/>
      </c>
      <c r="U391" s="208" t="str">
        <f>IFERROR(VLOOKUP(T391,'Tablas de calculos'!$AV$16:$AY$24,4),"")</f>
        <v/>
      </c>
      <c r="V391" s="207"/>
      <c r="W391" s="207"/>
      <c r="X391" s="123" t="str">
        <f t="shared" si="31"/>
        <v/>
      </c>
      <c r="Y391" s="208" t="str">
        <f>IFERROR(VLOOKUP(X391,'Tablas de calculos'!$AZ$4:$BE$11,5,FALSE),"")</f>
        <v/>
      </c>
      <c r="Z391" s="208" t="str">
        <f>IFERROR(VLOOKUP(X391,'Tablas de calculos'!$AZ$4:$BE$11,6,FALSE),"")</f>
        <v/>
      </c>
    </row>
    <row r="392" spans="1:26" ht="105" x14ac:dyDescent="0.25">
      <c r="A392" s="232" t="s">
        <v>1130</v>
      </c>
      <c r="B392" s="61">
        <v>61</v>
      </c>
      <c r="C392" s="205" t="str">
        <f>+VLOOKUP(Tabla9[[#This Row],[Cod. Riesgo]],Tabla_Riesgos[[Número]:[Tipo de Riesgo]],6,FALSE)</f>
        <v>Operativo</v>
      </c>
      <c r="D392" s="119" t="s">
        <v>101</v>
      </c>
      <c r="E392" s="120" t="s">
        <v>674</v>
      </c>
      <c r="F392" s="121">
        <v>61.019999999999996</v>
      </c>
      <c r="G392" s="125" t="s">
        <v>302</v>
      </c>
      <c r="H392" s="472"/>
      <c r="I392" s="207"/>
      <c r="J392" s="207"/>
      <c r="K392" s="207"/>
      <c r="L392" s="207"/>
      <c r="M392" s="207"/>
      <c r="N392" s="232"/>
      <c r="O392" s="207"/>
      <c r="P392" s="123">
        <f t="shared" si="28"/>
        <v>0</v>
      </c>
      <c r="Q392" s="208" t="str">
        <f t="shared" si="29"/>
        <v>Debil</v>
      </c>
      <c r="R392" s="207"/>
      <c r="S392" s="224" t="str">
        <f t="shared" si="30"/>
        <v>Debil</v>
      </c>
      <c r="T392" s="224" t="str">
        <f>IFERROR(VLOOKUP(S392,'Tablas de calculos'!$AU$16:$AV$24,2,FALSE),"")</f>
        <v/>
      </c>
      <c r="U392" s="208" t="str">
        <f>IFERROR(VLOOKUP(T392,'Tablas de calculos'!$AV$16:$AY$24,4),"")</f>
        <v/>
      </c>
      <c r="V392" s="207"/>
      <c r="W392" s="207"/>
      <c r="X392" s="123" t="str">
        <f t="shared" si="31"/>
        <v/>
      </c>
      <c r="Y392" s="208" t="str">
        <f>IFERROR(VLOOKUP(X392,'Tablas de calculos'!$AZ$4:$BE$11,5,FALSE),"")</f>
        <v/>
      </c>
      <c r="Z392" s="208" t="str">
        <f>IFERROR(VLOOKUP(X392,'Tablas de calculos'!$AZ$4:$BE$11,6,FALSE),"")</f>
        <v/>
      </c>
    </row>
    <row r="393" spans="1:26" ht="75" x14ac:dyDescent="0.25">
      <c r="A393" s="232" t="s">
        <v>1130</v>
      </c>
      <c r="B393" s="61">
        <v>61</v>
      </c>
      <c r="C393" s="205" t="str">
        <f>+VLOOKUP(Tabla9[[#This Row],[Cod. Riesgo]],Tabla_Riesgos[[Número]:[Tipo de Riesgo]],6,FALSE)</f>
        <v>Operativo</v>
      </c>
      <c r="D393" s="119" t="s">
        <v>101</v>
      </c>
      <c r="E393" s="120" t="s">
        <v>674</v>
      </c>
      <c r="F393" s="121">
        <v>61.029999999999994</v>
      </c>
      <c r="G393" s="125" t="s">
        <v>303</v>
      </c>
      <c r="H393" s="472"/>
      <c r="I393" s="207"/>
      <c r="J393" s="207"/>
      <c r="K393" s="207"/>
      <c r="L393" s="207"/>
      <c r="M393" s="207"/>
      <c r="N393" s="232"/>
      <c r="O393" s="207"/>
      <c r="P393" s="123">
        <f t="shared" si="28"/>
        <v>0</v>
      </c>
      <c r="Q393" s="208" t="str">
        <f t="shared" si="29"/>
        <v>Debil</v>
      </c>
      <c r="R393" s="207"/>
      <c r="S393" s="224" t="str">
        <f t="shared" si="30"/>
        <v>Debil</v>
      </c>
      <c r="T393" s="224" t="str">
        <f>IFERROR(VLOOKUP(S393,'Tablas de calculos'!$AU$16:$AV$24,2,FALSE),"")</f>
        <v/>
      </c>
      <c r="U393" s="208" t="str">
        <f>IFERROR(VLOOKUP(T393,'Tablas de calculos'!$AV$16:$AY$24,4),"")</f>
        <v/>
      </c>
      <c r="V393" s="207"/>
      <c r="W393" s="207"/>
      <c r="X393" s="123" t="str">
        <f t="shared" si="31"/>
        <v/>
      </c>
      <c r="Y393" s="208" t="str">
        <f>IFERROR(VLOOKUP(X393,'Tablas de calculos'!$AZ$4:$BE$11,5,FALSE),"")</f>
        <v/>
      </c>
      <c r="Z393" s="208" t="str">
        <f>IFERROR(VLOOKUP(X393,'Tablas de calculos'!$AZ$4:$BE$11,6,FALSE),"")</f>
        <v/>
      </c>
    </row>
    <row r="394" spans="1:26" ht="30" x14ac:dyDescent="0.25">
      <c r="A394" s="232" t="s">
        <v>1130</v>
      </c>
      <c r="B394" s="61">
        <v>62</v>
      </c>
      <c r="C394" s="205" t="str">
        <f>+VLOOKUP(Tabla9[[#This Row],[Cod. Riesgo]],Tabla_Riesgos[[Número]:[Tipo de Riesgo]],6,FALSE)</f>
        <v>Operativo</v>
      </c>
      <c r="D394" s="119" t="s">
        <v>101</v>
      </c>
      <c r="E394" s="120" t="s">
        <v>675</v>
      </c>
      <c r="F394" s="121">
        <v>62.01</v>
      </c>
      <c r="G394" s="125" t="s">
        <v>304</v>
      </c>
      <c r="H394" s="472"/>
      <c r="I394" s="207"/>
      <c r="J394" s="207"/>
      <c r="K394" s="207"/>
      <c r="L394" s="207"/>
      <c r="M394" s="207"/>
      <c r="N394" s="232"/>
      <c r="O394" s="207"/>
      <c r="P394" s="123">
        <f t="shared" si="28"/>
        <v>0</v>
      </c>
      <c r="Q394" s="208" t="str">
        <f t="shared" si="29"/>
        <v>Debil</v>
      </c>
      <c r="R394" s="207"/>
      <c r="S394" s="224" t="str">
        <f t="shared" si="30"/>
        <v>Debil</v>
      </c>
      <c r="T394" s="224" t="str">
        <f>IFERROR(VLOOKUP(S394,'Tablas de calculos'!$AU$16:$AV$24,2,FALSE),"")</f>
        <v/>
      </c>
      <c r="U394" s="208" t="str">
        <f>IFERROR(VLOOKUP(T394,'Tablas de calculos'!$AV$16:$AY$24,4),"")</f>
        <v/>
      </c>
      <c r="V394" s="207"/>
      <c r="W394" s="207"/>
      <c r="X394" s="123" t="str">
        <f t="shared" si="31"/>
        <v/>
      </c>
      <c r="Y394" s="208" t="str">
        <f>IFERROR(VLOOKUP(X394,'Tablas de calculos'!$AZ$4:$BE$11,5,FALSE),"")</f>
        <v/>
      </c>
      <c r="Z394" s="208" t="str">
        <f>IFERROR(VLOOKUP(X394,'Tablas de calculos'!$AZ$4:$BE$11,6,FALSE),"")</f>
        <v/>
      </c>
    </row>
    <row r="395" spans="1:26" ht="45" x14ac:dyDescent="0.25">
      <c r="A395" s="232" t="s">
        <v>1130</v>
      </c>
      <c r="B395" s="61">
        <v>63</v>
      </c>
      <c r="C395" s="205" t="str">
        <f>+VLOOKUP(Tabla9[[#This Row],[Cod. Riesgo]],Tabla_Riesgos[[Número]:[Tipo de Riesgo]],6,FALSE)</f>
        <v>Operativo</v>
      </c>
      <c r="D395" s="119" t="s">
        <v>101</v>
      </c>
      <c r="E395" s="120" t="s">
        <v>73</v>
      </c>
      <c r="F395" s="121">
        <v>63.01</v>
      </c>
      <c r="G395" s="125" t="s">
        <v>305</v>
      </c>
      <c r="H395" s="472"/>
      <c r="I395" s="207"/>
      <c r="J395" s="207"/>
      <c r="K395" s="207"/>
      <c r="L395" s="207"/>
      <c r="M395" s="207"/>
      <c r="N395" s="232"/>
      <c r="O395" s="207"/>
      <c r="P395" s="123">
        <f t="shared" si="28"/>
        <v>0</v>
      </c>
      <c r="Q395" s="208" t="str">
        <f t="shared" si="29"/>
        <v>Debil</v>
      </c>
      <c r="R395" s="207"/>
      <c r="S395" s="224" t="str">
        <f t="shared" si="30"/>
        <v>Debil</v>
      </c>
      <c r="T395" s="224" t="str">
        <f>IFERROR(VLOOKUP(S395,'Tablas de calculos'!$AU$16:$AV$24,2,FALSE),"")</f>
        <v/>
      </c>
      <c r="U395" s="208" t="str">
        <f>IFERROR(VLOOKUP(T395,'Tablas de calculos'!$AV$16:$AY$24,4),"")</f>
        <v/>
      </c>
      <c r="V395" s="207"/>
      <c r="W395" s="207"/>
      <c r="X395" s="123" t="str">
        <f t="shared" si="31"/>
        <v/>
      </c>
      <c r="Y395" s="208" t="str">
        <f>IFERROR(VLOOKUP(X395,'Tablas de calculos'!$AZ$4:$BE$11,5,FALSE),"")</f>
        <v/>
      </c>
      <c r="Z395" s="208" t="str">
        <f>IFERROR(VLOOKUP(X395,'Tablas de calculos'!$AZ$4:$BE$11,6,FALSE),"")</f>
        <v/>
      </c>
    </row>
    <row r="396" spans="1:26" ht="60" x14ac:dyDescent="0.25">
      <c r="A396" s="232" t="s">
        <v>1130</v>
      </c>
      <c r="B396" s="61">
        <v>64</v>
      </c>
      <c r="C396" s="205" t="str">
        <f>+VLOOKUP(Tabla9[[#This Row],[Cod. Riesgo]],Tabla_Riesgos[[Número]:[Tipo de Riesgo]],6,FALSE)</f>
        <v>Operativo</v>
      </c>
      <c r="D396" s="119" t="s">
        <v>76</v>
      </c>
      <c r="E396" s="120" t="s">
        <v>77</v>
      </c>
      <c r="F396" s="121">
        <v>64.010000000000005</v>
      </c>
      <c r="G396" s="125" t="s">
        <v>306</v>
      </c>
      <c r="H396" s="472"/>
      <c r="I396" s="207"/>
      <c r="J396" s="207"/>
      <c r="K396" s="207"/>
      <c r="L396" s="207"/>
      <c r="M396" s="207"/>
      <c r="N396" s="232"/>
      <c r="O396" s="207"/>
      <c r="P396" s="123">
        <f t="shared" si="28"/>
        <v>0</v>
      </c>
      <c r="Q396" s="208" t="str">
        <f t="shared" si="29"/>
        <v>Debil</v>
      </c>
      <c r="R396" s="207"/>
      <c r="S396" s="224" t="str">
        <f t="shared" si="30"/>
        <v>Debil</v>
      </c>
      <c r="T396" s="224" t="str">
        <f>IFERROR(VLOOKUP(S396,'Tablas de calculos'!$AU$16:$AV$24,2,FALSE),"")</f>
        <v/>
      </c>
      <c r="U396" s="208" t="str">
        <f>IFERROR(VLOOKUP(T396,'Tablas de calculos'!$AV$16:$AY$24,4),"")</f>
        <v/>
      </c>
      <c r="V396" s="207"/>
      <c r="W396" s="207"/>
      <c r="X396" s="123" t="str">
        <f t="shared" si="31"/>
        <v/>
      </c>
      <c r="Y396" s="208" t="str">
        <f>IFERROR(VLOOKUP(X396,'Tablas de calculos'!$AZ$4:$BE$11,5,FALSE),"")</f>
        <v/>
      </c>
      <c r="Z396" s="208" t="str">
        <f>IFERROR(VLOOKUP(X396,'Tablas de calculos'!$AZ$4:$BE$11,6,FALSE),"")</f>
        <v/>
      </c>
    </row>
    <row r="397" spans="1:26" ht="75" x14ac:dyDescent="0.25">
      <c r="A397" s="232" t="s">
        <v>1130</v>
      </c>
      <c r="B397" s="61">
        <v>65</v>
      </c>
      <c r="C397" s="205" t="str">
        <f>+VLOOKUP(Tabla9[[#This Row],[Cod. Riesgo]],Tabla_Riesgos[[Número]:[Tipo de Riesgo]],6,FALSE)</f>
        <v>Operativo</v>
      </c>
      <c r="D397" s="119" t="s">
        <v>76</v>
      </c>
      <c r="E397" s="120" t="s">
        <v>78</v>
      </c>
      <c r="F397" s="121">
        <v>65.010000000000005</v>
      </c>
      <c r="G397" s="125" t="s">
        <v>307</v>
      </c>
      <c r="H397" s="472"/>
      <c r="I397" s="207"/>
      <c r="J397" s="207"/>
      <c r="K397" s="207"/>
      <c r="L397" s="207"/>
      <c r="M397" s="207"/>
      <c r="N397" s="232"/>
      <c r="O397" s="207"/>
      <c r="P397" s="123">
        <f t="shared" si="28"/>
        <v>0</v>
      </c>
      <c r="Q397" s="208" t="str">
        <f t="shared" si="29"/>
        <v>Debil</v>
      </c>
      <c r="R397" s="207"/>
      <c r="S397" s="224" t="str">
        <f t="shared" si="30"/>
        <v>Debil</v>
      </c>
      <c r="T397" s="224" t="str">
        <f>IFERROR(VLOOKUP(S397,'Tablas de calculos'!$AU$16:$AV$24,2,FALSE),"")</f>
        <v/>
      </c>
      <c r="U397" s="208" t="str">
        <f>IFERROR(VLOOKUP(T397,'Tablas de calculos'!$AV$16:$AY$24,4),"")</f>
        <v/>
      </c>
      <c r="V397" s="207"/>
      <c r="W397" s="207"/>
      <c r="X397" s="123" t="str">
        <f t="shared" si="31"/>
        <v/>
      </c>
      <c r="Y397" s="208" t="str">
        <f>IFERROR(VLOOKUP(X397,'Tablas de calculos'!$AZ$4:$BE$11,5,FALSE),"")</f>
        <v/>
      </c>
      <c r="Z397" s="208" t="str">
        <f>IFERROR(VLOOKUP(X397,'Tablas de calculos'!$AZ$4:$BE$11,6,FALSE),"")</f>
        <v/>
      </c>
    </row>
    <row r="398" spans="1:26" ht="75" x14ac:dyDescent="0.25">
      <c r="A398" s="232" t="s">
        <v>1130</v>
      </c>
      <c r="B398" s="61">
        <v>65</v>
      </c>
      <c r="C398" s="205" t="str">
        <f>+VLOOKUP(Tabla9[[#This Row],[Cod. Riesgo]],Tabla_Riesgos[[Número]:[Tipo de Riesgo]],6,FALSE)</f>
        <v>Operativo</v>
      </c>
      <c r="D398" s="119" t="s">
        <v>76</v>
      </c>
      <c r="E398" s="120" t="s">
        <v>78</v>
      </c>
      <c r="F398" s="121">
        <v>65.02000000000001</v>
      </c>
      <c r="G398" s="125" t="s">
        <v>308</v>
      </c>
      <c r="H398" s="472"/>
      <c r="I398" s="207"/>
      <c r="J398" s="207"/>
      <c r="K398" s="207"/>
      <c r="L398" s="207"/>
      <c r="M398" s="207"/>
      <c r="N398" s="232"/>
      <c r="O398" s="207"/>
      <c r="P398" s="123">
        <f t="shared" si="28"/>
        <v>0</v>
      </c>
      <c r="Q398" s="208" t="str">
        <f t="shared" si="29"/>
        <v>Debil</v>
      </c>
      <c r="R398" s="207"/>
      <c r="S398" s="224" t="str">
        <f t="shared" si="30"/>
        <v>Debil</v>
      </c>
      <c r="T398" s="224" t="str">
        <f>IFERROR(VLOOKUP(S398,'Tablas de calculos'!$AU$16:$AV$24,2,FALSE),"")</f>
        <v/>
      </c>
      <c r="U398" s="208" t="str">
        <f>IFERROR(VLOOKUP(T398,'Tablas de calculos'!$AV$16:$AY$24,4),"")</f>
        <v/>
      </c>
      <c r="V398" s="207"/>
      <c r="W398" s="207"/>
      <c r="X398" s="123" t="str">
        <f t="shared" si="31"/>
        <v/>
      </c>
      <c r="Y398" s="208" t="str">
        <f>IFERROR(VLOOKUP(X398,'Tablas de calculos'!$AZ$4:$BE$11,5,FALSE),"")</f>
        <v/>
      </c>
      <c r="Z398" s="208" t="str">
        <f>IFERROR(VLOOKUP(X398,'Tablas de calculos'!$AZ$4:$BE$11,6,FALSE),"")</f>
        <v/>
      </c>
    </row>
    <row r="399" spans="1:26" ht="60" x14ac:dyDescent="0.25">
      <c r="A399" s="232" t="s">
        <v>1130</v>
      </c>
      <c r="B399" s="61">
        <v>65</v>
      </c>
      <c r="C399" s="205" t="str">
        <f>+VLOOKUP(Tabla9[[#This Row],[Cod. Riesgo]],Tabla_Riesgos[[Número]:[Tipo de Riesgo]],6,FALSE)</f>
        <v>Operativo</v>
      </c>
      <c r="D399" s="119" t="s">
        <v>76</v>
      </c>
      <c r="E399" s="120" t="s">
        <v>78</v>
      </c>
      <c r="F399" s="121">
        <v>65.030000000000015</v>
      </c>
      <c r="G399" s="125" t="s">
        <v>309</v>
      </c>
      <c r="H399" s="472"/>
      <c r="I399" s="207"/>
      <c r="J399" s="207"/>
      <c r="K399" s="207"/>
      <c r="L399" s="207"/>
      <c r="M399" s="207"/>
      <c r="N399" s="232"/>
      <c r="O399" s="207"/>
      <c r="P399" s="123">
        <f t="shared" si="28"/>
        <v>0</v>
      </c>
      <c r="Q399" s="208" t="str">
        <f t="shared" si="29"/>
        <v>Debil</v>
      </c>
      <c r="R399" s="207"/>
      <c r="S399" s="224" t="str">
        <f t="shared" si="30"/>
        <v>Debil</v>
      </c>
      <c r="T399" s="224" t="str">
        <f>IFERROR(VLOOKUP(S399,'Tablas de calculos'!$AU$16:$AV$24,2,FALSE),"")</f>
        <v/>
      </c>
      <c r="U399" s="208" t="str">
        <f>IFERROR(VLOOKUP(T399,'Tablas de calculos'!$AV$16:$AY$24,4),"")</f>
        <v/>
      </c>
      <c r="V399" s="207"/>
      <c r="W399" s="207"/>
      <c r="X399" s="123" t="str">
        <f t="shared" si="31"/>
        <v/>
      </c>
      <c r="Y399" s="208" t="str">
        <f>IFERROR(VLOOKUP(X399,'Tablas de calculos'!$AZ$4:$BE$11,5,FALSE),"")</f>
        <v/>
      </c>
      <c r="Z399" s="208" t="str">
        <f>IFERROR(VLOOKUP(X399,'Tablas de calculos'!$AZ$4:$BE$11,6,FALSE),"")</f>
        <v/>
      </c>
    </row>
    <row r="400" spans="1:26" ht="60" x14ac:dyDescent="0.25">
      <c r="A400" s="232" t="s">
        <v>1130</v>
      </c>
      <c r="B400" s="61">
        <v>66</v>
      </c>
      <c r="C400" s="205" t="str">
        <f>+VLOOKUP(Tabla9[[#This Row],[Cod. Riesgo]],Tabla_Riesgos[[Número]:[Tipo de Riesgo]],6,FALSE)</f>
        <v>Operativo</v>
      </c>
      <c r="D400" s="119" t="s">
        <v>76</v>
      </c>
      <c r="E400" s="120" t="s">
        <v>79</v>
      </c>
      <c r="F400" s="121">
        <v>66.010000000000005</v>
      </c>
      <c r="G400" s="125" t="s">
        <v>310</v>
      </c>
      <c r="H400" s="472"/>
      <c r="I400" s="207"/>
      <c r="J400" s="207"/>
      <c r="K400" s="207"/>
      <c r="L400" s="207"/>
      <c r="M400" s="207"/>
      <c r="N400" s="232"/>
      <c r="O400" s="207"/>
      <c r="P400" s="123">
        <f t="shared" si="28"/>
        <v>0</v>
      </c>
      <c r="Q400" s="208" t="str">
        <f t="shared" si="29"/>
        <v>Debil</v>
      </c>
      <c r="R400" s="207"/>
      <c r="S400" s="224" t="str">
        <f t="shared" si="30"/>
        <v>Debil</v>
      </c>
      <c r="T400" s="224" t="str">
        <f>IFERROR(VLOOKUP(S400,'Tablas de calculos'!$AU$16:$AV$24,2,FALSE),"")</f>
        <v/>
      </c>
      <c r="U400" s="208" t="str">
        <f>IFERROR(VLOOKUP(T400,'Tablas de calculos'!$AV$16:$AY$24,4),"")</f>
        <v/>
      </c>
      <c r="V400" s="207"/>
      <c r="W400" s="207"/>
      <c r="X400" s="123" t="str">
        <f t="shared" si="31"/>
        <v/>
      </c>
      <c r="Y400" s="208" t="str">
        <f>IFERROR(VLOOKUP(X400,'Tablas de calculos'!$AZ$4:$BE$11,5,FALSE),"")</f>
        <v/>
      </c>
      <c r="Z400" s="208" t="str">
        <f>IFERROR(VLOOKUP(X400,'Tablas de calculos'!$AZ$4:$BE$11,6,FALSE),"")</f>
        <v/>
      </c>
    </row>
    <row r="401" spans="1:26" ht="105" x14ac:dyDescent="0.25">
      <c r="A401" s="232" t="s">
        <v>1130</v>
      </c>
      <c r="B401" s="61">
        <v>67</v>
      </c>
      <c r="C401" s="205" t="str">
        <f>+VLOOKUP(Tabla9[[#This Row],[Cod. Riesgo]],Tabla_Riesgos[[Número]:[Tipo de Riesgo]],6,FALSE)</f>
        <v>Seguridad de la Información</v>
      </c>
      <c r="D401" s="119" t="s">
        <v>676</v>
      </c>
      <c r="E401" s="120" t="s">
        <v>677</v>
      </c>
      <c r="F401" s="121" t="s">
        <v>311</v>
      </c>
      <c r="G401" s="125" t="s">
        <v>312</v>
      </c>
      <c r="H401" s="472"/>
      <c r="I401" s="207"/>
      <c r="J401" s="207"/>
      <c r="K401" s="207"/>
      <c r="L401" s="207"/>
      <c r="M401" s="207"/>
      <c r="N401" s="232"/>
      <c r="O401" s="207"/>
      <c r="P401" s="123">
        <f t="shared" si="28"/>
        <v>0</v>
      </c>
      <c r="Q401" s="208" t="str">
        <f t="shared" si="29"/>
        <v>Debil</v>
      </c>
      <c r="R401" s="207"/>
      <c r="S401" s="224" t="str">
        <f t="shared" si="30"/>
        <v>Debil</v>
      </c>
      <c r="T401" s="224" t="str">
        <f>IFERROR(VLOOKUP(S401,'Tablas de calculos'!$AU$16:$AV$24,2,FALSE),"")</f>
        <v/>
      </c>
      <c r="U401" s="208" t="str">
        <f>IFERROR(VLOOKUP(T401,'Tablas de calculos'!$AV$16:$AY$24,4),"")</f>
        <v/>
      </c>
      <c r="V401" s="207"/>
      <c r="W401" s="207"/>
      <c r="X401" s="123" t="str">
        <f t="shared" si="31"/>
        <v/>
      </c>
      <c r="Y401" s="208" t="str">
        <f>IFERROR(VLOOKUP(X401,'Tablas de calculos'!$AZ$4:$BE$11,5,FALSE),"")</f>
        <v/>
      </c>
      <c r="Z401" s="208" t="str">
        <f>IFERROR(VLOOKUP(X401,'Tablas de calculos'!$AZ$4:$BE$11,6,FALSE),"")</f>
        <v/>
      </c>
    </row>
    <row r="402" spans="1:26" ht="60" x14ac:dyDescent="0.25">
      <c r="A402" s="232" t="s">
        <v>1130</v>
      </c>
      <c r="B402" s="61">
        <v>67</v>
      </c>
      <c r="C402" s="205" t="str">
        <f>+VLOOKUP(Tabla9[[#This Row],[Cod. Riesgo]],Tabla_Riesgos[[Número]:[Tipo de Riesgo]],6,FALSE)</f>
        <v>Seguridad de la Información</v>
      </c>
      <c r="D402" s="119" t="s">
        <v>676</v>
      </c>
      <c r="E402" s="120" t="s">
        <v>677</v>
      </c>
      <c r="F402" s="121" t="s">
        <v>313</v>
      </c>
      <c r="G402" s="125" t="s">
        <v>314</v>
      </c>
      <c r="H402" s="472"/>
      <c r="I402" s="207"/>
      <c r="J402" s="207"/>
      <c r="K402" s="207"/>
      <c r="L402" s="207"/>
      <c r="M402" s="207"/>
      <c r="N402" s="232"/>
      <c r="O402" s="207"/>
      <c r="P402" s="123">
        <f t="shared" si="28"/>
        <v>0</v>
      </c>
      <c r="Q402" s="208" t="str">
        <f t="shared" si="29"/>
        <v>Debil</v>
      </c>
      <c r="R402" s="207"/>
      <c r="S402" s="224" t="str">
        <f t="shared" si="30"/>
        <v>Debil</v>
      </c>
      <c r="T402" s="224" t="str">
        <f>IFERROR(VLOOKUP(S402,'Tablas de calculos'!$AU$16:$AV$24,2,FALSE),"")</f>
        <v/>
      </c>
      <c r="U402" s="208" t="str">
        <f>IFERROR(VLOOKUP(T402,'Tablas de calculos'!$AV$16:$AY$24,4),"")</f>
        <v/>
      </c>
      <c r="V402" s="207"/>
      <c r="W402" s="207"/>
      <c r="X402" s="123" t="str">
        <f t="shared" si="31"/>
        <v/>
      </c>
      <c r="Y402" s="208" t="str">
        <f>IFERROR(VLOOKUP(X402,'Tablas de calculos'!$AZ$4:$BE$11,5,FALSE),"")</f>
        <v/>
      </c>
      <c r="Z402" s="208" t="str">
        <f>IFERROR(VLOOKUP(X402,'Tablas de calculos'!$AZ$4:$BE$11,6,FALSE),"")</f>
        <v/>
      </c>
    </row>
    <row r="403" spans="1:26" ht="60" x14ac:dyDescent="0.25">
      <c r="A403" s="232" t="s">
        <v>1130</v>
      </c>
      <c r="B403" s="61">
        <v>67</v>
      </c>
      <c r="C403" s="205" t="str">
        <f>+VLOOKUP(Tabla9[[#This Row],[Cod. Riesgo]],Tabla_Riesgos[[Número]:[Tipo de Riesgo]],6,FALSE)</f>
        <v>Seguridad de la Información</v>
      </c>
      <c r="D403" s="119" t="s">
        <v>676</v>
      </c>
      <c r="E403" s="120" t="s">
        <v>677</v>
      </c>
      <c r="F403" s="121" t="s">
        <v>315</v>
      </c>
      <c r="G403" s="125" t="s">
        <v>231</v>
      </c>
      <c r="H403" s="472"/>
      <c r="I403" s="207"/>
      <c r="J403" s="207"/>
      <c r="K403" s="207"/>
      <c r="L403" s="207"/>
      <c r="M403" s="207"/>
      <c r="N403" s="232"/>
      <c r="O403" s="207"/>
      <c r="P403" s="123">
        <f t="shared" si="28"/>
        <v>0</v>
      </c>
      <c r="Q403" s="208" t="str">
        <f t="shared" si="29"/>
        <v>Debil</v>
      </c>
      <c r="R403" s="207"/>
      <c r="S403" s="224" t="str">
        <f t="shared" si="30"/>
        <v>Debil</v>
      </c>
      <c r="T403" s="224" t="str">
        <f>IFERROR(VLOOKUP(S403,'Tablas de calculos'!$AU$16:$AV$24,2,FALSE),"")</f>
        <v/>
      </c>
      <c r="U403" s="208" t="str">
        <f>IFERROR(VLOOKUP(T403,'Tablas de calculos'!$AV$16:$AY$24,4),"")</f>
        <v/>
      </c>
      <c r="V403" s="207"/>
      <c r="W403" s="207"/>
      <c r="X403" s="123" t="str">
        <f t="shared" si="31"/>
        <v/>
      </c>
      <c r="Y403" s="208" t="str">
        <f>IFERROR(VLOOKUP(X403,'Tablas de calculos'!$AZ$4:$BE$11,5,FALSE),"")</f>
        <v/>
      </c>
      <c r="Z403" s="208" t="str">
        <f>IFERROR(VLOOKUP(X403,'Tablas de calculos'!$AZ$4:$BE$11,6,FALSE),"")</f>
        <v/>
      </c>
    </row>
    <row r="404" spans="1:26" ht="75" x14ac:dyDescent="0.25">
      <c r="A404" s="232" t="s">
        <v>1130</v>
      </c>
      <c r="B404" s="61">
        <v>67</v>
      </c>
      <c r="C404" s="205" t="str">
        <f>+VLOOKUP(Tabla9[[#This Row],[Cod. Riesgo]],Tabla_Riesgos[[Número]:[Tipo de Riesgo]],6,FALSE)</f>
        <v>Seguridad de la Información</v>
      </c>
      <c r="D404" s="119" t="s">
        <v>676</v>
      </c>
      <c r="E404" s="120" t="s">
        <v>677</v>
      </c>
      <c r="F404" s="121" t="s">
        <v>316</v>
      </c>
      <c r="G404" s="125" t="s">
        <v>317</v>
      </c>
      <c r="H404" s="472"/>
      <c r="I404" s="207"/>
      <c r="J404" s="207"/>
      <c r="K404" s="207"/>
      <c r="L404" s="207"/>
      <c r="M404" s="207"/>
      <c r="N404" s="232"/>
      <c r="O404" s="207"/>
      <c r="P404" s="123">
        <f t="shared" si="28"/>
        <v>0</v>
      </c>
      <c r="Q404" s="208" t="str">
        <f t="shared" si="29"/>
        <v>Debil</v>
      </c>
      <c r="R404" s="207"/>
      <c r="S404" s="224" t="str">
        <f t="shared" si="30"/>
        <v>Debil</v>
      </c>
      <c r="T404" s="224" t="str">
        <f>IFERROR(VLOOKUP(S404,'Tablas de calculos'!$AU$16:$AV$24,2,FALSE),"")</f>
        <v/>
      </c>
      <c r="U404" s="208" t="str">
        <f>IFERROR(VLOOKUP(T404,'Tablas de calculos'!$AV$16:$AY$24,4),"")</f>
        <v/>
      </c>
      <c r="V404" s="207"/>
      <c r="W404" s="207"/>
      <c r="X404" s="123" t="str">
        <f t="shared" si="31"/>
        <v/>
      </c>
      <c r="Y404" s="208" t="str">
        <f>IFERROR(VLOOKUP(X404,'Tablas de calculos'!$AZ$4:$BE$11,5,FALSE),"")</f>
        <v/>
      </c>
      <c r="Z404" s="208" t="str">
        <f>IFERROR(VLOOKUP(X404,'Tablas de calculos'!$AZ$4:$BE$11,6,FALSE),"")</f>
        <v/>
      </c>
    </row>
    <row r="405" spans="1:26" ht="45" x14ac:dyDescent="0.25">
      <c r="A405" s="232" t="s">
        <v>1130</v>
      </c>
      <c r="B405" s="61">
        <v>68</v>
      </c>
      <c r="C405" s="205" t="str">
        <f>+VLOOKUP(Tabla9[[#This Row],[Cod. Riesgo]],Tabla_Riesgos[[Número]:[Tipo de Riesgo]],6,FALSE)</f>
        <v>Seguridad de la Información</v>
      </c>
      <c r="D405" s="119" t="s">
        <v>102</v>
      </c>
      <c r="E405" s="120" t="s">
        <v>81</v>
      </c>
      <c r="F405" s="121" t="s">
        <v>318</v>
      </c>
      <c r="G405" s="125" t="s">
        <v>319</v>
      </c>
      <c r="H405" s="472"/>
      <c r="I405" s="207"/>
      <c r="J405" s="207"/>
      <c r="K405" s="207"/>
      <c r="L405" s="207"/>
      <c r="M405" s="207"/>
      <c r="N405" s="232"/>
      <c r="O405" s="207"/>
      <c r="P405" s="123">
        <f t="shared" si="28"/>
        <v>0</v>
      </c>
      <c r="Q405" s="208" t="str">
        <f t="shared" si="29"/>
        <v>Debil</v>
      </c>
      <c r="R405" s="207"/>
      <c r="S405" s="224" t="str">
        <f t="shared" si="30"/>
        <v>Debil</v>
      </c>
      <c r="T405" s="224" t="str">
        <f>IFERROR(VLOOKUP(S405,'Tablas de calculos'!$AU$16:$AV$24,2,FALSE),"")</f>
        <v/>
      </c>
      <c r="U405" s="208" t="str">
        <f>IFERROR(VLOOKUP(T405,'Tablas de calculos'!$AV$16:$AY$24,4),"")</f>
        <v/>
      </c>
      <c r="V405" s="207"/>
      <c r="W405" s="207"/>
      <c r="X405" s="123" t="str">
        <f t="shared" si="31"/>
        <v/>
      </c>
      <c r="Y405" s="208" t="str">
        <f>IFERROR(VLOOKUP(X405,'Tablas de calculos'!$AZ$4:$BE$11,5,FALSE),"")</f>
        <v/>
      </c>
      <c r="Z405" s="208" t="str">
        <f>IFERROR(VLOOKUP(X405,'Tablas de calculos'!$AZ$4:$BE$11,6,FALSE),"")</f>
        <v/>
      </c>
    </row>
    <row r="406" spans="1:26" ht="90" x14ac:dyDescent="0.25">
      <c r="A406" s="232" t="s">
        <v>1130</v>
      </c>
      <c r="B406" s="61">
        <v>70</v>
      </c>
      <c r="C406" s="205" t="str">
        <f>+VLOOKUP(Tabla9[[#This Row],[Cod. Riesgo]],Tabla_Riesgos[[Número]:[Tipo de Riesgo]],6,FALSE)</f>
        <v>Seguridad de la Información</v>
      </c>
      <c r="D406" s="119" t="s">
        <v>102</v>
      </c>
      <c r="E406" s="120" t="s">
        <v>678</v>
      </c>
      <c r="F406" s="121" t="s">
        <v>320</v>
      </c>
      <c r="G406" s="125" t="s">
        <v>321</v>
      </c>
      <c r="H406" s="472"/>
      <c r="I406" s="207"/>
      <c r="J406" s="207"/>
      <c r="K406" s="207"/>
      <c r="L406" s="207"/>
      <c r="M406" s="207"/>
      <c r="N406" s="232"/>
      <c r="O406" s="207"/>
      <c r="P406" s="123">
        <f t="shared" si="28"/>
        <v>0</v>
      </c>
      <c r="Q406" s="208" t="str">
        <f t="shared" si="29"/>
        <v>Debil</v>
      </c>
      <c r="R406" s="207"/>
      <c r="S406" s="224" t="str">
        <f t="shared" si="30"/>
        <v>Debil</v>
      </c>
      <c r="T406" s="224" t="str">
        <f>IFERROR(VLOOKUP(S406,'Tablas de calculos'!$AU$16:$AV$24,2,FALSE),"")</f>
        <v/>
      </c>
      <c r="U406" s="208" t="str">
        <f>IFERROR(VLOOKUP(T406,'Tablas de calculos'!$AV$16:$AY$24,4),"")</f>
        <v/>
      </c>
      <c r="V406" s="207"/>
      <c r="W406" s="207"/>
      <c r="X406" s="123" t="str">
        <f t="shared" si="31"/>
        <v/>
      </c>
      <c r="Y406" s="208" t="str">
        <f>IFERROR(VLOOKUP(X406,'Tablas de calculos'!$AZ$4:$BE$11,5,FALSE),"")</f>
        <v/>
      </c>
      <c r="Z406" s="208" t="str">
        <f>IFERROR(VLOOKUP(X406,'Tablas de calculos'!$AZ$4:$BE$11,6,FALSE),"")</f>
        <v/>
      </c>
    </row>
    <row r="407" spans="1:26" ht="60" x14ac:dyDescent="0.25">
      <c r="A407" s="232" t="s">
        <v>1130</v>
      </c>
      <c r="B407" s="61">
        <v>70</v>
      </c>
      <c r="C407" s="205" t="str">
        <f>+VLOOKUP(Tabla9[[#This Row],[Cod. Riesgo]],Tabla_Riesgos[[Número]:[Tipo de Riesgo]],6,FALSE)</f>
        <v>Seguridad de la Información</v>
      </c>
      <c r="D407" s="119" t="s">
        <v>102</v>
      </c>
      <c r="E407" s="120" t="s">
        <v>678</v>
      </c>
      <c r="F407" s="121" t="s">
        <v>322</v>
      </c>
      <c r="G407" s="125" t="s">
        <v>323</v>
      </c>
      <c r="H407" s="472"/>
      <c r="I407" s="207"/>
      <c r="J407" s="207"/>
      <c r="K407" s="207"/>
      <c r="L407" s="207"/>
      <c r="M407" s="207"/>
      <c r="N407" s="232"/>
      <c r="O407" s="207"/>
      <c r="P407" s="123">
        <f t="shared" si="28"/>
        <v>0</v>
      </c>
      <c r="Q407" s="208" t="str">
        <f t="shared" si="29"/>
        <v>Debil</v>
      </c>
      <c r="R407" s="207"/>
      <c r="S407" s="224" t="str">
        <f t="shared" si="30"/>
        <v>Debil</v>
      </c>
      <c r="T407" s="224" t="str">
        <f>IFERROR(VLOOKUP(S407,'Tablas de calculos'!$AU$16:$AV$24,2,FALSE),"")</f>
        <v/>
      </c>
      <c r="U407" s="208" t="str">
        <f>IFERROR(VLOOKUP(T407,'Tablas de calculos'!$AV$16:$AY$24,4),"")</f>
        <v/>
      </c>
      <c r="V407" s="207"/>
      <c r="W407" s="207"/>
      <c r="X407" s="123" t="str">
        <f t="shared" si="31"/>
        <v/>
      </c>
      <c r="Y407" s="208" t="str">
        <f>IFERROR(VLOOKUP(X407,'Tablas de calculos'!$AZ$4:$BE$11,5,FALSE),"")</f>
        <v/>
      </c>
      <c r="Z407" s="208" t="str">
        <f>IFERROR(VLOOKUP(X407,'Tablas de calculos'!$AZ$4:$BE$11,6,FALSE),"")</f>
        <v/>
      </c>
    </row>
    <row r="408" spans="1:26" ht="30" x14ac:dyDescent="0.25">
      <c r="A408" s="232" t="s">
        <v>1130</v>
      </c>
      <c r="B408" s="61">
        <v>70</v>
      </c>
      <c r="C408" s="205" t="str">
        <f>+VLOOKUP(Tabla9[[#This Row],[Cod. Riesgo]],Tabla_Riesgos[[Número]:[Tipo de Riesgo]],6,FALSE)</f>
        <v>Seguridad de la Información</v>
      </c>
      <c r="D408" s="119" t="s">
        <v>102</v>
      </c>
      <c r="E408" s="120" t="s">
        <v>678</v>
      </c>
      <c r="F408" s="121" t="s">
        <v>324</v>
      </c>
      <c r="G408" s="125" t="s">
        <v>325</v>
      </c>
      <c r="H408" s="472"/>
      <c r="I408" s="207"/>
      <c r="J408" s="207"/>
      <c r="K408" s="207"/>
      <c r="L408" s="207"/>
      <c r="M408" s="207"/>
      <c r="N408" s="232"/>
      <c r="O408" s="207"/>
      <c r="P408" s="123">
        <f t="shared" si="28"/>
        <v>0</v>
      </c>
      <c r="Q408" s="208" t="str">
        <f t="shared" si="29"/>
        <v>Debil</v>
      </c>
      <c r="R408" s="207"/>
      <c r="S408" s="224" t="str">
        <f t="shared" si="30"/>
        <v>Debil</v>
      </c>
      <c r="T408" s="224" t="str">
        <f>IFERROR(VLOOKUP(S408,'Tablas de calculos'!$AU$16:$AV$24,2,FALSE),"")</f>
        <v/>
      </c>
      <c r="U408" s="208" t="str">
        <f>IFERROR(VLOOKUP(T408,'Tablas de calculos'!$AV$16:$AY$24,4),"")</f>
        <v/>
      </c>
      <c r="V408" s="207"/>
      <c r="W408" s="207"/>
      <c r="X408" s="123" t="str">
        <f t="shared" si="31"/>
        <v/>
      </c>
      <c r="Y408" s="208" t="str">
        <f>IFERROR(VLOOKUP(X408,'Tablas de calculos'!$AZ$4:$BE$11,5,FALSE),"")</f>
        <v/>
      </c>
      <c r="Z408" s="208" t="str">
        <f>IFERROR(VLOOKUP(X408,'Tablas de calculos'!$AZ$4:$BE$11,6,FALSE),"")</f>
        <v/>
      </c>
    </row>
    <row r="409" spans="1:26" ht="30" x14ac:dyDescent="0.25">
      <c r="A409" s="232" t="s">
        <v>1130</v>
      </c>
      <c r="B409" s="61">
        <v>70</v>
      </c>
      <c r="C409" s="205" t="str">
        <f>+VLOOKUP(Tabla9[[#This Row],[Cod. Riesgo]],Tabla_Riesgos[[Número]:[Tipo de Riesgo]],6,FALSE)</f>
        <v>Seguridad de la Información</v>
      </c>
      <c r="D409" s="119" t="s">
        <v>102</v>
      </c>
      <c r="E409" s="120" t="s">
        <v>678</v>
      </c>
      <c r="F409" s="121" t="s">
        <v>326</v>
      </c>
      <c r="G409" s="125" t="s">
        <v>327</v>
      </c>
      <c r="H409" s="472"/>
      <c r="I409" s="207"/>
      <c r="J409" s="207"/>
      <c r="K409" s="207"/>
      <c r="L409" s="207"/>
      <c r="M409" s="207"/>
      <c r="N409" s="232"/>
      <c r="O409" s="207"/>
      <c r="P409" s="123">
        <f t="shared" si="28"/>
        <v>0</v>
      </c>
      <c r="Q409" s="208" t="str">
        <f t="shared" si="29"/>
        <v>Debil</v>
      </c>
      <c r="R409" s="207"/>
      <c r="S409" s="224" t="str">
        <f t="shared" si="30"/>
        <v>Debil</v>
      </c>
      <c r="T409" s="224" t="str">
        <f>IFERROR(VLOOKUP(S409,'Tablas de calculos'!$AU$16:$AV$24,2,FALSE),"")</f>
        <v/>
      </c>
      <c r="U409" s="208" t="str">
        <f>IFERROR(VLOOKUP(T409,'Tablas de calculos'!$AV$16:$AY$24,4),"")</f>
        <v/>
      </c>
      <c r="V409" s="207"/>
      <c r="W409" s="207"/>
      <c r="X409" s="123" t="str">
        <f t="shared" si="31"/>
        <v/>
      </c>
      <c r="Y409" s="208" t="str">
        <f>IFERROR(VLOOKUP(X409,'Tablas de calculos'!$AZ$4:$BE$11,5,FALSE),"")</f>
        <v/>
      </c>
      <c r="Z409" s="208" t="str">
        <f>IFERROR(VLOOKUP(X409,'Tablas de calculos'!$AZ$4:$BE$11,6,FALSE),"")</f>
        <v/>
      </c>
    </row>
    <row r="410" spans="1:26" ht="30" x14ac:dyDescent="0.25">
      <c r="A410" s="232" t="s">
        <v>1130</v>
      </c>
      <c r="B410" s="61">
        <v>71</v>
      </c>
      <c r="C410" s="205" t="str">
        <f>+VLOOKUP(Tabla9[[#This Row],[Cod. Riesgo]],Tabla_Riesgos[[Número]:[Tipo de Riesgo]],6,FALSE)</f>
        <v>Operativo</v>
      </c>
      <c r="D410" s="119" t="s">
        <v>82</v>
      </c>
      <c r="E410" s="120" t="s">
        <v>83</v>
      </c>
      <c r="F410" s="121" t="s">
        <v>328</v>
      </c>
      <c r="G410" s="125" t="s">
        <v>329</v>
      </c>
      <c r="H410" s="472"/>
      <c r="I410" s="207"/>
      <c r="J410" s="207"/>
      <c r="K410" s="207"/>
      <c r="L410" s="207"/>
      <c r="M410" s="207"/>
      <c r="N410" s="232"/>
      <c r="O410" s="207"/>
      <c r="P410" s="123">
        <f t="shared" si="28"/>
        <v>0</v>
      </c>
      <c r="Q410" s="208" t="str">
        <f t="shared" si="29"/>
        <v>Debil</v>
      </c>
      <c r="R410" s="207"/>
      <c r="S410" s="224" t="str">
        <f t="shared" si="30"/>
        <v>Debil</v>
      </c>
      <c r="T410" s="224" t="str">
        <f>IFERROR(VLOOKUP(S410,'Tablas de calculos'!$AU$16:$AV$24,2,FALSE),"")</f>
        <v/>
      </c>
      <c r="U410" s="208" t="str">
        <f>IFERROR(VLOOKUP(T410,'Tablas de calculos'!$AV$16:$AY$24,4),"")</f>
        <v/>
      </c>
      <c r="V410" s="207"/>
      <c r="W410" s="207"/>
      <c r="X410" s="123" t="str">
        <f t="shared" si="31"/>
        <v/>
      </c>
      <c r="Y410" s="208" t="str">
        <f>IFERROR(VLOOKUP(X410,'Tablas de calculos'!$AZ$4:$BE$11,5,FALSE),"")</f>
        <v/>
      </c>
      <c r="Z410" s="208" t="str">
        <f>IFERROR(VLOOKUP(X410,'Tablas de calculos'!$AZ$4:$BE$11,6,FALSE),"")</f>
        <v/>
      </c>
    </row>
    <row r="411" spans="1:26" ht="30" x14ac:dyDescent="0.25">
      <c r="A411" s="232" t="s">
        <v>1130</v>
      </c>
      <c r="B411" s="61">
        <v>71</v>
      </c>
      <c r="C411" s="205" t="str">
        <f>+VLOOKUP(Tabla9[[#This Row],[Cod. Riesgo]],Tabla_Riesgos[[Número]:[Tipo de Riesgo]],6,FALSE)</f>
        <v>Operativo</v>
      </c>
      <c r="D411" s="119" t="s">
        <v>82</v>
      </c>
      <c r="E411" s="120" t="s">
        <v>83</v>
      </c>
      <c r="F411" s="121" t="s">
        <v>330</v>
      </c>
      <c r="G411" s="125" t="s">
        <v>331</v>
      </c>
      <c r="H411" s="472"/>
      <c r="I411" s="207"/>
      <c r="J411" s="207"/>
      <c r="K411" s="207"/>
      <c r="L411" s="207"/>
      <c r="M411" s="207"/>
      <c r="N411" s="232"/>
      <c r="O411" s="207"/>
      <c r="P411" s="123">
        <f t="shared" si="28"/>
        <v>0</v>
      </c>
      <c r="Q411" s="208" t="str">
        <f t="shared" si="29"/>
        <v>Debil</v>
      </c>
      <c r="R411" s="207"/>
      <c r="S411" s="224" t="str">
        <f t="shared" si="30"/>
        <v>Debil</v>
      </c>
      <c r="T411" s="224" t="str">
        <f>IFERROR(VLOOKUP(S411,'Tablas de calculos'!$AU$16:$AV$24,2,FALSE),"")</f>
        <v/>
      </c>
      <c r="U411" s="208" t="str">
        <f>IFERROR(VLOOKUP(T411,'Tablas de calculos'!$AV$16:$AY$24,4),"")</f>
        <v/>
      </c>
      <c r="V411" s="207"/>
      <c r="W411" s="207"/>
      <c r="X411" s="123" t="str">
        <f t="shared" si="31"/>
        <v/>
      </c>
      <c r="Y411" s="208" t="str">
        <f>IFERROR(VLOOKUP(X411,'Tablas de calculos'!$AZ$4:$BE$11,5,FALSE),"")</f>
        <v/>
      </c>
      <c r="Z411" s="208" t="str">
        <f>IFERROR(VLOOKUP(X411,'Tablas de calculos'!$AZ$4:$BE$11,6,FALSE),"")</f>
        <v/>
      </c>
    </row>
    <row r="412" spans="1:26" ht="60" x14ac:dyDescent="0.25">
      <c r="A412" s="232" t="s">
        <v>1130</v>
      </c>
      <c r="B412" s="61">
        <v>72</v>
      </c>
      <c r="C412" s="205" t="str">
        <f>+VLOOKUP(Tabla9[[#This Row],[Cod. Riesgo]],Tabla_Riesgos[[Número]:[Tipo de Riesgo]],6,FALSE)</f>
        <v>Operativo</v>
      </c>
      <c r="D412" s="119" t="s">
        <v>676</v>
      </c>
      <c r="E412" s="120" t="s">
        <v>679</v>
      </c>
      <c r="F412" s="121">
        <v>72.010000000000005</v>
      </c>
      <c r="G412" s="125" t="s">
        <v>332</v>
      </c>
      <c r="H412" s="472"/>
      <c r="I412" s="207"/>
      <c r="J412" s="207"/>
      <c r="K412" s="207"/>
      <c r="L412" s="207"/>
      <c r="M412" s="207"/>
      <c r="N412" s="232"/>
      <c r="O412" s="207"/>
      <c r="P412" s="123">
        <f t="shared" si="28"/>
        <v>0</v>
      </c>
      <c r="Q412" s="208" t="str">
        <f t="shared" si="29"/>
        <v>Debil</v>
      </c>
      <c r="R412" s="207"/>
      <c r="S412" s="224" t="str">
        <f t="shared" si="30"/>
        <v>Debil</v>
      </c>
      <c r="T412" s="224" t="str">
        <f>IFERROR(VLOOKUP(S412,'Tablas de calculos'!$AU$16:$AV$24,2,FALSE),"")</f>
        <v/>
      </c>
      <c r="U412" s="208" t="str">
        <f>IFERROR(VLOOKUP(T412,'Tablas de calculos'!$AV$16:$AY$24,4),"")</f>
        <v/>
      </c>
      <c r="V412" s="207"/>
      <c r="W412" s="207"/>
      <c r="X412" s="123" t="str">
        <f t="shared" si="31"/>
        <v/>
      </c>
      <c r="Y412" s="208" t="str">
        <f>IFERROR(VLOOKUP(X412,'Tablas de calculos'!$AZ$4:$BE$11,5,FALSE),"")</f>
        <v/>
      </c>
      <c r="Z412" s="208" t="str">
        <f>IFERROR(VLOOKUP(X412,'Tablas de calculos'!$AZ$4:$BE$11,6,FALSE),"")</f>
        <v/>
      </c>
    </row>
    <row r="413" spans="1:26" ht="45" x14ac:dyDescent="0.25">
      <c r="A413" s="232" t="s">
        <v>1130</v>
      </c>
      <c r="B413" s="61">
        <v>73</v>
      </c>
      <c r="C413" s="205" t="str">
        <f>+VLOOKUP(Tabla9[[#This Row],[Cod. Riesgo]],Tabla_Riesgos[[Número]:[Tipo de Riesgo]],6,FALSE)</f>
        <v>Seguridad de la Información</v>
      </c>
      <c r="D413" s="119" t="s">
        <v>102</v>
      </c>
      <c r="E413" s="120" t="s">
        <v>86</v>
      </c>
      <c r="F413" s="121">
        <v>73.010000000000005</v>
      </c>
      <c r="G413" s="125" t="s">
        <v>333</v>
      </c>
      <c r="H413" s="472"/>
      <c r="I413" s="207"/>
      <c r="J413" s="207"/>
      <c r="K413" s="207"/>
      <c r="L413" s="207"/>
      <c r="M413" s="207"/>
      <c r="N413" s="232"/>
      <c r="O413" s="207"/>
      <c r="P413" s="123">
        <f t="shared" si="28"/>
        <v>0</v>
      </c>
      <c r="Q413" s="208" t="str">
        <f t="shared" si="29"/>
        <v>Debil</v>
      </c>
      <c r="R413" s="207"/>
      <c r="S413" s="224" t="str">
        <f t="shared" si="30"/>
        <v>Debil</v>
      </c>
      <c r="T413" s="224" t="str">
        <f>IFERROR(VLOOKUP(S413,'Tablas de calculos'!$AU$16:$AV$24,2,FALSE),"")</f>
        <v/>
      </c>
      <c r="U413" s="208" t="str">
        <f>IFERROR(VLOOKUP(T413,'Tablas de calculos'!$AV$16:$AY$24,4),"")</f>
        <v/>
      </c>
      <c r="V413" s="207"/>
      <c r="W413" s="207"/>
      <c r="X413" s="123" t="str">
        <f t="shared" si="31"/>
        <v/>
      </c>
      <c r="Y413" s="208" t="str">
        <f>IFERROR(VLOOKUP(X413,'Tablas de calculos'!$AZ$4:$BE$11,5,FALSE),"")</f>
        <v/>
      </c>
      <c r="Z413" s="208" t="str">
        <f>IFERROR(VLOOKUP(X413,'Tablas de calculos'!$AZ$4:$BE$11,6,FALSE),"")</f>
        <v/>
      </c>
    </row>
    <row r="414" spans="1:26" ht="60" x14ac:dyDescent="0.25">
      <c r="A414" s="232" t="s">
        <v>1130</v>
      </c>
      <c r="B414" s="61">
        <v>76</v>
      </c>
      <c r="C414" s="205" t="str">
        <f>+VLOOKUP(Tabla9[[#This Row],[Cod. Riesgo]],Tabla_Riesgos[[Número]:[Tipo de Riesgo]],6,FALSE)</f>
        <v>Operativo</v>
      </c>
      <c r="D414" s="119" t="s">
        <v>26</v>
      </c>
      <c r="E414" s="120" t="s">
        <v>747</v>
      </c>
      <c r="F414" s="121">
        <v>76.010000000000005</v>
      </c>
      <c r="G414" s="125"/>
      <c r="H414" s="472"/>
      <c r="I414" s="207"/>
      <c r="J414" s="207"/>
      <c r="K414" s="207"/>
      <c r="L414" s="207"/>
      <c r="M414" s="207"/>
      <c r="N414" s="232"/>
      <c r="O414" s="207"/>
      <c r="P414" s="123">
        <f t="shared" si="28"/>
        <v>0</v>
      </c>
      <c r="Q414" s="208" t="str">
        <f t="shared" si="29"/>
        <v>Debil</v>
      </c>
      <c r="R414" s="207"/>
      <c r="S414" s="224" t="str">
        <f t="shared" si="30"/>
        <v>Debil</v>
      </c>
      <c r="T414" s="224" t="str">
        <f>IFERROR(VLOOKUP(S414,'Tablas de calculos'!$AU$16:$AV$24,2,FALSE),"")</f>
        <v/>
      </c>
      <c r="U414" s="208" t="str">
        <f>IFERROR(VLOOKUP(T414,'Tablas de calculos'!$AV$16:$AY$24,4),"")</f>
        <v/>
      </c>
      <c r="V414" s="207"/>
      <c r="W414" s="207"/>
      <c r="X414" s="123" t="str">
        <f t="shared" si="31"/>
        <v/>
      </c>
      <c r="Y414" s="208" t="str">
        <f>IFERROR(VLOOKUP(X414,'Tablas de calculos'!$AZ$4:$BE$11,5,FALSE),"")</f>
        <v/>
      </c>
      <c r="Z414" s="208" t="str">
        <f>IFERROR(VLOOKUP(X414,'Tablas de calculos'!$AZ$4:$BE$11,6,FALSE),"")</f>
        <v/>
      </c>
    </row>
    <row r="415" spans="1:26" ht="75" x14ac:dyDescent="0.25">
      <c r="A415" s="232" t="s">
        <v>1130</v>
      </c>
      <c r="B415" s="61">
        <v>77</v>
      </c>
      <c r="C415" s="205" t="str">
        <f>+VLOOKUP(Tabla9[[#This Row],[Cod. Riesgo]],Tabla_Riesgos[[Número]:[Tipo de Riesgo]],6,FALSE)</f>
        <v>Operativo</v>
      </c>
      <c r="D415" s="119" t="s">
        <v>12</v>
      </c>
      <c r="E415" s="120" t="s">
        <v>89</v>
      </c>
      <c r="F415" s="121">
        <v>77.010000000000005</v>
      </c>
      <c r="G415" s="125"/>
      <c r="H415" s="472"/>
      <c r="I415" s="207"/>
      <c r="J415" s="207"/>
      <c r="K415" s="207"/>
      <c r="L415" s="207"/>
      <c r="M415" s="207"/>
      <c r="N415" s="232"/>
      <c r="O415" s="207"/>
      <c r="P415" s="123">
        <f t="shared" si="28"/>
        <v>0</v>
      </c>
      <c r="Q415" s="208" t="str">
        <f t="shared" si="29"/>
        <v>Debil</v>
      </c>
      <c r="R415" s="207"/>
      <c r="S415" s="224" t="str">
        <f t="shared" si="30"/>
        <v>Debil</v>
      </c>
      <c r="T415" s="224" t="str">
        <f>IFERROR(VLOOKUP(S415,'Tablas de calculos'!$AU$16:$AV$24,2,FALSE),"")</f>
        <v/>
      </c>
      <c r="U415" s="208" t="str">
        <f>IFERROR(VLOOKUP(T415,'Tablas de calculos'!$AV$16:$AY$24,4),"")</f>
        <v/>
      </c>
      <c r="V415" s="207"/>
      <c r="W415" s="207"/>
      <c r="X415" s="123" t="str">
        <f t="shared" si="31"/>
        <v/>
      </c>
      <c r="Y415" s="208" t="str">
        <f>IFERROR(VLOOKUP(X415,'Tablas de calculos'!$AZ$4:$BE$11,5,FALSE),"")</f>
        <v/>
      </c>
      <c r="Z415" s="208" t="str">
        <f>IFERROR(VLOOKUP(X415,'Tablas de calculos'!$AZ$4:$BE$11,6,FALSE),"")</f>
        <v/>
      </c>
    </row>
    <row r="416" spans="1:26" ht="60" x14ac:dyDescent="0.25">
      <c r="A416" s="232" t="s">
        <v>1130</v>
      </c>
      <c r="B416" s="61">
        <v>78</v>
      </c>
      <c r="C416" s="205" t="str">
        <f>+VLOOKUP(Tabla9[[#This Row],[Cod. Riesgo]],Tabla_Riesgos[[Número]:[Tipo de Riesgo]],6,FALSE)</f>
        <v>Seguridad de la Información</v>
      </c>
      <c r="D416" s="119" t="s">
        <v>26</v>
      </c>
      <c r="E416" s="120" t="s">
        <v>682</v>
      </c>
      <c r="F416" s="121">
        <v>78.010000000000005</v>
      </c>
      <c r="G416" s="125"/>
      <c r="H416" s="472"/>
      <c r="I416" s="207"/>
      <c r="J416" s="207"/>
      <c r="K416" s="207"/>
      <c r="L416" s="207"/>
      <c r="M416" s="207"/>
      <c r="N416" s="232"/>
      <c r="O416" s="207"/>
      <c r="P416" s="123">
        <f t="shared" si="28"/>
        <v>0</v>
      </c>
      <c r="Q416" s="208" t="str">
        <f t="shared" si="29"/>
        <v>Debil</v>
      </c>
      <c r="R416" s="207"/>
      <c r="S416" s="224" t="str">
        <f t="shared" si="30"/>
        <v>Debil</v>
      </c>
      <c r="T416" s="224" t="str">
        <f>IFERROR(VLOOKUP(S416,'Tablas de calculos'!$AU$16:$AV$24,2,FALSE),"")</f>
        <v/>
      </c>
      <c r="U416" s="208" t="str">
        <f>IFERROR(VLOOKUP(T416,'Tablas de calculos'!$AV$16:$AY$24,4),"")</f>
        <v/>
      </c>
      <c r="V416" s="207"/>
      <c r="W416" s="207"/>
      <c r="X416" s="123" t="str">
        <f t="shared" si="31"/>
        <v/>
      </c>
      <c r="Y416" s="208" t="str">
        <f>IFERROR(VLOOKUP(X416,'Tablas de calculos'!$AZ$4:$BE$11,5,FALSE),"")</f>
        <v/>
      </c>
      <c r="Z416" s="208" t="str">
        <f>IFERROR(VLOOKUP(X416,'Tablas de calculos'!$AZ$4:$BE$11,6,FALSE),"")</f>
        <v/>
      </c>
    </row>
    <row r="417" spans="1:26" ht="45" x14ac:dyDescent="0.25">
      <c r="A417" s="232" t="s">
        <v>1130</v>
      </c>
      <c r="B417" s="61">
        <v>79</v>
      </c>
      <c r="C417" s="205" t="str">
        <f>+VLOOKUP(Tabla9[[#This Row],[Cod. Riesgo]],Tabla_Riesgos[[Número]:[Tipo de Riesgo]],6,FALSE)</f>
        <v>Operativo</v>
      </c>
      <c r="D417" s="119" t="s">
        <v>12</v>
      </c>
      <c r="E417" s="120" t="s">
        <v>637</v>
      </c>
      <c r="F417" s="121">
        <v>79.010000000000005</v>
      </c>
      <c r="G417" s="125"/>
      <c r="H417" s="472"/>
      <c r="I417" s="207"/>
      <c r="J417" s="207"/>
      <c r="K417" s="207"/>
      <c r="L417" s="207"/>
      <c r="M417" s="207"/>
      <c r="N417" s="232"/>
      <c r="O417" s="207"/>
      <c r="P417" s="123">
        <f t="shared" si="28"/>
        <v>0</v>
      </c>
      <c r="Q417" s="208" t="str">
        <f t="shared" si="29"/>
        <v>Debil</v>
      </c>
      <c r="R417" s="207"/>
      <c r="S417" s="224" t="str">
        <f t="shared" si="30"/>
        <v>Debil</v>
      </c>
      <c r="T417" s="224" t="str">
        <f>IFERROR(VLOOKUP(S417,'Tablas de calculos'!$AU$16:$AV$24,2,FALSE),"")</f>
        <v/>
      </c>
      <c r="U417" s="208" t="str">
        <f>IFERROR(VLOOKUP(T417,'Tablas de calculos'!$AV$16:$AY$24,4),"")</f>
        <v/>
      </c>
      <c r="V417" s="207"/>
      <c r="W417" s="207"/>
      <c r="X417" s="123" t="str">
        <f t="shared" si="31"/>
        <v/>
      </c>
      <c r="Y417" s="208" t="str">
        <f>IFERROR(VLOOKUP(X417,'Tablas de calculos'!$AZ$4:$BE$11,5,FALSE),"")</f>
        <v/>
      </c>
      <c r="Z417" s="208" t="str">
        <f>IFERROR(VLOOKUP(X417,'Tablas de calculos'!$AZ$4:$BE$11,6,FALSE),"")</f>
        <v/>
      </c>
    </row>
    <row r="418" spans="1:26" ht="30" x14ac:dyDescent="0.25">
      <c r="A418" s="232" t="s">
        <v>1130</v>
      </c>
      <c r="B418" s="61">
        <v>80</v>
      </c>
      <c r="C418" s="205" t="str">
        <f>+VLOOKUP(Tabla9[[#This Row],[Cod. Riesgo]],Tabla_Riesgos[[Número]:[Tipo de Riesgo]],6,FALSE)</f>
        <v>Operativo</v>
      </c>
      <c r="D418" s="119" t="s">
        <v>55</v>
      </c>
      <c r="E418" s="120" t="s">
        <v>90</v>
      </c>
      <c r="F418" s="121">
        <v>80.010000000000005</v>
      </c>
      <c r="G418" s="125"/>
      <c r="H418" s="472"/>
      <c r="I418" s="207"/>
      <c r="J418" s="207"/>
      <c r="K418" s="207"/>
      <c r="L418" s="207"/>
      <c r="M418" s="207"/>
      <c r="N418" s="232"/>
      <c r="O418" s="207"/>
      <c r="P418" s="123">
        <f t="shared" si="28"/>
        <v>0</v>
      </c>
      <c r="Q418" s="208" t="str">
        <f t="shared" si="29"/>
        <v>Debil</v>
      </c>
      <c r="R418" s="207"/>
      <c r="S418" s="224" t="str">
        <f t="shared" si="30"/>
        <v>Debil</v>
      </c>
      <c r="T418" s="224" t="str">
        <f>IFERROR(VLOOKUP(S418,'Tablas de calculos'!$AU$16:$AV$24,2,FALSE),"")</f>
        <v/>
      </c>
      <c r="U418" s="208" t="str">
        <f>IFERROR(VLOOKUP(T418,'Tablas de calculos'!$AV$16:$AY$24,4),"")</f>
        <v/>
      </c>
      <c r="V418" s="207"/>
      <c r="W418" s="207"/>
      <c r="X418" s="123" t="str">
        <f t="shared" si="31"/>
        <v/>
      </c>
      <c r="Y418" s="208" t="str">
        <f>IFERROR(VLOOKUP(X418,'Tablas de calculos'!$AZ$4:$BE$11,5,FALSE),"")</f>
        <v/>
      </c>
      <c r="Z418" s="208" t="str">
        <f>IFERROR(VLOOKUP(X418,'Tablas de calculos'!$AZ$4:$BE$11,6,FALSE),"")</f>
        <v/>
      </c>
    </row>
    <row r="419" spans="1:26" ht="45" x14ac:dyDescent="0.25">
      <c r="A419" s="232" t="s">
        <v>1130</v>
      </c>
      <c r="B419" s="14">
        <v>81</v>
      </c>
      <c r="C419" s="205" t="str">
        <f>+VLOOKUP(Tabla9[[#This Row],[Cod. Riesgo]],Tabla_Riesgos[[Número]:[Tipo de Riesgo]],6,FALSE)</f>
        <v>Operativo</v>
      </c>
      <c r="D419" s="119" t="s">
        <v>26</v>
      </c>
      <c r="E419" s="120" t="s">
        <v>751</v>
      </c>
      <c r="F419" s="121">
        <v>81.010000000000005</v>
      </c>
      <c r="G419" s="125" t="s">
        <v>334</v>
      </c>
      <c r="H419" s="473"/>
      <c r="I419" s="207"/>
      <c r="J419" s="207"/>
      <c r="K419" s="207"/>
      <c r="L419" s="207"/>
      <c r="M419" s="207"/>
      <c r="N419" s="232"/>
      <c r="O419" s="207"/>
      <c r="P419" s="123">
        <f t="shared" si="28"/>
        <v>0</v>
      </c>
      <c r="Q419" s="208" t="str">
        <f t="shared" si="29"/>
        <v>Debil</v>
      </c>
      <c r="R419" s="207"/>
      <c r="S419" s="224" t="str">
        <f t="shared" si="30"/>
        <v>Debil</v>
      </c>
      <c r="T419" s="224" t="str">
        <f>IFERROR(VLOOKUP(S419,'Tablas de calculos'!$AU$16:$AV$24,2,FALSE),"")</f>
        <v/>
      </c>
      <c r="U419" s="208" t="str">
        <f>IFERROR(VLOOKUP(T419,'Tablas de calculos'!$AV$16:$AY$24,4),"")</f>
        <v/>
      </c>
      <c r="V419" s="207"/>
      <c r="W419" s="207"/>
      <c r="X419" s="123" t="str">
        <f t="shared" si="31"/>
        <v/>
      </c>
      <c r="Y419" s="208" t="str">
        <f>IFERROR(VLOOKUP(X419,'Tablas de calculos'!$AZ$4:$BE$11,5,FALSE),"")</f>
        <v/>
      </c>
      <c r="Z419" s="208" t="str">
        <f>IFERROR(VLOOKUP(X419,'Tablas de calculos'!$AZ$4:$BE$11,6,FALSE),"")</f>
        <v/>
      </c>
    </row>
    <row r="420" spans="1:26" ht="60" x14ac:dyDescent="0.25">
      <c r="A420" s="232" t="s">
        <v>1130</v>
      </c>
      <c r="B420" s="14">
        <v>81</v>
      </c>
      <c r="C420" s="205" t="str">
        <f>+VLOOKUP(Tabla9[[#This Row],[Cod. Riesgo]],Tabla_Riesgos[[Número]:[Tipo de Riesgo]],6,FALSE)</f>
        <v>Operativo</v>
      </c>
      <c r="D420" s="119" t="s">
        <v>26</v>
      </c>
      <c r="E420" s="120" t="s">
        <v>751</v>
      </c>
      <c r="F420" s="121">
        <v>81.02</v>
      </c>
      <c r="G420" s="125" t="s">
        <v>335</v>
      </c>
      <c r="H420" s="473"/>
      <c r="I420" s="207"/>
      <c r="J420" s="207"/>
      <c r="K420" s="207"/>
      <c r="L420" s="207"/>
      <c r="M420" s="207"/>
      <c r="N420" s="232"/>
      <c r="O420" s="207"/>
      <c r="P420" s="123">
        <f t="shared" si="28"/>
        <v>0</v>
      </c>
      <c r="Q420" s="208" t="str">
        <f t="shared" si="29"/>
        <v>Debil</v>
      </c>
      <c r="R420" s="207"/>
      <c r="S420" s="224" t="str">
        <f t="shared" si="30"/>
        <v>Debil</v>
      </c>
      <c r="T420" s="224" t="str">
        <f>IFERROR(VLOOKUP(S420,'Tablas de calculos'!$AU$16:$AV$24,2,FALSE),"")</f>
        <v/>
      </c>
      <c r="U420" s="208" t="str">
        <f>IFERROR(VLOOKUP(T420,'Tablas de calculos'!$AV$16:$AY$24,4),"")</f>
        <v/>
      </c>
      <c r="V420" s="207"/>
      <c r="W420" s="207"/>
      <c r="X420" s="123" t="str">
        <f t="shared" si="31"/>
        <v/>
      </c>
      <c r="Y420" s="208" t="str">
        <f>IFERROR(VLOOKUP(X420,'Tablas de calculos'!$AZ$4:$BE$11,5,FALSE),"")</f>
        <v/>
      </c>
      <c r="Z420" s="208" t="str">
        <f>IFERROR(VLOOKUP(X420,'Tablas de calculos'!$AZ$4:$BE$11,6,FALSE),"")</f>
        <v/>
      </c>
    </row>
    <row r="421" spans="1:26" ht="60" x14ac:dyDescent="0.25">
      <c r="A421" s="232" t="s">
        <v>1130</v>
      </c>
      <c r="B421" s="14">
        <v>81</v>
      </c>
      <c r="C421" s="205" t="str">
        <f>+VLOOKUP(Tabla9[[#This Row],[Cod. Riesgo]],Tabla_Riesgos[[Número]:[Tipo de Riesgo]],6,FALSE)</f>
        <v>Operativo</v>
      </c>
      <c r="D421" s="119" t="s">
        <v>26</v>
      </c>
      <c r="E421" s="120" t="s">
        <v>751</v>
      </c>
      <c r="F421" s="121">
        <v>81.03</v>
      </c>
      <c r="G421" s="125" t="s">
        <v>336</v>
      </c>
      <c r="H421" s="473"/>
      <c r="I421" s="207"/>
      <c r="J421" s="207"/>
      <c r="K421" s="207"/>
      <c r="L421" s="207"/>
      <c r="M421" s="207"/>
      <c r="N421" s="232"/>
      <c r="O421" s="207"/>
      <c r="P421" s="123">
        <f t="shared" si="28"/>
        <v>0</v>
      </c>
      <c r="Q421" s="208" t="str">
        <f t="shared" si="29"/>
        <v>Debil</v>
      </c>
      <c r="R421" s="207"/>
      <c r="S421" s="224" t="str">
        <f t="shared" si="30"/>
        <v>Debil</v>
      </c>
      <c r="T421" s="224" t="str">
        <f>IFERROR(VLOOKUP(S421,'Tablas de calculos'!$AU$16:$AV$24,2,FALSE),"")</f>
        <v/>
      </c>
      <c r="U421" s="208" t="str">
        <f>IFERROR(VLOOKUP(T421,'Tablas de calculos'!$AV$16:$AY$24,4),"")</f>
        <v/>
      </c>
      <c r="V421" s="207"/>
      <c r="W421" s="207"/>
      <c r="X421" s="123" t="str">
        <f t="shared" si="31"/>
        <v/>
      </c>
      <c r="Y421" s="208" t="str">
        <f>IFERROR(VLOOKUP(X421,'Tablas de calculos'!$AZ$4:$BE$11,5,FALSE),"")</f>
        <v/>
      </c>
      <c r="Z421" s="208" t="str">
        <f>IFERROR(VLOOKUP(X421,'Tablas de calculos'!$AZ$4:$BE$11,6,FALSE),"")</f>
        <v/>
      </c>
    </row>
    <row r="422" spans="1:26" ht="75" x14ac:dyDescent="0.25">
      <c r="A422" s="232" t="s">
        <v>1130</v>
      </c>
      <c r="B422" s="14">
        <v>81</v>
      </c>
      <c r="C422" s="205" t="str">
        <f>+VLOOKUP(Tabla9[[#This Row],[Cod. Riesgo]],Tabla_Riesgos[[Número]:[Tipo de Riesgo]],6,FALSE)</f>
        <v>Operativo</v>
      </c>
      <c r="D422" s="119" t="s">
        <v>26</v>
      </c>
      <c r="E422" s="120" t="s">
        <v>751</v>
      </c>
      <c r="F422" s="121">
        <v>81.040000000000006</v>
      </c>
      <c r="G422" s="125" t="s">
        <v>337</v>
      </c>
      <c r="H422" s="473"/>
      <c r="I422" s="207"/>
      <c r="J422" s="207"/>
      <c r="K422" s="207"/>
      <c r="L422" s="207"/>
      <c r="M422" s="207"/>
      <c r="N422" s="232"/>
      <c r="O422" s="207"/>
      <c r="P422" s="123">
        <f t="shared" si="28"/>
        <v>0</v>
      </c>
      <c r="Q422" s="208" t="str">
        <f t="shared" si="29"/>
        <v>Debil</v>
      </c>
      <c r="R422" s="207"/>
      <c r="S422" s="224" t="str">
        <f t="shared" si="30"/>
        <v>Debil</v>
      </c>
      <c r="T422" s="224" t="str">
        <f>IFERROR(VLOOKUP(S422,'Tablas de calculos'!$AU$16:$AV$24,2,FALSE),"")</f>
        <v/>
      </c>
      <c r="U422" s="208" t="str">
        <f>IFERROR(VLOOKUP(T422,'Tablas de calculos'!$AV$16:$AY$24,4),"")</f>
        <v/>
      </c>
      <c r="V422" s="207"/>
      <c r="W422" s="207"/>
      <c r="X422" s="123" t="str">
        <f t="shared" si="31"/>
        <v/>
      </c>
      <c r="Y422" s="208" t="str">
        <f>IFERROR(VLOOKUP(X422,'Tablas de calculos'!$AZ$4:$BE$11,5,FALSE),"")</f>
        <v/>
      </c>
      <c r="Z422" s="208" t="str">
        <f>IFERROR(VLOOKUP(X422,'Tablas de calculos'!$AZ$4:$BE$11,6,FALSE),"")</f>
        <v/>
      </c>
    </row>
    <row r="423" spans="1:26" ht="75" x14ac:dyDescent="0.25">
      <c r="A423" s="232" t="s">
        <v>1130</v>
      </c>
      <c r="B423" s="14">
        <v>82</v>
      </c>
      <c r="C423" s="205" t="str">
        <f>+VLOOKUP(Tabla9[[#This Row],[Cod. Riesgo]],Tabla_Riesgos[[Número]:[Tipo de Riesgo]],6,FALSE)</f>
        <v>Operativo</v>
      </c>
      <c r="D423" s="119" t="s">
        <v>26</v>
      </c>
      <c r="E423" s="120" t="s">
        <v>813</v>
      </c>
      <c r="F423" s="121">
        <v>82.01</v>
      </c>
      <c r="G423" s="125" t="s">
        <v>338</v>
      </c>
      <c r="H423" s="473"/>
      <c r="I423" s="207"/>
      <c r="J423" s="207"/>
      <c r="K423" s="207"/>
      <c r="L423" s="207"/>
      <c r="M423" s="207"/>
      <c r="N423" s="232"/>
      <c r="O423" s="207"/>
      <c r="P423" s="123">
        <f t="shared" si="28"/>
        <v>0</v>
      </c>
      <c r="Q423" s="208" t="str">
        <f t="shared" si="29"/>
        <v>Debil</v>
      </c>
      <c r="R423" s="207"/>
      <c r="S423" s="224" t="str">
        <f t="shared" si="30"/>
        <v>Debil</v>
      </c>
      <c r="T423" s="224" t="str">
        <f>IFERROR(VLOOKUP(S423,'Tablas de calculos'!$AU$16:$AV$24,2,FALSE),"")</f>
        <v/>
      </c>
      <c r="U423" s="208" t="str">
        <f>IFERROR(VLOOKUP(T423,'Tablas de calculos'!$AV$16:$AY$24,4),"")</f>
        <v/>
      </c>
      <c r="V423" s="207"/>
      <c r="W423" s="207"/>
      <c r="X423" s="123" t="str">
        <f t="shared" si="31"/>
        <v/>
      </c>
      <c r="Y423" s="208" t="str">
        <f>IFERROR(VLOOKUP(X423,'Tablas de calculos'!$AZ$4:$BE$11,5,FALSE),"")</f>
        <v/>
      </c>
      <c r="Z423" s="208" t="str">
        <f>IFERROR(VLOOKUP(X423,'Tablas de calculos'!$AZ$4:$BE$11,6,FALSE),"")</f>
        <v/>
      </c>
    </row>
    <row r="424" spans="1:26" ht="75" x14ac:dyDescent="0.25">
      <c r="A424" s="232" t="s">
        <v>1130</v>
      </c>
      <c r="B424" s="14">
        <v>82</v>
      </c>
      <c r="C424" s="205" t="str">
        <f>+VLOOKUP(Tabla9[[#This Row],[Cod. Riesgo]],Tabla_Riesgos[[Número]:[Tipo de Riesgo]],6,FALSE)</f>
        <v>Operativo</v>
      </c>
      <c r="D424" s="119" t="s">
        <v>26</v>
      </c>
      <c r="E424" s="120" t="s">
        <v>813</v>
      </c>
      <c r="F424" s="121">
        <v>82.02</v>
      </c>
      <c r="G424" s="125" t="s">
        <v>339</v>
      </c>
      <c r="H424" s="473"/>
      <c r="I424" s="207"/>
      <c r="J424" s="207"/>
      <c r="K424" s="207"/>
      <c r="L424" s="207"/>
      <c r="M424" s="207"/>
      <c r="N424" s="232"/>
      <c r="O424" s="207"/>
      <c r="P424" s="123">
        <f t="shared" si="28"/>
        <v>0</v>
      </c>
      <c r="Q424" s="208" t="str">
        <f t="shared" si="29"/>
        <v>Debil</v>
      </c>
      <c r="R424" s="207"/>
      <c r="S424" s="224" t="str">
        <f t="shared" si="30"/>
        <v>Debil</v>
      </c>
      <c r="T424" s="224" t="str">
        <f>IFERROR(VLOOKUP(S424,'Tablas de calculos'!$AU$16:$AV$24,2,FALSE),"")</f>
        <v/>
      </c>
      <c r="U424" s="208" t="str">
        <f>IFERROR(VLOOKUP(T424,'Tablas de calculos'!$AV$16:$AY$24,4),"")</f>
        <v/>
      </c>
      <c r="V424" s="207"/>
      <c r="W424" s="207"/>
      <c r="X424" s="123" t="str">
        <f t="shared" si="31"/>
        <v/>
      </c>
      <c r="Y424" s="208" t="str">
        <f>IFERROR(VLOOKUP(X424,'Tablas de calculos'!$AZ$4:$BE$11,5,FALSE),"")</f>
        <v/>
      </c>
      <c r="Z424" s="208" t="str">
        <f>IFERROR(VLOOKUP(X424,'Tablas de calculos'!$AZ$4:$BE$11,6,FALSE),"")</f>
        <v/>
      </c>
    </row>
    <row r="425" spans="1:26" ht="75" x14ac:dyDescent="0.25">
      <c r="A425" s="232" t="s">
        <v>1130</v>
      </c>
      <c r="B425" s="14">
        <v>82</v>
      </c>
      <c r="C425" s="205" t="str">
        <f>+VLOOKUP(Tabla9[[#This Row],[Cod. Riesgo]],Tabla_Riesgos[[Número]:[Tipo de Riesgo]],6,FALSE)</f>
        <v>Operativo</v>
      </c>
      <c r="D425" s="119" t="s">
        <v>26</v>
      </c>
      <c r="E425" s="120" t="s">
        <v>813</v>
      </c>
      <c r="F425" s="121">
        <v>82.03</v>
      </c>
      <c r="G425" s="125" t="s">
        <v>340</v>
      </c>
      <c r="H425" s="473"/>
      <c r="I425" s="207"/>
      <c r="J425" s="207"/>
      <c r="K425" s="207"/>
      <c r="L425" s="207"/>
      <c r="M425" s="207"/>
      <c r="N425" s="232"/>
      <c r="O425" s="207"/>
      <c r="P425" s="123">
        <f t="shared" si="28"/>
        <v>0</v>
      </c>
      <c r="Q425" s="208" t="str">
        <f t="shared" si="29"/>
        <v>Debil</v>
      </c>
      <c r="R425" s="207"/>
      <c r="S425" s="224" t="str">
        <f t="shared" si="30"/>
        <v>Debil</v>
      </c>
      <c r="T425" s="224" t="str">
        <f>IFERROR(VLOOKUP(S425,'Tablas de calculos'!$AU$16:$AV$24,2,FALSE),"")</f>
        <v/>
      </c>
      <c r="U425" s="208" t="str">
        <f>IFERROR(VLOOKUP(T425,'Tablas de calculos'!$AV$16:$AY$24,4),"")</f>
        <v/>
      </c>
      <c r="V425" s="207"/>
      <c r="W425" s="207"/>
      <c r="X425" s="123" t="str">
        <f t="shared" si="31"/>
        <v/>
      </c>
      <c r="Y425" s="208" t="str">
        <f>IFERROR(VLOOKUP(X425,'Tablas de calculos'!$AZ$4:$BE$11,5,FALSE),"")</f>
        <v/>
      </c>
      <c r="Z425" s="208" t="str">
        <f>IFERROR(VLOOKUP(X425,'Tablas de calculos'!$AZ$4:$BE$11,6,FALSE),"")</f>
        <v/>
      </c>
    </row>
    <row r="426" spans="1:26" ht="75" x14ac:dyDescent="0.25">
      <c r="A426" s="232" t="s">
        <v>1130</v>
      </c>
      <c r="B426" s="14">
        <v>82</v>
      </c>
      <c r="C426" s="205" t="str">
        <f>+VLOOKUP(Tabla9[[#This Row],[Cod. Riesgo]],Tabla_Riesgos[[Número]:[Tipo de Riesgo]],6,FALSE)</f>
        <v>Operativo</v>
      </c>
      <c r="D426" s="119" t="s">
        <v>26</v>
      </c>
      <c r="E426" s="120" t="s">
        <v>813</v>
      </c>
      <c r="F426" s="121">
        <v>82.04</v>
      </c>
      <c r="G426" s="125" t="s">
        <v>338</v>
      </c>
      <c r="H426" s="473"/>
      <c r="I426" s="207"/>
      <c r="J426" s="207"/>
      <c r="K426" s="207"/>
      <c r="L426" s="207"/>
      <c r="M426" s="207"/>
      <c r="N426" s="232"/>
      <c r="O426" s="207"/>
      <c r="P426" s="123">
        <f t="shared" si="28"/>
        <v>0</v>
      </c>
      <c r="Q426" s="208" t="str">
        <f t="shared" si="29"/>
        <v>Debil</v>
      </c>
      <c r="R426" s="207"/>
      <c r="S426" s="224" t="str">
        <f t="shared" si="30"/>
        <v>Debil</v>
      </c>
      <c r="T426" s="224" t="str">
        <f>IFERROR(VLOOKUP(S426,'Tablas de calculos'!$AU$16:$AV$24,2,FALSE),"")</f>
        <v/>
      </c>
      <c r="U426" s="208" t="str">
        <f>IFERROR(VLOOKUP(T426,'Tablas de calculos'!$AV$16:$AY$24,4),"")</f>
        <v/>
      </c>
      <c r="V426" s="207"/>
      <c r="W426" s="207"/>
      <c r="X426" s="123" t="str">
        <f t="shared" si="31"/>
        <v/>
      </c>
      <c r="Y426" s="208" t="str">
        <f>IFERROR(VLOOKUP(X426,'Tablas de calculos'!$AZ$4:$BE$11,5,FALSE),"")</f>
        <v/>
      </c>
      <c r="Z426" s="208" t="str">
        <f>IFERROR(VLOOKUP(X426,'Tablas de calculos'!$AZ$4:$BE$11,6,FALSE),"")</f>
        <v/>
      </c>
    </row>
    <row r="427" spans="1:26" ht="60" x14ac:dyDescent="0.25">
      <c r="A427" s="232" t="s">
        <v>1130</v>
      </c>
      <c r="B427" s="14">
        <v>83</v>
      </c>
      <c r="C427" s="205" t="str">
        <f>+VLOOKUP(Tabla9[[#This Row],[Cod. Riesgo]],Tabla_Riesgos[[Número]:[Tipo de Riesgo]],6,FALSE)</f>
        <v>Operativo</v>
      </c>
      <c r="D427" s="119" t="s">
        <v>26</v>
      </c>
      <c r="E427" s="120" t="s">
        <v>820</v>
      </c>
      <c r="F427" s="121">
        <v>83.01</v>
      </c>
      <c r="G427" s="125" t="s">
        <v>341</v>
      </c>
      <c r="H427" s="473"/>
      <c r="I427" s="207"/>
      <c r="J427" s="207"/>
      <c r="K427" s="207"/>
      <c r="L427" s="207"/>
      <c r="M427" s="207"/>
      <c r="N427" s="232"/>
      <c r="O427" s="207"/>
      <c r="P427" s="123">
        <f t="shared" si="28"/>
        <v>0</v>
      </c>
      <c r="Q427" s="208" t="str">
        <f t="shared" si="29"/>
        <v>Debil</v>
      </c>
      <c r="R427" s="207"/>
      <c r="S427" s="224" t="str">
        <f t="shared" si="30"/>
        <v>Debil</v>
      </c>
      <c r="T427" s="224" t="str">
        <f>IFERROR(VLOOKUP(S427,'Tablas de calculos'!$AU$16:$AV$24,2,FALSE),"")</f>
        <v/>
      </c>
      <c r="U427" s="208" t="str">
        <f>IFERROR(VLOOKUP(T427,'Tablas de calculos'!$AV$16:$AY$24,4),"")</f>
        <v/>
      </c>
      <c r="V427" s="207"/>
      <c r="W427" s="207"/>
      <c r="X427" s="123" t="str">
        <f t="shared" si="31"/>
        <v/>
      </c>
      <c r="Y427" s="208" t="str">
        <f>IFERROR(VLOOKUP(X427,'Tablas de calculos'!$AZ$4:$BE$11,5,FALSE),"")</f>
        <v/>
      </c>
      <c r="Z427" s="208" t="str">
        <f>IFERROR(VLOOKUP(X427,'Tablas de calculos'!$AZ$4:$BE$11,6,FALSE),"")</f>
        <v/>
      </c>
    </row>
    <row r="428" spans="1:26" ht="90" x14ac:dyDescent="0.25">
      <c r="A428" s="232" t="s">
        <v>1130</v>
      </c>
      <c r="B428" s="14">
        <v>83</v>
      </c>
      <c r="C428" s="205" t="str">
        <f>+VLOOKUP(Tabla9[[#This Row],[Cod. Riesgo]],Tabla_Riesgos[[Número]:[Tipo de Riesgo]],6,FALSE)</f>
        <v>Operativo</v>
      </c>
      <c r="D428" s="119" t="s">
        <v>26</v>
      </c>
      <c r="E428" s="120" t="s">
        <v>820</v>
      </c>
      <c r="F428" s="121">
        <v>83.02</v>
      </c>
      <c r="G428" s="125" t="s">
        <v>342</v>
      </c>
      <c r="H428" s="473"/>
      <c r="I428" s="207"/>
      <c r="J428" s="207"/>
      <c r="K428" s="207"/>
      <c r="L428" s="207"/>
      <c r="M428" s="207"/>
      <c r="N428" s="232"/>
      <c r="O428" s="207"/>
      <c r="P428" s="123">
        <f t="shared" si="28"/>
        <v>0</v>
      </c>
      <c r="Q428" s="208" t="str">
        <f t="shared" si="29"/>
        <v>Debil</v>
      </c>
      <c r="R428" s="207"/>
      <c r="S428" s="224" t="str">
        <f t="shared" si="30"/>
        <v>Debil</v>
      </c>
      <c r="T428" s="224" t="str">
        <f>IFERROR(VLOOKUP(S428,'Tablas de calculos'!$AU$16:$AV$24,2,FALSE),"")</f>
        <v/>
      </c>
      <c r="U428" s="208" t="str">
        <f>IFERROR(VLOOKUP(T428,'Tablas de calculos'!$AV$16:$AY$24,4),"")</f>
        <v/>
      </c>
      <c r="V428" s="207"/>
      <c r="W428" s="207"/>
      <c r="X428" s="123" t="str">
        <f t="shared" si="31"/>
        <v/>
      </c>
      <c r="Y428" s="208" t="str">
        <f>IFERROR(VLOOKUP(X428,'Tablas de calculos'!$AZ$4:$BE$11,5,FALSE),"")</f>
        <v/>
      </c>
      <c r="Z428" s="208" t="str">
        <f>IFERROR(VLOOKUP(X428,'Tablas de calculos'!$AZ$4:$BE$11,6,FALSE),"")</f>
        <v/>
      </c>
    </row>
    <row r="429" spans="1:26" ht="90" x14ac:dyDescent="0.25">
      <c r="A429" s="232" t="s">
        <v>1130</v>
      </c>
      <c r="B429" s="14">
        <v>83</v>
      </c>
      <c r="C429" s="205" t="str">
        <f>+VLOOKUP(Tabla9[[#This Row],[Cod. Riesgo]],Tabla_Riesgos[[Número]:[Tipo de Riesgo]],6,FALSE)</f>
        <v>Operativo</v>
      </c>
      <c r="D429" s="119" t="s">
        <v>26</v>
      </c>
      <c r="E429" s="120" t="s">
        <v>820</v>
      </c>
      <c r="F429" s="121">
        <v>83.03</v>
      </c>
      <c r="G429" s="125" t="s">
        <v>343</v>
      </c>
      <c r="H429" s="473"/>
      <c r="I429" s="207"/>
      <c r="J429" s="207"/>
      <c r="K429" s="207"/>
      <c r="L429" s="207"/>
      <c r="M429" s="207"/>
      <c r="N429" s="232"/>
      <c r="O429" s="207"/>
      <c r="P429" s="123">
        <f t="shared" si="28"/>
        <v>0</v>
      </c>
      <c r="Q429" s="208" t="str">
        <f t="shared" si="29"/>
        <v>Debil</v>
      </c>
      <c r="R429" s="207"/>
      <c r="S429" s="224" t="str">
        <f t="shared" si="30"/>
        <v>Debil</v>
      </c>
      <c r="T429" s="224" t="str">
        <f>IFERROR(VLOOKUP(S429,'Tablas de calculos'!$AU$16:$AV$24,2,FALSE),"")</f>
        <v/>
      </c>
      <c r="U429" s="208" t="str">
        <f>IFERROR(VLOOKUP(T429,'Tablas de calculos'!$AV$16:$AY$24,4),"")</f>
        <v/>
      </c>
      <c r="V429" s="207"/>
      <c r="W429" s="207"/>
      <c r="X429" s="123" t="str">
        <f t="shared" si="31"/>
        <v/>
      </c>
      <c r="Y429" s="208" t="str">
        <f>IFERROR(VLOOKUP(X429,'Tablas de calculos'!$AZ$4:$BE$11,5,FALSE),"")</f>
        <v/>
      </c>
      <c r="Z429" s="208" t="str">
        <f>IFERROR(VLOOKUP(X429,'Tablas de calculos'!$AZ$4:$BE$11,6,FALSE),"")</f>
        <v/>
      </c>
    </row>
    <row r="430" spans="1:26" ht="150" x14ac:dyDescent="0.25">
      <c r="A430" s="232" t="s">
        <v>1130</v>
      </c>
      <c r="B430" s="14">
        <v>83</v>
      </c>
      <c r="C430" s="205" t="str">
        <f>+VLOOKUP(Tabla9[[#This Row],[Cod. Riesgo]],Tabla_Riesgos[[Número]:[Tipo de Riesgo]],6,FALSE)</f>
        <v>Operativo</v>
      </c>
      <c r="D430" s="119" t="s">
        <v>26</v>
      </c>
      <c r="E430" s="120" t="s">
        <v>820</v>
      </c>
      <c r="F430" s="121">
        <v>83.04</v>
      </c>
      <c r="G430" s="125" t="s">
        <v>344</v>
      </c>
      <c r="H430" s="473"/>
      <c r="I430" s="207"/>
      <c r="J430" s="207"/>
      <c r="K430" s="207"/>
      <c r="L430" s="207"/>
      <c r="M430" s="207"/>
      <c r="N430" s="232"/>
      <c r="O430" s="207"/>
      <c r="P430" s="123">
        <f t="shared" si="28"/>
        <v>0</v>
      </c>
      <c r="Q430" s="208" t="str">
        <f t="shared" si="29"/>
        <v>Debil</v>
      </c>
      <c r="R430" s="207"/>
      <c r="S430" s="224" t="str">
        <f t="shared" si="30"/>
        <v>Debil</v>
      </c>
      <c r="T430" s="224" t="str">
        <f>IFERROR(VLOOKUP(S430,'Tablas de calculos'!$AU$16:$AV$24,2,FALSE),"")</f>
        <v/>
      </c>
      <c r="U430" s="208" t="str">
        <f>IFERROR(VLOOKUP(T430,'Tablas de calculos'!$AV$16:$AY$24,4),"")</f>
        <v/>
      </c>
      <c r="V430" s="207"/>
      <c r="W430" s="207"/>
      <c r="X430" s="123" t="str">
        <f t="shared" si="31"/>
        <v/>
      </c>
      <c r="Y430" s="208" t="str">
        <f>IFERROR(VLOOKUP(X430,'Tablas de calculos'!$AZ$4:$BE$11,5,FALSE),"")</f>
        <v/>
      </c>
      <c r="Z430" s="208" t="str">
        <f>IFERROR(VLOOKUP(X430,'Tablas de calculos'!$AZ$4:$BE$11,6,FALSE),"")</f>
        <v/>
      </c>
    </row>
    <row r="431" spans="1:26" ht="45" x14ac:dyDescent="0.25">
      <c r="A431" s="232" t="s">
        <v>1130</v>
      </c>
      <c r="B431" s="14">
        <v>84</v>
      </c>
      <c r="C431" s="205" t="str">
        <f>+VLOOKUP(Tabla9[[#This Row],[Cod. Riesgo]],Tabla_Riesgos[[Número]:[Tipo de Riesgo]],6,FALSE)</f>
        <v>Operativo</v>
      </c>
      <c r="D431" s="119" t="s">
        <v>26</v>
      </c>
      <c r="E431" s="120" t="s">
        <v>821</v>
      </c>
      <c r="F431" s="121">
        <v>84.01</v>
      </c>
      <c r="G431" s="125" t="s">
        <v>345</v>
      </c>
      <c r="H431" s="473"/>
      <c r="I431" s="207"/>
      <c r="J431" s="207"/>
      <c r="K431" s="207"/>
      <c r="L431" s="207"/>
      <c r="M431" s="207"/>
      <c r="N431" s="232"/>
      <c r="O431" s="207"/>
      <c r="P431" s="123">
        <f t="shared" si="28"/>
        <v>0</v>
      </c>
      <c r="Q431" s="208" t="str">
        <f t="shared" si="29"/>
        <v>Debil</v>
      </c>
      <c r="R431" s="207"/>
      <c r="S431" s="224" t="str">
        <f t="shared" si="30"/>
        <v>Debil</v>
      </c>
      <c r="T431" s="224" t="str">
        <f>IFERROR(VLOOKUP(S431,'Tablas de calculos'!$AU$16:$AV$24,2,FALSE),"")</f>
        <v/>
      </c>
      <c r="U431" s="208" t="str">
        <f>IFERROR(VLOOKUP(T431,'Tablas de calculos'!$AV$16:$AY$24,4),"")</f>
        <v/>
      </c>
      <c r="V431" s="207"/>
      <c r="W431" s="207"/>
      <c r="X431" s="123" t="str">
        <f t="shared" si="31"/>
        <v/>
      </c>
      <c r="Y431" s="208" t="str">
        <f>IFERROR(VLOOKUP(X431,'Tablas de calculos'!$AZ$4:$BE$11,5,FALSE),"")</f>
        <v/>
      </c>
      <c r="Z431" s="208" t="str">
        <f>IFERROR(VLOOKUP(X431,'Tablas de calculos'!$AZ$4:$BE$11,6,FALSE),"")</f>
        <v/>
      </c>
    </row>
    <row r="432" spans="1:26" ht="135" x14ac:dyDescent="0.25">
      <c r="A432" s="232" t="s">
        <v>1130</v>
      </c>
      <c r="B432" s="14">
        <v>84</v>
      </c>
      <c r="C432" s="205" t="str">
        <f>+VLOOKUP(Tabla9[[#This Row],[Cod. Riesgo]],Tabla_Riesgos[[Número]:[Tipo de Riesgo]],6,FALSE)</f>
        <v>Operativo</v>
      </c>
      <c r="D432" s="119" t="s">
        <v>26</v>
      </c>
      <c r="E432" s="120" t="s">
        <v>821</v>
      </c>
      <c r="F432" s="121">
        <v>84.02</v>
      </c>
      <c r="G432" s="125" t="s">
        <v>346</v>
      </c>
      <c r="H432" s="473"/>
      <c r="I432" s="207"/>
      <c r="J432" s="207"/>
      <c r="K432" s="207"/>
      <c r="L432" s="207"/>
      <c r="M432" s="207"/>
      <c r="N432" s="232"/>
      <c r="O432" s="207"/>
      <c r="P432" s="123">
        <f t="shared" si="28"/>
        <v>0</v>
      </c>
      <c r="Q432" s="208" t="str">
        <f t="shared" si="29"/>
        <v>Debil</v>
      </c>
      <c r="R432" s="207"/>
      <c r="S432" s="224" t="str">
        <f t="shared" si="30"/>
        <v>Debil</v>
      </c>
      <c r="T432" s="224" t="str">
        <f>IFERROR(VLOOKUP(S432,'Tablas de calculos'!$AU$16:$AV$24,2,FALSE),"")</f>
        <v/>
      </c>
      <c r="U432" s="208" t="str">
        <f>IFERROR(VLOOKUP(T432,'Tablas de calculos'!$AV$16:$AY$24,4),"")</f>
        <v/>
      </c>
      <c r="V432" s="207"/>
      <c r="W432" s="207"/>
      <c r="X432" s="123" t="str">
        <f t="shared" si="31"/>
        <v/>
      </c>
      <c r="Y432" s="208" t="str">
        <f>IFERROR(VLOOKUP(X432,'Tablas de calculos'!$AZ$4:$BE$11,5,FALSE),"")</f>
        <v/>
      </c>
      <c r="Z432" s="208" t="str">
        <f>IFERROR(VLOOKUP(X432,'Tablas de calculos'!$AZ$4:$BE$11,6,FALSE),"")</f>
        <v/>
      </c>
    </row>
    <row r="433" spans="1:26" ht="60" x14ac:dyDescent="0.25">
      <c r="A433" s="232" t="s">
        <v>1130</v>
      </c>
      <c r="B433" s="14">
        <v>84</v>
      </c>
      <c r="C433" s="205" t="str">
        <f>+VLOOKUP(Tabla9[[#This Row],[Cod. Riesgo]],Tabla_Riesgos[[Número]:[Tipo de Riesgo]],6,FALSE)</f>
        <v>Operativo</v>
      </c>
      <c r="D433" s="119" t="s">
        <v>26</v>
      </c>
      <c r="E433" s="120" t="s">
        <v>821</v>
      </c>
      <c r="F433" s="121">
        <v>84.03</v>
      </c>
      <c r="G433" s="125" t="s">
        <v>347</v>
      </c>
      <c r="H433" s="473"/>
      <c r="I433" s="207"/>
      <c r="J433" s="207"/>
      <c r="K433" s="207"/>
      <c r="L433" s="207"/>
      <c r="M433" s="207"/>
      <c r="N433" s="232"/>
      <c r="O433" s="207"/>
      <c r="P433" s="123">
        <f t="shared" si="28"/>
        <v>0</v>
      </c>
      <c r="Q433" s="208" t="str">
        <f t="shared" si="29"/>
        <v>Debil</v>
      </c>
      <c r="R433" s="207"/>
      <c r="S433" s="224" t="str">
        <f t="shared" si="30"/>
        <v>Debil</v>
      </c>
      <c r="T433" s="224" t="str">
        <f>IFERROR(VLOOKUP(S433,'Tablas de calculos'!$AU$16:$AV$24,2,FALSE),"")</f>
        <v/>
      </c>
      <c r="U433" s="208" t="str">
        <f>IFERROR(VLOOKUP(T433,'Tablas de calculos'!$AV$16:$AY$24,4),"")</f>
        <v/>
      </c>
      <c r="V433" s="207"/>
      <c r="W433" s="207"/>
      <c r="X433" s="123" t="str">
        <f t="shared" si="31"/>
        <v/>
      </c>
      <c r="Y433" s="208" t="str">
        <f>IFERROR(VLOOKUP(X433,'Tablas de calculos'!$AZ$4:$BE$11,5,FALSE),"")</f>
        <v/>
      </c>
      <c r="Z433" s="208" t="str">
        <f>IFERROR(VLOOKUP(X433,'Tablas de calculos'!$AZ$4:$BE$11,6,FALSE),"")</f>
        <v/>
      </c>
    </row>
    <row r="434" spans="1:26" ht="45" x14ac:dyDescent="0.25">
      <c r="A434" s="232" t="s">
        <v>1130</v>
      </c>
      <c r="B434" s="14">
        <v>84</v>
      </c>
      <c r="C434" s="205" t="str">
        <f>+VLOOKUP(Tabla9[[#This Row],[Cod. Riesgo]],Tabla_Riesgos[[Número]:[Tipo de Riesgo]],6,FALSE)</f>
        <v>Operativo</v>
      </c>
      <c r="D434" s="119" t="s">
        <v>26</v>
      </c>
      <c r="E434" s="120" t="s">
        <v>821</v>
      </c>
      <c r="F434" s="121">
        <v>84.04</v>
      </c>
      <c r="G434" s="125" t="s">
        <v>348</v>
      </c>
      <c r="H434" s="473"/>
      <c r="I434" s="207"/>
      <c r="J434" s="207"/>
      <c r="K434" s="207"/>
      <c r="L434" s="207"/>
      <c r="M434" s="207"/>
      <c r="N434" s="232"/>
      <c r="O434" s="207"/>
      <c r="P434" s="123">
        <f t="shared" si="28"/>
        <v>0</v>
      </c>
      <c r="Q434" s="208" t="str">
        <f t="shared" si="29"/>
        <v>Debil</v>
      </c>
      <c r="R434" s="207"/>
      <c r="S434" s="224" t="str">
        <f t="shared" si="30"/>
        <v>Debil</v>
      </c>
      <c r="T434" s="224" t="str">
        <f>IFERROR(VLOOKUP(S434,'Tablas de calculos'!$AU$16:$AV$24,2,FALSE),"")</f>
        <v/>
      </c>
      <c r="U434" s="208" t="str">
        <f>IFERROR(VLOOKUP(T434,'Tablas de calculos'!$AV$16:$AY$24,4),"")</f>
        <v/>
      </c>
      <c r="V434" s="207"/>
      <c r="W434" s="207"/>
      <c r="X434" s="123" t="str">
        <f t="shared" si="31"/>
        <v/>
      </c>
      <c r="Y434" s="208" t="str">
        <f>IFERROR(VLOOKUP(X434,'Tablas de calculos'!$AZ$4:$BE$11,5,FALSE),"")</f>
        <v/>
      </c>
      <c r="Z434" s="208" t="str">
        <f>IFERROR(VLOOKUP(X434,'Tablas de calculos'!$AZ$4:$BE$11,6,FALSE),"")</f>
        <v/>
      </c>
    </row>
    <row r="435" spans="1:26" ht="120" x14ac:dyDescent="0.25">
      <c r="A435" s="232" t="s">
        <v>1130</v>
      </c>
      <c r="B435" s="14">
        <v>84</v>
      </c>
      <c r="C435" s="205" t="str">
        <f>+VLOOKUP(Tabla9[[#This Row],[Cod. Riesgo]],Tabla_Riesgos[[Número]:[Tipo de Riesgo]],6,FALSE)</f>
        <v>Operativo</v>
      </c>
      <c r="D435" s="119" t="s">
        <v>26</v>
      </c>
      <c r="E435" s="120" t="s">
        <v>821</v>
      </c>
      <c r="F435" s="121">
        <v>84.05</v>
      </c>
      <c r="G435" s="125" t="s">
        <v>349</v>
      </c>
      <c r="H435" s="473"/>
      <c r="I435" s="207"/>
      <c r="J435" s="207"/>
      <c r="K435" s="207"/>
      <c r="L435" s="207"/>
      <c r="M435" s="207"/>
      <c r="N435" s="232"/>
      <c r="O435" s="207"/>
      <c r="P435" s="123">
        <f t="shared" si="28"/>
        <v>0</v>
      </c>
      <c r="Q435" s="208" t="str">
        <f t="shared" si="29"/>
        <v>Debil</v>
      </c>
      <c r="R435" s="207"/>
      <c r="S435" s="224" t="str">
        <f t="shared" si="30"/>
        <v>Debil</v>
      </c>
      <c r="T435" s="224" t="str">
        <f>IFERROR(VLOOKUP(S435,'Tablas de calculos'!$AU$16:$AV$24,2,FALSE),"")</f>
        <v/>
      </c>
      <c r="U435" s="208" t="str">
        <f>IFERROR(VLOOKUP(T435,'Tablas de calculos'!$AV$16:$AY$24,4),"")</f>
        <v/>
      </c>
      <c r="V435" s="207"/>
      <c r="W435" s="207"/>
      <c r="X435" s="123" t="str">
        <f t="shared" si="31"/>
        <v/>
      </c>
      <c r="Y435" s="208" t="str">
        <f>IFERROR(VLOOKUP(X435,'Tablas de calculos'!$AZ$4:$BE$11,5,FALSE),"")</f>
        <v/>
      </c>
      <c r="Z435" s="208" t="str">
        <f>IFERROR(VLOOKUP(X435,'Tablas de calculos'!$AZ$4:$BE$11,6,FALSE),"")</f>
        <v/>
      </c>
    </row>
    <row r="436" spans="1:26" ht="120" x14ac:dyDescent="0.25">
      <c r="A436" s="232" t="s">
        <v>1130</v>
      </c>
      <c r="B436" s="14">
        <v>85</v>
      </c>
      <c r="C436" s="205" t="str">
        <f>+VLOOKUP(Tabla9[[#This Row],[Cod. Riesgo]],Tabla_Riesgos[[Número]:[Tipo de Riesgo]],6,FALSE)</f>
        <v>Operativo</v>
      </c>
      <c r="D436" s="119" t="s">
        <v>26</v>
      </c>
      <c r="E436" s="120" t="s">
        <v>819</v>
      </c>
      <c r="F436" s="121">
        <v>85.01</v>
      </c>
      <c r="G436" s="125" t="s">
        <v>350</v>
      </c>
      <c r="H436" s="473"/>
      <c r="I436" s="207"/>
      <c r="J436" s="207"/>
      <c r="K436" s="207"/>
      <c r="L436" s="207"/>
      <c r="M436" s="207"/>
      <c r="N436" s="232"/>
      <c r="O436" s="207"/>
      <c r="P436" s="123">
        <f t="shared" si="28"/>
        <v>0</v>
      </c>
      <c r="Q436" s="208" t="str">
        <f t="shared" si="29"/>
        <v>Debil</v>
      </c>
      <c r="R436" s="207"/>
      <c r="S436" s="224" t="str">
        <f t="shared" si="30"/>
        <v>Debil</v>
      </c>
      <c r="T436" s="224" t="str">
        <f>IFERROR(VLOOKUP(S436,'Tablas de calculos'!$AU$16:$AV$24,2,FALSE),"")</f>
        <v/>
      </c>
      <c r="U436" s="208" t="str">
        <f>IFERROR(VLOOKUP(T436,'Tablas de calculos'!$AV$16:$AY$24,4),"")</f>
        <v/>
      </c>
      <c r="V436" s="207"/>
      <c r="W436" s="207"/>
      <c r="X436" s="123" t="str">
        <f t="shared" si="31"/>
        <v/>
      </c>
      <c r="Y436" s="208" t="str">
        <f>IFERROR(VLOOKUP(X436,'Tablas de calculos'!$AZ$4:$BE$11,5,FALSE),"")</f>
        <v/>
      </c>
      <c r="Z436" s="208" t="str">
        <f>IFERROR(VLOOKUP(X436,'Tablas de calculos'!$AZ$4:$BE$11,6,FALSE),"")</f>
        <v/>
      </c>
    </row>
    <row r="437" spans="1:26" ht="120" x14ac:dyDescent="0.25">
      <c r="A437" s="232" t="s">
        <v>1130</v>
      </c>
      <c r="B437" s="14">
        <v>85</v>
      </c>
      <c r="C437" s="205" t="str">
        <f>+VLOOKUP(Tabla9[[#This Row],[Cod. Riesgo]],Tabla_Riesgos[[Número]:[Tipo de Riesgo]],6,FALSE)</f>
        <v>Operativo</v>
      </c>
      <c r="D437" s="119" t="s">
        <v>26</v>
      </c>
      <c r="E437" s="120" t="s">
        <v>819</v>
      </c>
      <c r="F437" s="121">
        <v>85.02</v>
      </c>
      <c r="G437" s="125" t="s">
        <v>351</v>
      </c>
      <c r="H437" s="473"/>
      <c r="I437" s="207"/>
      <c r="J437" s="207"/>
      <c r="K437" s="207"/>
      <c r="L437" s="207"/>
      <c r="M437" s="207"/>
      <c r="N437" s="232"/>
      <c r="O437" s="207"/>
      <c r="P437" s="123">
        <f t="shared" si="28"/>
        <v>0</v>
      </c>
      <c r="Q437" s="208" t="str">
        <f t="shared" si="29"/>
        <v>Debil</v>
      </c>
      <c r="R437" s="207"/>
      <c r="S437" s="224" t="str">
        <f t="shared" si="30"/>
        <v>Debil</v>
      </c>
      <c r="T437" s="224" t="str">
        <f>IFERROR(VLOOKUP(S437,'Tablas de calculos'!$AU$16:$AV$24,2,FALSE),"")</f>
        <v/>
      </c>
      <c r="U437" s="208" t="str">
        <f>IFERROR(VLOOKUP(T437,'Tablas de calculos'!$AV$16:$AY$24,4),"")</f>
        <v/>
      </c>
      <c r="V437" s="207"/>
      <c r="W437" s="207"/>
      <c r="X437" s="123" t="str">
        <f t="shared" si="31"/>
        <v/>
      </c>
      <c r="Y437" s="208" t="str">
        <f>IFERROR(VLOOKUP(X437,'Tablas de calculos'!$AZ$4:$BE$11,5,FALSE),"")</f>
        <v/>
      </c>
      <c r="Z437" s="208" t="str">
        <f>IFERROR(VLOOKUP(X437,'Tablas de calculos'!$AZ$4:$BE$11,6,FALSE),"")</f>
        <v/>
      </c>
    </row>
    <row r="438" spans="1:26" ht="165" x14ac:dyDescent="0.25">
      <c r="A438" s="232" t="s">
        <v>1130</v>
      </c>
      <c r="B438" s="14">
        <v>85</v>
      </c>
      <c r="C438" s="205" t="str">
        <f>+VLOOKUP(Tabla9[[#This Row],[Cod. Riesgo]],Tabla_Riesgos[[Número]:[Tipo de Riesgo]],6,FALSE)</f>
        <v>Operativo</v>
      </c>
      <c r="D438" s="119" t="s">
        <v>26</v>
      </c>
      <c r="E438" s="120" t="s">
        <v>819</v>
      </c>
      <c r="F438" s="121">
        <v>85.03</v>
      </c>
      <c r="G438" s="125" t="s">
        <v>352</v>
      </c>
      <c r="H438" s="473"/>
      <c r="I438" s="207"/>
      <c r="J438" s="207"/>
      <c r="K438" s="207"/>
      <c r="L438" s="207"/>
      <c r="M438" s="207"/>
      <c r="N438" s="232"/>
      <c r="O438" s="207"/>
      <c r="P438" s="123">
        <f t="shared" si="28"/>
        <v>0</v>
      </c>
      <c r="Q438" s="208" t="str">
        <f t="shared" si="29"/>
        <v>Debil</v>
      </c>
      <c r="R438" s="207"/>
      <c r="S438" s="224" t="str">
        <f t="shared" si="30"/>
        <v>Debil</v>
      </c>
      <c r="T438" s="224" t="str">
        <f>IFERROR(VLOOKUP(S438,'Tablas de calculos'!$AU$16:$AV$24,2,FALSE),"")</f>
        <v/>
      </c>
      <c r="U438" s="208" t="str">
        <f>IFERROR(VLOOKUP(T438,'Tablas de calculos'!$AV$16:$AY$24,4),"")</f>
        <v/>
      </c>
      <c r="V438" s="207"/>
      <c r="W438" s="207"/>
      <c r="X438" s="123" t="str">
        <f t="shared" si="31"/>
        <v/>
      </c>
      <c r="Y438" s="208" t="str">
        <f>IFERROR(VLOOKUP(X438,'Tablas de calculos'!$AZ$4:$BE$11,5,FALSE),"")</f>
        <v/>
      </c>
      <c r="Z438" s="208" t="str">
        <f>IFERROR(VLOOKUP(X438,'Tablas de calculos'!$AZ$4:$BE$11,6,FALSE),"")</f>
        <v/>
      </c>
    </row>
    <row r="439" spans="1:26" ht="105" x14ac:dyDescent="0.25">
      <c r="A439" s="232" t="s">
        <v>1130</v>
      </c>
      <c r="B439" s="14">
        <v>86</v>
      </c>
      <c r="C439" s="205" t="str">
        <f>+VLOOKUP(Tabla9[[#This Row],[Cod. Riesgo]],Tabla_Riesgos[[Número]:[Tipo de Riesgo]],6,FALSE)</f>
        <v>Operativo</v>
      </c>
      <c r="D439" s="119" t="s">
        <v>811</v>
      </c>
      <c r="E439" s="120" t="s">
        <v>814</v>
      </c>
      <c r="F439" s="121">
        <v>86.01</v>
      </c>
      <c r="G439" s="125" t="s">
        <v>353</v>
      </c>
      <c r="H439" s="473"/>
      <c r="I439" s="207"/>
      <c r="J439" s="207"/>
      <c r="K439" s="207"/>
      <c r="L439" s="207"/>
      <c r="M439" s="207"/>
      <c r="N439" s="232"/>
      <c r="O439" s="207"/>
      <c r="P439" s="123">
        <f t="shared" si="28"/>
        <v>0</v>
      </c>
      <c r="Q439" s="208" t="str">
        <f t="shared" si="29"/>
        <v>Debil</v>
      </c>
      <c r="R439" s="207"/>
      <c r="S439" s="224" t="str">
        <f t="shared" si="30"/>
        <v>Debil</v>
      </c>
      <c r="T439" s="224" t="str">
        <f>IFERROR(VLOOKUP(S439,'Tablas de calculos'!$AU$16:$AV$24,2,FALSE),"")</f>
        <v/>
      </c>
      <c r="U439" s="208" t="str">
        <f>IFERROR(VLOOKUP(T439,'Tablas de calculos'!$AV$16:$AY$24,4),"")</f>
        <v/>
      </c>
      <c r="V439" s="207"/>
      <c r="W439" s="207"/>
      <c r="X439" s="123" t="str">
        <f t="shared" si="31"/>
        <v/>
      </c>
      <c r="Y439" s="208" t="str">
        <f>IFERROR(VLOOKUP(X439,'Tablas de calculos'!$AZ$4:$BE$11,5,FALSE),"")</f>
        <v/>
      </c>
      <c r="Z439" s="208" t="str">
        <f>IFERROR(VLOOKUP(X439,'Tablas de calculos'!$AZ$4:$BE$11,6,FALSE),"")</f>
        <v/>
      </c>
    </row>
    <row r="440" spans="1:26" ht="105" x14ac:dyDescent="0.25">
      <c r="A440" s="232" t="s">
        <v>1130</v>
      </c>
      <c r="B440" s="14">
        <v>86</v>
      </c>
      <c r="C440" s="205" t="str">
        <f>+VLOOKUP(Tabla9[[#This Row],[Cod. Riesgo]],Tabla_Riesgos[[Número]:[Tipo de Riesgo]],6,FALSE)</f>
        <v>Operativo</v>
      </c>
      <c r="D440" s="119" t="s">
        <v>811</v>
      </c>
      <c r="E440" s="120" t="s">
        <v>814</v>
      </c>
      <c r="F440" s="121">
        <v>86.02</v>
      </c>
      <c r="G440" s="125" t="s">
        <v>353</v>
      </c>
      <c r="H440" s="473"/>
      <c r="I440" s="207"/>
      <c r="J440" s="207"/>
      <c r="K440" s="207"/>
      <c r="L440" s="207"/>
      <c r="M440" s="207"/>
      <c r="N440" s="232"/>
      <c r="O440" s="207"/>
      <c r="P440" s="123">
        <f t="shared" si="28"/>
        <v>0</v>
      </c>
      <c r="Q440" s="208" t="str">
        <f t="shared" si="29"/>
        <v>Debil</v>
      </c>
      <c r="R440" s="207"/>
      <c r="S440" s="224" t="str">
        <f t="shared" si="30"/>
        <v>Debil</v>
      </c>
      <c r="T440" s="224" t="str">
        <f>IFERROR(VLOOKUP(S440,'Tablas de calculos'!$AU$16:$AV$24,2,FALSE),"")</f>
        <v/>
      </c>
      <c r="U440" s="208" t="str">
        <f>IFERROR(VLOOKUP(T440,'Tablas de calculos'!$AV$16:$AY$24,4),"")</f>
        <v/>
      </c>
      <c r="V440" s="207"/>
      <c r="W440" s="207"/>
      <c r="X440" s="123" t="str">
        <f t="shared" si="31"/>
        <v/>
      </c>
      <c r="Y440" s="208" t="str">
        <f>IFERROR(VLOOKUP(X440,'Tablas de calculos'!$AZ$4:$BE$11,5,FALSE),"")</f>
        <v/>
      </c>
      <c r="Z440" s="208" t="str">
        <f>IFERROR(VLOOKUP(X440,'Tablas de calculos'!$AZ$4:$BE$11,6,FALSE),"")</f>
        <v/>
      </c>
    </row>
    <row r="441" spans="1:26" ht="105" x14ac:dyDescent="0.25">
      <c r="A441" s="232" t="s">
        <v>1130</v>
      </c>
      <c r="B441" s="14">
        <v>87</v>
      </c>
      <c r="C441" s="205" t="str">
        <f>+VLOOKUP(Tabla9[[#This Row],[Cod. Riesgo]],Tabla_Riesgos[[Número]:[Tipo de Riesgo]],6,FALSE)</f>
        <v>Operativo</v>
      </c>
      <c r="D441" s="119" t="s">
        <v>26</v>
      </c>
      <c r="E441" s="120" t="s">
        <v>818</v>
      </c>
      <c r="F441" s="121">
        <v>87.01</v>
      </c>
      <c r="G441" s="125" t="s">
        <v>354</v>
      </c>
      <c r="H441" s="473"/>
      <c r="I441" s="207"/>
      <c r="J441" s="207"/>
      <c r="K441" s="207"/>
      <c r="L441" s="207"/>
      <c r="M441" s="207"/>
      <c r="N441" s="232"/>
      <c r="O441" s="207"/>
      <c r="P441" s="123">
        <f t="shared" si="28"/>
        <v>0</v>
      </c>
      <c r="Q441" s="208" t="str">
        <f t="shared" si="29"/>
        <v>Debil</v>
      </c>
      <c r="R441" s="207"/>
      <c r="S441" s="224" t="str">
        <f t="shared" si="30"/>
        <v>Debil</v>
      </c>
      <c r="T441" s="224" t="str">
        <f>IFERROR(VLOOKUP(S441,'Tablas de calculos'!$AU$16:$AV$24,2,FALSE),"")</f>
        <v/>
      </c>
      <c r="U441" s="208" t="str">
        <f>IFERROR(VLOOKUP(T441,'Tablas de calculos'!$AV$16:$AY$24,4),"")</f>
        <v/>
      </c>
      <c r="V441" s="207"/>
      <c r="W441" s="207"/>
      <c r="X441" s="123" t="str">
        <f t="shared" si="31"/>
        <v/>
      </c>
      <c r="Y441" s="208" t="str">
        <f>IFERROR(VLOOKUP(X441,'Tablas de calculos'!$AZ$4:$BE$11,5,FALSE),"")</f>
        <v/>
      </c>
      <c r="Z441" s="208" t="str">
        <f>IFERROR(VLOOKUP(X441,'Tablas de calculos'!$AZ$4:$BE$11,6,FALSE),"")</f>
        <v/>
      </c>
    </row>
    <row r="442" spans="1:26" ht="45" x14ac:dyDescent="0.25">
      <c r="A442" s="232" t="s">
        <v>1130</v>
      </c>
      <c r="B442" s="14">
        <v>87</v>
      </c>
      <c r="C442" s="205" t="str">
        <f>+VLOOKUP(Tabla9[[#This Row],[Cod. Riesgo]],Tabla_Riesgos[[Número]:[Tipo de Riesgo]],6,FALSE)</f>
        <v>Operativo</v>
      </c>
      <c r="D442" s="119" t="s">
        <v>26</v>
      </c>
      <c r="E442" s="120" t="s">
        <v>818</v>
      </c>
      <c r="F442" s="121">
        <v>87.02</v>
      </c>
      <c r="G442" s="125" t="s">
        <v>348</v>
      </c>
      <c r="H442" s="473"/>
      <c r="I442" s="207"/>
      <c r="J442" s="207"/>
      <c r="K442" s="207"/>
      <c r="L442" s="207"/>
      <c r="M442" s="207"/>
      <c r="N442" s="232"/>
      <c r="O442" s="207"/>
      <c r="P442" s="123">
        <f t="shared" si="28"/>
        <v>0</v>
      </c>
      <c r="Q442" s="208" t="str">
        <f t="shared" si="29"/>
        <v>Debil</v>
      </c>
      <c r="R442" s="207"/>
      <c r="S442" s="224" t="str">
        <f t="shared" si="30"/>
        <v>Debil</v>
      </c>
      <c r="T442" s="224" t="str">
        <f>IFERROR(VLOOKUP(S442,'Tablas de calculos'!$AU$16:$AV$24,2,FALSE),"")</f>
        <v/>
      </c>
      <c r="U442" s="208" t="str">
        <f>IFERROR(VLOOKUP(T442,'Tablas de calculos'!$AV$16:$AY$24,4),"")</f>
        <v/>
      </c>
      <c r="V442" s="207"/>
      <c r="W442" s="207"/>
      <c r="X442" s="123" t="str">
        <f t="shared" si="31"/>
        <v/>
      </c>
      <c r="Y442" s="208" t="str">
        <f>IFERROR(VLOOKUP(X442,'Tablas de calculos'!$AZ$4:$BE$11,5,FALSE),"")</f>
        <v/>
      </c>
      <c r="Z442" s="208" t="str">
        <f>IFERROR(VLOOKUP(X442,'Tablas de calculos'!$AZ$4:$BE$11,6,FALSE),"")</f>
        <v/>
      </c>
    </row>
    <row r="443" spans="1:26" ht="105" x14ac:dyDescent="0.25">
      <c r="A443" s="232" t="s">
        <v>1130</v>
      </c>
      <c r="B443" s="14">
        <v>88</v>
      </c>
      <c r="C443" s="205" t="str">
        <f>+VLOOKUP(Tabla9[[#This Row],[Cod. Riesgo]],Tabla_Riesgos[[Número]:[Tipo de Riesgo]],6,FALSE)</f>
        <v>Seguridad de la Información</v>
      </c>
      <c r="D443" s="119" t="s">
        <v>26</v>
      </c>
      <c r="E443" s="120" t="s">
        <v>815</v>
      </c>
      <c r="F443" s="121">
        <v>88.01</v>
      </c>
      <c r="G443" s="125" t="s">
        <v>347</v>
      </c>
      <c r="H443" s="473"/>
      <c r="I443" s="207"/>
      <c r="J443" s="207"/>
      <c r="K443" s="207"/>
      <c r="L443" s="207"/>
      <c r="M443" s="207"/>
      <c r="N443" s="232"/>
      <c r="O443" s="207"/>
      <c r="P443" s="123">
        <f t="shared" si="28"/>
        <v>0</v>
      </c>
      <c r="Q443" s="208" t="str">
        <f t="shared" si="29"/>
        <v>Debil</v>
      </c>
      <c r="R443" s="207"/>
      <c r="S443" s="224" t="str">
        <f t="shared" si="30"/>
        <v>Debil</v>
      </c>
      <c r="T443" s="224" t="str">
        <f>IFERROR(VLOOKUP(S443,'Tablas de calculos'!$AU$16:$AV$24,2,FALSE),"")</f>
        <v/>
      </c>
      <c r="U443" s="208" t="str">
        <f>IFERROR(VLOOKUP(T443,'Tablas de calculos'!$AV$16:$AY$24,4),"")</f>
        <v/>
      </c>
      <c r="V443" s="207"/>
      <c r="W443" s="207"/>
      <c r="X443" s="123" t="str">
        <f t="shared" si="31"/>
        <v/>
      </c>
      <c r="Y443" s="208" t="str">
        <f>IFERROR(VLOOKUP(X443,'Tablas de calculos'!$AZ$4:$BE$11,5,FALSE),"")</f>
        <v/>
      </c>
      <c r="Z443" s="208" t="str">
        <f>IFERROR(VLOOKUP(X443,'Tablas de calculos'!$AZ$4:$BE$11,6,FALSE),"")</f>
        <v/>
      </c>
    </row>
    <row r="444" spans="1:26" ht="105" x14ac:dyDescent="0.25">
      <c r="A444" s="232" t="s">
        <v>1130</v>
      </c>
      <c r="B444" s="14">
        <v>88</v>
      </c>
      <c r="C444" s="205" t="str">
        <f>+VLOOKUP(Tabla9[[#This Row],[Cod. Riesgo]],Tabla_Riesgos[[Número]:[Tipo de Riesgo]],6,FALSE)</f>
        <v>Seguridad de la Información</v>
      </c>
      <c r="D444" s="119" t="s">
        <v>26</v>
      </c>
      <c r="E444" s="120" t="s">
        <v>815</v>
      </c>
      <c r="F444" s="121">
        <v>88.02</v>
      </c>
      <c r="G444" s="125" t="s">
        <v>347</v>
      </c>
      <c r="H444" s="472"/>
      <c r="I444" s="207"/>
      <c r="J444" s="207"/>
      <c r="K444" s="207"/>
      <c r="L444" s="207"/>
      <c r="M444" s="207"/>
      <c r="N444" s="232"/>
      <c r="O444" s="207"/>
      <c r="P444" s="123">
        <f t="shared" si="28"/>
        <v>0</v>
      </c>
      <c r="Q444" s="208" t="str">
        <f t="shared" si="29"/>
        <v>Debil</v>
      </c>
      <c r="R444" s="207"/>
      <c r="S444" s="224" t="str">
        <f t="shared" si="30"/>
        <v>Debil</v>
      </c>
      <c r="T444" s="224" t="str">
        <f>IFERROR(VLOOKUP(S444,'Tablas de calculos'!$AU$16:$AV$24,2,FALSE),"")</f>
        <v/>
      </c>
      <c r="U444" s="208" t="str">
        <f>IFERROR(VLOOKUP(T444,'Tablas de calculos'!$AV$16:$AY$24,4),"")</f>
        <v/>
      </c>
      <c r="V444" s="207"/>
      <c r="W444" s="207"/>
      <c r="X444" s="123" t="str">
        <f t="shared" si="31"/>
        <v/>
      </c>
      <c r="Y444" s="208" t="str">
        <f>IFERROR(VLOOKUP(X444,'Tablas de calculos'!$AZ$4:$BE$11,5,FALSE),"")</f>
        <v/>
      </c>
      <c r="Z444" s="208" t="str">
        <f>IFERROR(VLOOKUP(X444,'Tablas de calculos'!$AZ$4:$BE$11,6,FALSE),"")</f>
        <v/>
      </c>
    </row>
    <row r="445" spans="1:26" ht="105" x14ac:dyDescent="0.25">
      <c r="A445" s="232" t="s">
        <v>1130</v>
      </c>
      <c r="B445" s="14">
        <v>88</v>
      </c>
      <c r="C445" s="205" t="str">
        <f>+VLOOKUP(Tabla9[[#This Row],[Cod. Riesgo]],Tabla_Riesgos[[Número]:[Tipo de Riesgo]],6,FALSE)</f>
        <v>Seguridad de la Información</v>
      </c>
      <c r="D445" s="119" t="s">
        <v>26</v>
      </c>
      <c r="E445" s="120" t="s">
        <v>815</v>
      </c>
      <c r="F445" s="121">
        <v>88.03</v>
      </c>
      <c r="G445" s="125" t="s">
        <v>355</v>
      </c>
      <c r="H445" s="472"/>
      <c r="I445" s="207"/>
      <c r="J445" s="207"/>
      <c r="K445" s="207"/>
      <c r="L445" s="207"/>
      <c r="M445" s="207"/>
      <c r="N445" s="232"/>
      <c r="O445" s="207"/>
      <c r="P445" s="123">
        <f t="shared" si="28"/>
        <v>0</v>
      </c>
      <c r="Q445" s="208" t="str">
        <f t="shared" si="29"/>
        <v>Debil</v>
      </c>
      <c r="R445" s="207"/>
      <c r="S445" s="224" t="str">
        <f t="shared" si="30"/>
        <v>Debil</v>
      </c>
      <c r="T445" s="224" t="str">
        <f>IFERROR(VLOOKUP(S445,'Tablas de calculos'!$AU$16:$AV$24,2,FALSE),"")</f>
        <v/>
      </c>
      <c r="U445" s="208" t="str">
        <f>IFERROR(VLOOKUP(T445,'Tablas de calculos'!$AV$16:$AY$24,4),"")</f>
        <v/>
      </c>
      <c r="V445" s="207"/>
      <c r="W445" s="207"/>
      <c r="X445" s="123" t="str">
        <f t="shared" si="31"/>
        <v/>
      </c>
      <c r="Y445" s="208" t="str">
        <f>IFERROR(VLOOKUP(X445,'Tablas de calculos'!$AZ$4:$BE$11,5,FALSE),"")</f>
        <v/>
      </c>
      <c r="Z445" s="208" t="str">
        <f>IFERROR(VLOOKUP(X445,'Tablas de calculos'!$AZ$4:$BE$11,6,FALSE),"")</f>
        <v/>
      </c>
    </row>
    <row r="446" spans="1:26" ht="90" x14ac:dyDescent="0.25">
      <c r="A446" s="232" t="s">
        <v>1130</v>
      </c>
      <c r="B446" s="14">
        <v>89</v>
      </c>
      <c r="C446" s="205" t="str">
        <f>+VLOOKUP(Tabla9[[#This Row],[Cod. Riesgo]],Tabla_Riesgos[[Número]:[Tipo de Riesgo]],6,FALSE)</f>
        <v>Operativo</v>
      </c>
      <c r="D446" s="119" t="s">
        <v>26</v>
      </c>
      <c r="E446" s="120" t="s">
        <v>816</v>
      </c>
      <c r="F446" s="121">
        <v>89.01</v>
      </c>
      <c r="G446" s="125" t="s">
        <v>356</v>
      </c>
      <c r="H446" s="472"/>
      <c r="I446" s="207"/>
      <c r="J446" s="207"/>
      <c r="K446" s="207"/>
      <c r="L446" s="207"/>
      <c r="M446" s="207"/>
      <c r="N446" s="232"/>
      <c r="O446" s="207"/>
      <c r="P446" s="123">
        <f t="shared" si="28"/>
        <v>0</v>
      </c>
      <c r="Q446" s="208" t="str">
        <f t="shared" si="29"/>
        <v>Debil</v>
      </c>
      <c r="R446" s="207"/>
      <c r="S446" s="224" t="str">
        <f t="shared" si="30"/>
        <v>Debil</v>
      </c>
      <c r="T446" s="224" t="str">
        <f>IFERROR(VLOOKUP(S446,'Tablas de calculos'!$AU$16:$AV$24,2,FALSE),"")</f>
        <v/>
      </c>
      <c r="U446" s="208" t="str">
        <f>IFERROR(VLOOKUP(T446,'Tablas de calculos'!$AV$16:$AY$24,4),"")</f>
        <v/>
      </c>
      <c r="V446" s="207"/>
      <c r="W446" s="207"/>
      <c r="X446" s="123" t="str">
        <f t="shared" si="31"/>
        <v/>
      </c>
      <c r="Y446" s="208" t="str">
        <f>IFERROR(VLOOKUP(X446,'Tablas de calculos'!$AZ$4:$BE$11,5,FALSE),"")</f>
        <v/>
      </c>
      <c r="Z446" s="208" t="str">
        <f>IFERROR(VLOOKUP(X446,'Tablas de calculos'!$AZ$4:$BE$11,6,FALSE),"")</f>
        <v/>
      </c>
    </row>
    <row r="447" spans="1:26" ht="135" x14ac:dyDescent="0.25">
      <c r="A447" s="232" t="s">
        <v>1130</v>
      </c>
      <c r="B447" s="14">
        <v>89</v>
      </c>
      <c r="C447" s="205" t="str">
        <f>+VLOOKUP(Tabla9[[#This Row],[Cod. Riesgo]],Tabla_Riesgos[[Número]:[Tipo de Riesgo]],6,FALSE)</f>
        <v>Operativo</v>
      </c>
      <c r="D447" s="119" t="s">
        <v>26</v>
      </c>
      <c r="E447" s="120" t="s">
        <v>816</v>
      </c>
      <c r="F447" s="121">
        <v>89.02</v>
      </c>
      <c r="G447" s="125" t="s">
        <v>357</v>
      </c>
      <c r="H447" s="472"/>
      <c r="I447" s="207"/>
      <c r="J447" s="207"/>
      <c r="K447" s="207"/>
      <c r="L447" s="207"/>
      <c r="M447" s="207"/>
      <c r="N447" s="232"/>
      <c r="O447" s="207"/>
      <c r="P447" s="123">
        <f t="shared" si="28"/>
        <v>0</v>
      </c>
      <c r="Q447" s="208" t="str">
        <f t="shared" si="29"/>
        <v>Debil</v>
      </c>
      <c r="R447" s="207"/>
      <c r="S447" s="224" t="str">
        <f t="shared" si="30"/>
        <v>Debil</v>
      </c>
      <c r="T447" s="224" t="str">
        <f>IFERROR(VLOOKUP(S447,'Tablas de calculos'!$AU$16:$AV$24,2,FALSE),"")</f>
        <v/>
      </c>
      <c r="U447" s="208" t="str">
        <f>IFERROR(VLOOKUP(T447,'Tablas de calculos'!$AV$16:$AY$24,4),"")</f>
        <v/>
      </c>
      <c r="V447" s="207"/>
      <c r="W447" s="207"/>
      <c r="X447" s="123" t="str">
        <f t="shared" si="31"/>
        <v/>
      </c>
      <c r="Y447" s="208" t="str">
        <f>IFERROR(VLOOKUP(X447,'Tablas de calculos'!$AZ$4:$BE$11,5,FALSE),"")</f>
        <v/>
      </c>
      <c r="Z447" s="208" t="str">
        <f>IFERROR(VLOOKUP(X447,'Tablas de calculos'!$AZ$4:$BE$11,6,FALSE),"")</f>
        <v/>
      </c>
    </row>
    <row r="448" spans="1:26" ht="90" x14ac:dyDescent="0.25">
      <c r="A448" s="232" t="s">
        <v>1130</v>
      </c>
      <c r="B448" s="14">
        <v>89</v>
      </c>
      <c r="C448" s="205" t="str">
        <f>+VLOOKUP(Tabla9[[#This Row],[Cod. Riesgo]],Tabla_Riesgos[[Número]:[Tipo de Riesgo]],6,FALSE)</f>
        <v>Operativo</v>
      </c>
      <c r="D448" s="119" t="s">
        <v>26</v>
      </c>
      <c r="E448" s="120" t="s">
        <v>816</v>
      </c>
      <c r="F448" s="121">
        <v>89.03</v>
      </c>
      <c r="G448" s="125" t="s">
        <v>358</v>
      </c>
      <c r="H448" s="472"/>
      <c r="I448" s="207"/>
      <c r="J448" s="207"/>
      <c r="K448" s="207"/>
      <c r="L448" s="207"/>
      <c r="M448" s="207"/>
      <c r="N448" s="232"/>
      <c r="O448" s="207"/>
      <c r="P448" s="123">
        <f t="shared" si="28"/>
        <v>0</v>
      </c>
      <c r="Q448" s="208" t="str">
        <f t="shared" si="29"/>
        <v>Debil</v>
      </c>
      <c r="R448" s="207"/>
      <c r="S448" s="224" t="str">
        <f t="shared" si="30"/>
        <v>Debil</v>
      </c>
      <c r="T448" s="224" t="str">
        <f>IFERROR(VLOOKUP(S448,'Tablas de calculos'!$AU$16:$AV$24,2,FALSE),"")</f>
        <v/>
      </c>
      <c r="U448" s="208" t="str">
        <f>IFERROR(VLOOKUP(T448,'Tablas de calculos'!$AV$16:$AY$24,4),"")</f>
        <v/>
      </c>
      <c r="V448" s="207"/>
      <c r="W448" s="207"/>
      <c r="X448" s="123" t="str">
        <f t="shared" si="31"/>
        <v/>
      </c>
      <c r="Y448" s="208" t="str">
        <f>IFERROR(VLOOKUP(X448,'Tablas de calculos'!$AZ$4:$BE$11,5,FALSE),"")</f>
        <v/>
      </c>
      <c r="Z448" s="208" t="str">
        <f>IFERROR(VLOOKUP(X448,'Tablas de calculos'!$AZ$4:$BE$11,6,FALSE),"")</f>
        <v/>
      </c>
    </row>
    <row r="449" spans="1:26" ht="120" x14ac:dyDescent="0.25">
      <c r="A449" s="232" t="s">
        <v>1130</v>
      </c>
      <c r="B449" s="14">
        <v>89</v>
      </c>
      <c r="C449" s="205" t="str">
        <f>+VLOOKUP(Tabla9[[#This Row],[Cod. Riesgo]],Tabla_Riesgos[[Número]:[Tipo de Riesgo]],6,FALSE)</f>
        <v>Operativo</v>
      </c>
      <c r="D449" s="119" t="s">
        <v>26</v>
      </c>
      <c r="E449" s="120" t="s">
        <v>816</v>
      </c>
      <c r="F449" s="121">
        <v>89.04</v>
      </c>
      <c r="G449" s="125" t="s">
        <v>359</v>
      </c>
      <c r="H449" s="472"/>
      <c r="I449" s="207"/>
      <c r="J449" s="207"/>
      <c r="K449" s="207"/>
      <c r="L449" s="207"/>
      <c r="M449" s="207"/>
      <c r="N449" s="232"/>
      <c r="O449" s="207"/>
      <c r="P449" s="123">
        <f t="shared" si="28"/>
        <v>0</v>
      </c>
      <c r="Q449" s="208" t="str">
        <f t="shared" si="29"/>
        <v>Debil</v>
      </c>
      <c r="R449" s="207"/>
      <c r="S449" s="224" t="str">
        <f t="shared" si="30"/>
        <v>Debil</v>
      </c>
      <c r="T449" s="224" t="str">
        <f>IFERROR(VLOOKUP(S449,'Tablas de calculos'!$AU$16:$AV$24,2,FALSE),"")</f>
        <v/>
      </c>
      <c r="U449" s="208" t="str">
        <f>IFERROR(VLOOKUP(T449,'Tablas de calculos'!$AV$16:$AY$24,4),"")</f>
        <v/>
      </c>
      <c r="V449" s="207"/>
      <c r="W449" s="207"/>
      <c r="X449" s="123" t="str">
        <f t="shared" si="31"/>
        <v/>
      </c>
      <c r="Y449" s="208" t="str">
        <f>IFERROR(VLOOKUP(X449,'Tablas de calculos'!$AZ$4:$BE$11,5,FALSE),"")</f>
        <v/>
      </c>
      <c r="Z449" s="208" t="str">
        <f>IFERROR(VLOOKUP(X449,'Tablas de calculos'!$AZ$4:$BE$11,6,FALSE),"")</f>
        <v/>
      </c>
    </row>
    <row r="450" spans="1:26" ht="30" x14ac:dyDescent="0.25">
      <c r="A450" s="232" t="s">
        <v>1130</v>
      </c>
      <c r="B450" s="14">
        <v>27</v>
      </c>
      <c r="C450" s="205" t="str">
        <f>+VLOOKUP(Tabla9[[#This Row],[Cod. Riesgo]],Tabla_Riesgos[[Número]:[Tipo de Riesgo]],6,FALSE)</f>
        <v>Seguridad de la Información</v>
      </c>
      <c r="D450" s="119" t="s">
        <v>12</v>
      </c>
      <c r="E450" s="120" t="s">
        <v>661</v>
      </c>
      <c r="F450" s="121"/>
      <c r="G450" s="125"/>
      <c r="H450" s="472"/>
      <c r="I450" s="207"/>
      <c r="J450" s="207"/>
      <c r="K450" s="207"/>
      <c r="L450" s="207"/>
      <c r="M450" s="207"/>
      <c r="N450" s="232"/>
      <c r="O450" s="207"/>
      <c r="P450" s="123">
        <f t="shared" si="28"/>
        <v>0</v>
      </c>
      <c r="Q450" s="208" t="str">
        <f t="shared" si="29"/>
        <v>Debil</v>
      </c>
      <c r="R450" s="207"/>
      <c r="S450" s="224" t="str">
        <f t="shared" si="30"/>
        <v>Debil</v>
      </c>
      <c r="T450" s="224" t="str">
        <f>IFERROR(VLOOKUP(S450,'Tablas de calculos'!$AU$16:$AV$24,2,FALSE),"")</f>
        <v/>
      </c>
      <c r="U450" s="208" t="str">
        <f>IFERROR(VLOOKUP(T450,'Tablas de calculos'!$AV$16:$AY$24,4),"")</f>
        <v/>
      </c>
      <c r="V450" s="207"/>
      <c r="W450" s="207"/>
      <c r="X450" s="123" t="str">
        <f t="shared" si="31"/>
        <v/>
      </c>
      <c r="Y450" s="208" t="str">
        <f>IFERROR(VLOOKUP(X450,'Tablas de calculos'!$AZ$4:$BE$11,5,FALSE),"")</f>
        <v/>
      </c>
      <c r="Z450" s="208" t="str">
        <f>IFERROR(VLOOKUP(X450,'Tablas de calculos'!$AZ$4:$BE$11,6,FALSE),"")</f>
        <v/>
      </c>
    </row>
    <row r="451" spans="1:26" ht="45" x14ac:dyDescent="0.25">
      <c r="A451" s="232" t="s">
        <v>1130</v>
      </c>
      <c r="B451" s="203">
        <v>132</v>
      </c>
      <c r="C451" s="205" t="str">
        <f>+VLOOKUP(Tabla9[[#This Row],[Cod. Riesgo]],Tabla_Riesgos[[Número]:[Tipo de Riesgo]],6,FALSE)</f>
        <v xml:space="preserve">Continuidad del negocio </v>
      </c>
      <c r="D451" s="119" t="s">
        <v>12</v>
      </c>
      <c r="E451" s="120" t="s">
        <v>729</v>
      </c>
      <c r="F451" s="121"/>
      <c r="G451" s="125" t="s">
        <v>780</v>
      </c>
      <c r="H451" s="472" t="s">
        <v>544</v>
      </c>
      <c r="I451" s="207"/>
      <c r="J451" s="207"/>
      <c r="K451" s="207"/>
      <c r="L451" s="207"/>
      <c r="M451" s="207"/>
      <c r="N451" s="232"/>
      <c r="O451" s="207"/>
      <c r="P451" s="123">
        <f t="shared" si="28"/>
        <v>0</v>
      </c>
      <c r="Q451" s="208" t="str">
        <f t="shared" si="29"/>
        <v>Debil</v>
      </c>
      <c r="R451" s="207"/>
      <c r="S451" s="224" t="str">
        <f t="shared" si="30"/>
        <v>Debil</v>
      </c>
      <c r="T451" s="224" t="str">
        <f>IFERROR(VLOOKUP(S451,'Tablas de calculos'!$AU$16:$AV$24,2,FALSE),"")</f>
        <v/>
      </c>
      <c r="U451" s="208" t="str">
        <f>IFERROR(VLOOKUP(T451,'Tablas de calculos'!$AV$16:$AY$24,4),"")</f>
        <v/>
      </c>
      <c r="V451" s="207"/>
      <c r="W451" s="207"/>
      <c r="X451" s="123" t="str">
        <f t="shared" si="31"/>
        <v/>
      </c>
      <c r="Y451" s="208" t="str">
        <f>IFERROR(VLOOKUP(X451,'Tablas de calculos'!$AZ$4:$BE$11,5,FALSE),"")</f>
        <v/>
      </c>
      <c r="Z451" s="208" t="str">
        <f>IFERROR(VLOOKUP(X451,'Tablas de calculos'!$AZ$4:$BE$11,6,FALSE),"")</f>
        <v/>
      </c>
    </row>
    <row r="452" spans="1:26" ht="45" x14ac:dyDescent="0.25">
      <c r="A452" s="232" t="s">
        <v>1130</v>
      </c>
      <c r="B452" s="196">
        <v>133</v>
      </c>
      <c r="C452" s="205" t="str">
        <f>+VLOOKUP(Tabla9[[#This Row],[Cod. Riesgo]],Tabla_Riesgos[[Número]:[Tipo de Riesgo]],6,FALSE)</f>
        <v xml:space="preserve">Continuidad del negocio </v>
      </c>
      <c r="D452" s="119" t="s">
        <v>102</v>
      </c>
      <c r="E452" s="120" t="s">
        <v>772</v>
      </c>
      <c r="F452" s="121"/>
      <c r="G452" s="125"/>
      <c r="H452" s="472"/>
      <c r="I452" s="207"/>
      <c r="J452" s="207"/>
      <c r="K452" s="207"/>
      <c r="L452" s="207"/>
      <c r="M452" s="207"/>
      <c r="N452" s="232"/>
      <c r="O452" s="207"/>
      <c r="P452" s="123">
        <f t="shared" si="28"/>
        <v>0</v>
      </c>
      <c r="Q452" s="208" t="str">
        <f t="shared" si="29"/>
        <v>Debil</v>
      </c>
      <c r="R452" s="207"/>
      <c r="S452" s="224" t="str">
        <f t="shared" si="30"/>
        <v>Debil</v>
      </c>
      <c r="T452" s="224" t="str">
        <f>IFERROR(VLOOKUP(S452,'Tablas de calculos'!$AU$16:$AV$24,2,FALSE),"")</f>
        <v/>
      </c>
      <c r="U452" s="208" t="str">
        <f>IFERROR(VLOOKUP(T452,'Tablas de calculos'!$AV$16:$AY$24,4),"")</f>
        <v/>
      </c>
      <c r="V452" s="207"/>
      <c r="W452" s="207"/>
      <c r="X452" s="123" t="str">
        <f t="shared" si="31"/>
        <v/>
      </c>
      <c r="Y452" s="208" t="str">
        <f>IFERROR(VLOOKUP(X452,'Tablas de calculos'!$AZ$4:$BE$11,5,FALSE),"")</f>
        <v/>
      </c>
      <c r="Z452" s="208" t="str">
        <f>IFERROR(VLOOKUP(X452,'Tablas de calculos'!$AZ$4:$BE$11,6,FALSE),"")</f>
        <v/>
      </c>
    </row>
    <row r="453" spans="1:26" ht="30" x14ac:dyDescent="0.25">
      <c r="A453" s="232" t="s">
        <v>1130</v>
      </c>
      <c r="B453" s="204">
        <v>134</v>
      </c>
      <c r="C453" s="205" t="str">
        <f>+VLOOKUP(Tabla9[[#This Row],[Cod. Riesgo]],Tabla_Riesgos[[Número]:[Tipo de Riesgo]],6,FALSE)</f>
        <v xml:space="preserve">Continuidad del negocio </v>
      </c>
      <c r="D453" s="119" t="s">
        <v>38</v>
      </c>
      <c r="E453" s="120" t="s">
        <v>726</v>
      </c>
      <c r="F453" s="121"/>
      <c r="G453" s="125" t="s">
        <v>781</v>
      </c>
      <c r="H453" s="472" t="s">
        <v>544</v>
      </c>
      <c r="I453" s="207"/>
      <c r="J453" s="207"/>
      <c r="K453" s="207"/>
      <c r="L453" s="207"/>
      <c r="M453" s="207"/>
      <c r="N453" s="232"/>
      <c r="O453" s="207"/>
      <c r="P453" s="123">
        <f t="shared" ref="P453:P516" si="32">IFERROR(IF(I453="Asignado",15,0)+IF(J453="Adecuado",15,0)+IF(K453="Oportuna",15,0)+IF(L453="Prevenir",15,0)+IF(L453="Detectar",10,0)+IF(M453="Confiable",15,0)+IF(N453="Se investigan y resuelven oportunamente",15,0)+IF(O453="Completa",10,0)+IF(O453="Incompleta",5,0),"")</f>
        <v>0</v>
      </c>
      <c r="Q453" s="208" t="str">
        <f t="shared" ref="Q453:Q516" si="33">IF(P453&lt;86,"Debil",IF(P453&lt;96,"Moderado","Fuerte"))</f>
        <v>Debil</v>
      </c>
      <c r="R453" s="207"/>
      <c r="S453" s="224" t="str">
        <f t="shared" ref="S453:S516" si="34">_xlfn.CONCAT(Q453,R453)</f>
        <v>Debil</v>
      </c>
      <c r="T453" s="224" t="str">
        <f>IFERROR(VLOOKUP(S453,'Tablas de calculos'!$AU$16:$AV$24,2,FALSE),"")</f>
        <v/>
      </c>
      <c r="U453" s="208" t="str">
        <f>IFERROR(VLOOKUP(T453,'Tablas de calculos'!$AV$16:$AY$24,4),"")</f>
        <v/>
      </c>
      <c r="V453" s="207"/>
      <c r="W453" s="207"/>
      <c r="X453" s="123" t="str">
        <f t="shared" ref="X453:X516" si="35">CONCATENATE(U453,V453,W453)</f>
        <v/>
      </c>
      <c r="Y453" s="208" t="str">
        <f>IFERROR(VLOOKUP(X453,'Tablas de calculos'!$AZ$4:$BE$11,5,FALSE),"")</f>
        <v/>
      </c>
      <c r="Z453" s="208" t="str">
        <f>IFERROR(VLOOKUP(X453,'Tablas de calculos'!$AZ$4:$BE$11,6,FALSE),"")</f>
        <v/>
      </c>
    </row>
    <row r="454" spans="1:26" ht="30" x14ac:dyDescent="0.25">
      <c r="A454" s="232" t="s">
        <v>1130</v>
      </c>
      <c r="B454" s="196">
        <v>135</v>
      </c>
      <c r="C454" s="205" t="str">
        <f>+VLOOKUP(Tabla9[[#This Row],[Cod. Riesgo]],Tabla_Riesgos[[Número]:[Tipo de Riesgo]],6,FALSE)</f>
        <v xml:space="preserve">Continuidad del negocio </v>
      </c>
      <c r="D454" s="119" t="s">
        <v>43</v>
      </c>
      <c r="E454" s="120" t="s">
        <v>730</v>
      </c>
      <c r="F454" s="121"/>
      <c r="G454" s="125" t="s">
        <v>782</v>
      </c>
      <c r="H454" s="472" t="s">
        <v>544</v>
      </c>
      <c r="I454" s="207"/>
      <c r="J454" s="207"/>
      <c r="K454" s="207"/>
      <c r="L454" s="207"/>
      <c r="M454" s="207"/>
      <c r="N454" s="232"/>
      <c r="O454" s="207"/>
      <c r="P454" s="123">
        <f t="shared" si="32"/>
        <v>0</v>
      </c>
      <c r="Q454" s="208" t="str">
        <f t="shared" si="33"/>
        <v>Debil</v>
      </c>
      <c r="R454" s="207"/>
      <c r="S454" s="224" t="str">
        <f t="shared" si="34"/>
        <v>Debil</v>
      </c>
      <c r="T454" s="224" t="str">
        <f>IFERROR(VLOOKUP(S454,'Tablas de calculos'!$AU$16:$AV$24,2,FALSE),"")</f>
        <v/>
      </c>
      <c r="U454" s="208" t="str">
        <f>IFERROR(VLOOKUP(T454,'Tablas de calculos'!$AV$16:$AY$24,4),"")</f>
        <v/>
      </c>
      <c r="V454" s="207"/>
      <c r="W454" s="207"/>
      <c r="X454" s="123" t="str">
        <f t="shared" si="35"/>
        <v/>
      </c>
      <c r="Y454" s="208" t="str">
        <f>IFERROR(VLOOKUP(X454,'Tablas de calculos'!$AZ$4:$BE$11,5,FALSE),"")</f>
        <v/>
      </c>
      <c r="Z454" s="208" t="str">
        <f>IFERROR(VLOOKUP(X454,'Tablas de calculos'!$AZ$4:$BE$11,6,FALSE),"")</f>
        <v/>
      </c>
    </row>
    <row r="455" spans="1:26" ht="30" x14ac:dyDescent="0.25">
      <c r="A455" s="232" t="s">
        <v>1130</v>
      </c>
      <c r="B455" s="196">
        <v>135</v>
      </c>
      <c r="C455" s="205" t="str">
        <f>+VLOOKUP(Tabla9[[#This Row],[Cod. Riesgo]],Tabla_Riesgos[[Número]:[Tipo de Riesgo]],6,FALSE)</f>
        <v xml:space="preserve">Continuidad del negocio </v>
      </c>
      <c r="D455" s="119" t="s">
        <v>43</v>
      </c>
      <c r="E455" s="120" t="s">
        <v>730</v>
      </c>
      <c r="F455" s="121"/>
      <c r="G455" s="125" t="s">
        <v>783</v>
      </c>
      <c r="H455" s="472" t="s">
        <v>544</v>
      </c>
      <c r="I455" s="207"/>
      <c r="J455" s="207"/>
      <c r="K455" s="207"/>
      <c r="L455" s="207"/>
      <c r="M455" s="207"/>
      <c r="N455" s="232"/>
      <c r="O455" s="207"/>
      <c r="P455" s="123">
        <f t="shared" si="32"/>
        <v>0</v>
      </c>
      <c r="Q455" s="208" t="str">
        <f t="shared" si="33"/>
        <v>Debil</v>
      </c>
      <c r="R455" s="207"/>
      <c r="S455" s="224" t="str">
        <f t="shared" si="34"/>
        <v>Debil</v>
      </c>
      <c r="T455" s="224" t="str">
        <f>IFERROR(VLOOKUP(S455,'Tablas de calculos'!$AU$16:$AV$24,2,FALSE),"")</f>
        <v/>
      </c>
      <c r="U455" s="208" t="str">
        <f>IFERROR(VLOOKUP(T455,'Tablas de calculos'!$AV$16:$AY$24,4),"")</f>
        <v/>
      </c>
      <c r="V455" s="207"/>
      <c r="W455" s="207"/>
      <c r="X455" s="123" t="str">
        <f t="shared" si="35"/>
        <v/>
      </c>
      <c r="Y455" s="208" t="str">
        <f>IFERROR(VLOOKUP(X455,'Tablas de calculos'!$AZ$4:$BE$11,5,FALSE),"")</f>
        <v/>
      </c>
      <c r="Z455" s="208" t="str">
        <f>IFERROR(VLOOKUP(X455,'Tablas de calculos'!$AZ$4:$BE$11,6,FALSE),"")</f>
        <v/>
      </c>
    </row>
    <row r="456" spans="1:26" ht="30" x14ac:dyDescent="0.25">
      <c r="A456" s="232" t="s">
        <v>1130</v>
      </c>
      <c r="B456" s="204">
        <v>136</v>
      </c>
      <c r="C456" s="205" t="str">
        <f>+VLOOKUP(Tabla9[[#This Row],[Cod. Riesgo]],Tabla_Riesgos[[Número]:[Tipo de Riesgo]],6,FALSE)</f>
        <v xml:space="preserve">Continuidad del negocio </v>
      </c>
      <c r="D456" s="242" t="s">
        <v>66</v>
      </c>
      <c r="E456" s="243" t="s">
        <v>774</v>
      </c>
      <c r="F456" s="121"/>
      <c r="G456" s="293" t="s">
        <v>784</v>
      </c>
      <c r="H456" s="473" t="s">
        <v>544</v>
      </c>
      <c r="I456" s="224"/>
      <c r="J456" s="224"/>
      <c r="K456" s="224"/>
      <c r="L456" s="224"/>
      <c r="M456" s="224"/>
      <c r="N456" s="244"/>
      <c r="O456" s="224"/>
      <c r="P456" s="123">
        <f t="shared" si="32"/>
        <v>0</v>
      </c>
      <c r="Q456" s="208" t="str">
        <f t="shared" si="33"/>
        <v>Debil</v>
      </c>
      <c r="R456" s="224"/>
      <c r="S456" s="224" t="str">
        <f t="shared" si="34"/>
        <v>Debil</v>
      </c>
      <c r="T456" s="224" t="str">
        <f>IFERROR(VLOOKUP(S456,'Tablas de calculos'!$AU$16:$AV$24,2,FALSE),"")</f>
        <v/>
      </c>
      <c r="U456" s="208" t="str">
        <f>IFERROR(VLOOKUP(T456,'Tablas de calculos'!$AV$16:$AY$24,4),"")</f>
        <v/>
      </c>
      <c r="V456" s="224"/>
      <c r="W456" s="224"/>
      <c r="X456" s="123" t="str">
        <f t="shared" si="35"/>
        <v/>
      </c>
      <c r="Y456" s="208" t="str">
        <f>IFERROR(VLOOKUP(X456,'Tablas de calculos'!$AZ$4:$BE$11,5,FALSE),"")</f>
        <v/>
      </c>
      <c r="Z456" s="208" t="str">
        <f>IFERROR(VLOOKUP(X456,'Tablas de calculos'!$AZ$4:$BE$11,6,FALSE),"")</f>
        <v/>
      </c>
    </row>
    <row r="457" spans="1:26" ht="30" x14ac:dyDescent="0.25">
      <c r="A457" s="232" t="s">
        <v>1130</v>
      </c>
      <c r="B457" s="204">
        <v>136</v>
      </c>
      <c r="C457" s="205" t="str">
        <f>+VLOOKUP(Tabla9[[#This Row],[Cod. Riesgo]],Tabla_Riesgos[[Número]:[Tipo de Riesgo]],6,FALSE)</f>
        <v xml:space="preserve">Continuidad del negocio </v>
      </c>
      <c r="D457" s="242" t="s">
        <v>66</v>
      </c>
      <c r="E457" s="243" t="s">
        <v>774</v>
      </c>
      <c r="F457" s="292"/>
      <c r="G457" s="293" t="s">
        <v>785</v>
      </c>
      <c r="H457" s="473" t="s">
        <v>544</v>
      </c>
      <c r="I457" s="224"/>
      <c r="J457" s="224"/>
      <c r="K457" s="224"/>
      <c r="L457" s="224"/>
      <c r="M457" s="224"/>
      <c r="N457" s="244"/>
      <c r="O457" s="224"/>
      <c r="P457" s="123">
        <f t="shared" si="32"/>
        <v>0</v>
      </c>
      <c r="Q457" s="208" t="str">
        <f t="shared" si="33"/>
        <v>Debil</v>
      </c>
      <c r="R457" s="224"/>
      <c r="S457" s="224" t="str">
        <f t="shared" si="34"/>
        <v>Debil</v>
      </c>
      <c r="T457" s="224" t="str">
        <f>IFERROR(VLOOKUP(S457,'Tablas de calculos'!$AU$16:$AV$24,2,FALSE),"")</f>
        <v/>
      </c>
      <c r="U457" s="208" t="str">
        <f>IFERROR(VLOOKUP(T457,'Tablas de calculos'!$AV$16:$AY$24,4),"")</f>
        <v/>
      </c>
      <c r="V457" s="224"/>
      <c r="W457" s="224"/>
      <c r="X457" s="123" t="str">
        <f t="shared" si="35"/>
        <v/>
      </c>
      <c r="Y457" s="208" t="str">
        <f>IFERROR(VLOOKUP(X457,'Tablas de calculos'!$AZ$4:$BE$11,5,FALSE),"")</f>
        <v/>
      </c>
      <c r="Z457" s="208" t="str">
        <f>IFERROR(VLOOKUP(X457,'Tablas de calculos'!$AZ$4:$BE$11,6,FALSE),"")</f>
        <v/>
      </c>
    </row>
    <row r="458" spans="1:26" ht="30" x14ac:dyDescent="0.25">
      <c r="A458" s="232" t="s">
        <v>1130</v>
      </c>
      <c r="B458" s="204">
        <v>136</v>
      </c>
      <c r="C458" s="205" t="str">
        <f>+VLOOKUP(Tabla9[[#This Row],[Cod. Riesgo]],Tabla_Riesgos[[Número]:[Tipo de Riesgo]],6,FALSE)</f>
        <v xml:space="preserve">Continuidad del negocio </v>
      </c>
      <c r="D458" s="119" t="s">
        <v>66</v>
      </c>
      <c r="E458" s="120" t="s">
        <v>774</v>
      </c>
      <c r="F458" s="121"/>
      <c r="G458" s="125" t="s">
        <v>786</v>
      </c>
      <c r="H458" s="472" t="s">
        <v>544</v>
      </c>
      <c r="I458" s="207"/>
      <c r="J458" s="207"/>
      <c r="K458" s="207"/>
      <c r="L458" s="207"/>
      <c r="M458" s="207"/>
      <c r="N458" s="207"/>
      <c r="O458" s="207"/>
      <c r="P458" s="123">
        <f t="shared" si="32"/>
        <v>0</v>
      </c>
      <c r="Q458" s="208" t="str">
        <f t="shared" si="33"/>
        <v>Debil</v>
      </c>
      <c r="R458" s="207"/>
      <c r="S458" s="224" t="str">
        <f t="shared" si="34"/>
        <v>Debil</v>
      </c>
      <c r="T458" s="224" t="str">
        <f>IFERROR(VLOOKUP(S458,'Tablas de calculos'!$AU$16:$AV$24,2,FALSE),"")</f>
        <v/>
      </c>
      <c r="U458" s="208" t="str">
        <f>IFERROR(VLOOKUP(T458,'Tablas de calculos'!$AV$16:$AY$24,4),"")</f>
        <v/>
      </c>
      <c r="V458" s="207"/>
      <c r="W458" s="207"/>
      <c r="X458" s="123" t="str">
        <f t="shared" si="35"/>
        <v/>
      </c>
      <c r="Y458" s="208" t="str">
        <f>IFERROR(VLOOKUP(X458,'Tablas de calculos'!$AZ$4:$BE$11,5,FALSE),"")</f>
        <v/>
      </c>
      <c r="Z458" s="208" t="str">
        <f>IFERROR(VLOOKUP(X458,'Tablas de calculos'!$AZ$4:$BE$11,6,FALSE),"")</f>
        <v/>
      </c>
    </row>
    <row r="459" spans="1:26" ht="30" x14ac:dyDescent="0.25">
      <c r="A459" s="232" t="s">
        <v>1130</v>
      </c>
      <c r="B459" s="204">
        <v>136</v>
      </c>
      <c r="C459" s="205" t="str">
        <f>+VLOOKUP(Tabla9[[#This Row],[Cod. Riesgo]],Tabla_Riesgos[[Número]:[Tipo de Riesgo]],6,FALSE)</f>
        <v xml:space="preserve">Continuidad del negocio </v>
      </c>
      <c r="D459" s="119" t="s">
        <v>66</v>
      </c>
      <c r="E459" s="120" t="s">
        <v>774</v>
      </c>
      <c r="F459" s="121"/>
      <c r="G459" s="125" t="s">
        <v>787</v>
      </c>
      <c r="H459" s="472" t="s">
        <v>544</v>
      </c>
      <c r="I459" s="207"/>
      <c r="J459" s="207"/>
      <c r="K459" s="207"/>
      <c r="L459" s="207"/>
      <c r="M459" s="207"/>
      <c r="N459" s="207"/>
      <c r="O459" s="207"/>
      <c r="P459" s="123">
        <f t="shared" si="32"/>
        <v>0</v>
      </c>
      <c r="Q459" s="208" t="str">
        <f t="shared" si="33"/>
        <v>Debil</v>
      </c>
      <c r="R459" s="207"/>
      <c r="S459" s="224" t="str">
        <f t="shared" si="34"/>
        <v>Debil</v>
      </c>
      <c r="T459" s="224" t="str">
        <f>IFERROR(VLOOKUP(S459,'Tablas de calculos'!$AU$16:$AV$24,2,FALSE),"")</f>
        <v/>
      </c>
      <c r="U459" s="208" t="str">
        <f>IFERROR(VLOOKUP(T459,'Tablas de calculos'!$AV$16:$AY$24,4),"")</f>
        <v/>
      </c>
      <c r="V459" s="207"/>
      <c r="W459" s="207"/>
      <c r="X459" s="123" t="str">
        <f t="shared" si="35"/>
        <v/>
      </c>
      <c r="Y459" s="208" t="str">
        <f>IFERROR(VLOOKUP(X459,'Tablas de calculos'!$AZ$4:$BE$11,5,FALSE),"")</f>
        <v/>
      </c>
      <c r="Z459" s="208" t="str">
        <f>IFERROR(VLOOKUP(X459,'Tablas de calculos'!$AZ$4:$BE$11,6,FALSE),"")</f>
        <v/>
      </c>
    </row>
    <row r="460" spans="1:26" ht="30" x14ac:dyDescent="0.25">
      <c r="A460" s="232" t="s">
        <v>1130</v>
      </c>
      <c r="B460" s="196">
        <v>137</v>
      </c>
      <c r="C460" s="205" t="str">
        <f>+VLOOKUP(Tabla9[[#This Row],[Cod. Riesgo]],Tabla_Riesgos[[Número]:[Tipo de Riesgo]],6,FALSE)</f>
        <v xml:space="preserve">Continuidad del negocio </v>
      </c>
      <c r="D460" s="119" t="s">
        <v>66</v>
      </c>
      <c r="E460" s="120" t="s">
        <v>736</v>
      </c>
      <c r="F460" s="121"/>
      <c r="G460" s="125" t="s">
        <v>788</v>
      </c>
      <c r="H460" s="472" t="s">
        <v>544</v>
      </c>
      <c r="I460" s="207"/>
      <c r="J460" s="207"/>
      <c r="K460" s="207"/>
      <c r="L460" s="207"/>
      <c r="M460" s="207"/>
      <c r="N460" s="207"/>
      <c r="O460" s="207"/>
      <c r="P460" s="123">
        <f t="shared" si="32"/>
        <v>0</v>
      </c>
      <c r="Q460" s="208" t="str">
        <f t="shared" si="33"/>
        <v>Debil</v>
      </c>
      <c r="R460" s="207"/>
      <c r="S460" s="224" t="str">
        <f t="shared" si="34"/>
        <v>Debil</v>
      </c>
      <c r="T460" s="224" t="str">
        <f>IFERROR(VLOOKUP(S460,'Tablas de calculos'!$AU$16:$AV$24,2,FALSE),"")</f>
        <v/>
      </c>
      <c r="U460" s="208" t="str">
        <f>IFERROR(VLOOKUP(T460,'Tablas de calculos'!$AV$16:$AY$24,4),"")</f>
        <v/>
      </c>
      <c r="V460" s="207"/>
      <c r="W460" s="207"/>
      <c r="X460" s="123" t="str">
        <f t="shared" si="35"/>
        <v/>
      </c>
      <c r="Y460" s="208" t="str">
        <f>IFERROR(VLOOKUP(X460,'Tablas de calculos'!$AZ$4:$BE$11,5,FALSE),"")</f>
        <v/>
      </c>
      <c r="Z460" s="208" t="str">
        <f>IFERROR(VLOOKUP(X460,'Tablas de calculos'!$AZ$4:$BE$11,6,FALSE),"")</f>
        <v/>
      </c>
    </row>
    <row r="461" spans="1:26" ht="30" x14ac:dyDescent="0.25">
      <c r="A461" s="232" t="s">
        <v>1130</v>
      </c>
      <c r="B461" s="205">
        <v>138</v>
      </c>
      <c r="C461" s="205" t="str">
        <f>+VLOOKUP(Tabla9[[#This Row],[Cod. Riesgo]],Tabla_Riesgos[[Número]:[Tipo de Riesgo]],6,FALSE)</f>
        <v xml:space="preserve">Continuidad del negocio </v>
      </c>
      <c r="D461" s="119" t="s">
        <v>66</v>
      </c>
      <c r="E461" s="120" t="s">
        <v>738</v>
      </c>
      <c r="F461" s="121"/>
      <c r="G461" s="125" t="s">
        <v>789</v>
      </c>
      <c r="H461" s="472" t="s">
        <v>544</v>
      </c>
      <c r="I461" s="207"/>
      <c r="J461" s="207"/>
      <c r="K461" s="207"/>
      <c r="L461" s="207"/>
      <c r="M461" s="207"/>
      <c r="N461" s="207"/>
      <c r="O461" s="207"/>
      <c r="P461" s="123">
        <f t="shared" si="32"/>
        <v>0</v>
      </c>
      <c r="Q461" s="208" t="str">
        <f t="shared" si="33"/>
        <v>Debil</v>
      </c>
      <c r="R461" s="207"/>
      <c r="S461" s="224" t="str">
        <f t="shared" si="34"/>
        <v>Debil</v>
      </c>
      <c r="T461" s="224" t="str">
        <f>IFERROR(VLOOKUP(S461,'Tablas de calculos'!$AU$16:$AV$24,2,FALSE),"")</f>
        <v/>
      </c>
      <c r="U461" s="208" t="str">
        <f>IFERROR(VLOOKUP(T461,'Tablas de calculos'!$AV$16:$AY$24,4),"")</f>
        <v/>
      </c>
      <c r="V461" s="207"/>
      <c r="W461" s="207"/>
      <c r="X461" s="123" t="str">
        <f t="shared" si="35"/>
        <v/>
      </c>
      <c r="Y461" s="208" t="str">
        <f>IFERROR(VLOOKUP(X461,'Tablas de calculos'!$AZ$4:$BE$11,5,FALSE),"")</f>
        <v/>
      </c>
      <c r="Z461" s="208" t="str">
        <f>IFERROR(VLOOKUP(X461,'Tablas de calculos'!$AZ$4:$BE$11,6,FALSE),"")</f>
        <v/>
      </c>
    </row>
    <row r="462" spans="1:26" ht="60" x14ac:dyDescent="0.25">
      <c r="A462" s="232" t="s">
        <v>1141</v>
      </c>
      <c r="B462" s="137">
        <v>1</v>
      </c>
      <c r="C462" s="205" t="str">
        <f>+VLOOKUP(Tabla9[[#This Row],[Cod. Riesgo]],Tabla_Riesgos[[Número]:[Tipo de Riesgo]],6,FALSE)</f>
        <v>Corrupción</v>
      </c>
      <c r="D462" s="119" t="s">
        <v>12</v>
      </c>
      <c r="E462" s="120" t="s">
        <v>386</v>
      </c>
      <c r="F462" s="121">
        <v>1.01</v>
      </c>
      <c r="G462" s="125" t="s">
        <v>173</v>
      </c>
      <c r="H462" s="472"/>
      <c r="I462" s="461"/>
      <c r="J462" s="461"/>
      <c r="K462" s="461"/>
      <c r="L462" s="461"/>
      <c r="M462" s="461"/>
      <c r="N462" s="461"/>
      <c r="O462" s="461"/>
      <c r="P462" s="123">
        <f t="shared" si="32"/>
        <v>0</v>
      </c>
      <c r="Q462" s="208" t="str">
        <f t="shared" si="33"/>
        <v>Debil</v>
      </c>
      <c r="R462" s="461" t="s">
        <v>371</v>
      </c>
      <c r="S462" s="224" t="str">
        <f t="shared" si="34"/>
        <v>DebilModerado</v>
      </c>
      <c r="T462" s="224">
        <f>IFERROR(VLOOKUP(S462,'Tablas de calculos'!$AU$16:$AV$24,2,FALSE),"")</f>
        <v>8</v>
      </c>
      <c r="U462" s="208" t="str">
        <f>IFERROR(VLOOKUP(T462,'Tablas de calculos'!$AV$16:$AY$24,4),"")</f>
        <v>Débil</v>
      </c>
      <c r="V462" s="461" t="s">
        <v>578</v>
      </c>
      <c r="W462" s="461" t="s">
        <v>575</v>
      </c>
      <c r="X462" s="123" t="str">
        <f t="shared" si="35"/>
        <v>DébilDirectamenteIndirectamente</v>
      </c>
      <c r="Y462" s="208" t="str">
        <f>IFERROR(VLOOKUP(X462,'Tablas de calculos'!$AZ$4:$BE$11,5,FALSE),"")</f>
        <v/>
      </c>
      <c r="Z462" s="208" t="str">
        <f>IFERROR(VLOOKUP(X462,'Tablas de calculos'!$AZ$4:$BE$11,6,FALSE),"")</f>
        <v/>
      </c>
    </row>
    <row r="463" spans="1:26" ht="60" x14ac:dyDescent="0.25">
      <c r="A463" s="232" t="s">
        <v>1141</v>
      </c>
      <c r="B463" s="137">
        <v>1</v>
      </c>
      <c r="C463" s="205" t="str">
        <f>+VLOOKUP(Tabla9[[#This Row],[Cod. Riesgo]],Tabla_Riesgos[[Número]:[Tipo de Riesgo]],6,FALSE)</f>
        <v>Corrupción</v>
      </c>
      <c r="D463" s="119" t="s">
        <v>12</v>
      </c>
      <c r="E463" s="120" t="s">
        <v>386</v>
      </c>
      <c r="F463" s="121">
        <v>1.02</v>
      </c>
      <c r="G463" s="125" t="s">
        <v>174</v>
      </c>
      <c r="H463" s="472"/>
      <c r="I463" s="461"/>
      <c r="J463" s="461"/>
      <c r="K463" s="461"/>
      <c r="L463" s="461"/>
      <c r="M463" s="461"/>
      <c r="N463" s="461"/>
      <c r="O463" s="461"/>
      <c r="P463" s="123">
        <f t="shared" si="32"/>
        <v>0</v>
      </c>
      <c r="Q463" s="208" t="str">
        <f t="shared" si="33"/>
        <v>Debil</v>
      </c>
      <c r="R463" s="461" t="s">
        <v>516</v>
      </c>
      <c r="S463" s="224" t="str">
        <f t="shared" si="34"/>
        <v>DebilFuerte</v>
      </c>
      <c r="T463" s="224">
        <f>IFERROR(VLOOKUP(S463,'Tablas de calculos'!$AU$16:$AV$24,2,FALSE),"")</f>
        <v>7</v>
      </c>
      <c r="U463" s="208" t="str">
        <f>IFERROR(VLOOKUP(T463,'Tablas de calculos'!$AV$16:$AY$24,4),"")</f>
        <v>Débil</v>
      </c>
      <c r="V463" s="461" t="s">
        <v>578</v>
      </c>
      <c r="W463" s="461" t="s">
        <v>575</v>
      </c>
      <c r="X463" s="123" t="str">
        <f t="shared" si="35"/>
        <v>DébilDirectamenteIndirectamente</v>
      </c>
      <c r="Y463" s="208" t="str">
        <f>IFERROR(VLOOKUP(X463,'Tablas de calculos'!$AZ$4:$BE$11,5,FALSE),"")</f>
        <v/>
      </c>
      <c r="Z463" s="208" t="str">
        <f>IFERROR(VLOOKUP(X463,'Tablas de calculos'!$AZ$4:$BE$11,6,FALSE),"")</f>
        <v/>
      </c>
    </row>
    <row r="464" spans="1:26" ht="60" x14ac:dyDescent="0.25">
      <c r="A464" s="232" t="s">
        <v>1141</v>
      </c>
      <c r="B464" s="137">
        <v>1</v>
      </c>
      <c r="C464" s="205" t="str">
        <f>+VLOOKUP(Tabla9[[#This Row],[Cod. Riesgo]],Tabla_Riesgos[[Número]:[Tipo de Riesgo]],6,FALSE)</f>
        <v>Corrupción</v>
      </c>
      <c r="D464" s="119" t="s">
        <v>12</v>
      </c>
      <c r="E464" s="120" t="s">
        <v>386</v>
      </c>
      <c r="F464" s="121">
        <v>1.03</v>
      </c>
      <c r="G464" s="125" t="s">
        <v>175</v>
      </c>
      <c r="H464" s="472"/>
      <c r="I464" s="461"/>
      <c r="J464" s="461"/>
      <c r="K464" s="461"/>
      <c r="L464" s="461"/>
      <c r="M464" s="461"/>
      <c r="N464" s="461"/>
      <c r="O464" s="461"/>
      <c r="P464" s="123">
        <f t="shared" si="32"/>
        <v>0</v>
      </c>
      <c r="Q464" s="208" t="str">
        <f t="shared" si="33"/>
        <v>Debil</v>
      </c>
      <c r="R464" s="461" t="s">
        <v>371</v>
      </c>
      <c r="S464" s="224" t="str">
        <f t="shared" si="34"/>
        <v>DebilModerado</v>
      </c>
      <c r="T464" s="224">
        <f>IFERROR(VLOOKUP(S464,'Tablas de calculos'!$AU$16:$AV$24,2,FALSE),"")</f>
        <v>8</v>
      </c>
      <c r="U464" s="208" t="str">
        <f>IFERROR(VLOOKUP(T464,'Tablas de calculos'!$AV$16:$AY$24,4),"")</f>
        <v>Débil</v>
      </c>
      <c r="V464" s="461" t="s">
        <v>576</v>
      </c>
      <c r="W464" s="461" t="s">
        <v>578</v>
      </c>
      <c r="X464" s="123" t="str">
        <f t="shared" si="35"/>
        <v>DébilNo disminuyeDirectamente</v>
      </c>
      <c r="Y464" s="208" t="str">
        <f>IFERROR(VLOOKUP(X464,'Tablas de calculos'!$AZ$4:$BE$11,5,FALSE),"")</f>
        <v/>
      </c>
      <c r="Z464" s="208" t="str">
        <f>IFERROR(VLOOKUP(X464,'Tablas de calculos'!$AZ$4:$BE$11,6,FALSE),"")</f>
        <v/>
      </c>
    </row>
    <row r="465" spans="1:26" ht="60" x14ac:dyDescent="0.25">
      <c r="A465" s="232" t="s">
        <v>1141</v>
      </c>
      <c r="B465" s="137">
        <v>1</v>
      </c>
      <c r="C465" s="205" t="str">
        <f>+VLOOKUP(Tabla9[[#This Row],[Cod. Riesgo]],Tabla_Riesgos[[Número]:[Tipo de Riesgo]],6,FALSE)</f>
        <v>Corrupción</v>
      </c>
      <c r="D465" s="119" t="s">
        <v>12</v>
      </c>
      <c r="E465" s="120" t="s">
        <v>386</v>
      </c>
      <c r="F465" s="121">
        <v>1.04</v>
      </c>
      <c r="G465" s="125" t="s">
        <v>176</v>
      </c>
      <c r="H465" s="472"/>
      <c r="I465" s="461"/>
      <c r="J465" s="461"/>
      <c r="K465" s="461"/>
      <c r="L465" s="461"/>
      <c r="M465" s="461"/>
      <c r="N465" s="461"/>
      <c r="O465" s="461"/>
      <c r="P465" s="123">
        <f t="shared" si="32"/>
        <v>0</v>
      </c>
      <c r="Q465" s="208" t="str">
        <f t="shared" si="33"/>
        <v>Debil</v>
      </c>
      <c r="R465" s="461" t="s">
        <v>516</v>
      </c>
      <c r="S465" s="224" t="str">
        <f t="shared" si="34"/>
        <v>DebilFuerte</v>
      </c>
      <c r="T465" s="224">
        <f>IFERROR(VLOOKUP(S465,'Tablas de calculos'!$AU$16:$AV$24,2,FALSE),"")</f>
        <v>7</v>
      </c>
      <c r="U465" s="208" t="str">
        <f>IFERROR(VLOOKUP(T465,'Tablas de calculos'!$AV$16:$AY$24,4),"")</f>
        <v>Débil</v>
      </c>
      <c r="V465" s="461" t="s">
        <v>576</v>
      </c>
      <c r="W465" s="461" t="s">
        <v>578</v>
      </c>
      <c r="X465" s="123" t="str">
        <f t="shared" si="35"/>
        <v>DébilNo disminuyeDirectamente</v>
      </c>
      <c r="Y465" s="208" t="str">
        <f>IFERROR(VLOOKUP(X465,'Tablas de calculos'!$AZ$4:$BE$11,5,FALSE),"")</f>
        <v/>
      </c>
      <c r="Z465" s="208" t="str">
        <f>IFERROR(VLOOKUP(X465,'Tablas de calculos'!$AZ$4:$BE$11,6,FALSE),"")</f>
        <v/>
      </c>
    </row>
    <row r="466" spans="1:26" ht="60" x14ac:dyDescent="0.25">
      <c r="A466" s="232" t="s">
        <v>1141</v>
      </c>
      <c r="B466" s="137">
        <v>1</v>
      </c>
      <c r="C466" s="205" t="str">
        <f>+VLOOKUP(Tabla9[[#This Row],[Cod. Riesgo]],Tabla_Riesgos[[Número]:[Tipo de Riesgo]],6,FALSE)</f>
        <v>Corrupción</v>
      </c>
      <c r="D466" s="119" t="s">
        <v>12</v>
      </c>
      <c r="E466" s="120" t="s">
        <v>386</v>
      </c>
      <c r="F466" s="121">
        <v>1.05</v>
      </c>
      <c r="G466" s="125" t="s">
        <v>177</v>
      </c>
      <c r="H466" s="472"/>
      <c r="I466" s="461"/>
      <c r="J466" s="461"/>
      <c r="K466" s="461"/>
      <c r="L466" s="461"/>
      <c r="M466" s="461"/>
      <c r="N466" s="461"/>
      <c r="O466" s="461"/>
      <c r="P466" s="123">
        <f t="shared" si="32"/>
        <v>0</v>
      </c>
      <c r="Q466" s="208" t="str">
        <f t="shared" si="33"/>
        <v>Debil</v>
      </c>
      <c r="R466" s="461" t="s">
        <v>516</v>
      </c>
      <c r="S466" s="224" t="str">
        <f t="shared" si="34"/>
        <v>DebilFuerte</v>
      </c>
      <c r="T466" s="224">
        <f>IFERROR(VLOOKUP(S466,'Tablas de calculos'!$AU$16:$AV$24,2,FALSE),"")</f>
        <v>7</v>
      </c>
      <c r="U466" s="208" t="str">
        <f>IFERROR(VLOOKUP(T466,'Tablas de calculos'!$AV$16:$AY$24,4),"")</f>
        <v>Débil</v>
      </c>
      <c r="V466" s="461" t="s">
        <v>578</v>
      </c>
      <c r="W466" s="461" t="s">
        <v>575</v>
      </c>
      <c r="X466" s="123" t="str">
        <f t="shared" si="35"/>
        <v>DébilDirectamenteIndirectamente</v>
      </c>
      <c r="Y466" s="208" t="str">
        <f>IFERROR(VLOOKUP(X466,'Tablas de calculos'!$AZ$4:$BE$11,5,FALSE),"")</f>
        <v/>
      </c>
      <c r="Z466" s="208" t="str">
        <f>IFERROR(VLOOKUP(X466,'Tablas de calculos'!$AZ$4:$BE$11,6,FALSE),"")</f>
        <v/>
      </c>
    </row>
    <row r="467" spans="1:26" ht="60" x14ac:dyDescent="0.25">
      <c r="A467" s="232" t="s">
        <v>1141</v>
      </c>
      <c r="B467" s="137">
        <v>1</v>
      </c>
      <c r="C467" s="205" t="str">
        <f>+VLOOKUP(Tabla9[[#This Row],[Cod. Riesgo]],Tabla_Riesgos[[Número]:[Tipo de Riesgo]],6,FALSE)</f>
        <v>Corrupción</v>
      </c>
      <c r="D467" s="119" t="s">
        <v>12</v>
      </c>
      <c r="E467" s="120" t="s">
        <v>386</v>
      </c>
      <c r="F467" s="121">
        <v>1.06</v>
      </c>
      <c r="G467" s="125" t="s">
        <v>178</v>
      </c>
      <c r="H467" s="472"/>
      <c r="I467" s="461"/>
      <c r="J467" s="461"/>
      <c r="K467" s="461"/>
      <c r="L467" s="461"/>
      <c r="M467" s="461"/>
      <c r="N467" s="461"/>
      <c r="O467" s="461"/>
      <c r="P467" s="123">
        <f t="shared" si="32"/>
        <v>0</v>
      </c>
      <c r="Q467" s="208" t="str">
        <f t="shared" si="33"/>
        <v>Debil</v>
      </c>
      <c r="R467" s="461" t="s">
        <v>516</v>
      </c>
      <c r="S467" s="224" t="str">
        <f t="shared" si="34"/>
        <v>DebilFuerte</v>
      </c>
      <c r="T467" s="224">
        <f>IFERROR(VLOOKUP(S467,'Tablas de calculos'!$AU$16:$AV$24,2,FALSE),"")</f>
        <v>7</v>
      </c>
      <c r="U467" s="208" t="str">
        <f>IFERROR(VLOOKUP(T467,'Tablas de calculos'!$AV$16:$AY$24,4),"")</f>
        <v>Débil</v>
      </c>
      <c r="V467" s="461" t="s">
        <v>576</v>
      </c>
      <c r="W467" s="461" t="s">
        <v>578</v>
      </c>
      <c r="X467" s="123" t="str">
        <f t="shared" si="35"/>
        <v>DébilNo disminuyeDirectamente</v>
      </c>
      <c r="Y467" s="208" t="str">
        <f>IFERROR(VLOOKUP(X467,'Tablas de calculos'!$AZ$4:$BE$11,5,FALSE),"")</f>
        <v/>
      </c>
      <c r="Z467" s="208" t="str">
        <f>IFERROR(VLOOKUP(X467,'Tablas de calculos'!$AZ$4:$BE$11,6,FALSE),"")</f>
        <v/>
      </c>
    </row>
    <row r="468" spans="1:26" ht="75" x14ac:dyDescent="0.25">
      <c r="A468" s="232" t="s">
        <v>1141</v>
      </c>
      <c r="B468" s="137">
        <v>3</v>
      </c>
      <c r="C468" s="205" t="str">
        <f>+VLOOKUP(Tabla9[[#This Row],[Cod. Riesgo]],Tabla_Riesgos[[Número]:[Tipo de Riesgo]],6,FALSE)</f>
        <v>Corrupción</v>
      </c>
      <c r="D468" s="119" t="s">
        <v>12</v>
      </c>
      <c r="E468" s="120" t="s">
        <v>390</v>
      </c>
      <c r="F468" s="121">
        <v>3.01</v>
      </c>
      <c r="G468" s="125" t="s">
        <v>177</v>
      </c>
      <c r="H468" s="472"/>
      <c r="I468" s="461"/>
      <c r="J468" s="461"/>
      <c r="K468" s="461"/>
      <c r="L468" s="461"/>
      <c r="M468" s="461"/>
      <c r="N468" s="461"/>
      <c r="O468" s="461"/>
      <c r="P468" s="123">
        <f t="shared" si="32"/>
        <v>0</v>
      </c>
      <c r="Q468" s="208" t="str">
        <f t="shared" si="33"/>
        <v>Debil</v>
      </c>
      <c r="R468" s="461" t="s">
        <v>516</v>
      </c>
      <c r="S468" s="224" t="str">
        <f t="shared" si="34"/>
        <v>DebilFuerte</v>
      </c>
      <c r="T468" s="224">
        <f>IFERROR(VLOOKUP(S468,'Tablas de calculos'!$AU$16:$AV$24,2,FALSE),"")</f>
        <v>7</v>
      </c>
      <c r="U468" s="208" t="str">
        <f>IFERROR(VLOOKUP(T468,'Tablas de calculos'!$AV$16:$AY$24,4),"")</f>
        <v>Débil</v>
      </c>
      <c r="V468" s="461" t="s">
        <v>576</v>
      </c>
      <c r="W468" s="461" t="s">
        <v>578</v>
      </c>
      <c r="X468" s="123" t="str">
        <f t="shared" si="35"/>
        <v>DébilNo disminuyeDirectamente</v>
      </c>
      <c r="Y468" s="208" t="str">
        <f>IFERROR(VLOOKUP(X468,'Tablas de calculos'!$AZ$4:$BE$11,5,FALSE),"")</f>
        <v/>
      </c>
      <c r="Z468" s="208" t="str">
        <f>IFERROR(VLOOKUP(X468,'Tablas de calculos'!$AZ$4:$BE$11,6,FALSE),"")</f>
        <v/>
      </c>
    </row>
    <row r="469" spans="1:26" ht="75" x14ac:dyDescent="0.25">
      <c r="A469" s="232" t="s">
        <v>1141</v>
      </c>
      <c r="B469" s="137">
        <v>3</v>
      </c>
      <c r="C469" s="205" t="str">
        <f>+VLOOKUP(Tabla9[[#This Row],[Cod. Riesgo]],Tabla_Riesgos[[Número]:[Tipo de Riesgo]],6,FALSE)</f>
        <v>Corrupción</v>
      </c>
      <c r="D469" s="119" t="s">
        <v>12</v>
      </c>
      <c r="E469" s="120" t="s">
        <v>390</v>
      </c>
      <c r="F469" s="121">
        <v>3.0199999999999996</v>
      </c>
      <c r="G469" s="125" t="s">
        <v>178</v>
      </c>
      <c r="H469" s="472"/>
      <c r="I469" s="461"/>
      <c r="J469" s="461"/>
      <c r="K469" s="461"/>
      <c r="L469" s="461"/>
      <c r="M469" s="461"/>
      <c r="N469" s="461"/>
      <c r="O469" s="461"/>
      <c r="P469" s="123">
        <f t="shared" si="32"/>
        <v>0</v>
      </c>
      <c r="Q469" s="208" t="str">
        <f t="shared" si="33"/>
        <v>Debil</v>
      </c>
      <c r="R469" s="461" t="s">
        <v>516</v>
      </c>
      <c r="S469" s="224" t="str">
        <f t="shared" si="34"/>
        <v>DebilFuerte</v>
      </c>
      <c r="T469" s="224">
        <f>IFERROR(VLOOKUP(S469,'Tablas de calculos'!$AU$16:$AV$24,2,FALSE),"")</f>
        <v>7</v>
      </c>
      <c r="U469" s="208" t="str">
        <f>IFERROR(VLOOKUP(T469,'Tablas de calculos'!$AV$16:$AY$24,4),"")</f>
        <v>Débil</v>
      </c>
      <c r="V469" s="461" t="s">
        <v>576</v>
      </c>
      <c r="W469" s="461" t="s">
        <v>578</v>
      </c>
      <c r="X469" s="123" t="str">
        <f t="shared" si="35"/>
        <v>DébilNo disminuyeDirectamente</v>
      </c>
      <c r="Y469" s="208" t="str">
        <f>IFERROR(VLOOKUP(X469,'Tablas de calculos'!$AZ$4:$BE$11,5,FALSE),"")</f>
        <v/>
      </c>
      <c r="Z469" s="208" t="str">
        <f>IFERROR(VLOOKUP(X469,'Tablas de calculos'!$AZ$4:$BE$11,6,FALSE),"")</f>
        <v/>
      </c>
    </row>
    <row r="470" spans="1:26" ht="75" x14ac:dyDescent="0.25">
      <c r="A470" s="232" t="s">
        <v>1141</v>
      </c>
      <c r="B470" s="137">
        <v>3</v>
      </c>
      <c r="C470" s="205" t="str">
        <f>+VLOOKUP(Tabla9[[#This Row],[Cod. Riesgo]],Tabla_Riesgos[[Número]:[Tipo de Riesgo]],6,FALSE)</f>
        <v>Corrupción</v>
      </c>
      <c r="D470" s="119" t="s">
        <v>12</v>
      </c>
      <c r="E470" s="120" t="s">
        <v>390</v>
      </c>
      <c r="F470" s="121">
        <v>3.0299999999999994</v>
      </c>
      <c r="G470" s="125" t="s">
        <v>179</v>
      </c>
      <c r="H470" s="472"/>
      <c r="I470" s="461"/>
      <c r="J470" s="461"/>
      <c r="K470" s="461"/>
      <c r="L470" s="461"/>
      <c r="M470" s="461"/>
      <c r="N470" s="461"/>
      <c r="O470" s="461"/>
      <c r="P470" s="123">
        <f t="shared" si="32"/>
        <v>0</v>
      </c>
      <c r="Q470" s="208" t="str">
        <f t="shared" si="33"/>
        <v>Debil</v>
      </c>
      <c r="R470" s="461" t="s">
        <v>516</v>
      </c>
      <c r="S470" s="224" t="str">
        <f t="shared" si="34"/>
        <v>DebilFuerte</v>
      </c>
      <c r="T470" s="224">
        <f>IFERROR(VLOOKUP(S470,'Tablas de calculos'!$AU$16:$AV$24,2,FALSE),"")</f>
        <v>7</v>
      </c>
      <c r="U470" s="208" t="str">
        <f>IFERROR(VLOOKUP(T470,'Tablas de calculos'!$AV$16:$AY$24,4),"")</f>
        <v>Débil</v>
      </c>
      <c r="V470" s="461" t="s">
        <v>578</v>
      </c>
      <c r="W470" s="461" t="s">
        <v>578</v>
      </c>
      <c r="X470" s="123" t="str">
        <f t="shared" si="35"/>
        <v>DébilDirectamenteDirectamente</v>
      </c>
      <c r="Y470" s="208" t="str">
        <f>IFERROR(VLOOKUP(X470,'Tablas de calculos'!$AZ$4:$BE$11,5,FALSE),"")</f>
        <v/>
      </c>
      <c r="Z470" s="208" t="str">
        <f>IFERROR(VLOOKUP(X470,'Tablas de calculos'!$AZ$4:$BE$11,6,FALSE),"")</f>
        <v/>
      </c>
    </row>
    <row r="471" spans="1:26" ht="75" x14ac:dyDescent="0.25">
      <c r="A471" s="232" t="s">
        <v>1141</v>
      </c>
      <c r="B471" s="137">
        <v>3</v>
      </c>
      <c r="C471" s="205" t="str">
        <f>+VLOOKUP(Tabla9[[#This Row],[Cod. Riesgo]],Tabla_Riesgos[[Número]:[Tipo de Riesgo]],6,FALSE)</f>
        <v>Corrupción</v>
      </c>
      <c r="D471" s="119" t="s">
        <v>12</v>
      </c>
      <c r="E471" s="120" t="s">
        <v>390</v>
      </c>
      <c r="F471" s="121">
        <v>3.0399999999999991</v>
      </c>
      <c r="G471" s="125" t="s">
        <v>180</v>
      </c>
      <c r="H471" s="472"/>
      <c r="I471" s="461"/>
      <c r="J471" s="461"/>
      <c r="K471" s="461"/>
      <c r="L471" s="461"/>
      <c r="M471" s="461"/>
      <c r="N471" s="461"/>
      <c r="O471" s="461"/>
      <c r="P471" s="123">
        <f t="shared" si="32"/>
        <v>0</v>
      </c>
      <c r="Q471" s="208" t="str">
        <f t="shared" si="33"/>
        <v>Debil</v>
      </c>
      <c r="R471" s="461" t="s">
        <v>516</v>
      </c>
      <c r="S471" s="224" t="str">
        <f t="shared" si="34"/>
        <v>DebilFuerte</v>
      </c>
      <c r="T471" s="224">
        <f>IFERROR(VLOOKUP(S471,'Tablas de calculos'!$AU$16:$AV$24,2,FALSE),"")</f>
        <v>7</v>
      </c>
      <c r="U471" s="208" t="str">
        <f>IFERROR(VLOOKUP(T471,'Tablas de calculos'!$AV$16:$AY$24,4),"")</f>
        <v>Débil</v>
      </c>
      <c r="V471" s="461" t="s">
        <v>578</v>
      </c>
      <c r="W471" s="461" t="s">
        <v>578</v>
      </c>
      <c r="X471" s="123" t="str">
        <f t="shared" si="35"/>
        <v>DébilDirectamenteDirectamente</v>
      </c>
      <c r="Y471" s="208" t="str">
        <f>IFERROR(VLOOKUP(X471,'Tablas de calculos'!$AZ$4:$BE$11,5,FALSE),"")</f>
        <v/>
      </c>
      <c r="Z471" s="208" t="str">
        <f>IFERROR(VLOOKUP(X471,'Tablas de calculos'!$AZ$4:$BE$11,6,FALSE),"")</f>
        <v/>
      </c>
    </row>
    <row r="472" spans="1:26" ht="90" x14ac:dyDescent="0.25">
      <c r="A472" s="232" t="s">
        <v>1141</v>
      </c>
      <c r="B472" s="137">
        <v>4</v>
      </c>
      <c r="C472" s="205" t="str">
        <f>+VLOOKUP(Tabla9[[#This Row],[Cod. Riesgo]],Tabla_Riesgos[[Número]:[Tipo de Riesgo]],6,FALSE)</f>
        <v>Corrupción</v>
      </c>
      <c r="D472" s="119" t="s">
        <v>12</v>
      </c>
      <c r="E472" s="120" t="s">
        <v>622</v>
      </c>
      <c r="F472" s="121">
        <v>4.01</v>
      </c>
      <c r="G472" s="125" t="s">
        <v>181</v>
      </c>
      <c r="H472" s="472"/>
      <c r="I472" s="461"/>
      <c r="J472" s="461"/>
      <c r="K472" s="461"/>
      <c r="L472" s="461"/>
      <c r="M472" s="461"/>
      <c r="N472" s="461"/>
      <c r="O472" s="461"/>
      <c r="P472" s="123">
        <f t="shared" si="32"/>
        <v>0</v>
      </c>
      <c r="Q472" s="208" t="str">
        <f t="shared" si="33"/>
        <v>Debil</v>
      </c>
      <c r="R472" s="461" t="s">
        <v>516</v>
      </c>
      <c r="S472" s="224" t="str">
        <f t="shared" si="34"/>
        <v>DebilFuerte</v>
      </c>
      <c r="T472" s="224">
        <f>IFERROR(VLOOKUP(S472,'Tablas de calculos'!$AU$16:$AV$24,2,FALSE),"")</f>
        <v>7</v>
      </c>
      <c r="U472" s="208" t="str">
        <f>IFERROR(VLOOKUP(T472,'Tablas de calculos'!$AV$16:$AY$24,4),"")</f>
        <v>Débil</v>
      </c>
      <c r="V472" s="461" t="s">
        <v>578</v>
      </c>
      <c r="W472" s="461" t="s">
        <v>578</v>
      </c>
      <c r="X472" s="123" t="str">
        <f t="shared" si="35"/>
        <v>DébilDirectamenteDirectamente</v>
      </c>
      <c r="Y472" s="208" t="str">
        <f>IFERROR(VLOOKUP(X472,'Tablas de calculos'!$AZ$4:$BE$11,5,FALSE),"")</f>
        <v/>
      </c>
      <c r="Z472" s="208" t="str">
        <f>IFERROR(VLOOKUP(X472,'Tablas de calculos'!$AZ$4:$BE$11,6,FALSE),"")</f>
        <v/>
      </c>
    </row>
    <row r="473" spans="1:26" ht="90" x14ac:dyDescent="0.25">
      <c r="A473" s="232" t="s">
        <v>1141</v>
      </c>
      <c r="B473" s="137">
        <v>4</v>
      </c>
      <c r="C473" s="205" t="str">
        <f>+VLOOKUP(Tabla9[[#This Row],[Cod. Riesgo]],Tabla_Riesgos[[Número]:[Tipo de Riesgo]],6,FALSE)</f>
        <v>Corrupción</v>
      </c>
      <c r="D473" s="119" t="s">
        <v>12</v>
      </c>
      <c r="E473" s="120" t="s">
        <v>622</v>
      </c>
      <c r="F473" s="121">
        <v>4.0199999999999996</v>
      </c>
      <c r="G473" s="125" t="s">
        <v>182</v>
      </c>
      <c r="H473" s="472"/>
      <c r="I473" s="461"/>
      <c r="J473" s="461"/>
      <c r="K473" s="461"/>
      <c r="L473" s="461"/>
      <c r="M473" s="461"/>
      <c r="N473" s="461"/>
      <c r="O473" s="461"/>
      <c r="P473" s="123">
        <f t="shared" si="32"/>
        <v>0</v>
      </c>
      <c r="Q473" s="208" t="str">
        <f t="shared" si="33"/>
        <v>Debil</v>
      </c>
      <c r="R473" s="461" t="s">
        <v>516</v>
      </c>
      <c r="S473" s="224" t="str">
        <f t="shared" si="34"/>
        <v>DebilFuerte</v>
      </c>
      <c r="T473" s="224">
        <f>IFERROR(VLOOKUP(S473,'Tablas de calculos'!$AU$16:$AV$24,2,FALSE),"")</f>
        <v>7</v>
      </c>
      <c r="U473" s="208" t="str">
        <f>IFERROR(VLOOKUP(T473,'Tablas de calculos'!$AV$16:$AY$24,4),"")</f>
        <v>Débil</v>
      </c>
      <c r="V473" s="461" t="s">
        <v>576</v>
      </c>
      <c r="W473" s="461" t="s">
        <v>578</v>
      </c>
      <c r="X473" s="123" t="str">
        <f t="shared" si="35"/>
        <v>DébilNo disminuyeDirectamente</v>
      </c>
      <c r="Y473" s="208" t="str">
        <f>IFERROR(VLOOKUP(X473,'Tablas de calculos'!$AZ$4:$BE$11,5,FALSE),"")</f>
        <v/>
      </c>
      <c r="Z473" s="208" t="str">
        <f>IFERROR(VLOOKUP(X473,'Tablas de calculos'!$AZ$4:$BE$11,6,FALSE),"")</f>
        <v/>
      </c>
    </row>
    <row r="474" spans="1:26" ht="90" x14ac:dyDescent="0.25">
      <c r="A474" s="232" t="s">
        <v>1141</v>
      </c>
      <c r="B474" s="137">
        <v>4</v>
      </c>
      <c r="C474" s="205" t="str">
        <f>+VLOOKUP(Tabla9[[#This Row],[Cod. Riesgo]],Tabla_Riesgos[[Número]:[Tipo de Riesgo]],6,FALSE)</f>
        <v>Corrupción</v>
      </c>
      <c r="D474" s="119" t="s">
        <v>12</v>
      </c>
      <c r="E474" s="120" t="s">
        <v>622</v>
      </c>
      <c r="F474" s="121">
        <v>4.0299999999999994</v>
      </c>
      <c r="G474" s="125" t="s">
        <v>183</v>
      </c>
      <c r="H474" s="472"/>
      <c r="I474" s="461"/>
      <c r="J474" s="461"/>
      <c r="K474" s="461"/>
      <c r="L474" s="461"/>
      <c r="M474" s="461"/>
      <c r="N474" s="461"/>
      <c r="O474" s="461"/>
      <c r="P474" s="123">
        <f t="shared" si="32"/>
        <v>0</v>
      </c>
      <c r="Q474" s="208" t="str">
        <f t="shared" si="33"/>
        <v>Debil</v>
      </c>
      <c r="R474" s="461" t="s">
        <v>516</v>
      </c>
      <c r="S474" s="224" t="str">
        <f t="shared" si="34"/>
        <v>DebilFuerte</v>
      </c>
      <c r="T474" s="224">
        <f>IFERROR(VLOOKUP(S474,'Tablas de calculos'!$AU$16:$AV$24,2,FALSE),"")</f>
        <v>7</v>
      </c>
      <c r="U474" s="208" t="str">
        <f>IFERROR(VLOOKUP(T474,'Tablas de calculos'!$AV$16:$AY$24,4),"")</f>
        <v>Débil</v>
      </c>
      <c r="V474" s="461" t="s">
        <v>576</v>
      </c>
      <c r="W474" s="461" t="s">
        <v>578</v>
      </c>
      <c r="X474" s="123" t="str">
        <f t="shared" si="35"/>
        <v>DébilNo disminuyeDirectamente</v>
      </c>
      <c r="Y474" s="208" t="str">
        <f>IFERROR(VLOOKUP(X474,'Tablas de calculos'!$AZ$4:$BE$11,5,FALSE),"")</f>
        <v/>
      </c>
      <c r="Z474" s="208" t="str">
        <f>IFERROR(VLOOKUP(X474,'Tablas de calculos'!$AZ$4:$BE$11,6,FALSE),"")</f>
        <v/>
      </c>
    </row>
    <row r="475" spans="1:26" ht="60" x14ac:dyDescent="0.25">
      <c r="A475" s="232" t="s">
        <v>1141</v>
      </c>
      <c r="B475" s="137">
        <v>5</v>
      </c>
      <c r="C475" s="205" t="str">
        <f>+VLOOKUP(Tabla9[[#This Row],[Cod. Riesgo]],Tabla_Riesgos[[Número]:[Tipo de Riesgo]],6,FALSE)</f>
        <v>Operativo</v>
      </c>
      <c r="D475" s="119" t="s">
        <v>12</v>
      </c>
      <c r="E475" s="120" t="s">
        <v>624</v>
      </c>
      <c r="F475" s="121">
        <v>5.01</v>
      </c>
      <c r="G475" s="125" t="s">
        <v>184</v>
      </c>
      <c r="H475" s="472"/>
      <c r="I475" s="461"/>
      <c r="J475" s="461"/>
      <c r="K475" s="461"/>
      <c r="L475" s="461"/>
      <c r="M475" s="461"/>
      <c r="N475" s="461"/>
      <c r="O475" s="461"/>
      <c r="P475" s="123">
        <f t="shared" si="32"/>
        <v>0</v>
      </c>
      <c r="Q475" s="208" t="str">
        <f t="shared" si="33"/>
        <v>Debil</v>
      </c>
      <c r="R475" s="461" t="s">
        <v>516</v>
      </c>
      <c r="S475" s="224" t="str">
        <f t="shared" si="34"/>
        <v>DebilFuerte</v>
      </c>
      <c r="T475" s="224">
        <f>IFERROR(VLOOKUP(S475,'Tablas de calculos'!$AU$16:$AV$24,2,FALSE),"")</f>
        <v>7</v>
      </c>
      <c r="U475" s="208" t="str">
        <f>IFERROR(VLOOKUP(T475,'Tablas de calculos'!$AV$16:$AY$24,4),"")</f>
        <v>Débil</v>
      </c>
      <c r="V475" s="461" t="s">
        <v>576</v>
      </c>
      <c r="W475" s="461" t="s">
        <v>578</v>
      </c>
      <c r="X475" s="123" t="str">
        <f t="shared" si="35"/>
        <v>DébilNo disminuyeDirectamente</v>
      </c>
      <c r="Y475" s="208" t="str">
        <f>IFERROR(VLOOKUP(X475,'Tablas de calculos'!$AZ$4:$BE$11,5,FALSE),"")</f>
        <v/>
      </c>
      <c r="Z475" s="208" t="str">
        <f>IFERROR(VLOOKUP(X475,'Tablas de calculos'!$AZ$4:$BE$11,6,FALSE),"")</f>
        <v/>
      </c>
    </row>
    <row r="476" spans="1:26" ht="75" x14ac:dyDescent="0.25">
      <c r="A476" s="232" t="s">
        <v>1141</v>
      </c>
      <c r="B476" s="137">
        <v>6</v>
      </c>
      <c r="C476" s="205" t="str">
        <f>+VLOOKUP(Tabla9[[#This Row],[Cod. Riesgo]],Tabla_Riesgos[[Número]:[Tipo de Riesgo]],6,FALSE)</f>
        <v>Corrupción</v>
      </c>
      <c r="D476" s="119" t="s">
        <v>12</v>
      </c>
      <c r="E476" s="120" t="s">
        <v>639</v>
      </c>
      <c r="F476" s="121">
        <v>6.01</v>
      </c>
      <c r="G476" s="125" t="s">
        <v>183</v>
      </c>
      <c r="H476" s="472"/>
      <c r="I476" s="461"/>
      <c r="J476" s="461"/>
      <c r="K476" s="461"/>
      <c r="L476" s="461"/>
      <c r="M476" s="461"/>
      <c r="N476" s="461"/>
      <c r="O476" s="461"/>
      <c r="P476" s="123">
        <f t="shared" si="32"/>
        <v>0</v>
      </c>
      <c r="Q476" s="208" t="str">
        <f t="shared" si="33"/>
        <v>Debil</v>
      </c>
      <c r="R476" s="461" t="s">
        <v>516</v>
      </c>
      <c r="S476" s="224" t="str">
        <f t="shared" si="34"/>
        <v>DebilFuerte</v>
      </c>
      <c r="T476" s="224">
        <f>IFERROR(VLOOKUP(S476,'Tablas de calculos'!$AU$16:$AV$24,2,FALSE),"")</f>
        <v>7</v>
      </c>
      <c r="U476" s="208" t="str">
        <f>IFERROR(VLOOKUP(T476,'Tablas de calculos'!$AV$16:$AY$24,4),"")</f>
        <v>Débil</v>
      </c>
      <c r="V476" s="461" t="s">
        <v>576</v>
      </c>
      <c r="W476" s="461" t="s">
        <v>578</v>
      </c>
      <c r="X476" s="123" t="str">
        <f t="shared" si="35"/>
        <v>DébilNo disminuyeDirectamente</v>
      </c>
      <c r="Y476" s="208" t="str">
        <f>IFERROR(VLOOKUP(X476,'Tablas de calculos'!$AZ$4:$BE$11,5,FALSE),"")</f>
        <v/>
      </c>
      <c r="Z476" s="208" t="str">
        <f>IFERROR(VLOOKUP(X476,'Tablas de calculos'!$AZ$4:$BE$11,6,FALSE),"")</f>
        <v/>
      </c>
    </row>
    <row r="477" spans="1:26" ht="60" x14ac:dyDescent="0.25">
      <c r="A477" s="232" t="s">
        <v>1141</v>
      </c>
      <c r="B477" s="137">
        <v>6</v>
      </c>
      <c r="C477" s="205" t="str">
        <f>+VLOOKUP(Tabla9[[#This Row],[Cod. Riesgo]],Tabla_Riesgos[[Número]:[Tipo de Riesgo]],6,FALSE)</f>
        <v>Corrupción</v>
      </c>
      <c r="D477" s="119" t="s">
        <v>12</v>
      </c>
      <c r="E477" s="120" t="s">
        <v>639</v>
      </c>
      <c r="F477" s="121">
        <v>6.02</v>
      </c>
      <c r="G477" s="125" t="s">
        <v>185</v>
      </c>
      <c r="H477" s="472"/>
      <c r="I477" s="461"/>
      <c r="J477" s="461"/>
      <c r="K477" s="461"/>
      <c r="L477" s="461"/>
      <c r="M477" s="461"/>
      <c r="N477" s="461"/>
      <c r="O477" s="461"/>
      <c r="P477" s="123">
        <f t="shared" si="32"/>
        <v>0</v>
      </c>
      <c r="Q477" s="208" t="str">
        <f t="shared" si="33"/>
        <v>Debil</v>
      </c>
      <c r="R477" s="461" t="s">
        <v>516</v>
      </c>
      <c r="S477" s="224" t="str">
        <f t="shared" si="34"/>
        <v>DebilFuerte</v>
      </c>
      <c r="T477" s="224">
        <f>IFERROR(VLOOKUP(S477,'Tablas de calculos'!$AU$16:$AV$24,2,FALSE),"")</f>
        <v>7</v>
      </c>
      <c r="U477" s="208" t="str">
        <f>IFERROR(VLOOKUP(T477,'Tablas de calculos'!$AV$16:$AY$24,4),"")</f>
        <v>Débil</v>
      </c>
      <c r="V477" s="461" t="s">
        <v>576</v>
      </c>
      <c r="W477" s="461" t="s">
        <v>578</v>
      </c>
      <c r="X477" s="123" t="str">
        <f t="shared" si="35"/>
        <v>DébilNo disminuyeDirectamente</v>
      </c>
      <c r="Y477" s="208" t="str">
        <f>IFERROR(VLOOKUP(X477,'Tablas de calculos'!$AZ$4:$BE$11,5,FALSE),"")</f>
        <v/>
      </c>
      <c r="Z477" s="208" t="str">
        <f>IFERROR(VLOOKUP(X477,'Tablas de calculos'!$AZ$4:$BE$11,6,FALSE),"")</f>
        <v/>
      </c>
    </row>
    <row r="478" spans="1:26" ht="60" x14ac:dyDescent="0.25">
      <c r="A478" s="232" t="s">
        <v>1141</v>
      </c>
      <c r="B478" s="137">
        <v>6</v>
      </c>
      <c r="C478" s="205" t="str">
        <f>+VLOOKUP(Tabla9[[#This Row],[Cod. Riesgo]],Tabla_Riesgos[[Número]:[Tipo de Riesgo]],6,FALSE)</f>
        <v>Corrupción</v>
      </c>
      <c r="D478" s="119" t="s">
        <v>12</v>
      </c>
      <c r="E478" s="120" t="s">
        <v>639</v>
      </c>
      <c r="F478" s="121">
        <v>6.0299999999999994</v>
      </c>
      <c r="G478" s="125" t="s">
        <v>177</v>
      </c>
      <c r="H478" s="472"/>
      <c r="I478" s="461"/>
      <c r="J478" s="461"/>
      <c r="K478" s="461"/>
      <c r="L478" s="461"/>
      <c r="M478" s="461"/>
      <c r="N478" s="461"/>
      <c r="O478" s="461"/>
      <c r="P478" s="123">
        <f t="shared" si="32"/>
        <v>0</v>
      </c>
      <c r="Q478" s="208" t="str">
        <f t="shared" si="33"/>
        <v>Debil</v>
      </c>
      <c r="R478" s="461" t="s">
        <v>516</v>
      </c>
      <c r="S478" s="224" t="str">
        <f t="shared" si="34"/>
        <v>DebilFuerte</v>
      </c>
      <c r="T478" s="224">
        <f>IFERROR(VLOOKUP(S478,'Tablas de calculos'!$AU$16:$AV$24,2,FALSE),"")</f>
        <v>7</v>
      </c>
      <c r="U478" s="208" t="str">
        <f>IFERROR(VLOOKUP(T478,'Tablas de calculos'!$AV$16:$AY$24,4),"")</f>
        <v>Débil</v>
      </c>
      <c r="V478" s="461" t="s">
        <v>576</v>
      </c>
      <c r="W478" s="461" t="s">
        <v>578</v>
      </c>
      <c r="X478" s="123" t="str">
        <f t="shared" si="35"/>
        <v>DébilNo disminuyeDirectamente</v>
      </c>
      <c r="Y478" s="208" t="str">
        <f>IFERROR(VLOOKUP(X478,'Tablas de calculos'!$AZ$4:$BE$11,5,FALSE),"")</f>
        <v/>
      </c>
      <c r="Z478" s="208" t="str">
        <f>IFERROR(VLOOKUP(X478,'Tablas de calculos'!$AZ$4:$BE$11,6,FALSE),"")</f>
        <v/>
      </c>
    </row>
    <row r="479" spans="1:26" ht="60" x14ac:dyDescent="0.25">
      <c r="A479" s="232" t="s">
        <v>1141</v>
      </c>
      <c r="B479" s="137">
        <v>6</v>
      </c>
      <c r="C479" s="205" t="str">
        <f>+VLOOKUP(Tabla9[[#This Row],[Cod. Riesgo]],Tabla_Riesgos[[Número]:[Tipo de Riesgo]],6,FALSE)</f>
        <v>Corrupción</v>
      </c>
      <c r="D479" s="119" t="s">
        <v>12</v>
      </c>
      <c r="E479" s="120" t="s">
        <v>639</v>
      </c>
      <c r="F479" s="121">
        <v>6.0399999999999991</v>
      </c>
      <c r="G479" s="125" t="s">
        <v>186</v>
      </c>
      <c r="H479" s="472"/>
      <c r="I479" s="461"/>
      <c r="J479" s="461"/>
      <c r="K479" s="461"/>
      <c r="L479" s="461"/>
      <c r="M479" s="461"/>
      <c r="N479" s="461"/>
      <c r="O479" s="461"/>
      <c r="P479" s="123">
        <f t="shared" si="32"/>
        <v>0</v>
      </c>
      <c r="Q479" s="208" t="str">
        <f t="shared" si="33"/>
        <v>Debil</v>
      </c>
      <c r="R479" s="461" t="s">
        <v>516</v>
      </c>
      <c r="S479" s="224" t="str">
        <f t="shared" si="34"/>
        <v>DebilFuerte</v>
      </c>
      <c r="T479" s="224">
        <f>IFERROR(VLOOKUP(S479,'Tablas de calculos'!$AU$16:$AV$24,2,FALSE),"")</f>
        <v>7</v>
      </c>
      <c r="U479" s="208" t="str">
        <f>IFERROR(VLOOKUP(T479,'Tablas de calculos'!$AV$16:$AY$24,4),"")</f>
        <v>Débil</v>
      </c>
      <c r="V479" s="461" t="s">
        <v>576</v>
      </c>
      <c r="W479" s="461" t="s">
        <v>578</v>
      </c>
      <c r="X479" s="123" t="str">
        <f t="shared" si="35"/>
        <v>DébilNo disminuyeDirectamente</v>
      </c>
      <c r="Y479" s="208" t="str">
        <f>IFERROR(VLOOKUP(X479,'Tablas de calculos'!$AZ$4:$BE$11,5,FALSE),"")</f>
        <v/>
      </c>
      <c r="Z479" s="208" t="str">
        <f>IFERROR(VLOOKUP(X479,'Tablas de calculos'!$AZ$4:$BE$11,6,FALSE),"")</f>
        <v/>
      </c>
    </row>
    <row r="480" spans="1:26" ht="75" x14ac:dyDescent="0.25">
      <c r="A480" s="232" t="s">
        <v>1141</v>
      </c>
      <c r="B480" s="137">
        <v>7</v>
      </c>
      <c r="C480" s="205" t="str">
        <f>+VLOOKUP(Tabla9[[#This Row],[Cod. Riesgo]],Tabla_Riesgos[[Número]:[Tipo de Riesgo]],6,FALSE)</f>
        <v>Corrupción</v>
      </c>
      <c r="D480" s="119" t="s">
        <v>12</v>
      </c>
      <c r="E480" s="120" t="s">
        <v>392</v>
      </c>
      <c r="F480" s="121">
        <v>7.01</v>
      </c>
      <c r="G480" s="125" t="s">
        <v>179</v>
      </c>
      <c r="H480" s="472"/>
      <c r="I480" s="461"/>
      <c r="J480" s="461"/>
      <c r="K480" s="461"/>
      <c r="L480" s="461"/>
      <c r="M480" s="461"/>
      <c r="N480" s="461"/>
      <c r="O480" s="461"/>
      <c r="P480" s="123">
        <f t="shared" si="32"/>
        <v>0</v>
      </c>
      <c r="Q480" s="208" t="str">
        <f t="shared" si="33"/>
        <v>Debil</v>
      </c>
      <c r="R480" s="461" t="s">
        <v>516</v>
      </c>
      <c r="S480" s="224" t="str">
        <f t="shared" si="34"/>
        <v>DebilFuerte</v>
      </c>
      <c r="T480" s="224">
        <f>IFERROR(VLOOKUP(S480,'Tablas de calculos'!$AU$16:$AV$24,2,FALSE),"")</f>
        <v>7</v>
      </c>
      <c r="U480" s="208" t="str">
        <f>IFERROR(VLOOKUP(T480,'Tablas de calculos'!$AV$16:$AY$24,4),"")</f>
        <v>Débil</v>
      </c>
      <c r="V480" s="461" t="s">
        <v>576</v>
      </c>
      <c r="W480" s="461" t="s">
        <v>578</v>
      </c>
      <c r="X480" s="123" t="str">
        <f t="shared" si="35"/>
        <v>DébilNo disminuyeDirectamente</v>
      </c>
      <c r="Y480" s="208" t="str">
        <f>IFERROR(VLOOKUP(X480,'Tablas de calculos'!$AZ$4:$BE$11,5,FALSE),"")</f>
        <v/>
      </c>
      <c r="Z480" s="208" t="str">
        <f>IFERROR(VLOOKUP(X480,'Tablas de calculos'!$AZ$4:$BE$11,6,FALSE),"")</f>
        <v/>
      </c>
    </row>
    <row r="481" spans="1:26" ht="60" x14ac:dyDescent="0.25">
      <c r="A481" s="232" t="s">
        <v>1141</v>
      </c>
      <c r="B481" s="137">
        <v>7</v>
      </c>
      <c r="C481" s="205" t="str">
        <f>+VLOOKUP(Tabla9[[#This Row],[Cod. Riesgo]],Tabla_Riesgos[[Número]:[Tipo de Riesgo]],6,FALSE)</f>
        <v>Corrupción</v>
      </c>
      <c r="D481" s="119" t="s">
        <v>12</v>
      </c>
      <c r="E481" s="120" t="s">
        <v>392</v>
      </c>
      <c r="F481" s="121">
        <v>7.02</v>
      </c>
      <c r="G481" s="125" t="s">
        <v>177</v>
      </c>
      <c r="H481" s="472"/>
      <c r="I481" s="461"/>
      <c r="J481" s="461"/>
      <c r="K481" s="461"/>
      <c r="L481" s="461"/>
      <c r="M481" s="461"/>
      <c r="N481" s="461"/>
      <c r="O481" s="461"/>
      <c r="P481" s="123">
        <f t="shared" si="32"/>
        <v>0</v>
      </c>
      <c r="Q481" s="208" t="str">
        <f t="shared" si="33"/>
        <v>Debil</v>
      </c>
      <c r="R481" s="461" t="s">
        <v>516</v>
      </c>
      <c r="S481" s="224" t="str">
        <f t="shared" si="34"/>
        <v>DebilFuerte</v>
      </c>
      <c r="T481" s="224">
        <f>IFERROR(VLOOKUP(S481,'Tablas de calculos'!$AU$16:$AV$24,2,FALSE),"")</f>
        <v>7</v>
      </c>
      <c r="U481" s="208" t="str">
        <f>IFERROR(VLOOKUP(T481,'Tablas de calculos'!$AV$16:$AY$24,4),"")</f>
        <v>Débil</v>
      </c>
      <c r="V481" s="461" t="s">
        <v>576</v>
      </c>
      <c r="W481" s="461" t="s">
        <v>578</v>
      </c>
      <c r="X481" s="123" t="str">
        <f t="shared" si="35"/>
        <v>DébilNo disminuyeDirectamente</v>
      </c>
      <c r="Y481" s="208" t="str">
        <f>IFERROR(VLOOKUP(X481,'Tablas de calculos'!$AZ$4:$BE$11,5,FALSE),"")</f>
        <v/>
      </c>
      <c r="Z481" s="208" t="str">
        <f>IFERROR(VLOOKUP(X481,'Tablas de calculos'!$AZ$4:$BE$11,6,FALSE),"")</f>
        <v/>
      </c>
    </row>
    <row r="482" spans="1:26" ht="60" x14ac:dyDescent="0.25">
      <c r="A482" s="232" t="s">
        <v>1141</v>
      </c>
      <c r="B482" s="137">
        <v>7</v>
      </c>
      <c r="C482" s="205" t="str">
        <f>+VLOOKUP(Tabla9[[#This Row],[Cod. Riesgo]],Tabla_Riesgos[[Número]:[Tipo de Riesgo]],6,FALSE)</f>
        <v>Corrupción</v>
      </c>
      <c r="D482" s="119" t="s">
        <v>12</v>
      </c>
      <c r="E482" s="120" t="s">
        <v>392</v>
      </c>
      <c r="F482" s="121">
        <v>7.0299999999999994</v>
      </c>
      <c r="G482" s="125" t="s">
        <v>186</v>
      </c>
      <c r="H482" s="472"/>
      <c r="I482" s="461"/>
      <c r="J482" s="461"/>
      <c r="K482" s="461"/>
      <c r="L482" s="461"/>
      <c r="M482" s="461"/>
      <c r="N482" s="461"/>
      <c r="O482" s="461"/>
      <c r="P482" s="123">
        <f t="shared" si="32"/>
        <v>0</v>
      </c>
      <c r="Q482" s="208" t="str">
        <f t="shared" si="33"/>
        <v>Debil</v>
      </c>
      <c r="R482" s="461" t="s">
        <v>516</v>
      </c>
      <c r="S482" s="224" t="str">
        <f t="shared" si="34"/>
        <v>DebilFuerte</v>
      </c>
      <c r="T482" s="224">
        <f>IFERROR(VLOOKUP(S482,'Tablas de calculos'!$AU$16:$AV$24,2,FALSE),"")</f>
        <v>7</v>
      </c>
      <c r="U482" s="208" t="str">
        <f>IFERROR(VLOOKUP(T482,'Tablas de calculos'!$AV$16:$AY$24,4),"")</f>
        <v>Débil</v>
      </c>
      <c r="V482" s="461" t="s">
        <v>576</v>
      </c>
      <c r="W482" s="461" t="s">
        <v>578</v>
      </c>
      <c r="X482" s="123" t="str">
        <f t="shared" si="35"/>
        <v>DébilNo disminuyeDirectamente</v>
      </c>
      <c r="Y482" s="208" t="str">
        <f>IFERROR(VLOOKUP(X482,'Tablas de calculos'!$AZ$4:$BE$11,5,FALSE),"")</f>
        <v/>
      </c>
      <c r="Z482" s="208" t="str">
        <f>IFERROR(VLOOKUP(X482,'Tablas de calculos'!$AZ$4:$BE$11,6,FALSE),"")</f>
        <v/>
      </c>
    </row>
    <row r="483" spans="1:26" ht="75" x14ac:dyDescent="0.25">
      <c r="A483" s="232" t="s">
        <v>1141</v>
      </c>
      <c r="B483" s="137">
        <v>8</v>
      </c>
      <c r="C483" s="205" t="str">
        <f>+VLOOKUP(Tabla9[[#This Row],[Cod. Riesgo]],Tabla_Riesgos[[Número]:[Tipo de Riesgo]],6,FALSE)</f>
        <v>Corrupción</v>
      </c>
      <c r="D483" s="119" t="s">
        <v>12</v>
      </c>
      <c r="E483" s="120" t="s">
        <v>641</v>
      </c>
      <c r="F483" s="121">
        <v>8.01</v>
      </c>
      <c r="G483" s="125" t="s">
        <v>179</v>
      </c>
      <c r="H483" s="472"/>
      <c r="I483" s="461"/>
      <c r="J483" s="461"/>
      <c r="K483" s="461"/>
      <c r="L483" s="461"/>
      <c r="M483" s="461"/>
      <c r="N483" s="461"/>
      <c r="O483" s="461"/>
      <c r="P483" s="123">
        <f t="shared" si="32"/>
        <v>0</v>
      </c>
      <c r="Q483" s="208" t="str">
        <f t="shared" si="33"/>
        <v>Debil</v>
      </c>
      <c r="R483" s="461" t="s">
        <v>516</v>
      </c>
      <c r="S483" s="224" t="str">
        <f t="shared" si="34"/>
        <v>DebilFuerte</v>
      </c>
      <c r="T483" s="224">
        <f>IFERROR(VLOOKUP(S483,'Tablas de calculos'!$AU$16:$AV$24,2,FALSE),"")</f>
        <v>7</v>
      </c>
      <c r="U483" s="208" t="str">
        <f>IFERROR(VLOOKUP(T483,'Tablas de calculos'!$AV$16:$AY$24,4),"")</f>
        <v>Débil</v>
      </c>
      <c r="V483" s="461" t="s">
        <v>578</v>
      </c>
      <c r="W483" s="461" t="s">
        <v>578</v>
      </c>
      <c r="X483" s="123" t="str">
        <f t="shared" si="35"/>
        <v>DébilDirectamenteDirectamente</v>
      </c>
      <c r="Y483" s="208" t="str">
        <f>IFERROR(VLOOKUP(X483,'Tablas de calculos'!$AZ$4:$BE$11,5,FALSE),"")</f>
        <v/>
      </c>
      <c r="Z483" s="208" t="str">
        <f>IFERROR(VLOOKUP(X483,'Tablas de calculos'!$AZ$4:$BE$11,6,FALSE),"")</f>
        <v/>
      </c>
    </row>
    <row r="484" spans="1:26" ht="75" x14ac:dyDescent="0.25">
      <c r="A484" s="232" t="s">
        <v>1141</v>
      </c>
      <c r="B484" s="137">
        <v>8</v>
      </c>
      <c r="C484" s="205" t="str">
        <f>+VLOOKUP(Tabla9[[#This Row],[Cod. Riesgo]],Tabla_Riesgos[[Número]:[Tipo de Riesgo]],6,FALSE)</f>
        <v>Corrupción</v>
      </c>
      <c r="D484" s="119" t="s">
        <v>12</v>
      </c>
      <c r="E484" s="120" t="s">
        <v>641</v>
      </c>
      <c r="F484" s="121">
        <v>8.02</v>
      </c>
      <c r="G484" s="125" t="s">
        <v>185</v>
      </c>
      <c r="H484" s="472"/>
      <c r="I484" s="461"/>
      <c r="J484" s="461"/>
      <c r="K484" s="461"/>
      <c r="L484" s="461"/>
      <c r="M484" s="461"/>
      <c r="N484" s="461"/>
      <c r="O484" s="461"/>
      <c r="P484" s="123">
        <f t="shared" si="32"/>
        <v>0</v>
      </c>
      <c r="Q484" s="208" t="str">
        <f t="shared" si="33"/>
        <v>Debil</v>
      </c>
      <c r="R484" s="461" t="s">
        <v>516</v>
      </c>
      <c r="S484" s="224" t="str">
        <f t="shared" si="34"/>
        <v>DebilFuerte</v>
      </c>
      <c r="T484" s="224">
        <f>IFERROR(VLOOKUP(S484,'Tablas de calculos'!$AU$16:$AV$24,2,FALSE),"")</f>
        <v>7</v>
      </c>
      <c r="U484" s="208" t="str">
        <f>IFERROR(VLOOKUP(T484,'Tablas de calculos'!$AV$16:$AY$24,4),"")</f>
        <v>Débil</v>
      </c>
      <c r="V484" s="461" t="s">
        <v>578</v>
      </c>
      <c r="W484" s="461" t="s">
        <v>578</v>
      </c>
      <c r="X484" s="123" t="str">
        <f t="shared" si="35"/>
        <v>DébilDirectamenteDirectamente</v>
      </c>
      <c r="Y484" s="208" t="str">
        <f>IFERROR(VLOOKUP(X484,'Tablas de calculos'!$AZ$4:$BE$11,5,FALSE),"")</f>
        <v/>
      </c>
      <c r="Z484" s="208" t="str">
        <f>IFERROR(VLOOKUP(X484,'Tablas de calculos'!$AZ$4:$BE$11,6,FALSE),"")</f>
        <v/>
      </c>
    </row>
    <row r="485" spans="1:26" ht="75" x14ac:dyDescent="0.25">
      <c r="A485" s="232" t="s">
        <v>1141</v>
      </c>
      <c r="B485" s="137">
        <v>8</v>
      </c>
      <c r="C485" s="205" t="str">
        <f>+VLOOKUP(Tabla9[[#This Row],[Cod. Riesgo]],Tabla_Riesgos[[Número]:[Tipo de Riesgo]],6,FALSE)</f>
        <v>Corrupción</v>
      </c>
      <c r="D485" s="119" t="s">
        <v>12</v>
      </c>
      <c r="E485" s="120" t="s">
        <v>641</v>
      </c>
      <c r="F485" s="121">
        <v>8.0299999999999994</v>
      </c>
      <c r="G485" s="125" t="s">
        <v>177</v>
      </c>
      <c r="H485" s="472"/>
      <c r="I485" s="461"/>
      <c r="J485" s="461"/>
      <c r="K485" s="461"/>
      <c r="L485" s="461"/>
      <c r="M485" s="461"/>
      <c r="N485" s="461"/>
      <c r="O485" s="461"/>
      <c r="P485" s="123">
        <f t="shared" si="32"/>
        <v>0</v>
      </c>
      <c r="Q485" s="208" t="str">
        <f t="shared" si="33"/>
        <v>Debil</v>
      </c>
      <c r="R485" s="461" t="s">
        <v>516</v>
      </c>
      <c r="S485" s="224" t="str">
        <f t="shared" si="34"/>
        <v>DebilFuerte</v>
      </c>
      <c r="T485" s="224">
        <f>IFERROR(VLOOKUP(S485,'Tablas de calculos'!$AU$16:$AV$24,2,FALSE),"")</f>
        <v>7</v>
      </c>
      <c r="U485" s="208" t="str">
        <f>IFERROR(VLOOKUP(T485,'Tablas de calculos'!$AV$16:$AY$24,4),"")</f>
        <v>Débil</v>
      </c>
      <c r="V485" s="461" t="s">
        <v>578</v>
      </c>
      <c r="W485" s="461" t="s">
        <v>575</v>
      </c>
      <c r="X485" s="123" t="str">
        <f t="shared" si="35"/>
        <v>DébilDirectamenteIndirectamente</v>
      </c>
      <c r="Y485" s="208" t="str">
        <f>IFERROR(VLOOKUP(X485,'Tablas de calculos'!$AZ$4:$BE$11,5,FALSE),"")</f>
        <v/>
      </c>
      <c r="Z485" s="208" t="str">
        <f>IFERROR(VLOOKUP(X485,'Tablas de calculos'!$AZ$4:$BE$11,6,FALSE),"")</f>
        <v/>
      </c>
    </row>
    <row r="486" spans="1:26" ht="75" x14ac:dyDescent="0.25">
      <c r="A486" s="232" t="s">
        <v>1141</v>
      </c>
      <c r="B486" s="137">
        <v>8</v>
      </c>
      <c r="C486" s="205" t="str">
        <f>+VLOOKUP(Tabla9[[#This Row],[Cod. Riesgo]],Tabla_Riesgos[[Número]:[Tipo de Riesgo]],6,FALSE)</f>
        <v>Corrupción</v>
      </c>
      <c r="D486" s="119" t="s">
        <v>12</v>
      </c>
      <c r="E486" s="120" t="s">
        <v>641</v>
      </c>
      <c r="F486" s="121">
        <v>8.0399999999999991</v>
      </c>
      <c r="G486" s="125" t="s">
        <v>173</v>
      </c>
      <c r="H486" s="472"/>
      <c r="I486" s="461"/>
      <c r="J486" s="461"/>
      <c r="K486" s="461"/>
      <c r="L486" s="461"/>
      <c r="M486" s="461"/>
      <c r="N486" s="461"/>
      <c r="O486" s="461"/>
      <c r="P486" s="123">
        <f t="shared" si="32"/>
        <v>0</v>
      </c>
      <c r="Q486" s="208" t="str">
        <f t="shared" si="33"/>
        <v>Debil</v>
      </c>
      <c r="R486" s="461" t="s">
        <v>516</v>
      </c>
      <c r="S486" s="224" t="str">
        <f t="shared" si="34"/>
        <v>DebilFuerte</v>
      </c>
      <c r="T486" s="224">
        <f>IFERROR(VLOOKUP(S486,'Tablas de calculos'!$AU$16:$AV$24,2,FALSE),"")</f>
        <v>7</v>
      </c>
      <c r="U486" s="208" t="str">
        <f>IFERROR(VLOOKUP(T486,'Tablas de calculos'!$AV$16:$AY$24,4),"")</f>
        <v>Débil</v>
      </c>
      <c r="V486" s="461" t="s">
        <v>578</v>
      </c>
      <c r="W486" s="461" t="s">
        <v>575</v>
      </c>
      <c r="X486" s="123" t="str">
        <f t="shared" si="35"/>
        <v>DébilDirectamenteIndirectamente</v>
      </c>
      <c r="Y486" s="208" t="str">
        <f>IFERROR(VLOOKUP(X486,'Tablas de calculos'!$AZ$4:$BE$11,5,FALSE),"")</f>
        <v/>
      </c>
      <c r="Z486" s="208" t="str">
        <f>IFERROR(VLOOKUP(X486,'Tablas de calculos'!$AZ$4:$BE$11,6,FALSE),"")</f>
        <v/>
      </c>
    </row>
    <row r="487" spans="1:26" ht="75" x14ac:dyDescent="0.25">
      <c r="A487" s="232" t="s">
        <v>1141</v>
      </c>
      <c r="B487" s="137">
        <v>8</v>
      </c>
      <c r="C487" s="205" t="str">
        <f>+VLOOKUP(Tabla9[[#This Row],[Cod. Riesgo]],Tabla_Riesgos[[Número]:[Tipo de Riesgo]],6,FALSE)</f>
        <v>Corrupción</v>
      </c>
      <c r="D487" s="119" t="s">
        <v>12</v>
      </c>
      <c r="E487" s="120" t="s">
        <v>641</v>
      </c>
      <c r="F487" s="121">
        <v>8.0499999999999989</v>
      </c>
      <c r="G487" s="125" t="s">
        <v>186</v>
      </c>
      <c r="H487" s="472"/>
      <c r="I487" s="461"/>
      <c r="J487" s="461"/>
      <c r="K487" s="461"/>
      <c r="L487" s="461"/>
      <c r="M487" s="461"/>
      <c r="N487" s="461"/>
      <c r="O487" s="461"/>
      <c r="P487" s="123">
        <f t="shared" si="32"/>
        <v>0</v>
      </c>
      <c r="Q487" s="208" t="str">
        <f t="shared" si="33"/>
        <v>Debil</v>
      </c>
      <c r="R487" s="461" t="s">
        <v>516</v>
      </c>
      <c r="S487" s="224" t="str">
        <f t="shared" si="34"/>
        <v>DebilFuerte</v>
      </c>
      <c r="T487" s="224">
        <f>IFERROR(VLOOKUP(S487,'Tablas de calculos'!$AU$16:$AV$24,2,FALSE),"")</f>
        <v>7</v>
      </c>
      <c r="U487" s="208" t="str">
        <f>IFERROR(VLOOKUP(T487,'Tablas de calculos'!$AV$16:$AY$24,4),"")</f>
        <v>Débil</v>
      </c>
      <c r="V487" s="461" t="s">
        <v>576</v>
      </c>
      <c r="W487" s="461" t="s">
        <v>578</v>
      </c>
      <c r="X487" s="123" t="str">
        <f t="shared" si="35"/>
        <v>DébilNo disminuyeDirectamente</v>
      </c>
      <c r="Y487" s="208" t="str">
        <f>IFERROR(VLOOKUP(X487,'Tablas de calculos'!$AZ$4:$BE$11,5,FALSE),"")</f>
        <v/>
      </c>
      <c r="Z487" s="208" t="str">
        <f>IFERROR(VLOOKUP(X487,'Tablas de calculos'!$AZ$4:$BE$11,6,FALSE),"")</f>
        <v/>
      </c>
    </row>
    <row r="488" spans="1:26" ht="75" x14ac:dyDescent="0.25">
      <c r="A488" s="232" t="s">
        <v>1141</v>
      </c>
      <c r="B488" s="137">
        <v>9</v>
      </c>
      <c r="C488" s="205" t="str">
        <f>+VLOOKUP(Tabla9[[#This Row],[Cod. Riesgo]],Tabla_Riesgos[[Número]:[Tipo de Riesgo]],6,FALSE)</f>
        <v>Corrupción</v>
      </c>
      <c r="D488" s="119" t="s">
        <v>12</v>
      </c>
      <c r="E488" s="120" t="s">
        <v>391</v>
      </c>
      <c r="F488" s="121">
        <v>9.01</v>
      </c>
      <c r="G488" s="125" t="s">
        <v>187</v>
      </c>
      <c r="H488" s="472"/>
      <c r="I488" s="461"/>
      <c r="J488" s="461"/>
      <c r="K488" s="461"/>
      <c r="L488" s="461"/>
      <c r="M488" s="461"/>
      <c r="N488" s="461"/>
      <c r="O488" s="461"/>
      <c r="P488" s="123">
        <f t="shared" si="32"/>
        <v>0</v>
      </c>
      <c r="Q488" s="208" t="str">
        <f t="shared" si="33"/>
        <v>Debil</v>
      </c>
      <c r="R488" s="461" t="s">
        <v>516</v>
      </c>
      <c r="S488" s="224" t="str">
        <f t="shared" si="34"/>
        <v>DebilFuerte</v>
      </c>
      <c r="T488" s="224">
        <f>IFERROR(VLOOKUP(S488,'Tablas de calculos'!$AU$16:$AV$24,2,FALSE),"")</f>
        <v>7</v>
      </c>
      <c r="U488" s="208" t="str">
        <f>IFERROR(VLOOKUP(T488,'Tablas de calculos'!$AV$16:$AY$24,4),"")</f>
        <v>Débil</v>
      </c>
      <c r="V488" s="461" t="s">
        <v>576</v>
      </c>
      <c r="W488" s="461" t="s">
        <v>578</v>
      </c>
      <c r="X488" s="123" t="str">
        <f t="shared" si="35"/>
        <v>DébilNo disminuyeDirectamente</v>
      </c>
      <c r="Y488" s="208" t="str">
        <f>IFERROR(VLOOKUP(X488,'Tablas de calculos'!$AZ$4:$BE$11,5,FALSE),"")</f>
        <v/>
      </c>
      <c r="Z488" s="208" t="str">
        <f>IFERROR(VLOOKUP(X488,'Tablas de calculos'!$AZ$4:$BE$11,6,FALSE),"")</f>
        <v/>
      </c>
    </row>
    <row r="489" spans="1:26" ht="75" x14ac:dyDescent="0.25">
      <c r="A489" s="232" t="s">
        <v>1141</v>
      </c>
      <c r="B489" s="137">
        <v>9</v>
      </c>
      <c r="C489" s="205" t="str">
        <f>+VLOOKUP(Tabla9[[#This Row],[Cod. Riesgo]],Tabla_Riesgos[[Número]:[Tipo de Riesgo]],6,FALSE)</f>
        <v>Corrupción</v>
      </c>
      <c r="D489" s="119" t="s">
        <v>12</v>
      </c>
      <c r="E489" s="120" t="s">
        <v>391</v>
      </c>
      <c r="F489" s="121">
        <v>9.02</v>
      </c>
      <c r="G489" s="125" t="s">
        <v>188</v>
      </c>
      <c r="H489" s="472"/>
      <c r="I489" s="461"/>
      <c r="J489" s="461"/>
      <c r="K489" s="461"/>
      <c r="L489" s="461"/>
      <c r="M489" s="461"/>
      <c r="N489" s="461"/>
      <c r="O489" s="461"/>
      <c r="P489" s="123">
        <f t="shared" si="32"/>
        <v>0</v>
      </c>
      <c r="Q489" s="208" t="str">
        <f t="shared" si="33"/>
        <v>Debil</v>
      </c>
      <c r="R489" s="461" t="s">
        <v>516</v>
      </c>
      <c r="S489" s="224" t="str">
        <f t="shared" si="34"/>
        <v>DebilFuerte</v>
      </c>
      <c r="T489" s="224">
        <f>IFERROR(VLOOKUP(S489,'Tablas de calculos'!$AU$16:$AV$24,2,FALSE),"")</f>
        <v>7</v>
      </c>
      <c r="U489" s="208" t="str">
        <f>IFERROR(VLOOKUP(T489,'Tablas de calculos'!$AV$16:$AY$24,4),"")</f>
        <v>Débil</v>
      </c>
      <c r="V489" s="461" t="s">
        <v>576</v>
      </c>
      <c r="W489" s="461" t="s">
        <v>578</v>
      </c>
      <c r="X489" s="123" t="str">
        <f t="shared" si="35"/>
        <v>DébilNo disminuyeDirectamente</v>
      </c>
      <c r="Y489" s="208" t="str">
        <f>IFERROR(VLOOKUP(X489,'Tablas de calculos'!$AZ$4:$BE$11,5,FALSE),"")</f>
        <v/>
      </c>
      <c r="Z489" s="208" t="str">
        <f>IFERROR(VLOOKUP(X489,'Tablas de calculos'!$AZ$4:$BE$11,6,FALSE),"")</f>
        <v/>
      </c>
    </row>
    <row r="490" spans="1:26" ht="75" x14ac:dyDescent="0.25">
      <c r="A490" s="232" t="s">
        <v>1141</v>
      </c>
      <c r="B490" s="137">
        <v>9</v>
      </c>
      <c r="C490" s="205" t="str">
        <f>+VLOOKUP(Tabla9[[#This Row],[Cod. Riesgo]],Tabla_Riesgos[[Número]:[Tipo de Riesgo]],6,FALSE)</f>
        <v>Corrupción</v>
      </c>
      <c r="D490" s="119" t="s">
        <v>12</v>
      </c>
      <c r="E490" s="120" t="s">
        <v>391</v>
      </c>
      <c r="F490" s="121">
        <v>9.0299999999999994</v>
      </c>
      <c r="G490" s="125" t="s">
        <v>189</v>
      </c>
      <c r="H490" s="472"/>
      <c r="I490" s="461"/>
      <c r="J490" s="461"/>
      <c r="K490" s="461"/>
      <c r="L490" s="461"/>
      <c r="M490" s="461"/>
      <c r="N490" s="461"/>
      <c r="O490" s="461"/>
      <c r="P490" s="123">
        <f t="shared" si="32"/>
        <v>0</v>
      </c>
      <c r="Q490" s="208" t="str">
        <f t="shared" si="33"/>
        <v>Debil</v>
      </c>
      <c r="R490" s="461" t="s">
        <v>516</v>
      </c>
      <c r="S490" s="224" t="str">
        <f t="shared" si="34"/>
        <v>DebilFuerte</v>
      </c>
      <c r="T490" s="224">
        <f>IFERROR(VLOOKUP(S490,'Tablas de calculos'!$AU$16:$AV$24,2,FALSE),"")</f>
        <v>7</v>
      </c>
      <c r="U490" s="208" t="str">
        <f>IFERROR(VLOOKUP(T490,'Tablas de calculos'!$AV$16:$AY$24,4),"")</f>
        <v>Débil</v>
      </c>
      <c r="V490" s="461" t="s">
        <v>576</v>
      </c>
      <c r="W490" s="461" t="s">
        <v>578</v>
      </c>
      <c r="X490" s="123" t="str">
        <f t="shared" si="35"/>
        <v>DébilNo disminuyeDirectamente</v>
      </c>
      <c r="Y490" s="208" t="str">
        <f>IFERROR(VLOOKUP(X490,'Tablas de calculos'!$AZ$4:$BE$11,5,FALSE),"")</f>
        <v/>
      </c>
      <c r="Z490" s="208" t="str">
        <f>IFERROR(VLOOKUP(X490,'Tablas de calculos'!$AZ$4:$BE$11,6,FALSE),"")</f>
        <v/>
      </c>
    </row>
    <row r="491" spans="1:26" ht="75" x14ac:dyDescent="0.25">
      <c r="A491" s="232" t="s">
        <v>1141</v>
      </c>
      <c r="B491" s="137">
        <v>9</v>
      </c>
      <c r="C491" s="205" t="str">
        <f>+VLOOKUP(Tabla9[[#This Row],[Cod. Riesgo]],Tabla_Riesgos[[Número]:[Tipo de Riesgo]],6,FALSE)</f>
        <v>Corrupción</v>
      </c>
      <c r="D491" s="119" t="s">
        <v>12</v>
      </c>
      <c r="E491" s="120" t="s">
        <v>391</v>
      </c>
      <c r="F491" s="121">
        <v>9.0399999999999991</v>
      </c>
      <c r="G491" s="125" t="s">
        <v>190</v>
      </c>
      <c r="H491" s="472"/>
      <c r="I491" s="461"/>
      <c r="J491" s="461"/>
      <c r="K491" s="461"/>
      <c r="L491" s="461"/>
      <c r="M491" s="461"/>
      <c r="N491" s="461"/>
      <c r="O491" s="461"/>
      <c r="P491" s="123">
        <f t="shared" si="32"/>
        <v>0</v>
      </c>
      <c r="Q491" s="208" t="str">
        <f t="shared" si="33"/>
        <v>Debil</v>
      </c>
      <c r="R491" s="461" t="s">
        <v>516</v>
      </c>
      <c r="S491" s="224" t="str">
        <f t="shared" si="34"/>
        <v>DebilFuerte</v>
      </c>
      <c r="T491" s="224">
        <f>IFERROR(VLOOKUP(S491,'Tablas de calculos'!$AU$16:$AV$24,2,FALSE),"")</f>
        <v>7</v>
      </c>
      <c r="U491" s="208" t="str">
        <f>IFERROR(VLOOKUP(T491,'Tablas de calculos'!$AV$16:$AY$24,4),"")</f>
        <v>Débil</v>
      </c>
      <c r="V491" s="461" t="s">
        <v>576</v>
      </c>
      <c r="W491" s="461" t="s">
        <v>578</v>
      </c>
      <c r="X491" s="123" t="str">
        <f t="shared" si="35"/>
        <v>DébilNo disminuyeDirectamente</v>
      </c>
      <c r="Y491" s="208" t="str">
        <f>IFERROR(VLOOKUP(X491,'Tablas de calculos'!$AZ$4:$BE$11,5,FALSE),"")</f>
        <v/>
      </c>
      <c r="Z491" s="208" t="str">
        <f>IFERROR(VLOOKUP(X491,'Tablas de calculos'!$AZ$4:$BE$11,6,FALSE),"")</f>
        <v/>
      </c>
    </row>
    <row r="492" spans="1:26" ht="75" x14ac:dyDescent="0.25">
      <c r="A492" s="232" t="s">
        <v>1141</v>
      </c>
      <c r="B492" s="137">
        <v>9</v>
      </c>
      <c r="C492" s="205" t="str">
        <f>+VLOOKUP(Tabla9[[#This Row],[Cod. Riesgo]],Tabla_Riesgos[[Número]:[Tipo de Riesgo]],6,FALSE)</f>
        <v>Corrupción</v>
      </c>
      <c r="D492" s="119" t="s">
        <v>12</v>
      </c>
      <c r="E492" s="120" t="s">
        <v>391</v>
      </c>
      <c r="F492" s="121">
        <v>9.0499999999999989</v>
      </c>
      <c r="G492" s="125" t="s">
        <v>191</v>
      </c>
      <c r="H492" s="472"/>
      <c r="I492" s="461"/>
      <c r="J492" s="461"/>
      <c r="K492" s="461"/>
      <c r="L492" s="461"/>
      <c r="M492" s="461"/>
      <c r="N492" s="461"/>
      <c r="O492" s="461"/>
      <c r="P492" s="123">
        <f t="shared" si="32"/>
        <v>0</v>
      </c>
      <c r="Q492" s="208" t="str">
        <f t="shared" si="33"/>
        <v>Debil</v>
      </c>
      <c r="R492" s="461" t="s">
        <v>516</v>
      </c>
      <c r="S492" s="224" t="str">
        <f t="shared" si="34"/>
        <v>DebilFuerte</v>
      </c>
      <c r="T492" s="224">
        <f>IFERROR(VLOOKUP(S492,'Tablas de calculos'!$AU$16:$AV$24,2,FALSE),"")</f>
        <v>7</v>
      </c>
      <c r="U492" s="208" t="str">
        <f>IFERROR(VLOOKUP(T492,'Tablas de calculos'!$AV$16:$AY$24,4),"")</f>
        <v>Débil</v>
      </c>
      <c r="V492" s="461" t="s">
        <v>576</v>
      </c>
      <c r="W492" s="461" t="s">
        <v>578</v>
      </c>
      <c r="X492" s="123" t="str">
        <f t="shared" si="35"/>
        <v>DébilNo disminuyeDirectamente</v>
      </c>
      <c r="Y492" s="208" t="str">
        <f>IFERROR(VLOOKUP(X492,'Tablas de calculos'!$AZ$4:$BE$11,5,FALSE),"")</f>
        <v/>
      </c>
      <c r="Z492" s="208" t="str">
        <f>IFERROR(VLOOKUP(X492,'Tablas de calculos'!$AZ$4:$BE$11,6,FALSE),"")</f>
        <v/>
      </c>
    </row>
    <row r="493" spans="1:26" ht="75" x14ac:dyDescent="0.25">
      <c r="A493" s="232" t="s">
        <v>1141</v>
      </c>
      <c r="B493" s="137">
        <v>9</v>
      </c>
      <c r="C493" s="205" t="str">
        <f>+VLOOKUP(Tabla9[[#This Row],[Cod. Riesgo]],Tabla_Riesgos[[Número]:[Tipo de Riesgo]],6,FALSE)</f>
        <v>Corrupción</v>
      </c>
      <c r="D493" s="119" t="s">
        <v>12</v>
      </c>
      <c r="E493" s="120" t="s">
        <v>391</v>
      </c>
      <c r="F493" s="121">
        <v>9.0599999999999987</v>
      </c>
      <c r="G493" s="125" t="s">
        <v>192</v>
      </c>
      <c r="H493" s="472"/>
      <c r="I493" s="461"/>
      <c r="J493" s="461"/>
      <c r="K493" s="461"/>
      <c r="L493" s="461"/>
      <c r="M493" s="461"/>
      <c r="N493" s="461"/>
      <c r="O493" s="461"/>
      <c r="P493" s="123">
        <f t="shared" si="32"/>
        <v>0</v>
      </c>
      <c r="Q493" s="208" t="str">
        <f t="shared" si="33"/>
        <v>Debil</v>
      </c>
      <c r="R493" s="461" t="s">
        <v>516</v>
      </c>
      <c r="S493" s="224" t="str">
        <f t="shared" si="34"/>
        <v>DebilFuerte</v>
      </c>
      <c r="T493" s="224">
        <f>IFERROR(VLOOKUP(S493,'Tablas de calculos'!$AU$16:$AV$24,2,FALSE),"")</f>
        <v>7</v>
      </c>
      <c r="U493" s="208" t="str">
        <f>IFERROR(VLOOKUP(T493,'Tablas de calculos'!$AV$16:$AY$24,4),"")</f>
        <v>Débil</v>
      </c>
      <c r="V493" s="461" t="s">
        <v>576</v>
      </c>
      <c r="W493" s="461" t="s">
        <v>578</v>
      </c>
      <c r="X493" s="123" t="str">
        <f t="shared" si="35"/>
        <v>DébilNo disminuyeDirectamente</v>
      </c>
      <c r="Y493" s="208" t="str">
        <f>IFERROR(VLOOKUP(X493,'Tablas de calculos'!$AZ$4:$BE$11,5,FALSE),"")</f>
        <v/>
      </c>
      <c r="Z493" s="208" t="str">
        <f>IFERROR(VLOOKUP(X493,'Tablas de calculos'!$AZ$4:$BE$11,6,FALSE),"")</f>
        <v/>
      </c>
    </row>
    <row r="494" spans="1:26" ht="90" x14ac:dyDescent="0.25">
      <c r="A494" s="232" t="s">
        <v>1141</v>
      </c>
      <c r="B494" s="137">
        <v>10</v>
      </c>
      <c r="C494" s="205" t="str">
        <f>+VLOOKUP(Tabla9[[#This Row],[Cod. Riesgo]],Tabla_Riesgos[[Número]:[Tipo de Riesgo]],6,FALSE)</f>
        <v>Corrupción</v>
      </c>
      <c r="D494" s="119" t="s">
        <v>12</v>
      </c>
      <c r="E494" s="120" t="s">
        <v>623</v>
      </c>
      <c r="F494" s="121">
        <v>10.01</v>
      </c>
      <c r="G494" s="125" t="s">
        <v>177</v>
      </c>
      <c r="H494" s="472"/>
      <c r="I494" s="461"/>
      <c r="J494" s="461"/>
      <c r="K494" s="461"/>
      <c r="L494" s="461"/>
      <c r="M494" s="461"/>
      <c r="N494" s="461"/>
      <c r="O494" s="461"/>
      <c r="P494" s="123">
        <f t="shared" si="32"/>
        <v>0</v>
      </c>
      <c r="Q494" s="208" t="str">
        <f t="shared" si="33"/>
        <v>Debil</v>
      </c>
      <c r="R494" s="461" t="s">
        <v>516</v>
      </c>
      <c r="S494" s="224" t="str">
        <f t="shared" si="34"/>
        <v>DebilFuerte</v>
      </c>
      <c r="T494" s="224">
        <f>IFERROR(VLOOKUP(S494,'Tablas de calculos'!$AU$16:$AV$24,2,FALSE),"")</f>
        <v>7</v>
      </c>
      <c r="U494" s="208" t="str">
        <f>IFERROR(VLOOKUP(T494,'Tablas de calculos'!$AV$16:$AY$24,4),"")</f>
        <v>Débil</v>
      </c>
      <c r="V494" s="461" t="s">
        <v>576</v>
      </c>
      <c r="W494" s="461" t="s">
        <v>578</v>
      </c>
      <c r="X494" s="123" t="str">
        <f t="shared" si="35"/>
        <v>DébilNo disminuyeDirectamente</v>
      </c>
      <c r="Y494" s="208" t="str">
        <f>IFERROR(VLOOKUP(X494,'Tablas de calculos'!$AZ$4:$BE$11,5,FALSE),"")</f>
        <v/>
      </c>
      <c r="Z494" s="208" t="str">
        <f>IFERROR(VLOOKUP(X494,'Tablas de calculos'!$AZ$4:$BE$11,6,FALSE),"")</f>
        <v/>
      </c>
    </row>
    <row r="495" spans="1:26" ht="60" x14ac:dyDescent="0.25">
      <c r="A495" s="232" t="s">
        <v>1141</v>
      </c>
      <c r="B495" s="137">
        <v>74</v>
      </c>
      <c r="C495" s="205" t="str">
        <f>+VLOOKUP(Tabla9[[#This Row],[Cod. Riesgo]],Tabla_Riesgos[[Número]:[Tipo de Riesgo]],6,FALSE)</f>
        <v>Seguridad de la Información</v>
      </c>
      <c r="D495" s="119" t="s">
        <v>45</v>
      </c>
      <c r="E495" s="120" t="s">
        <v>636</v>
      </c>
      <c r="F495" s="121">
        <v>74.010000000000005</v>
      </c>
      <c r="G495" s="125" t="s">
        <v>193</v>
      </c>
      <c r="H495" s="472"/>
      <c r="I495" s="461"/>
      <c r="J495" s="461"/>
      <c r="K495" s="461"/>
      <c r="L495" s="461"/>
      <c r="M495" s="461"/>
      <c r="N495" s="461"/>
      <c r="O495" s="461"/>
      <c r="P495" s="123">
        <f t="shared" si="32"/>
        <v>0</v>
      </c>
      <c r="Q495" s="208" t="str">
        <f t="shared" si="33"/>
        <v>Debil</v>
      </c>
      <c r="R495" s="461" t="s">
        <v>516</v>
      </c>
      <c r="S495" s="224" t="str">
        <f t="shared" si="34"/>
        <v>DebilFuerte</v>
      </c>
      <c r="T495" s="224">
        <f>IFERROR(VLOOKUP(S495,'Tablas de calculos'!$AU$16:$AV$24,2,FALSE),"")</f>
        <v>7</v>
      </c>
      <c r="U495" s="208" t="str">
        <f>IFERROR(VLOOKUP(T495,'Tablas de calculos'!$AV$16:$AY$24,4),"")</f>
        <v>Débil</v>
      </c>
      <c r="V495" s="461" t="s">
        <v>576</v>
      </c>
      <c r="W495" s="461" t="s">
        <v>578</v>
      </c>
      <c r="X495" s="123" t="str">
        <f t="shared" si="35"/>
        <v>DébilNo disminuyeDirectamente</v>
      </c>
      <c r="Y495" s="208" t="str">
        <f>IFERROR(VLOOKUP(X495,'Tablas de calculos'!$AZ$4:$BE$11,5,FALSE),"")</f>
        <v/>
      </c>
      <c r="Z495" s="208" t="str">
        <f>IFERROR(VLOOKUP(X495,'Tablas de calculos'!$AZ$4:$BE$11,6,FALSE),"")</f>
        <v/>
      </c>
    </row>
    <row r="496" spans="1:26" ht="60" x14ac:dyDescent="0.25">
      <c r="A496" s="232" t="s">
        <v>1141</v>
      </c>
      <c r="B496" s="137">
        <v>74</v>
      </c>
      <c r="C496" s="205" t="str">
        <f>+VLOOKUP(Tabla9[[#This Row],[Cod. Riesgo]],Tabla_Riesgos[[Número]:[Tipo de Riesgo]],6,FALSE)</f>
        <v>Seguridad de la Información</v>
      </c>
      <c r="D496" s="119" t="s">
        <v>45</v>
      </c>
      <c r="E496" s="120" t="s">
        <v>636</v>
      </c>
      <c r="F496" s="121">
        <v>74.02000000000001</v>
      </c>
      <c r="G496" s="125" t="s">
        <v>194</v>
      </c>
      <c r="H496" s="472"/>
      <c r="I496" s="461"/>
      <c r="J496" s="461"/>
      <c r="K496" s="461"/>
      <c r="L496" s="461"/>
      <c r="M496" s="461"/>
      <c r="N496" s="461"/>
      <c r="O496" s="461"/>
      <c r="P496" s="123">
        <f t="shared" si="32"/>
        <v>0</v>
      </c>
      <c r="Q496" s="208" t="str">
        <f t="shared" si="33"/>
        <v>Debil</v>
      </c>
      <c r="R496" s="461" t="s">
        <v>516</v>
      </c>
      <c r="S496" s="224" t="str">
        <f t="shared" si="34"/>
        <v>DebilFuerte</v>
      </c>
      <c r="T496" s="224">
        <f>IFERROR(VLOOKUP(S496,'Tablas de calculos'!$AU$16:$AV$24,2,FALSE),"")</f>
        <v>7</v>
      </c>
      <c r="U496" s="208" t="str">
        <f>IFERROR(VLOOKUP(T496,'Tablas de calculos'!$AV$16:$AY$24,4),"")</f>
        <v>Débil</v>
      </c>
      <c r="V496" s="461" t="s">
        <v>576</v>
      </c>
      <c r="W496" s="461" t="s">
        <v>578</v>
      </c>
      <c r="X496" s="123" t="str">
        <f t="shared" si="35"/>
        <v>DébilNo disminuyeDirectamente</v>
      </c>
      <c r="Y496" s="208" t="str">
        <f>IFERROR(VLOOKUP(X496,'Tablas de calculos'!$AZ$4:$BE$11,5,FALSE),"")</f>
        <v/>
      </c>
      <c r="Z496" s="208" t="str">
        <f>IFERROR(VLOOKUP(X496,'Tablas de calculos'!$AZ$4:$BE$11,6,FALSE),"")</f>
        <v/>
      </c>
    </row>
    <row r="497" spans="1:26" ht="60" x14ac:dyDescent="0.25">
      <c r="A497" s="232" t="s">
        <v>1141</v>
      </c>
      <c r="B497" s="137">
        <v>74</v>
      </c>
      <c r="C497" s="205" t="str">
        <f>+VLOOKUP(Tabla9[[#This Row],[Cod. Riesgo]],Tabla_Riesgos[[Número]:[Tipo de Riesgo]],6,FALSE)</f>
        <v>Seguridad de la Información</v>
      </c>
      <c r="D497" s="119" t="s">
        <v>45</v>
      </c>
      <c r="E497" s="120" t="s">
        <v>636</v>
      </c>
      <c r="F497" s="121">
        <v>74.030000000000015</v>
      </c>
      <c r="G497" s="125" t="s">
        <v>195</v>
      </c>
      <c r="H497" s="472"/>
      <c r="I497" s="461"/>
      <c r="J497" s="461"/>
      <c r="K497" s="461"/>
      <c r="L497" s="461"/>
      <c r="M497" s="461"/>
      <c r="N497" s="461"/>
      <c r="O497" s="461"/>
      <c r="P497" s="123">
        <f t="shared" si="32"/>
        <v>0</v>
      </c>
      <c r="Q497" s="208" t="str">
        <f t="shared" si="33"/>
        <v>Debil</v>
      </c>
      <c r="R497" s="461" t="s">
        <v>516</v>
      </c>
      <c r="S497" s="224" t="str">
        <f t="shared" si="34"/>
        <v>DebilFuerte</v>
      </c>
      <c r="T497" s="224">
        <f>IFERROR(VLOOKUP(S497,'Tablas de calculos'!$AU$16:$AV$24,2,FALSE),"")</f>
        <v>7</v>
      </c>
      <c r="U497" s="208" t="str">
        <f>IFERROR(VLOOKUP(T497,'Tablas de calculos'!$AV$16:$AY$24,4),"")</f>
        <v>Débil</v>
      </c>
      <c r="V497" s="461" t="s">
        <v>576</v>
      </c>
      <c r="W497" s="461" t="s">
        <v>578</v>
      </c>
      <c r="X497" s="123" t="str">
        <f t="shared" si="35"/>
        <v>DébilNo disminuyeDirectamente</v>
      </c>
      <c r="Y497" s="208" t="str">
        <f>IFERROR(VLOOKUP(X497,'Tablas de calculos'!$AZ$4:$BE$11,5,FALSE),"")</f>
        <v/>
      </c>
      <c r="Z497" s="208" t="str">
        <f>IFERROR(VLOOKUP(X497,'Tablas de calculos'!$AZ$4:$BE$11,6,FALSE),"")</f>
        <v/>
      </c>
    </row>
    <row r="498" spans="1:26" ht="60" x14ac:dyDescent="0.25">
      <c r="A498" s="232" t="s">
        <v>1141</v>
      </c>
      <c r="B498" s="137">
        <v>74</v>
      </c>
      <c r="C498" s="205" t="str">
        <f>+VLOOKUP(Tabla9[[#This Row],[Cod. Riesgo]],Tabla_Riesgos[[Número]:[Tipo de Riesgo]],6,FALSE)</f>
        <v>Seguridad de la Información</v>
      </c>
      <c r="D498" s="119" t="s">
        <v>45</v>
      </c>
      <c r="E498" s="120" t="s">
        <v>636</v>
      </c>
      <c r="F498" s="121">
        <v>74.04000000000002</v>
      </c>
      <c r="G498" s="125" t="s">
        <v>196</v>
      </c>
      <c r="H498" s="472"/>
      <c r="I498" s="461"/>
      <c r="J498" s="461"/>
      <c r="K498" s="461"/>
      <c r="L498" s="461"/>
      <c r="M498" s="461"/>
      <c r="N498" s="461"/>
      <c r="O498" s="461"/>
      <c r="P498" s="123">
        <f t="shared" si="32"/>
        <v>0</v>
      </c>
      <c r="Q498" s="208" t="str">
        <f t="shared" si="33"/>
        <v>Debil</v>
      </c>
      <c r="R498" s="461" t="s">
        <v>516</v>
      </c>
      <c r="S498" s="224" t="str">
        <f t="shared" si="34"/>
        <v>DebilFuerte</v>
      </c>
      <c r="T498" s="224">
        <f>IFERROR(VLOOKUP(S498,'Tablas de calculos'!$AU$16:$AV$24,2,FALSE),"")</f>
        <v>7</v>
      </c>
      <c r="U498" s="208" t="str">
        <f>IFERROR(VLOOKUP(T498,'Tablas de calculos'!$AV$16:$AY$24,4),"")</f>
        <v>Débil</v>
      </c>
      <c r="V498" s="461" t="s">
        <v>576</v>
      </c>
      <c r="W498" s="461" t="s">
        <v>578</v>
      </c>
      <c r="X498" s="123" t="str">
        <f t="shared" si="35"/>
        <v>DébilNo disminuyeDirectamente</v>
      </c>
      <c r="Y498" s="208" t="str">
        <f>IFERROR(VLOOKUP(X498,'Tablas de calculos'!$AZ$4:$BE$11,5,FALSE),"")</f>
        <v/>
      </c>
      <c r="Z498" s="208" t="str">
        <f>IFERROR(VLOOKUP(X498,'Tablas de calculos'!$AZ$4:$BE$11,6,FALSE),"")</f>
        <v/>
      </c>
    </row>
    <row r="499" spans="1:26" ht="75" x14ac:dyDescent="0.25">
      <c r="A499" s="232" t="s">
        <v>1141</v>
      </c>
      <c r="B499" s="137">
        <v>11</v>
      </c>
      <c r="C499" s="205" t="str">
        <f>+VLOOKUP(Tabla9[[#This Row],[Cod. Riesgo]],Tabla_Riesgos[[Número]:[Tipo de Riesgo]],6,FALSE)</f>
        <v>Corrupción</v>
      </c>
      <c r="D499" s="119" t="s">
        <v>12</v>
      </c>
      <c r="E499" s="120" t="s">
        <v>394</v>
      </c>
      <c r="F499" s="121">
        <v>11.01</v>
      </c>
      <c r="G499" s="125" t="s">
        <v>197</v>
      </c>
      <c r="H499" s="472"/>
      <c r="I499" s="461"/>
      <c r="J499" s="461"/>
      <c r="K499" s="461"/>
      <c r="L499" s="461"/>
      <c r="M499" s="461"/>
      <c r="N499" s="461"/>
      <c r="O499" s="461"/>
      <c r="P499" s="123">
        <f t="shared" si="32"/>
        <v>0</v>
      </c>
      <c r="Q499" s="208" t="str">
        <f t="shared" si="33"/>
        <v>Debil</v>
      </c>
      <c r="R499" s="461" t="s">
        <v>516</v>
      </c>
      <c r="S499" s="224" t="str">
        <f t="shared" si="34"/>
        <v>DebilFuerte</v>
      </c>
      <c r="T499" s="224">
        <f>IFERROR(VLOOKUP(S499,'Tablas de calculos'!$AU$16:$AV$24,2,FALSE),"")</f>
        <v>7</v>
      </c>
      <c r="U499" s="208" t="str">
        <f>IFERROR(VLOOKUP(T499,'Tablas de calculos'!$AV$16:$AY$24,4),"")</f>
        <v>Débil</v>
      </c>
      <c r="V499" s="461" t="s">
        <v>576</v>
      </c>
      <c r="W499" s="461" t="s">
        <v>578</v>
      </c>
      <c r="X499" s="123" t="str">
        <f t="shared" si="35"/>
        <v>DébilNo disminuyeDirectamente</v>
      </c>
      <c r="Y499" s="208" t="str">
        <f>IFERROR(VLOOKUP(X499,'Tablas de calculos'!$AZ$4:$BE$11,5,FALSE),"")</f>
        <v/>
      </c>
      <c r="Z499" s="208" t="str">
        <f>IFERROR(VLOOKUP(X499,'Tablas de calculos'!$AZ$4:$BE$11,6,FALSE),"")</f>
        <v/>
      </c>
    </row>
    <row r="500" spans="1:26" ht="75" x14ac:dyDescent="0.25">
      <c r="A500" s="232" t="s">
        <v>1141</v>
      </c>
      <c r="B500" s="137">
        <v>11</v>
      </c>
      <c r="C500" s="205" t="str">
        <f>+VLOOKUP(Tabla9[[#This Row],[Cod. Riesgo]],Tabla_Riesgos[[Número]:[Tipo de Riesgo]],6,FALSE)</f>
        <v>Corrupción</v>
      </c>
      <c r="D500" s="119" t="s">
        <v>12</v>
      </c>
      <c r="E500" s="120" t="s">
        <v>394</v>
      </c>
      <c r="F500" s="121">
        <v>11.02</v>
      </c>
      <c r="G500" s="125" t="s">
        <v>174</v>
      </c>
      <c r="H500" s="472"/>
      <c r="I500" s="461"/>
      <c r="J500" s="461"/>
      <c r="K500" s="461"/>
      <c r="L500" s="461"/>
      <c r="M500" s="461"/>
      <c r="N500" s="461"/>
      <c r="O500" s="461"/>
      <c r="P500" s="123">
        <f t="shared" si="32"/>
        <v>0</v>
      </c>
      <c r="Q500" s="208" t="str">
        <f t="shared" si="33"/>
        <v>Debil</v>
      </c>
      <c r="R500" s="461" t="s">
        <v>516</v>
      </c>
      <c r="S500" s="224" t="str">
        <f t="shared" si="34"/>
        <v>DebilFuerte</v>
      </c>
      <c r="T500" s="224">
        <f>IFERROR(VLOOKUP(S500,'Tablas de calculos'!$AU$16:$AV$24,2,FALSE),"")</f>
        <v>7</v>
      </c>
      <c r="U500" s="208" t="str">
        <f>IFERROR(VLOOKUP(T500,'Tablas de calculos'!$AV$16:$AY$24,4),"")</f>
        <v>Débil</v>
      </c>
      <c r="V500" s="461" t="s">
        <v>576</v>
      </c>
      <c r="W500" s="461" t="s">
        <v>578</v>
      </c>
      <c r="X500" s="123" t="str">
        <f t="shared" si="35"/>
        <v>DébilNo disminuyeDirectamente</v>
      </c>
      <c r="Y500" s="208" t="str">
        <f>IFERROR(VLOOKUP(X500,'Tablas de calculos'!$AZ$4:$BE$11,5,FALSE),"")</f>
        <v/>
      </c>
      <c r="Z500" s="208" t="str">
        <f>IFERROR(VLOOKUP(X500,'Tablas de calculos'!$AZ$4:$BE$11,6,FALSE),"")</f>
        <v/>
      </c>
    </row>
    <row r="501" spans="1:26" ht="75" x14ac:dyDescent="0.25">
      <c r="A501" s="232" t="s">
        <v>1141</v>
      </c>
      <c r="B501" s="137">
        <v>11</v>
      </c>
      <c r="C501" s="205" t="str">
        <f>+VLOOKUP(Tabla9[[#This Row],[Cod. Riesgo]],Tabla_Riesgos[[Número]:[Tipo de Riesgo]],6,FALSE)</f>
        <v>Corrupción</v>
      </c>
      <c r="D501" s="119" t="s">
        <v>12</v>
      </c>
      <c r="E501" s="120" t="s">
        <v>394</v>
      </c>
      <c r="F501" s="121">
        <v>11.03</v>
      </c>
      <c r="G501" s="125" t="s">
        <v>175</v>
      </c>
      <c r="H501" s="472"/>
      <c r="I501" s="461"/>
      <c r="J501" s="461"/>
      <c r="K501" s="461"/>
      <c r="L501" s="461"/>
      <c r="M501" s="461"/>
      <c r="N501" s="461"/>
      <c r="O501" s="461"/>
      <c r="P501" s="123">
        <f t="shared" si="32"/>
        <v>0</v>
      </c>
      <c r="Q501" s="208" t="str">
        <f t="shared" si="33"/>
        <v>Debil</v>
      </c>
      <c r="R501" s="461" t="s">
        <v>516</v>
      </c>
      <c r="S501" s="224" t="str">
        <f t="shared" si="34"/>
        <v>DebilFuerte</v>
      </c>
      <c r="T501" s="224">
        <f>IFERROR(VLOOKUP(S501,'Tablas de calculos'!$AU$16:$AV$24,2,FALSE),"")</f>
        <v>7</v>
      </c>
      <c r="U501" s="208" t="str">
        <f>IFERROR(VLOOKUP(T501,'Tablas de calculos'!$AV$16:$AY$24,4),"")</f>
        <v>Débil</v>
      </c>
      <c r="V501" s="461" t="s">
        <v>576</v>
      </c>
      <c r="W501" s="461" t="s">
        <v>578</v>
      </c>
      <c r="X501" s="123" t="str">
        <f t="shared" si="35"/>
        <v>DébilNo disminuyeDirectamente</v>
      </c>
      <c r="Y501" s="208" t="str">
        <f>IFERROR(VLOOKUP(X501,'Tablas de calculos'!$AZ$4:$BE$11,5,FALSE),"")</f>
        <v/>
      </c>
      <c r="Z501" s="208" t="str">
        <f>IFERROR(VLOOKUP(X501,'Tablas de calculos'!$AZ$4:$BE$11,6,FALSE),"")</f>
        <v/>
      </c>
    </row>
    <row r="502" spans="1:26" ht="75" x14ac:dyDescent="0.25">
      <c r="A502" s="232" t="s">
        <v>1141</v>
      </c>
      <c r="B502" s="137">
        <v>11</v>
      </c>
      <c r="C502" s="205" t="str">
        <f>+VLOOKUP(Tabla9[[#This Row],[Cod. Riesgo]],Tabla_Riesgos[[Número]:[Tipo de Riesgo]],6,FALSE)</f>
        <v>Corrupción</v>
      </c>
      <c r="D502" s="119" t="s">
        <v>12</v>
      </c>
      <c r="E502" s="120" t="s">
        <v>394</v>
      </c>
      <c r="F502" s="121">
        <v>11.04</v>
      </c>
      <c r="G502" s="125" t="s">
        <v>198</v>
      </c>
      <c r="H502" s="472"/>
      <c r="I502" s="461"/>
      <c r="J502" s="461"/>
      <c r="K502" s="461"/>
      <c r="L502" s="461"/>
      <c r="M502" s="461"/>
      <c r="N502" s="461"/>
      <c r="O502" s="461"/>
      <c r="P502" s="123">
        <f t="shared" si="32"/>
        <v>0</v>
      </c>
      <c r="Q502" s="208" t="str">
        <f t="shared" si="33"/>
        <v>Debil</v>
      </c>
      <c r="R502" s="461" t="s">
        <v>516</v>
      </c>
      <c r="S502" s="224" t="str">
        <f t="shared" si="34"/>
        <v>DebilFuerte</v>
      </c>
      <c r="T502" s="224">
        <f>IFERROR(VLOOKUP(S502,'Tablas de calculos'!$AU$16:$AV$24,2,FALSE),"")</f>
        <v>7</v>
      </c>
      <c r="U502" s="208" t="str">
        <f>IFERROR(VLOOKUP(T502,'Tablas de calculos'!$AV$16:$AY$24,4),"")</f>
        <v>Débil</v>
      </c>
      <c r="V502" s="461" t="s">
        <v>576</v>
      </c>
      <c r="W502" s="461" t="s">
        <v>578</v>
      </c>
      <c r="X502" s="123" t="str">
        <f t="shared" si="35"/>
        <v>DébilNo disminuyeDirectamente</v>
      </c>
      <c r="Y502" s="208" t="str">
        <f>IFERROR(VLOOKUP(X502,'Tablas de calculos'!$AZ$4:$BE$11,5,FALSE),"")</f>
        <v/>
      </c>
      <c r="Z502" s="208" t="str">
        <f>IFERROR(VLOOKUP(X502,'Tablas de calculos'!$AZ$4:$BE$11,6,FALSE),"")</f>
        <v/>
      </c>
    </row>
    <row r="503" spans="1:26" ht="75" x14ac:dyDescent="0.25">
      <c r="A503" s="232" t="s">
        <v>1141</v>
      </c>
      <c r="B503" s="137">
        <v>11</v>
      </c>
      <c r="C503" s="205" t="str">
        <f>+VLOOKUP(Tabla9[[#This Row],[Cod. Riesgo]],Tabla_Riesgos[[Número]:[Tipo de Riesgo]],6,FALSE)</f>
        <v>Corrupción</v>
      </c>
      <c r="D503" s="119" t="s">
        <v>12</v>
      </c>
      <c r="E503" s="120" t="s">
        <v>394</v>
      </c>
      <c r="F503" s="121">
        <v>11.049999999999999</v>
      </c>
      <c r="G503" s="125" t="s">
        <v>199</v>
      </c>
      <c r="H503" s="472"/>
      <c r="I503" s="461"/>
      <c r="J503" s="461"/>
      <c r="K503" s="461"/>
      <c r="L503" s="461"/>
      <c r="M503" s="461"/>
      <c r="N503" s="461"/>
      <c r="O503" s="461"/>
      <c r="P503" s="123">
        <f t="shared" si="32"/>
        <v>0</v>
      </c>
      <c r="Q503" s="208" t="str">
        <f t="shared" si="33"/>
        <v>Debil</v>
      </c>
      <c r="R503" s="461" t="s">
        <v>516</v>
      </c>
      <c r="S503" s="224" t="str">
        <f t="shared" si="34"/>
        <v>DebilFuerte</v>
      </c>
      <c r="T503" s="224">
        <f>IFERROR(VLOOKUP(S503,'Tablas de calculos'!$AU$16:$AV$24,2,FALSE),"")</f>
        <v>7</v>
      </c>
      <c r="U503" s="208" t="str">
        <f>IFERROR(VLOOKUP(T503,'Tablas de calculos'!$AV$16:$AY$24,4),"")</f>
        <v>Débil</v>
      </c>
      <c r="V503" s="461" t="s">
        <v>576</v>
      </c>
      <c r="W503" s="461" t="s">
        <v>578</v>
      </c>
      <c r="X503" s="123" t="str">
        <f t="shared" si="35"/>
        <v>DébilNo disminuyeDirectamente</v>
      </c>
      <c r="Y503" s="208" t="str">
        <f>IFERROR(VLOOKUP(X503,'Tablas de calculos'!$AZ$4:$BE$11,5,FALSE),"")</f>
        <v/>
      </c>
      <c r="Z503" s="208" t="str">
        <f>IFERROR(VLOOKUP(X503,'Tablas de calculos'!$AZ$4:$BE$11,6,FALSE),"")</f>
        <v/>
      </c>
    </row>
    <row r="504" spans="1:26" ht="75" x14ac:dyDescent="0.25">
      <c r="A504" s="232" t="s">
        <v>1141</v>
      </c>
      <c r="B504" s="137">
        <v>12</v>
      </c>
      <c r="C504" s="205" t="str">
        <f>+VLOOKUP(Tabla9[[#This Row],[Cod. Riesgo]],Tabla_Riesgos[[Número]:[Tipo de Riesgo]],6,FALSE)</f>
        <v>Estratégico</v>
      </c>
      <c r="D504" s="119" t="s">
        <v>12</v>
      </c>
      <c r="E504" s="120" t="s">
        <v>14</v>
      </c>
      <c r="F504" s="121">
        <v>12.01</v>
      </c>
      <c r="G504" s="125" t="s">
        <v>200</v>
      </c>
      <c r="H504" s="472"/>
      <c r="I504" s="461"/>
      <c r="J504" s="461"/>
      <c r="K504" s="461"/>
      <c r="L504" s="461"/>
      <c r="M504" s="461"/>
      <c r="N504" s="461"/>
      <c r="O504" s="461"/>
      <c r="P504" s="123">
        <f t="shared" si="32"/>
        <v>0</v>
      </c>
      <c r="Q504" s="208" t="str">
        <f t="shared" si="33"/>
        <v>Debil</v>
      </c>
      <c r="R504" s="461" t="s">
        <v>516</v>
      </c>
      <c r="S504" s="224" t="str">
        <f t="shared" si="34"/>
        <v>DebilFuerte</v>
      </c>
      <c r="T504" s="224">
        <f>IFERROR(VLOOKUP(S504,'Tablas de calculos'!$AU$16:$AV$24,2,FALSE),"")</f>
        <v>7</v>
      </c>
      <c r="U504" s="208" t="str">
        <f>IFERROR(VLOOKUP(T504,'Tablas de calculos'!$AV$16:$AY$24,4),"")</f>
        <v>Débil</v>
      </c>
      <c r="V504" s="461" t="s">
        <v>576</v>
      </c>
      <c r="W504" s="461" t="s">
        <v>578</v>
      </c>
      <c r="X504" s="123" t="str">
        <f t="shared" si="35"/>
        <v>DébilNo disminuyeDirectamente</v>
      </c>
      <c r="Y504" s="208" t="str">
        <f>IFERROR(VLOOKUP(X504,'Tablas de calculos'!$AZ$4:$BE$11,5,FALSE),"")</f>
        <v/>
      </c>
      <c r="Z504" s="208" t="str">
        <f>IFERROR(VLOOKUP(X504,'Tablas de calculos'!$AZ$4:$BE$11,6,FALSE),"")</f>
        <v/>
      </c>
    </row>
    <row r="505" spans="1:26" ht="75" x14ac:dyDescent="0.25">
      <c r="A505" s="232" t="s">
        <v>1141</v>
      </c>
      <c r="B505" s="137">
        <v>12</v>
      </c>
      <c r="C505" s="205" t="str">
        <f>+VLOOKUP(Tabla9[[#This Row],[Cod. Riesgo]],Tabla_Riesgos[[Número]:[Tipo de Riesgo]],6,FALSE)</f>
        <v>Estratégico</v>
      </c>
      <c r="D505" s="119" t="s">
        <v>12</v>
      </c>
      <c r="E505" s="120" t="s">
        <v>14</v>
      </c>
      <c r="F505" s="121">
        <v>12.02</v>
      </c>
      <c r="G505" s="125" t="s">
        <v>201</v>
      </c>
      <c r="H505" s="472"/>
      <c r="I505" s="461"/>
      <c r="J505" s="461"/>
      <c r="K505" s="461"/>
      <c r="L505" s="461"/>
      <c r="M505" s="461"/>
      <c r="N505" s="461"/>
      <c r="O505" s="461"/>
      <c r="P505" s="123">
        <f t="shared" si="32"/>
        <v>0</v>
      </c>
      <c r="Q505" s="208" t="str">
        <f t="shared" si="33"/>
        <v>Debil</v>
      </c>
      <c r="R505" s="461" t="s">
        <v>516</v>
      </c>
      <c r="S505" s="224" t="str">
        <f t="shared" si="34"/>
        <v>DebilFuerte</v>
      </c>
      <c r="T505" s="224">
        <f>IFERROR(VLOOKUP(S505,'Tablas de calculos'!$AU$16:$AV$24,2,FALSE),"")</f>
        <v>7</v>
      </c>
      <c r="U505" s="208" t="str">
        <f>IFERROR(VLOOKUP(T505,'Tablas de calculos'!$AV$16:$AY$24,4),"")</f>
        <v>Débil</v>
      </c>
      <c r="V505" s="461" t="s">
        <v>576</v>
      </c>
      <c r="W505" s="461" t="s">
        <v>578</v>
      </c>
      <c r="X505" s="123" t="str">
        <f t="shared" si="35"/>
        <v>DébilNo disminuyeDirectamente</v>
      </c>
      <c r="Y505" s="208" t="str">
        <f>IFERROR(VLOOKUP(X505,'Tablas de calculos'!$AZ$4:$BE$11,5,FALSE),"")</f>
        <v/>
      </c>
      <c r="Z505" s="208" t="str">
        <f>IFERROR(VLOOKUP(X505,'Tablas de calculos'!$AZ$4:$BE$11,6,FALSE),"")</f>
        <v/>
      </c>
    </row>
    <row r="506" spans="1:26" ht="75" x14ac:dyDescent="0.25">
      <c r="A506" s="232" t="s">
        <v>1141</v>
      </c>
      <c r="B506" s="137">
        <v>12</v>
      </c>
      <c r="C506" s="205" t="str">
        <f>+VLOOKUP(Tabla9[[#This Row],[Cod. Riesgo]],Tabla_Riesgos[[Número]:[Tipo de Riesgo]],6,FALSE)</f>
        <v>Estratégico</v>
      </c>
      <c r="D506" s="119" t="s">
        <v>12</v>
      </c>
      <c r="E506" s="120" t="s">
        <v>14</v>
      </c>
      <c r="F506" s="121">
        <v>12.03</v>
      </c>
      <c r="G506" s="125" t="s">
        <v>202</v>
      </c>
      <c r="H506" s="472"/>
      <c r="I506" s="461"/>
      <c r="J506" s="461"/>
      <c r="K506" s="461"/>
      <c r="L506" s="461"/>
      <c r="M506" s="461"/>
      <c r="N506" s="461"/>
      <c r="O506" s="461"/>
      <c r="P506" s="123">
        <f t="shared" si="32"/>
        <v>0</v>
      </c>
      <c r="Q506" s="208" t="str">
        <f t="shared" si="33"/>
        <v>Debil</v>
      </c>
      <c r="R506" s="461" t="s">
        <v>516</v>
      </c>
      <c r="S506" s="224" t="str">
        <f t="shared" si="34"/>
        <v>DebilFuerte</v>
      </c>
      <c r="T506" s="224">
        <f>IFERROR(VLOOKUP(S506,'Tablas de calculos'!$AU$16:$AV$24,2,FALSE),"")</f>
        <v>7</v>
      </c>
      <c r="U506" s="208" t="str">
        <f>IFERROR(VLOOKUP(T506,'Tablas de calculos'!$AV$16:$AY$24,4),"")</f>
        <v>Débil</v>
      </c>
      <c r="V506" s="461" t="s">
        <v>576</v>
      </c>
      <c r="W506" s="461" t="s">
        <v>578</v>
      </c>
      <c r="X506" s="123" t="str">
        <f t="shared" si="35"/>
        <v>DébilNo disminuyeDirectamente</v>
      </c>
      <c r="Y506" s="208" t="str">
        <f>IFERROR(VLOOKUP(X506,'Tablas de calculos'!$AZ$4:$BE$11,5,FALSE),"")</f>
        <v/>
      </c>
      <c r="Z506" s="208" t="str">
        <f>IFERROR(VLOOKUP(X506,'Tablas de calculos'!$AZ$4:$BE$11,6,FALSE),"")</f>
        <v/>
      </c>
    </row>
    <row r="507" spans="1:26" ht="45" x14ac:dyDescent="0.25">
      <c r="A507" s="232" t="s">
        <v>1141</v>
      </c>
      <c r="B507" s="137">
        <v>13</v>
      </c>
      <c r="C507" s="205" t="str">
        <f>+VLOOKUP(Tabla9[[#This Row],[Cod. Riesgo]],Tabla_Riesgos[[Número]:[Tipo de Riesgo]],6,FALSE)</f>
        <v>Corrupción</v>
      </c>
      <c r="D507" s="119" t="s">
        <v>12</v>
      </c>
      <c r="E507" s="120" t="s">
        <v>15</v>
      </c>
      <c r="F507" s="121">
        <v>13.01</v>
      </c>
      <c r="G507" s="125" t="s">
        <v>203</v>
      </c>
      <c r="H507" s="472"/>
      <c r="I507" s="461"/>
      <c r="J507" s="461"/>
      <c r="K507" s="461"/>
      <c r="L507" s="461"/>
      <c r="M507" s="461"/>
      <c r="N507" s="461"/>
      <c r="O507" s="461"/>
      <c r="P507" s="123">
        <f t="shared" si="32"/>
        <v>0</v>
      </c>
      <c r="Q507" s="208" t="str">
        <f t="shared" si="33"/>
        <v>Debil</v>
      </c>
      <c r="R507" s="461" t="s">
        <v>516</v>
      </c>
      <c r="S507" s="224" t="str">
        <f t="shared" si="34"/>
        <v>DebilFuerte</v>
      </c>
      <c r="T507" s="224">
        <f>IFERROR(VLOOKUP(S507,'Tablas de calculos'!$AU$16:$AV$24,2,FALSE),"")</f>
        <v>7</v>
      </c>
      <c r="U507" s="208" t="str">
        <f>IFERROR(VLOOKUP(T507,'Tablas de calculos'!$AV$16:$AY$24,4),"")</f>
        <v>Débil</v>
      </c>
      <c r="V507" s="461" t="s">
        <v>576</v>
      </c>
      <c r="W507" s="461" t="s">
        <v>578</v>
      </c>
      <c r="X507" s="123" t="str">
        <f t="shared" si="35"/>
        <v>DébilNo disminuyeDirectamente</v>
      </c>
      <c r="Y507" s="208" t="str">
        <f>IFERROR(VLOOKUP(X507,'Tablas de calculos'!$AZ$4:$BE$11,5,FALSE),"")</f>
        <v/>
      </c>
      <c r="Z507" s="208" t="str">
        <f>IFERROR(VLOOKUP(X507,'Tablas de calculos'!$AZ$4:$BE$11,6,FALSE),"")</f>
        <v/>
      </c>
    </row>
    <row r="508" spans="1:26" ht="45" x14ac:dyDescent="0.25">
      <c r="A508" s="232" t="s">
        <v>1141</v>
      </c>
      <c r="B508" s="137">
        <v>13</v>
      </c>
      <c r="C508" s="205" t="str">
        <f>+VLOOKUP(Tabla9[[#This Row],[Cod. Riesgo]],Tabla_Riesgos[[Número]:[Tipo de Riesgo]],6,FALSE)</f>
        <v>Corrupción</v>
      </c>
      <c r="D508" s="119" t="s">
        <v>12</v>
      </c>
      <c r="E508" s="120" t="s">
        <v>15</v>
      </c>
      <c r="F508" s="121">
        <v>13.02</v>
      </c>
      <c r="G508" s="125" t="s">
        <v>185</v>
      </c>
      <c r="H508" s="472"/>
      <c r="I508" s="461"/>
      <c r="J508" s="461"/>
      <c r="K508" s="461"/>
      <c r="L508" s="461"/>
      <c r="M508" s="461"/>
      <c r="N508" s="461"/>
      <c r="O508" s="461"/>
      <c r="P508" s="123">
        <f t="shared" si="32"/>
        <v>0</v>
      </c>
      <c r="Q508" s="208" t="str">
        <f t="shared" si="33"/>
        <v>Debil</v>
      </c>
      <c r="R508" s="461" t="s">
        <v>516</v>
      </c>
      <c r="S508" s="224" t="str">
        <f t="shared" si="34"/>
        <v>DebilFuerte</v>
      </c>
      <c r="T508" s="224">
        <f>IFERROR(VLOOKUP(S508,'Tablas de calculos'!$AU$16:$AV$24,2,FALSE),"")</f>
        <v>7</v>
      </c>
      <c r="U508" s="208" t="str">
        <f>IFERROR(VLOOKUP(T508,'Tablas de calculos'!$AV$16:$AY$24,4),"")</f>
        <v>Débil</v>
      </c>
      <c r="V508" s="461" t="s">
        <v>576</v>
      </c>
      <c r="W508" s="461" t="s">
        <v>578</v>
      </c>
      <c r="X508" s="123" t="str">
        <f t="shared" si="35"/>
        <v>DébilNo disminuyeDirectamente</v>
      </c>
      <c r="Y508" s="208" t="str">
        <f>IFERROR(VLOOKUP(X508,'Tablas de calculos'!$AZ$4:$BE$11,5,FALSE),"")</f>
        <v/>
      </c>
      <c r="Z508" s="208" t="str">
        <f>IFERROR(VLOOKUP(X508,'Tablas de calculos'!$AZ$4:$BE$11,6,FALSE),"")</f>
        <v/>
      </c>
    </row>
    <row r="509" spans="1:26" ht="45" x14ac:dyDescent="0.25">
      <c r="A509" s="232" t="s">
        <v>1141</v>
      </c>
      <c r="B509" s="137">
        <v>13</v>
      </c>
      <c r="C509" s="205" t="str">
        <f>+VLOOKUP(Tabla9[[#This Row],[Cod. Riesgo]],Tabla_Riesgos[[Número]:[Tipo de Riesgo]],6,FALSE)</f>
        <v>Corrupción</v>
      </c>
      <c r="D509" s="119" t="s">
        <v>12</v>
      </c>
      <c r="E509" s="120" t="s">
        <v>15</v>
      </c>
      <c r="F509" s="121">
        <v>13.03</v>
      </c>
      <c r="G509" s="125" t="s">
        <v>177</v>
      </c>
      <c r="H509" s="472"/>
      <c r="I509" s="461"/>
      <c r="J509" s="461"/>
      <c r="K509" s="461"/>
      <c r="L509" s="461"/>
      <c r="M509" s="461"/>
      <c r="N509" s="461"/>
      <c r="O509" s="461"/>
      <c r="P509" s="123">
        <f t="shared" si="32"/>
        <v>0</v>
      </c>
      <c r="Q509" s="208" t="str">
        <f t="shared" si="33"/>
        <v>Debil</v>
      </c>
      <c r="R509" s="461" t="s">
        <v>516</v>
      </c>
      <c r="S509" s="224" t="str">
        <f t="shared" si="34"/>
        <v>DebilFuerte</v>
      </c>
      <c r="T509" s="224">
        <f>IFERROR(VLOOKUP(S509,'Tablas de calculos'!$AU$16:$AV$24,2,FALSE),"")</f>
        <v>7</v>
      </c>
      <c r="U509" s="208" t="str">
        <f>IFERROR(VLOOKUP(T509,'Tablas de calculos'!$AV$16:$AY$24,4),"")</f>
        <v>Débil</v>
      </c>
      <c r="V509" s="461" t="s">
        <v>576</v>
      </c>
      <c r="W509" s="461" t="s">
        <v>578</v>
      </c>
      <c r="X509" s="123" t="str">
        <f t="shared" si="35"/>
        <v>DébilNo disminuyeDirectamente</v>
      </c>
      <c r="Y509" s="208" t="str">
        <f>IFERROR(VLOOKUP(X509,'Tablas de calculos'!$AZ$4:$BE$11,5,FALSE),"")</f>
        <v/>
      </c>
      <c r="Z509" s="208" t="str">
        <f>IFERROR(VLOOKUP(X509,'Tablas de calculos'!$AZ$4:$BE$11,6,FALSE),"")</f>
        <v/>
      </c>
    </row>
    <row r="510" spans="1:26" ht="60" x14ac:dyDescent="0.25">
      <c r="A510" s="232" t="s">
        <v>1141</v>
      </c>
      <c r="B510" s="137">
        <v>14</v>
      </c>
      <c r="C510" s="205" t="str">
        <f>+VLOOKUP(Tabla9[[#This Row],[Cod. Riesgo]],Tabla_Riesgos[[Número]:[Tipo de Riesgo]],6,FALSE)</f>
        <v>Operativo</v>
      </c>
      <c r="D510" s="119" t="s">
        <v>35</v>
      </c>
      <c r="E510" s="120" t="s">
        <v>626</v>
      </c>
      <c r="F510" s="121">
        <v>14.01</v>
      </c>
      <c r="G510" s="125" t="s">
        <v>204</v>
      </c>
      <c r="H510" s="472"/>
      <c r="I510" s="461"/>
      <c r="J510" s="461"/>
      <c r="K510" s="461"/>
      <c r="L510" s="461"/>
      <c r="M510" s="461"/>
      <c r="N510" s="461"/>
      <c r="O510" s="461"/>
      <c r="P510" s="123">
        <f t="shared" si="32"/>
        <v>0</v>
      </c>
      <c r="Q510" s="208" t="str">
        <f t="shared" si="33"/>
        <v>Debil</v>
      </c>
      <c r="R510" s="461" t="s">
        <v>516</v>
      </c>
      <c r="S510" s="224" t="str">
        <f t="shared" si="34"/>
        <v>DebilFuerte</v>
      </c>
      <c r="T510" s="224">
        <f>IFERROR(VLOOKUP(S510,'Tablas de calculos'!$AU$16:$AV$24,2,FALSE),"")</f>
        <v>7</v>
      </c>
      <c r="U510" s="208" t="str">
        <f>IFERROR(VLOOKUP(T510,'Tablas de calculos'!$AV$16:$AY$24,4),"")</f>
        <v>Débil</v>
      </c>
      <c r="V510" s="461" t="s">
        <v>576</v>
      </c>
      <c r="W510" s="461" t="s">
        <v>578</v>
      </c>
      <c r="X510" s="123" t="str">
        <f t="shared" si="35"/>
        <v>DébilNo disminuyeDirectamente</v>
      </c>
      <c r="Y510" s="208" t="str">
        <f>IFERROR(VLOOKUP(X510,'Tablas de calculos'!$AZ$4:$BE$11,5,FALSE),"")</f>
        <v/>
      </c>
      <c r="Z510" s="208" t="str">
        <f>IFERROR(VLOOKUP(X510,'Tablas de calculos'!$AZ$4:$BE$11,6,FALSE),"")</f>
        <v/>
      </c>
    </row>
    <row r="511" spans="1:26" ht="75" x14ac:dyDescent="0.25">
      <c r="A511" s="232" t="s">
        <v>1141</v>
      </c>
      <c r="B511" s="137">
        <v>14</v>
      </c>
      <c r="C511" s="205" t="str">
        <f>+VLOOKUP(Tabla9[[#This Row],[Cod. Riesgo]],Tabla_Riesgos[[Número]:[Tipo de Riesgo]],6,FALSE)</f>
        <v>Operativo</v>
      </c>
      <c r="D511" s="119" t="s">
        <v>35</v>
      </c>
      <c r="E511" s="120" t="s">
        <v>626</v>
      </c>
      <c r="F511" s="121">
        <v>14.02</v>
      </c>
      <c r="G511" s="125" t="s">
        <v>205</v>
      </c>
      <c r="H511" s="472"/>
      <c r="I511" s="461"/>
      <c r="J511" s="461"/>
      <c r="K511" s="461"/>
      <c r="L511" s="461"/>
      <c r="M511" s="461"/>
      <c r="N511" s="461"/>
      <c r="O511" s="461"/>
      <c r="P511" s="123">
        <f t="shared" si="32"/>
        <v>0</v>
      </c>
      <c r="Q511" s="208" t="str">
        <f t="shared" si="33"/>
        <v>Debil</v>
      </c>
      <c r="R511" s="461" t="s">
        <v>516</v>
      </c>
      <c r="S511" s="224" t="str">
        <f t="shared" si="34"/>
        <v>DebilFuerte</v>
      </c>
      <c r="T511" s="224">
        <f>IFERROR(VLOOKUP(S511,'Tablas de calculos'!$AU$16:$AV$24,2,FALSE),"")</f>
        <v>7</v>
      </c>
      <c r="U511" s="208" t="str">
        <f>IFERROR(VLOOKUP(T511,'Tablas de calculos'!$AV$16:$AY$24,4),"")</f>
        <v>Débil</v>
      </c>
      <c r="V511" s="461" t="s">
        <v>576</v>
      </c>
      <c r="W511" s="461" t="s">
        <v>578</v>
      </c>
      <c r="X511" s="123" t="str">
        <f t="shared" si="35"/>
        <v>DébilNo disminuyeDirectamente</v>
      </c>
      <c r="Y511" s="208" t="str">
        <f>IFERROR(VLOOKUP(X511,'Tablas de calculos'!$AZ$4:$BE$11,5,FALSE),"")</f>
        <v/>
      </c>
      <c r="Z511" s="208" t="str">
        <f>IFERROR(VLOOKUP(X511,'Tablas de calculos'!$AZ$4:$BE$11,6,FALSE),"")</f>
        <v/>
      </c>
    </row>
    <row r="512" spans="1:26" ht="45" x14ac:dyDescent="0.25">
      <c r="A512" s="232" t="s">
        <v>1141</v>
      </c>
      <c r="B512" s="137">
        <v>14</v>
      </c>
      <c r="C512" s="205" t="str">
        <f>+VLOOKUP(Tabla9[[#This Row],[Cod. Riesgo]],Tabla_Riesgos[[Número]:[Tipo de Riesgo]],6,FALSE)</f>
        <v>Operativo</v>
      </c>
      <c r="D512" s="119" t="s">
        <v>35</v>
      </c>
      <c r="E512" s="120" t="s">
        <v>626</v>
      </c>
      <c r="F512" s="121">
        <v>14.03</v>
      </c>
      <c r="G512" s="125" t="s">
        <v>206</v>
      </c>
      <c r="H512" s="472"/>
      <c r="I512" s="461"/>
      <c r="J512" s="461"/>
      <c r="K512" s="461"/>
      <c r="L512" s="461"/>
      <c r="M512" s="461"/>
      <c r="N512" s="461"/>
      <c r="O512" s="461"/>
      <c r="P512" s="123">
        <f t="shared" si="32"/>
        <v>0</v>
      </c>
      <c r="Q512" s="208" t="str">
        <f t="shared" si="33"/>
        <v>Debil</v>
      </c>
      <c r="R512" s="461" t="s">
        <v>516</v>
      </c>
      <c r="S512" s="224" t="str">
        <f t="shared" si="34"/>
        <v>DebilFuerte</v>
      </c>
      <c r="T512" s="224">
        <f>IFERROR(VLOOKUP(S512,'Tablas de calculos'!$AU$16:$AV$24,2,FALSE),"")</f>
        <v>7</v>
      </c>
      <c r="U512" s="208" t="str">
        <f>IFERROR(VLOOKUP(T512,'Tablas de calculos'!$AV$16:$AY$24,4),"")</f>
        <v>Débil</v>
      </c>
      <c r="V512" s="461" t="s">
        <v>576</v>
      </c>
      <c r="W512" s="461" t="s">
        <v>578</v>
      </c>
      <c r="X512" s="123" t="str">
        <f t="shared" si="35"/>
        <v>DébilNo disminuyeDirectamente</v>
      </c>
      <c r="Y512" s="208" t="str">
        <f>IFERROR(VLOOKUP(X512,'Tablas de calculos'!$AZ$4:$BE$11,5,FALSE),"")</f>
        <v/>
      </c>
      <c r="Z512" s="208" t="str">
        <f>IFERROR(VLOOKUP(X512,'Tablas de calculos'!$AZ$4:$BE$11,6,FALSE),"")</f>
        <v/>
      </c>
    </row>
    <row r="513" spans="1:26" ht="90" x14ac:dyDescent="0.25">
      <c r="A513" s="232" t="s">
        <v>1141</v>
      </c>
      <c r="B513" s="137">
        <v>15</v>
      </c>
      <c r="C513" s="205" t="str">
        <f>+VLOOKUP(Tabla9[[#This Row],[Cod. Riesgo]],Tabla_Riesgos[[Número]:[Tipo de Riesgo]],6,FALSE)</f>
        <v>Operativo</v>
      </c>
      <c r="D513" s="119" t="s">
        <v>38</v>
      </c>
      <c r="E513" s="120" t="s">
        <v>17</v>
      </c>
      <c r="F513" s="121">
        <v>15.01</v>
      </c>
      <c r="G513" s="125" t="s">
        <v>207</v>
      </c>
      <c r="H513" s="472"/>
      <c r="I513" s="461"/>
      <c r="J513" s="461"/>
      <c r="K513" s="461"/>
      <c r="L513" s="461"/>
      <c r="M513" s="461"/>
      <c r="N513" s="461"/>
      <c r="O513" s="461"/>
      <c r="P513" s="123">
        <f t="shared" si="32"/>
        <v>0</v>
      </c>
      <c r="Q513" s="208" t="str">
        <f t="shared" si="33"/>
        <v>Debil</v>
      </c>
      <c r="R513" s="461" t="s">
        <v>516</v>
      </c>
      <c r="S513" s="224" t="str">
        <f t="shared" si="34"/>
        <v>DebilFuerte</v>
      </c>
      <c r="T513" s="224">
        <f>IFERROR(VLOOKUP(S513,'Tablas de calculos'!$AU$16:$AV$24,2,FALSE),"")</f>
        <v>7</v>
      </c>
      <c r="U513" s="208" t="str">
        <f>IFERROR(VLOOKUP(T513,'Tablas de calculos'!$AV$16:$AY$24,4),"")</f>
        <v>Débil</v>
      </c>
      <c r="V513" s="461" t="s">
        <v>576</v>
      </c>
      <c r="W513" s="461" t="s">
        <v>578</v>
      </c>
      <c r="X513" s="123" t="str">
        <f t="shared" si="35"/>
        <v>DébilNo disminuyeDirectamente</v>
      </c>
      <c r="Y513" s="208" t="str">
        <f>IFERROR(VLOOKUP(X513,'Tablas de calculos'!$AZ$4:$BE$11,5,FALSE),"")</f>
        <v/>
      </c>
      <c r="Z513" s="208" t="str">
        <f>IFERROR(VLOOKUP(X513,'Tablas de calculos'!$AZ$4:$BE$11,6,FALSE),"")</f>
        <v/>
      </c>
    </row>
    <row r="514" spans="1:26" ht="60" x14ac:dyDescent="0.25">
      <c r="A514" s="232" t="s">
        <v>1141</v>
      </c>
      <c r="B514" s="137">
        <v>15</v>
      </c>
      <c r="C514" s="205" t="str">
        <f>+VLOOKUP(Tabla9[[#This Row],[Cod. Riesgo]],Tabla_Riesgos[[Número]:[Tipo de Riesgo]],6,FALSE)</f>
        <v>Operativo</v>
      </c>
      <c r="D514" s="119" t="s">
        <v>38</v>
      </c>
      <c r="E514" s="120" t="s">
        <v>17</v>
      </c>
      <c r="F514" s="121">
        <v>15.02</v>
      </c>
      <c r="G514" s="125" t="s">
        <v>208</v>
      </c>
      <c r="H514" s="472"/>
      <c r="I514" s="461"/>
      <c r="J514" s="461"/>
      <c r="K514" s="461"/>
      <c r="L514" s="461"/>
      <c r="M514" s="461"/>
      <c r="N514" s="461"/>
      <c r="O514" s="461"/>
      <c r="P514" s="123">
        <f t="shared" si="32"/>
        <v>0</v>
      </c>
      <c r="Q514" s="208" t="str">
        <f t="shared" si="33"/>
        <v>Debil</v>
      </c>
      <c r="R514" s="461" t="s">
        <v>516</v>
      </c>
      <c r="S514" s="224" t="str">
        <f t="shared" si="34"/>
        <v>DebilFuerte</v>
      </c>
      <c r="T514" s="224">
        <f>IFERROR(VLOOKUP(S514,'Tablas de calculos'!$AU$16:$AV$24,2,FALSE),"")</f>
        <v>7</v>
      </c>
      <c r="U514" s="208" t="str">
        <f>IFERROR(VLOOKUP(T514,'Tablas de calculos'!$AV$16:$AY$24,4),"")</f>
        <v>Débil</v>
      </c>
      <c r="V514" s="461" t="s">
        <v>576</v>
      </c>
      <c r="W514" s="461" t="s">
        <v>578</v>
      </c>
      <c r="X514" s="123" t="str">
        <f t="shared" si="35"/>
        <v>DébilNo disminuyeDirectamente</v>
      </c>
      <c r="Y514" s="208" t="str">
        <f>IFERROR(VLOOKUP(X514,'Tablas de calculos'!$AZ$4:$BE$11,5,FALSE),"")</f>
        <v/>
      </c>
      <c r="Z514" s="208" t="str">
        <f>IFERROR(VLOOKUP(X514,'Tablas de calculos'!$AZ$4:$BE$11,6,FALSE),"")</f>
        <v/>
      </c>
    </row>
    <row r="515" spans="1:26" ht="45" x14ac:dyDescent="0.25">
      <c r="A515" s="232" t="s">
        <v>1141</v>
      </c>
      <c r="B515" s="137">
        <v>15</v>
      </c>
      <c r="C515" s="205" t="str">
        <f>+VLOOKUP(Tabla9[[#This Row],[Cod. Riesgo]],Tabla_Riesgos[[Número]:[Tipo de Riesgo]],6,FALSE)</f>
        <v>Operativo</v>
      </c>
      <c r="D515" s="119" t="s">
        <v>38</v>
      </c>
      <c r="E515" s="120" t="s">
        <v>17</v>
      </c>
      <c r="F515" s="121">
        <v>15.03</v>
      </c>
      <c r="G515" s="125" t="s">
        <v>209</v>
      </c>
      <c r="H515" s="472"/>
      <c r="I515" s="461"/>
      <c r="J515" s="461"/>
      <c r="K515" s="461"/>
      <c r="L515" s="461"/>
      <c r="M515" s="461"/>
      <c r="N515" s="461"/>
      <c r="O515" s="461"/>
      <c r="P515" s="123">
        <f t="shared" si="32"/>
        <v>0</v>
      </c>
      <c r="Q515" s="208" t="str">
        <f t="shared" si="33"/>
        <v>Debil</v>
      </c>
      <c r="R515" s="461" t="s">
        <v>516</v>
      </c>
      <c r="S515" s="224" t="str">
        <f t="shared" si="34"/>
        <v>DebilFuerte</v>
      </c>
      <c r="T515" s="224">
        <f>IFERROR(VLOOKUP(S515,'Tablas de calculos'!$AU$16:$AV$24,2,FALSE),"")</f>
        <v>7</v>
      </c>
      <c r="U515" s="208" t="str">
        <f>IFERROR(VLOOKUP(T515,'Tablas de calculos'!$AV$16:$AY$24,4),"")</f>
        <v>Débil</v>
      </c>
      <c r="V515" s="461" t="s">
        <v>576</v>
      </c>
      <c r="W515" s="461" t="s">
        <v>578</v>
      </c>
      <c r="X515" s="123" t="str">
        <f t="shared" si="35"/>
        <v>DébilNo disminuyeDirectamente</v>
      </c>
      <c r="Y515" s="208" t="str">
        <f>IFERROR(VLOOKUP(X515,'Tablas de calculos'!$AZ$4:$BE$11,5,FALSE),"")</f>
        <v/>
      </c>
      <c r="Z515" s="208" t="str">
        <f>IFERROR(VLOOKUP(X515,'Tablas de calculos'!$AZ$4:$BE$11,6,FALSE),"")</f>
        <v/>
      </c>
    </row>
    <row r="516" spans="1:26" ht="45" x14ac:dyDescent="0.25">
      <c r="A516" s="232" t="s">
        <v>1141</v>
      </c>
      <c r="B516" s="137">
        <v>16</v>
      </c>
      <c r="C516" s="205" t="str">
        <f>+VLOOKUP(Tabla9[[#This Row],[Cod. Riesgo]],Tabla_Riesgos[[Número]:[Tipo de Riesgo]],6,FALSE)</f>
        <v>Estratégico</v>
      </c>
      <c r="D516" s="119" t="s">
        <v>33</v>
      </c>
      <c r="E516" s="120" t="s">
        <v>19</v>
      </c>
      <c r="F516" s="121">
        <v>16.010000000000002</v>
      </c>
      <c r="G516" s="125" t="s">
        <v>210</v>
      </c>
      <c r="H516" s="472"/>
      <c r="I516" s="461"/>
      <c r="J516" s="461"/>
      <c r="K516" s="461"/>
      <c r="L516" s="461"/>
      <c r="M516" s="461"/>
      <c r="N516" s="461"/>
      <c r="O516" s="461"/>
      <c r="P516" s="123">
        <f t="shared" si="32"/>
        <v>0</v>
      </c>
      <c r="Q516" s="208" t="str">
        <f t="shared" si="33"/>
        <v>Debil</v>
      </c>
      <c r="R516" s="461" t="s">
        <v>516</v>
      </c>
      <c r="S516" s="224" t="str">
        <f t="shared" si="34"/>
        <v>DebilFuerte</v>
      </c>
      <c r="T516" s="224">
        <f>IFERROR(VLOOKUP(S516,'Tablas de calculos'!$AU$16:$AV$24,2,FALSE),"")</f>
        <v>7</v>
      </c>
      <c r="U516" s="208" t="str">
        <f>IFERROR(VLOOKUP(T516,'Tablas de calculos'!$AV$16:$AY$24,4),"")</f>
        <v>Débil</v>
      </c>
      <c r="V516" s="461" t="s">
        <v>576</v>
      </c>
      <c r="W516" s="461" t="s">
        <v>578</v>
      </c>
      <c r="X516" s="123" t="str">
        <f t="shared" si="35"/>
        <v>DébilNo disminuyeDirectamente</v>
      </c>
      <c r="Y516" s="208" t="str">
        <f>IFERROR(VLOOKUP(X516,'Tablas de calculos'!$AZ$4:$BE$11,5,FALSE),"")</f>
        <v/>
      </c>
      <c r="Z516" s="208" t="str">
        <f>IFERROR(VLOOKUP(X516,'Tablas de calculos'!$AZ$4:$BE$11,6,FALSE),"")</f>
        <v/>
      </c>
    </row>
    <row r="517" spans="1:26" ht="60" x14ac:dyDescent="0.25">
      <c r="A517" s="232" t="s">
        <v>1141</v>
      </c>
      <c r="B517" s="137">
        <v>16</v>
      </c>
      <c r="C517" s="205" t="str">
        <f>+VLOOKUP(Tabla9[[#This Row],[Cod. Riesgo]],Tabla_Riesgos[[Número]:[Tipo de Riesgo]],6,FALSE)</f>
        <v>Estratégico</v>
      </c>
      <c r="D517" s="119" t="s">
        <v>33</v>
      </c>
      <c r="E517" s="120" t="s">
        <v>19</v>
      </c>
      <c r="F517" s="121">
        <v>16.020000000000003</v>
      </c>
      <c r="G517" s="125" t="s">
        <v>211</v>
      </c>
      <c r="H517" s="472"/>
      <c r="I517" s="461"/>
      <c r="J517" s="461"/>
      <c r="K517" s="461"/>
      <c r="L517" s="461"/>
      <c r="M517" s="461"/>
      <c r="N517" s="461"/>
      <c r="O517" s="461"/>
      <c r="P517" s="123">
        <f t="shared" ref="P517:P580" si="36">IFERROR(IF(I517="Asignado",15,0)+IF(J517="Adecuado",15,0)+IF(K517="Oportuna",15,0)+IF(L517="Prevenir",15,0)+IF(L517="Detectar",10,0)+IF(M517="Confiable",15,0)+IF(N517="Se investigan y resuelven oportunamente",15,0)+IF(O517="Completa",10,0)+IF(O517="Incompleta",5,0),"")</f>
        <v>0</v>
      </c>
      <c r="Q517" s="208" t="str">
        <f t="shared" ref="Q517:Q580" si="37">IF(P517&lt;86,"Debil",IF(P517&lt;96,"Moderado","Fuerte"))</f>
        <v>Debil</v>
      </c>
      <c r="R517" s="461" t="s">
        <v>516</v>
      </c>
      <c r="S517" s="224" t="str">
        <f t="shared" ref="S517:S580" si="38">_xlfn.CONCAT(Q517,R517)</f>
        <v>DebilFuerte</v>
      </c>
      <c r="T517" s="224">
        <f>IFERROR(VLOOKUP(S517,'Tablas de calculos'!$AU$16:$AV$24,2,FALSE),"")</f>
        <v>7</v>
      </c>
      <c r="U517" s="208" t="str">
        <f>IFERROR(VLOOKUP(T517,'Tablas de calculos'!$AV$16:$AY$24,4),"")</f>
        <v>Débil</v>
      </c>
      <c r="V517" s="461" t="s">
        <v>576</v>
      </c>
      <c r="W517" s="461" t="s">
        <v>578</v>
      </c>
      <c r="X517" s="123" t="str">
        <f t="shared" ref="X517:X580" si="39">CONCATENATE(U517,V517,W517)</f>
        <v>DébilNo disminuyeDirectamente</v>
      </c>
      <c r="Y517" s="208" t="str">
        <f>IFERROR(VLOOKUP(X517,'Tablas de calculos'!$AZ$4:$BE$11,5,FALSE),"")</f>
        <v/>
      </c>
      <c r="Z517" s="208" t="str">
        <f>IFERROR(VLOOKUP(X517,'Tablas de calculos'!$AZ$4:$BE$11,6,FALSE),"")</f>
        <v/>
      </c>
    </row>
    <row r="518" spans="1:26" ht="45" x14ac:dyDescent="0.25">
      <c r="A518" s="232" t="s">
        <v>1141</v>
      </c>
      <c r="B518" s="137">
        <v>16</v>
      </c>
      <c r="C518" s="205" t="str">
        <f>+VLOOKUP(Tabla9[[#This Row],[Cod. Riesgo]],Tabla_Riesgos[[Número]:[Tipo de Riesgo]],6,FALSE)</f>
        <v>Estratégico</v>
      </c>
      <c r="D518" s="119" t="s">
        <v>33</v>
      </c>
      <c r="E518" s="120" t="s">
        <v>19</v>
      </c>
      <c r="F518" s="121">
        <v>16.030000000000005</v>
      </c>
      <c r="G518" s="125" t="s">
        <v>212</v>
      </c>
      <c r="H518" s="472"/>
      <c r="I518" s="461"/>
      <c r="J518" s="461"/>
      <c r="K518" s="461"/>
      <c r="L518" s="461"/>
      <c r="M518" s="461"/>
      <c r="N518" s="461"/>
      <c r="O518" s="461"/>
      <c r="P518" s="123">
        <f t="shared" si="36"/>
        <v>0</v>
      </c>
      <c r="Q518" s="208" t="str">
        <f t="shared" si="37"/>
        <v>Debil</v>
      </c>
      <c r="R518" s="461" t="s">
        <v>516</v>
      </c>
      <c r="S518" s="224" t="str">
        <f t="shared" si="38"/>
        <v>DebilFuerte</v>
      </c>
      <c r="T518" s="224">
        <f>IFERROR(VLOOKUP(S518,'Tablas de calculos'!$AU$16:$AV$24,2,FALSE),"")</f>
        <v>7</v>
      </c>
      <c r="U518" s="208" t="str">
        <f>IFERROR(VLOOKUP(T518,'Tablas de calculos'!$AV$16:$AY$24,4),"")</f>
        <v>Débil</v>
      </c>
      <c r="V518" s="461" t="s">
        <v>576</v>
      </c>
      <c r="W518" s="461" t="s">
        <v>578</v>
      </c>
      <c r="X518" s="123" t="str">
        <f t="shared" si="39"/>
        <v>DébilNo disminuyeDirectamente</v>
      </c>
      <c r="Y518" s="208" t="str">
        <f>IFERROR(VLOOKUP(X518,'Tablas de calculos'!$AZ$4:$BE$11,5,FALSE),"")</f>
        <v/>
      </c>
      <c r="Z518" s="208" t="str">
        <f>IFERROR(VLOOKUP(X518,'Tablas de calculos'!$AZ$4:$BE$11,6,FALSE),"")</f>
        <v/>
      </c>
    </row>
    <row r="519" spans="1:26" ht="45" x14ac:dyDescent="0.25">
      <c r="A519" s="232" t="s">
        <v>1141</v>
      </c>
      <c r="B519" s="137">
        <v>17</v>
      </c>
      <c r="C519" s="205" t="str">
        <f>+VLOOKUP(Tabla9[[#This Row],[Cod. Riesgo]],Tabla_Riesgos[[Número]:[Tipo de Riesgo]],6,FALSE)</f>
        <v>Operativo</v>
      </c>
      <c r="D519" s="119" t="s">
        <v>43</v>
      </c>
      <c r="E519" s="120" t="s">
        <v>20</v>
      </c>
      <c r="F519" s="121">
        <v>17.010000000000002</v>
      </c>
      <c r="G519" s="125" t="s">
        <v>213</v>
      </c>
      <c r="H519" s="472"/>
      <c r="I519" s="461"/>
      <c r="J519" s="461"/>
      <c r="K519" s="461"/>
      <c r="L519" s="461"/>
      <c r="M519" s="461"/>
      <c r="N519" s="461"/>
      <c r="O519" s="461"/>
      <c r="P519" s="123">
        <f t="shared" si="36"/>
        <v>0</v>
      </c>
      <c r="Q519" s="208" t="str">
        <f t="shared" si="37"/>
        <v>Debil</v>
      </c>
      <c r="R519" s="461" t="s">
        <v>516</v>
      </c>
      <c r="S519" s="224" t="str">
        <f t="shared" si="38"/>
        <v>DebilFuerte</v>
      </c>
      <c r="T519" s="224">
        <f>IFERROR(VLOOKUP(S519,'Tablas de calculos'!$AU$16:$AV$24,2,FALSE),"")</f>
        <v>7</v>
      </c>
      <c r="U519" s="208" t="str">
        <f>IFERROR(VLOOKUP(T519,'Tablas de calculos'!$AV$16:$AY$24,4),"")</f>
        <v>Débil</v>
      </c>
      <c r="V519" s="461" t="s">
        <v>576</v>
      </c>
      <c r="W519" s="461" t="s">
        <v>578</v>
      </c>
      <c r="X519" s="123" t="str">
        <f t="shared" si="39"/>
        <v>DébilNo disminuyeDirectamente</v>
      </c>
      <c r="Y519" s="208" t="str">
        <f>IFERROR(VLOOKUP(X519,'Tablas de calculos'!$AZ$4:$BE$11,5,FALSE),"")</f>
        <v/>
      </c>
      <c r="Z519" s="208" t="str">
        <f>IFERROR(VLOOKUP(X519,'Tablas de calculos'!$AZ$4:$BE$11,6,FALSE),"")</f>
        <v/>
      </c>
    </row>
    <row r="520" spans="1:26" ht="60" x14ac:dyDescent="0.25">
      <c r="A520" s="232" t="s">
        <v>1141</v>
      </c>
      <c r="B520" s="137">
        <v>17</v>
      </c>
      <c r="C520" s="205" t="str">
        <f>+VLOOKUP(Tabla9[[#This Row],[Cod. Riesgo]],Tabla_Riesgos[[Número]:[Tipo de Riesgo]],6,FALSE)</f>
        <v>Operativo</v>
      </c>
      <c r="D520" s="119" t="s">
        <v>43</v>
      </c>
      <c r="E520" s="120" t="s">
        <v>20</v>
      </c>
      <c r="F520" s="121">
        <v>17.020000000000003</v>
      </c>
      <c r="G520" s="125" t="s">
        <v>214</v>
      </c>
      <c r="H520" s="472"/>
      <c r="I520" s="461"/>
      <c r="J520" s="461"/>
      <c r="K520" s="461"/>
      <c r="L520" s="461"/>
      <c r="M520" s="461"/>
      <c r="N520" s="461"/>
      <c r="O520" s="461"/>
      <c r="P520" s="123">
        <f t="shared" si="36"/>
        <v>0</v>
      </c>
      <c r="Q520" s="208" t="str">
        <f t="shared" si="37"/>
        <v>Debil</v>
      </c>
      <c r="R520" s="461" t="s">
        <v>516</v>
      </c>
      <c r="S520" s="224" t="str">
        <f t="shared" si="38"/>
        <v>DebilFuerte</v>
      </c>
      <c r="T520" s="224">
        <f>IFERROR(VLOOKUP(S520,'Tablas de calculos'!$AU$16:$AV$24,2,FALSE),"")</f>
        <v>7</v>
      </c>
      <c r="U520" s="208" t="str">
        <f>IFERROR(VLOOKUP(T520,'Tablas de calculos'!$AV$16:$AY$24,4),"")</f>
        <v>Débil</v>
      </c>
      <c r="V520" s="461" t="s">
        <v>576</v>
      </c>
      <c r="W520" s="461" t="s">
        <v>578</v>
      </c>
      <c r="X520" s="123" t="str">
        <f t="shared" si="39"/>
        <v>DébilNo disminuyeDirectamente</v>
      </c>
      <c r="Y520" s="208" t="str">
        <f>IFERROR(VLOOKUP(X520,'Tablas de calculos'!$AZ$4:$BE$11,5,FALSE),"")</f>
        <v/>
      </c>
      <c r="Z520" s="208" t="str">
        <f>IFERROR(VLOOKUP(X520,'Tablas de calculos'!$AZ$4:$BE$11,6,FALSE),"")</f>
        <v/>
      </c>
    </row>
    <row r="521" spans="1:26" ht="60" x14ac:dyDescent="0.25">
      <c r="A521" s="232" t="s">
        <v>1141</v>
      </c>
      <c r="B521" s="137">
        <v>18</v>
      </c>
      <c r="C521" s="205" t="str">
        <f>+VLOOKUP(Tabla9[[#This Row],[Cod. Riesgo]],Tabla_Riesgos[[Número]:[Tipo de Riesgo]],6,FALSE)</f>
        <v>Estratégico</v>
      </c>
      <c r="D521" s="119" t="s">
        <v>12</v>
      </c>
      <c r="E521" s="120" t="s">
        <v>21</v>
      </c>
      <c r="F521" s="121">
        <v>18.010000000000002</v>
      </c>
      <c r="G521" s="125" t="s">
        <v>215</v>
      </c>
      <c r="H521" s="472"/>
      <c r="I521" s="461"/>
      <c r="J521" s="461"/>
      <c r="K521" s="461"/>
      <c r="L521" s="461"/>
      <c r="M521" s="461"/>
      <c r="N521" s="461"/>
      <c r="O521" s="461"/>
      <c r="P521" s="123">
        <f t="shared" si="36"/>
        <v>0</v>
      </c>
      <c r="Q521" s="208" t="str">
        <f t="shared" si="37"/>
        <v>Debil</v>
      </c>
      <c r="R521" s="461" t="s">
        <v>516</v>
      </c>
      <c r="S521" s="224" t="str">
        <f t="shared" si="38"/>
        <v>DebilFuerte</v>
      </c>
      <c r="T521" s="224">
        <f>IFERROR(VLOOKUP(S521,'Tablas de calculos'!$AU$16:$AV$24,2,FALSE),"")</f>
        <v>7</v>
      </c>
      <c r="U521" s="208" t="str">
        <f>IFERROR(VLOOKUP(T521,'Tablas de calculos'!$AV$16:$AY$24,4),"")</f>
        <v>Débil</v>
      </c>
      <c r="V521" s="461" t="s">
        <v>576</v>
      </c>
      <c r="W521" s="461" t="s">
        <v>578</v>
      </c>
      <c r="X521" s="123" t="str">
        <f t="shared" si="39"/>
        <v>DébilNo disminuyeDirectamente</v>
      </c>
      <c r="Y521" s="208" t="str">
        <f>IFERROR(VLOOKUP(X521,'Tablas de calculos'!$AZ$4:$BE$11,5,FALSE),"")</f>
        <v/>
      </c>
      <c r="Z521" s="208" t="str">
        <f>IFERROR(VLOOKUP(X521,'Tablas de calculos'!$AZ$4:$BE$11,6,FALSE),"")</f>
        <v/>
      </c>
    </row>
    <row r="522" spans="1:26" ht="60" x14ac:dyDescent="0.25">
      <c r="A522" s="232" t="s">
        <v>1141</v>
      </c>
      <c r="B522" s="137">
        <v>18</v>
      </c>
      <c r="C522" s="205" t="str">
        <f>+VLOOKUP(Tabla9[[#This Row],[Cod. Riesgo]],Tabla_Riesgos[[Número]:[Tipo de Riesgo]],6,FALSE)</f>
        <v>Estratégico</v>
      </c>
      <c r="D522" s="119" t="s">
        <v>12</v>
      </c>
      <c r="E522" s="120" t="s">
        <v>21</v>
      </c>
      <c r="F522" s="121">
        <v>18.020000000000003</v>
      </c>
      <c r="G522" s="125" t="s">
        <v>216</v>
      </c>
      <c r="H522" s="472"/>
      <c r="I522" s="461"/>
      <c r="J522" s="461"/>
      <c r="K522" s="461"/>
      <c r="L522" s="461"/>
      <c r="M522" s="461"/>
      <c r="N522" s="461"/>
      <c r="O522" s="461"/>
      <c r="P522" s="123">
        <f t="shared" si="36"/>
        <v>0</v>
      </c>
      <c r="Q522" s="208" t="str">
        <f t="shared" si="37"/>
        <v>Debil</v>
      </c>
      <c r="R522" s="461" t="s">
        <v>516</v>
      </c>
      <c r="S522" s="224" t="str">
        <f t="shared" si="38"/>
        <v>DebilFuerte</v>
      </c>
      <c r="T522" s="224">
        <f>IFERROR(VLOOKUP(S522,'Tablas de calculos'!$AU$16:$AV$24,2,FALSE),"")</f>
        <v>7</v>
      </c>
      <c r="U522" s="208" t="str">
        <f>IFERROR(VLOOKUP(T522,'Tablas de calculos'!$AV$16:$AY$24,4),"")</f>
        <v>Débil</v>
      </c>
      <c r="V522" s="461" t="s">
        <v>576</v>
      </c>
      <c r="W522" s="461" t="s">
        <v>578</v>
      </c>
      <c r="X522" s="123" t="str">
        <f t="shared" si="39"/>
        <v>DébilNo disminuyeDirectamente</v>
      </c>
      <c r="Y522" s="208" t="str">
        <f>IFERROR(VLOOKUP(X522,'Tablas de calculos'!$AZ$4:$BE$11,5,FALSE),"")</f>
        <v/>
      </c>
      <c r="Z522" s="208" t="str">
        <f>IFERROR(VLOOKUP(X522,'Tablas de calculos'!$AZ$4:$BE$11,6,FALSE),"")</f>
        <v/>
      </c>
    </row>
    <row r="523" spans="1:26" ht="45" x14ac:dyDescent="0.25">
      <c r="A523" s="232" t="s">
        <v>1141</v>
      </c>
      <c r="B523" s="137">
        <v>18</v>
      </c>
      <c r="C523" s="205" t="str">
        <f>+VLOOKUP(Tabla9[[#This Row],[Cod. Riesgo]],Tabla_Riesgos[[Número]:[Tipo de Riesgo]],6,FALSE)</f>
        <v>Estratégico</v>
      </c>
      <c r="D523" s="119" t="s">
        <v>12</v>
      </c>
      <c r="E523" s="120" t="s">
        <v>21</v>
      </c>
      <c r="F523" s="121">
        <v>18.030000000000005</v>
      </c>
      <c r="G523" s="125" t="s">
        <v>217</v>
      </c>
      <c r="H523" s="472"/>
      <c r="I523" s="461"/>
      <c r="J523" s="461"/>
      <c r="K523" s="461"/>
      <c r="L523" s="461"/>
      <c r="M523" s="461"/>
      <c r="N523" s="461"/>
      <c r="O523" s="461"/>
      <c r="P523" s="123">
        <f t="shared" si="36"/>
        <v>0</v>
      </c>
      <c r="Q523" s="208" t="str">
        <f t="shared" si="37"/>
        <v>Debil</v>
      </c>
      <c r="R523" s="461" t="s">
        <v>516</v>
      </c>
      <c r="S523" s="224" t="str">
        <f t="shared" si="38"/>
        <v>DebilFuerte</v>
      </c>
      <c r="T523" s="224">
        <f>IFERROR(VLOOKUP(S523,'Tablas de calculos'!$AU$16:$AV$24,2,FALSE),"")</f>
        <v>7</v>
      </c>
      <c r="U523" s="208" t="str">
        <f>IFERROR(VLOOKUP(T523,'Tablas de calculos'!$AV$16:$AY$24,4),"")</f>
        <v>Débil</v>
      </c>
      <c r="V523" s="461" t="s">
        <v>576</v>
      </c>
      <c r="W523" s="461" t="s">
        <v>578</v>
      </c>
      <c r="X523" s="123" t="str">
        <f t="shared" si="39"/>
        <v>DébilNo disminuyeDirectamente</v>
      </c>
      <c r="Y523" s="208" t="str">
        <f>IFERROR(VLOOKUP(X523,'Tablas de calculos'!$AZ$4:$BE$11,5,FALSE),"")</f>
        <v/>
      </c>
      <c r="Z523" s="208" t="str">
        <f>IFERROR(VLOOKUP(X523,'Tablas de calculos'!$AZ$4:$BE$11,6,FALSE),"")</f>
        <v/>
      </c>
    </row>
    <row r="524" spans="1:26" ht="60" x14ac:dyDescent="0.25">
      <c r="A524" s="232" t="s">
        <v>1141</v>
      </c>
      <c r="B524" s="137">
        <v>19</v>
      </c>
      <c r="C524" s="205" t="str">
        <f>+VLOOKUP(Tabla9[[#This Row],[Cod. Riesgo]],Tabla_Riesgos[[Número]:[Tipo de Riesgo]],6,FALSE)</f>
        <v>Operativo</v>
      </c>
      <c r="D524" s="119" t="s">
        <v>12</v>
      </c>
      <c r="E524" s="120" t="s">
        <v>22</v>
      </c>
      <c r="F524" s="121">
        <v>19.010000000000002</v>
      </c>
      <c r="G524" s="125" t="s">
        <v>218</v>
      </c>
      <c r="H524" s="472"/>
      <c r="I524" s="461"/>
      <c r="J524" s="461"/>
      <c r="K524" s="461"/>
      <c r="L524" s="461"/>
      <c r="M524" s="461"/>
      <c r="N524" s="461"/>
      <c r="O524" s="461"/>
      <c r="P524" s="123">
        <f t="shared" si="36"/>
        <v>0</v>
      </c>
      <c r="Q524" s="208" t="str">
        <f t="shared" si="37"/>
        <v>Debil</v>
      </c>
      <c r="R524" s="461" t="s">
        <v>516</v>
      </c>
      <c r="S524" s="224" t="str">
        <f t="shared" si="38"/>
        <v>DebilFuerte</v>
      </c>
      <c r="T524" s="224">
        <f>IFERROR(VLOOKUP(S524,'Tablas de calculos'!$AU$16:$AV$24,2,FALSE),"")</f>
        <v>7</v>
      </c>
      <c r="U524" s="208" t="str">
        <f>IFERROR(VLOOKUP(T524,'Tablas de calculos'!$AV$16:$AY$24,4),"")</f>
        <v>Débil</v>
      </c>
      <c r="V524" s="461" t="s">
        <v>576</v>
      </c>
      <c r="W524" s="461" t="s">
        <v>578</v>
      </c>
      <c r="X524" s="123" t="str">
        <f t="shared" si="39"/>
        <v>DébilNo disminuyeDirectamente</v>
      </c>
      <c r="Y524" s="208" t="str">
        <f>IFERROR(VLOOKUP(X524,'Tablas de calculos'!$AZ$4:$BE$11,5,FALSE),"")</f>
        <v/>
      </c>
      <c r="Z524" s="208" t="str">
        <f>IFERROR(VLOOKUP(X524,'Tablas de calculos'!$AZ$4:$BE$11,6,FALSE),"")</f>
        <v/>
      </c>
    </row>
    <row r="525" spans="1:26" ht="75" x14ac:dyDescent="0.25">
      <c r="A525" s="232" t="s">
        <v>1141</v>
      </c>
      <c r="B525" s="137">
        <v>19</v>
      </c>
      <c r="C525" s="205" t="str">
        <f>+VLOOKUP(Tabla9[[#This Row],[Cod. Riesgo]],Tabla_Riesgos[[Número]:[Tipo de Riesgo]],6,FALSE)</f>
        <v>Operativo</v>
      </c>
      <c r="D525" s="119" t="s">
        <v>12</v>
      </c>
      <c r="E525" s="120" t="s">
        <v>22</v>
      </c>
      <c r="F525" s="121">
        <v>19.020000000000003</v>
      </c>
      <c r="G525" s="125" t="s">
        <v>219</v>
      </c>
      <c r="H525" s="472"/>
      <c r="I525" s="461"/>
      <c r="J525" s="461"/>
      <c r="K525" s="461"/>
      <c r="L525" s="461"/>
      <c r="M525" s="461"/>
      <c r="N525" s="461"/>
      <c r="O525" s="461"/>
      <c r="P525" s="123">
        <f t="shared" si="36"/>
        <v>0</v>
      </c>
      <c r="Q525" s="208" t="str">
        <f t="shared" si="37"/>
        <v>Debil</v>
      </c>
      <c r="R525" s="461" t="s">
        <v>516</v>
      </c>
      <c r="S525" s="224" t="str">
        <f t="shared" si="38"/>
        <v>DebilFuerte</v>
      </c>
      <c r="T525" s="224">
        <f>IFERROR(VLOOKUP(S525,'Tablas de calculos'!$AU$16:$AV$24,2,FALSE),"")</f>
        <v>7</v>
      </c>
      <c r="U525" s="208" t="str">
        <f>IFERROR(VLOOKUP(T525,'Tablas de calculos'!$AV$16:$AY$24,4),"")</f>
        <v>Débil</v>
      </c>
      <c r="V525" s="461" t="s">
        <v>576</v>
      </c>
      <c r="W525" s="461" t="s">
        <v>578</v>
      </c>
      <c r="X525" s="123" t="str">
        <f t="shared" si="39"/>
        <v>DébilNo disminuyeDirectamente</v>
      </c>
      <c r="Y525" s="208" t="str">
        <f>IFERROR(VLOOKUP(X525,'Tablas de calculos'!$AZ$4:$BE$11,5,FALSE),"")</f>
        <v/>
      </c>
      <c r="Z525" s="208" t="str">
        <f>IFERROR(VLOOKUP(X525,'Tablas de calculos'!$AZ$4:$BE$11,6,FALSE),"")</f>
        <v/>
      </c>
    </row>
    <row r="526" spans="1:26" ht="45" x14ac:dyDescent="0.25">
      <c r="A526" s="232" t="s">
        <v>1141</v>
      </c>
      <c r="B526" s="137">
        <v>20</v>
      </c>
      <c r="C526" s="205" t="str">
        <f>+VLOOKUP(Tabla9[[#This Row],[Cod. Riesgo]],Tabla_Riesgos[[Número]:[Tipo de Riesgo]],6,FALSE)</f>
        <v>Seguridad de la Información</v>
      </c>
      <c r="D526" s="119" t="s">
        <v>12</v>
      </c>
      <c r="E526" s="120" t="s">
        <v>24</v>
      </c>
      <c r="F526" s="121">
        <v>20.010000000000002</v>
      </c>
      <c r="G526" s="125" t="s">
        <v>220</v>
      </c>
      <c r="H526" s="472"/>
      <c r="I526" s="461"/>
      <c r="J526" s="461"/>
      <c r="K526" s="461"/>
      <c r="L526" s="461"/>
      <c r="M526" s="461"/>
      <c r="N526" s="461"/>
      <c r="O526" s="461"/>
      <c r="P526" s="123">
        <f t="shared" si="36"/>
        <v>0</v>
      </c>
      <c r="Q526" s="208" t="str">
        <f t="shared" si="37"/>
        <v>Debil</v>
      </c>
      <c r="R526" s="461" t="s">
        <v>516</v>
      </c>
      <c r="S526" s="224" t="str">
        <f t="shared" si="38"/>
        <v>DebilFuerte</v>
      </c>
      <c r="T526" s="224">
        <f>IFERROR(VLOOKUP(S526,'Tablas de calculos'!$AU$16:$AV$24,2,FALSE),"")</f>
        <v>7</v>
      </c>
      <c r="U526" s="208" t="str">
        <f>IFERROR(VLOOKUP(T526,'Tablas de calculos'!$AV$16:$AY$24,4),"")</f>
        <v>Débil</v>
      </c>
      <c r="V526" s="461" t="s">
        <v>576</v>
      </c>
      <c r="W526" s="461" t="s">
        <v>578</v>
      </c>
      <c r="X526" s="123" t="str">
        <f t="shared" si="39"/>
        <v>DébilNo disminuyeDirectamente</v>
      </c>
      <c r="Y526" s="208" t="str">
        <f>IFERROR(VLOOKUP(X526,'Tablas de calculos'!$AZ$4:$BE$11,5,FALSE),"")</f>
        <v/>
      </c>
      <c r="Z526" s="208" t="str">
        <f>IFERROR(VLOOKUP(X526,'Tablas de calculos'!$AZ$4:$BE$11,6,FALSE),"")</f>
        <v/>
      </c>
    </row>
    <row r="527" spans="1:26" ht="60" x14ac:dyDescent="0.25">
      <c r="A527" s="232" t="s">
        <v>1141</v>
      </c>
      <c r="B527" s="137">
        <v>21</v>
      </c>
      <c r="C527" s="205" t="str">
        <f>+VLOOKUP(Tabla9[[#This Row],[Cod. Riesgo]],Tabla_Riesgos[[Número]:[Tipo de Riesgo]],6,FALSE)</f>
        <v>Estratégico</v>
      </c>
      <c r="D527" s="119" t="s">
        <v>12</v>
      </c>
      <c r="E527" s="120" t="s">
        <v>25</v>
      </c>
      <c r="F527" s="121">
        <v>21.01</v>
      </c>
      <c r="G527" s="125" t="s">
        <v>221</v>
      </c>
      <c r="H527" s="472"/>
      <c r="I527" s="461"/>
      <c r="J527" s="461"/>
      <c r="K527" s="461"/>
      <c r="L527" s="461"/>
      <c r="M527" s="461"/>
      <c r="N527" s="461"/>
      <c r="O527" s="461"/>
      <c r="P527" s="123">
        <f t="shared" si="36"/>
        <v>0</v>
      </c>
      <c r="Q527" s="208" t="str">
        <f t="shared" si="37"/>
        <v>Debil</v>
      </c>
      <c r="R527" s="461" t="s">
        <v>516</v>
      </c>
      <c r="S527" s="224" t="str">
        <f t="shared" si="38"/>
        <v>DebilFuerte</v>
      </c>
      <c r="T527" s="224">
        <f>IFERROR(VLOOKUP(S527,'Tablas de calculos'!$AU$16:$AV$24,2,FALSE),"")</f>
        <v>7</v>
      </c>
      <c r="U527" s="208" t="str">
        <f>IFERROR(VLOOKUP(T527,'Tablas de calculos'!$AV$16:$AY$24,4),"")</f>
        <v>Débil</v>
      </c>
      <c r="V527" s="461" t="s">
        <v>576</v>
      </c>
      <c r="W527" s="461" t="s">
        <v>578</v>
      </c>
      <c r="X527" s="123" t="str">
        <f t="shared" si="39"/>
        <v>DébilNo disminuyeDirectamente</v>
      </c>
      <c r="Y527" s="208" t="str">
        <f>IFERROR(VLOOKUP(X527,'Tablas de calculos'!$AZ$4:$BE$11,5,FALSE),"")</f>
        <v/>
      </c>
      <c r="Z527" s="208" t="str">
        <f>IFERROR(VLOOKUP(X527,'Tablas de calculos'!$AZ$4:$BE$11,6,FALSE),"")</f>
        <v/>
      </c>
    </row>
    <row r="528" spans="1:26" ht="60" x14ac:dyDescent="0.25">
      <c r="A528" s="232" t="s">
        <v>1141</v>
      </c>
      <c r="B528" s="137">
        <v>21</v>
      </c>
      <c r="C528" s="205" t="str">
        <f>+VLOOKUP(Tabla9[[#This Row],[Cod. Riesgo]],Tabla_Riesgos[[Número]:[Tipo de Riesgo]],6,FALSE)</f>
        <v>Estratégico</v>
      </c>
      <c r="D528" s="119" t="s">
        <v>12</v>
      </c>
      <c r="E528" s="120" t="s">
        <v>25</v>
      </c>
      <c r="F528" s="121">
        <v>21.020000000000003</v>
      </c>
      <c r="G528" s="125" t="s">
        <v>216</v>
      </c>
      <c r="H528" s="472"/>
      <c r="I528" s="461"/>
      <c r="J528" s="461"/>
      <c r="K528" s="461"/>
      <c r="L528" s="461"/>
      <c r="M528" s="461"/>
      <c r="N528" s="461"/>
      <c r="O528" s="461"/>
      <c r="P528" s="123">
        <f t="shared" si="36"/>
        <v>0</v>
      </c>
      <c r="Q528" s="208" t="str">
        <f t="shared" si="37"/>
        <v>Debil</v>
      </c>
      <c r="R528" s="461" t="s">
        <v>516</v>
      </c>
      <c r="S528" s="224" t="str">
        <f t="shared" si="38"/>
        <v>DebilFuerte</v>
      </c>
      <c r="T528" s="224">
        <f>IFERROR(VLOOKUP(S528,'Tablas de calculos'!$AU$16:$AV$24,2,FALSE),"")</f>
        <v>7</v>
      </c>
      <c r="U528" s="208" t="str">
        <f>IFERROR(VLOOKUP(T528,'Tablas de calculos'!$AV$16:$AY$24,4),"")</f>
        <v>Débil</v>
      </c>
      <c r="V528" s="461" t="s">
        <v>576</v>
      </c>
      <c r="W528" s="461" t="s">
        <v>578</v>
      </c>
      <c r="X528" s="123" t="str">
        <f t="shared" si="39"/>
        <v>DébilNo disminuyeDirectamente</v>
      </c>
      <c r="Y528" s="208" t="str">
        <f>IFERROR(VLOOKUP(X528,'Tablas de calculos'!$AZ$4:$BE$11,5,FALSE),"")</f>
        <v/>
      </c>
      <c r="Z528" s="208" t="str">
        <f>IFERROR(VLOOKUP(X528,'Tablas de calculos'!$AZ$4:$BE$11,6,FALSE),"")</f>
        <v/>
      </c>
    </row>
    <row r="529" spans="1:26" ht="45" x14ac:dyDescent="0.25">
      <c r="A529" s="232" t="s">
        <v>1141</v>
      </c>
      <c r="B529" s="137">
        <v>21</v>
      </c>
      <c r="C529" s="205" t="str">
        <f>+VLOOKUP(Tabla9[[#This Row],[Cod. Riesgo]],Tabla_Riesgos[[Número]:[Tipo de Riesgo]],6,FALSE)</f>
        <v>Estratégico</v>
      </c>
      <c r="D529" s="119" t="s">
        <v>12</v>
      </c>
      <c r="E529" s="120" t="s">
        <v>25</v>
      </c>
      <c r="F529" s="121">
        <v>21.030000000000005</v>
      </c>
      <c r="G529" s="125" t="s">
        <v>217</v>
      </c>
      <c r="H529" s="472"/>
      <c r="I529" s="461"/>
      <c r="J529" s="461"/>
      <c r="K529" s="461"/>
      <c r="L529" s="461"/>
      <c r="M529" s="461"/>
      <c r="N529" s="461"/>
      <c r="O529" s="461"/>
      <c r="P529" s="123">
        <f t="shared" si="36"/>
        <v>0</v>
      </c>
      <c r="Q529" s="208" t="str">
        <f t="shared" si="37"/>
        <v>Debil</v>
      </c>
      <c r="R529" s="461" t="s">
        <v>516</v>
      </c>
      <c r="S529" s="224" t="str">
        <f t="shared" si="38"/>
        <v>DebilFuerte</v>
      </c>
      <c r="T529" s="224">
        <f>IFERROR(VLOOKUP(S529,'Tablas de calculos'!$AU$16:$AV$24,2,FALSE),"")</f>
        <v>7</v>
      </c>
      <c r="U529" s="208" t="str">
        <f>IFERROR(VLOOKUP(T529,'Tablas de calculos'!$AV$16:$AY$24,4),"")</f>
        <v>Débil</v>
      </c>
      <c r="V529" s="461" t="s">
        <v>576</v>
      </c>
      <c r="W529" s="461" t="s">
        <v>578</v>
      </c>
      <c r="X529" s="123" t="str">
        <f t="shared" si="39"/>
        <v>DébilNo disminuyeDirectamente</v>
      </c>
      <c r="Y529" s="208" t="str">
        <f>IFERROR(VLOOKUP(X529,'Tablas de calculos'!$AZ$4:$BE$11,5,FALSE),"")</f>
        <v/>
      </c>
      <c r="Z529" s="208" t="str">
        <f>IFERROR(VLOOKUP(X529,'Tablas de calculos'!$AZ$4:$BE$11,6,FALSE),"")</f>
        <v/>
      </c>
    </row>
    <row r="530" spans="1:26" ht="105" x14ac:dyDescent="0.25">
      <c r="A530" s="232" t="s">
        <v>1141</v>
      </c>
      <c r="B530" s="137">
        <v>22</v>
      </c>
      <c r="C530" s="205" t="str">
        <f>+VLOOKUP(Tabla9[[#This Row],[Cod. Riesgo]],Tabla_Riesgos[[Número]:[Tipo de Riesgo]],6,FALSE)</f>
        <v>Estratégico</v>
      </c>
      <c r="D530" s="119" t="s">
        <v>26</v>
      </c>
      <c r="E530" s="120" t="s">
        <v>27</v>
      </c>
      <c r="F530" s="121">
        <v>22.01</v>
      </c>
      <c r="G530" s="125" t="s">
        <v>222</v>
      </c>
      <c r="H530" s="472"/>
      <c r="I530" s="461"/>
      <c r="J530" s="461"/>
      <c r="K530" s="461"/>
      <c r="L530" s="461"/>
      <c r="M530" s="461"/>
      <c r="N530" s="461"/>
      <c r="O530" s="461"/>
      <c r="P530" s="123">
        <f t="shared" si="36"/>
        <v>0</v>
      </c>
      <c r="Q530" s="208" t="str">
        <f t="shared" si="37"/>
        <v>Debil</v>
      </c>
      <c r="R530" s="461" t="s">
        <v>516</v>
      </c>
      <c r="S530" s="224" t="str">
        <f t="shared" si="38"/>
        <v>DebilFuerte</v>
      </c>
      <c r="T530" s="224">
        <f>IFERROR(VLOOKUP(S530,'Tablas de calculos'!$AU$16:$AV$24,2,FALSE),"")</f>
        <v>7</v>
      </c>
      <c r="U530" s="208" t="str">
        <f>IFERROR(VLOOKUP(T530,'Tablas de calculos'!$AV$16:$AY$24,4),"")</f>
        <v>Débil</v>
      </c>
      <c r="V530" s="461" t="s">
        <v>576</v>
      </c>
      <c r="W530" s="461" t="s">
        <v>578</v>
      </c>
      <c r="X530" s="123" t="str">
        <f t="shared" si="39"/>
        <v>DébilNo disminuyeDirectamente</v>
      </c>
      <c r="Y530" s="208" t="str">
        <f>IFERROR(VLOOKUP(X530,'Tablas de calculos'!$AZ$4:$BE$11,5,FALSE),"")</f>
        <v/>
      </c>
      <c r="Z530" s="208" t="str">
        <f>IFERROR(VLOOKUP(X530,'Tablas de calculos'!$AZ$4:$BE$11,6,FALSE),"")</f>
        <v/>
      </c>
    </row>
    <row r="531" spans="1:26" ht="105" x14ac:dyDescent="0.25">
      <c r="A531" s="232" t="s">
        <v>1141</v>
      </c>
      <c r="B531" s="137">
        <v>22</v>
      </c>
      <c r="C531" s="205" t="str">
        <f>+VLOOKUP(Tabla9[[#This Row],[Cod. Riesgo]],Tabla_Riesgos[[Número]:[Tipo de Riesgo]],6,FALSE)</f>
        <v>Estratégico</v>
      </c>
      <c r="D531" s="119" t="s">
        <v>26</v>
      </c>
      <c r="E531" s="120" t="s">
        <v>27</v>
      </c>
      <c r="F531" s="121">
        <v>22.020000000000003</v>
      </c>
      <c r="G531" s="125" t="s">
        <v>223</v>
      </c>
      <c r="H531" s="472"/>
      <c r="I531" s="461"/>
      <c r="J531" s="461"/>
      <c r="K531" s="461"/>
      <c r="L531" s="461"/>
      <c r="M531" s="461"/>
      <c r="N531" s="461"/>
      <c r="O531" s="461"/>
      <c r="P531" s="123">
        <f t="shared" si="36"/>
        <v>0</v>
      </c>
      <c r="Q531" s="208" t="str">
        <f t="shared" si="37"/>
        <v>Debil</v>
      </c>
      <c r="R531" s="461" t="s">
        <v>516</v>
      </c>
      <c r="S531" s="224" t="str">
        <f t="shared" si="38"/>
        <v>DebilFuerte</v>
      </c>
      <c r="T531" s="224">
        <f>IFERROR(VLOOKUP(S531,'Tablas de calculos'!$AU$16:$AV$24,2,FALSE),"")</f>
        <v>7</v>
      </c>
      <c r="U531" s="208" t="str">
        <f>IFERROR(VLOOKUP(T531,'Tablas de calculos'!$AV$16:$AY$24,4),"")</f>
        <v>Débil</v>
      </c>
      <c r="V531" s="461" t="s">
        <v>576</v>
      </c>
      <c r="W531" s="461" t="s">
        <v>578</v>
      </c>
      <c r="X531" s="123" t="str">
        <f t="shared" si="39"/>
        <v>DébilNo disminuyeDirectamente</v>
      </c>
      <c r="Y531" s="208" t="str">
        <f>IFERROR(VLOOKUP(X531,'Tablas de calculos'!$AZ$4:$BE$11,5,FALSE),"")</f>
        <v/>
      </c>
      <c r="Z531" s="208" t="str">
        <f>IFERROR(VLOOKUP(X531,'Tablas de calculos'!$AZ$4:$BE$11,6,FALSE),"")</f>
        <v/>
      </c>
    </row>
    <row r="532" spans="1:26" ht="60" x14ac:dyDescent="0.25">
      <c r="A532" s="232" t="s">
        <v>1141</v>
      </c>
      <c r="B532" s="137">
        <v>23</v>
      </c>
      <c r="C532" s="205" t="str">
        <f>+VLOOKUP(Tabla9[[#This Row],[Cod. Riesgo]],Tabla_Riesgos[[Número]:[Tipo de Riesgo]],6,FALSE)</f>
        <v>Estratégico</v>
      </c>
      <c r="D532" s="119" t="s">
        <v>26</v>
      </c>
      <c r="E532" s="120" t="s">
        <v>28</v>
      </c>
      <c r="F532" s="121">
        <v>23.01</v>
      </c>
      <c r="G532" s="125" t="s">
        <v>224</v>
      </c>
      <c r="H532" s="472"/>
      <c r="I532" s="461"/>
      <c r="J532" s="461"/>
      <c r="K532" s="461"/>
      <c r="L532" s="461"/>
      <c r="M532" s="461"/>
      <c r="N532" s="461"/>
      <c r="O532" s="461"/>
      <c r="P532" s="123">
        <f t="shared" si="36"/>
        <v>0</v>
      </c>
      <c r="Q532" s="208" t="str">
        <f t="shared" si="37"/>
        <v>Debil</v>
      </c>
      <c r="R532" s="461" t="s">
        <v>516</v>
      </c>
      <c r="S532" s="224" t="str">
        <f t="shared" si="38"/>
        <v>DebilFuerte</v>
      </c>
      <c r="T532" s="224">
        <f>IFERROR(VLOOKUP(S532,'Tablas de calculos'!$AU$16:$AV$24,2,FALSE),"")</f>
        <v>7</v>
      </c>
      <c r="U532" s="208" t="str">
        <f>IFERROR(VLOOKUP(T532,'Tablas de calculos'!$AV$16:$AY$24,4),"")</f>
        <v>Débil</v>
      </c>
      <c r="V532" s="461" t="s">
        <v>576</v>
      </c>
      <c r="W532" s="461" t="s">
        <v>578</v>
      </c>
      <c r="X532" s="123" t="str">
        <f t="shared" si="39"/>
        <v>DébilNo disminuyeDirectamente</v>
      </c>
      <c r="Y532" s="208" t="str">
        <f>IFERROR(VLOOKUP(X532,'Tablas de calculos'!$AZ$4:$BE$11,5,FALSE),"")</f>
        <v/>
      </c>
      <c r="Z532" s="208" t="str">
        <f>IFERROR(VLOOKUP(X532,'Tablas de calculos'!$AZ$4:$BE$11,6,FALSE),"")</f>
        <v/>
      </c>
    </row>
    <row r="533" spans="1:26" ht="45" x14ac:dyDescent="0.25">
      <c r="A533" s="232" t="s">
        <v>1141</v>
      </c>
      <c r="B533" s="137">
        <v>75</v>
      </c>
      <c r="C533" s="205" t="str">
        <f>+VLOOKUP(Tabla9[[#This Row],[Cod. Riesgo]],Tabla_Riesgos[[Número]:[Tipo de Riesgo]],6,FALSE)</f>
        <v>Seguridad de la Información</v>
      </c>
      <c r="D533" s="119" t="s">
        <v>26</v>
      </c>
      <c r="E533" s="120" t="s">
        <v>681</v>
      </c>
      <c r="F533" s="121">
        <v>75.010000000000005</v>
      </c>
      <c r="G533" s="125" t="s">
        <v>225</v>
      </c>
      <c r="H533" s="472"/>
      <c r="I533" s="461"/>
      <c r="J533" s="461"/>
      <c r="K533" s="461"/>
      <c r="L533" s="461"/>
      <c r="M533" s="461"/>
      <c r="N533" s="461"/>
      <c r="O533" s="461"/>
      <c r="P533" s="123">
        <f t="shared" si="36"/>
        <v>0</v>
      </c>
      <c r="Q533" s="208" t="str">
        <f t="shared" si="37"/>
        <v>Debil</v>
      </c>
      <c r="R533" s="461" t="s">
        <v>516</v>
      </c>
      <c r="S533" s="224" t="str">
        <f t="shared" si="38"/>
        <v>DebilFuerte</v>
      </c>
      <c r="T533" s="224">
        <f>IFERROR(VLOOKUP(S533,'Tablas de calculos'!$AU$16:$AV$24,2,FALSE),"")</f>
        <v>7</v>
      </c>
      <c r="U533" s="208" t="str">
        <f>IFERROR(VLOOKUP(T533,'Tablas de calculos'!$AV$16:$AY$24,4),"")</f>
        <v>Débil</v>
      </c>
      <c r="V533" s="461" t="s">
        <v>576</v>
      </c>
      <c r="W533" s="461" t="s">
        <v>578</v>
      </c>
      <c r="X533" s="123" t="str">
        <f t="shared" si="39"/>
        <v>DébilNo disminuyeDirectamente</v>
      </c>
      <c r="Y533" s="208" t="str">
        <f>IFERROR(VLOOKUP(X533,'Tablas de calculos'!$AZ$4:$BE$11,5,FALSE),"")</f>
        <v/>
      </c>
      <c r="Z533" s="208" t="str">
        <f>IFERROR(VLOOKUP(X533,'Tablas de calculos'!$AZ$4:$BE$11,6,FALSE),"")</f>
        <v/>
      </c>
    </row>
    <row r="534" spans="1:26" ht="45" x14ac:dyDescent="0.25">
      <c r="A534" s="232" t="s">
        <v>1141</v>
      </c>
      <c r="B534" s="137">
        <v>75</v>
      </c>
      <c r="C534" s="205" t="str">
        <f>+VLOOKUP(Tabla9[[#This Row],[Cod. Riesgo]],Tabla_Riesgos[[Número]:[Tipo de Riesgo]],6,FALSE)</f>
        <v>Seguridad de la Información</v>
      </c>
      <c r="D534" s="119" t="s">
        <v>26</v>
      </c>
      <c r="E534" s="120" t="s">
        <v>681</v>
      </c>
      <c r="F534" s="121">
        <v>75.02000000000001</v>
      </c>
      <c r="G534" s="125" t="s">
        <v>226</v>
      </c>
      <c r="H534" s="472"/>
      <c r="I534" s="461"/>
      <c r="J534" s="461"/>
      <c r="K534" s="461"/>
      <c r="L534" s="461"/>
      <c r="M534" s="461"/>
      <c r="N534" s="461"/>
      <c r="O534" s="461"/>
      <c r="P534" s="123">
        <f t="shared" si="36"/>
        <v>0</v>
      </c>
      <c r="Q534" s="208" t="str">
        <f t="shared" si="37"/>
        <v>Debil</v>
      </c>
      <c r="R534" s="461" t="s">
        <v>516</v>
      </c>
      <c r="S534" s="224" t="str">
        <f t="shared" si="38"/>
        <v>DebilFuerte</v>
      </c>
      <c r="T534" s="224">
        <f>IFERROR(VLOOKUP(S534,'Tablas de calculos'!$AU$16:$AV$24,2,FALSE),"")</f>
        <v>7</v>
      </c>
      <c r="U534" s="208" t="str">
        <f>IFERROR(VLOOKUP(T534,'Tablas de calculos'!$AV$16:$AY$24,4),"")</f>
        <v>Débil</v>
      </c>
      <c r="V534" s="461" t="s">
        <v>576</v>
      </c>
      <c r="W534" s="461" t="s">
        <v>578</v>
      </c>
      <c r="X534" s="123" t="str">
        <f t="shared" si="39"/>
        <v>DébilNo disminuyeDirectamente</v>
      </c>
      <c r="Y534" s="208" t="str">
        <f>IFERROR(VLOOKUP(X534,'Tablas de calculos'!$AZ$4:$BE$11,5,FALSE),"")</f>
        <v/>
      </c>
      <c r="Z534" s="208" t="str">
        <f>IFERROR(VLOOKUP(X534,'Tablas de calculos'!$AZ$4:$BE$11,6,FALSE),"")</f>
        <v/>
      </c>
    </row>
    <row r="535" spans="1:26" ht="165" x14ac:dyDescent="0.25">
      <c r="A535" s="232" t="s">
        <v>1141</v>
      </c>
      <c r="B535" s="137">
        <v>24</v>
      </c>
      <c r="C535" s="205" t="str">
        <f>+VLOOKUP(Tabla9[[#This Row],[Cod. Riesgo]],Tabla_Riesgos[[Número]:[Tipo de Riesgo]],6,FALSE)</f>
        <v>Operativo</v>
      </c>
      <c r="D535" s="119" t="s">
        <v>29</v>
      </c>
      <c r="E535" s="120" t="s">
        <v>30</v>
      </c>
      <c r="F535" s="121">
        <v>24.01</v>
      </c>
      <c r="G535" s="125" t="s">
        <v>227</v>
      </c>
      <c r="H535" s="472"/>
      <c r="I535" s="461"/>
      <c r="J535" s="461"/>
      <c r="K535" s="461"/>
      <c r="L535" s="461"/>
      <c r="M535" s="461"/>
      <c r="N535" s="461"/>
      <c r="O535" s="461"/>
      <c r="P535" s="123">
        <f t="shared" si="36"/>
        <v>0</v>
      </c>
      <c r="Q535" s="208" t="str">
        <f t="shared" si="37"/>
        <v>Debil</v>
      </c>
      <c r="R535" s="461" t="s">
        <v>516</v>
      </c>
      <c r="S535" s="224" t="str">
        <f t="shared" si="38"/>
        <v>DebilFuerte</v>
      </c>
      <c r="T535" s="224">
        <f>IFERROR(VLOOKUP(S535,'Tablas de calculos'!$AU$16:$AV$24,2,FALSE),"")</f>
        <v>7</v>
      </c>
      <c r="U535" s="208" t="str">
        <f>IFERROR(VLOOKUP(T535,'Tablas de calculos'!$AV$16:$AY$24,4),"")</f>
        <v>Débil</v>
      </c>
      <c r="V535" s="461" t="s">
        <v>576</v>
      </c>
      <c r="W535" s="461" t="s">
        <v>578</v>
      </c>
      <c r="X535" s="123" t="str">
        <f t="shared" si="39"/>
        <v>DébilNo disminuyeDirectamente</v>
      </c>
      <c r="Y535" s="208" t="str">
        <f>IFERROR(VLOOKUP(X535,'Tablas de calculos'!$AZ$4:$BE$11,5,FALSE),"")</f>
        <v/>
      </c>
      <c r="Z535" s="208" t="str">
        <f>IFERROR(VLOOKUP(X535,'Tablas de calculos'!$AZ$4:$BE$11,6,FALSE),"")</f>
        <v/>
      </c>
    </row>
    <row r="536" spans="1:26" ht="60" x14ac:dyDescent="0.25">
      <c r="A536" s="232" t="s">
        <v>1141</v>
      </c>
      <c r="B536" s="137">
        <v>24</v>
      </c>
      <c r="C536" s="205" t="str">
        <f>+VLOOKUP(Tabla9[[#This Row],[Cod. Riesgo]],Tabla_Riesgos[[Número]:[Tipo de Riesgo]],6,FALSE)</f>
        <v>Operativo</v>
      </c>
      <c r="D536" s="119" t="s">
        <v>29</v>
      </c>
      <c r="E536" s="120" t="s">
        <v>30</v>
      </c>
      <c r="F536" s="121">
        <v>24.020000000000003</v>
      </c>
      <c r="G536" s="125" t="s">
        <v>228</v>
      </c>
      <c r="H536" s="472"/>
      <c r="I536" s="461"/>
      <c r="J536" s="461"/>
      <c r="K536" s="461"/>
      <c r="L536" s="461"/>
      <c r="M536" s="461"/>
      <c r="N536" s="461"/>
      <c r="O536" s="461"/>
      <c r="P536" s="123">
        <f t="shared" si="36"/>
        <v>0</v>
      </c>
      <c r="Q536" s="208" t="str">
        <f t="shared" si="37"/>
        <v>Debil</v>
      </c>
      <c r="R536" s="461" t="s">
        <v>516</v>
      </c>
      <c r="S536" s="224" t="str">
        <f t="shared" si="38"/>
        <v>DebilFuerte</v>
      </c>
      <c r="T536" s="224">
        <f>IFERROR(VLOOKUP(S536,'Tablas de calculos'!$AU$16:$AV$24,2,FALSE),"")</f>
        <v>7</v>
      </c>
      <c r="U536" s="208" t="str">
        <f>IFERROR(VLOOKUP(T536,'Tablas de calculos'!$AV$16:$AY$24,4),"")</f>
        <v>Débil</v>
      </c>
      <c r="V536" s="461" t="s">
        <v>576</v>
      </c>
      <c r="W536" s="461" t="s">
        <v>578</v>
      </c>
      <c r="X536" s="123" t="str">
        <f t="shared" si="39"/>
        <v>DébilNo disminuyeDirectamente</v>
      </c>
      <c r="Y536" s="208" t="str">
        <f>IFERROR(VLOOKUP(X536,'Tablas de calculos'!$AZ$4:$BE$11,5,FALSE),"")</f>
        <v/>
      </c>
      <c r="Z536" s="208" t="str">
        <f>IFERROR(VLOOKUP(X536,'Tablas de calculos'!$AZ$4:$BE$11,6,FALSE),"")</f>
        <v/>
      </c>
    </row>
    <row r="537" spans="1:26" ht="30" x14ac:dyDescent="0.25">
      <c r="A537" s="232" t="s">
        <v>1141</v>
      </c>
      <c r="B537" s="137">
        <v>25</v>
      </c>
      <c r="C537" s="205" t="str">
        <f>+VLOOKUP(Tabla9[[#This Row],[Cod. Riesgo]],Tabla_Riesgos[[Número]:[Tipo de Riesgo]],6,FALSE)</f>
        <v>Operativo</v>
      </c>
      <c r="D537" s="119" t="s">
        <v>12</v>
      </c>
      <c r="E537" s="120" t="s">
        <v>31</v>
      </c>
      <c r="F537" s="121">
        <v>25.01</v>
      </c>
      <c r="G537" s="125" t="s">
        <v>229</v>
      </c>
      <c r="H537" s="472"/>
      <c r="I537" s="461"/>
      <c r="J537" s="461"/>
      <c r="K537" s="461"/>
      <c r="L537" s="461"/>
      <c r="M537" s="461"/>
      <c r="N537" s="461"/>
      <c r="O537" s="461"/>
      <c r="P537" s="123">
        <f t="shared" si="36"/>
        <v>0</v>
      </c>
      <c r="Q537" s="208" t="str">
        <f t="shared" si="37"/>
        <v>Debil</v>
      </c>
      <c r="R537" s="461" t="s">
        <v>516</v>
      </c>
      <c r="S537" s="224" t="str">
        <f t="shared" si="38"/>
        <v>DebilFuerte</v>
      </c>
      <c r="T537" s="224">
        <f>IFERROR(VLOOKUP(S537,'Tablas de calculos'!$AU$16:$AV$24,2,FALSE),"")</f>
        <v>7</v>
      </c>
      <c r="U537" s="208" t="str">
        <f>IFERROR(VLOOKUP(T537,'Tablas de calculos'!$AV$16:$AY$24,4),"")</f>
        <v>Débil</v>
      </c>
      <c r="V537" s="461" t="s">
        <v>576</v>
      </c>
      <c r="W537" s="461" t="s">
        <v>578</v>
      </c>
      <c r="X537" s="123" t="str">
        <f t="shared" si="39"/>
        <v>DébilNo disminuyeDirectamente</v>
      </c>
      <c r="Y537" s="208" t="str">
        <f>IFERROR(VLOOKUP(X537,'Tablas de calculos'!$AZ$4:$BE$11,5,FALSE),"")</f>
        <v/>
      </c>
      <c r="Z537" s="208" t="str">
        <f>IFERROR(VLOOKUP(X537,'Tablas de calculos'!$AZ$4:$BE$11,6,FALSE),"")</f>
        <v/>
      </c>
    </row>
    <row r="538" spans="1:26" ht="30" x14ac:dyDescent="0.25">
      <c r="A538" s="232" t="s">
        <v>1141</v>
      </c>
      <c r="B538" s="137">
        <v>25</v>
      </c>
      <c r="C538" s="205" t="str">
        <f>+VLOOKUP(Tabla9[[#This Row],[Cod. Riesgo]],Tabla_Riesgos[[Número]:[Tipo de Riesgo]],6,FALSE)</f>
        <v>Operativo</v>
      </c>
      <c r="D538" s="119" t="s">
        <v>12</v>
      </c>
      <c r="E538" s="120" t="s">
        <v>31</v>
      </c>
      <c r="F538" s="121">
        <v>25.020000000000003</v>
      </c>
      <c r="G538" s="125" t="s">
        <v>230</v>
      </c>
      <c r="H538" s="472"/>
      <c r="I538" s="461"/>
      <c r="J538" s="461"/>
      <c r="K538" s="461"/>
      <c r="L538" s="461"/>
      <c r="M538" s="461"/>
      <c r="N538" s="461"/>
      <c r="O538" s="461"/>
      <c r="P538" s="123">
        <f t="shared" si="36"/>
        <v>0</v>
      </c>
      <c r="Q538" s="208" t="str">
        <f t="shared" si="37"/>
        <v>Debil</v>
      </c>
      <c r="R538" s="461" t="s">
        <v>516</v>
      </c>
      <c r="S538" s="224" t="str">
        <f t="shared" si="38"/>
        <v>DebilFuerte</v>
      </c>
      <c r="T538" s="224">
        <f>IFERROR(VLOOKUP(S538,'Tablas de calculos'!$AU$16:$AV$24,2,FALSE),"")</f>
        <v>7</v>
      </c>
      <c r="U538" s="208" t="str">
        <f>IFERROR(VLOOKUP(T538,'Tablas de calculos'!$AV$16:$AY$24,4),"")</f>
        <v>Débil</v>
      </c>
      <c r="V538" s="461" t="s">
        <v>576</v>
      </c>
      <c r="W538" s="461" t="s">
        <v>578</v>
      </c>
      <c r="X538" s="123" t="str">
        <f t="shared" si="39"/>
        <v>DébilNo disminuyeDirectamente</v>
      </c>
      <c r="Y538" s="208" t="str">
        <f>IFERROR(VLOOKUP(X538,'Tablas de calculos'!$AZ$4:$BE$11,5,FALSE),"")</f>
        <v/>
      </c>
      <c r="Z538" s="208" t="str">
        <f>IFERROR(VLOOKUP(X538,'Tablas de calculos'!$AZ$4:$BE$11,6,FALSE),"")</f>
        <v/>
      </c>
    </row>
    <row r="539" spans="1:26" ht="45" x14ac:dyDescent="0.25">
      <c r="A539" s="232" t="s">
        <v>1141</v>
      </c>
      <c r="B539" s="137">
        <v>25</v>
      </c>
      <c r="C539" s="205" t="str">
        <f>+VLOOKUP(Tabla9[[#This Row],[Cod. Riesgo]],Tabla_Riesgos[[Número]:[Tipo de Riesgo]],6,FALSE)</f>
        <v>Operativo</v>
      </c>
      <c r="D539" s="119" t="s">
        <v>12</v>
      </c>
      <c r="E539" s="120" t="s">
        <v>31</v>
      </c>
      <c r="F539" s="121">
        <v>25.030000000000005</v>
      </c>
      <c r="G539" s="125" t="s">
        <v>231</v>
      </c>
      <c r="H539" s="472"/>
      <c r="I539" s="461"/>
      <c r="J539" s="461"/>
      <c r="K539" s="461"/>
      <c r="L539" s="461"/>
      <c r="M539" s="461"/>
      <c r="N539" s="461"/>
      <c r="O539" s="461"/>
      <c r="P539" s="123">
        <f t="shared" si="36"/>
        <v>0</v>
      </c>
      <c r="Q539" s="208" t="str">
        <f t="shared" si="37"/>
        <v>Debil</v>
      </c>
      <c r="R539" s="461" t="s">
        <v>516</v>
      </c>
      <c r="S539" s="224" t="str">
        <f t="shared" si="38"/>
        <v>DebilFuerte</v>
      </c>
      <c r="T539" s="224">
        <f>IFERROR(VLOOKUP(S539,'Tablas de calculos'!$AU$16:$AV$24,2,FALSE),"")</f>
        <v>7</v>
      </c>
      <c r="U539" s="208" t="str">
        <f>IFERROR(VLOOKUP(T539,'Tablas de calculos'!$AV$16:$AY$24,4),"")</f>
        <v>Débil</v>
      </c>
      <c r="V539" s="461" t="s">
        <v>576</v>
      </c>
      <c r="W539" s="461" t="s">
        <v>578</v>
      </c>
      <c r="X539" s="123" t="str">
        <f t="shared" si="39"/>
        <v>DébilNo disminuyeDirectamente</v>
      </c>
      <c r="Y539" s="208" t="str">
        <f>IFERROR(VLOOKUP(X539,'Tablas de calculos'!$AZ$4:$BE$11,5,FALSE),"")</f>
        <v/>
      </c>
      <c r="Z539" s="208" t="str">
        <f>IFERROR(VLOOKUP(X539,'Tablas de calculos'!$AZ$4:$BE$11,6,FALSE),"")</f>
        <v/>
      </c>
    </row>
    <row r="540" spans="1:26" ht="45" x14ac:dyDescent="0.25">
      <c r="A540" s="232" t="s">
        <v>1141</v>
      </c>
      <c r="B540" s="137">
        <v>26</v>
      </c>
      <c r="C540" s="205" t="str">
        <f>+VLOOKUP(Tabla9[[#This Row],[Cod. Riesgo]],Tabla_Riesgos[[Número]:[Tipo de Riesgo]],6,FALSE)</f>
        <v>Operativo</v>
      </c>
      <c r="D540" s="119" t="s">
        <v>12</v>
      </c>
      <c r="E540" s="120" t="s">
        <v>32</v>
      </c>
      <c r="F540" s="121">
        <v>26.01</v>
      </c>
      <c r="G540" s="125" t="s">
        <v>231</v>
      </c>
      <c r="H540" s="472"/>
      <c r="I540" s="461"/>
      <c r="J540" s="461"/>
      <c r="K540" s="461"/>
      <c r="L540" s="461"/>
      <c r="M540" s="461"/>
      <c r="N540" s="461"/>
      <c r="O540" s="461"/>
      <c r="P540" s="123">
        <f t="shared" si="36"/>
        <v>0</v>
      </c>
      <c r="Q540" s="208" t="str">
        <f t="shared" si="37"/>
        <v>Debil</v>
      </c>
      <c r="R540" s="461" t="s">
        <v>516</v>
      </c>
      <c r="S540" s="224" t="str">
        <f t="shared" si="38"/>
        <v>DebilFuerte</v>
      </c>
      <c r="T540" s="224">
        <f>IFERROR(VLOOKUP(S540,'Tablas de calculos'!$AU$16:$AV$24,2,FALSE),"")</f>
        <v>7</v>
      </c>
      <c r="U540" s="208" t="str">
        <f>IFERROR(VLOOKUP(T540,'Tablas de calculos'!$AV$16:$AY$24,4),"")</f>
        <v>Débil</v>
      </c>
      <c r="V540" s="461" t="s">
        <v>576</v>
      </c>
      <c r="W540" s="461" t="s">
        <v>578</v>
      </c>
      <c r="X540" s="123" t="str">
        <f t="shared" si="39"/>
        <v>DébilNo disminuyeDirectamente</v>
      </c>
      <c r="Y540" s="208" t="str">
        <f>IFERROR(VLOOKUP(X540,'Tablas de calculos'!$AZ$4:$BE$11,5,FALSE),"")</f>
        <v/>
      </c>
      <c r="Z540" s="208" t="str">
        <f>IFERROR(VLOOKUP(X540,'Tablas de calculos'!$AZ$4:$BE$11,6,FALSE),"")</f>
        <v/>
      </c>
    </row>
    <row r="541" spans="1:26" ht="60" x14ac:dyDescent="0.25">
      <c r="A541" s="232" t="s">
        <v>1141</v>
      </c>
      <c r="B541" s="137">
        <v>26</v>
      </c>
      <c r="C541" s="205" t="str">
        <f>+VLOOKUP(Tabla9[[#This Row],[Cod. Riesgo]],Tabla_Riesgos[[Número]:[Tipo de Riesgo]],6,FALSE)</f>
        <v>Operativo</v>
      </c>
      <c r="D541" s="119" t="s">
        <v>12</v>
      </c>
      <c r="E541" s="120" t="s">
        <v>32</v>
      </c>
      <c r="F541" s="121">
        <v>26.020000000000003</v>
      </c>
      <c r="G541" s="125" t="s">
        <v>232</v>
      </c>
      <c r="H541" s="472"/>
      <c r="I541" s="461"/>
      <c r="J541" s="461"/>
      <c r="K541" s="461"/>
      <c r="L541" s="461"/>
      <c r="M541" s="461"/>
      <c r="N541" s="461"/>
      <c r="O541" s="461"/>
      <c r="P541" s="123">
        <f t="shared" si="36"/>
        <v>0</v>
      </c>
      <c r="Q541" s="208" t="str">
        <f t="shared" si="37"/>
        <v>Debil</v>
      </c>
      <c r="R541" s="461" t="s">
        <v>516</v>
      </c>
      <c r="S541" s="224" t="str">
        <f t="shared" si="38"/>
        <v>DebilFuerte</v>
      </c>
      <c r="T541" s="224">
        <f>IFERROR(VLOOKUP(S541,'Tablas de calculos'!$AU$16:$AV$24,2,FALSE),"")</f>
        <v>7</v>
      </c>
      <c r="U541" s="208" t="str">
        <f>IFERROR(VLOOKUP(T541,'Tablas de calculos'!$AV$16:$AY$24,4),"")</f>
        <v>Débil</v>
      </c>
      <c r="V541" s="461" t="s">
        <v>576</v>
      </c>
      <c r="W541" s="461" t="s">
        <v>578</v>
      </c>
      <c r="X541" s="123" t="str">
        <f t="shared" si="39"/>
        <v>DébilNo disminuyeDirectamente</v>
      </c>
      <c r="Y541" s="208" t="str">
        <f>IFERROR(VLOOKUP(X541,'Tablas de calculos'!$AZ$4:$BE$11,5,FALSE),"")</f>
        <v/>
      </c>
      <c r="Z541" s="208" t="str">
        <f>IFERROR(VLOOKUP(X541,'Tablas de calculos'!$AZ$4:$BE$11,6,FALSE),"")</f>
        <v/>
      </c>
    </row>
    <row r="542" spans="1:26" ht="75" x14ac:dyDescent="0.25">
      <c r="A542" s="232" t="s">
        <v>1141</v>
      </c>
      <c r="B542" s="137">
        <v>28</v>
      </c>
      <c r="C542" s="205" t="str">
        <f>+VLOOKUP(Tabla9[[#This Row],[Cod. Riesgo]],Tabla_Riesgos[[Número]:[Tipo de Riesgo]],6,FALSE)</f>
        <v>Estratégico</v>
      </c>
      <c r="D542" s="119" t="s">
        <v>26</v>
      </c>
      <c r="E542" s="120" t="s">
        <v>1155</v>
      </c>
      <c r="F542" s="121">
        <v>28.01</v>
      </c>
      <c r="G542" s="125" t="s">
        <v>233</v>
      </c>
      <c r="H542" s="472"/>
      <c r="I542" s="461"/>
      <c r="J542" s="461"/>
      <c r="K542" s="461"/>
      <c r="L542" s="461"/>
      <c r="M542" s="461"/>
      <c r="N542" s="461"/>
      <c r="O542" s="461"/>
      <c r="P542" s="123">
        <f t="shared" si="36"/>
        <v>0</v>
      </c>
      <c r="Q542" s="208" t="str">
        <f t="shared" si="37"/>
        <v>Debil</v>
      </c>
      <c r="R542" s="461" t="s">
        <v>516</v>
      </c>
      <c r="S542" s="224" t="str">
        <f t="shared" si="38"/>
        <v>DebilFuerte</v>
      </c>
      <c r="T542" s="224">
        <f>IFERROR(VLOOKUP(S542,'Tablas de calculos'!$AU$16:$AV$24,2,FALSE),"")</f>
        <v>7</v>
      </c>
      <c r="U542" s="208" t="str">
        <f>IFERROR(VLOOKUP(T542,'Tablas de calculos'!$AV$16:$AY$24,4),"")</f>
        <v>Débil</v>
      </c>
      <c r="V542" s="461" t="s">
        <v>576</v>
      </c>
      <c r="W542" s="461" t="s">
        <v>578</v>
      </c>
      <c r="X542" s="123" t="str">
        <f t="shared" si="39"/>
        <v>DébilNo disminuyeDirectamente</v>
      </c>
      <c r="Y542" s="208" t="str">
        <f>IFERROR(VLOOKUP(X542,'Tablas de calculos'!$AZ$4:$BE$11,5,FALSE),"")</f>
        <v/>
      </c>
      <c r="Z542" s="208" t="str">
        <f>IFERROR(VLOOKUP(X542,'Tablas de calculos'!$AZ$4:$BE$11,6,FALSE),"")</f>
        <v/>
      </c>
    </row>
    <row r="543" spans="1:26" ht="75" x14ac:dyDescent="0.25">
      <c r="A543" s="232" t="s">
        <v>1141</v>
      </c>
      <c r="B543" s="137">
        <v>28</v>
      </c>
      <c r="C543" s="205" t="str">
        <f>+VLOOKUP(Tabla9[[#This Row],[Cod. Riesgo]],Tabla_Riesgos[[Número]:[Tipo de Riesgo]],6,FALSE)</f>
        <v>Estratégico</v>
      </c>
      <c r="D543" s="119" t="s">
        <v>26</v>
      </c>
      <c r="E543" s="120" t="s">
        <v>1155</v>
      </c>
      <c r="F543" s="121">
        <v>28.020000000000003</v>
      </c>
      <c r="G543" s="125" t="s">
        <v>234</v>
      </c>
      <c r="H543" s="472"/>
      <c r="I543" s="461"/>
      <c r="J543" s="461"/>
      <c r="K543" s="461"/>
      <c r="L543" s="461"/>
      <c r="M543" s="461"/>
      <c r="N543" s="461"/>
      <c r="O543" s="461"/>
      <c r="P543" s="123">
        <f t="shared" si="36"/>
        <v>0</v>
      </c>
      <c r="Q543" s="208" t="str">
        <f t="shared" si="37"/>
        <v>Debil</v>
      </c>
      <c r="R543" s="461" t="s">
        <v>516</v>
      </c>
      <c r="S543" s="224" t="str">
        <f t="shared" si="38"/>
        <v>DebilFuerte</v>
      </c>
      <c r="T543" s="224">
        <f>IFERROR(VLOOKUP(S543,'Tablas de calculos'!$AU$16:$AV$24,2,FALSE),"")</f>
        <v>7</v>
      </c>
      <c r="U543" s="208" t="str">
        <f>IFERROR(VLOOKUP(T543,'Tablas de calculos'!$AV$16:$AY$24,4),"")</f>
        <v>Débil</v>
      </c>
      <c r="V543" s="461" t="s">
        <v>576</v>
      </c>
      <c r="W543" s="461" t="s">
        <v>578</v>
      </c>
      <c r="X543" s="123" t="str">
        <f t="shared" si="39"/>
        <v>DébilNo disminuyeDirectamente</v>
      </c>
      <c r="Y543" s="208" t="str">
        <f>IFERROR(VLOOKUP(X543,'Tablas de calculos'!$AZ$4:$BE$11,5,FALSE),"")</f>
        <v/>
      </c>
      <c r="Z543" s="208" t="str">
        <f>IFERROR(VLOOKUP(X543,'Tablas de calculos'!$AZ$4:$BE$11,6,FALSE),"")</f>
        <v/>
      </c>
    </row>
    <row r="544" spans="1:26" ht="75" x14ac:dyDescent="0.25">
      <c r="A544" s="232" t="s">
        <v>1141</v>
      </c>
      <c r="B544" s="137">
        <v>28</v>
      </c>
      <c r="C544" s="205" t="str">
        <f>+VLOOKUP(Tabla9[[#This Row],[Cod. Riesgo]],Tabla_Riesgos[[Número]:[Tipo de Riesgo]],6,FALSE)</f>
        <v>Estratégico</v>
      </c>
      <c r="D544" s="119" t="s">
        <v>26</v>
      </c>
      <c r="E544" s="120" t="s">
        <v>1155</v>
      </c>
      <c r="F544" s="121">
        <v>28.030000000000005</v>
      </c>
      <c r="G544" s="125" t="s">
        <v>235</v>
      </c>
      <c r="H544" s="472"/>
      <c r="I544" s="461"/>
      <c r="J544" s="461"/>
      <c r="K544" s="461"/>
      <c r="L544" s="461"/>
      <c r="M544" s="461"/>
      <c r="N544" s="461"/>
      <c r="O544" s="461"/>
      <c r="P544" s="123">
        <f t="shared" si="36"/>
        <v>0</v>
      </c>
      <c r="Q544" s="208" t="str">
        <f t="shared" si="37"/>
        <v>Debil</v>
      </c>
      <c r="R544" s="461" t="s">
        <v>516</v>
      </c>
      <c r="S544" s="224" t="str">
        <f t="shared" si="38"/>
        <v>DebilFuerte</v>
      </c>
      <c r="T544" s="224">
        <f>IFERROR(VLOOKUP(S544,'Tablas de calculos'!$AU$16:$AV$24,2,FALSE),"")</f>
        <v>7</v>
      </c>
      <c r="U544" s="208" t="str">
        <f>IFERROR(VLOOKUP(T544,'Tablas de calculos'!$AV$16:$AY$24,4),"")</f>
        <v>Débil</v>
      </c>
      <c r="V544" s="461" t="s">
        <v>576</v>
      </c>
      <c r="W544" s="461" t="s">
        <v>578</v>
      </c>
      <c r="X544" s="123" t="str">
        <f t="shared" si="39"/>
        <v>DébilNo disminuyeDirectamente</v>
      </c>
      <c r="Y544" s="208" t="str">
        <f>IFERROR(VLOOKUP(X544,'Tablas de calculos'!$AZ$4:$BE$11,5,FALSE),"")</f>
        <v/>
      </c>
      <c r="Z544" s="208" t="str">
        <f>IFERROR(VLOOKUP(X544,'Tablas de calculos'!$AZ$4:$BE$11,6,FALSE),"")</f>
        <v/>
      </c>
    </row>
    <row r="545" spans="1:26" ht="75" x14ac:dyDescent="0.25">
      <c r="A545" s="232" t="s">
        <v>1141</v>
      </c>
      <c r="B545" s="137">
        <v>28</v>
      </c>
      <c r="C545" s="205" t="str">
        <f>+VLOOKUP(Tabla9[[#This Row],[Cod. Riesgo]],Tabla_Riesgos[[Número]:[Tipo de Riesgo]],6,FALSE)</f>
        <v>Estratégico</v>
      </c>
      <c r="D545" s="119" t="s">
        <v>26</v>
      </c>
      <c r="E545" s="120" t="s">
        <v>1155</v>
      </c>
      <c r="F545" s="121">
        <v>28.040000000000006</v>
      </c>
      <c r="G545" s="125" t="s">
        <v>236</v>
      </c>
      <c r="H545" s="472"/>
      <c r="I545" s="461"/>
      <c r="J545" s="461"/>
      <c r="K545" s="461"/>
      <c r="L545" s="461"/>
      <c r="M545" s="461"/>
      <c r="N545" s="461"/>
      <c r="O545" s="461"/>
      <c r="P545" s="123">
        <f t="shared" si="36"/>
        <v>0</v>
      </c>
      <c r="Q545" s="208" t="str">
        <f t="shared" si="37"/>
        <v>Debil</v>
      </c>
      <c r="R545" s="461" t="s">
        <v>516</v>
      </c>
      <c r="S545" s="224" t="str">
        <f t="shared" si="38"/>
        <v>DebilFuerte</v>
      </c>
      <c r="T545" s="224">
        <f>IFERROR(VLOOKUP(S545,'Tablas de calculos'!$AU$16:$AV$24,2,FALSE),"")</f>
        <v>7</v>
      </c>
      <c r="U545" s="208" t="str">
        <f>IFERROR(VLOOKUP(T545,'Tablas de calculos'!$AV$16:$AY$24,4),"")</f>
        <v>Débil</v>
      </c>
      <c r="V545" s="461" t="s">
        <v>576</v>
      </c>
      <c r="W545" s="461" t="s">
        <v>578</v>
      </c>
      <c r="X545" s="123" t="str">
        <f t="shared" si="39"/>
        <v>DébilNo disminuyeDirectamente</v>
      </c>
      <c r="Y545" s="208" t="str">
        <f>IFERROR(VLOOKUP(X545,'Tablas de calculos'!$AZ$4:$BE$11,5,FALSE),"")</f>
        <v/>
      </c>
      <c r="Z545" s="208" t="str">
        <f>IFERROR(VLOOKUP(X545,'Tablas de calculos'!$AZ$4:$BE$11,6,FALSE),"")</f>
        <v/>
      </c>
    </row>
    <row r="546" spans="1:26" ht="60" x14ac:dyDescent="0.25">
      <c r="A546" s="232" t="s">
        <v>1141</v>
      </c>
      <c r="B546" s="137">
        <v>30</v>
      </c>
      <c r="C546" s="205" t="str">
        <f>+VLOOKUP(Tabla9[[#This Row],[Cod. Riesgo]],Tabla_Riesgos[[Número]:[Tipo de Riesgo]],6,FALSE)</f>
        <v>Operativo</v>
      </c>
      <c r="D546" s="119" t="s">
        <v>35</v>
      </c>
      <c r="E546" s="120" t="s">
        <v>36</v>
      </c>
      <c r="F546" s="121">
        <v>30.01</v>
      </c>
      <c r="G546" s="125" t="s">
        <v>237</v>
      </c>
      <c r="H546" s="472"/>
      <c r="I546" s="461"/>
      <c r="J546" s="461"/>
      <c r="K546" s="461"/>
      <c r="L546" s="461"/>
      <c r="M546" s="461"/>
      <c r="N546" s="461"/>
      <c r="O546" s="461"/>
      <c r="P546" s="123">
        <f t="shared" si="36"/>
        <v>0</v>
      </c>
      <c r="Q546" s="208" t="str">
        <f t="shared" si="37"/>
        <v>Debil</v>
      </c>
      <c r="R546" s="461" t="s">
        <v>516</v>
      </c>
      <c r="S546" s="224" t="str">
        <f t="shared" si="38"/>
        <v>DebilFuerte</v>
      </c>
      <c r="T546" s="224">
        <f>IFERROR(VLOOKUP(S546,'Tablas de calculos'!$AU$16:$AV$24,2,FALSE),"")</f>
        <v>7</v>
      </c>
      <c r="U546" s="208" t="str">
        <f>IFERROR(VLOOKUP(T546,'Tablas de calculos'!$AV$16:$AY$24,4),"")</f>
        <v>Débil</v>
      </c>
      <c r="V546" s="461" t="s">
        <v>576</v>
      </c>
      <c r="W546" s="461" t="s">
        <v>578</v>
      </c>
      <c r="X546" s="123" t="str">
        <f t="shared" si="39"/>
        <v>DébilNo disminuyeDirectamente</v>
      </c>
      <c r="Y546" s="208" t="str">
        <f>IFERROR(VLOOKUP(X546,'Tablas de calculos'!$AZ$4:$BE$11,5,FALSE),"")</f>
        <v/>
      </c>
      <c r="Z546" s="208" t="str">
        <f>IFERROR(VLOOKUP(X546,'Tablas de calculos'!$AZ$4:$BE$11,6,FALSE),"")</f>
        <v/>
      </c>
    </row>
    <row r="547" spans="1:26" ht="60" x14ac:dyDescent="0.25">
      <c r="A547" s="232" t="s">
        <v>1141</v>
      </c>
      <c r="B547" s="137">
        <v>30</v>
      </c>
      <c r="C547" s="205" t="str">
        <f>+VLOOKUP(Tabla9[[#This Row],[Cod. Riesgo]],Tabla_Riesgos[[Número]:[Tipo de Riesgo]],6,FALSE)</f>
        <v>Operativo</v>
      </c>
      <c r="D547" s="119" t="s">
        <v>35</v>
      </c>
      <c r="E547" s="120" t="s">
        <v>36</v>
      </c>
      <c r="F547" s="121">
        <v>30.020000000000003</v>
      </c>
      <c r="G547" s="125" t="s">
        <v>238</v>
      </c>
      <c r="H547" s="472"/>
      <c r="I547" s="461"/>
      <c r="J547" s="461"/>
      <c r="K547" s="461"/>
      <c r="L547" s="461"/>
      <c r="M547" s="461"/>
      <c r="N547" s="461"/>
      <c r="O547" s="461"/>
      <c r="P547" s="123">
        <f t="shared" si="36"/>
        <v>0</v>
      </c>
      <c r="Q547" s="208" t="str">
        <f t="shared" si="37"/>
        <v>Debil</v>
      </c>
      <c r="R547" s="461" t="s">
        <v>516</v>
      </c>
      <c r="S547" s="224" t="str">
        <f t="shared" si="38"/>
        <v>DebilFuerte</v>
      </c>
      <c r="T547" s="224">
        <f>IFERROR(VLOOKUP(S547,'Tablas de calculos'!$AU$16:$AV$24,2,FALSE),"")</f>
        <v>7</v>
      </c>
      <c r="U547" s="208" t="str">
        <f>IFERROR(VLOOKUP(T547,'Tablas de calculos'!$AV$16:$AY$24,4),"")</f>
        <v>Débil</v>
      </c>
      <c r="V547" s="461" t="s">
        <v>576</v>
      </c>
      <c r="W547" s="461" t="s">
        <v>578</v>
      </c>
      <c r="X547" s="123" t="str">
        <f t="shared" si="39"/>
        <v>DébilNo disminuyeDirectamente</v>
      </c>
      <c r="Y547" s="208" t="str">
        <f>IFERROR(VLOOKUP(X547,'Tablas de calculos'!$AZ$4:$BE$11,5,FALSE),"")</f>
        <v/>
      </c>
      <c r="Z547" s="208" t="str">
        <f>IFERROR(VLOOKUP(X547,'Tablas de calculos'!$AZ$4:$BE$11,6,FALSE),"")</f>
        <v/>
      </c>
    </row>
    <row r="548" spans="1:26" ht="60" x14ac:dyDescent="0.25">
      <c r="A548" s="232" t="s">
        <v>1141</v>
      </c>
      <c r="B548" s="137">
        <v>30</v>
      </c>
      <c r="C548" s="205" t="str">
        <f>+VLOOKUP(Tabla9[[#This Row],[Cod. Riesgo]],Tabla_Riesgos[[Número]:[Tipo de Riesgo]],6,FALSE)</f>
        <v>Operativo</v>
      </c>
      <c r="D548" s="119" t="s">
        <v>35</v>
      </c>
      <c r="E548" s="120" t="s">
        <v>36</v>
      </c>
      <c r="F548" s="121">
        <v>30.030000000000005</v>
      </c>
      <c r="G548" s="125" t="s">
        <v>239</v>
      </c>
      <c r="H548" s="472"/>
      <c r="I548" s="461"/>
      <c r="J548" s="461"/>
      <c r="K548" s="461"/>
      <c r="L548" s="461"/>
      <c r="M548" s="461"/>
      <c r="N548" s="461"/>
      <c r="O548" s="461"/>
      <c r="P548" s="123">
        <f t="shared" si="36"/>
        <v>0</v>
      </c>
      <c r="Q548" s="208" t="str">
        <f t="shared" si="37"/>
        <v>Debil</v>
      </c>
      <c r="R548" s="461" t="s">
        <v>516</v>
      </c>
      <c r="S548" s="224" t="str">
        <f t="shared" si="38"/>
        <v>DebilFuerte</v>
      </c>
      <c r="T548" s="224">
        <f>IFERROR(VLOOKUP(S548,'Tablas de calculos'!$AU$16:$AV$24,2,FALSE),"")</f>
        <v>7</v>
      </c>
      <c r="U548" s="208" t="str">
        <f>IFERROR(VLOOKUP(T548,'Tablas de calculos'!$AV$16:$AY$24,4),"")</f>
        <v>Débil</v>
      </c>
      <c r="V548" s="461" t="s">
        <v>576</v>
      </c>
      <c r="W548" s="461" t="s">
        <v>578</v>
      </c>
      <c r="X548" s="123" t="str">
        <f t="shared" si="39"/>
        <v>DébilNo disminuyeDirectamente</v>
      </c>
      <c r="Y548" s="208" t="str">
        <f>IFERROR(VLOOKUP(X548,'Tablas de calculos'!$AZ$4:$BE$11,5,FALSE),"")</f>
        <v/>
      </c>
      <c r="Z548" s="208" t="str">
        <f>IFERROR(VLOOKUP(X548,'Tablas de calculos'!$AZ$4:$BE$11,6,FALSE),"")</f>
        <v/>
      </c>
    </row>
    <row r="549" spans="1:26" ht="60" x14ac:dyDescent="0.25">
      <c r="A549" s="232" t="s">
        <v>1141</v>
      </c>
      <c r="B549" s="137">
        <v>30</v>
      </c>
      <c r="C549" s="205" t="str">
        <f>+VLOOKUP(Tabla9[[#This Row],[Cod. Riesgo]],Tabla_Riesgos[[Número]:[Tipo de Riesgo]],6,FALSE)</f>
        <v>Operativo</v>
      </c>
      <c r="D549" s="119" t="s">
        <v>35</v>
      </c>
      <c r="E549" s="120" t="s">
        <v>36</v>
      </c>
      <c r="F549" s="121">
        <v>30.040000000000006</v>
      </c>
      <c r="G549" s="125" t="s">
        <v>240</v>
      </c>
      <c r="H549" s="472"/>
      <c r="I549" s="461"/>
      <c r="J549" s="461"/>
      <c r="K549" s="461"/>
      <c r="L549" s="461"/>
      <c r="M549" s="461"/>
      <c r="N549" s="461"/>
      <c r="O549" s="461"/>
      <c r="P549" s="123">
        <f t="shared" si="36"/>
        <v>0</v>
      </c>
      <c r="Q549" s="208" t="str">
        <f t="shared" si="37"/>
        <v>Debil</v>
      </c>
      <c r="R549" s="461" t="s">
        <v>516</v>
      </c>
      <c r="S549" s="224" t="str">
        <f t="shared" si="38"/>
        <v>DebilFuerte</v>
      </c>
      <c r="T549" s="224">
        <f>IFERROR(VLOOKUP(S549,'Tablas de calculos'!$AU$16:$AV$24,2,FALSE),"")</f>
        <v>7</v>
      </c>
      <c r="U549" s="208" t="str">
        <f>IFERROR(VLOOKUP(T549,'Tablas de calculos'!$AV$16:$AY$24,4),"")</f>
        <v>Débil</v>
      </c>
      <c r="V549" s="461" t="s">
        <v>576</v>
      </c>
      <c r="W549" s="461" t="s">
        <v>578</v>
      </c>
      <c r="X549" s="123" t="str">
        <f t="shared" si="39"/>
        <v>DébilNo disminuyeDirectamente</v>
      </c>
      <c r="Y549" s="208" t="str">
        <f>IFERROR(VLOOKUP(X549,'Tablas de calculos'!$AZ$4:$BE$11,5,FALSE),"")</f>
        <v/>
      </c>
      <c r="Z549" s="208" t="str">
        <f>IFERROR(VLOOKUP(X549,'Tablas de calculos'!$AZ$4:$BE$11,6,FALSE),"")</f>
        <v/>
      </c>
    </row>
    <row r="550" spans="1:26" ht="75" x14ac:dyDescent="0.25">
      <c r="A550" s="232" t="s">
        <v>1141</v>
      </c>
      <c r="B550" s="137">
        <v>30</v>
      </c>
      <c r="C550" s="205" t="str">
        <f>+VLOOKUP(Tabla9[[#This Row],[Cod. Riesgo]],Tabla_Riesgos[[Número]:[Tipo de Riesgo]],6,FALSE)</f>
        <v>Operativo</v>
      </c>
      <c r="D550" s="119" t="s">
        <v>35</v>
      </c>
      <c r="E550" s="120" t="s">
        <v>36</v>
      </c>
      <c r="F550" s="121">
        <v>30.050000000000008</v>
      </c>
      <c r="G550" s="125" t="s">
        <v>241</v>
      </c>
      <c r="H550" s="472"/>
      <c r="I550" s="461"/>
      <c r="J550" s="461"/>
      <c r="K550" s="461"/>
      <c r="L550" s="461"/>
      <c r="M550" s="461"/>
      <c r="N550" s="461"/>
      <c r="O550" s="461"/>
      <c r="P550" s="123">
        <f t="shared" si="36"/>
        <v>0</v>
      </c>
      <c r="Q550" s="208" t="str">
        <f t="shared" si="37"/>
        <v>Debil</v>
      </c>
      <c r="R550" s="461" t="s">
        <v>516</v>
      </c>
      <c r="S550" s="224" t="str">
        <f t="shared" si="38"/>
        <v>DebilFuerte</v>
      </c>
      <c r="T550" s="224">
        <f>IFERROR(VLOOKUP(S550,'Tablas de calculos'!$AU$16:$AV$24,2,FALSE),"")</f>
        <v>7</v>
      </c>
      <c r="U550" s="208" t="str">
        <f>IFERROR(VLOOKUP(T550,'Tablas de calculos'!$AV$16:$AY$24,4),"")</f>
        <v>Débil</v>
      </c>
      <c r="V550" s="461" t="s">
        <v>576</v>
      </c>
      <c r="W550" s="461" t="s">
        <v>578</v>
      </c>
      <c r="X550" s="123" t="str">
        <f t="shared" si="39"/>
        <v>DébilNo disminuyeDirectamente</v>
      </c>
      <c r="Y550" s="208" t="str">
        <f>IFERROR(VLOOKUP(X550,'Tablas de calculos'!$AZ$4:$BE$11,5,FALSE),"")</f>
        <v/>
      </c>
      <c r="Z550" s="208" t="str">
        <f>IFERROR(VLOOKUP(X550,'Tablas de calculos'!$AZ$4:$BE$11,6,FALSE),"")</f>
        <v/>
      </c>
    </row>
    <row r="551" spans="1:26" ht="60" x14ac:dyDescent="0.25">
      <c r="A551" s="232" t="s">
        <v>1141</v>
      </c>
      <c r="B551" s="137">
        <v>30</v>
      </c>
      <c r="C551" s="205" t="str">
        <f>+VLOOKUP(Tabla9[[#This Row],[Cod. Riesgo]],Tabla_Riesgos[[Número]:[Tipo de Riesgo]],6,FALSE)</f>
        <v>Operativo</v>
      </c>
      <c r="D551" s="119" t="s">
        <v>35</v>
      </c>
      <c r="E551" s="120" t="s">
        <v>36</v>
      </c>
      <c r="F551" s="121">
        <v>30.060000000000009</v>
      </c>
      <c r="G551" s="125" t="s">
        <v>242</v>
      </c>
      <c r="H551" s="472"/>
      <c r="I551" s="461"/>
      <c r="J551" s="461"/>
      <c r="K551" s="461"/>
      <c r="L551" s="461"/>
      <c r="M551" s="461"/>
      <c r="N551" s="461"/>
      <c r="O551" s="461"/>
      <c r="P551" s="123">
        <f t="shared" si="36"/>
        <v>0</v>
      </c>
      <c r="Q551" s="208" t="str">
        <f t="shared" si="37"/>
        <v>Debil</v>
      </c>
      <c r="R551" s="461" t="s">
        <v>516</v>
      </c>
      <c r="S551" s="224" t="str">
        <f t="shared" si="38"/>
        <v>DebilFuerte</v>
      </c>
      <c r="T551" s="224">
        <f>IFERROR(VLOOKUP(S551,'Tablas de calculos'!$AU$16:$AV$24,2,FALSE),"")</f>
        <v>7</v>
      </c>
      <c r="U551" s="208" t="str">
        <f>IFERROR(VLOOKUP(T551,'Tablas de calculos'!$AV$16:$AY$24,4),"")</f>
        <v>Débil</v>
      </c>
      <c r="V551" s="461" t="s">
        <v>576</v>
      </c>
      <c r="W551" s="461" t="s">
        <v>578</v>
      </c>
      <c r="X551" s="123" t="str">
        <f t="shared" si="39"/>
        <v>DébilNo disminuyeDirectamente</v>
      </c>
      <c r="Y551" s="208" t="str">
        <f>IFERROR(VLOOKUP(X551,'Tablas de calculos'!$AZ$4:$BE$11,5,FALSE),"")</f>
        <v/>
      </c>
      <c r="Z551" s="208" t="str">
        <f>IFERROR(VLOOKUP(X551,'Tablas de calculos'!$AZ$4:$BE$11,6,FALSE),"")</f>
        <v/>
      </c>
    </row>
    <row r="552" spans="1:26" ht="60" x14ac:dyDescent="0.25">
      <c r="A552" s="232" t="s">
        <v>1141</v>
      </c>
      <c r="B552" s="137">
        <v>30</v>
      </c>
      <c r="C552" s="205" t="str">
        <f>+VLOOKUP(Tabla9[[#This Row],[Cod. Riesgo]],Tabla_Riesgos[[Número]:[Tipo de Riesgo]],6,FALSE)</f>
        <v>Operativo</v>
      </c>
      <c r="D552" s="119" t="s">
        <v>35</v>
      </c>
      <c r="E552" s="120" t="s">
        <v>36</v>
      </c>
      <c r="F552" s="121">
        <v>30.070000000000011</v>
      </c>
      <c r="G552" s="125" t="s">
        <v>243</v>
      </c>
      <c r="H552" s="472"/>
      <c r="I552" s="461"/>
      <c r="J552" s="461"/>
      <c r="K552" s="461"/>
      <c r="L552" s="461"/>
      <c r="M552" s="461"/>
      <c r="N552" s="461"/>
      <c r="O552" s="461"/>
      <c r="P552" s="123">
        <f t="shared" si="36"/>
        <v>0</v>
      </c>
      <c r="Q552" s="208" t="str">
        <f t="shared" si="37"/>
        <v>Debil</v>
      </c>
      <c r="R552" s="461" t="s">
        <v>516</v>
      </c>
      <c r="S552" s="224" t="str">
        <f t="shared" si="38"/>
        <v>DebilFuerte</v>
      </c>
      <c r="T552" s="224">
        <f>IFERROR(VLOOKUP(S552,'Tablas de calculos'!$AU$16:$AV$24,2,FALSE),"")</f>
        <v>7</v>
      </c>
      <c r="U552" s="208" t="str">
        <f>IFERROR(VLOOKUP(T552,'Tablas de calculos'!$AV$16:$AY$24,4),"")</f>
        <v>Débil</v>
      </c>
      <c r="V552" s="461" t="s">
        <v>576</v>
      </c>
      <c r="W552" s="461" t="s">
        <v>578</v>
      </c>
      <c r="X552" s="123" t="str">
        <f t="shared" si="39"/>
        <v>DébilNo disminuyeDirectamente</v>
      </c>
      <c r="Y552" s="208" t="str">
        <f>IFERROR(VLOOKUP(X552,'Tablas de calculos'!$AZ$4:$BE$11,5,FALSE),"")</f>
        <v/>
      </c>
      <c r="Z552" s="208" t="str">
        <f>IFERROR(VLOOKUP(X552,'Tablas de calculos'!$AZ$4:$BE$11,6,FALSE),"")</f>
        <v/>
      </c>
    </row>
    <row r="553" spans="1:26" ht="60" x14ac:dyDescent="0.25">
      <c r="A553" s="232" t="s">
        <v>1141</v>
      </c>
      <c r="B553" s="137">
        <v>30</v>
      </c>
      <c r="C553" s="205" t="str">
        <f>+VLOOKUP(Tabla9[[#This Row],[Cod. Riesgo]],Tabla_Riesgos[[Número]:[Tipo de Riesgo]],6,FALSE)</f>
        <v>Operativo</v>
      </c>
      <c r="D553" s="119" t="s">
        <v>35</v>
      </c>
      <c r="E553" s="120" t="s">
        <v>36</v>
      </c>
      <c r="F553" s="121">
        <v>30.080000000000013</v>
      </c>
      <c r="G553" s="125" t="s">
        <v>244</v>
      </c>
      <c r="H553" s="472"/>
      <c r="I553" s="461"/>
      <c r="J553" s="461"/>
      <c r="K553" s="461"/>
      <c r="L553" s="461"/>
      <c r="M553" s="461"/>
      <c r="N553" s="461"/>
      <c r="O553" s="461"/>
      <c r="P553" s="123">
        <f t="shared" si="36"/>
        <v>0</v>
      </c>
      <c r="Q553" s="208" t="str">
        <f t="shared" si="37"/>
        <v>Debil</v>
      </c>
      <c r="R553" s="461" t="s">
        <v>516</v>
      </c>
      <c r="S553" s="224" t="str">
        <f t="shared" si="38"/>
        <v>DebilFuerte</v>
      </c>
      <c r="T553" s="224">
        <f>IFERROR(VLOOKUP(S553,'Tablas de calculos'!$AU$16:$AV$24,2,FALSE),"")</f>
        <v>7</v>
      </c>
      <c r="U553" s="208" t="str">
        <f>IFERROR(VLOOKUP(T553,'Tablas de calculos'!$AV$16:$AY$24,4),"")</f>
        <v>Débil</v>
      </c>
      <c r="V553" s="461" t="s">
        <v>576</v>
      </c>
      <c r="W553" s="461" t="s">
        <v>578</v>
      </c>
      <c r="X553" s="123" t="str">
        <f t="shared" si="39"/>
        <v>DébilNo disminuyeDirectamente</v>
      </c>
      <c r="Y553" s="208" t="str">
        <f>IFERROR(VLOOKUP(X553,'Tablas de calculos'!$AZ$4:$BE$11,5,FALSE),"")</f>
        <v/>
      </c>
      <c r="Z553" s="208" t="str">
        <f>IFERROR(VLOOKUP(X553,'Tablas de calculos'!$AZ$4:$BE$11,6,FALSE),"")</f>
        <v/>
      </c>
    </row>
    <row r="554" spans="1:26" ht="75" x14ac:dyDescent="0.25">
      <c r="A554" s="232" t="s">
        <v>1141</v>
      </c>
      <c r="B554" s="137">
        <v>31</v>
      </c>
      <c r="C554" s="205" t="str">
        <f>+VLOOKUP(Tabla9[[#This Row],[Cod. Riesgo]],Tabla_Riesgos[[Número]:[Tipo de Riesgo]],6,FALSE)</f>
        <v>Estratégico</v>
      </c>
      <c r="D554" s="119" t="s">
        <v>35</v>
      </c>
      <c r="E554" s="120" t="s">
        <v>734</v>
      </c>
      <c r="F554" s="121">
        <v>31.01</v>
      </c>
      <c r="G554" s="125" t="s">
        <v>245</v>
      </c>
      <c r="H554" s="472"/>
      <c r="I554" s="461"/>
      <c r="J554" s="461"/>
      <c r="K554" s="461"/>
      <c r="L554" s="461"/>
      <c r="M554" s="461"/>
      <c r="N554" s="461"/>
      <c r="O554" s="461"/>
      <c r="P554" s="123">
        <f t="shared" si="36"/>
        <v>0</v>
      </c>
      <c r="Q554" s="208" t="str">
        <f t="shared" si="37"/>
        <v>Debil</v>
      </c>
      <c r="R554" s="461" t="s">
        <v>516</v>
      </c>
      <c r="S554" s="224" t="str">
        <f t="shared" si="38"/>
        <v>DebilFuerte</v>
      </c>
      <c r="T554" s="224">
        <f>IFERROR(VLOOKUP(S554,'Tablas de calculos'!$AU$16:$AV$24,2,FALSE),"")</f>
        <v>7</v>
      </c>
      <c r="U554" s="208" t="str">
        <f>IFERROR(VLOOKUP(T554,'Tablas de calculos'!$AV$16:$AY$24,4),"")</f>
        <v>Débil</v>
      </c>
      <c r="V554" s="461" t="s">
        <v>576</v>
      </c>
      <c r="W554" s="461" t="s">
        <v>578</v>
      </c>
      <c r="X554" s="123" t="str">
        <f t="shared" si="39"/>
        <v>DébilNo disminuyeDirectamente</v>
      </c>
      <c r="Y554" s="208" t="str">
        <f>IFERROR(VLOOKUP(X554,'Tablas de calculos'!$AZ$4:$BE$11,5,FALSE),"")</f>
        <v/>
      </c>
      <c r="Z554" s="208" t="str">
        <f>IFERROR(VLOOKUP(X554,'Tablas de calculos'!$AZ$4:$BE$11,6,FALSE),"")</f>
        <v/>
      </c>
    </row>
    <row r="555" spans="1:26" ht="75" x14ac:dyDescent="0.25">
      <c r="A555" s="232" t="s">
        <v>1141</v>
      </c>
      <c r="B555" s="137">
        <v>31</v>
      </c>
      <c r="C555" s="205" t="str">
        <f>+VLOOKUP(Tabla9[[#This Row],[Cod. Riesgo]],Tabla_Riesgos[[Número]:[Tipo de Riesgo]],6,FALSE)</f>
        <v>Estratégico</v>
      </c>
      <c r="D555" s="119" t="s">
        <v>35</v>
      </c>
      <c r="E555" s="120" t="s">
        <v>734</v>
      </c>
      <c r="F555" s="121">
        <v>31.020000000000003</v>
      </c>
      <c r="G555" s="125" t="s">
        <v>246</v>
      </c>
      <c r="H555" s="472"/>
      <c r="I555" s="461"/>
      <c r="J555" s="461"/>
      <c r="K555" s="461"/>
      <c r="L555" s="461"/>
      <c r="M555" s="461"/>
      <c r="N555" s="461"/>
      <c r="O555" s="461"/>
      <c r="P555" s="123">
        <f t="shared" si="36"/>
        <v>0</v>
      </c>
      <c r="Q555" s="208" t="str">
        <f t="shared" si="37"/>
        <v>Debil</v>
      </c>
      <c r="R555" s="461" t="s">
        <v>516</v>
      </c>
      <c r="S555" s="224" t="str">
        <f t="shared" si="38"/>
        <v>DebilFuerte</v>
      </c>
      <c r="T555" s="224">
        <f>IFERROR(VLOOKUP(S555,'Tablas de calculos'!$AU$16:$AV$24,2,FALSE),"")</f>
        <v>7</v>
      </c>
      <c r="U555" s="208" t="str">
        <f>IFERROR(VLOOKUP(T555,'Tablas de calculos'!$AV$16:$AY$24,4),"")</f>
        <v>Débil</v>
      </c>
      <c r="V555" s="461" t="s">
        <v>576</v>
      </c>
      <c r="W555" s="461" t="s">
        <v>578</v>
      </c>
      <c r="X555" s="123" t="str">
        <f t="shared" si="39"/>
        <v>DébilNo disminuyeDirectamente</v>
      </c>
      <c r="Y555" s="208" t="str">
        <f>IFERROR(VLOOKUP(X555,'Tablas de calculos'!$AZ$4:$BE$11,5,FALSE),"")</f>
        <v/>
      </c>
      <c r="Z555" s="208" t="str">
        <f>IFERROR(VLOOKUP(X555,'Tablas de calculos'!$AZ$4:$BE$11,6,FALSE),"")</f>
        <v/>
      </c>
    </row>
    <row r="556" spans="1:26" ht="90" x14ac:dyDescent="0.25">
      <c r="A556" s="232" t="s">
        <v>1141</v>
      </c>
      <c r="B556" s="137">
        <v>31</v>
      </c>
      <c r="C556" s="205" t="str">
        <f>+VLOOKUP(Tabla9[[#This Row],[Cod. Riesgo]],Tabla_Riesgos[[Número]:[Tipo de Riesgo]],6,FALSE)</f>
        <v>Estratégico</v>
      </c>
      <c r="D556" s="119" t="s">
        <v>35</v>
      </c>
      <c r="E556" s="120" t="s">
        <v>734</v>
      </c>
      <c r="F556" s="121">
        <v>31.030000000000005</v>
      </c>
      <c r="G556" s="125" t="s">
        <v>247</v>
      </c>
      <c r="H556" s="472"/>
      <c r="I556" s="461"/>
      <c r="J556" s="461"/>
      <c r="K556" s="461"/>
      <c r="L556" s="461"/>
      <c r="M556" s="461"/>
      <c r="N556" s="461"/>
      <c r="O556" s="461"/>
      <c r="P556" s="123">
        <f t="shared" si="36"/>
        <v>0</v>
      </c>
      <c r="Q556" s="208" t="str">
        <f t="shared" si="37"/>
        <v>Debil</v>
      </c>
      <c r="R556" s="461" t="s">
        <v>516</v>
      </c>
      <c r="S556" s="224" t="str">
        <f t="shared" si="38"/>
        <v>DebilFuerte</v>
      </c>
      <c r="T556" s="224">
        <f>IFERROR(VLOOKUP(S556,'Tablas de calculos'!$AU$16:$AV$24,2,FALSE),"")</f>
        <v>7</v>
      </c>
      <c r="U556" s="208" t="str">
        <f>IFERROR(VLOOKUP(T556,'Tablas de calculos'!$AV$16:$AY$24,4),"")</f>
        <v>Débil</v>
      </c>
      <c r="V556" s="461" t="s">
        <v>576</v>
      </c>
      <c r="W556" s="461" t="s">
        <v>578</v>
      </c>
      <c r="X556" s="123" t="str">
        <f t="shared" si="39"/>
        <v>DébilNo disminuyeDirectamente</v>
      </c>
      <c r="Y556" s="208" t="str">
        <f>IFERROR(VLOOKUP(X556,'Tablas de calculos'!$AZ$4:$BE$11,5,FALSE),"")</f>
        <v/>
      </c>
      <c r="Z556" s="208" t="str">
        <f>IFERROR(VLOOKUP(X556,'Tablas de calculos'!$AZ$4:$BE$11,6,FALSE),"")</f>
        <v/>
      </c>
    </row>
    <row r="557" spans="1:26" ht="75" x14ac:dyDescent="0.25">
      <c r="A557" s="232" t="s">
        <v>1141</v>
      </c>
      <c r="B557" s="137">
        <v>31</v>
      </c>
      <c r="C557" s="205" t="str">
        <f>+VLOOKUP(Tabla9[[#This Row],[Cod. Riesgo]],Tabla_Riesgos[[Número]:[Tipo de Riesgo]],6,FALSE)</f>
        <v>Estratégico</v>
      </c>
      <c r="D557" s="119" t="s">
        <v>35</v>
      </c>
      <c r="E557" s="120" t="s">
        <v>734</v>
      </c>
      <c r="F557" s="121">
        <v>31.040000000000006</v>
      </c>
      <c r="G557" s="125" t="s">
        <v>248</v>
      </c>
      <c r="H557" s="472"/>
      <c r="I557" s="461"/>
      <c r="J557" s="461"/>
      <c r="K557" s="461"/>
      <c r="L557" s="461"/>
      <c r="M557" s="461"/>
      <c r="N557" s="461"/>
      <c r="O557" s="461"/>
      <c r="P557" s="123">
        <f t="shared" si="36"/>
        <v>0</v>
      </c>
      <c r="Q557" s="208" t="str">
        <f t="shared" si="37"/>
        <v>Debil</v>
      </c>
      <c r="R557" s="461" t="s">
        <v>516</v>
      </c>
      <c r="S557" s="224" t="str">
        <f t="shared" si="38"/>
        <v>DebilFuerte</v>
      </c>
      <c r="T557" s="224">
        <f>IFERROR(VLOOKUP(S557,'Tablas de calculos'!$AU$16:$AV$24,2,FALSE),"")</f>
        <v>7</v>
      </c>
      <c r="U557" s="208" t="str">
        <f>IFERROR(VLOOKUP(T557,'Tablas de calculos'!$AV$16:$AY$24,4),"")</f>
        <v>Débil</v>
      </c>
      <c r="V557" s="461" t="s">
        <v>576</v>
      </c>
      <c r="W557" s="461" t="s">
        <v>578</v>
      </c>
      <c r="X557" s="123" t="str">
        <f t="shared" si="39"/>
        <v>DébilNo disminuyeDirectamente</v>
      </c>
      <c r="Y557" s="208" t="str">
        <f>IFERROR(VLOOKUP(X557,'Tablas de calculos'!$AZ$4:$BE$11,5,FALSE),"")</f>
        <v/>
      </c>
      <c r="Z557" s="208" t="str">
        <f>IFERROR(VLOOKUP(X557,'Tablas de calculos'!$AZ$4:$BE$11,6,FALSE),"")</f>
        <v/>
      </c>
    </row>
    <row r="558" spans="1:26" ht="75" x14ac:dyDescent="0.25">
      <c r="A558" s="232" t="s">
        <v>1141</v>
      </c>
      <c r="B558" s="137">
        <v>31</v>
      </c>
      <c r="C558" s="205" t="str">
        <f>+VLOOKUP(Tabla9[[#This Row],[Cod. Riesgo]],Tabla_Riesgos[[Número]:[Tipo de Riesgo]],6,FALSE)</f>
        <v>Estratégico</v>
      </c>
      <c r="D558" s="119" t="s">
        <v>35</v>
      </c>
      <c r="E558" s="120" t="s">
        <v>734</v>
      </c>
      <c r="F558" s="121">
        <v>31.050000000000008</v>
      </c>
      <c r="G558" s="125" t="s">
        <v>249</v>
      </c>
      <c r="H558" s="472"/>
      <c r="I558" s="461"/>
      <c r="J558" s="461"/>
      <c r="K558" s="461"/>
      <c r="L558" s="461"/>
      <c r="M558" s="461"/>
      <c r="N558" s="461"/>
      <c r="O558" s="461"/>
      <c r="P558" s="123">
        <f t="shared" si="36"/>
        <v>0</v>
      </c>
      <c r="Q558" s="208" t="str">
        <f t="shared" si="37"/>
        <v>Debil</v>
      </c>
      <c r="R558" s="461" t="s">
        <v>516</v>
      </c>
      <c r="S558" s="224" t="str">
        <f t="shared" si="38"/>
        <v>DebilFuerte</v>
      </c>
      <c r="T558" s="224">
        <f>IFERROR(VLOOKUP(S558,'Tablas de calculos'!$AU$16:$AV$24,2,FALSE),"")</f>
        <v>7</v>
      </c>
      <c r="U558" s="208" t="str">
        <f>IFERROR(VLOOKUP(T558,'Tablas de calculos'!$AV$16:$AY$24,4),"")</f>
        <v>Débil</v>
      </c>
      <c r="V558" s="461" t="s">
        <v>576</v>
      </c>
      <c r="W558" s="461" t="s">
        <v>578</v>
      </c>
      <c r="X558" s="123" t="str">
        <f t="shared" si="39"/>
        <v>DébilNo disminuyeDirectamente</v>
      </c>
      <c r="Y558" s="208" t="str">
        <f>IFERROR(VLOOKUP(X558,'Tablas de calculos'!$AZ$4:$BE$11,5,FALSE),"")</f>
        <v/>
      </c>
      <c r="Z558" s="208" t="str">
        <f>IFERROR(VLOOKUP(X558,'Tablas de calculos'!$AZ$4:$BE$11,6,FALSE),"")</f>
        <v/>
      </c>
    </row>
    <row r="559" spans="1:26" ht="75" x14ac:dyDescent="0.25">
      <c r="A559" s="232" t="s">
        <v>1141</v>
      </c>
      <c r="B559" s="137">
        <v>33</v>
      </c>
      <c r="C559" s="205" t="str">
        <f>+VLOOKUP(Tabla9[[#This Row],[Cod. Riesgo]],Tabla_Riesgos[[Número]:[Tipo de Riesgo]],6,FALSE)</f>
        <v>Estratégico</v>
      </c>
      <c r="D559" s="119" t="s">
        <v>38</v>
      </c>
      <c r="E559" s="120" t="s">
        <v>39</v>
      </c>
      <c r="F559" s="121">
        <v>33.01</v>
      </c>
      <c r="G559" s="125" t="s">
        <v>250</v>
      </c>
      <c r="H559" s="472"/>
      <c r="I559" s="461"/>
      <c r="J559" s="461"/>
      <c r="K559" s="461"/>
      <c r="L559" s="461"/>
      <c r="M559" s="461"/>
      <c r="N559" s="461"/>
      <c r="O559" s="461"/>
      <c r="P559" s="123">
        <f t="shared" si="36"/>
        <v>0</v>
      </c>
      <c r="Q559" s="208" t="str">
        <f t="shared" si="37"/>
        <v>Debil</v>
      </c>
      <c r="R559" s="461" t="s">
        <v>516</v>
      </c>
      <c r="S559" s="224" t="str">
        <f t="shared" si="38"/>
        <v>DebilFuerte</v>
      </c>
      <c r="T559" s="224">
        <f>IFERROR(VLOOKUP(S559,'Tablas de calculos'!$AU$16:$AV$24,2,FALSE),"")</f>
        <v>7</v>
      </c>
      <c r="U559" s="208" t="str">
        <f>IFERROR(VLOOKUP(T559,'Tablas de calculos'!$AV$16:$AY$24,4),"")</f>
        <v>Débil</v>
      </c>
      <c r="V559" s="461" t="s">
        <v>576</v>
      </c>
      <c r="W559" s="461" t="s">
        <v>578</v>
      </c>
      <c r="X559" s="123" t="str">
        <f t="shared" si="39"/>
        <v>DébilNo disminuyeDirectamente</v>
      </c>
      <c r="Y559" s="208" t="str">
        <f>IFERROR(VLOOKUP(X559,'Tablas de calculos'!$AZ$4:$BE$11,5,FALSE),"")</f>
        <v/>
      </c>
      <c r="Z559" s="208" t="str">
        <f>IFERROR(VLOOKUP(X559,'Tablas de calculos'!$AZ$4:$BE$11,6,FALSE),"")</f>
        <v/>
      </c>
    </row>
    <row r="560" spans="1:26" ht="45" x14ac:dyDescent="0.25">
      <c r="A560" s="232" t="s">
        <v>1141</v>
      </c>
      <c r="B560" s="137">
        <v>33</v>
      </c>
      <c r="C560" s="205" t="str">
        <f>+VLOOKUP(Tabla9[[#This Row],[Cod. Riesgo]],Tabla_Riesgos[[Número]:[Tipo de Riesgo]],6,FALSE)</f>
        <v>Estratégico</v>
      </c>
      <c r="D560" s="119" t="s">
        <v>38</v>
      </c>
      <c r="E560" s="120" t="s">
        <v>39</v>
      </c>
      <c r="F560" s="121">
        <v>33.019999999999996</v>
      </c>
      <c r="G560" s="125" t="s">
        <v>251</v>
      </c>
      <c r="H560" s="472"/>
      <c r="I560" s="461"/>
      <c r="J560" s="461"/>
      <c r="K560" s="461"/>
      <c r="L560" s="461"/>
      <c r="M560" s="461"/>
      <c r="N560" s="461"/>
      <c r="O560" s="461"/>
      <c r="P560" s="123">
        <f t="shared" si="36"/>
        <v>0</v>
      </c>
      <c r="Q560" s="208" t="str">
        <f t="shared" si="37"/>
        <v>Debil</v>
      </c>
      <c r="R560" s="461" t="s">
        <v>516</v>
      </c>
      <c r="S560" s="224" t="str">
        <f t="shared" si="38"/>
        <v>DebilFuerte</v>
      </c>
      <c r="T560" s="224">
        <f>IFERROR(VLOOKUP(S560,'Tablas de calculos'!$AU$16:$AV$24,2,FALSE),"")</f>
        <v>7</v>
      </c>
      <c r="U560" s="208" t="str">
        <f>IFERROR(VLOOKUP(T560,'Tablas de calculos'!$AV$16:$AY$24,4),"")</f>
        <v>Débil</v>
      </c>
      <c r="V560" s="461" t="s">
        <v>576</v>
      </c>
      <c r="W560" s="461" t="s">
        <v>578</v>
      </c>
      <c r="X560" s="123" t="str">
        <f t="shared" si="39"/>
        <v>DébilNo disminuyeDirectamente</v>
      </c>
      <c r="Y560" s="208" t="str">
        <f>IFERROR(VLOOKUP(X560,'Tablas de calculos'!$AZ$4:$BE$11,5,FALSE),"")</f>
        <v/>
      </c>
      <c r="Z560" s="208" t="str">
        <f>IFERROR(VLOOKUP(X560,'Tablas de calculos'!$AZ$4:$BE$11,6,FALSE),"")</f>
        <v/>
      </c>
    </row>
    <row r="561" spans="1:26" ht="30" x14ac:dyDescent="0.25">
      <c r="A561" s="232" t="s">
        <v>1141</v>
      </c>
      <c r="B561" s="137">
        <v>33</v>
      </c>
      <c r="C561" s="205" t="str">
        <f>+VLOOKUP(Tabla9[[#This Row],[Cod. Riesgo]],Tabla_Riesgos[[Número]:[Tipo de Riesgo]],6,FALSE)</f>
        <v>Estratégico</v>
      </c>
      <c r="D561" s="119" t="s">
        <v>38</v>
      </c>
      <c r="E561" s="120" t="s">
        <v>39</v>
      </c>
      <c r="F561" s="121">
        <v>33.029999999999994</v>
      </c>
      <c r="G561" s="125" t="s">
        <v>252</v>
      </c>
      <c r="H561" s="472"/>
      <c r="I561" s="461"/>
      <c r="J561" s="461"/>
      <c r="K561" s="461"/>
      <c r="L561" s="461"/>
      <c r="M561" s="461"/>
      <c r="N561" s="461"/>
      <c r="O561" s="461"/>
      <c r="P561" s="123">
        <f t="shared" si="36"/>
        <v>0</v>
      </c>
      <c r="Q561" s="208" t="str">
        <f t="shared" si="37"/>
        <v>Debil</v>
      </c>
      <c r="R561" s="461" t="s">
        <v>516</v>
      </c>
      <c r="S561" s="224" t="str">
        <f t="shared" si="38"/>
        <v>DebilFuerte</v>
      </c>
      <c r="T561" s="224">
        <f>IFERROR(VLOOKUP(S561,'Tablas de calculos'!$AU$16:$AV$24,2,FALSE),"")</f>
        <v>7</v>
      </c>
      <c r="U561" s="208" t="str">
        <f>IFERROR(VLOOKUP(T561,'Tablas de calculos'!$AV$16:$AY$24,4),"")</f>
        <v>Débil</v>
      </c>
      <c r="V561" s="461" t="s">
        <v>576</v>
      </c>
      <c r="W561" s="461" t="s">
        <v>578</v>
      </c>
      <c r="X561" s="123" t="str">
        <f t="shared" si="39"/>
        <v>DébilNo disminuyeDirectamente</v>
      </c>
      <c r="Y561" s="208" t="str">
        <f>IFERROR(VLOOKUP(X561,'Tablas de calculos'!$AZ$4:$BE$11,5,FALSE),"")</f>
        <v/>
      </c>
      <c r="Z561" s="208" t="str">
        <f>IFERROR(VLOOKUP(X561,'Tablas de calculos'!$AZ$4:$BE$11,6,FALSE),"")</f>
        <v/>
      </c>
    </row>
    <row r="562" spans="1:26" ht="45" x14ac:dyDescent="0.25">
      <c r="A562" s="232" t="s">
        <v>1141</v>
      </c>
      <c r="B562" s="137">
        <v>33</v>
      </c>
      <c r="C562" s="205" t="str">
        <f>+VLOOKUP(Tabla9[[#This Row],[Cod. Riesgo]],Tabla_Riesgos[[Número]:[Tipo de Riesgo]],6,FALSE)</f>
        <v>Estratégico</v>
      </c>
      <c r="D562" s="119" t="s">
        <v>38</v>
      </c>
      <c r="E562" s="120" t="s">
        <v>39</v>
      </c>
      <c r="F562" s="121">
        <v>33.039999999999992</v>
      </c>
      <c r="G562" s="125" t="s">
        <v>253</v>
      </c>
      <c r="H562" s="472"/>
      <c r="I562" s="461"/>
      <c r="J562" s="461"/>
      <c r="K562" s="461"/>
      <c r="L562" s="461"/>
      <c r="M562" s="461"/>
      <c r="N562" s="461"/>
      <c r="O562" s="461"/>
      <c r="P562" s="123">
        <f t="shared" si="36"/>
        <v>0</v>
      </c>
      <c r="Q562" s="208" t="str">
        <f t="shared" si="37"/>
        <v>Debil</v>
      </c>
      <c r="R562" s="461" t="s">
        <v>516</v>
      </c>
      <c r="S562" s="224" t="str">
        <f t="shared" si="38"/>
        <v>DebilFuerte</v>
      </c>
      <c r="T562" s="224">
        <f>IFERROR(VLOOKUP(S562,'Tablas de calculos'!$AU$16:$AV$24,2,FALSE),"")</f>
        <v>7</v>
      </c>
      <c r="U562" s="208" t="str">
        <f>IFERROR(VLOOKUP(T562,'Tablas de calculos'!$AV$16:$AY$24,4),"")</f>
        <v>Débil</v>
      </c>
      <c r="V562" s="461" t="s">
        <v>576</v>
      </c>
      <c r="W562" s="461" t="s">
        <v>578</v>
      </c>
      <c r="X562" s="123" t="str">
        <f t="shared" si="39"/>
        <v>DébilNo disminuyeDirectamente</v>
      </c>
      <c r="Y562" s="208" t="str">
        <f>IFERROR(VLOOKUP(X562,'Tablas de calculos'!$AZ$4:$BE$11,5,FALSE),"")</f>
        <v/>
      </c>
      <c r="Z562" s="208" t="str">
        <f>IFERROR(VLOOKUP(X562,'Tablas de calculos'!$AZ$4:$BE$11,6,FALSE),"")</f>
        <v/>
      </c>
    </row>
    <row r="563" spans="1:26" ht="45" x14ac:dyDescent="0.25">
      <c r="A563" s="232" t="s">
        <v>1141</v>
      </c>
      <c r="B563" s="137">
        <v>34</v>
      </c>
      <c r="C563" s="205" t="str">
        <f>+VLOOKUP(Tabla9[[#This Row],[Cod. Riesgo]],Tabla_Riesgos[[Número]:[Tipo de Riesgo]],6,FALSE)</f>
        <v>Operativo</v>
      </c>
      <c r="D563" s="119" t="s">
        <v>38</v>
      </c>
      <c r="E563" s="120" t="s">
        <v>662</v>
      </c>
      <c r="F563" s="121">
        <v>34.01</v>
      </c>
      <c r="G563" s="125" t="s">
        <v>254</v>
      </c>
      <c r="H563" s="472"/>
      <c r="I563" s="461"/>
      <c r="J563" s="461"/>
      <c r="K563" s="461"/>
      <c r="L563" s="461"/>
      <c r="M563" s="461"/>
      <c r="N563" s="461"/>
      <c r="O563" s="461"/>
      <c r="P563" s="123">
        <f t="shared" si="36"/>
        <v>0</v>
      </c>
      <c r="Q563" s="208" t="str">
        <f t="shared" si="37"/>
        <v>Debil</v>
      </c>
      <c r="R563" s="461" t="s">
        <v>516</v>
      </c>
      <c r="S563" s="224" t="str">
        <f t="shared" si="38"/>
        <v>DebilFuerte</v>
      </c>
      <c r="T563" s="224">
        <f>IFERROR(VLOOKUP(S563,'Tablas de calculos'!$AU$16:$AV$24,2,FALSE),"")</f>
        <v>7</v>
      </c>
      <c r="U563" s="208" t="str">
        <f>IFERROR(VLOOKUP(T563,'Tablas de calculos'!$AV$16:$AY$24,4),"")</f>
        <v>Débil</v>
      </c>
      <c r="V563" s="461" t="s">
        <v>576</v>
      </c>
      <c r="W563" s="461" t="s">
        <v>578</v>
      </c>
      <c r="X563" s="123" t="str">
        <f t="shared" si="39"/>
        <v>DébilNo disminuyeDirectamente</v>
      </c>
      <c r="Y563" s="208" t="str">
        <f>IFERROR(VLOOKUP(X563,'Tablas de calculos'!$AZ$4:$BE$11,5,FALSE),"")</f>
        <v/>
      </c>
      <c r="Z563" s="208" t="str">
        <f>IFERROR(VLOOKUP(X563,'Tablas de calculos'!$AZ$4:$BE$11,6,FALSE),"")</f>
        <v/>
      </c>
    </row>
    <row r="564" spans="1:26" ht="45" x14ac:dyDescent="0.25">
      <c r="A564" s="232" t="s">
        <v>1141</v>
      </c>
      <c r="B564" s="137">
        <v>34</v>
      </c>
      <c r="C564" s="205" t="str">
        <f>+VLOOKUP(Tabla9[[#This Row],[Cod. Riesgo]],Tabla_Riesgos[[Número]:[Tipo de Riesgo]],6,FALSE)</f>
        <v>Operativo</v>
      </c>
      <c r="D564" s="119" t="s">
        <v>38</v>
      </c>
      <c r="E564" s="120" t="s">
        <v>662</v>
      </c>
      <c r="F564" s="121">
        <v>34.019999999999996</v>
      </c>
      <c r="G564" s="125" t="s">
        <v>255</v>
      </c>
      <c r="H564" s="472"/>
      <c r="I564" s="461"/>
      <c r="J564" s="461"/>
      <c r="K564" s="461"/>
      <c r="L564" s="461"/>
      <c r="M564" s="461"/>
      <c r="N564" s="461"/>
      <c r="O564" s="461"/>
      <c r="P564" s="123">
        <f t="shared" si="36"/>
        <v>0</v>
      </c>
      <c r="Q564" s="208" t="str">
        <f t="shared" si="37"/>
        <v>Debil</v>
      </c>
      <c r="R564" s="461" t="s">
        <v>516</v>
      </c>
      <c r="S564" s="224" t="str">
        <f t="shared" si="38"/>
        <v>DebilFuerte</v>
      </c>
      <c r="T564" s="224">
        <f>IFERROR(VLOOKUP(S564,'Tablas de calculos'!$AU$16:$AV$24,2,FALSE),"")</f>
        <v>7</v>
      </c>
      <c r="U564" s="208" t="str">
        <f>IFERROR(VLOOKUP(T564,'Tablas de calculos'!$AV$16:$AY$24,4),"")</f>
        <v>Débil</v>
      </c>
      <c r="V564" s="461" t="s">
        <v>576</v>
      </c>
      <c r="W564" s="461" t="s">
        <v>578</v>
      </c>
      <c r="X564" s="123" t="str">
        <f t="shared" si="39"/>
        <v>DébilNo disminuyeDirectamente</v>
      </c>
      <c r="Y564" s="208" t="str">
        <f>IFERROR(VLOOKUP(X564,'Tablas de calculos'!$AZ$4:$BE$11,5,FALSE),"")</f>
        <v/>
      </c>
      <c r="Z564" s="208" t="str">
        <f>IFERROR(VLOOKUP(X564,'Tablas de calculos'!$AZ$4:$BE$11,6,FALSE),"")</f>
        <v/>
      </c>
    </row>
    <row r="565" spans="1:26" ht="60" x14ac:dyDescent="0.25">
      <c r="A565" s="232" t="s">
        <v>1141</v>
      </c>
      <c r="B565" s="137">
        <v>35</v>
      </c>
      <c r="C565" s="205" t="str">
        <f>+VLOOKUP(Tabla9[[#This Row],[Cod. Riesgo]],Tabla_Riesgos[[Número]:[Tipo de Riesgo]],6,FALSE)</f>
        <v>Operativo</v>
      </c>
      <c r="D565" s="119" t="s">
        <v>38</v>
      </c>
      <c r="E565" s="120" t="s">
        <v>40</v>
      </c>
      <c r="F565" s="121">
        <v>35.01</v>
      </c>
      <c r="G565" s="125" t="s">
        <v>256</v>
      </c>
      <c r="H565" s="472"/>
      <c r="I565" s="461"/>
      <c r="J565" s="461"/>
      <c r="K565" s="461"/>
      <c r="L565" s="461"/>
      <c r="M565" s="461"/>
      <c r="N565" s="461"/>
      <c r="O565" s="461"/>
      <c r="P565" s="123">
        <f t="shared" si="36"/>
        <v>0</v>
      </c>
      <c r="Q565" s="208" t="str">
        <f t="shared" si="37"/>
        <v>Debil</v>
      </c>
      <c r="R565" s="461" t="s">
        <v>516</v>
      </c>
      <c r="S565" s="224" t="str">
        <f t="shared" si="38"/>
        <v>DebilFuerte</v>
      </c>
      <c r="T565" s="224">
        <f>IFERROR(VLOOKUP(S565,'Tablas de calculos'!$AU$16:$AV$24,2,FALSE),"")</f>
        <v>7</v>
      </c>
      <c r="U565" s="208" t="str">
        <f>IFERROR(VLOOKUP(T565,'Tablas de calculos'!$AV$16:$AY$24,4),"")</f>
        <v>Débil</v>
      </c>
      <c r="V565" s="461" t="s">
        <v>576</v>
      </c>
      <c r="W565" s="461" t="s">
        <v>578</v>
      </c>
      <c r="X565" s="123" t="str">
        <f t="shared" si="39"/>
        <v>DébilNo disminuyeDirectamente</v>
      </c>
      <c r="Y565" s="208" t="str">
        <f>IFERROR(VLOOKUP(X565,'Tablas de calculos'!$AZ$4:$BE$11,5,FALSE),"")</f>
        <v/>
      </c>
      <c r="Z565" s="208" t="str">
        <f>IFERROR(VLOOKUP(X565,'Tablas de calculos'!$AZ$4:$BE$11,6,FALSE),"")</f>
        <v/>
      </c>
    </row>
    <row r="566" spans="1:26" ht="45" x14ac:dyDescent="0.25">
      <c r="A566" s="232" t="s">
        <v>1141</v>
      </c>
      <c r="B566" s="137">
        <v>35</v>
      </c>
      <c r="C566" s="205" t="str">
        <f>+VLOOKUP(Tabla9[[#This Row],[Cod. Riesgo]],Tabla_Riesgos[[Número]:[Tipo de Riesgo]],6,FALSE)</f>
        <v>Operativo</v>
      </c>
      <c r="D566" s="119" t="s">
        <v>38</v>
      </c>
      <c r="E566" s="120" t="s">
        <v>40</v>
      </c>
      <c r="F566" s="121">
        <v>35.019999999999996</v>
      </c>
      <c r="G566" s="125" t="s">
        <v>257</v>
      </c>
      <c r="H566" s="472"/>
      <c r="I566" s="461"/>
      <c r="J566" s="461"/>
      <c r="K566" s="461"/>
      <c r="L566" s="461"/>
      <c r="M566" s="461"/>
      <c r="N566" s="461"/>
      <c r="O566" s="461"/>
      <c r="P566" s="123">
        <f t="shared" si="36"/>
        <v>0</v>
      </c>
      <c r="Q566" s="208" t="str">
        <f t="shared" si="37"/>
        <v>Debil</v>
      </c>
      <c r="R566" s="461" t="s">
        <v>516</v>
      </c>
      <c r="S566" s="224" t="str">
        <f t="shared" si="38"/>
        <v>DebilFuerte</v>
      </c>
      <c r="T566" s="224">
        <f>IFERROR(VLOOKUP(S566,'Tablas de calculos'!$AU$16:$AV$24,2,FALSE),"")</f>
        <v>7</v>
      </c>
      <c r="U566" s="208" t="str">
        <f>IFERROR(VLOOKUP(T566,'Tablas de calculos'!$AV$16:$AY$24,4),"")</f>
        <v>Débil</v>
      </c>
      <c r="V566" s="461" t="s">
        <v>576</v>
      </c>
      <c r="W566" s="461" t="s">
        <v>578</v>
      </c>
      <c r="X566" s="123" t="str">
        <f t="shared" si="39"/>
        <v>DébilNo disminuyeDirectamente</v>
      </c>
      <c r="Y566" s="208" t="str">
        <f>IFERROR(VLOOKUP(X566,'Tablas de calculos'!$AZ$4:$BE$11,5,FALSE),"")</f>
        <v/>
      </c>
      <c r="Z566" s="208" t="str">
        <f>IFERROR(VLOOKUP(X566,'Tablas de calculos'!$AZ$4:$BE$11,6,FALSE),"")</f>
        <v/>
      </c>
    </row>
    <row r="567" spans="1:26" ht="60" x14ac:dyDescent="0.25">
      <c r="A567" s="232" t="s">
        <v>1141</v>
      </c>
      <c r="B567" s="137">
        <v>35</v>
      </c>
      <c r="C567" s="205" t="str">
        <f>+VLOOKUP(Tabla9[[#This Row],[Cod. Riesgo]],Tabla_Riesgos[[Número]:[Tipo de Riesgo]],6,FALSE)</f>
        <v>Operativo</v>
      </c>
      <c r="D567" s="119" t="s">
        <v>38</v>
      </c>
      <c r="E567" s="120" t="s">
        <v>40</v>
      </c>
      <c r="F567" s="121">
        <v>35.029999999999994</v>
      </c>
      <c r="G567" s="125" t="s">
        <v>258</v>
      </c>
      <c r="H567" s="472"/>
      <c r="I567" s="461"/>
      <c r="J567" s="461"/>
      <c r="K567" s="461"/>
      <c r="L567" s="461"/>
      <c r="M567" s="461"/>
      <c r="N567" s="461"/>
      <c r="O567" s="461"/>
      <c r="P567" s="123">
        <f t="shared" si="36"/>
        <v>0</v>
      </c>
      <c r="Q567" s="208" t="str">
        <f t="shared" si="37"/>
        <v>Debil</v>
      </c>
      <c r="R567" s="461" t="s">
        <v>516</v>
      </c>
      <c r="S567" s="224" t="str">
        <f t="shared" si="38"/>
        <v>DebilFuerte</v>
      </c>
      <c r="T567" s="224">
        <f>IFERROR(VLOOKUP(S567,'Tablas de calculos'!$AU$16:$AV$24,2,FALSE),"")</f>
        <v>7</v>
      </c>
      <c r="U567" s="208" t="str">
        <f>IFERROR(VLOOKUP(T567,'Tablas de calculos'!$AV$16:$AY$24,4),"")</f>
        <v>Débil</v>
      </c>
      <c r="V567" s="461" t="s">
        <v>576</v>
      </c>
      <c r="W567" s="461" t="s">
        <v>578</v>
      </c>
      <c r="X567" s="123" t="str">
        <f t="shared" si="39"/>
        <v>DébilNo disminuyeDirectamente</v>
      </c>
      <c r="Y567" s="208" t="str">
        <f>IFERROR(VLOOKUP(X567,'Tablas de calculos'!$AZ$4:$BE$11,5,FALSE),"")</f>
        <v/>
      </c>
      <c r="Z567" s="208" t="str">
        <f>IFERROR(VLOOKUP(X567,'Tablas de calculos'!$AZ$4:$BE$11,6,FALSE),"")</f>
        <v/>
      </c>
    </row>
    <row r="568" spans="1:26" ht="135" x14ac:dyDescent="0.25">
      <c r="A568" s="232" t="s">
        <v>1141</v>
      </c>
      <c r="B568" s="137">
        <v>37</v>
      </c>
      <c r="C568" s="205" t="str">
        <f>+VLOOKUP(Tabla9[[#This Row],[Cod. Riesgo]],Tabla_Riesgos[[Número]:[Tipo de Riesgo]],6,FALSE)</f>
        <v>Estratégico</v>
      </c>
      <c r="D568" s="119" t="s">
        <v>38</v>
      </c>
      <c r="E568" s="120" t="s">
        <v>663</v>
      </c>
      <c r="F568" s="121">
        <v>37.01</v>
      </c>
      <c r="G568" s="125" t="s">
        <v>259</v>
      </c>
      <c r="H568" s="472"/>
      <c r="I568" s="461"/>
      <c r="J568" s="461"/>
      <c r="K568" s="461"/>
      <c r="L568" s="461"/>
      <c r="M568" s="461"/>
      <c r="N568" s="461"/>
      <c r="O568" s="461"/>
      <c r="P568" s="123">
        <f t="shared" si="36"/>
        <v>0</v>
      </c>
      <c r="Q568" s="208" t="str">
        <f t="shared" si="37"/>
        <v>Debil</v>
      </c>
      <c r="R568" s="461" t="s">
        <v>516</v>
      </c>
      <c r="S568" s="224" t="str">
        <f t="shared" si="38"/>
        <v>DebilFuerte</v>
      </c>
      <c r="T568" s="224">
        <f>IFERROR(VLOOKUP(S568,'Tablas de calculos'!$AU$16:$AV$24,2,FALSE),"")</f>
        <v>7</v>
      </c>
      <c r="U568" s="208" t="str">
        <f>IFERROR(VLOOKUP(T568,'Tablas de calculos'!$AV$16:$AY$24,4),"")</f>
        <v>Débil</v>
      </c>
      <c r="V568" s="461" t="s">
        <v>576</v>
      </c>
      <c r="W568" s="461" t="s">
        <v>578</v>
      </c>
      <c r="X568" s="123" t="str">
        <f t="shared" si="39"/>
        <v>DébilNo disminuyeDirectamente</v>
      </c>
      <c r="Y568" s="208" t="str">
        <f>IFERROR(VLOOKUP(X568,'Tablas de calculos'!$AZ$4:$BE$11,5,FALSE),"")</f>
        <v/>
      </c>
      <c r="Z568" s="208" t="str">
        <f>IFERROR(VLOOKUP(X568,'Tablas de calculos'!$AZ$4:$BE$11,6,FALSE),"")</f>
        <v/>
      </c>
    </row>
    <row r="569" spans="1:26" ht="45" x14ac:dyDescent="0.25">
      <c r="A569" s="232" t="s">
        <v>1141</v>
      </c>
      <c r="B569" s="137">
        <v>38</v>
      </c>
      <c r="C569" s="205" t="str">
        <f>+VLOOKUP(Tabla9[[#This Row],[Cod. Riesgo]],Tabla_Riesgos[[Número]:[Tipo de Riesgo]],6,FALSE)</f>
        <v>Operativo</v>
      </c>
      <c r="D569" s="119" t="s">
        <v>43</v>
      </c>
      <c r="E569" s="120" t="s">
        <v>664</v>
      </c>
      <c r="F569" s="121">
        <v>38.01</v>
      </c>
      <c r="G569" s="125" t="s">
        <v>260</v>
      </c>
      <c r="H569" s="472"/>
      <c r="I569" s="461"/>
      <c r="J569" s="461"/>
      <c r="K569" s="461"/>
      <c r="L569" s="461"/>
      <c r="M569" s="461"/>
      <c r="N569" s="461"/>
      <c r="O569" s="461"/>
      <c r="P569" s="123">
        <f t="shared" si="36"/>
        <v>0</v>
      </c>
      <c r="Q569" s="208" t="str">
        <f t="shared" si="37"/>
        <v>Debil</v>
      </c>
      <c r="R569" s="461" t="s">
        <v>516</v>
      </c>
      <c r="S569" s="224" t="str">
        <f t="shared" si="38"/>
        <v>DebilFuerte</v>
      </c>
      <c r="T569" s="224">
        <f>IFERROR(VLOOKUP(S569,'Tablas de calculos'!$AU$16:$AV$24,2,FALSE),"")</f>
        <v>7</v>
      </c>
      <c r="U569" s="208" t="str">
        <f>IFERROR(VLOOKUP(T569,'Tablas de calculos'!$AV$16:$AY$24,4),"")</f>
        <v>Débil</v>
      </c>
      <c r="V569" s="461" t="s">
        <v>576</v>
      </c>
      <c r="W569" s="461" t="s">
        <v>578</v>
      </c>
      <c r="X569" s="123" t="str">
        <f t="shared" si="39"/>
        <v>DébilNo disminuyeDirectamente</v>
      </c>
      <c r="Y569" s="208" t="str">
        <f>IFERROR(VLOOKUP(X569,'Tablas de calculos'!$AZ$4:$BE$11,5,FALSE),"")</f>
        <v/>
      </c>
      <c r="Z569" s="208" t="str">
        <f>IFERROR(VLOOKUP(X569,'Tablas de calculos'!$AZ$4:$BE$11,6,FALSE),"")</f>
        <v/>
      </c>
    </row>
    <row r="570" spans="1:26" ht="45" x14ac:dyDescent="0.25">
      <c r="A570" s="232" t="s">
        <v>1141</v>
      </c>
      <c r="B570" s="137">
        <v>38</v>
      </c>
      <c r="C570" s="205" t="str">
        <f>+VLOOKUP(Tabla9[[#This Row],[Cod. Riesgo]],Tabla_Riesgos[[Número]:[Tipo de Riesgo]],6,FALSE)</f>
        <v>Operativo</v>
      </c>
      <c r="D570" s="119" t="s">
        <v>43</v>
      </c>
      <c r="E570" s="120" t="s">
        <v>664</v>
      </c>
      <c r="F570" s="121">
        <v>38.019999999999996</v>
      </c>
      <c r="G570" s="125" t="s">
        <v>261</v>
      </c>
      <c r="H570" s="472"/>
      <c r="I570" s="461"/>
      <c r="J570" s="461"/>
      <c r="K570" s="461"/>
      <c r="L570" s="461"/>
      <c r="M570" s="461"/>
      <c r="N570" s="461"/>
      <c r="O570" s="461"/>
      <c r="P570" s="123">
        <f t="shared" si="36"/>
        <v>0</v>
      </c>
      <c r="Q570" s="208" t="str">
        <f t="shared" si="37"/>
        <v>Debil</v>
      </c>
      <c r="R570" s="461" t="s">
        <v>516</v>
      </c>
      <c r="S570" s="224" t="str">
        <f t="shared" si="38"/>
        <v>DebilFuerte</v>
      </c>
      <c r="T570" s="224">
        <f>IFERROR(VLOOKUP(S570,'Tablas de calculos'!$AU$16:$AV$24,2,FALSE),"")</f>
        <v>7</v>
      </c>
      <c r="U570" s="208" t="str">
        <f>IFERROR(VLOOKUP(T570,'Tablas de calculos'!$AV$16:$AY$24,4),"")</f>
        <v>Débil</v>
      </c>
      <c r="V570" s="461" t="s">
        <v>576</v>
      </c>
      <c r="W570" s="461" t="s">
        <v>578</v>
      </c>
      <c r="X570" s="123" t="str">
        <f t="shared" si="39"/>
        <v>DébilNo disminuyeDirectamente</v>
      </c>
      <c r="Y570" s="208" t="str">
        <f>IFERROR(VLOOKUP(X570,'Tablas de calculos'!$AZ$4:$BE$11,5,FALSE),"")</f>
        <v/>
      </c>
      <c r="Z570" s="208" t="str">
        <f>IFERROR(VLOOKUP(X570,'Tablas de calculos'!$AZ$4:$BE$11,6,FALSE),"")</f>
        <v/>
      </c>
    </row>
    <row r="571" spans="1:26" ht="60" x14ac:dyDescent="0.25">
      <c r="A571" s="232" t="s">
        <v>1141</v>
      </c>
      <c r="B571" s="137">
        <v>39</v>
      </c>
      <c r="C571" s="205" t="str">
        <f>+VLOOKUP(Tabla9[[#This Row],[Cod. Riesgo]],Tabla_Riesgos[[Número]:[Tipo de Riesgo]],6,FALSE)</f>
        <v>Estratégico</v>
      </c>
      <c r="D571" s="119" t="s">
        <v>43</v>
      </c>
      <c r="E571" s="120" t="s">
        <v>44</v>
      </c>
      <c r="F571" s="121">
        <v>39.01</v>
      </c>
      <c r="G571" s="125" t="s">
        <v>215</v>
      </c>
      <c r="H571" s="472"/>
      <c r="I571" s="461"/>
      <c r="J571" s="461"/>
      <c r="K571" s="461"/>
      <c r="L571" s="461"/>
      <c r="M571" s="461"/>
      <c r="N571" s="461"/>
      <c r="O571" s="461"/>
      <c r="P571" s="123">
        <f t="shared" si="36"/>
        <v>0</v>
      </c>
      <c r="Q571" s="208" t="str">
        <f t="shared" si="37"/>
        <v>Debil</v>
      </c>
      <c r="R571" s="461" t="s">
        <v>516</v>
      </c>
      <c r="S571" s="224" t="str">
        <f t="shared" si="38"/>
        <v>DebilFuerte</v>
      </c>
      <c r="T571" s="224">
        <f>IFERROR(VLOOKUP(S571,'Tablas de calculos'!$AU$16:$AV$24,2,FALSE),"")</f>
        <v>7</v>
      </c>
      <c r="U571" s="208" t="str">
        <f>IFERROR(VLOOKUP(T571,'Tablas de calculos'!$AV$16:$AY$24,4),"")</f>
        <v>Débil</v>
      </c>
      <c r="V571" s="461" t="s">
        <v>576</v>
      </c>
      <c r="W571" s="461" t="s">
        <v>578</v>
      </c>
      <c r="X571" s="123" t="str">
        <f t="shared" si="39"/>
        <v>DébilNo disminuyeDirectamente</v>
      </c>
      <c r="Y571" s="208" t="str">
        <f>IFERROR(VLOOKUP(X571,'Tablas de calculos'!$AZ$4:$BE$11,5,FALSE),"")</f>
        <v/>
      </c>
      <c r="Z571" s="208" t="str">
        <f>IFERROR(VLOOKUP(X571,'Tablas de calculos'!$AZ$4:$BE$11,6,FALSE),"")</f>
        <v/>
      </c>
    </row>
    <row r="572" spans="1:26" ht="60" x14ac:dyDescent="0.25">
      <c r="A572" s="232" t="s">
        <v>1141</v>
      </c>
      <c r="B572" s="137">
        <v>39</v>
      </c>
      <c r="C572" s="205" t="str">
        <f>+VLOOKUP(Tabla9[[#This Row],[Cod. Riesgo]],Tabla_Riesgos[[Número]:[Tipo de Riesgo]],6,FALSE)</f>
        <v>Estratégico</v>
      </c>
      <c r="D572" s="119" t="s">
        <v>43</v>
      </c>
      <c r="E572" s="120" t="s">
        <v>44</v>
      </c>
      <c r="F572" s="121">
        <v>39.019999999999996</v>
      </c>
      <c r="G572" s="125" t="s">
        <v>216</v>
      </c>
      <c r="H572" s="472"/>
      <c r="I572" s="461"/>
      <c r="J572" s="461"/>
      <c r="K572" s="461"/>
      <c r="L572" s="461"/>
      <c r="M572" s="461"/>
      <c r="N572" s="461"/>
      <c r="O572" s="461"/>
      <c r="P572" s="123">
        <f t="shared" si="36"/>
        <v>0</v>
      </c>
      <c r="Q572" s="208" t="str">
        <f t="shared" si="37"/>
        <v>Debil</v>
      </c>
      <c r="R572" s="461" t="s">
        <v>516</v>
      </c>
      <c r="S572" s="224" t="str">
        <f t="shared" si="38"/>
        <v>DebilFuerte</v>
      </c>
      <c r="T572" s="224">
        <f>IFERROR(VLOOKUP(S572,'Tablas de calculos'!$AU$16:$AV$24,2,FALSE),"")</f>
        <v>7</v>
      </c>
      <c r="U572" s="208" t="str">
        <f>IFERROR(VLOOKUP(T572,'Tablas de calculos'!$AV$16:$AY$24,4),"")</f>
        <v>Débil</v>
      </c>
      <c r="V572" s="461" t="s">
        <v>576</v>
      </c>
      <c r="W572" s="461" t="s">
        <v>578</v>
      </c>
      <c r="X572" s="123" t="str">
        <f t="shared" si="39"/>
        <v>DébilNo disminuyeDirectamente</v>
      </c>
      <c r="Y572" s="208" t="str">
        <f>IFERROR(VLOOKUP(X572,'Tablas de calculos'!$AZ$4:$BE$11,5,FALSE),"")</f>
        <v/>
      </c>
      <c r="Z572" s="208" t="str">
        <f>IFERROR(VLOOKUP(X572,'Tablas de calculos'!$AZ$4:$BE$11,6,FALSE),"")</f>
        <v/>
      </c>
    </row>
    <row r="573" spans="1:26" ht="30" x14ac:dyDescent="0.25">
      <c r="A573" s="232" t="s">
        <v>1141</v>
      </c>
      <c r="B573" s="137">
        <v>39</v>
      </c>
      <c r="C573" s="205" t="str">
        <f>+VLOOKUP(Tabla9[[#This Row],[Cod. Riesgo]],Tabla_Riesgos[[Número]:[Tipo de Riesgo]],6,FALSE)</f>
        <v>Estratégico</v>
      </c>
      <c r="D573" s="119" t="s">
        <v>43</v>
      </c>
      <c r="E573" s="120" t="s">
        <v>44</v>
      </c>
      <c r="F573" s="121">
        <v>39.029999999999994</v>
      </c>
      <c r="G573" s="125" t="s">
        <v>217</v>
      </c>
      <c r="H573" s="472"/>
      <c r="I573" s="461"/>
      <c r="J573" s="461"/>
      <c r="K573" s="461"/>
      <c r="L573" s="461"/>
      <c r="M573" s="461"/>
      <c r="N573" s="461"/>
      <c r="O573" s="461"/>
      <c r="P573" s="123">
        <f t="shared" si="36"/>
        <v>0</v>
      </c>
      <c r="Q573" s="208" t="str">
        <f t="shared" si="37"/>
        <v>Debil</v>
      </c>
      <c r="R573" s="461" t="s">
        <v>516</v>
      </c>
      <c r="S573" s="224" t="str">
        <f t="shared" si="38"/>
        <v>DebilFuerte</v>
      </c>
      <c r="T573" s="224">
        <f>IFERROR(VLOOKUP(S573,'Tablas de calculos'!$AU$16:$AV$24,2,FALSE),"")</f>
        <v>7</v>
      </c>
      <c r="U573" s="208" t="str">
        <f>IFERROR(VLOOKUP(T573,'Tablas de calculos'!$AV$16:$AY$24,4),"")</f>
        <v>Débil</v>
      </c>
      <c r="V573" s="461" t="s">
        <v>576</v>
      </c>
      <c r="W573" s="461" t="s">
        <v>578</v>
      </c>
      <c r="X573" s="123" t="str">
        <f t="shared" si="39"/>
        <v>DébilNo disminuyeDirectamente</v>
      </c>
      <c r="Y573" s="208" t="str">
        <f>IFERROR(VLOOKUP(X573,'Tablas de calculos'!$AZ$4:$BE$11,5,FALSE),"")</f>
        <v/>
      </c>
      <c r="Z573" s="208" t="str">
        <f>IFERROR(VLOOKUP(X573,'Tablas de calculos'!$AZ$4:$BE$11,6,FALSE),"")</f>
        <v/>
      </c>
    </row>
    <row r="574" spans="1:26" ht="60" x14ac:dyDescent="0.25">
      <c r="A574" s="232" t="s">
        <v>1141</v>
      </c>
      <c r="B574" s="137">
        <v>40</v>
      </c>
      <c r="C574" s="205" t="str">
        <f>+VLOOKUP(Tabla9[[#This Row],[Cod. Riesgo]],Tabla_Riesgos[[Número]:[Tipo de Riesgo]],6,FALSE)</f>
        <v>Operativo</v>
      </c>
      <c r="D574" s="119" t="s">
        <v>43</v>
      </c>
      <c r="E574" s="120" t="s">
        <v>743</v>
      </c>
      <c r="F574" s="121">
        <v>40.01</v>
      </c>
      <c r="G574" s="125" t="s">
        <v>262</v>
      </c>
      <c r="H574" s="472"/>
      <c r="I574" s="461"/>
      <c r="J574" s="461"/>
      <c r="K574" s="461"/>
      <c r="L574" s="461"/>
      <c r="M574" s="461"/>
      <c r="N574" s="461"/>
      <c r="O574" s="461"/>
      <c r="P574" s="123">
        <f t="shared" si="36"/>
        <v>0</v>
      </c>
      <c r="Q574" s="208" t="str">
        <f t="shared" si="37"/>
        <v>Debil</v>
      </c>
      <c r="R574" s="461" t="s">
        <v>516</v>
      </c>
      <c r="S574" s="224" t="str">
        <f t="shared" si="38"/>
        <v>DebilFuerte</v>
      </c>
      <c r="T574" s="224">
        <f>IFERROR(VLOOKUP(S574,'Tablas de calculos'!$AU$16:$AV$24,2,FALSE),"")</f>
        <v>7</v>
      </c>
      <c r="U574" s="208" t="str">
        <f>IFERROR(VLOOKUP(T574,'Tablas de calculos'!$AV$16:$AY$24,4),"")</f>
        <v>Débil</v>
      </c>
      <c r="V574" s="461" t="s">
        <v>576</v>
      </c>
      <c r="W574" s="461" t="s">
        <v>578</v>
      </c>
      <c r="X574" s="123" t="str">
        <f t="shared" si="39"/>
        <v>DébilNo disminuyeDirectamente</v>
      </c>
      <c r="Y574" s="208" t="str">
        <f>IFERROR(VLOOKUP(X574,'Tablas de calculos'!$AZ$4:$BE$11,5,FALSE),"")</f>
        <v/>
      </c>
      <c r="Z574" s="208" t="str">
        <f>IFERROR(VLOOKUP(X574,'Tablas de calculos'!$AZ$4:$BE$11,6,FALSE),"")</f>
        <v/>
      </c>
    </row>
    <row r="575" spans="1:26" ht="45" x14ac:dyDescent="0.25">
      <c r="A575" s="232" t="s">
        <v>1141</v>
      </c>
      <c r="B575" s="137">
        <v>40</v>
      </c>
      <c r="C575" s="205" t="str">
        <f>+VLOOKUP(Tabla9[[#This Row],[Cod. Riesgo]],Tabla_Riesgos[[Número]:[Tipo de Riesgo]],6,FALSE)</f>
        <v>Operativo</v>
      </c>
      <c r="D575" s="119" t="s">
        <v>43</v>
      </c>
      <c r="E575" s="120" t="s">
        <v>743</v>
      </c>
      <c r="F575" s="121">
        <v>40.019999999999996</v>
      </c>
      <c r="G575" s="125" t="s">
        <v>251</v>
      </c>
      <c r="H575" s="472"/>
      <c r="I575" s="461"/>
      <c r="J575" s="461"/>
      <c r="K575" s="461"/>
      <c r="L575" s="461"/>
      <c r="M575" s="461"/>
      <c r="N575" s="461"/>
      <c r="O575" s="461"/>
      <c r="P575" s="123">
        <f t="shared" si="36"/>
        <v>0</v>
      </c>
      <c r="Q575" s="208" t="str">
        <f t="shared" si="37"/>
        <v>Debil</v>
      </c>
      <c r="R575" s="461" t="s">
        <v>516</v>
      </c>
      <c r="S575" s="224" t="str">
        <f t="shared" si="38"/>
        <v>DebilFuerte</v>
      </c>
      <c r="T575" s="224">
        <f>IFERROR(VLOOKUP(S575,'Tablas de calculos'!$AU$16:$AV$24,2,FALSE),"")</f>
        <v>7</v>
      </c>
      <c r="U575" s="208" t="str">
        <f>IFERROR(VLOOKUP(T575,'Tablas de calculos'!$AV$16:$AY$24,4),"")</f>
        <v>Débil</v>
      </c>
      <c r="V575" s="461" t="s">
        <v>576</v>
      </c>
      <c r="W575" s="461" t="s">
        <v>578</v>
      </c>
      <c r="X575" s="123" t="str">
        <f t="shared" si="39"/>
        <v>DébilNo disminuyeDirectamente</v>
      </c>
      <c r="Y575" s="208" t="str">
        <f>IFERROR(VLOOKUP(X575,'Tablas de calculos'!$AZ$4:$BE$11,5,FALSE),"")</f>
        <v/>
      </c>
      <c r="Z575" s="208" t="str">
        <f>IFERROR(VLOOKUP(X575,'Tablas de calculos'!$AZ$4:$BE$11,6,FALSE),"")</f>
        <v/>
      </c>
    </row>
    <row r="576" spans="1:26" ht="45" x14ac:dyDescent="0.25">
      <c r="A576" s="232" t="s">
        <v>1141</v>
      </c>
      <c r="B576" s="137">
        <v>41</v>
      </c>
      <c r="C576" s="205" t="str">
        <f>+VLOOKUP(Tabla9[[#This Row],[Cod. Riesgo]],Tabla_Riesgos[[Número]:[Tipo de Riesgo]],6,FALSE)</f>
        <v>Estratégico</v>
      </c>
      <c r="D576" s="119" t="s">
        <v>43</v>
      </c>
      <c r="E576" s="120" t="s">
        <v>665</v>
      </c>
      <c r="F576" s="121">
        <v>41.01</v>
      </c>
      <c r="G576" s="125" t="s">
        <v>263</v>
      </c>
      <c r="H576" s="472"/>
      <c r="I576" s="461"/>
      <c r="J576" s="461"/>
      <c r="K576" s="461"/>
      <c r="L576" s="461"/>
      <c r="M576" s="461"/>
      <c r="N576" s="461"/>
      <c r="O576" s="461"/>
      <c r="P576" s="123">
        <f t="shared" si="36"/>
        <v>0</v>
      </c>
      <c r="Q576" s="208" t="str">
        <f t="shared" si="37"/>
        <v>Debil</v>
      </c>
      <c r="R576" s="461" t="s">
        <v>516</v>
      </c>
      <c r="S576" s="224" t="str">
        <f t="shared" si="38"/>
        <v>DebilFuerte</v>
      </c>
      <c r="T576" s="224">
        <f>IFERROR(VLOOKUP(S576,'Tablas de calculos'!$AU$16:$AV$24,2,FALSE),"")</f>
        <v>7</v>
      </c>
      <c r="U576" s="208" t="str">
        <f>IFERROR(VLOOKUP(T576,'Tablas de calculos'!$AV$16:$AY$24,4),"")</f>
        <v>Débil</v>
      </c>
      <c r="V576" s="461" t="s">
        <v>576</v>
      </c>
      <c r="W576" s="461" t="s">
        <v>578</v>
      </c>
      <c r="X576" s="123" t="str">
        <f t="shared" si="39"/>
        <v>DébilNo disminuyeDirectamente</v>
      </c>
      <c r="Y576" s="208" t="str">
        <f>IFERROR(VLOOKUP(X576,'Tablas de calculos'!$AZ$4:$BE$11,5,FALSE),"")</f>
        <v/>
      </c>
      <c r="Z576" s="208" t="str">
        <f>IFERROR(VLOOKUP(X576,'Tablas de calculos'!$AZ$4:$BE$11,6,FALSE),"")</f>
        <v/>
      </c>
    </row>
    <row r="577" spans="1:26" ht="60" x14ac:dyDescent="0.25">
      <c r="A577" s="232" t="s">
        <v>1141</v>
      </c>
      <c r="B577" s="137">
        <v>42</v>
      </c>
      <c r="C577" s="205" t="str">
        <f>+VLOOKUP(Tabla9[[#This Row],[Cod. Riesgo]],Tabla_Riesgos[[Número]:[Tipo de Riesgo]],6,FALSE)</f>
        <v>Operativo</v>
      </c>
      <c r="D577" s="119" t="s">
        <v>43</v>
      </c>
      <c r="E577" s="120" t="s">
        <v>666</v>
      </c>
      <c r="F577" s="121">
        <v>42.01</v>
      </c>
      <c r="G577" s="125" t="s">
        <v>264</v>
      </c>
      <c r="H577" s="472"/>
      <c r="I577" s="461"/>
      <c r="J577" s="461"/>
      <c r="K577" s="461"/>
      <c r="L577" s="461"/>
      <c r="M577" s="461"/>
      <c r="N577" s="461"/>
      <c r="O577" s="461"/>
      <c r="P577" s="123">
        <f t="shared" si="36"/>
        <v>0</v>
      </c>
      <c r="Q577" s="208" t="str">
        <f t="shared" si="37"/>
        <v>Debil</v>
      </c>
      <c r="R577" s="461" t="s">
        <v>516</v>
      </c>
      <c r="S577" s="224" t="str">
        <f t="shared" si="38"/>
        <v>DebilFuerte</v>
      </c>
      <c r="T577" s="224">
        <f>IFERROR(VLOOKUP(S577,'Tablas de calculos'!$AU$16:$AV$24,2,FALSE),"")</f>
        <v>7</v>
      </c>
      <c r="U577" s="208" t="str">
        <f>IFERROR(VLOOKUP(T577,'Tablas de calculos'!$AV$16:$AY$24,4),"")</f>
        <v>Débil</v>
      </c>
      <c r="V577" s="461" t="s">
        <v>576</v>
      </c>
      <c r="W577" s="461" t="s">
        <v>578</v>
      </c>
      <c r="X577" s="123" t="str">
        <f t="shared" si="39"/>
        <v>DébilNo disminuyeDirectamente</v>
      </c>
      <c r="Y577" s="208" t="str">
        <f>IFERROR(VLOOKUP(X577,'Tablas de calculos'!$AZ$4:$BE$11,5,FALSE),"")</f>
        <v/>
      </c>
      <c r="Z577" s="208" t="str">
        <f>IFERROR(VLOOKUP(X577,'Tablas de calculos'!$AZ$4:$BE$11,6,FALSE),"")</f>
        <v/>
      </c>
    </row>
    <row r="578" spans="1:26" ht="45" x14ac:dyDescent="0.25">
      <c r="A578" s="232" t="s">
        <v>1141</v>
      </c>
      <c r="B578" s="137">
        <v>42</v>
      </c>
      <c r="C578" s="205" t="str">
        <f>+VLOOKUP(Tabla9[[#This Row],[Cod. Riesgo]],Tabla_Riesgos[[Número]:[Tipo de Riesgo]],6,FALSE)</f>
        <v>Operativo</v>
      </c>
      <c r="D578" s="119" t="s">
        <v>43</v>
      </c>
      <c r="E578" s="120" t="s">
        <v>666</v>
      </c>
      <c r="F578" s="121">
        <v>42.019999999999996</v>
      </c>
      <c r="G578" s="125" t="s">
        <v>265</v>
      </c>
      <c r="H578" s="472"/>
      <c r="I578" s="461"/>
      <c r="J578" s="461"/>
      <c r="K578" s="461"/>
      <c r="L578" s="461"/>
      <c r="M578" s="461"/>
      <c r="N578" s="461"/>
      <c r="O578" s="461"/>
      <c r="P578" s="123">
        <f t="shared" si="36"/>
        <v>0</v>
      </c>
      <c r="Q578" s="208" t="str">
        <f t="shared" si="37"/>
        <v>Debil</v>
      </c>
      <c r="R578" s="461" t="s">
        <v>516</v>
      </c>
      <c r="S578" s="224" t="str">
        <f t="shared" si="38"/>
        <v>DebilFuerte</v>
      </c>
      <c r="T578" s="224">
        <f>IFERROR(VLOOKUP(S578,'Tablas de calculos'!$AU$16:$AV$24,2,FALSE),"")</f>
        <v>7</v>
      </c>
      <c r="U578" s="208" t="str">
        <f>IFERROR(VLOOKUP(T578,'Tablas de calculos'!$AV$16:$AY$24,4),"")</f>
        <v>Débil</v>
      </c>
      <c r="V578" s="461" t="s">
        <v>576</v>
      </c>
      <c r="W578" s="461" t="s">
        <v>578</v>
      </c>
      <c r="X578" s="123" t="str">
        <f t="shared" si="39"/>
        <v>DébilNo disminuyeDirectamente</v>
      </c>
      <c r="Y578" s="208" t="str">
        <f>IFERROR(VLOOKUP(X578,'Tablas de calculos'!$AZ$4:$BE$11,5,FALSE),"")</f>
        <v/>
      </c>
      <c r="Z578" s="208" t="str">
        <f>IFERROR(VLOOKUP(X578,'Tablas de calculos'!$AZ$4:$BE$11,6,FALSE),"")</f>
        <v/>
      </c>
    </row>
    <row r="579" spans="1:26" ht="60" x14ac:dyDescent="0.25">
      <c r="A579" s="232" t="s">
        <v>1141</v>
      </c>
      <c r="B579" s="137">
        <v>43</v>
      </c>
      <c r="C579" s="205" t="str">
        <f>+VLOOKUP(Tabla9[[#This Row],[Cod. Riesgo]],Tabla_Riesgos[[Número]:[Tipo de Riesgo]],6,FALSE)</f>
        <v>Operativo</v>
      </c>
      <c r="D579" s="119" t="s">
        <v>45</v>
      </c>
      <c r="E579" s="120" t="s">
        <v>667</v>
      </c>
      <c r="F579" s="121">
        <v>43.01</v>
      </c>
      <c r="G579" s="125" t="s">
        <v>266</v>
      </c>
      <c r="H579" s="472"/>
      <c r="I579" s="461"/>
      <c r="J579" s="461"/>
      <c r="K579" s="461"/>
      <c r="L579" s="461"/>
      <c r="M579" s="461"/>
      <c r="N579" s="461"/>
      <c r="O579" s="461"/>
      <c r="P579" s="123">
        <f t="shared" si="36"/>
        <v>0</v>
      </c>
      <c r="Q579" s="208" t="str">
        <f t="shared" si="37"/>
        <v>Debil</v>
      </c>
      <c r="R579" s="461" t="s">
        <v>516</v>
      </c>
      <c r="S579" s="224" t="str">
        <f t="shared" si="38"/>
        <v>DebilFuerte</v>
      </c>
      <c r="T579" s="224">
        <f>IFERROR(VLOOKUP(S579,'Tablas de calculos'!$AU$16:$AV$24,2,FALSE),"")</f>
        <v>7</v>
      </c>
      <c r="U579" s="208" t="str">
        <f>IFERROR(VLOOKUP(T579,'Tablas de calculos'!$AV$16:$AY$24,4),"")</f>
        <v>Débil</v>
      </c>
      <c r="V579" s="461" t="s">
        <v>576</v>
      </c>
      <c r="W579" s="461" t="s">
        <v>578</v>
      </c>
      <c r="X579" s="123" t="str">
        <f t="shared" si="39"/>
        <v>DébilNo disminuyeDirectamente</v>
      </c>
      <c r="Y579" s="208" t="str">
        <f>IFERROR(VLOOKUP(X579,'Tablas de calculos'!$AZ$4:$BE$11,5,FALSE),"")</f>
        <v/>
      </c>
      <c r="Z579" s="208" t="str">
        <f>IFERROR(VLOOKUP(X579,'Tablas de calculos'!$AZ$4:$BE$11,6,FALSE),"")</f>
        <v/>
      </c>
    </row>
    <row r="580" spans="1:26" ht="45" x14ac:dyDescent="0.25">
      <c r="A580" s="232" t="s">
        <v>1141</v>
      </c>
      <c r="B580" s="137">
        <v>43</v>
      </c>
      <c r="C580" s="205" t="str">
        <f>+VLOOKUP(Tabla9[[#This Row],[Cod. Riesgo]],Tabla_Riesgos[[Número]:[Tipo de Riesgo]],6,FALSE)</f>
        <v>Operativo</v>
      </c>
      <c r="D580" s="119" t="s">
        <v>45</v>
      </c>
      <c r="E580" s="120" t="s">
        <v>667</v>
      </c>
      <c r="F580" s="121">
        <v>43.019999999999996</v>
      </c>
      <c r="G580" s="125" t="s">
        <v>267</v>
      </c>
      <c r="H580" s="472"/>
      <c r="I580" s="461"/>
      <c r="J580" s="461"/>
      <c r="K580" s="461"/>
      <c r="L580" s="461"/>
      <c r="M580" s="461"/>
      <c r="N580" s="461"/>
      <c r="O580" s="461"/>
      <c r="P580" s="123">
        <f t="shared" si="36"/>
        <v>0</v>
      </c>
      <c r="Q580" s="208" t="str">
        <f t="shared" si="37"/>
        <v>Debil</v>
      </c>
      <c r="R580" s="461" t="s">
        <v>516</v>
      </c>
      <c r="S580" s="224" t="str">
        <f t="shared" si="38"/>
        <v>DebilFuerte</v>
      </c>
      <c r="T580" s="224">
        <f>IFERROR(VLOOKUP(S580,'Tablas de calculos'!$AU$16:$AV$24,2,FALSE),"")</f>
        <v>7</v>
      </c>
      <c r="U580" s="208" t="str">
        <f>IFERROR(VLOOKUP(T580,'Tablas de calculos'!$AV$16:$AY$24,4),"")</f>
        <v>Débil</v>
      </c>
      <c r="V580" s="461" t="s">
        <v>576</v>
      </c>
      <c r="W580" s="461" t="s">
        <v>578</v>
      </c>
      <c r="X580" s="123" t="str">
        <f t="shared" si="39"/>
        <v>DébilNo disminuyeDirectamente</v>
      </c>
      <c r="Y580" s="208" t="str">
        <f>IFERROR(VLOOKUP(X580,'Tablas de calculos'!$AZ$4:$BE$11,5,FALSE),"")</f>
        <v/>
      </c>
      <c r="Z580" s="208" t="str">
        <f>IFERROR(VLOOKUP(X580,'Tablas de calculos'!$AZ$4:$BE$11,6,FALSE),"")</f>
        <v/>
      </c>
    </row>
    <row r="581" spans="1:26" ht="45" x14ac:dyDescent="0.25">
      <c r="A581" s="232" t="s">
        <v>1141</v>
      </c>
      <c r="B581" s="137">
        <v>43</v>
      </c>
      <c r="C581" s="205" t="str">
        <f>+VLOOKUP(Tabla9[[#This Row],[Cod. Riesgo]],Tabla_Riesgos[[Número]:[Tipo de Riesgo]],6,FALSE)</f>
        <v>Operativo</v>
      </c>
      <c r="D581" s="119" t="s">
        <v>45</v>
      </c>
      <c r="E581" s="120" t="s">
        <v>667</v>
      </c>
      <c r="F581" s="121">
        <v>43.029999999999994</v>
      </c>
      <c r="G581" s="125" t="s">
        <v>268</v>
      </c>
      <c r="H581" s="472"/>
      <c r="I581" s="461"/>
      <c r="J581" s="461"/>
      <c r="K581" s="461"/>
      <c r="L581" s="461"/>
      <c r="M581" s="461"/>
      <c r="N581" s="461"/>
      <c r="O581" s="461"/>
      <c r="P581" s="123">
        <f t="shared" ref="P581:P644" si="40">IFERROR(IF(I581="Asignado",15,0)+IF(J581="Adecuado",15,0)+IF(K581="Oportuna",15,0)+IF(L581="Prevenir",15,0)+IF(L581="Detectar",10,0)+IF(M581="Confiable",15,0)+IF(N581="Se investigan y resuelven oportunamente",15,0)+IF(O581="Completa",10,0)+IF(O581="Incompleta",5,0),"")</f>
        <v>0</v>
      </c>
      <c r="Q581" s="208" t="str">
        <f t="shared" ref="Q581:Q644" si="41">IF(P581&lt;86,"Debil",IF(P581&lt;96,"Moderado","Fuerte"))</f>
        <v>Debil</v>
      </c>
      <c r="R581" s="461" t="s">
        <v>516</v>
      </c>
      <c r="S581" s="224" t="str">
        <f t="shared" ref="S581:S644" si="42">_xlfn.CONCAT(Q581,R581)</f>
        <v>DebilFuerte</v>
      </c>
      <c r="T581" s="224">
        <f>IFERROR(VLOOKUP(S581,'Tablas de calculos'!$AU$16:$AV$24,2,FALSE),"")</f>
        <v>7</v>
      </c>
      <c r="U581" s="208" t="str">
        <f>IFERROR(VLOOKUP(T581,'Tablas de calculos'!$AV$16:$AY$24,4),"")</f>
        <v>Débil</v>
      </c>
      <c r="V581" s="461" t="s">
        <v>576</v>
      </c>
      <c r="W581" s="461" t="s">
        <v>578</v>
      </c>
      <c r="X581" s="123" t="str">
        <f t="shared" ref="X581:X644" si="43">CONCATENATE(U581,V581,W581)</f>
        <v>DébilNo disminuyeDirectamente</v>
      </c>
      <c r="Y581" s="208" t="str">
        <f>IFERROR(VLOOKUP(X581,'Tablas de calculos'!$AZ$4:$BE$11,5,FALSE),"")</f>
        <v/>
      </c>
      <c r="Z581" s="208" t="str">
        <f>IFERROR(VLOOKUP(X581,'Tablas de calculos'!$AZ$4:$BE$11,6,FALSE),"")</f>
        <v/>
      </c>
    </row>
    <row r="582" spans="1:26" ht="45" x14ac:dyDescent="0.25">
      <c r="A582" s="232" t="s">
        <v>1141</v>
      </c>
      <c r="B582" s="137">
        <v>43</v>
      </c>
      <c r="C582" s="205" t="str">
        <f>+VLOOKUP(Tabla9[[#This Row],[Cod. Riesgo]],Tabla_Riesgos[[Número]:[Tipo de Riesgo]],6,FALSE)</f>
        <v>Operativo</v>
      </c>
      <c r="D582" s="119" t="s">
        <v>45</v>
      </c>
      <c r="E582" s="120" t="s">
        <v>667</v>
      </c>
      <c r="F582" s="121">
        <v>43.039999999999992</v>
      </c>
      <c r="G582" s="125" t="s">
        <v>269</v>
      </c>
      <c r="H582" s="472"/>
      <c r="I582" s="461"/>
      <c r="J582" s="461"/>
      <c r="K582" s="461"/>
      <c r="L582" s="461"/>
      <c r="M582" s="461"/>
      <c r="N582" s="461"/>
      <c r="O582" s="461"/>
      <c r="P582" s="123">
        <f t="shared" si="40"/>
        <v>0</v>
      </c>
      <c r="Q582" s="208" t="str">
        <f t="shared" si="41"/>
        <v>Debil</v>
      </c>
      <c r="R582" s="461" t="s">
        <v>516</v>
      </c>
      <c r="S582" s="224" t="str">
        <f t="shared" si="42"/>
        <v>DebilFuerte</v>
      </c>
      <c r="T582" s="224">
        <f>IFERROR(VLOOKUP(S582,'Tablas de calculos'!$AU$16:$AV$24,2,FALSE),"")</f>
        <v>7</v>
      </c>
      <c r="U582" s="208" t="str">
        <f>IFERROR(VLOOKUP(T582,'Tablas de calculos'!$AV$16:$AY$24,4),"")</f>
        <v>Débil</v>
      </c>
      <c r="V582" s="461" t="s">
        <v>576</v>
      </c>
      <c r="W582" s="461" t="s">
        <v>578</v>
      </c>
      <c r="X582" s="123" t="str">
        <f t="shared" si="43"/>
        <v>DébilNo disminuyeDirectamente</v>
      </c>
      <c r="Y582" s="208" t="str">
        <f>IFERROR(VLOOKUP(X582,'Tablas de calculos'!$AZ$4:$BE$11,5,FALSE),"")</f>
        <v/>
      </c>
      <c r="Z582" s="208" t="str">
        <f>IFERROR(VLOOKUP(X582,'Tablas de calculos'!$AZ$4:$BE$11,6,FALSE),"")</f>
        <v/>
      </c>
    </row>
    <row r="583" spans="1:26" ht="90" x14ac:dyDescent="0.25">
      <c r="A583" s="232" t="s">
        <v>1141</v>
      </c>
      <c r="B583" s="137">
        <v>43</v>
      </c>
      <c r="C583" s="205" t="str">
        <f>+VLOOKUP(Tabla9[[#This Row],[Cod. Riesgo]],Tabla_Riesgos[[Número]:[Tipo de Riesgo]],6,FALSE)</f>
        <v>Operativo</v>
      </c>
      <c r="D583" s="119" t="s">
        <v>45</v>
      </c>
      <c r="E583" s="120" t="s">
        <v>667</v>
      </c>
      <c r="F583" s="121">
        <v>43.04999999999999</v>
      </c>
      <c r="G583" s="125" t="s">
        <v>270</v>
      </c>
      <c r="H583" s="472"/>
      <c r="I583" s="461"/>
      <c r="J583" s="461"/>
      <c r="K583" s="461"/>
      <c r="L583" s="461"/>
      <c r="M583" s="461"/>
      <c r="N583" s="461"/>
      <c r="O583" s="461"/>
      <c r="P583" s="123">
        <f t="shared" si="40"/>
        <v>0</v>
      </c>
      <c r="Q583" s="208" t="str">
        <f t="shared" si="41"/>
        <v>Debil</v>
      </c>
      <c r="R583" s="461" t="s">
        <v>516</v>
      </c>
      <c r="S583" s="224" t="str">
        <f t="shared" si="42"/>
        <v>DebilFuerte</v>
      </c>
      <c r="T583" s="224">
        <f>IFERROR(VLOOKUP(S583,'Tablas de calculos'!$AU$16:$AV$24,2,FALSE),"")</f>
        <v>7</v>
      </c>
      <c r="U583" s="208" t="str">
        <f>IFERROR(VLOOKUP(T583,'Tablas de calculos'!$AV$16:$AY$24,4),"")</f>
        <v>Débil</v>
      </c>
      <c r="V583" s="461" t="s">
        <v>576</v>
      </c>
      <c r="W583" s="461" t="s">
        <v>578</v>
      </c>
      <c r="X583" s="123" t="str">
        <f t="shared" si="43"/>
        <v>DébilNo disminuyeDirectamente</v>
      </c>
      <c r="Y583" s="208" t="str">
        <f>IFERROR(VLOOKUP(X583,'Tablas de calculos'!$AZ$4:$BE$11,5,FALSE),"")</f>
        <v/>
      </c>
      <c r="Z583" s="208" t="str">
        <f>IFERROR(VLOOKUP(X583,'Tablas de calculos'!$AZ$4:$BE$11,6,FALSE),"")</f>
        <v/>
      </c>
    </row>
    <row r="584" spans="1:26" ht="45" x14ac:dyDescent="0.25">
      <c r="A584" s="232" t="s">
        <v>1141</v>
      </c>
      <c r="B584" s="137">
        <v>43</v>
      </c>
      <c r="C584" s="205" t="str">
        <f>+VLOOKUP(Tabla9[[#This Row],[Cod. Riesgo]],Tabla_Riesgos[[Número]:[Tipo de Riesgo]],6,FALSE)</f>
        <v>Operativo</v>
      </c>
      <c r="D584" s="119" t="s">
        <v>45</v>
      </c>
      <c r="E584" s="120" t="s">
        <v>667</v>
      </c>
      <c r="F584" s="121">
        <v>43.059999999999988</v>
      </c>
      <c r="G584" s="125" t="s">
        <v>271</v>
      </c>
      <c r="H584" s="472"/>
      <c r="I584" s="461"/>
      <c r="J584" s="461"/>
      <c r="K584" s="461"/>
      <c r="L584" s="461"/>
      <c r="M584" s="461"/>
      <c r="N584" s="461"/>
      <c r="O584" s="461"/>
      <c r="P584" s="123">
        <f t="shared" si="40"/>
        <v>0</v>
      </c>
      <c r="Q584" s="208" t="str">
        <f t="shared" si="41"/>
        <v>Debil</v>
      </c>
      <c r="R584" s="461" t="s">
        <v>516</v>
      </c>
      <c r="S584" s="224" t="str">
        <f t="shared" si="42"/>
        <v>DebilFuerte</v>
      </c>
      <c r="T584" s="224">
        <f>IFERROR(VLOOKUP(S584,'Tablas de calculos'!$AU$16:$AV$24,2,FALSE),"")</f>
        <v>7</v>
      </c>
      <c r="U584" s="208" t="str">
        <f>IFERROR(VLOOKUP(T584,'Tablas de calculos'!$AV$16:$AY$24,4),"")</f>
        <v>Débil</v>
      </c>
      <c r="V584" s="461" t="s">
        <v>576</v>
      </c>
      <c r="W584" s="461" t="s">
        <v>578</v>
      </c>
      <c r="X584" s="123" t="str">
        <f t="shared" si="43"/>
        <v>DébilNo disminuyeDirectamente</v>
      </c>
      <c r="Y584" s="208" t="str">
        <f>IFERROR(VLOOKUP(X584,'Tablas de calculos'!$AZ$4:$BE$11,5,FALSE),"")</f>
        <v/>
      </c>
      <c r="Z584" s="208" t="str">
        <f>IFERROR(VLOOKUP(X584,'Tablas de calculos'!$AZ$4:$BE$11,6,FALSE),"")</f>
        <v/>
      </c>
    </row>
    <row r="585" spans="1:26" ht="60" x14ac:dyDescent="0.25">
      <c r="A585" s="232" t="s">
        <v>1141</v>
      </c>
      <c r="B585" s="137">
        <v>44</v>
      </c>
      <c r="C585" s="205" t="str">
        <f>+VLOOKUP(Tabla9[[#This Row],[Cod. Riesgo]],Tabla_Riesgos[[Número]:[Tipo de Riesgo]],6,FALSE)</f>
        <v>Operativo</v>
      </c>
      <c r="D585" s="119" t="s">
        <v>45</v>
      </c>
      <c r="E585" s="120" t="s">
        <v>668</v>
      </c>
      <c r="F585" s="121">
        <v>44.01</v>
      </c>
      <c r="G585" s="125" t="s">
        <v>272</v>
      </c>
      <c r="H585" s="472"/>
      <c r="I585" s="461"/>
      <c r="J585" s="461"/>
      <c r="K585" s="461"/>
      <c r="L585" s="461"/>
      <c r="M585" s="461"/>
      <c r="N585" s="461"/>
      <c r="O585" s="461"/>
      <c r="P585" s="123">
        <f t="shared" si="40"/>
        <v>0</v>
      </c>
      <c r="Q585" s="208" t="str">
        <f t="shared" si="41"/>
        <v>Debil</v>
      </c>
      <c r="R585" s="461" t="s">
        <v>516</v>
      </c>
      <c r="S585" s="224" t="str">
        <f t="shared" si="42"/>
        <v>DebilFuerte</v>
      </c>
      <c r="T585" s="224">
        <f>IFERROR(VLOOKUP(S585,'Tablas de calculos'!$AU$16:$AV$24,2,FALSE),"")</f>
        <v>7</v>
      </c>
      <c r="U585" s="208" t="str">
        <f>IFERROR(VLOOKUP(T585,'Tablas de calculos'!$AV$16:$AY$24,4),"")</f>
        <v>Débil</v>
      </c>
      <c r="V585" s="461" t="s">
        <v>576</v>
      </c>
      <c r="W585" s="461" t="s">
        <v>578</v>
      </c>
      <c r="X585" s="123" t="str">
        <f t="shared" si="43"/>
        <v>DébilNo disminuyeDirectamente</v>
      </c>
      <c r="Y585" s="208" t="str">
        <f>IFERROR(VLOOKUP(X585,'Tablas de calculos'!$AZ$4:$BE$11,5,FALSE),"")</f>
        <v/>
      </c>
      <c r="Z585" s="208" t="str">
        <f>IFERROR(VLOOKUP(X585,'Tablas de calculos'!$AZ$4:$BE$11,6,FALSE),"")</f>
        <v/>
      </c>
    </row>
    <row r="586" spans="1:26" ht="45" x14ac:dyDescent="0.25">
      <c r="A586" s="232" t="s">
        <v>1141</v>
      </c>
      <c r="B586" s="137">
        <v>44</v>
      </c>
      <c r="C586" s="205" t="str">
        <f>+VLOOKUP(Tabla9[[#This Row],[Cod. Riesgo]],Tabla_Riesgos[[Número]:[Tipo de Riesgo]],6,FALSE)</f>
        <v>Operativo</v>
      </c>
      <c r="D586" s="119" t="s">
        <v>45</v>
      </c>
      <c r="E586" s="120" t="s">
        <v>668</v>
      </c>
      <c r="F586" s="121">
        <v>44.019999999999996</v>
      </c>
      <c r="G586" s="125" t="s">
        <v>273</v>
      </c>
      <c r="H586" s="472"/>
      <c r="I586" s="461"/>
      <c r="J586" s="461"/>
      <c r="K586" s="461"/>
      <c r="L586" s="461"/>
      <c r="M586" s="461"/>
      <c r="N586" s="461"/>
      <c r="O586" s="461"/>
      <c r="P586" s="123">
        <f t="shared" si="40"/>
        <v>0</v>
      </c>
      <c r="Q586" s="208" t="str">
        <f t="shared" si="41"/>
        <v>Debil</v>
      </c>
      <c r="R586" s="461" t="s">
        <v>516</v>
      </c>
      <c r="S586" s="224" t="str">
        <f t="shared" si="42"/>
        <v>DebilFuerte</v>
      </c>
      <c r="T586" s="224">
        <f>IFERROR(VLOOKUP(S586,'Tablas de calculos'!$AU$16:$AV$24,2,FALSE),"")</f>
        <v>7</v>
      </c>
      <c r="U586" s="208" t="str">
        <f>IFERROR(VLOOKUP(T586,'Tablas de calculos'!$AV$16:$AY$24,4),"")</f>
        <v>Débil</v>
      </c>
      <c r="V586" s="461" t="s">
        <v>576</v>
      </c>
      <c r="W586" s="461" t="s">
        <v>578</v>
      </c>
      <c r="X586" s="123" t="str">
        <f t="shared" si="43"/>
        <v>DébilNo disminuyeDirectamente</v>
      </c>
      <c r="Y586" s="208" t="str">
        <f>IFERROR(VLOOKUP(X586,'Tablas de calculos'!$AZ$4:$BE$11,5,FALSE),"")</f>
        <v/>
      </c>
      <c r="Z586" s="208" t="str">
        <f>IFERROR(VLOOKUP(X586,'Tablas de calculos'!$AZ$4:$BE$11,6,FALSE),"")</f>
        <v/>
      </c>
    </row>
    <row r="587" spans="1:26" ht="90" x14ac:dyDescent="0.25">
      <c r="A587" s="232" t="s">
        <v>1141</v>
      </c>
      <c r="B587" s="137">
        <v>44</v>
      </c>
      <c r="C587" s="205" t="str">
        <f>+VLOOKUP(Tabla9[[#This Row],[Cod. Riesgo]],Tabla_Riesgos[[Número]:[Tipo de Riesgo]],6,FALSE)</f>
        <v>Operativo</v>
      </c>
      <c r="D587" s="119" t="s">
        <v>45</v>
      </c>
      <c r="E587" s="120" t="s">
        <v>668</v>
      </c>
      <c r="F587" s="121">
        <v>44.029999999999994</v>
      </c>
      <c r="G587" s="125" t="s">
        <v>274</v>
      </c>
      <c r="H587" s="472"/>
      <c r="I587" s="461"/>
      <c r="J587" s="461"/>
      <c r="K587" s="461"/>
      <c r="L587" s="461"/>
      <c r="M587" s="461"/>
      <c r="N587" s="461"/>
      <c r="O587" s="461"/>
      <c r="P587" s="123">
        <f t="shared" si="40"/>
        <v>0</v>
      </c>
      <c r="Q587" s="208" t="str">
        <f t="shared" si="41"/>
        <v>Debil</v>
      </c>
      <c r="R587" s="461" t="s">
        <v>516</v>
      </c>
      <c r="S587" s="224" t="str">
        <f t="shared" si="42"/>
        <v>DebilFuerte</v>
      </c>
      <c r="T587" s="224">
        <f>IFERROR(VLOOKUP(S587,'Tablas de calculos'!$AU$16:$AV$24,2,FALSE),"")</f>
        <v>7</v>
      </c>
      <c r="U587" s="208" t="str">
        <f>IFERROR(VLOOKUP(T587,'Tablas de calculos'!$AV$16:$AY$24,4),"")</f>
        <v>Débil</v>
      </c>
      <c r="V587" s="461" t="s">
        <v>576</v>
      </c>
      <c r="W587" s="461" t="s">
        <v>578</v>
      </c>
      <c r="X587" s="123" t="str">
        <f t="shared" si="43"/>
        <v>DébilNo disminuyeDirectamente</v>
      </c>
      <c r="Y587" s="208" t="str">
        <f>IFERROR(VLOOKUP(X587,'Tablas de calculos'!$AZ$4:$BE$11,5,FALSE),"")</f>
        <v/>
      </c>
      <c r="Z587" s="208" t="str">
        <f>IFERROR(VLOOKUP(X587,'Tablas de calculos'!$AZ$4:$BE$11,6,FALSE),"")</f>
        <v/>
      </c>
    </row>
    <row r="588" spans="1:26" ht="45" x14ac:dyDescent="0.25">
      <c r="A588" s="232" t="s">
        <v>1141</v>
      </c>
      <c r="B588" s="137">
        <v>45</v>
      </c>
      <c r="C588" s="205" t="str">
        <f>+VLOOKUP(Tabla9[[#This Row],[Cod. Riesgo]],Tabla_Riesgos[[Número]:[Tipo de Riesgo]],6,FALSE)</f>
        <v>Operativo</v>
      </c>
      <c r="D588" s="119" t="s">
        <v>45</v>
      </c>
      <c r="E588" s="120" t="s">
        <v>46</v>
      </c>
      <c r="F588" s="121">
        <v>45.01</v>
      </c>
      <c r="G588" s="125" t="s">
        <v>275</v>
      </c>
      <c r="H588" s="472"/>
      <c r="I588" s="461"/>
      <c r="J588" s="461"/>
      <c r="K588" s="461"/>
      <c r="L588" s="461"/>
      <c r="M588" s="461"/>
      <c r="N588" s="461"/>
      <c r="O588" s="461"/>
      <c r="P588" s="123">
        <f t="shared" si="40"/>
        <v>0</v>
      </c>
      <c r="Q588" s="208" t="str">
        <f t="shared" si="41"/>
        <v>Debil</v>
      </c>
      <c r="R588" s="461" t="s">
        <v>516</v>
      </c>
      <c r="S588" s="224" t="str">
        <f t="shared" si="42"/>
        <v>DebilFuerte</v>
      </c>
      <c r="T588" s="224">
        <f>IFERROR(VLOOKUP(S588,'Tablas de calculos'!$AU$16:$AV$24,2,FALSE),"")</f>
        <v>7</v>
      </c>
      <c r="U588" s="208" t="str">
        <f>IFERROR(VLOOKUP(T588,'Tablas de calculos'!$AV$16:$AY$24,4),"")</f>
        <v>Débil</v>
      </c>
      <c r="V588" s="461" t="s">
        <v>576</v>
      </c>
      <c r="W588" s="461" t="s">
        <v>578</v>
      </c>
      <c r="X588" s="123" t="str">
        <f t="shared" si="43"/>
        <v>DébilNo disminuyeDirectamente</v>
      </c>
      <c r="Y588" s="208" t="str">
        <f>IFERROR(VLOOKUP(X588,'Tablas de calculos'!$AZ$4:$BE$11,5,FALSE),"")</f>
        <v/>
      </c>
      <c r="Z588" s="208" t="str">
        <f>IFERROR(VLOOKUP(X588,'Tablas de calculos'!$AZ$4:$BE$11,6,FALSE),"")</f>
        <v/>
      </c>
    </row>
    <row r="589" spans="1:26" ht="45" x14ac:dyDescent="0.25">
      <c r="A589" s="232" t="s">
        <v>1141</v>
      </c>
      <c r="B589" s="137">
        <v>45</v>
      </c>
      <c r="C589" s="205" t="str">
        <f>+VLOOKUP(Tabla9[[#This Row],[Cod. Riesgo]],Tabla_Riesgos[[Número]:[Tipo de Riesgo]],6,FALSE)</f>
        <v>Operativo</v>
      </c>
      <c r="D589" s="119" t="s">
        <v>45</v>
      </c>
      <c r="E589" s="120" t="s">
        <v>46</v>
      </c>
      <c r="F589" s="121">
        <v>45.019999999999996</v>
      </c>
      <c r="G589" s="125" t="s">
        <v>276</v>
      </c>
      <c r="H589" s="472"/>
      <c r="I589" s="461"/>
      <c r="J589" s="461"/>
      <c r="K589" s="461"/>
      <c r="L589" s="461"/>
      <c r="M589" s="461"/>
      <c r="N589" s="461"/>
      <c r="O589" s="461"/>
      <c r="P589" s="123">
        <f t="shared" si="40"/>
        <v>0</v>
      </c>
      <c r="Q589" s="208" t="str">
        <f t="shared" si="41"/>
        <v>Debil</v>
      </c>
      <c r="R589" s="461" t="s">
        <v>516</v>
      </c>
      <c r="S589" s="224" t="str">
        <f t="shared" si="42"/>
        <v>DebilFuerte</v>
      </c>
      <c r="T589" s="224">
        <f>IFERROR(VLOOKUP(S589,'Tablas de calculos'!$AU$16:$AV$24,2,FALSE),"")</f>
        <v>7</v>
      </c>
      <c r="U589" s="208" t="str">
        <f>IFERROR(VLOOKUP(T589,'Tablas de calculos'!$AV$16:$AY$24,4),"")</f>
        <v>Débil</v>
      </c>
      <c r="V589" s="461" t="s">
        <v>576</v>
      </c>
      <c r="W589" s="461" t="s">
        <v>578</v>
      </c>
      <c r="X589" s="123" t="str">
        <f t="shared" si="43"/>
        <v>DébilNo disminuyeDirectamente</v>
      </c>
      <c r="Y589" s="208" t="str">
        <f>IFERROR(VLOOKUP(X589,'Tablas de calculos'!$AZ$4:$BE$11,5,FALSE),"")</f>
        <v/>
      </c>
      <c r="Z589" s="208" t="str">
        <f>IFERROR(VLOOKUP(X589,'Tablas de calculos'!$AZ$4:$BE$11,6,FALSE),"")</f>
        <v/>
      </c>
    </row>
    <row r="590" spans="1:26" ht="105" x14ac:dyDescent="0.25">
      <c r="A590" s="232" t="s">
        <v>1141</v>
      </c>
      <c r="B590" s="137">
        <v>45</v>
      </c>
      <c r="C590" s="205" t="str">
        <f>+VLOOKUP(Tabla9[[#This Row],[Cod. Riesgo]],Tabla_Riesgos[[Número]:[Tipo de Riesgo]],6,FALSE)</f>
        <v>Operativo</v>
      </c>
      <c r="D590" s="119" t="s">
        <v>45</v>
      </c>
      <c r="E590" s="120" t="s">
        <v>46</v>
      </c>
      <c r="F590" s="121">
        <v>45.029999999999994</v>
      </c>
      <c r="G590" s="125" t="s">
        <v>277</v>
      </c>
      <c r="H590" s="472"/>
      <c r="I590" s="461"/>
      <c r="J590" s="461"/>
      <c r="K590" s="461"/>
      <c r="L590" s="461"/>
      <c r="M590" s="461"/>
      <c r="N590" s="461"/>
      <c r="O590" s="461"/>
      <c r="P590" s="123">
        <f t="shared" si="40"/>
        <v>0</v>
      </c>
      <c r="Q590" s="208" t="str">
        <f t="shared" si="41"/>
        <v>Debil</v>
      </c>
      <c r="R590" s="461" t="s">
        <v>516</v>
      </c>
      <c r="S590" s="224" t="str">
        <f t="shared" si="42"/>
        <v>DebilFuerte</v>
      </c>
      <c r="T590" s="224">
        <f>IFERROR(VLOOKUP(S590,'Tablas de calculos'!$AU$16:$AV$24,2,FALSE),"")</f>
        <v>7</v>
      </c>
      <c r="U590" s="208" t="str">
        <f>IFERROR(VLOOKUP(T590,'Tablas de calculos'!$AV$16:$AY$24,4),"")</f>
        <v>Débil</v>
      </c>
      <c r="V590" s="461" t="s">
        <v>576</v>
      </c>
      <c r="W590" s="461" t="s">
        <v>578</v>
      </c>
      <c r="X590" s="123" t="str">
        <f t="shared" si="43"/>
        <v>DébilNo disminuyeDirectamente</v>
      </c>
      <c r="Y590" s="208" t="str">
        <f>IFERROR(VLOOKUP(X590,'Tablas de calculos'!$AZ$4:$BE$11,5,FALSE),"")</f>
        <v/>
      </c>
      <c r="Z590" s="208" t="str">
        <f>IFERROR(VLOOKUP(X590,'Tablas de calculos'!$AZ$4:$BE$11,6,FALSE),"")</f>
        <v/>
      </c>
    </row>
    <row r="591" spans="1:26" ht="150" x14ac:dyDescent="0.25">
      <c r="A591" s="232" t="s">
        <v>1141</v>
      </c>
      <c r="B591" s="137">
        <v>45</v>
      </c>
      <c r="C591" s="205" t="str">
        <f>+VLOOKUP(Tabla9[[#This Row],[Cod. Riesgo]],Tabla_Riesgos[[Número]:[Tipo de Riesgo]],6,FALSE)</f>
        <v>Operativo</v>
      </c>
      <c r="D591" s="119" t="s">
        <v>45</v>
      </c>
      <c r="E591" s="120" t="s">
        <v>46</v>
      </c>
      <c r="F591" s="121">
        <v>45.039999999999992</v>
      </c>
      <c r="G591" s="125" t="s">
        <v>278</v>
      </c>
      <c r="H591" s="472"/>
      <c r="I591" s="461"/>
      <c r="J591" s="461"/>
      <c r="K591" s="461"/>
      <c r="L591" s="461"/>
      <c r="M591" s="461"/>
      <c r="N591" s="461"/>
      <c r="O591" s="461"/>
      <c r="P591" s="123">
        <f t="shared" si="40"/>
        <v>0</v>
      </c>
      <c r="Q591" s="208" t="str">
        <f t="shared" si="41"/>
        <v>Debil</v>
      </c>
      <c r="R591" s="461" t="s">
        <v>516</v>
      </c>
      <c r="S591" s="224" t="str">
        <f t="shared" si="42"/>
        <v>DebilFuerte</v>
      </c>
      <c r="T591" s="224">
        <f>IFERROR(VLOOKUP(S591,'Tablas de calculos'!$AU$16:$AV$24,2,FALSE),"")</f>
        <v>7</v>
      </c>
      <c r="U591" s="208" t="str">
        <f>IFERROR(VLOOKUP(T591,'Tablas de calculos'!$AV$16:$AY$24,4),"")</f>
        <v>Débil</v>
      </c>
      <c r="V591" s="461" t="s">
        <v>576</v>
      </c>
      <c r="W591" s="461" t="s">
        <v>578</v>
      </c>
      <c r="X591" s="123" t="str">
        <f t="shared" si="43"/>
        <v>DébilNo disminuyeDirectamente</v>
      </c>
      <c r="Y591" s="208" t="str">
        <f>IFERROR(VLOOKUP(X591,'Tablas de calculos'!$AZ$4:$BE$11,5,FALSE),"")</f>
        <v/>
      </c>
      <c r="Z591" s="208" t="str">
        <f>IFERROR(VLOOKUP(X591,'Tablas de calculos'!$AZ$4:$BE$11,6,FALSE),"")</f>
        <v/>
      </c>
    </row>
    <row r="592" spans="1:26" ht="135" x14ac:dyDescent="0.25">
      <c r="A592" s="232" t="s">
        <v>1141</v>
      </c>
      <c r="B592" s="137">
        <v>48</v>
      </c>
      <c r="C592" s="205" t="str">
        <f>+VLOOKUP(Tabla9[[#This Row],[Cod. Riesgo]],Tabla_Riesgos[[Número]:[Tipo de Riesgo]],6,FALSE)</f>
        <v>Operativo</v>
      </c>
      <c r="D592" s="119" t="s">
        <v>48</v>
      </c>
      <c r="E592" s="120" t="s">
        <v>52</v>
      </c>
      <c r="F592" s="121">
        <v>48.01</v>
      </c>
      <c r="G592" s="125" t="s">
        <v>279</v>
      </c>
      <c r="H592" s="472"/>
      <c r="I592" s="461"/>
      <c r="J592" s="461"/>
      <c r="K592" s="461"/>
      <c r="L592" s="461"/>
      <c r="M592" s="461"/>
      <c r="N592" s="461"/>
      <c r="O592" s="461"/>
      <c r="P592" s="123">
        <f t="shared" si="40"/>
        <v>0</v>
      </c>
      <c r="Q592" s="208" t="str">
        <f t="shared" si="41"/>
        <v>Debil</v>
      </c>
      <c r="R592" s="461" t="s">
        <v>516</v>
      </c>
      <c r="S592" s="224" t="str">
        <f t="shared" si="42"/>
        <v>DebilFuerte</v>
      </c>
      <c r="T592" s="224">
        <f>IFERROR(VLOOKUP(S592,'Tablas de calculos'!$AU$16:$AV$24,2,FALSE),"")</f>
        <v>7</v>
      </c>
      <c r="U592" s="208" t="str">
        <f>IFERROR(VLOOKUP(T592,'Tablas de calculos'!$AV$16:$AY$24,4),"")</f>
        <v>Débil</v>
      </c>
      <c r="V592" s="461" t="s">
        <v>576</v>
      </c>
      <c r="W592" s="461" t="s">
        <v>578</v>
      </c>
      <c r="X592" s="123" t="str">
        <f t="shared" si="43"/>
        <v>DébilNo disminuyeDirectamente</v>
      </c>
      <c r="Y592" s="208" t="str">
        <f>IFERROR(VLOOKUP(X592,'Tablas de calculos'!$AZ$4:$BE$11,5,FALSE),"")</f>
        <v/>
      </c>
      <c r="Z592" s="208" t="str">
        <f>IFERROR(VLOOKUP(X592,'Tablas de calculos'!$AZ$4:$BE$11,6,FALSE),"")</f>
        <v/>
      </c>
    </row>
    <row r="593" spans="1:26" ht="45" x14ac:dyDescent="0.25">
      <c r="A593" s="232" t="s">
        <v>1141</v>
      </c>
      <c r="B593" s="137">
        <v>48</v>
      </c>
      <c r="C593" s="205" t="str">
        <f>+VLOOKUP(Tabla9[[#This Row],[Cod. Riesgo]],Tabla_Riesgos[[Número]:[Tipo de Riesgo]],6,FALSE)</f>
        <v>Operativo</v>
      </c>
      <c r="D593" s="119" t="s">
        <v>48</v>
      </c>
      <c r="E593" s="120" t="s">
        <v>52</v>
      </c>
      <c r="F593" s="121">
        <v>48.019999999999996</v>
      </c>
      <c r="G593" s="125" t="s">
        <v>280</v>
      </c>
      <c r="H593" s="472"/>
      <c r="I593" s="461"/>
      <c r="J593" s="461"/>
      <c r="K593" s="461"/>
      <c r="L593" s="461"/>
      <c r="M593" s="461"/>
      <c r="N593" s="461"/>
      <c r="O593" s="461"/>
      <c r="P593" s="123">
        <f t="shared" si="40"/>
        <v>0</v>
      </c>
      <c r="Q593" s="208" t="str">
        <f t="shared" si="41"/>
        <v>Debil</v>
      </c>
      <c r="R593" s="461" t="s">
        <v>516</v>
      </c>
      <c r="S593" s="224" t="str">
        <f t="shared" si="42"/>
        <v>DebilFuerte</v>
      </c>
      <c r="T593" s="224">
        <f>IFERROR(VLOOKUP(S593,'Tablas de calculos'!$AU$16:$AV$24,2,FALSE),"")</f>
        <v>7</v>
      </c>
      <c r="U593" s="208" t="str">
        <f>IFERROR(VLOOKUP(T593,'Tablas de calculos'!$AV$16:$AY$24,4),"")</f>
        <v>Débil</v>
      </c>
      <c r="V593" s="461" t="s">
        <v>576</v>
      </c>
      <c r="W593" s="461" t="s">
        <v>578</v>
      </c>
      <c r="X593" s="123" t="str">
        <f t="shared" si="43"/>
        <v>DébilNo disminuyeDirectamente</v>
      </c>
      <c r="Y593" s="208" t="str">
        <f>IFERROR(VLOOKUP(X593,'Tablas de calculos'!$AZ$4:$BE$11,5,FALSE),"")</f>
        <v/>
      </c>
      <c r="Z593" s="208" t="str">
        <f>IFERROR(VLOOKUP(X593,'Tablas de calculos'!$AZ$4:$BE$11,6,FALSE),"")</f>
        <v/>
      </c>
    </row>
    <row r="594" spans="1:26" ht="60" x14ac:dyDescent="0.25">
      <c r="A594" s="232" t="s">
        <v>1141</v>
      </c>
      <c r="B594" s="137">
        <v>48</v>
      </c>
      <c r="C594" s="205" t="str">
        <f>+VLOOKUP(Tabla9[[#This Row],[Cod. Riesgo]],Tabla_Riesgos[[Número]:[Tipo de Riesgo]],6,FALSE)</f>
        <v>Operativo</v>
      </c>
      <c r="D594" s="119" t="s">
        <v>48</v>
      </c>
      <c r="E594" s="120" t="s">
        <v>52</v>
      </c>
      <c r="F594" s="121">
        <v>48.029999999999994</v>
      </c>
      <c r="G594" s="125" t="s">
        <v>281</v>
      </c>
      <c r="H594" s="472"/>
      <c r="I594" s="461"/>
      <c r="J594" s="461"/>
      <c r="K594" s="461"/>
      <c r="L594" s="461"/>
      <c r="M594" s="461"/>
      <c r="N594" s="461"/>
      <c r="O594" s="461"/>
      <c r="P594" s="123">
        <f t="shared" si="40"/>
        <v>0</v>
      </c>
      <c r="Q594" s="208" t="str">
        <f t="shared" si="41"/>
        <v>Debil</v>
      </c>
      <c r="R594" s="461" t="s">
        <v>516</v>
      </c>
      <c r="S594" s="224" t="str">
        <f t="shared" si="42"/>
        <v>DebilFuerte</v>
      </c>
      <c r="T594" s="224">
        <f>IFERROR(VLOOKUP(S594,'Tablas de calculos'!$AU$16:$AV$24,2,FALSE),"")</f>
        <v>7</v>
      </c>
      <c r="U594" s="208" t="str">
        <f>IFERROR(VLOOKUP(T594,'Tablas de calculos'!$AV$16:$AY$24,4),"")</f>
        <v>Débil</v>
      </c>
      <c r="V594" s="461" t="s">
        <v>576</v>
      </c>
      <c r="W594" s="461" t="s">
        <v>578</v>
      </c>
      <c r="X594" s="123" t="str">
        <f t="shared" si="43"/>
        <v>DébilNo disminuyeDirectamente</v>
      </c>
      <c r="Y594" s="208" t="str">
        <f>IFERROR(VLOOKUP(X594,'Tablas de calculos'!$AZ$4:$BE$11,5,FALSE),"")</f>
        <v/>
      </c>
      <c r="Z594" s="208" t="str">
        <f>IFERROR(VLOOKUP(X594,'Tablas de calculos'!$AZ$4:$BE$11,6,FALSE),"")</f>
        <v/>
      </c>
    </row>
    <row r="595" spans="1:26" ht="45" x14ac:dyDescent="0.25">
      <c r="A595" s="232" t="s">
        <v>1141</v>
      </c>
      <c r="B595" s="137">
        <v>48</v>
      </c>
      <c r="C595" s="205" t="str">
        <f>+VLOOKUP(Tabla9[[#This Row],[Cod. Riesgo]],Tabla_Riesgos[[Número]:[Tipo de Riesgo]],6,FALSE)</f>
        <v>Operativo</v>
      </c>
      <c r="D595" s="119" t="s">
        <v>48</v>
      </c>
      <c r="E595" s="120" t="s">
        <v>52</v>
      </c>
      <c r="F595" s="121">
        <v>48.039999999999992</v>
      </c>
      <c r="G595" s="125" t="s">
        <v>282</v>
      </c>
      <c r="H595" s="472"/>
      <c r="I595" s="461"/>
      <c r="J595" s="461"/>
      <c r="K595" s="461"/>
      <c r="L595" s="461"/>
      <c r="M595" s="461"/>
      <c r="N595" s="461"/>
      <c r="O595" s="461"/>
      <c r="P595" s="123">
        <f t="shared" si="40"/>
        <v>0</v>
      </c>
      <c r="Q595" s="208" t="str">
        <f t="shared" si="41"/>
        <v>Debil</v>
      </c>
      <c r="R595" s="461" t="s">
        <v>516</v>
      </c>
      <c r="S595" s="224" t="str">
        <f t="shared" si="42"/>
        <v>DebilFuerte</v>
      </c>
      <c r="T595" s="224">
        <f>IFERROR(VLOOKUP(S595,'Tablas de calculos'!$AU$16:$AV$24,2,FALSE),"")</f>
        <v>7</v>
      </c>
      <c r="U595" s="208" t="str">
        <f>IFERROR(VLOOKUP(T595,'Tablas de calculos'!$AV$16:$AY$24,4),"")</f>
        <v>Débil</v>
      </c>
      <c r="V595" s="461" t="s">
        <v>576</v>
      </c>
      <c r="W595" s="461" t="s">
        <v>578</v>
      </c>
      <c r="X595" s="123" t="str">
        <f t="shared" si="43"/>
        <v>DébilNo disminuyeDirectamente</v>
      </c>
      <c r="Y595" s="208" t="str">
        <f>IFERROR(VLOOKUP(X595,'Tablas de calculos'!$AZ$4:$BE$11,5,FALSE),"")</f>
        <v/>
      </c>
      <c r="Z595" s="208" t="str">
        <f>IFERROR(VLOOKUP(X595,'Tablas de calculos'!$AZ$4:$BE$11,6,FALSE),"")</f>
        <v/>
      </c>
    </row>
    <row r="596" spans="1:26" ht="60" x14ac:dyDescent="0.25">
      <c r="A596" s="232" t="s">
        <v>1141</v>
      </c>
      <c r="B596" s="137">
        <v>49</v>
      </c>
      <c r="C596" s="205" t="str">
        <f>+VLOOKUP(Tabla9[[#This Row],[Cod. Riesgo]],Tabla_Riesgos[[Número]:[Tipo de Riesgo]],6,FALSE)</f>
        <v>Operativo</v>
      </c>
      <c r="D596" s="119" t="s">
        <v>48</v>
      </c>
      <c r="E596" s="120" t="s">
        <v>54</v>
      </c>
      <c r="F596" s="121">
        <v>49.01</v>
      </c>
      <c r="G596" s="125" t="s">
        <v>283</v>
      </c>
      <c r="H596" s="472"/>
      <c r="I596" s="461"/>
      <c r="J596" s="461"/>
      <c r="K596" s="461"/>
      <c r="L596" s="461"/>
      <c r="M596" s="461"/>
      <c r="N596" s="461"/>
      <c r="O596" s="461"/>
      <c r="P596" s="123">
        <f t="shared" si="40"/>
        <v>0</v>
      </c>
      <c r="Q596" s="208" t="str">
        <f t="shared" si="41"/>
        <v>Debil</v>
      </c>
      <c r="R596" s="461" t="s">
        <v>516</v>
      </c>
      <c r="S596" s="224" t="str">
        <f t="shared" si="42"/>
        <v>DebilFuerte</v>
      </c>
      <c r="T596" s="224">
        <f>IFERROR(VLOOKUP(S596,'Tablas de calculos'!$AU$16:$AV$24,2,FALSE),"")</f>
        <v>7</v>
      </c>
      <c r="U596" s="208" t="str">
        <f>IFERROR(VLOOKUP(T596,'Tablas de calculos'!$AV$16:$AY$24,4),"")</f>
        <v>Débil</v>
      </c>
      <c r="V596" s="461" t="s">
        <v>576</v>
      </c>
      <c r="W596" s="461" t="s">
        <v>578</v>
      </c>
      <c r="X596" s="123" t="str">
        <f t="shared" si="43"/>
        <v>DébilNo disminuyeDirectamente</v>
      </c>
      <c r="Y596" s="208" t="str">
        <f>IFERROR(VLOOKUP(X596,'Tablas de calculos'!$AZ$4:$BE$11,5,FALSE),"")</f>
        <v/>
      </c>
      <c r="Z596" s="208" t="str">
        <f>IFERROR(VLOOKUP(X596,'Tablas de calculos'!$AZ$4:$BE$11,6,FALSE),"")</f>
        <v/>
      </c>
    </row>
    <row r="597" spans="1:26" ht="45" x14ac:dyDescent="0.25">
      <c r="A597" s="232" t="s">
        <v>1141</v>
      </c>
      <c r="B597" s="137">
        <v>49</v>
      </c>
      <c r="C597" s="205" t="str">
        <f>+VLOOKUP(Tabla9[[#This Row],[Cod. Riesgo]],Tabla_Riesgos[[Número]:[Tipo de Riesgo]],6,FALSE)</f>
        <v>Operativo</v>
      </c>
      <c r="D597" s="119" t="s">
        <v>48</v>
      </c>
      <c r="E597" s="120" t="s">
        <v>54</v>
      </c>
      <c r="F597" s="121">
        <v>49.019999999999996</v>
      </c>
      <c r="G597" s="125" t="s">
        <v>280</v>
      </c>
      <c r="H597" s="472"/>
      <c r="I597" s="461"/>
      <c r="J597" s="461"/>
      <c r="K597" s="461"/>
      <c r="L597" s="461"/>
      <c r="M597" s="461"/>
      <c r="N597" s="461"/>
      <c r="O597" s="461"/>
      <c r="P597" s="123">
        <f t="shared" si="40"/>
        <v>0</v>
      </c>
      <c r="Q597" s="208" t="str">
        <f t="shared" si="41"/>
        <v>Debil</v>
      </c>
      <c r="R597" s="461" t="s">
        <v>516</v>
      </c>
      <c r="S597" s="224" t="str">
        <f t="shared" si="42"/>
        <v>DebilFuerte</v>
      </c>
      <c r="T597" s="224">
        <f>IFERROR(VLOOKUP(S597,'Tablas de calculos'!$AU$16:$AV$24,2,FALSE),"")</f>
        <v>7</v>
      </c>
      <c r="U597" s="208" t="str">
        <f>IFERROR(VLOOKUP(T597,'Tablas de calculos'!$AV$16:$AY$24,4),"")</f>
        <v>Débil</v>
      </c>
      <c r="V597" s="461" t="s">
        <v>576</v>
      </c>
      <c r="W597" s="461" t="s">
        <v>578</v>
      </c>
      <c r="X597" s="123" t="str">
        <f t="shared" si="43"/>
        <v>DébilNo disminuyeDirectamente</v>
      </c>
      <c r="Y597" s="208" t="str">
        <f>IFERROR(VLOOKUP(X597,'Tablas de calculos'!$AZ$4:$BE$11,5,FALSE),"")</f>
        <v/>
      </c>
      <c r="Z597" s="208" t="str">
        <f>IFERROR(VLOOKUP(X597,'Tablas de calculos'!$AZ$4:$BE$11,6,FALSE),"")</f>
        <v/>
      </c>
    </row>
    <row r="598" spans="1:26" ht="60" x14ac:dyDescent="0.25">
      <c r="A598" s="232" t="s">
        <v>1141</v>
      </c>
      <c r="B598" s="137">
        <v>49</v>
      </c>
      <c r="C598" s="205" t="str">
        <f>+VLOOKUP(Tabla9[[#This Row],[Cod. Riesgo]],Tabla_Riesgos[[Número]:[Tipo de Riesgo]],6,FALSE)</f>
        <v>Operativo</v>
      </c>
      <c r="D598" s="119" t="s">
        <v>48</v>
      </c>
      <c r="E598" s="120" t="s">
        <v>54</v>
      </c>
      <c r="F598" s="121">
        <v>49.029999999999994</v>
      </c>
      <c r="G598" s="125" t="s">
        <v>284</v>
      </c>
      <c r="H598" s="472"/>
      <c r="I598" s="461"/>
      <c r="J598" s="461"/>
      <c r="K598" s="461"/>
      <c r="L598" s="461"/>
      <c r="M598" s="461"/>
      <c r="N598" s="461"/>
      <c r="O598" s="461"/>
      <c r="P598" s="123">
        <f t="shared" si="40"/>
        <v>0</v>
      </c>
      <c r="Q598" s="208" t="str">
        <f t="shared" si="41"/>
        <v>Debil</v>
      </c>
      <c r="R598" s="461" t="s">
        <v>516</v>
      </c>
      <c r="S598" s="224" t="str">
        <f t="shared" si="42"/>
        <v>DebilFuerte</v>
      </c>
      <c r="T598" s="224">
        <f>IFERROR(VLOOKUP(S598,'Tablas de calculos'!$AU$16:$AV$24,2,FALSE),"")</f>
        <v>7</v>
      </c>
      <c r="U598" s="208" t="str">
        <f>IFERROR(VLOOKUP(T598,'Tablas de calculos'!$AV$16:$AY$24,4),"")</f>
        <v>Débil</v>
      </c>
      <c r="V598" s="461" t="s">
        <v>576</v>
      </c>
      <c r="W598" s="461" t="s">
        <v>578</v>
      </c>
      <c r="X598" s="123" t="str">
        <f t="shared" si="43"/>
        <v>DébilNo disminuyeDirectamente</v>
      </c>
      <c r="Y598" s="208" t="str">
        <f>IFERROR(VLOOKUP(X598,'Tablas de calculos'!$AZ$4:$BE$11,5,FALSE),"")</f>
        <v/>
      </c>
      <c r="Z598" s="208" t="str">
        <f>IFERROR(VLOOKUP(X598,'Tablas de calculos'!$AZ$4:$BE$11,6,FALSE),"")</f>
        <v/>
      </c>
    </row>
    <row r="599" spans="1:26" ht="45" x14ac:dyDescent="0.25">
      <c r="A599" s="232" t="s">
        <v>1141</v>
      </c>
      <c r="B599" s="137">
        <v>49</v>
      </c>
      <c r="C599" s="205" t="str">
        <f>+VLOOKUP(Tabla9[[#This Row],[Cod. Riesgo]],Tabla_Riesgos[[Número]:[Tipo de Riesgo]],6,FALSE)</f>
        <v>Operativo</v>
      </c>
      <c r="D599" s="119" t="s">
        <v>48</v>
      </c>
      <c r="E599" s="120" t="s">
        <v>54</v>
      </c>
      <c r="F599" s="121">
        <v>49.039999999999992</v>
      </c>
      <c r="G599" s="125" t="s">
        <v>282</v>
      </c>
      <c r="H599" s="472"/>
      <c r="I599" s="461"/>
      <c r="J599" s="461"/>
      <c r="K599" s="461"/>
      <c r="L599" s="461"/>
      <c r="M599" s="461"/>
      <c r="N599" s="461"/>
      <c r="O599" s="461"/>
      <c r="P599" s="123">
        <f t="shared" si="40"/>
        <v>0</v>
      </c>
      <c r="Q599" s="208" t="str">
        <f t="shared" si="41"/>
        <v>Debil</v>
      </c>
      <c r="R599" s="461" t="s">
        <v>516</v>
      </c>
      <c r="S599" s="224" t="str">
        <f t="shared" si="42"/>
        <v>DebilFuerte</v>
      </c>
      <c r="T599" s="224">
        <f>IFERROR(VLOOKUP(S599,'Tablas de calculos'!$AU$16:$AV$24,2,FALSE),"")</f>
        <v>7</v>
      </c>
      <c r="U599" s="208" t="str">
        <f>IFERROR(VLOOKUP(T599,'Tablas de calculos'!$AV$16:$AY$24,4),"")</f>
        <v>Débil</v>
      </c>
      <c r="V599" s="461" t="s">
        <v>576</v>
      </c>
      <c r="W599" s="461" t="s">
        <v>578</v>
      </c>
      <c r="X599" s="123" t="str">
        <f t="shared" si="43"/>
        <v>DébilNo disminuyeDirectamente</v>
      </c>
      <c r="Y599" s="208" t="str">
        <f>IFERROR(VLOOKUP(X599,'Tablas de calculos'!$AZ$4:$BE$11,5,FALSE),"")</f>
        <v/>
      </c>
      <c r="Z599" s="208" t="str">
        <f>IFERROR(VLOOKUP(X599,'Tablas de calculos'!$AZ$4:$BE$11,6,FALSE),"")</f>
        <v/>
      </c>
    </row>
    <row r="600" spans="1:26" ht="135" x14ac:dyDescent="0.25">
      <c r="A600" s="232" t="s">
        <v>1141</v>
      </c>
      <c r="B600" s="137">
        <v>50</v>
      </c>
      <c r="C600" s="205" t="str">
        <f>+VLOOKUP(Tabla9[[#This Row],[Cod. Riesgo]],Tabla_Riesgos[[Número]:[Tipo de Riesgo]],6,FALSE)</f>
        <v>Operativo</v>
      </c>
      <c r="D600" s="119" t="s">
        <v>55</v>
      </c>
      <c r="E600" s="120" t="s">
        <v>670</v>
      </c>
      <c r="F600" s="121">
        <v>50.01</v>
      </c>
      <c r="G600" s="125" t="s">
        <v>285</v>
      </c>
      <c r="H600" s="472"/>
      <c r="I600" s="461"/>
      <c r="J600" s="461"/>
      <c r="K600" s="461"/>
      <c r="L600" s="461"/>
      <c r="M600" s="461"/>
      <c r="N600" s="461"/>
      <c r="O600" s="461"/>
      <c r="P600" s="123">
        <f t="shared" si="40"/>
        <v>0</v>
      </c>
      <c r="Q600" s="208" t="str">
        <f t="shared" si="41"/>
        <v>Debil</v>
      </c>
      <c r="R600" s="461" t="s">
        <v>516</v>
      </c>
      <c r="S600" s="224" t="str">
        <f t="shared" si="42"/>
        <v>DebilFuerte</v>
      </c>
      <c r="T600" s="224">
        <f>IFERROR(VLOOKUP(S600,'Tablas de calculos'!$AU$16:$AV$24,2,FALSE),"")</f>
        <v>7</v>
      </c>
      <c r="U600" s="208" t="str">
        <f>IFERROR(VLOOKUP(T600,'Tablas de calculos'!$AV$16:$AY$24,4),"")</f>
        <v>Débil</v>
      </c>
      <c r="V600" s="461" t="s">
        <v>576</v>
      </c>
      <c r="W600" s="461" t="s">
        <v>578</v>
      </c>
      <c r="X600" s="123" t="str">
        <f t="shared" si="43"/>
        <v>DébilNo disminuyeDirectamente</v>
      </c>
      <c r="Y600" s="208" t="str">
        <f>IFERROR(VLOOKUP(X600,'Tablas de calculos'!$AZ$4:$BE$11,5,FALSE),"")</f>
        <v/>
      </c>
      <c r="Z600" s="208" t="str">
        <f>IFERROR(VLOOKUP(X600,'Tablas de calculos'!$AZ$4:$BE$11,6,FALSE),"")</f>
        <v/>
      </c>
    </row>
    <row r="601" spans="1:26" ht="45" x14ac:dyDescent="0.25">
      <c r="A601" s="232" t="s">
        <v>1141</v>
      </c>
      <c r="B601" s="137">
        <v>50</v>
      </c>
      <c r="C601" s="205" t="str">
        <f>+VLOOKUP(Tabla9[[#This Row],[Cod. Riesgo]],Tabla_Riesgos[[Número]:[Tipo de Riesgo]],6,FALSE)</f>
        <v>Operativo</v>
      </c>
      <c r="D601" s="119" t="s">
        <v>55</v>
      </c>
      <c r="E601" s="120" t="s">
        <v>670</v>
      </c>
      <c r="F601" s="121">
        <v>50.019999999999996</v>
      </c>
      <c r="G601" s="125" t="s">
        <v>231</v>
      </c>
      <c r="H601" s="472"/>
      <c r="I601" s="461"/>
      <c r="J601" s="461"/>
      <c r="K601" s="461"/>
      <c r="L601" s="461"/>
      <c r="M601" s="461"/>
      <c r="N601" s="461"/>
      <c r="O601" s="461"/>
      <c r="P601" s="123">
        <f t="shared" si="40"/>
        <v>0</v>
      </c>
      <c r="Q601" s="208" t="str">
        <f t="shared" si="41"/>
        <v>Debil</v>
      </c>
      <c r="R601" s="461" t="s">
        <v>516</v>
      </c>
      <c r="S601" s="224" t="str">
        <f t="shared" si="42"/>
        <v>DebilFuerte</v>
      </c>
      <c r="T601" s="224">
        <f>IFERROR(VLOOKUP(S601,'Tablas de calculos'!$AU$16:$AV$24,2,FALSE),"")</f>
        <v>7</v>
      </c>
      <c r="U601" s="208" t="str">
        <f>IFERROR(VLOOKUP(T601,'Tablas de calculos'!$AV$16:$AY$24,4),"")</f>
        <v>Débil</v>
      </c>
      <c r="V601" s="461" t="s">
        <v>576</v>
      </c>
      <c r="W601" s="461" t="s">
        <v>578</v>
      </c>
      <c r="X601" s="123" t="str">
        <f t="shared" si="43"/>
        <v>DébilNo disminuyeDirectamente</v>
      </c>
      <c r="Y601" s="208" t="str">
        <f>IFERROR(VLOOKUP(X601,'Tablas de calculos'!$AZ$4:$BE$11,5,FALSE),"")</f>
        <v/>
      </c>
      <c r="Z601" s="208" t="str">
        <f>IFERROR(VLOOKUP(X601,'Tablas de calculos'!$AZ$4:$BE$11,6,FALSE),"")</f>
        <v/>
      </c>
    </row>
    <row r="602" spans="1:26" ht="45" x14ac:dyDescent="0.25">
      <c r="A602" s="232" t="s">
        <v>1141</v>
      </c>
      <c r="B602" s="137">
        <v>50</v>
      </c>
      <c r="C602" s="205" t="str">
        <f>+VLOOKUP(Tabla9[[#This Row],[Cod. Riesgo]],Tabla_Riesgos[[Número]:[Tipo de Riesgo]],6,FALSE)</f>
        <v>Operativo</v>
      </c>
      <c r="D602" s="119" t="s">
        <v>55</v>
      </c>
      <c r="E602" s="120" t="s">
        <v>670</v>
      </c>
      <c r="F602" s="121">
        <v>50.029999999999994</v>
      </c>
      <c r="G602" s="125" t="s">
        <v>189</v>
      </c>
      <c r="H602" s="472"/>
      <c r="I602" s="461"/>
      <c r="J602" s="461"/>
      <c r="K602" s="461"/>
      <c r="L602" s="461"/>
      <c r="M602" s="461"/>
      <c r="N602" s="461"/>
      <c r="O602" s="461"/>
      <c r="P602" s="123">
        <f t="shared" si="40"/>
        <v>0</v>
      </c>
      <c r="Q602" s="208" t="str">
        <f t="shared" si="41"/>
        <v>Debil</v>
      </c>
      <c r="R602" s="461" t="s">
        <v>516</v>
      </c>
      <c r="S602" s="224" t="str">
        <f t="shared" si="42"/>
        <v>DebilFuerte</v>
      </c>
      <c r="T602" s="224">
        <f>IFERROR(VLOOKUP(S602,'Tablas de calculos'!$AU$16:$AV$24,2,FALSE),"")</f>
        <v>7</v>
      </c>
      <c r="U602" s="208" t="str">
        <f>IFERROR(VLOOKUP(T602,'Tablas de calculos'!$AV$16:$AY$24,4),"")</f>
        <v>Débil</v>
      </c>
      <c r="V602" s="461" t="s">
        <v>576</v>
      </c>
      <c r="W602" s="461" t="s">
        <v>578</v>
      </c>
      <c r="X602" s="123" t="str">
        <f t="shared" si="43"/>
        <v>DébilNo disminuyeDirectamente</v>
      </c>
      <c r="Y602" s="208" t="str">
        <f>IFERROR(VLOOKUP(X602,'Tablas de calculos'!$AZ$4:$BE$11,5,FALSE),"")</f>
        <v/>
      </c>
      <c r="Z602" s="208" t="str">
        <f>IFERROR(VLOOKUP(X602,'Tablas de calculos'!$AZ$4:$BE$11,6,FALSE),"")</f>
        <v/>
      </c>
    </row>
    <row r="603" spans="1:26" ht="60" x14ac:dyDescent="0.25">
      <c r="A603" s="232" t="s">
        <v>1141</v>
      </c>
      <c r="B603" s="137">
        <v>50</v>
      </c>
      <c r="C603" s="205" t="str">
        <f>+VLOOKUP(Tabla9[[#This Row],[Cod. Riesgo]],Tabla_Riesgos[[Número]:[Tipo de Riesgo]],6,FALSE)</f>
        <v>Operativo</v>
      </c>
      <c r="D603" s="119" t="s">
        <v>55</v>
      </c>
      <c r="E603" s="120" t="s">
        <v>670</v>
      </c>
      <c r="F603" s="121">
        <v>50.039999999999992</v>
      </c>
      <c r="G603" s="125" t="s">
        <v>221</v>
      </c>
      <c r="H603" s="472"/>
      <c r="I603" s="461"/>
      <c r="J603" s="461"/>
      <c r="K603" s="461"/>
      <c r="L603" s="461"/>
      <c r="M603" s="461"/>
      <c r="N603" s="461"/>
      <c r="O603" s="461"/>
      <c r="P603" s="123">
        <f t="shared" si="40"/>
        <v>0</v>
      </c>
      <c r="Q603" s="208" t="str">
        <f t="shared" si="41"/>
        <v>Debil</v>
      </c>
      <c r="R603" s="461" t="s">
        <v>516</v>
      </c>
      <c r="S603" s="224" t="str">
        <f t="shared" si="42"/>
        <v>DebilFuerte</v>
      </c>
      <c r="T603" s="224">
        <f>IFERROR(VLOOKUP(S603,'Tablas de calculos'!$AU$16:$AV$24,2,FALSE),"")</f>
        <v>7</v>
      </c>
      <c r="U603" s="208" t="str">
        <f>IFERROR(VLOOKUP(T603,'Tablas de calculos'!$AV$16:$AY$24,4),"")</f>
        <v>Débil</v>
      </c>
      <c r="V603" s="461" t="s">
        <v>576</v>
      </c>
      <c r="W603" s="461" t="s">
        <v>578</v>
      </c>
      <c r="X603" s="123" t="str">
        <f t="shared" si="43"/>
        <v>DébilNo disminuyeDirectamente</v>
      </c>
      <c r="Y603" s="208" t="str">
        <f>IFERROR(VLOOKUP(X603,'Tablas de calculos'!$AZ$4:$BE$11,5,FALSE),"")</f>
        <v/>
      </c>
      <c r="Z603" s="208" t="str">
        <f>IFERROR(VLOOKUP(X603,'Tablas de calculos'!$AZ$4:$BE$11,6,FALSE),"")</f>
        <v/>
      </c>
    </row>
    <row r="604" spans="1:26" ht="60" x14ac:dyDescent="0.25">
      <c r="A604" s="232" t="s">
        <v>1141</v>
      </c>
      <c r="B604" s="137">
        <v>51</v>
      </c>
      <c r="C604" s="205" t="str">
        <f>+VLOOKUP(Tabla9[[#This Row],[Cod. Riesgo]],Tabla_Riesgos[[Número]:[Tipo de Riesgo]],6,FALSE)</f>
        <v>Operativo</v>
      </c>
      <c r="D604" s="119" t="s">
        <v>55</v>
      </c>
      <c r="E604" s="120" t="s">
        <v>671</v>
      </c>
      <c r="F604" s="121">
        <v>51.01</v>
      </c>
      <c r="G604" s="125" t="s">
        <v>286</v>
      </c>
      <c r="H604" s="472"/>
      <c r="I604" s="461"/>
      <c r="J604" s="461"/>
      <c r="K604" s="461"/>
      <c r="L604" s="461"/>
      <c r="M604" s="461"/>
      <c r="N604" s="461"/>
      <c r="O604" s="461"/>
      <c r="P604" s="123">
        <f t="shared" si="40"/>
        <v>0</v>
      </c>
      <c r="Q604" s="208" t="str">
        <f t="shared" si="41"/>
        <v>Debil</v>
      </c>
      <c r="R604" s="461" t="s">
        <v>516</v>
      </c>
      <c r="S604" s="224" t="str">
        <f t="shared" si="42"/>
        <v>DebilFuerte</v>
      </c>
      <c r="T604" s="224">
        <f>IFERROR(VLOOKUP(S604,'Tablas de calculos'!$AU$16:$AV$24,2,FALSE),"")</f>
        <v>7</v>
      </c>
      <c r="U604" s="208" t="str">
        <f>IFERROR(VLOOKUP(T604,'Tablas de calculos'!$AV$16:$AY$24,4),"")</f>
        <v>Débil</v>
      </c>
      <c r="V604" s="461" t="s">
        <v>576</v>
      </c>
      <c r="W604" s="461" t="s">
        <v>578</v>
      </c>
      <c r="X604" s="123" t="str">
        <f t="shared" si="43"/>
        <v>DébilNo disminuyeDirectamente</v>
      </c>
      <c r="Y604" s="208" t="str">
        <f>IFERROR(VLOOKUP(X604,'Tablas de calculos'!$AZ$4:$BE$11,5,FALSE),"")</f>
        <v/>
      </c>
      <c r="Z604" s="208" t="str">
        <f>IFERROR(VLOOKUP(X604,'Tablas de calculos'!$AZ$4:$BE$11,6,FALSE),"")</f>
        <v/>
      </c>
    </row>
    <row r="605" spans="1:26" ht="120" x14ac:dyDescent="0.25">
      <c r="A605" s="232" t="s">
        <v>1141</v>
      </c>
      <c r="B605" s="137">
        <v>52</v>
      </c>
      <c r="C605" s="205" t="str">
        <f>+VLOOKUP(Tabla9[[#This Row],[Cod. Riesgo]],Tabla_Riesgos[[Número]:[Tipo de Riesgo]],6,FALSE)</f>
        <v>Operativo</v>
      </c>
      <c r="D605" s="119" t="s">
        <v>55</v>
      </c>
      <c r="E605" s="120" t="s">
        <v>56</v>
      </c>
      <c r="F605" s="121">
        <v>52.01</v>
      </c>
      <c r="G605" s="125" t="s">
        <v>287</v>
      </c>
      <c r="H605" s="472"/>
      <c r="I605" s="461"/>
      <c r="J605" s="461"/>
      <c r="K605" s="461"/>
      <c r="L605" s="461"/>
      <c r="M605" s="461"/>
      <c r="N605" s="461"/>
      <c r="O605" s="461"/>
      <c r="P605" s="123">
        <f t="shared" si="40"/>
        <v>0</v>
      </c>
      <c r="Q605" s="208" t="str">
        <f t="shared" si="41"/>
        <v>Debil</v>
      </c>
      <c r="R605" s="461" t="s">
        <v>516</v>
      </c>
      <c r="S605" s="224" t="str">
        <f t="shared" si="42"/>
        <v>DebilFuerte</v>
      </c>
      <c r="T605" s="224">
        <f>IFERROR(VLOOKUP(S605,'Tablas de calculos'!$AU$16:$AV$24,2,FALSE),"")</f>
        <v>7</v>
      </c>
      <c r="U605" s="208" t="str">
        <f>IFERROR(VLOOKUP(T605,'Tablas de calculos'!$AV$16:$AY$24,4),"")</f>
        <v>Débil</v>
      </c>
      <c r="V605" s="461" t="s">
        <v>576</v>
      </c>
      <c r="W605" s="461" t="s">
        <v>578</v>
      </c>
      <c r="X605" s="123" t="str">
        <f t="shared" si="43"/>
        <v>DébilNo disminuyeDirectamente</v>
      </c>
      <c r="Y605" s="208" t="str">
        <f>IFERROR(VLOOKUP(X605,'Tablas de calculos'!$AZ$4:$BE$11,5,FALSE),"")</f>
        <v/>
      </c>
      <c r="Z605" s="208" t="str">
        <f>IFERROR(VLOOKUP(X605,'Tablas de calculos'!$AZ$4:$BE$11,6,FALSE),"")</f>
        <v/>
      </c>
    </row>
    <row r="606" spans="1:26" ht="105" x14ac:dyDescent="0.25">
      <c r="A606" s="232" t="s">
        <v>1141</v>
      </c>
      <c r="B606" s="137">
        <v>53</v>
      </c>
      <c r="C606" s="205" t="str">
        <f>+VLOOKUP(Tabla9[[#This Row],[Cod. Riesgo]],Tabla_Riesgos[[Número]:[Tipo de Riesgo]],6,FALSE)</f>
        <v>Seguridad de la Información</v>
      </c>
      <c r="D606" s="119" t="s">
        <v>57</v>
      </c>
      <c r="E606" s="120" t="s">
        <v>58</v>
      </c>
      <c r="F606" s="121">
        <v>53.01</v>
      </c>
      <c r="G606" s="125" t="s">
        <v>288</v>
      </c>
      <c r="H606" s="472"/>
      <c r="I606" s="461"/>
      <c r="J606" s="461"/>
      <c r="K606" s="461"/>
      <c r="L606" s="461"/>
      <c r="M606" s="461"/>
      <c r="N606" s="461"/>
      <c r="O606" s="461"/>
      <c r="P606" s="123">
        <f t="shared" si="40"/>
        <v>0</v>
      </c>
      <c r="Q606" s="208" t="str">
        <f t="shared" si="41"/>
        <v>Debil</v>
      </c>
      <c r="R606" s="461" t="s">
        <v>516</v>
      </c>
      <c r="S606" s="224" t="str">
        <f t="shared" si="42"/>
        <v>DebilFuerte</v>
      </c>
      <c r="T606" s="224">
        <f>IFERROR(VLOOKUP(S606,'Tablas de calculos'!$AU$16:$AV$24,2,FALSE),"")</f>
        <v>7</v>
      </c>
      <c r="U606" s="208" t="str">
        <f>IFERROR(VLOOKUP(T606,'Tablas de calculos'!$AV$16:$AY$24,4),"")</f>
        <v>Débil</v>
      </c>
      <c r="V606" s="461" t="s">
        <v>576</v>
      </c>
      <c r="W606" s="461" t="s">
        <v>578</v>
      </c>
      <c r="X606" s="123" t="str">
        <f t="shared" si="43"/>
        <v>DébilNo disminuyeDirectamente</v>
      </c>
      <c r="Y606" s="208" t="str">
        <f>IFERROR(VLOOKUP(X606,'Tablas de calculos'!$AZ$4:$BE$11,5,FALSE),"")</f>
        <v/>
      </c>
      <c r="Z606" s="208" t="str">
        <f>IFERROR(VLOOKUP(X606,'Tablas de calculos'!$AZ$4:$BE$11,6,FALSE),"")</f>
        <v/>
      </c>
    </row>
    <row r="607" spans="1:26" ht="165" x14ac:dyDescent="0.25">
      <c r="A607" s="232" t="s">
        <v>1141</v>
      </c>
      <c r="B607" s="137">
        <v>54</v>
      </c>
      <c r="C607" s="205" t="str">
        <f>+VLOOKUP(Tabla9[[#This Row],[Cod. Riesgo]],Tabla_Riesgos[[Número]:[Tipo de Riesgo]],6,FALSE)</f>
        <v>Operativo</v>
      </c>
      <c r="D607" s="119" t="s">
        <v>57</v>
      </c>
      <c r="E607" s="120" t="s">
        <v>59</v>
      </c>
      <c r="F607" s="121">
        <v>54.01</v>
      </c>
      <c r="G607" s="125" t="s">
        <v>289</v>
      </c>
      <c r="H607" s="472"/>
      <c r="I607" s="461"/>
      <c r="J607" s="461"/>
      <c r="K607" s="461"/>
      <c r="L607" s="461"/>
      <c r="M607" s="461"/>
      <c r="N607" s="461"/>
      <c r="O607" s="461"/>
      <c r="P607" s="123">
        <f t="shared" si="40"/>
        <v>0</v>
      </c>
      <c r="Q607" s="208" t="str">
        <f t="shared" si="41"/>
        <v>Debil</v>
      </c>
      <c r="R607" s="461" t="s">
        <v>516</v>
      </c>
      <c r="S607" s="224" t="str">
        <f t="shared" si="42"/>
        <v>DebilFuerte</v>
      </c>
      <c r="T607" s="224">
        <f>IFERROR(VLOOKUP(S607,'Tablas de calculos'!$AU$16:$AV$24,2,FALSE),"")</f>
        <v>7</v>
      </c>
      <c r="U607" s="208" t="str">
        <f>IFERROR(VLOOKUP(T607,'Tablas de calculos'!$AV$16:$AY$24,4),"")</f>
        <v>Débil</v>
      </c>
      <c r="V607" s="461" t="s">
        <v>576</v>
      </c>
      <c r="W607" s="461" t="s">
        <v>578</v>
      </c>
      <c r="X607" s="123" t="str">
        <f t="shared" si="43"/>
        <v>DébilNo disminuyeDirectamente</v>
      </c>
      <c r="Y607" s="208" t="str">
        <f>IFERROR(VLOOKUP(X607,'Tablas de calculos'!$AZ$4:$BE$11,5,FALSE),"")</f>
        <v/>
      </c>
      <c r="Z607" s="208" t="str">
        <f>IFERROR(VLOOKUP(X607,'Tablas de calculos'!$AZ$4:$BE$11,6,FALSE),"")</f>
        <v/>
      </c>
    </row>
    <row r="608" spans="1:26" ht="120" x14ac:dyDescent="0.25">
      <c r="A608" s="232" t="s">
        <v>1141</v>
      </c>
      <c r="B608" s="137">
        <v>54</v>
      </c>
      <c r="C608" s="205" t="str">
        <f>+VLOOKUP(Tabla9[[#This Row],[Cod. Riesgo]],Tabla_Riesgos[[Número]:[Tipo de Riesgo]],6,FALSE)</f>
        <v>Operativo</v>
      </c>
      <c r="D608" s="119" t="s">
        <v>57</v>
      </c>
      <c r="E608" s="120" t="s">
        <v>59</v>
      </c>
      <c r="F608" s="121">
        <v>54.019999999999996</v>
      </c>
      <c r="G608" s="125" t="s">
        <v>290</v>
      </c>
      <c r="H608" s="472"/>
      <c r="I608" s="461"/>
      <c r="J608" s="461"/>
      <c r="K608" s="461"/>
      <c r="L608" s="461"/>
      <c r="M608" s="461"/>
      <c r="N608" s="461"/>
      <c r="O608" s="461"/>
      <c r="P608" s="123">
        <f t="shared" si="40"/>
        <v>0</v>
      </c>
      <c r="Q608" s="208" t="str">
        <f t="shared" si="41"/>
        <v>Debil</v>
      </c>
      <c r="R608" s="461" t="s">
        <v>516</v>
      </c>
      <c r="S608" s="224" t="str">
        <f t="shared" si="42"/>
        <v>DebilFuerte</v>
      </c>
      <c r="T608" s="224">
        <f>IFERROR(VLOOKUP(S608,'Tablas de calculos'!$AU$16:$AV$24,2,FALSE),"")</f>
        <v>7</v>
      </c>
      <c r="U608" s="208" t="str">
        <f>IFERROR(VLOOKUP(T608,'Tablas de calculos'!$AV$16:$AY$24,4),"")</f>
        <v>Débil</v>
      </c>
      <c r="V608" s="461" t="s">
        <v>576</v>
      </c>
      <c r="W608" s="461" t="s">
        <v>578</v>
      </c>
      <c r="X608" s="123" t="str">
        <f t="shared" si="43"/>
        <v>DébilNo disminuyeDirectamente</v>
      </c>
      <c r="Y608" s="208" t="str">
        <f>IFERROR(VLOOKUP(X608,'Tablas de calculos'!$AZ$4:$BE$11,5,FALSE),"")</f>
        <v/>
      </c>
      <c r="Z608" s="208" t="str">
        <f>IFERROR(VLOOKUP(X608,'Tablas de calculos'!$AZ$4:$BE$11,6,FALSE),"")</f>
        <v/>
      </c>
    </row>
    <row r="609" spans="1:26" ht="75" x14ac:dyDescent="0.25">
      <c r="A609" s="232" t="s">
        <v>1141</v>
      </c>
      <c r="B609" s="137">
        <v>55</v>
      </c>
      <c r="C609" s="205" t="str">
        <f>+VLOOKUP(Tabla9[[#This Row],[Cod. Riesgo]],Tabla_Riesgos[[Número]:[Tipo de Riesgo]],6,FALSE)</f>
        <v>Operativo</v>
      </c>
      <c r="D609" s="119" t="s">
        <v>60</v>
      </c>
      <c r="E609" s="120" t="s">
        <v>61</v>
      </c>
      <c r="F609" s="121">
        <v>55.01</v>
      </c>
      <c r="G609" s="125" t="s">
        <v>291</v>
      </c>
      <c r="H609" s="472"/>
      <c r="I609" s="461"/>
      <c r="J609" s="461"/>
      <c r="K609" s="461"/>
      <c r="L609" s="461"/>
      <c r="M609" s="461"/>
      <c r="N609" s="461"/>
      <c r="O609" s="461"/>
      <c r="P609" s="123">
        <f t="shared" si="40"/>
        <v>0</v>
      </c>
      <c r="Q609" s="208" t="str">
        <f t="shared" si="41"/>
        <v>Debil</v>
      </c>
      <c r="R609" s="461" t="s">
        <v>516</v>
      </c>
      <c r="S609" s="224" t="str">
        <f t="shared" si="42"/>
        <v>DebilFuerte</v>
      </c>
      <c r="T609" s="224">
        <f>IFERROR(VLOOKUP(S609,'Tablas de calculos'!$AU$16:$AV$24,2,FALSE),"")</f>
        <v>7</v>
      </c>
      <c r="U609" s="208" t="str">
        <f>IFERROR(VLOOKUP(T609,'Tablas de calculos'!$AV$16:$AY$24,4),"")</f>
        <v>Débil</v>
      </c>
      <c r="V609" s="461" t="s">
        <v>576</v>
      </c>
      <c r="W609" s="461" t="s">
        <v>578</v>
      </c>
      <c r="X609" s="123" t="str">
        <f t="shared" si="43"/>
        <v>DébilNo disminuyeDirectamente</v>
      </c>
      <c r="Y609" s="208" t="str">
        <f>IFERROR(VLOOKUP(X609,'Tablas de calculos'!$AZ$4:$BE$11,5,FALSE),"")</f>
        <v/>
      </c>
      <c r="Z609" s="208" t="str">
        <f>IFERROR(VLOOKUP(X609,'Tablas de calculos'!$AZ$4:$BE$11,6,FALSE),"")</f>
        <v/>
      </c>
    </row>
    <row r="610" spans="1:26" ht="90" x14ac:dyDescent="0.25">
      <c r="A610" s="232" t="s">
        <v>1141</v>
      </c>
      <c r="B610" s="137">
        <v>56</v>
      </c>
      <c r="C610" s="205" t="str">
        <f>+VLOOKUP(Tabla9[[#This Row],[Cod. Riesgo]],Tabla_Riesgos[[Número]:[Tipo de Riesgo]],6,FALSE)</f>
        <v>Operativo</v>
      </c>
      <c r="D610" s="119" t="s">
        <v>60</v>
      </c>
      <c r="E610" s="120" t="s">
        <v>64</v>
      </c>
      <c r="F610" s="121">
        <v>56.01</v>
      </c>
      <c r="G610" s="125" t="s">
        <v>292</v>
      </c>
      <c r="H610" s="472"/>
      <c r="I610" s="461"/>
      <c r="J610" s="461"/>
      <c r="K610" s="461"/>
      <c r="L610" s="461"/>
      <c r="M610" s="461"/>
      <c r="N610" s="461"/>
      <c r="O610" s="461"/>
      <c r="P610" s="123">
        <f t="shared" si="40"/>
        <v>0</v>
      </c>
      <c r="Q610" s="208" t="str">
        <f t="shared" si="41"/>
        <v>Debil</v>
      </c>
      <c r="R610" s="461" t="s">
        <v>516</v>
      </c>
      <c r="S610" s="224" t="str">
        <f t="shared" si="42"/>
        <v>DebilFuerte</v>
      </c>
      <c r="T610" s="224">
        <f>IFERROR(VLOOKUP(S610,'Tablas de calculos'!$AU$16:$AV$24,2,FALSE),"")</f>
        <v>7</v>
      </c>
      <c r="U610" s="208" t="str">
        <f>IFERROR(VLOOKUP(T610,'Tablas de calculos'!$AV$16:$AY$24,4),"")</f>
        <v>Débil</v>
      </c>
      <c r="V610" s="461" t="s">
        <v>576</v>
      </c>
      <c r="W610" s="461" t="s">
        <v>578</v>
      </c>
      <c r="X610" s="123" t="str">
        <f t="shared" si="43"/>
        <v>DébilNo disminuyeDirectamente</v>
      </c>
      <c r="Y610" s="208" t="str">
        <f>IFERROR(VLOOKUP(X610,'Tablas de calculos'!$AZ$4:$BE$11,5,FALSE),"")</f>
        <v/>
      </c>
      <c r="Z610" s="208" t="str">
        <f>IFERROR(VLOOKUP(X610,'Tablas de calculos'!$AZ$4:$BE$11,6,FALSE),"")</f>
        <v/>
      </c>
    </row>
    <row r="611" spans="1:26" ht="105" x14ac:dyDescent="0.25">
      <c r="A611" s="232" t="s">
        <v>1141</v>
      </c>
      <c r="B611" s="137">
        <v>57</v>
      </c>
      <c r="C611" s="205" t="str">
        <f>+VLOOKUP(Tabla9[[#This Row],[Cod. Riesgo]],Tabla_Riesgos[[Número]:[Tipo de Riesgo]],6,FALSE)</f>
        <v>Operativo</v>
      </c>
      <c r="D611" s="119" t="s">
        <v>66</v>
      </c>
      <c r="E611" s="120" t="s">
        <v>67</v>
      </c>
      <c r="F611" s="121">
        <v>57.01</v>
      </c>
      <c r="G611" s="125" t="s">
        <v>293</v>
      </c>
      <c r="H611" s="472"/>
      <c r="I611" s="461"/>
      <c r="J611" s="461"/>
      <c r="K611" s="461"/>
      <c r="L611" s="461"/>
      <c r="M611" s="461"/>
      <c r="N611" s="461"/>
      <c r="O611" s="461"/>
      <c r="P611" s="123">
        <f t="shared" si="40"/>
        <v>0</v>
      </c>
      <c r="Q611" s="208" t="str">
        <f t="shared" si="41"/>
        <v>Debil</v>
      </c>
      <c r="R611" s="461" t="s">
        <v>516</v>
      </c>
      <c r="S611" s="224" t="str">
        <f t="shared" si="42"/>
        <v>DebilFuerte</v>
      </c>
      <c r="T611" s="224">
        <f>IFERROR(VLOOKUP(S611,'Tablas de calculos'!$AU$16:$AV$24,2,FALSE),"")</f>
        <v>7</v>
      </c>
      <c r="U611" s="208" t="str">
        <f>IFERROR(VLOOKUP(T611,'Tablas de calculos'!$AV$16:$AY$24,4),"")</f>
        <v>Débil</v>
      </c>
      <c r="V611" s="461" t="s">
        <v>576</v>
      </c>
      <c r="W611" s="461" t="s">
        <v>578</v>
      </c>
      <c r="X611" s="123" t="str">
        <f t="shared" si="43"/>
        <v>DébilNo disminuyeDirectamente</v>
      </c>
      <c r="Y611" s="208" t="str">
        <f>IFERROR(VLOOKUP(X611,'Tablas de calculos'!$AZ$4:$BE$11,5,FALSE),"")</f>
        <v/>
      </c>
      <c r="Z611" s="208" t="str">
        <f>IFERROR(VLOOKUP(X611,'Tablas de calculos'!$AZ$4:$BE$11,6,FALSE),"")</f>
        <v/>
      </c>
    </row>
    <row r="612" spans="1:26" ht="75" x14ac:dyDescent="0.25">
      <c r="A612" s="232" t="s">
        <v>1141</v>
      </c>
      <c r="B612" s="137">
        <v>57</v>
      </c>
      <c r="C612" s="205" t="str">
        <f>+VLOOKUP(Tabla9[[#This Row],[Cod. Riesgo]],Tabla_Riesgos[[Número]:[Tipo de Riesgo]],6,FALSE)</f>
        <v>Operativo</v>
      </c>
      <c r="D612" s="119" t="s">
        <v>66</v>
      </c>
      <c r="E612" s="120" t="s">
        <v>67</v>
      </c>
      <c r="F612" s="121">
        <v>57.019999999999996</v>
      </c>
      <c r="G612" s="125" t="s">
        <v>294</v>
      </c>
      <c r="H612" s="472"/>
      <c r="I612" s="461"/>
      <c r="J612" s="461"/>
      <c r="K612" s="461"/>
      <c r="L612" s="461"/>
      <c r="M612" s="461"/>
      <c r="N612" s="461"/>
      <c r="O612" s="461"/>
      <c r="P612" s="123">
        <f t="shared" si="40"/>
        <v>0</v>
      </c>
      <c r="Q612" s="208" t="str">
        <f t="shared" si="41"/>
        <v>Debil</v>
      </c>
      <c r="R612" s="461" t="s">
        <v>516</v>
      </c>
      <c r="S612" s="224" t="str">
        <f t="shared" si="42"/>
        <v>DebilFuerte</v>
      </c>
      <c r="T612" s="224">
        <f>IFERROR(VLOOKUP(S612,'Tablas de calculos'!$AU$16:$AV$24,2,FALSE),"")</f>
        <v>7</v>
      </c>
      <c r="U612" s="208" t="str">
        <f>IFERROR(VLOOKUP(T612,'Tablas de calculos'!$AV$16:$AY$24,4),"")</f>
        <v>Débil</v>
      </c>
      <c r="V612" s="461" t="s">
        <v>576</v>
      </c>
      <c r="W612" s="461" t="s">
        <v>578</v>
      </c>
      <c r="X612" s="123" t="str">
        <f t="shared" si="43"/>
        <v>DébilNo disminuyeDirectamente</v>
      </c>
      <c r="Y612" s="208" t="str">
        <f>IFERROR(VLOOKUP(X612,'Tablas de calculos'!$AZ$4:$BE$11,5,FALSE),"")</f>
        <v/>
      </c>
      <c r="Z612" s="208" t="str">
        <f>IFERROR(VLOOKUP(X612,'Tablas de calculos'!$AZ$4:$BE$11,6,FALSE),"")</f>
        <v/>
      </c>
    </row>
    <row r="613" spans="1:26" ht="45" x14ac:dyDescent="0.25">
      <c r="A613" s="232" t="s">
        <v>1141</v>
      </c>
      <c r="B613" s="137">
        <v>57</v>
      </c>
      <c r="C613" s="205" t="str">
        <f>+VLOOKUP(Tabla9[[#This Row],[Cod. Riesgo]],Tabla_Riesgos[[Número]:[Tipo de Riesgo]],6,FALSE)</f>
        <v>Operativo</v>
      </c>
      <c r="D613" s="119" t="s">
        <v>66</v>
      </c>
      <c r="E613" s="120" t="s">
        <v>67</v>
      </c>
      <c r="F613" s="121">
        <v>57.029999999999994</v>
      </c>
      <c r="G613" s="125" t="s">
        <v>295</v>
      </c>
      <c r="H613" s="472"/>
      <c r="I613" s="461"/>
      <c r="J613" s="461"/>
      <c r="K613" s="461"/>
      <c r="L613" s="461"/>
      <c r="M613" s="461"/>
      <c r="N613" s="461"/>
      <c r="O613" s="461"/>
      <c r="P613" s="123">
        <f t="shared" si="40"/>
        <v>0</v>
      </c>
      <c r="Q613" s="208" t="str">
        <f t="shared" si="41"/>
        <v>Debil</v>
      </c>
      <c r="R613" s="461" t="s">
        <v>516</v>
      </c>
      <c r="S613" s="224" t="str">
        <f t="shared" si="42"/>
        <v>DebilFuerte</v>
      </c>
      <c r="T613" s="224">
        <f>IFERROR(VLOOKUP(S613,'Tablas de calculos'!$AU$16:$AV$24,2,FALSE),"")</f>
        <v>7</v>
      </c>
      <c r="U613" s="208" t="str">
        <f>IFERROR(VLOOKUP(T613,'Tablas de calculos'!$AV$16:$AY$24,4),"")</f>
        <v>Débil</v>
      </c>
      <c r="V613" s="461" t="s">
        <v>576</v>
      </c>
      <c r="W613" s="461" t="s">
        <v>578</v>
      </c>
      <c r="X613" s="123" t="str">
        <f t="shared" si="43"/>
        <v>DébilNo disminuyeDirectamente</v>
      </c>
      <c r="Y613" s="208" t="str">
        <f>IFERROR(VLOOKUP(X613,'Tablas de calculos'!$AZ$4:$BE$11,5,FALSE),"")</f>
        <v/>
      </c>
      <c r="Z613" s="208" t="str">
        <f>IFERROR(VLOOKUP(X613,'Tablas de calculos'!$AZ$4:$BE$11,6,FALSE),"")</f>
        <v/>
      </c>
    </row>
    <row r="614" spans="1:26" ht="105" x14ac:dyDescent="0.25">
      <c r="A614" s="232" t="s">
        <v>1141</v>
      </c>
      <c r="B614" s="137">
        <v>58</v>
      </c>
      <c r="C614" s="205" t="str">
        <f>+VLOOKUP(Tabla9[[#This Row],[Cod. Riesgo]],Tabla_Riesgos[[Número]:[Tipo de Riesgo]],6,FALSE)</f>
        <v>Operativo</v>
      </c>
      <c r="D614" s="119" t="s">
        <v>66</v>
      </c>
      <c r="E614" s="120" t="s">
        <v>68</v>
      </c>
      <c r="F614" s="121">
        <v>58.01</v>
      </c>
      <c r="G614" s="125" t="s">
        <v>296</v>
      </c>
      <c r="H614" s="472"/>
      <c r="I614" s="461"/>
      <c r="J614" s="461"/>
      <c r="K614" s="461"/>
      <c r="L614" s="461"/>
      <c r="M614" s="461"/>
      <c r="N614" s="461"/>
      <c r="O614" s="461"/>
      <c r="P614" s="123">
        <f t="shared" si="40"/>
        <v>0</v>
      </c>
      <c r="Q614" s="208" t="str">
        <f t="shared" si="41"/>
        <v>Debil</v>
      </c>
      <c r="R614" s="461" t="s">
        <v>516</v>
      </c>
      <c r="S614" s="224" t="str">
        <f t="shared" si="42"/>
        <v>DebilFuerte</v>
      </c>
      <c r="T614" s="224">
        <f>IFERROR(VLOOKUP(S614,'Tablas de calculos'!$AU$16:$AV$24,2,FALSE),"")</f>
        <v>7</v>
      </c>
      <c r="U614" s="208" t="str">
        <f>IFERROR(VLOOKUP(T614,'Tablas de calculos'!$AV$16:$AY$24,4),"")</f>
        <v>Débil</v>
      </c>
      <c r="V614" s="461" t="s">
        <v>576</v>
      </c>
      <c r="W614" s="461" t="s">
        <v>578</v>
      </c>
      <c r="X614" s="123" t="str">
        <f t="shared" si="43"/>
        <v>DébilNo disminuyeDirectamente</v>
      </c>
      <c r="Y614" s="208" t="str">
        <f>IFERROR(VLOOKUP(X614,'Tablas de calculos'!$AZ$4:$BE$11,5,FALSE),"")</f>
        <v/>
      </c>
      <c r="Z614" s="208" t="str">
        <f>IFERROR(VLOOKUP(X614,'Tablas de calculos'!$AZ$4:$BE$11,6,FALSE),"")</f>
        <v/>
      </c>
    </row>
    <row r="615" spans="1:26" ht="75" x14ac:dyDescent="0.25">
      <c r="A615" s="232" t="s">
        <v>1141</v>
      </c>
      <c r="B615" s="137">
        <v>59</v>
      </c>
      <c r="C615" s="205" t="str">
        <f>+VLOOKUP(Tabla9[[#This Row],[Cod. Riesgo]],Tabla_Riesgos[[Número]:[Tipo de Riesgo]],6,FALSE)</f>
        <v>Operativo</v>
      </c>
      <c r="D615" s="119" t="s">
        <v>66</v>
      </c>
      <c r="E615" s="120" t="s">
        <v>71</v>
      </c>
      <c r="F615" s="121">
        <v>59.01</v>
      </c>
      <c r="G615" s="125" t="s">
        <v>297</v>
      </c>
      <c r="H615" s="472"/>
      <c r="I615" s="461"/>
      <c r="J615" s="461"/>
      <c r="K615" s="461"/>
      <c r="L615" s="461"/>
      <c r="M615" s="461"/>
      <c r="N615" s="461"/>
      <c r="O615" s="461"/>
      <c r="P615" s="123">
        <f t="shared" si="40"/>
        <v>0</v>
      </c>
      <c r="Q615" s="208" t="str">
        <f t="shared" si="41"/>
        <v>Debil</v>
      </c>
      <c r="R615" s="461" t="s">
        <v>516</v>
      </c>
      <c r="S615" s="224" t="str">
        <f t="shared" si="42"/>
        <v>DebilFuerte</v>
      </c>
      <c r="T615" s="224">
        <f>IFERROR(VLOOKUP(S615,'Tablas de calculos'!$AU$16:$AV$24,2,FALSE),"")</f>
        <v>7</v>
      </c>
      <c r="U615" s="208" t="str">
        <f>IFERROR(VLOOKUP(T615,'Tablas de calculos'!$AV$16:$AY$24,4),"")</f>
        <v>Débil</v>
      </c>
      <c r="V615" s="461" t="s">
        <v>576</v>
      </c>
      <c r="W615" s="461" t="s">
        <v>578</v>
      </c>
      <c r="X615" s="123" t="str">
        <f t="shared" si="43"/>
        <v>DébilNo disminuyeDirectamente</v>
      </c>
      <c r="Y615" s="208" t="str">
        <f>IFERROR(VLOOKUP(X615,'Tablas de calculos'!$AZ$4:$BE$11,5,FALSE),"")</f>
        <v/>
      </c>
      <c r="Z615" s="208" t="str">
        <f>IFERROR(VLOOKUP(X615,'Tablas de calculos'!$AZ$4:$BE$11,6,FALSE),"")</f>
        <v/>
      </c>
    </row>
    <row r="616" spans="1:26" ht="45" x14ac:dyDescent="0.25">
      <c r="A616" s="232" t="s">
        <v>1141</v>
      </c>
      <c r="B616" s="137">
        <v>59</v>
      </c>
      <c r="C616" s="205" t="str">
        <f>+VLOOKUP(Tabla9[[#This Row],[Cod. Riesgo]],Tabla_Riesgos[[Número]:[Tipo de Riesgo]],6,FALSE)</f>
        <v>Operativo</v>
      </c>
      <c r="D616" s="119" t="s">
        <v>66</v>
      </c>
      <c r="E616" s="120" t="s">
        <v>71</v>
      </c>
      <c r="F616" s="121">
        <v>59.019999999999996</v>
      </c>
      <c r="G616" s="125" t="s">
        <v>298</v>
      </c>
      <c r="H616" s="472"/>
      <c r="I616" s="461"/>
      <c r="J616" s="461"/>
      <c r="K616" s="461"/>
      <c r="L616" s="461"/>
      <c r="M616" s="461"/>
      <c r="N616" s="461"/>
      <c r="O616" s="461"/>
      <c r="P616" s="123">
        <f t="shared" si="40"/>
        <v>0</v>
      </c>
      <c r="Q616" s="208" t="str">
        <f t="shared" si="41"/>
        <v>Debil</v>
      </c>
      <c r="R616" s="461" t="s">
        <v>516</v>
      </c>
      <c r="S616" s="224" t="str">
        <f t="shared" si="42"/>
        <v>DebilFuerte</v>
      </c>
      <c r="T616" s="224">
        <f>IFERROR(VLOOKUP(S616,'Tablas de calculos'!$AU$16:$AV$24,2,FALSE),"")</f>
        <v>7</v>
      </c>
      <c r="U616" s="208" t="str">
        <f>IFERROR(VLOOKUP(T616,'Tablas de calculos'!$AV$16:$AY$24,4),"")</f>
        <v>Débil</v>
      </c>
      <c r="V616" s="461" t="s">
        <v>576</v>
      </c>
      <c r="W616" s="461" t="s">
        <v>578</v>
      </c>
      <c r="X616" s="123" t="str">
        <f t="shared" si="43"/>
        <v>DébilNo disminuyeDirectamente</v>
      </c>
      <c r="Y616" s="208" t="str">
        <f>IFERROR(VLOOKUP(X616,'Tablas de calculos'!$AZ$4:$BE$11,5,FALSE),"")</f>
        <v/>
      </c>
      <c r="Z616" s="208" t="str">
        <f>IFERROR(VLOOKUP(X616,'Tablas de calculos'!$AZ$4:$BE$11,6,FALSE),"")</f>
        <v/>
      </c>
    </row>
    <row r="617" spans="1:26" ht="105" x14ac:dyDescent="0.25">
      <c r="A617" s="232" t="s">
        <v>1141</v>
      </c>
      <c r="B617" s="137">
        <v>59</v>
      </c>
      <c r="C617" s="205" t="str">
        <f>+VLOOKUP(Tabla9[[#This Row],[Cod. Riesgo]],Tabla_Riesgos[[Número]:[Tipo de Riesgo]],6,FALSE)</f>
        <v>Operativo</v>
      </c>
      <c r="D617" s="119" t="s">
        <v>66</v>
      </c>
      <c r="E617" s="120" t="s">
        <v>71</v>
      </c>
      <c r="F617" s="121">
        <v>59.029999999999994</v>
      </c>
      <c r="G617" s="125" t="s">
        <v>299</v>
      </c>
      <c r="H617" s="472"/>
      <c r="I617" s="461"/>
      <c r="J617" s="461"/>
      <c r="K617" s="461"/>
      <c r="L617" s="461"/>
      <c r="M617" s="461"/>
      <c r="N617" s="461"/>
      <c r="O617" s="461"/>
      <c r="P617" s="123">
        <f t="shared" si="40"/>
        <v>0</v>
      </c>
      <c r="Q617" s="208" t="str">
        <f t="shared" si="41"/>
        <v>Debil</v>
      </c>
      <c r="R617" s="461" t="s">
        <v>516</v>
      </c>
      <c r="S617" s="224" t="str">
        <f t="shared" si="42"/>
        <v>DebilFuerte</v>
      </c>
      <c r="T617" s="224">
        <f>IFERROR(VLOOKUP(S617,'Tablas de calculos'!$AU$16:$AV$24,2,FALSE),"")</f>
        <v>7</v>
      </c>
      <c r="U617" s="208" t="str">
        <f>IFERROR(VLOOKUP(T617,'Tablas de calculos'!$AV$16:$AY$24,4),"")</f>
        <v>Débil</v>
      </c>
      <c r="V617" s="461" t="s">
        <v>576</v>
      </c>
      <c r="W617" s="461" t="s">
        <v>578</v>
      </c>
      <c r="X617" s="123" t="str">
        <f t="shared" si="43"/>
        <v>DébilNo disminuyeDirectamente</v>
      </c>
      <c r="Y617" s="208" t="str">
        <f>IFERROR(VLOOKUP(X617,'Tablas de calculos'!$AZ$4:$BE$11,5,FALSE),"")</f>
        <v/>
      </c>
      <c r="Z617" s="208" t="str">
        <f>IFERROR(VLOOKUP(X617,'Tablas de calculos'!$AZ$4:$BE$11,6,FALSE),"")</f>
        <v/>
      </c>
    </row>
    <row r="618" spans="1:26" ht="45" x14ac:dyDescent="0.25">
      <c r="A618" s="232" t="s">
        <v>1141</v>
      </c>
      <c r="B618" s="137">
        <v>60</v>
      </c>
      <c r="C618" s="205" t="str">
        <f>+VLOOKUP(Tabla9[[#This Row],[Cod. Riesgo]],Tabla_Riesgos[[Número]:[Tipo de Riesgo]],6,FALSE)</f>
        <v>Operativo</v>
      </c>
      <c r="D618" s="119" t="s">
        <v>66</v>
      </c>
      <c r="E618" s="120" t="s">
        <v>72</v>
      </c>
      <c r="F618" s="121">
        <v>60.01</v>
      </c>
      <c r="G618" s="125" t="s">
        <v>300</v>
      </c>
      <c r="H618" s="472"/>
      <c r="I618" s="461"/>
      <c r="J618" s="461"/>
      <c r="K618" s="461"/>
      <c r="L618" s="461"/>
      <c r="M618" s="461"/>
      <c r="N618" s="461"/>
      <c r="O618" s="461"/>
      <c r="P618" s="123">
        <f t="shared" si="40"/>
        <v>0</v>
      </c>
      <c r="Q618" s="208" t="str">
        <f t="shared" si="41"/>
        <v>Debil</v>
      </c>
      <c r="R618" s="461" t="s">
        <v>516</v>
      </c>
      <c r="S618" s="224" t="str">
        <f t="shared" si="42"/>
        <v>DebilFuerte</v>
      </c>
      <c r="T618" s="224">
        <f>IFERROR(VLOOKUP(S618,'Tablas de calculos'!$AU$16:$AV$24,2,FALSE),"")</f>
        <v>7</v>
      </c>
      <c r="U618" s="208" t="str">
        <f>IFERROR(VLOOKUP(T618,'Tablas de calculos'!$AV$16:$AY$24,4),"")</f>
        <v>Débil</v>
      </c>
      <c r="V618" s="461" t="s">
        <v>576</v>
      </c>
      <c r="W618" s="461" t="s">
        <v>578</v>
      </c>
      <c r="X618" s="123" t="str">
        <f t="shared" si="43"/>
        <v>DébilNo disminuyeDirectamente</v>
      </c>
      <c r="Y618" s="208" t="str">
        <f>IFERROR(VLOOKUP(X618,'Tablas de calculos'!$AZ$4:$BE$11,5,FALSE),"")</f>
        <v/>
      </c>
      <c r="Z618" s="208" t="str">
        <f>IFERROR(VLOOKUP(X618,'Tablas de calculos'!$AZ$4:$BE$11,6,FALSE),"")</f>
        <v/>
      </c>
    </row>
    <row r="619" spans="1:26" ht="60" x14ac:dyDescent="0.25">
      <c r="A619" s="232" t="s">
        <v>1141</v>
      </c>
      <c r="B619" s="137">
        <v>61</v>
      </c>
      <c r="C619" s="205" t="str">
        <f>+VLOOKUP(Tabla9[[#This Row],[Cod. Riesgo]],Tabla_Riesgos[[Número]:[Tipo de Riesgo]],6,FALSE)</f>
        <v>Operativo</v>
      </c>
      <c r="D619" s="119" t="s">
        <v>101</v>
      </c>
      <c r="E619" s="120" t="s">
        <v>674</v>
      </c>
      <c r="F619" s="121">
        <v>61.01</v>
      </c>
      <c r="G619" s="125" t="s">
        <v>301</v>
      </c>
      <c r="H619" s="472"/>
      <c r="I619" s="461"/>
      <c r="J619" s="461"/>
      <c r="K619" s="461"/>
      <c r="L619" s="461"/>
      <c r="M619" s="461"/>
      <c r="N619" s="461"/>
      <c r="O619" s="461"/>
      <c r="P619" s="123">
        <f t="shared" si="40"/>
        <v>0</v>
      </c>
      <c r="Q619" s="208" t="str">
        <f t="shared" si="41"/>
        <v>Debil</v>
      </c>
      <c r="R619" s="461" t="s">
        <v>516</v>
      </c>
      <c r="S619" s="224" t="str">
        <f t="shared" si="42"/>
        <v>DebilFuerte</v>
      </c>
      <c r="T619" s="224">
        <f>IFERROR(VLOOKUP(S619,'Tablas de calculos'!$AU$16:$AV$24,2,FALSE),"")</f>
        <v>7</v>
      </c>
      <c r="U619" s="208" t="str">
        <f>IFERROR(VLOOKUP(T619,'Tablas de calculos'!$AV$16:$AY$24,4),"")</f>
        <v>Débil</v>
      </c>
      <c r="V619" s="461" t="s">
        <v>576</v>
      </c>
      <c r="W619" s="461" t="s">
        <v>578</v>
      </c>
      <c r="X619" s="123" t="str">
        <f t="shared" si="43"/>
        <v>DébilNo disminuyeDirectamente</v>
      </c>
      <c r="Y619" s="208" t="str">
        <f>IFERROR(VLOOKUP(X619,'Tablas de calculos'!$AZ$4:$BE$11,5,FALSE),"")</f>
        <v/>
      </c>
      <c r="Z619" s="208" t="str">
        <f>IFERROR(VLOOKUP(X619,'Tablas de calculos'!$AZ$4:$BE$11,6,FALSE),"")</f>
        <v/>
      </c>
    </row>
    <row r="620" spans="1:26" ht="105" x14ac:dyDescent="0.25">
      <c r="A620" s="232" t="s">
        <v>1141</v>
      </c>
      <c r="B620" s="137">
        <v>61</v>
      </c>
      <c r="C620" s="205" t="str">
        <f>+VLOOKUP(Tabla9[[#This Row],[Cod. Riesgo]],Tabla_Riesgos[[Número]:[Tipo de Riesgo]],6,FALSE)</f>
        <v>Operativo</v>
      </c>
      <c r="D620" s="119" t="s">
        <v>101</v>
      </c>
      <c r="E620" s="120" t="s">
        <v>674</v>
      </c>
      <c r="F620" s="121">
        <v>61.019999999999996</v>
      </c>
      <c r="G620" s="125" t="s">
        <v>302</v>
      </c>
      <c r="H620" s="472"/>
      <c r="I620" s="461"/>
      <c r="J620" s="461"/>
      <c r="K620" s="461"/>
      <c r="L620" s="461"/>
      <c r="M620" s="461"/>
      <c r="N620" s="461"/>
      <c r="O620" s="461"/>
      <c r="P620" s="123">
        <f t="shared" si="40"/>
        <v>0</v>
      </c>
      <c r="Q620" s="208" t="str">
        <f t="shared" si="41"/>
        <v>Debil</v>
      </c>
      <c r="R620" s="461" t="s">
        <v>516</v>
      </c>
      <c r="S620" s="224" t="str">
        <f t="shared" si="42"/>
        <v>DebilFuerte</v>
      </c>
      <c r="T620" s="224">
        <f>IFERROR(VLOOKUP(S620,'Tablas de calculos'!$AU$16:$AV$24,2,FALSE),"")</f>
        <v>7</v>
      </c>
      <c r="U620" s="208" t="str">
        <f>IFERROR(VLOOKUP(T620,'Tablas de calculos'!$AV$16:$AY$24,4),"")</f>
        <v>Débil</v>
      </c>
      <c r="V620" s="461" t="s">
        <v>576</v>
      </c>
      <c r="W620" s="461" t="s">
        <v>578</v>
      </c>
      <c r="X620" s="123" t="str">
        <f t="shared" si="43"/>
        <v>DébilNo disminuyeDirectamente</v>
      </c>
      <c r="Y620" s="208" t="str">
        <f>IFERROR(VLOOKUP(X620,'Tablas de calculos'!$AZ$4:$BE$11,5,FALSE),"")</f>
        <v/>
      </c>
      <c r="Z620" s="208" t="str">
        <f>IFERROR(VLOOKUP(X620,'Tablas de calculos'!$AZ$4:$BE$11,6,FALSE),"")</f>
        <v/>
      </c>
    </row>
    <row r="621" spans="1:26" ht="75" x14ac:dyDescent="0.25">
      <c r="A621" s="232" t="s">
        <v>1141</v>
      </c>
      <c r="B621" s="137">
        <v>61</v>
      </c>
      <c r="C621" s="205" t="str">
        <f>+VLOOKUP(Tabla9[[#This Row],[Cod. Riesgo]],Tabla_Riesgos[[Número]:[Tipo de Riesgo]],6,FALSE)</f>
        <v>Operativo</v>
      </c>
      <c r="D621" s="119" t="s">
        <v>101</v>
      </c>
      <c r="E621" s="120" t="s">
        <v>674</v>
      </c>
      <c r="F621" s="121">
        <v>61.029999999999994</v>
      </c>
      <c r="G621" s="125" t="s">
        <v>303</v>
      </c>
      <c r="H621" s="472"/>
      <c r="I621" s="461"/>
      <c r="J621" s="461"/>
      <c r="K621" s="461"/>
      <c r="L621" s="461"/>
      <c r="M621" s="461"/>
      <c r="N621" s="461"/>
      <c r="O621" s="461"/>
      <c r="P621" s="123">
        <f t="shared" si="40"/>
        <v>0</v>
      </c>
      <c r="Q621" s="208" t="str">
        <f t="shared" si="41"/>
        <v>Debil</v>
      </c>
      <c r="R621" s="461" t="s">
        <v>516</v>
      </c>
      <c r="S621" s="224" t="str">
        <f t="shared" si="42"/>
        <v>DebilFuerte</v>
      </c>
      <c r="T621" s="224">
        <f>IFERROR(VLOOKUP(S621,'Tablas de calculos'!$AU$16:$AV$24,2,FALSE),"")</f>
        <v>7</v>
      </c>
      <c r="U621" s="208" t="str">
        <f>IFERROR(VLOOKUP(T621,'Tablas de calculos'!$AV$16:$AY$24,4),"")</f>
        <v>Débil</v>
      </c>
      <c r="V621" s="461" t="s">
        <v>576</v>
      </c>
      <c r="W621" s="461" t="s">
        <v>578</v>
      </c>
      <c r="X621" s="123" t="str">
        <f t="shared" si="43"/>
        <v>DébilNo disminuyeDirectamente</v>
      </c>
      <c r="Y621" s="208" t="str">
        <f>IFERROR(VLOOKUP(X621,'Tablas de calculos'!$AZ$4:$BE$11,5,FALSE),"")</f>
        <v/>
      </c>
      <c r="Z621" s="208" t="str">
        <f>IFERROR(VLOOKUP(X621,'Tablas de calculos'!$AZ$4:$BE$11,6,FALSE),"")</f>
        <v/>
      </c>
    </row>
    <row r="622" spans="1:26" ht="30" x14ac:dyDescent="0.25">
      <c r="A622" s="232" t="s">
        <v>1141</v>
      </c>
      <c r="B622" s="137">
        <v>62</v>
      </c>
      <c r="C622" s="205" t="str">
        <f>+VLOOKUP(Tabla9[[#This Row],[Cod. Riesgo]],Tabla_Riesgos[[Número]:[Tipo de Riesgo]],6,FALSE)</f>
        <v>Operativo</v>
      </c>
      <c r="D622" s="119" t="s">
        <v>101</v>
      </c>
      <c r="E622" s="120" t="s">
        <v>675</v>
      </c>
      <c r="F622" s="121">
        <v>62.01</v>
      </c>
      <c r="G622" s="125" t="s">
        <v>304</v>
      </c>
      <c r="H622" s="472"/>
      <c r="I622" s="461"/>
      <c r="J622" s="461"/>
      <c r="K622" s="461"/>
      <c r="L622" s="461"/>
      <c r="M622" s="461"/>
      <c r="N622" s="461"/>
      <c r="O622" s="461"/>
      <c r="P622" s="123">
        <f t="shared" si="40"/>
        <v>0</v>
      </c>
      <c r="Q622" s="208" t="str">
        <f t="shared" si="41"/>
        <v>Debil</v>
      </c>
      <c r="R622" s="461" t="s">
        <v>516</v>
      </c>
      <c r="S622" s="224" t="str">
        <f t="shared" si="42"/>
        <v>DebilFuerte</v>
      </c>
      <c r="T622" s="224">
        <f>IFERROR(VLOOKUP(S622,'Tablas de calculos'!$AU$16:$AV$24,2,FALSE),"")</f>
        <v>7</v>
      </c>
      <c r="U622" s="208" t="str">
        <f>IFERROR(VLOOKUP(T622,'Tablas de calculos'!$AV$16:$AY$24,4),"")</f>
        <v>Débil</v>
      </c>
      <c r="V622" s="461" t="s">
        <v>576</v>
      </c>
      <c r="W622" s="461" t="s">
        <v>578</v>
      </c>
      <c r="X622" s="123" t="str">
        <f t="shared" si="43"/>
        <v>DébilNo disminuyeDirectamente</v>
      </c>
      <c r="Y622" s="208" t="str">
        <f>IFERROR(VLOOKUP(X622,'Tablas de calculos'!$AZ$4:$BE$11,5,FALSE),"")</f>
        <v/>
      </c>
      <c r="Z622" s="208" t="str">
        <f>IFERROR(VLOOKUP(X622,'Tablas de calculos'!$AZ$4:$BE$11,6,FALSE),"")</f>
        <v/>
      </c>
    </row>
    <row r="623" spans="1:26" ht="45" x14ac:dyDescent="0.25">
      <c r="A623" s="232" t="s">
        <v>1141</v>
      </c>
      <c r="B623" s="137">
        <v>63</v>
      </c>
      <c r="C623" s="205" t="str">
        <f>+VLOOKUP(Tabla9[[#This Row],[Cod. Riesgo]],Tabla_Riesgos[[Número]:[Tipo de Riesgo]],6,FALSE)</f>
        <v>Operativo</v>
      </c>
      <c r="D623" s="119" t="s">
        <v>101</v>
      </c>
      <c r="E623" s="120" t="s">
        <v>73</v>
      </c>
      <c r="F623" s="121">
        <v>63.01</v>
      </c>
      <c r="G623" s="125" t="s">
        <v>305</v>
      </c>
      <c r="H623" s="472"/>
      <c r="I623" s="461"/>
      <c r="J623" s="461"/>
      <c r="K623" s="461"/>
      <c r="L623" s="461"/>
      <c r="M623" s="461"/>
      <c r="N623" s="461"/>
      <c r="O623" s="461"/>
      <c r="P623" s="123">
        <f t="shared" si="40"/>
        <v>0</v>
      </c>
      <c r="Q623" s="208" t="str">
        <f t="shared" si="41"/>
        <v>Debil</v>
      </c>
      <c r="R623" s="461" t="s">
        <v>516</v>
      </c>
      <c r="S623" s="224" t="str">
        <f t="shared" si="42"/>
        <v>DebilFuerte</v>
      </c>
      <c r="T623" s="224">
        <f>IFERROR(VLOOKUP(S623,'Tablas de calculos'!$AU$16:$AV$24,2,FALSE),"")</f>
        <v>7</v>
      </c>
      <c r="U623" s="208" t="str">
        <f>IFERROR(VLOOKUP(T623,'Tablas de calculos'!$AV$16:$AY$24,4),"")</f>
        <v>Débil</v>
      </c>
      <c r="V623" s="461" t="s">
        <v>576</v>
      </c>
      <c r="W623" s="461" t="s">
        <v>578</v>
      </c>
      <c r="X623" s="123" t="str">
        <f t="shared" si="43"/>
        <v>DébilNo disminuyeDirectamente</v>
      </c>
      <c r="Y623" s="208" t="str">
        <f>IFERROR(VLOOKUP(X623,'Tablas de calculos'!$AZ$4:$BE$11,5,FALSE),"")</f>
        <v/>
      </c>
      <c r="Z623" s="208" t="str">
        <f>IFERROR(VLOOKUP(X623,'Tablas de calculos'!$AZ$4:$BE$11,6,FALSE),"")</f>
        <v/>
      </c>
    </row>
    <row r="624" spans="1:26" ht="60" x14ac:dyDescent="0.25">
      <c r="A624" s="232" t="s">
        <v>1141</v>
      </c>
      <c r="B624" s="137">
        <v>64</v>
      </c>
      <c r="C624" s="205" t="str">
        <f>+VLOOKUP(Tabla9[[#This Row],[Cod. Riesgo]],Tabla_Riesgos[[Número]:[Tipo de Riesgo]],6,FALSE)</f>
        <v>Operativo</v>
      </c>
      <c r="D624" s="119" t="s">
        <v>76</v>
      </c>
      <c r="E624" s="120" t="s">
        <v>1156</v>
      </c>
      <c r="F624" s="121">
        <v>64.010000000000005</v>
      </c>
      <c r="G624" s="125"/>
      <c r="H624" s="472"/>
      <c r="I624" s="462"/>
      <c r="J624" s="462"/>
      <c r="K624" s="462"/>
      <c r="L624" s="462"/>
      <c r="M624" s="462"/>
      <c r="N624" s="462"/>
      <c r="O624" s="462"/>
      <c r="P624" s="123">
        <f t="shared" si="40"/>
        <v>0</v>
      </c>
      <c r="Q624" s="208" t="str">
        <f t="shared" si="41"/>
        <v>Debil</v>
      </c>
      <c r="R624" s="462" t="s">
        <v>516</v>
      </c>
      <c r="S624" s="224" t="str">
        <f t="shared" si="42"/>
        <v>DebilFuerte</v>
      </c>
      <c r="T624" s="224">
        <f>IFERROR(VLOOKUP(S624,'Tablas de calculos'!$AU$16:$AV$24,2,FALSE),"")</f>
        <v>7</v>
      </c>
      <c r="U624" s="208" t="str">
        <f>IFERROR(VLOOKUP(T624,'Tablas de calculos'!$AV$16:$AY$24,4),"")</f>
        <v>Débil</v>
      </c>
      <c r="V624" s="462" t="s">
        <v>576</v>
      </c>
      <c r="W624" s="462" t="s">
        <v>578</v>
      </c>
      <c r="X624" s="123" t="str">
        <f t="shared" si="43"/>
        <v>DébilNo disminuyeDirectamente</v>
      </c>
      <c r="Y624" s="208" t="str">
        <f>IFERROR(VLOOKUP(X624,'Tablas de calculos'!$AZ$4:$BE$11,5,FALSE),"")</f>
        <v/>
      </c>
      <c r="Z624" s="208" t="str">
        <f>IFERROR(VLOOKUP(X624,'Tablas de calculos'!$AZ$4:$BE$11,6,FALSE),"")</f>
        <v/>
      </c>
    </row>
    <row r="625" spans="1:26" ht="45" x14ac:dyDescent="0.25">
      <c r="A625" s="232" t="s">
        <v>1141</v>
      </c>
      <c r="B625" s="137">
        <v>65</v>
      </c>
      <c r="C625" s="205" t="str">
        <f>+VLOOKUP(Tabla9[[#This Row],[Cod. Riesgo]],Tabla_Riesgos[[Número]:[Tipo de Riesgo]],6,FALSE)</f>
        <v>Operativo</v>
      </c>
      <c r="D625" s="119" t="s">
        <v>12</v>
      </c>
      <c r="E625" s="120" t="s">
        <v>1158</v>
      </c>
      <c r="F625" s="121"/>
      <c r="G625" s="125" t="s">
        <v>1163</v>
      </c>
      <c r="H625" s="472" t="s">
        <v>544</v>
      </c>
      <c r="I625" s="463" t="s">
        <v>486</v>
      </c>
      <c r="J625" s="463" t="s">
        <v>490</v>
      </c>
      <c r="K625" s="463" t="s">
        <v>495</v>
      </c>
      <c r="L625" s="463" t="s">
        <v>498</v>
      </c>
      <c r="M625" s="463" t="s">
        <v>503</v>
      </c>
      <c r="N625" s="463" t="s">
        <v>508</v>
      </c>
      <c r="O625" s="463" t="s">
        <v>554</v>
      </c>
      <c r="P625" s="123">
        <f t="shared" si="40"/>
        <v>80</v>
      </c>
      <c r="Q625" s="208" t="str">
        <f t="shared" si="41"/>
        <v>Debil</v>
      </c>
      <c r="R625" s="463" t="s">
        <v>516</v>
      </c>
      <c r="S625" s="224" t="str">
        <f t="shared" si="42"/>
        <v>DebilFuerte</v>
      </c>
      <c r="T625" s="224">
        <f>IFERROR(VLOOKUP(S625,'Tablas de calculos'!$AU$16:$AV$24,2,FALSE),"")</f>
        <v>7</v>
      </c>
      <c r="U625" s="208" t="str">
        <f>IFERROR(VLOOKUP(T625,'Tablas de calculos'!$AV$16:$AY$24,4),"")</f>
        <v>Débil</v>
      </c>
      <c r="V625" s="463" t="s">
        <v>578</v>
      </c>
      <c r="W625" s="463" t="s">
        <v>576</v>
      </c>
      <c r="X625" s="123" t="str">
        <f t="shared" si="43"/>
        <v>DébilDirectamenteNo disminuye</v>
      </c>
      <c r="Y625" s="208" t="str">
        <f>IFERROR(VLOOKUP(X625,'Tablas de calculos'!$AZ$4:$BE$11,5,FALSE),"")</f>
        <v/>
      </c>
      <c r="Z625" s="208" t="str">
        <f>IFERROR(VLOOKUP(X625,'Tablas de calculos'!$AZ$4:$BE$11,6,FALSE),"")</f>
        <v/>
      </c>
    </row>
    <row r="626" spans="1:26" ht="75" x14ac:dyDescent="0.25">
      <c r="A626" s="232" t="s">
        <v>1141</v>
      </c>
      <c r="B626" s="137">
        <v>65</v>
      </c>
      <c r="C626" s="205" t="str">
        <f>+VLOOKUP(Tabla9[[#This Row],[Cod. Riesgo]],Tabla_Riesgos[[Número]:[Tipo de Riesgo]],6,FALSE)</f>
        <v>Operativo</v>
      </c>
      <c r="D626" s="119" t="s">
        <v>12</v>
      </c>
      <c r="E626" s="120" t="s">
        <v>1158</v>
      </c>
      <c r="F626" s="121">
        <v>65.02000000000001</v>
      </c>
      <c r="G626" s="125" t="s">
        <v>308</v>
      </c>
      <c r="H626" s="472" t="s">
        <v>544</v>
      </c>
      <c r="I626" s="463" t="s">
        <v>486</v>
      </c>
      <c r="J626" s="463" t="s">
        <v>490</v>
      </c>
      <c r="K626" s="463" t="s">
        <v>494</v>
      </c>
      <c r="L626" s="463" t="s">
        <v>499</v>
      </c>
      <c r="M626" s="463" t="s">
        <v>503</v>
      </c>
      <c r="N626" s="463" t="s">
        <v>508</v>
      </c>
      <c r="O626" s="463" t="s">
        <v>512</v>
      </c>
      <c r="P626" s="123">
        <f t="shared" si="40"/>
        <v>95</v>
      </c>
      <c r="Q626" s="208" t="str">
        <f t="shared" si="41"/>
        <v>Moderado</v>
      </c>
      <c r="R626" s="463" t="s">
        <v>516</v>
      </c>
      <c r="S626" s="224" t="str">
        <f t="shared" si="42"/>
        <v>ModeradoFuerte</v>
      </c>
      <c r="T626" s="224">
        <f>IFERROR(VLOOKUP(S626,'Tablas de calculos'!$AU$16:$AV$24,2,FALSE),"")</f>
        <v>4</v>
      </c>
      <c r="U626" s="208" t="str">
        <f>IFERROR(VLOOKUP(T626,'Tablas de calculos'!$AV$16:$AY$24,4),"")</f>
        <v>Moderado</v>
      </c>
      <c r="V626" s="463" t="s">
        <v>578</v>
      </c>
      <c r="W626" s="463" t="s">
        <v>576</v>
      </c>
      <c r="X626" s="123" t="str">
        <f t="shared" si="43"/>
        <v>ModeradoDirectamenteNo disminuye</v>
      </c>
      <c r="Y626" s="208">
        <f>IFERROR(VLOOKUP(X626,'Tablas de calculos'!$AZ$4:$BE$11,5,FALSE),"")</f>
        <v>1</v>
      </c>
      <c r="Z626" s="208">
        <f>IFERROR(VLOOKUP(X626,'Tablas de calculos'!$AZ$4:$BE$11,6,FALSE),"")</f>
        <v>0</v>
      </c>
    </row>
    <row r="627" spans="1:26" ht="120" x14ac:dyDescent="0.25">
      <c r="A627" s="232" t="s">
        <v>1141</v>
      </c>
      <c r="B627" s="137">
        <v>128</v>
      </c>
      <c r="C627" s="205" t="str">
        <f>+VLOOKUP(Tabla9[[#This Row],[Cod. Riesgo]],Tabla_Riesgos[[Número]:[Tipo de Riesgo]],6,FALSE)</f>
        <v>Corrupción</v>
      </c>
      <c r="D627" s="119" t="s">
        <v>76</v>
      </c>
      <c r="E627" s="120" t="s">
        <v>723</v>
      </c>
      <c r="F627" s="121"/>
      <c r="G627" s="125" t="s">
        <v>1164</v>
      </c>
      <c r="H627" s="472" t="s">
        <v>544</v>
      </c>
      <c r="I627" s="462" t="s">
        <v>486</v>
      </c>
      <c r="J627" s="462" t="s">
        <v>490</v>
      </c>
      <c r="K627" s="462" t="s">
        <v>494</v>
      </c>
      <c r="L627" s="462" t="s">
        <v>498</v>
      </c>
      <c r="M627" s="462" t="s">
        <v>503</v>
      </c>
      <c r="N627" s="464" t="s">
        <v>508</v>
      </c>
      <c r="O627" s="462" t="s">
        <v>512</v>
      </c>
      <c r="P627" s="123">
        <f t="shared" si="40"/>
        <v>100</v>
      </c>
      <c r="Q627" s="208" t="str">
        <f t="shared" si="41"/>
        <v>Fuerte</v>
      </c>
      <c r="R627" s="462" t="s">
        <v>516</v>
      </c>
      <c r="S627" s="224" t="str">
        <f t="shared" si="42"/>
        <v>FuerteFuerte</v>
      </c>
      <c r="T627" s="224">
        <f>IFERROR(VLOOKUP(S627,'Tablas de calculos'!$AU$16:$AV$24,2,FALSE),"")</f>
        <v>1</v>
      </c>
      <c r="U627" s="208" t="str">
        <f>IFERROR(VLOOKUP(T627,'Tablas de calculos'!$AV$16:$AY$24,4),"")</f>
        <v>Fuerte</v>
      </c>
      <c r="V627" s="462" t="s">
        <v>578</v>
      </c>
      <c r="W627" s="462" t="s">
        <v>578</v>
      </c>
      <c r="X627" s="123" t="str">
        <f t="shared" si="43"/>
        <v>FuerteDirectamenteDirectamente</v>
      </c>
      <c r="Y627" s="208">
        <f>IFERROR(VLOOKUP(X627,'Tablas de calculos'!$AZ$4:$BE$11,5,FALSE),"")</f>
        <v>2</v>
      </c>
      <c r="Z627" s="208">
        <f>IFERROR(VLOOKUP(X627,'Tablas de calculos'!$AZ$4:$BE$11,6,FALSE),"")</f>
        <v>2</v>
      </c>
    </row>
    <row r="628" spans="1:26" ht="30" x14ac:dyDescent="0.25">
      <c r="A628" s="232" t="s">
        <v>1141</v>
      </c>
      <c r="B628" s="137">
        <v>129</v>
      </c>
      <c r="C628" s="205" t="str">
        <f>+VLOOKUP(Tabla9[[#This Row],[Cod. Riesgo]],Tabla_Riesgos[[Número]:[Tipo de Riesgo]],6,FALSE)</f>
        <v>Operativo</v>
      </c>
      <c r="D628" s="119" t="s">
        <v>76</v>
      </c>
      <c r="E628" s="120" t="s">
        <v>1162</v>
      </c>
      <c r="F628" s="121"/>
      <c r="G628" s="125" t="s">
        <v>1165</v>
      </c>
      <c r="H628" s="472" t="s">
        <v>544</v>
      </c>
      <c r="I628" s="463" t="s">
        <v>486</v>
      </c>
      <c r="J628" s="463" t="s">
        <v>490</v>
      </c>
      <c r="K628" s="463" t="s">
        <v>494</v>
      </c>
      <c r="L628" s="463" t="s">
        <v>498</v>
      </c>
      <c r="M628" s="463" t="s">
        <v>503</v>
      </c>
      <c r="N628" s="463" t="s">
        <v>508</v>
      </c>
      <c r="O628" s="463" t="s">
        <v>512</v>
      </c>
      <c r="P628" s="123">
        <f t="shared" si="40"/>
        <v>100</v>
      </c>
      <c r="Q628" s="208" t="str">
        <f t="shared" si="41"/>
        <v>Fuerte</v>
      </c>
      <c r="R628" s="463" t="s">
        <v>516</v>
      </c>
      <c r="S628" s="224" t="str">
        <f t="shared" si="42"/>
        <v>FuerteFuerte</v>
      </c>
      <c r="T628" s="224">
        <f>IFERROR(VLOOKUP(S628,'Tablas de calculos'!$AU$16:$AV$24,2,FALSE),"")</f>
        <v>1</v>
      </c>
      <c r="U628" s="208" t="str">
        <f>IFERROR(VLOOKUP(T628,'Tablas de calculos'!$AV$16:$AY$24,4),"")</f>
        <v>Fuerte</v>
      </c>
      <c r="V628" s="463" t="s">
        <v>578</v>
      </c>
      <c r="W628" s="463" t="s">
        <v>578</v>
      </c>
      <c r="X628" s="123" t="str">
        <f t="shared" si="43"/>
        <v>FuerteDirectamenteDirectamente</v>
      </c>
      <c r="Y628" s="208">
        <f>IFERROR(VLOOKUP(X628,'Tablas de calculos'!$AZ$4:$BE$11,5,FALSE),"")</f>
        <v>2</v>
      </c>
      <c r="Z628" s="208">
        <f>IFERROR(VLOOKUP(X628,'Tablas de calculos'!$AZ$4:$BE$11,6,FALSE),"")</f>
        <v>2</v>
      </c>
    </row>
    <row r="629" spans="1:26" ht="60" x14ac:dyDescent="0.25">
      <c r="A629" s="232" t="s">
        <v>1141</v>
      </c>
      <c r="B629" s="137">
        <v>66</v>
      </c>
      <c r="C629" s="205" t="str">
        <f>+VLOOKUP(Tabla9[[#This Row],[Cod. Riesgo]],Tabla_Riesgos[[Número]:[Tipo de Riesgo]],6,FALSE)</f>
        <v>Operativo</v>
      </c>
      <c r="D629" s="119" t="s">
        <v>76</v>
      </c>
      <c r="E629" s="120" t="s">
        <v>79</v>
      </c>
      <c r="F629" s="121">
        <v>66.010000000000005</v>
      </c>
      <c r="G629" s="125"/>
      <c r="H629" s="472"/>
      <c r="I629" s="462"/>
      <c r="J629" s="462"/>
      <c r="K629" s="462"/>
      <c r="L629" s="462"/>
      <c r="M629" s="462"/>
      <c r="N629" s="462"/>
      <c r="O629" s="462"/>
      <c r="P629" s="123">
        <f t="shared" si="40"/>
        <v>0</v>
      </c>
      <c r="Q629" s="208" t="str">
        <f t="shared" si="41"/>
        <v>Debil</v>
      </c>
      <c r="R629" s="462"/>
      <c r="S629" s="224" t="str">
        <f t="shared" si="42"/>
        <v>Debil</v>
      </c>
      <c r="T629" s="224" t="str">
        <f>IFERROR(VLOOKUP(S629,'Tablas de calculos'!$AU$16:$AV$24,2,FALSE),"")</f>
        <v/>
      </c>
      <c r="U629" s="208" t="str">
        <f>IFERROR(VLOOKUP(T629,'Tablas de calculos'!$AV$16:$AY$24,4),"")</f>
        <v/>
      </c>
      <c r="V629" s="462"/>
      <c r="W629" s="462"/>
      <c r="X629" s="123" t="str">
        <f t="shared" si="43"/>
        <v/>
      </c>
      <c r="Y629" s="208" t="str">
        <f>IFERROR(VLOOKUP(X629,'Tablas de calculos'!$AZ$4:$BE$11,5,FALSE),"")</f>
        <v/>
      </c>
      <c r="Z629" s="208" t="str">
        <f>IFERROR(VLOOKUP(X629,'Tablas de calculos'!$AZ$4:$BE$11,6,FALSE),"")</f>
        <v/>
      </c>
    </row>
    <row r="630" spans="1:26" ht="105" x14ac:dyDescent="0.25">
      <c r="A630" s="232" t="s">
        <v>1141</v>
      </c>
      <c r="B630" s="137">
        <v>67</v>
      </c>
      <c r="C630" s="205" t="str">
        <f>+VLOOKUP(Tabla9[[#This Row],[Cod. Riesgo]],Tabla_Riesgos[[Número]:[Tipo de Riesgo]],6,FALSE)</f>
        <v>Seguridad de la Información</v>
      </c>
      <c r="D630" s="119" t="s">
        <v>676</v>
      </c>
      <c r="E630" s="120" t="s">
        <v>677</v>
      </c>
      <c r="F630" s="121" t="s">
        <v>311</v>
      </c>
      <c r="G630" s="125" t="s">
        <v>312</v>
      </c>
      <c r="H630" s="472"/>
      <c r="I630" s="461"/>
      <c r="J630" s="461"/>
      <c r="K630" s="461"/>
      <c r="L630" s="461"/>
      <c r="M630" s="461"/>
      <c r="N630" s="461"/>
      <c r="O630" s="461"/>
      <c r="P630" s="123">
        <f t="shared" si="40"/>
        <v>0</v>
      </c>
      <c r="Q630" s="208" t="str">
        <f t="shared" si="41"/>
        <v>Debil</v>
      </c>
      <c r="R630" s="461" t="s">
        <v>516</v>
      </c>
      <c r="S630" s="224" t="str">
        <f t="shared" si="42"/>
        <v>DebilFuerte</v>
      </c>
      <c r="T630" s="224">
        <f>IFERROR(VLOOKUP(S630,'Tablas de calculos'!$AU$16:$AV$24,2,FALSE),"")</f>
        <v>7</v>
      </c>
      <c r="U630" s="208" t="str">
        <f>IFERROR(VLOOKUP(T630,'Tablas de calculos'!$AV$16:$AY$24,4),"")</f>
        <v>Débil</v>
      </c>
      <c r="V630" s="461" t="s">
        <v>576</v>
      </c>
      <c r="W630" s="461" t="s">
        <v>578</v>
      </c>
      <c r="X630" s="123" t="str">
        <f t="shared" si="43"/>
        <v>DébilNo disminuyeDirectamente</v>
      </c>
      <c r="Y630" s="208" t="str">
        <f>IFERROR(VLOOKUP(X630,'Tablas de calculos'!$AZ$4:$BE$11,5,FALSE),"")</f>
        <v/>
      </c>
      <c r="Z630" s="208" t="str">
        <f>IFERROR(VLOOKUP(X630,'Tablas de calculos'!$AZ$4:$BE$11,6,FALSE),"")</f>
        <v/>
      </c>
    </row>
    <row r="631" spans="1:26" ht="60" x14ac:dyDescent="0.25">
      <c r="A631" s="232" t="s">
        <v>1141</v>
      </c>
      <c r="B631" s="137">
        <v>67</v>
      </c>
      <c r="C631" s="205" t="str">
        <f>+VLOOKUP(Tabla9[[#This Row],[Cod. Riesgo]],Tabla_Riesgos[[Número]:[Tipo de Riesgo]],6,FALSE)</f>
        <v>Seguridad de la Información</v>
      </c>
      <c r="D631" s="119" t="s">
        <v>676</v>
      </c>
      <c r="E631" s="120" t="s">
        <v>677</v>
      </c>
      <c r="F631" s="121" t="s">
        <v>313</v>
      </c>
      <c r="G631" s="125" t="s">
        <v>314</v>
      </c>
      <c r="H631" s="472"/>
      <c r="I631" s="461"/>
      <c r="J631" s="461"/>
      <c r="K631" s="461"/>
      <c r="L631" s="461"/>
      <c r="M631" s="461"/>
      <c r="N631" s="461"/>
      <c r="O631" s="461"/>
      <c r="P631" s="123">
        <f t="shared" si="40"/>
        <v>0</v>
      </c>
      <c r="Q631" s="208" t="str">
        <f t="shared" si="41"/>
        <v>Debil</v>
      </c>
      <c r="R631" s="461" t="s">
        <v>516</v>
      </c>
      <c r="S631" s="224" t="str">
        <f t="shared" si="42"/>
        <v>DebilFuerte</v>
      </c>
      <c r="T631" s="224">
        <f>IFERROR(VLOOKUP(S631,'Tablas de calculos'!$AU$16:$AV$24,2,FALSE),"")</f>
        <v>7</v>
      </c>
      <c r="U631" s="208" t="str">
        <f>IFERROR(VLOOKUP(T631,'Tablas de calculos'!$AV$16:$AY$24,4),"")</f>
        <v>Débil</v>
      </c>
      <c r="V631" s="461" t="s">
        <v>576</v>
      </c>
      <c r="W631" s="461" t="s">
        <v>578</v>
      </c>
      <c r="X631" s="123" t="str">
        <f t="shared" si="43"/>
        <v>DébilNo disminuyeDirectamente</v>
      </c>
      <c r="Y631" s="208" t="str">
        <f>IFERROR(VLOOKUP(X631,'Tablas de calculos'!$AZ$4:$BE$11,5,FALSE),"")</f>
        <v/>
      </c>
      <c r="Z631" s="208" t="str">
        <f>IFERROR(VLOOKUP(X631,'Tablas de calculos'!$AZ$4:$BE$11,6,FALSE),"")</f>
        <v/>
      </c>
    </row>
    <row r="632" spans="1:26" ht="60" x14ac:dyDescent="0.25">
      <c r="A632" s="232" t="s">
        <v>1141</v>
      </c>
      <c r="B632" s="137">
        <v>67</v>
      </c>
      <c r="C632" s="205" t="str">
        <f>+VLOOKUP(Tabla9[[#This Row],[Cod. Riesgo]],Tabla_Riesgos[[Número]:[Tipo de Riesgo]],6,FALSE)</f>
        <v>Seguridad de la Información</v>
      </c>
      <c r="D632" s="119" t="s">
        <v>676</v>
      </c>
      <c r="E632" s="120" t="s">
        <v>677</v>
      </c>
      <c r="F632" s="121" t="s">
        <v>315</v>
      </c>
      <c r="G632" s="125" t="s">
        <v>231</v>
      </c>
      <c r="H632" s="472"/>
      <c r="I632" s="461"/>
      <c r="J632" s="461"/>
      <c r="K632" s="461"/>
      <c r="L632" s="461"/>
      <c r="M632" s="461"/>
      <c r="N632" s="461"/>
      <c r="O632" s="461"/>
      <c r="P632" s="123">
        <f t="shared" si="40"/>
        <v>0</v>
      </c>
      <c r="Q632" s="208" t="str">
        <f t="shared" si="41"/>
        <v>Debil</v>
      </c>
      <c r="R632" s="461" t="s">
        <v>516</v>
      </c>
      <c r="S632" s="224" t="str">
        <f t="shared" si="42"/>
        <v>DebilFuerte</v>
      </c>
      <c r="T632" s="224">
        <f>IFERROR(VLOOKUP(S632,'Tablas de calculos'!$AU$16:$AV$24,2,FALSE),"")</f>
        <v>7</v>
      </c>
      <c r="U632" s="208" t="str">
        <f>IFERROR(VLOOKUP(T632,'Tablas de calculos'!$AV$16:$AY$24,4),"")</f>
        <v>Débil</v>
      </c>
      <c r="V632" s="461" t="s">
        <v>576</v>
      </c>
      <c r="W632" s="461" t="s">
        <v>578</v>
      </c>
      <c r="X632" s="123" t="str">
        <f t="shared" si="43"/>
        <v>DébilNo disminuyeDirectamente</v>
      </c>
      <c r="Y632" s="208" t="str">
        <f>IFERROR(VLOOKUP(X632,'Tablas de calculos'!$AZ$4:$BE$11,5,FALSE),"")</f>
        <v/>
      </c>
      <c r="Z632" s="208" t="str">
        <f>IFERROR(VLOOKUP(X632,'Tablas de calculos'!$AZ$4:$BE$11,6,FALSE),"")</f>
        <v/>
      </c>
    </row>
    <row r="633" spans="1:26" ht="75" x14ac:dyDescent="0.25">
      <c r="A633" s="232" t="s">
        <v>1141</v>
      </c>
      <c r="B633" s="137">
        <v>67</v>
      </c>
      <c r="C633" s="205" t="str">
        <f>+VLOOKUP(Tabla9[[#This Row],[Cod. Riesgo]],Tabla_Riesgos[[Número]:[Tipo de Riesgo]],6,FALSE)</f>
        <v>Seguridad de la Información</v>
      </c>
      <c r="D633" s="119" t="s">
        <v>676</v>
      </c>
      <c r="E633" s="120" t="s">
        <v>677</v>
      </c>
      <c r="F633" s="121" t="s">
        <v>316</v>
      </c>
      <c r="G633" s="125" t="s">
        <v>317</v>
      </c>
      <c r="H633" s="472"/>
      <c r="I633" s="461"/>
      <c r="J633" s="461"/>
      <c r="K633" s="461"/>
      <c r="L633" s="461"/>
      <c r="M633" s="461"/>
      <c r="N633" s="461"/>
      <c r="O633" s="461"/>
      <c r="P633" s="123">
        <f t="shared" si="40"/>
        <v>0</v>
      </c>
      <c r="Q633" s="208" t="str">
        <f t="shared" si="41"/>
        <v>Debil</v>
      </c>
      <c r="R633" s="461" t="s">
        <v>516</v>
      </c>
      <c r="S633" s="224" t="str">
        <f t="shared" si="42"/>
        <v>DebilFuerte</v>
      </c>
      <c r="T633" s="224">
        <f>IFERROR(VLOOKUP(S633,'Tablas de calculos'!$AU$16:$AV$24,2,FALSE),"")</f>
        <v>7</v>
      </c>
      <c r="U633" s="208" t="str">
        <f>IFERROR(VLOOKUP(T633,'Tablas de calculos'!$AV$16:$AY$24,4),"")</f>
        <v>Débil</v>
      </c>
      <c r="V633" s="461" t="s">
        <v>576</v>
      </c>
      <c r="W633" s="461" t="s">
        <v>578</v>
      </c>
      <c r="X633" s="123" t="str">
        <f t="shared" si="43"/>
        <v>DébilNo disminuyeDirectamente</v>
      </c>
      <c r="Y633" s="208" t="str">
        <f>IFERROR(VLOOKUP(X633,'Tablas de calculos'!$AZ$4:$BE$11,5,FALSE),"")</f>
        <v/>
      </c>
      <c r="Z633" s="208" t="str">
        <f>IFERROR(VLOOKUP(X633,'Tablas de calculos'!$AZ$4:$BE$11,6,FALSE),"")</f>
        <v/>
      </c>
    </row>
    <row r="634" spans="1:26" ht="45" x14ac:dyDescent="0.25">
      <c r="A634" s="232" t="s">
        <v>1141</v>
      </c>
      <c r="B634" s="137">
        <v>68</v>
      </c>
      <c r="C634" s="205" t="str">
        <f>+VLOOKUP(Tabla9[[#This Row],[Cod. Riesgo]],Tabla_Riesgos[[Número]:[Tipo de Riesgo]],6,FALSE)</f>
        <v>Seguridad de la Información</v>
      </c>
      <c r="D634" s="119" t="s">
        <v>102</v>
      </c>
      <c r="E634" s="120" t="s">
        <v>81</v>
      </c>
      <c r="F634" s="121" t="s">
        <v>318</v>
      </c>
      <c r="G634" s="125" t="s">
        <v>319</v>
      </c>
      <c r="H634" s="472"/>
      <c r="I634" s="461"/>
      <c r="J634" s="461"/>
      <c r="K634" s="461"/>
      <c r="L634" s="461"/>
      <c r="M634" s="461"/>
      <c r="N634" s="461"/>
      <c r="O634" s="461"/>
      <c r="P634" s="123">
        <f t="shared" si="40"/>
        <v>0</v>
      </c>
      <c r="Q634" s="208" t="str">
        <f t="shared" si="41"/>
        <v>Debil</v>
      </c>
      <c r="R634" s="461" t="s">
        <v>516</v>
      </c>
      <c r="S634" s="224" t="str">
        <f t="shared" si="42"/>
        <v>DebilFuerte</v>
      </c>
      <c r="T634" s="224">
        <f>IFERROR(VLOOKUP(S634,'Tablas de calculos'!$AU$16:$AV$24,2,FALSE),"")</f>
        <v>7</v>
      </c>
      <c r="U634" s="208" t="str">
        <f>IFERROR(VLOOKUP(T634,'Tablas de calculos'!$AV$16:$AY$24,4),"")</f>
        <v>Débil</v>
      </c>
      <c r="V634" s="461" t="s">
        <v>576</v>
      </c>
      <c r="W634" s="461" t="s">
        <v>578</v>
      </c>
      <c r="X634" s="123" t="str">
        <f t="shared" si="43"/>
        <v>DébilNo disminuyeDirectamente</v>
      </c>
      <c r="Y634" s="208" t="str">
        <f>IFERROR(VLOOKUP(X634,'Tablas de calculos'!$AZ$4:$BE$11,5,FALSE),"")</f>
        <v/>
      </c>
      <c r="Z634" s="208" t="str">
        <f>IFERROR(VLOOKUP(X634,'Tablas de calculos'!$AZ$4:$BE$11,6,FALSE),"")</f>
        <v/>
      </c>
    </row>
    <row r="635" spans="1:26" ht="90" x14ac:dyDescent="0.25">
      <c r="A635" s="232" t="s">
        <v>1141</v>
      </c>
      <c r="B635" s="137">
        <v>70</v>
      </c>
      <c r="C635" s="205" t="str">
        <f>+VLOOKUP(Tabla9[[#This Row],[Cod. Riesgo]],Tabla_Riesgos[[Número]:[Tipo de Riesgo]],6,FALSE)</f>
        <v>Seguridad de la Información</v>
      </c>
      <c r="D635" s="119" t="s">
        <v>102</v>
      </c>
      <c r="E635" s="120" t="s">
        <v>678</v>
      </c>
      <c r="F635" s="121" t="s">
        <v>320</v>
      </c>
      <c r="G635" s="125" t="s">
        <v>321</v>
      </c>
      <c r="H635" s="472"/>
      <c r="I635" s="461"/>
      <c r="J635" s="461"/>
      <c r="K635" s="461"/>
      <c r="L635" s="461"/>
      <c r="M635" s="461"/>
      <c r="N635" s="461"/>
      <c r="O635" s="461"/>
      <c r="P635" s="123">
        <f t="shared" si="40"/>
        <v>0</v>
      </c>
      <c r="Q635" s="208" t="str">
        <f t="shared" si="41"/>
        <v>Debil</v>
      </c>
      <c r="R635" s="461" t="s">
        <v>516</v>
      </c>
      <c r="S635" s="224" t="str">
        <f t="shared" si="42"/>
        <v>DebilFuerte</v>
      </c>
      <c r="T635" s="224">
        <f>IFERROR(VLOOKUP(S635,'Tablas de calculos'!$AU$16:$AV$24,2,FALSE),"")</f>
        <v>7</v>
      </c>
      <c r="U635" s="208" t="str">
        <f>IFERROR(VLOOKUP(T635,'Tablas de calculos'!$AV$16:$AY$24,4),"")</f>
        <v>Débil</v>
      </c>
      <c r="V635" s="461" t="s">
        <v>576</v>
      </c>
      <c r="W635" s="461" t="s">
        <v>578</v>
      </c>
      <c r="X635" s="123" t="str">
        <f t="shared" si="43"/>
        <v>DébilNo disminuyeDirectamente</v>
      </c>
      <c r="Y635" s="208" t="str">
        <f>IFERROR(VLOOKUP(X635,'Tablas de calculos'!$AZ$4:$BE$11,5,FALSE),"")</f>
        <v/>
      </c>
      <c r="Z635" s="208" t="str">
        <f>IFERROR(VLOOKUP(X635,'Tablas de calculos'!$AZ$4:$BE$11,6,FALSE),"")</f>
        <v/>
      </c>
    </row>
    <row r="636" spans="1:26" ht="60" x14ac:dyDescent="0.25">
      <c r="A636" s="232" t="s">
        <v>1141</v>
      </c>
      <c r="B636" s="137">
        <v>70</v>
      </c>
      <c r="C636" s="205" t="str">
        <f>+VLOOKUP(Tabla9[[#This Row],[Cod. Riesgo]],Tabla_Riesgos[[Número]:[Tipo de Riesgo]],6,FALSE)</f>
        <v>Seguridad de la Información</v>
      </c>
      <c r="D636" s="119" t="s">
        <v>102</v>
      </c>
      <c r="E636" s="120" t="s">
        <v>678</v>
      </c>
      <c r="F636" s="121" t="s">
        <v>322</v>
      </c>
      <c r="G636" s="125" t="s">
        <v>323</v>
      </c>
      <c r="H636" s="472"/>
      <c r="I636" s="461"/>
      <c r="J636" s="461"/>
      <c r="K636" s="461"/>
      <c r="L636" s="461"/>
      <c r="M636" s="461"/>
      <c r="N636" s="461"/>
      <c r="O636" s="461"/>
      <c r="P636" s="123">
        <f t="shared" si="40"/>
        <v>0</v>
      </c>
      <c r="Q636" s="208" t="str">
        <f t="shared" si="41"/>
        <v>Debil</v>
      </c>
      <c r="R636" s="461" t="s">
        <v>516</v>
      </c>
      <c r="S636" s="224" t="str">
        <f t="shared" si="42"/>
        <v>DebilFuerte</v>
      </c>
      <c r="T636" s="224">
        <f>IFERROR(VLOOKUP(S636,'Tablas de calculos'!$AU$16:$AV$24,2,FALSE),"")</f>
        <v>7</v>
      </c>
      <c r="U636" s="208" t="str">
        <f>IFERROR(VLOOKUP(T636,'Tablas de calculos'!$AV$16:$AY$24,4),"")</f>
        <v>Débil</v>
      </c>
      <c r="V636" s="461" t="s">
        <v>576</v>
      </c>
      <c r="W636" s="461" t="s">
        <v>578</v>
      </c>
      <c r="X636" s="123" t="str">
        <f t="shared" si="43"/>
        <v>DébilNo disminuyeDirectamente</v>
      </c>
      <c r="Y636" s="208" t="str">
        <f>IFERROR(VLOOKUP(X636,'Tablas de calculos'!$AZ$4:$BE$11,5,FALSE),"")</f>
        <v/>
      </c>
      <c r="Z636" s="208" t="str">
        <f>IFERROR(VLOOKUP(X636,'Tablas de calculos'!$AZ$4:$BE$11,6,FALSE),"")</f>
        <v/>
      </c>
    </row>
    <row r="637" spans="1:26" ht="30" x14ac:dyDescent="0.25">
      <c r="A637" s="232" t="s">
        <v>1141</v>
      </c>
      <c r="B637" s="137">
        <v>70</v>
      </c>
      <c r="C637" s="205" t="str">
        <f>+VLOOKUP(Tabla9[[#This Row],[Cod. Riesgo]],Tabla_Riesgos[[Número]:[Tipo de Riesgo]],6,FALSE)</f>
        <v>Seguridad de la Información</v>
      </c>
      <c r="D637" s="119" t="s">
        <v>102</v>
      </c>
      <c r="E637" s="120" t="s">
        <v>678</v>
      </c>
      <c r="F637" s="121" t="s">
        <v>324</v>
      </c>
      <c r="G637" s="125" t="s">
        <v>325</v>
      </c>
      <c r="H637" s="472"/>
      <c r="I637" s="461"/>
      <c r="J637" s="461"/>
      <c r="K637" s="461"/>
      <c r="L637" s="461"/>
      <c r="M637" s="461"/>
      <c r="N637" s="461"/>
      <c r="O637" s="461"/>
      <c r="P637" s="123">
        <f t="shared" si="40"/>
        <v>0</v>
      </c>
      <c r="Q637" s="208" t="str">
        <f t="shared" si="41"/>
        <v>Debil</v>
      </c>
      <c r="R637" s="461" t="s">
        <v>516</v>
      </c>
      <c r="S637" s="224" t="str">
        <f t="shared" si="42"/>
        <v>DebilFuerte</v>
      </c>
      <c r="T637" s="224">
        <f>IFERROR(VLOOKUP(S637,'Tablas de calculos'!$AU$16:$AV$24,2,FALSE),"")</f>
        <v>7</v>
      </c>
      <c r="U637" s="208" t="str">
        <f>IFERROR(VLOOKUP(T637,'Tablas de calculos'!$AV$16:$AY$24,4),"")</f>
        <v>Débil</v>
      </c>
      <c r="V637" s="461" t="s">
        <v>576</v>
      </c>
      <c r="W637" s="461" t="s">
        <v>578</v>
      </c>
      <c r="X637" s="123" t="str">
        <f t="shared" si="43"/>
        <v>DébilNo disminuyeDirectamente</v>
      </c>
      <c r="Y637" s="208" t="str">
        <f>IFERROR(VLOOKUP(X637,'Tablas de calculos'!$AZ$4:$BE$11,5,FALSE),"")</f>
        <v/>
      </c>
      <c r="Z637" s="208" t="str">
        <f>IFERROR(VLOOKUP(X637,'Tablas de calculos'!$AZ$4:$BE$11,6,FALSE),"")</f>
        <v/>
      </c>
    </row>
    <row r="638" spans="1:26" ht="30" x14ac:dyDescent="0.25">
      <c r="A638" s="232" t="s">
        <v>1141</v>
      </c>
      <c r="B638" s="137">
        <v>70</v>
      </c>
      <c r="C638" s="205" t="str">
        <f>+VLOOKUP(Tabla9[[#This Row],[Cod. Riesgo]],Tabla_Riesgos[[Número]:[Tipo de Riesgo]],6,FALSE)</f>
        <v>Seguridad de la Información</v>
      </c>
      <c r="D638" s="119" t="s">
        <v>102</v>
      </c>
      <c r="E638" s="120" t="s">
        <v>678</v>
      </c>
      <c r="F638" s="121" t="s">
        <v>326</v>
      </c>
      <c r="G638" s="125" t="s">
        <v>327</v>
      </c>
      <c r="H638" s="472"/>
      <c r="I638" s="461"/>
      <c r="J638" s="461"/>
      <c r="K638" s="461"/>
      <c r="L638" s="461"/>
      <c r="M638" s="461"/>
      <c r="N638" s="461"/>
      <c r="O638" s="461"/>
      <c r="P638" s="123">
        <f t="shared" si="40"/>
        <v>0</v>
      </c>
      <c r="Q638" s="208" t="str">
        <f t="shared" si="41"/>
        <v>Debil</v>
      </c>
      <c r="R638" s="461" t="s">
        <v>516</v>
      </c>
      <c r="S638" s="224" t="str">
        <f t="shared" si="42"/>
        <v>DebilFuerte</v>
      </c>
      <c r="T638" s="224">
        <f>IFERROR(VLOOKUP(S638,'Tablas de calculos'!$AU$16:$AV$24,2,FALSE),"")</f>
        <v>7</v>
      </c>
      <c r="U638" s="208" t="str">
        <f>IFERROR(VLOOKUP(T638,'Tablas de calculos'!$AV$16:$AY$24,4),"")</f>
        <v>Débil</v>
      </c>
      <c r="V638" s="461" t="s">
        <v>576</v>
      </c>
      <c r="W638" s="461" t="s">
        <v>578</v>
      </c>
      <c r="X638" s="123" t="str">
        <f t="shared" si="43"/>
        <v>DébilNo disminuyeDirectamente</v>
      </c>
      <c r="Y638" s="208" t="str">
        <f>IFERROR(VLOOKUP(X638,'Tablas de calculos'!$AZ$4:$BE$11,5,FALSE),"")</f>
        <v/>
      </c>
      <c r="Z638" s="208" t="str">
        <f>IFERROR(VLOOKUP(X638,'Tablas de calculos'!$AZ$4:$BE$11,6,FALSE),"")</f>
        <v/>
      </c>
    </row>
    <row r="639" spans="1:26" ht="30" x14ac:dyDescent="0.25">
      <c r="A639" s="232" t="s">
        <v>1141</v>
      </c>
      <c r="B639" s="137">
        <v>71</v>
      </c>
      <c r="C639" s="205" t="str">
        <f>+VLOOKUP(Tabla9[[#This Row],[Cod. Riesgo]],Tabla_Riesgos[[Número]:[Tipo de Riesgo]],6,FALSE)</f>
        <v>Operativo</v>
      </c>
      <c r="D639" s="119" t="s">
        <v>82</v>
      </c>
      <c r="E639" s="120" t="s">
        <v>83</v>
      </c>
      <c r="F639" s="121" t="s">
        <v>328</v>
      </c>
      <c r="G639" s="125" t="s">
        <v>329</v>
      </c>
      <c r="H639" s="472"/>
      <c r="I639" s="461"/>
      <c r="J639" s="461"/>
      <c r="K639" s="461"/>
      <c r="L639" s="461"/>
      <c r="M639" s="461"/>
      <c r="N639" s="461"/>
      <c r="O639" s="461"/>
      <c r="P639" s="123">
        <f t="shared" si="40"/>
        <v>0</v>
      </c>
      <c r="Q639" s="208" t="str">
        <f t="shared" si="41"/>
        <v>Debil</v>
      </c>
      <c r="R639" s="461" t="s">
        <v>516</v>
      </c>
      <c r="S639" s="224" t="str">
        <f t="shared" si="42"/>
        <v>DebilFuerte</v>
      </c>
      <c r="T639" s="224">
        <f>IFERROR(VLOOKUP(S639,'Tablas de calculos'!$AU$16:$AV$24,2,FALSE),"")</f>
        <v>7</v>
      </c>
      <c r="U639" s="208" t="str">
        <f>IFERROR(VLOOKUP(T639,'Tablas de calculos'!$AV$16:$AY$24,4),"")</f>
        <v>Débil</v>
      </c>
      <c r="V639" s="461" t="s">
        <v>576</v>
      </c>
      <c r="W639" s="461" t="s">
        <v>578</v>
      </c>
      <c r="X639" s="123" t="str">
        <f t="shared" si="43"/>
        <v>DébilNo disminuyeDirectamente</v>
      </c>
      <c r="Y639" s="208" t="str">
        <f>IFERROR(VLOOKUP(X639,'Tablas de calculos'!$AZ$4:$BE$11,5,FALSE),"")</f>
        <v/>
      </c>
      <c r="Z639" s="208" t="str">
        <f>IFERROR(VLOOKUP(X639,'Tablas de calculos'!$AZ$4:$BE$11,6,FALSE),"")</f>
        <v/>
      </c>
    </row>
    <row r="640" spans="1:26" ht="15.75" x14ac:dyDescent="0.25">
      <c r="A640" s="232" t="s">
        <v>1141</v>
      </c>
      <c r="B640" s="137">
        <v>71</v>
      </c>
      <c r="C640" s="205" t="str">
        <f>+VLOOKUP(Tabla9[[#This Row],[Cod. Riesgo]],Tabla_Riesgos[[Número]:[Tipo de Riesgo]],6,FALSE)</f>
        <v>Operativo</v>
      </c>
      <c r="D640" s="119" t="s">
        <v>82</v>
      </c>
      <c r="E640" s="120" t="s">
        <v>83</v>
      </c>
      <c r="F640" s="121" t="s">
        <v>330</v>
      </c>
      <c r="G640" s="125" t="s">
        <v>331</v>
      </c>
      <c r="H640" s="472"/>
      <c r="I640" s="461"/>
      <c r="J640" s="461"/>
      <c r="K640" s="461"/>
      <c r="L640" s="461"/>
      <c r="M640" s="461"/>
      <c r="N640" s="461"/>
      <c r="O640" s="461"/>
      <c r="P640" s="123">
        <f t="shared" si="40"/>
        <v>0</v>
      </c>
      <c r="Q640" s="208" t="str">
        <f t="shared" si="41"/>
        <v>Debil</v>
      </c>
      <c r="R640" s="461" t="s">
        <v>516</v>
      </c>
      <c r="S640" s="224" t="str">
        <f t="shared" si="42"/>
        <v>DebilFuerte</v>
      </c>
      <c r="T640" s="224">
        <f>IFERROR(VLOOKUP(S640,'Tablas de calculos'!$AU$16:$AV$24,2,FALSE),"")</f>
        <v>7</v>
      </c>
      <c r="U640" s="208" t="str">
        <f>IFERROR(VLOOKUP(T640,'Tablas de calculos'!$AV$16:$AY$24,4),"")</f>
        <v>Débil</v>
      </c>
      <c r="V640" s="461" t="s">
        <v>576</v>
      </c>
      <c r="W640" s="461" t="s">
        <v>578</v>
      </c>
      <c r="X640" s="123" t="str">
        <f t="shared" si="43"/>
        <v>DébilNo disminuyeDirectamente</v>
      </c>
      <c r="Y640" s="208" t="str">
        <f>IFERROR(VLOOKUP(X640,'Tablas de calculos'!$AZ$4:$BE$11,5,FALSE),"")</f>
        <v/>
      </c>
      <c r="Z640" s="208" t="str">
        <f>IFERROR(VLOOKUP(X640,'Tablas de calculos'!$AZ$4:$BE$11,6,FALSE),"")</f>
        <v/>
      </c>
    </row>
    <row r="641" spans="1:26" ht="60" x14ac:dyDescent="0.25">
      <c r="A641" s="232" t="s">
        <v>1141</v>
      </c>
      <c r="B641" s="137">
        <v>72</v>
      </c>
      <c r="C641" s="205" t="str">
        <f>+VLOOKUP(Tabla9[[#This Row],[Cod. Riesgo]],Tabla_Riesgos[[Número]:[Tipo de Riesgo]],6,FALSE)</f>
        <v>Operativo</v>
      </c>
      <c r="D641" s="119" t="s">
        <v>676</v>
      </c>
      <c r="E641" s="120" t="s">
        <v>679</v>
      </c>
      <c r="F641" s="121">
        <v>72.010000000000005</v>
      </c>
      <c r="G641" s="125" t="s">
        <v>332</v>
      </c>
      <c r="H641" s="472"/>
      <c r="I641" s="461"/>
      <c r="J641" s="461"/>
      <c r="K641" s="461"/>
      <c r="L641" s="461"/>
      <c r="M641" s="461"/>
      <c r="N641" s="461"/>
      <c r="O641" s="461"/>
      <c r="P641" s="123">
        <f t="shared" si="40"/>
        <v>0</v>
      </c>
      <c r="Q641" s="208" t="str">
        <f t="shared" si="41"/>
        <v>Debil</v>
      </c>
      <c r="R641" s="461" t="s">
        <v>516</v>
      </c>
      <c r="S641" s="224" t="str">
        <f t="shared" si="42"/>
        <v>DebilFuerte</v>
      </c>
      <c r="T641" s="224">
        <f>IFERROR(VLOOKUP(S641,'Tablas de calculos'!$AU$16:$AV$24,2,FALSE),"")</f>
        <v>7</v>
      </c>
      <c r="U641" s="208" t="str">
        <f>IFERROR(VLOOKUP(T641,'Tablas de calculos'!$AV$16:$AY$24,4),"")</f>
        <v>Débil</v>
      </c>
      <c r="V641" s="461" t="s">
        <v>576</v>
      </c>
      <c r="W641" s="461" t="s">
        <v>578</v>
      </c>
      <c r="X641" s="123" t="str">
        <f t="shared" si="43"/>
        <v>DébilNo disminuyeDirectamente</v>
      </c>
      <c r="Y641" s="208" t="str">
        <f>IFERROR(VLOOKUP(X641,'Tablas de calculos'!$AZ$4:$BE$11,5,FALSE),"")</f>
        <v/>
      </c>
      <c r="Z641" s="208" t="str">
        <f>IFERROR(VLOOKUP(X641,'Tablas de calculos'!$AZ$4:$BE$11,6,FALSE),"")</f>
        <v/>
      </c>
    </row>
    <row r="642" spans="1:26" ht="45" x14ac:dyDescent="0.25">
      <c r="A642" s="232" t="s">
        <v>1141</v>
      </c>
      <c r="B642" s="137">
        <v>73</v>
      </c>
      <c r="C642" s="205" t="str">
        <f>+VLOOKUP(Tabla9[[#This Row],[Cod. Riesgo]],Tabla_Riesgos[[Número]:[Tipo de Riesgo]],6,FALSE)</f>
        <v>Seguridad de la Información</v>
      </c>
      <c r="D642" s="119" t="s">
        <v>102</v>
      </c>
      <c r="E642" s="120" t="s">
        <v>86</v>
      </c>
      <c r="F642" s="121">
        <v>73.010000000000005</v>
      </c>
      <c r="G642" s="125" t="s">
        <v>333</v>
      </c>
      <c r="H642" s="472"/>
      <c r="I642" s="461"/>
      <c r="J642" s="461"/>
      <c r="K642" s="461"/>
      <c r="L642" s="461"/>
      <c r="M642" s="461"/>
      <c r="N642" s="461"/>
      <c r="O642" s="461"/>
      <c r="P642" s="123">
        <f t="shared" si="40"/>
        <v>0</v>
      </c>
      <c r="Q642" s="208" t="str">
        <f t="shared" si="41"/>
        <v>Debil</v>
      </c>
      <c r="R642" s="461" t="s">
        <v>516</v>
      </c>
      <c r="S642" s="224" t="str">
        <f t="shared" si="42"/>
        <v>DebilFuerte</v>
      </c>
      <c r="T642" s="224">
        <f>IFERROR(VLOOKUP(S642,'Tablas de calculos'!$AU$16:$AV$24,2,FALSE),"")</f>
        <v>7</v>
      </c>
      <c r="U642" s="208" t="str">
        <f>IFERROR(VLOOKUP(T642,'Tablas de calculos'!$AV$16:$AY$24,4),"")</f>
        <v>Débil</v>
      </c>
      <c r="V642" s="461" t="s">
        <v>576</v>
      </c>
      <c r="W642" s="461" t="s">
        <v>578</v>
      </c>
      <c r="X642" s="123" t="str">
        <f t="shared" si="43"/>
        <v>DébilNo disminuyeDirectamente</v>
      </c>
      <c r="Y642" s="208" t="str">
        <f>IFERROR(VLOOKUP(X642,'Tablas de calculos'!$AZ$4:$BE$11,5,FALSE),"")</f>
        <v/>
      </c>
      <c r="Z642" s="208" t="str">
        <f>IFERROR(VLOOKUP(X642,'Tablas de calculos'!$AZ$4:$BE$11,6,FALSE),"")</f>
        <v/>
      </c>
    </row>
    <row r="643" spans="1:26" ht="60" x14ac:dyDescent="0.25">
      <c r="A643" s="232" t="s">
        <v>1141</v>
      </c>
      <c r="B643" s="137">
        <v>76</v>
      </c>
      <c r="C643" s="205" t="str">
        <f>+VLOOKUP(Tabla9[[#This Row],[Cod. Riesgo]],Tabla_Riesgos[[Número]:[Tipo de Riesgo]],6,FALSE)</f>
        <v>Operativo</v>
      </c>
      <c r="D643" s="119" t="s">
        <v>26</v>
      </c>
      <c r="E643" s="120" t="s">
        <v>747</v>
      </c>
      <c r="F643" s="121">
        <v>76.010000000000005</v>
      </c>
      <c r="G643" s="125"/>
      <c r="H643" s="472"/>
      <c r="I643" s="461"/>
      <c r="J643" s="461"/>
      <c r="K643" s="461"/>
      <c r="L643" s="461"/>
      <c r="M643" s="461"/>
      <c r="N643" s="461"/>
      <c r="O643" s="461"/>
      <c r="P643" s="123">
        <f t="shared" si="40"/>
        <v>0</v>
      </c>
      <c r="Q643" s="208" t="str">
        <f t="shared" si="41"/>
        <v>Debil</v>
      </c>
      <c r="R643" s="461" t="s">
        <v>516</v>
      </c>
      <c r="S643" s="224" t="str">
        <f t="shared" si="42"/>
        <v>DebilFuerte</v>
      </c>
      <c r="T643" s="224">
        <f>IFERROR(VLOOKUP(S643,'Tablas de calculos'!$AU$16:$AV$24,2,FALSE),"")</f>
        <v>7</v>
      </c>
      <c r="U643" s="208" t="str">
        <f>IFERROR(VLOOKUP(T643,'Tablas de calculos'!$AV$16:$AY$24,4),"")</f>
        <v>Débil</v>
      </c>
      <c r="V643" s="461" t="s">
        <v>576</v>
      </c>
      <c r="W643" s="461" t="s">
        <v>578</v>
      </c>
      <c r="X643" s="123" t="str">
        <f t="shared" si="43"/>
        <v>DébilNo disminuyeDirectamente</v>
      </c>
      <c r="Y643" s="208" t="str">
        <f>IFERROR(VLOOKUP(X643,'Tablas de calculos'!$AZ$4:$BE$11,5,FALSE),"")</f>
        <v/>
      </c>
      <c r="Z643" s="208" t="str">
        <f>IFERROR(VLOOKUP(X643,'Tablas de calculos'!$AZ$4:$BE$11,6,FALSE),"")</f>
        <v/>
      </c>
    </row>
    <row r="644" spans="1:26" ht="75" x14ac:dyDescent="0.25">
      <c r="A644" s="232" t="s">
        <v>1141</v>
      </c>
      <c r="B644" s="137">
        <v>77</v>
      </c>
      <c r="C644" s="205" t="str">
        <f>+VLOOKUP(Tabla9[[#This Row],[Cod. Riesgo]],Tabla_Riesgos[[Número]:[Tipo de Riesgo]],6,FALSE)</f>
        <v>Operativo</v>
      </c>
      <c r="D644" s="119" t="s">
        <v>12</v>
      </c>
      <c r="E644" s="120" t="s">
        <v>89</v>
      </c>
      <c r="F644" s="121">
        <v>77.010000000000005</v>
      </c>
      <c r="G644" s="125"/>
      <c r="H644" s="472"/>
      <c r="I644" s="461"/>
      <c r="J644" s="461"/>
      <c r="K644" s="461"/>
      <c r="L644" s="461"/>
      <c r="M644" s="461"/>
      <c r="N644" s="461"/>
      <c r="O644" s="461"/>
      <c r="P644" s="123">
        <f t="shared" si="40"/>
        <v>0</v>
      </c>
      <c r="Q644" s="208" t="str">
        <f t="shared" si="41"/>
        <v>Debil</v>
      </c>
      <c r="R644" s="461" t="s">
        <v>516</v>
      </c>
      <c r="S644" s="224" t="str">
        <f t="shared" si="42"/>
        <v>DebilFuerte</v>
      </c>
      <c r="T644" s="224">
        <f>IFERROR(VLOOKUP(S644,'Tablas de calculos'!$AU$16:$AV$24,2,FALSE),"")</f>
        <v>7</v>
      </c>
      <c r="U644" s="208" t="str">
        <f>IFERROR(VLOOKUP(T644,'Tablas de calculos'!$AV$16:$AY$24,4),"")</f>
        <v>Débil</v>
      </c>
      <c r="V644" s="461" t="s">
        <v>576</v>
      </c>
      <c r="W644" s="461" t="s">
        <v>578</v>
      </c>
      <c r="X644" s="123" t="str">
        <f t="shared" si="43"/>
        <v>DébilNo disminuyeDirectamente</v>
      </c>
      <c r="Y644" s="208" t="str">
        <f>IFERROR(VLOOKUP(X644,'Tablas de calculos'!$AZ$4:$BE$11,5,FALSE),"")</f>
        <v/>
      </c>
      <c r="Z644" s="208" t="str">
        <f>IFERROR(VLOOKUP(X644,'Tablas de calculos'!$AZ$4:$BE$11,6,FALSE),"")</f>
        <v/>
      </c>
    </row>
    <row r="645" spans="1:26" ht="60" x14ac:dyDescent="0.25">
      <c r="A645" s="232" t="s">
        <v>1141</v>
      </c>
      <c r="B645" s="137">
        <v>78</v>
      </c>
      <c r="C645" s="205" t="str">
        <f>+VLOOKUP(Tabla9[[#This Row],[Cod. Riesgo]],Tabla_Riesgos[[Número]:[Tipo de Riesgo]],6,FALSE)</f>
        <v>Seguridad de la Información</v>
      </c>
      <c r="D645" s="119" t="s">
        <v>26</v>
      </c>
      <c r="E645" s="120" t="s">
        <v>682</v>
      </c>
      <c r="F645" s="121">
        <v>78.010000000000005</v>
      </c>
      <c r="G645" s="125"/>
      <c r="H645" s="472"/>
      <c r="I645" s="461"/>
      <c r="J645" s="461"/>
      <c r="K645" s="461"/>
      <c r="L645" s="461"/>
      <c r="M645" s="461"/>
      <c r="N645" s="461"/>
      <c r="O645" s="461"/>
      <c r="P645" s="123">
        <f t="shared" ref="P645:P708" si="44">IFERROR(IF(I645="Asignado",15,0)+IF(J645="Adecuado",15,0)+IF(K645="Oportuna",15,0)+IF(L645="Prevenir",15,0)+IF(L645="Detectar",10,0)+IF(M645="Confiable",15,0)+IF(N645="Se investigan y resuelven oportunamente",15,0)+IF(O645="Completa",10,0)+IF(O645="Incompleta",5,0),"")</f>
        <v>0</v>
      </c>
      <c r="Q645" s="208" t="str">
        <f t="shared" ref="Q645:Q708" si="45">IF(P645&lt;86,"Debil",IF(P645&lt;96,"Moderado","Fuerte"))</f>
        <v>Debil</v>
      </c>
      <c r="R645" s="461" t="s">
        <v>516</v>
      </c>
      <c r="S645" s="224" t="str">
        <f t="shared" ref="S645:S708" si="46">_xlfn.CONCAT(Q645,R645)</f>
        <v>DebilFuerte</v>
      </c>
      <c r="T645" s="224">
        <f>IFERROR(VLOOKUP(S645,'Tablas de calculos'!$AU$16:$AV$24,2,FALSE),"")</f>
        <v>7</v>
      </c>
      <c r="U645" s="208" t="str">
        <f>IFERROR(VLOOKUP(T645,'Tablas de calculos'!$AV$16:$AY$24,4),"")</f>
        <v>Débil</v>
      </c>
      <c r="V645" s="461" t="s">
        <v>576</v>
      </c>
      <c r="W645" s="461" t="s">
        <v>578</v>
      </c>
      <c r="X645" s="123" t="str">
        <f t="shared" ref="X645:X708" si="47">CONCATENATE(U645,V645,W645)</f>
        <v>DébilNo disminuyeDirectamente</v>
      </c>
      <c r="Y645" s="208" t="str">
        <f>IFERROR(VLOOKUP(X645,'Tablas de calculos'!$AZ$4:$BE$11,5,FALSE),"")</f>
        <v/>
      </c>
      <c r="Z645" s="208" t="str">
        <f>IFERROR(VLOOKUP(X645,'Tablas de calculos'!$AZ$4:$BE$11,6,FALSE),"")</f>
        <v/>
      </c>
    </row>
    <row r="646" spans="1:26" ht="45" x14ac:dyDescent="0.25">
      <c r="A646" s="232" t="s">
        <v>1141</v>
      </c>
      <c r="B646" s="137">
        <v>79</v>
      </c>
      <c r="C646" s="205" t="str">
        <f>+VLOOKUP(Tabla9[[#This Row],[Cod. Riesgo]],Tabla_Riesgos[[Número]:[Tipo de Riesgo]],6,FALSE)</f>
        <v>Operativo</v>
      </c>
      <c r="D646" s="119" t="s">
        <v>12</v>
      </c>
      <c r="E646" s="120" t="s">
        <v>637</v>
      </c>
      <c r="F646" s="121">
        <v>79.010000000000005</v>
      </c>
      <c r="G646" s="125"/>
      <c r="H646" s="472"/>
      <c r="I646" s="461"/>
      <c r="J646" s="461"/>
      <c r="K646" s="461"/>
      <c r="L646" s="461"/>
      <c r="M646" s="461"/>
      <c r="N646" s="461"/>
      <c r="O646" s="461"/>
      <c r="P646" s="123">
        <f t="shared" si="44"/>
        <v>0</v>
      </c>
      <c r="Q646" s="208" t="str">
        <f t="shared" si="45"/>
        <v>Debil</v>
      </c>
      <c r="R646" s="461" t="s">
        <v>516</v>
      </c>
      <c r="S646" s="224" t="str">
        <f t="shared" si="46"/>
        <v>DebilFuerte</v>
      </c>
      <c r="T646" s="224">
        <f>IFERROR(VLOOKUP(S646,'Tablas de calculos'!$AU$16:$AV$24,2,FALSE),"")</f>
        <v>7</v>
      </c>
      <c r="U646" s="208" t="str">
        <f>IFERROR(VLOOKUP(T646,'Tablas de calculos'!$AV$16:$AY$24,4),"")</f>
        <v>Débil</v>
      </c>
      <c r="V646" s="461" t="s">
        <v>576</v>
      </c>
      <c r="W646" s="461" t="s">
        <v>578</v>
      </c>
      <c r="X646" s="123" t="str">
        <f t="shared" si="47"/>
        <v>DébilNo disminuyeDirectamente</v>
      </c>
      <c r="Y646" s="208" t="str">
        <f>IFERROR(VLOOKUP(X646,'Tablas de calculos'!$AZ$4:$BE$11,5,FALSE),"")</f>
        <v/>
      </c>
      <c r="Z646" s="208" t="str">
        <f>IFERROR(VLOOKUP(X646,'Tablas de calculos'!$AZ$4:$BE$11,6,FALSE),"")</f>
        <v/>
      </c>
    </row>
    <row r="647" spans="1:26" ht="30" x14ac:dyDescent="0.25">
      <c r="A647" s="232" t="s">
        <v>1141</v>
      </c>
      <c r="B647" s="137">
        <v>80</v>
      </c>
      <c r="C647" s="205" t="str">
        <f>+VLOOKUP(Tabla9[[#This Row],[Cod. Riesgo]],Tabla_Riesgos[[Número]:[Tipo de Riesgo]],6,FALSE)</f>
        <v>Operativo</v>
      </c>
      <c r="D647" s="119" t="s">
        <v>55</v>
      </c>
      <c r="E647" s="120" t="s">
        <v>90</v>
      </c>
      <c r="F647" s="121">
        <v>80.010000000000005</v>
      </c>
      <c r="G647" s="125"/>
      <c r="H647" s="472"/>
      <c r="I647" s="461"/>
      <c r="J647" s="461"/>
      <c r="K647" s="461"/>
      <c r="L647" s="461"/>
      <c r="M647" s="461"/>
      <c r="N647" s="461"/>
      <c r="O647" s="461"/>
      <c r="P647" s="123">
        <f t="shared" si="44"/>
        <v>0</v>
      </c>
      <c r="Q647" s="208" t="str">
        <f t="shared" si="45"/>
        <v>Debil</v>
      </c>
      <c r="R647" s="461" t="s">
        <v>516</v>
      </c>
      <c r="S647" s="224" t="str">
        <f t="shared" si="46"/>
        <v>DebilFuerte</v>
      </c>
      <c r="T647" s="224">
        <f>IFERROR(VLOOKUP(S647,'Tablas de calculos'!$AU$16:$AV$24,2,FALSE),"")</f>
        <v>7</v>
      </c>
      <c r="U647" s="208" t="str">
        <f>IFERROR(VLOOKUP(T647,'Tablas de calculos'!$AV$16:$AY$24,4),"")</f>
        <v>Débil</v>
      </c>
      <c r="V647" s="461" t="s">
        <v>576</v>
      </c>
      <c r="W647" s="461" t="s">
        <v>578</v>
      </c>
      <c r="X647" s="123" t="str">
        <f t="shared" si="47"/>
        <v>DébilNo disminuyeDirectamente</v>
      </c>
      <c r="Y647" s="208" t="str">
        <f>IFERROR(VLOOKUP(X647,'Tablas de calculos'!$AZ$4:$BE$11,5,FALSE),"")</f>
        <v/>
      </c>
      <c r="Z647" s="208" t="str">
        <f>IFERROR(VLOOKUP(X647,'Tablas de calculos'!$AZ$4:$BE$11,6,FALSE),"")</f>
        <v/>
      </c>
    </row>
    <row r="648" spans="1:26" ht="45" x14ac:dyDescent="0.25">
      <c r="A648" s="232" t="s">
        <v>1141</v>
      </c>
      <c r="B648" s="137">
        <v>81</v>
      </c>
      <c r="C648" s="205" t="str">
        <f>+VLOOKUP(Tabla9[[#This Row],[Cod. Riesgo]],Tabla_Riesgos[[Número]:[Tipo de Riesgo]],6,FALSE)</f>
        <v>Operativo</v>
      </c>
      <c r="D648" s="119" t="s">
        <v>26</v>
      </c>
      <c r="E648" s="120" t="s">
        <v>751</v>
      </c>
      <c r="F648" s="121">
        <v>81.010000000000005</v>
      </c>
      <c r="G648" s="125" t="s">
        <v>334</v>
      </c>
      <c r="H648" s="472"/>
      <c r="I648" s="461"/>
      <c r="J648" s="461"/>
      <c r="K648" s="461"/>
      <c r="L648" s="461"/>
      <c r="M648" s="461"/>
      <c r="N648" s="461"/>
      <c r="O648" s="461"/>
      <c r="P648" s="123">
        <f t="shared" si="44"/>
        <v>0</v>
      </c>
      <c r="Q648" s="208" t="str">
        <f t="shared" si="45"/>
        <v>Debil</v>
      </c>
      <c r="R648" s="461" t="s">
        <v>516</v>
      </c>
      <c r="S648" s="224" t="str">
        <f t="shared" si="46"/>
        <v>DebilFuerte</v>
      </c>
      <c r="T648" s="224">
        <f>IFERROR(VLOOKUP(S648,'Tablas de calculos'!$AU$16:$AV$24,2,FALSE),"")</f>
        <v>7</v>
      </c>
      <c r="U648" s="208" t="str">
        <f>IFERROR(VLOOKUP(T648,'Tablas de calculos'!$AV$16:$AY$24,4),"")</f>
        <v>Débil</v>
      </c>
      <c r="V648" s="461" t="s">
        <v>576</v>
      </c>
      <c r="W648" s="461" t="s">
        <v>578</v>
      </c>
      <c r="X648" s="123" t="str">
        <f t="shared" si="47"/>
        <v>DébilNo disminuyeDirectamente</v>
      </c>
      <c r="Y648" s="208" t="str">
        <f>IFERROR(VLOOKUP(X648,'Tablas de calculos'!$AZ$4:$BE$11,5,FALSE),"")</f>
        <v/>
      </c>
      <c r="Z648" s="208" t="str">
        <f>IFERROR(VLOOKUP(X648,'Tablas de calculos'!$AZ$4:$BE$11,6,FALSE),"")</f>
        <v/>
      </c>
    </row>
    <row r="649" spans="1:26" ht="60" x14ac:dyDescent="0.25">
      <c r="A649" s="232" t="s">
        <v>1141</v>
      </c>
      <c r="B649" s="137">
        <v>81</v>
      </c>
      <c r="C649" s="205" t="str">
        <f>+VLOOKUP(Tabla9[[#This Row],[Cod. Riesgo]],Tabla_Riesgos[[Número]:[Tipo de Riesgo]],6,FALSE)</f>
        <v>Operativo</v>
      </c>
      <c r="D649" s="119" t="s">
        <v>26</v>
      </c>
      <c r="E649" s="120" t="s">
        <v>751</v>
      </c>
      <c r="F649" s="121">
        <v>81.02</v>
      </c>
      <c r="G649" s="125" t="s">
        <v>335</v>
      </c>
      <c r="H649" s="472"/>
      <c r="I649" s="461"/>
      <c r="J649" s="461"/>
      <c r="K649" s="461"/>
      <c r="L649" s="461"/>
      <c r="M649" s="461"/>
      <c r="N649" s="461"/>
      <c r="O649" s="461"/>
      <c r="P649" s="123">
        <f t="shared" si="44"/>
        <v>0</v>
      </c>
      <c r="Q649" s="208" t="str">
        <f t="shared" si="45"/>
        <v>Debil</v>
      </c>
      <c r="R649" s="461" t="s">
        <v>516</v>
      </c>
      <c r="S649" s="224" t="str">
        <f t="shared" si="46"/>
        <v>DebilFuerte</v>
      </c>
      <c r="T649" s="224">
        <f>IFERROR(VLOOKUP(S649,'Tablas de calculos'!$AU$16:$AV$24,2,FALSE),"")</f>
        <v>7</v>
      </c>
      <c r="U649" s="208" t="str">
        <f>IFERROR(VLOOKUP(T649,'Tablas de calculos'!$AV$16:$AY$24,4),"")</f>
        <v>Débil</v>
      </c>
      <c r="V649" s="461" t="s">
        <v>576</v>
      </c>
      <c r="W649" s="461" t="s">
        <v>578</v>
      </c>
      <c r="X649" s="123" t="str">
        <f t="shared" si="47"/>
        <v>DébilNo disminuyeDirectamente</v>
      </c>
      <c r="Y649" s="208" t="str">
        <f>IFERROR(VLOOKUP(X649,'Tablas de calculos'!$AZ$4:$BE$11,5,FALSE),"")</f>
        <v/>
      </c>
      <c r="Z649" s="208" t="str">
        <f>IFERROR(VLOOKUP(X649,'Tablas de calculos'!$AZ$4:$BE$11,6,FALSE),"")</f>
        <v/>
      </c>
    </row>
    <row r="650" spans="1:26" ht="60" x14ac:dyDescent="0.25">
      <c r="A650" s="232" t="s">
        <v>1141</v>
      </c>
      <c r="B650" s="137">
        <v>81</v>
      </c>
      <c r="C650" s="205" t="str">
        <f>+VLOOKUP(Tabla9[[#This Row],[Cod. Riesgo]],Tabla_Riesgos[[Número]:[Tipo de Riesgo]],6,FALSE)</f>
        <v>Operativo</v>
      </c>
      <c r="D650" s="119" t="s">
        <v>26</v>
      </c>
      <c r="E650" s="120" t="s">
        <v>751</v>
      </c>
      <c r="F650" s="121">
        <v>81.03</v>
      </c>
      <c r="G650" s="125" t="s">
        <v>336</v>
      </c>
      <c r="H650" s="472"/>
      <c r="I650" s="461"/>
      <c r="J650" s="461"/>
      <c r="K650" s="461"/>
      <c r="L650" s="461"/>
      <c r="M650" s="461"/>
      <c r="N650" s="461"/>
      <c r="O650" s="461"/>
      <c r="P650" s="123">
        <f t="shared" si="44"/>
        <v>0</v>
      </c>
      <c r="Q650" s="208" t="str">
        <f t="shared" si="45"/>
        <v>Debil</v>
      </c>
      <c r="R650" s="461" t="s">
        <v>516</v>
      </c>
      <c r="S650" s="224" t="str">
        <f t="shared" si="46"/>
        <v>DebilFuerte</v>
      </c>
      <c r="T650" s="224">
        <f>IFERROR(VLOOKUP(S650,'Tablas de calculos'!$AU$16:$AV$24,2,FALSE),"")</f>
        <v>7</v>
      </c>
      <c r="U650" s="208" t="str">
        <f>IFERROR(VLOOKUP(T650,'Tablas de calculos'!$AV$16:$AY$24,4),"")</f>
        <v>Débil</v>
      </c>
      <c r="V650" s="461" t="s">
        <v>576</v>
      </c>
      <c r="W650" s="461" t="s">
        <v>578</v>
      </c>
      <c r="X650" s="123" t="str">
        <f t="shared" si="47"/>
        <v>DébilNo disminuyeDirectamente</v>
      </c>
      <c r="Y650" s="208" t="str">
        <f>IFERROR(VLOOKUP(X650,'Tablas de calculos'!$AZ$4:$BE$11,5,FALSE),"")</f>
        <v/>
      </c>
      <c r="Z650" s="208" t="str">
        <f>IFERROR(VLOOKUP(X650,'Tablas de calculos'!$AZ$4:$BE$11,6,FALSE),"")</f>
        <v/>
      </c>
    </row>
    <row r="651" spans="1:26" ht="75" x14ac:dyDescent="0.25">
      <c r="A651" s="232" t="s">
        <v>1141</v>
      </c>
      <c r="B651" s="137">
        <v>81</v>
      </c>
      <c r="C651" s="205" t="str">
        <f>+VLOOKUP(Tabla9[[#This Row],[Cod. Riesgo]],Tabla_Riesgos[[Número]:[Tipo de Riesgo]],6,FALSE)</f>
        <v>Operativo</v>
      </c>
      <c r="D651" s="119" t="s">
        <v>26</v>
      </c>
      <c r="E651" s="120" t="s">
        <v>751</v>
      </c>
      <c r="F651" s="121">
        <v>81.040000000000006</v>
      </c>
      <c r="G651" s="125" t="s">
        <v>337</v>
      </c>
      <c r="H651" s="472"/>
      <c r="I651" s="461"/>
      <c r="J651" s="461"/>
      <c r="K651" s="461"/>
      <c r="L651" s="461"/>
      <c r="M651" s="461"/>
      <c r="N651" s="461"/>
      <c r="O651" s="461"/>
      <c r="P651" s="123">
        <f t="shared" si="44"/>
        <v>0</v>
      </c>
      <c r="Q651" s="208" t="str">
        <f t="shared" si="45"/>
        <v>Debil</v>
      </c>
      <c r="R651" s="461" t="s">
        <v>516</v>
      </c>
      <c r="S651" s="224" t="str">
        <f t="shared" si="46"/>
        <v>DebilFuerte</v>
      </c>
      <c r="T651" s="224">
        <f>IFERROR(VLOOKUP(S651,'Tablas de calculos'!$AU$16:$AV$24,2,FALSE),"")</f>
        <v>7</v>
      </c>
      <c r="U651" s="208" t="str">
        <f>IFERROR(VLOOKUP(T651,'Tablas de calculos'!$AV$16:$AY$24,4),"")</f>
        <v>Débil</v>
      </c>
      <c r="V651" s="461" t="s">
        <v>576</v>
      </c>
      <c r="W651" s="461" t="s">
        <v>578</v>
      </c>
      <c r="X651" s="123" t="str">
        <f t="shared" si="47"/>
        <v>DébilNo disminuyeDirectamente</v>
      </c>
      <c r="Y651" s="208" t="str">
        <f>IFERROR(VLOOKUP(X651,'Tablas de calculos'!$AZ$4:$BE$11,5,FALSE),"")</f>
        <v/>
      </c>
      <c r="Z651" s="208" t="str">
        <f>IFERROR(VLOOKUP(X651,'Tablas de calculos'!$AZ$4:$BE$11,6,FALSE),"")</f>
        <v/>
      </c>
    </row>
    <row r="652" spans="1:26" ht="60" x14ac:dyDescent="0.25">
      <c r="A652" s="232" t="s">
        <v>1141</v>
      </c>
      <c r="B652" s="137">
        <v>82</v>
      </c>
      <c r="C652" s="205" t="str">
        <f>+VLOOKUP(Tabla9[[#This Row],[Cod. Riesgo]],Tabla_Riesgos[[Número]:[Tipo de Riesgo]],6,FALSE)</f>
        <v>Operativo</v>
      </c>
      <c r="D652" s="119" t="s">
        <v>26</v>
      </c>
      <c r="E652" s="120" t="s">
        <v>1160</v>
      </c>
      <c r="F652" s="121">
        <v>82.01</v>
      </c>
      <c r="G652" s="125" t="s">
        <v>338</v>
      </c>
      <c r="H652" s="472"/>
      <c r="I652" s="461"/>
      <c r="J652" s="461"/>
      <c r="K652" s="461"/>
      <c r="L652" s="461"/>
      <c r="M652" s="461"/>
      <c r="N652" s="461"/>
      <c r="O652" s="461"/>
      <c r="P652" s="123">
        <f t="shared" si="44"/>
        <v>0</v>
      </c>
      <c r="Q652" s="208" t="str">
        <f t="shared" si="45"/>
        <v>Debil</v>
      </c>
      <c r="R652" s="461" t="s">
        <v>516</v>
      </c>
      <c r="S652" s="224" t="str">
        <f t="shared" si="46"/>
        <v>DebilFuerte</v>
      </c>
      <c r="T652" s="224">
        <f>IFERROR(VLOOKUP(S652,'Tablas de calculos'!$AU$16:$AV$24,2,FALSE),"")</f>
        <v>7</v>
      </c>
      <c r="U652" s="208" t="str">
        <f>IFERROR(VLOOKUP(T652,'Tablas de calculos'!$AV$16:$AY$24,4),"")</f>
        <v>Débil</v>
      </c>
      <c r="V652" s="461" t="s">
        <v>576</v>
      </c>
      <c r="W652" s="461" t="s">
        <v>578</v>
      </c>
      <c r="X652" s="123" t="str">
        <f t="shared" si="47"/>
        <v>DébilNo disminuyeDirectamente</v>
      </c>
      <c r="Y652" s="208" t="str">
        <f>IFERROR(VLOOKUP(X652,'Tablas de calculos'!$AZ$4:$BE$11,5,FALSE),"")</f>
        <v/>
      </c>
      <c r="Z652" s="208" t="str">
        <f>IFERROR(VLOOKUP(X652,'Tablas de calculos'!$AZ$4:$BE$11,6,FALSE),"")</f>
        <v/>
      </c>
    </row>
    <row r="653" spans="1:26" ht="60" x14ac:dyDescent="0.25">
      <c r="A653" s="232" t="s">
        <v>1141</v>
      </c>
      <c r="B653" s="137">
        <v>82</v>
      </c>
      <c r="C653" s="205" t="str">
        <f>+VLOOKUP(Tabla9[[#This Row],[Cod. Riesgo]],Tabla_Riesgos[[Número]:[Tipo de Riesgo]],6,FALSE)</f>
        <v>Operativo</v>
      </c>
      <c r="D653" s="119" t="s">
        <v>26</v>
      </c>
      <c r="E653" s="120" t="s">
        <v>1160</v>
      </c>
      <c r="F653" s="121">
        <v>82.02</v>
      </c>
      <c r="G653" s="125" t="s">
        <v>339</v>
      </c>
      <c r="H653" s="472"/>
      <c r="I653" s="461"/>
      <c r="J653" s="461"/>
      <c r="K653" s="461"/>
      <c r="L653" s="461"/>
      <c r="M653" s="461"/>
      <c r="N653" s="461"/>
      <c r="O653" s="461"/>
      <c r="P653" s="123">
        <f t="shared" si="44"/>
        <v>0</v>
      </c>
      <c r="Q653" s="208" t="str">
        <f t="shared" si="45"/>
        <v>Debil</v>
      </c>
      <c r="R653" s="461" t="s">
        <v>516</v>
      </c>
      <c r="S653" s="224" t="str">
        <f t="shared" si="46"/>
        <v>DebilFuerte</v>
      </c>
      <c r="T653" s="224">
        <f>IFERROR(VLOOKUP(S653,'Tablas de calculos'!$AU$16:$AV$24,2,FALSE),"")</f>
        <v>7</v>
      </c>
      <c r="U653" s="208" t="str">
        <f>IFERROR(VLOOKUP(T653,'Tablas de calculos'!$AV$16:$AY$24,4),"")</f>
        <v>Débil</v>
      </c>
      <c r="V653" s="461" t="s">
        <v>576</v>
      </c>
      <c r="W653" s="461" t="s">
        <v>578</v>
      </c>
      <c r="X653" s="123" t="str">
        <f t="shared" si="47"/>
        <v>DébilNo disminuyeDirectamente</v>
      </c>
      <c r="Y653" s="208" t="str">
        <f>IFERROR(VLOOKUP(X653,'Tablas de calculos'!$AZ$4:$BE$11,5,FALSE),"")</f>
        <v/>
      </c>
      <c r="Z653" s="208" t="str">
        <f>IFERROR(VLOOKUP(X653,'Tablas de calculos'!$AZ$4:$BE$11,6,FALSE),"")</f>
        <v/>
      </c>
    </row>
    <row r="654" spans="1:26" ht="60" x14ac:dyDescent="0.25">
      <c r="A654" s="232" t="s">
        <v>1141</v>
      </c>
      <c r="B654" s="137">
        <v>82</v>
      </c>
      <c r="C654" s="205" t="str">
        <f>+VLOOKUP(Tabla9[[#This Row],[Cod. Riesgo]],Tabla_Riesgos[[Número]:[Tipo de Riesgo]],6,FALSE)</f>
        <v>Operativo</v>
      </c>
      <c r="D654" s="119" t="s">
        <v>26</v>
      </c>
      <c r="E654" s="120" t="s">
        <v>1160</v>
      </c>
      <c r="F654" s="121">
        <v>82.03</v>
      </c>
      <c r="G654" s="125" t="s">
        <v>340</v>
      </c>
      <c r="H654" s="472"/>
      <c r="I654" s="461"/>
      <c r="J654" s="461"/>
      <c r="K654" s="461"/>
      <c r="L654" s="461"/>
      <c r="M654" s="461"/>
      <c r="N654" s="461"/>
      <c r="O654" s="461"/>
      <c r="P654" s="123">
        <f t="shared" si="44"/>
        <v>0</v>
      </c>
      <c r="Q654" s="208" t="str">
        <f t="shared" si="45"/>
        <v>Debil</v>
      </c>
      <c r="R654" s="461" t="s">
        <v>516</v>
      </c>
      <c r="S654" s="224" t="str">
        <f t="shared" si="46"/>
        <v>DebilFuerte</v>
      </c>
      <c r="T654" s="224">
        <f>IFERROR(VLOOKUP(S654,'Tablas de calculos'!$AU$16:$AV$24,2,FALSE),"")</f>
        <v>7</v>
      </c>
      <c r="U654" s="208" t="str">
        <f>IFERROR(VLOOKUP(T654,'Tablas de calculos'!$AV$16:$AY$24,4),"")</f>
        <v>Débil</v>
      </c>
      <c r="V654" s="461" t="s">
        <v>576</v>
      </c>
      <c r="W654" s="461" t="s">
        <v>578</v>
      </c>
      <c r="X654" s="123" t="str">
        <f t="shared" si="47"/>
        <v>DébilNo disminuyeDirectamente</v>
      </c>
      <c r="Y654" s="208" t="str">
        <f>IFERROR(VLOOKUP(X654,'Tablas de calculos'!$AZ$4:$BE$11,5,FALSE),"")</f>
        <v/>
      </c>
      <c r="Z654" s="208" t="str">
        <f>IFERROR(VLOOKUP(X654,'Tablas de calculos'!$AZ$4:$BE$11,6,FALSE),"")</f>
        <v/>
      </c>
    </row>
    <row r="655" spans="1:26" ht="60" x14ac:dyDescent="0.25">
      <c r="A655" s="232" t="s">
        <v>1141</v>
      </c>
      <c r="B655" s="137">
        <v>82</v>
      </c>
      <c r="C655" s="205" t="str">
        <f>+VLOOKUP(Tabla9[[#This Row],[Cod. Riesgo]],Tabla_Riesgos[[Número]:[Tipo de Riesgo]],6,FALSE)</f>
        <v>Operativo</v>
      </c>
      <c r="D655" s="119" t="s">
        <v>26</v>
      </c>
      <c r="E655" s="120" t="s">
        <v>1160</v>
      </c>
      <c r="F655" s="121">
        <v>82.04</v>
      </c>
      <c r="G655" s="125" t="s">
        <v>338</v>
      </c>
      <c r="H655" s="472"/>
      <c r="I655" s="461"/>
      <c r="J655" s="461"/>
      <c r="K655" s="461"/>
      <c r="L655" s="461"/>
      <c r="M655" s="461"/>
      <c r="N655" s="461"/>
      <c r="O655" s="461"/>
      <c r="P655" s="123">
        <f t="shared" si="44"/>
        <v>0</v>
      </c>
      <c r="Q655" s="208" t="str">
        <f t="shared" si="45"/>
        <v>Debil</v>
      </c>
      <c r="R655" s="461" t="s">
        <v>516</v>
      </c>
      <c r="S655" s="224" t="str">
        <f t="shared" si="46"/>
        <v>DebilFuerte</v>
      </c>
      <c r="T655" s="224">
        <f>IFERROR(VLOOKUP(S655,'Tablas de calculos'!$AU$16:$AV$24,2,FALSE),"")</f>
        <v>7</v>
      </c>
      <c r="U655" s="208" t="str">
        <f>IFERROR(VLOOKUP(T655,'Tablas de calculos'!$AV$16:$AY$24,4),"")</f>
        <v>Débil</v>
      </c>
      <c r="V655" s="461" t="s">
        <v>576</v>
      </c>
      <c r="W655" s="461" t="s">
        <v>578</v>
      </c>
      <c r="X655" s="123" t="str">
        <f t="shared" si="47"/>
        <v>DébilNo disminuyeDirectamente</v>
      </c>
      <c r="Y655" s="208" t="str">
        <f>IFERROR(VLOOKUP(X655,'Tablas de calculos'!$AZ$4:$BE$11,5,FALSE),"")</f>
        <v/>
      </c>
      <c r="Z655" s="208" t="str">
        <f>IFERROR(VLOOKUP(X655,'Tablas de calculos'!$AZ$4:$BE$11,6,FALSE),"")</f>
        <v/>
      </c>
    </row>
    <row r="656" spans="1:26" ht="60" x14ac:dyDescent="0.25">
      <c r="A656" s="232" t="s">
        <v>1141</v>
      </c>
      <c r="B656" s="137">
        <v>83</v>
      </c>
      <c r="C656" s="205" t="str">
        <f>+VLOOKUP(Tabla9[[#This Row],[Cod. Riesgo]],Tabla_Riesgos[[Número]:[Tipo de Riesgo]],6,FALSE)</f>
        <v>Operativo</v>
      </c>
      <c r="D656" s="119" t="s">
        <v>26</v>
      </c>
      <c r="E656" s="120" t="s">
        <v>833</v>
      </c>
      <c r="F656" s="121">
        <v>83.01</v>
      </c>
      <c r="G656" s="125" t="s">
        <v>341</v>
      </c>
      <c r="H656" s="472"/>
      <c r="I656" s="461"/>
      <c r="J656" s="461"/>
      <c r="K656" s="461"/>
      <c r="L656" s="461"/>
      <c r="M656" s="461"/>
      <c r="N656" s="461"/>
      <c r="O656" s="461"/>
      <c r="P656" s="123">
        <f t="shared" si="44"/>
        <v>0</v>
      </c>
      <c r="Q656" s="208" t="str">
        <f t="shared" si="45"/>
        <v>Debil</v>
      </c>
      <c r="R656" s="461" t="s">
        <v>516</v>
      </c>
      <c r="S656" s="224" t="str">
        <f t="shared" si="46"/>
        <v>DebilFuerte</v>
      </c>
      <c r="T656" s="224">
        <f>IFERROR(VLOOKUP(S656,'Tablas de calculos'!$AU$16:$AV$24,2,FALSE),"")</f>
        <v>7</v>
      </c>
      <c r="U656" s="208" t="str">
        <f>IFERROR(VLOOKUP(T656,'Tablas de calculos'!$AV$16:$AY$24,4),"")</f>
        <v>Débil</v>
      </c>
      <c r="V656" s="461" t="s">
        <v>576</v>
      </c>
      <c r="W656" s="461" t="s">
        <v>578</v>
      </c>
      <c r="X656" s="123" t="str">
        <f t="shared" si="47"/>
        <v>DébilNo disminuyeDirectamente</v>
      </c>
      <c r="Y656" s="208" t="str">
        <f>IFERROR(VLOOKUP(X656,'Tablas de calculos'!$AZ$4:$BE$11,5,FALSE),"")</f>
        <v/>
      </c>
      <c r="Z656" s="208" t="str">
        <f>IFERROR(VLOOKUP(X656,'Tablas de calculos'!$AZ$4:$BE$11,6,FALSE),"")</f>
        <v/>
      </c>
    </row>
    <row r="657" spans="1:26" ht="90" x14ac:dyDescent="0.25">
      <c r="A657" s="232" t="s">
        <v>1141</v>
      </c>
      <c r="B657" s="137">
        <v>83</v>
      </c>
      <c r="C657" s="205" t="str">
        <f>+VLOOKUP(Tabla9[[#This Row],[Cod. Riesgo]],Tabla_Riesgos[[Número]:[Tipo de Riesgo]],6,FALSE)</f>
        <v>Operativo</v>
      </c>
      <c r="D657" s="119" t="s">
        <v>26</v>
      </c>
      <c r="E657" s="120" t="s">
        <v>833</v>
      </c>
      <c r="F657" s="121">
        <v>83.02</v>
      </c>
      <c r="G657" s="125" t="s">
        <v>342</v>
      </c>
      <c r="H657" s="472"/>
      <c r="I657" s="461"/>
      <c r="J657" s="461"/>
      <c r="K657" s="461"/>
      <c r="L657" s="461"/>
      <c r="M657" s="461"/>
      <c r="N657" s="461"/>
      <c r="O657" s="461"/>
      <c r="P657" s="123">
        <f t="shared" si="44"/>
        <v>0</v>
      </c>
      <c r="Q657" s="208" t="str">
        <f t="shared" si="45"/>
        <v>Debil</v>
      </c>
      <c r="R657" s="461" t="s">
        <v>516</v>
      </c>
      <c r="S657" s="224" t="str">
        <f t="shared" si="46"/>
        <v>DebilFuerte</v>
      </c>
      <c r="T657" s="224">
        <f>IFERROR(VLOOKUP(S657,'Tablas de calculos'!$AU$16:$AV$24,2,FALSE),"")</f>
        <v>7</v>
      </c>
      <c r="U657" s="208" t="str">
        <f>IFERROR(VLOOKUP(T657,'Tablas de calculos'!$AV$16:$AY$24,4),"")</f>
        <v>Débil</v>
      </c>
      <c r="V657" s="461" t="s">
        <v>576</v>
      </c>
      <c r="W657" s="461" t="s">
        <v>578</v>
      </c>
      <c r="X657" s="123" t="str">
        <f t="shared" si="47"/>
        <v>DébilNo disminuyeDirectamente</v>
      </c>
      <c r="Y657" s="208" t="str">
        <f>IFERROR(VLOOKUP(X657,'Tablas de calculos'!$AZ$4:$BE$11,5,FALSE),"")</f>
        <v/>
      </c>
      <c r="Z657" s="208" t="str">
        <f>IFERROR(VLOOKUP(X657,'Tablas de calculos'!$AZ$4:$BE$11,6,FALSE),"")</f>
        <v/>
      </c>
    </row>
    <row r="658" spans="1:26" ht="90" x14ac:dyDescent="0.25">
      <c r="A658" s="232" t="s">
        <v>1141</v>
      </c>
      <c r="B658" s="137">
        <v>83</v>
      </c>
      <c r="C658" s="205" t="str">
        <f>+VLOOKUP(Tabla9[[#This Row],[Cod. Riesgo]],Tabla_Riesgos[[Número]:[Tipo de Riesgo]],6,FALSE)</f>
        <v>Operativo</v>
      </c>
      <c r="D658" s="119" t="s">
        <v>26</v>
      </c>
      <c r="E658" s="120" t="s">
        <v>833</v>
      </c>
      <c r="F658" s="121">
        <v>83.03</v>
      </c>
      <c r="G658" s="125" t="s">
        <v>343</v>
      </c>
      <c r="H658" s="472"/>
      <c r="I658" s="461"/>
      <c r="J658" s="461"/>
      <c r="K658" s="461"/>
      <c r="L658" s="461"/>
      <c r="M658" s="461"/>
      <c r="N658" s="461"/>
      <c r="O658" s="461"/>
      <c r="P658" s="123">
        <f t="shared" si="44"/>
        <v>0</v>
      </c>
      <c r="Q658" s="208" t="str">
        <f t="shared" si="45"/>
        <v>Debil</v>
      </c>
      <c r="R658" s="461" t="s">
        <v>516</v>
      </c>
      <c r="S658" s="224" t="str">
        <f t="shared" si="46"/>
        <v>DebilFuerte</v>
      </c>
      <c r="T658" s="224">
        <f>IFERROR(VLOOKUP(S658,'Tablas de calculos'!$AU$16:$AV$24,2,FALSE),"")</f>
        <v>7</v>
      </c>
      <c r="U658" s="208" t="str">
        <f>IFERROR(VLOOKUP(T658,'Tablas de calculos'!$AV$16:$AY$24,4),"")</f>
        <v>Débil</v>
      </c>
      <c r="V658" s="461" t="s">
        <v>576</v>
      </c>
      <c r="W658" s="461" t="s">
        <v>578</v>
      </c>
      <c r="X658" s="123" t="str">
        <f t="shared" si="47"/>
        <v>DébilNo disminuyeDirectamente</v>
      </c>
      <c r="Y658" s="208" t="str">
        <f>IFERROR(VLOOKUP(X658,'Tablas de calculos'!$AZ$4:$BE$11,5,FALSE),"")</f>
        <v/>
      </c>
      <c r="Z658" s="208" t="str">
        <f>IFERROR(VLOOKUP(X658,'Tablas de calculos'!$AZ$4:$BE$11,6,FALSE),"")</f>
        <v/>
      </c>
    </row>
    <row r="659" spans="1:26" ht="150" x14ac:dyDescent="0.25">
      <c r="A659" s="232" t="s">
        <v>1141</v>
      </c>
      <c r="B659" s="137">
        <v>83</v>
      </c>
      <c r="C659" s="205" t="str">
        <f>+VLOOKUP(Tabla9[[#This Row],[Cod. Riesgo]],Tabla_Riesgos[[Número]:[Tipo de Riesgo]],6,FALSE)</f>
        <v>Operativo</v>
      </c>
      <c r="D659" s="119" t="s">
        <v>26</v>
      </c>
      <c r="E659" s="120" t="s">
        <v>833</v>
      </c>
      <c r="F659" s="121">
        <v>83.04</v>
      </c>
      <c r="G659" s="125" t="s">
        <v>344</v>
      </c>
      <c r="H659" s="472"/>
      <c r="I659" s="461"/>
      <c r="J659" s="461"/>
      <c r="K659" s="461"/>
      <c r="L659" s="461"/>
      <c r="M659" s="461"/>
      <c r="N659" s="461"/>
      <c r="O659" s="461"/>
      <c r="P659" s="123">
        <f t="shared" si="44"/>
        <v>0</v>
      </c>
      <c r="Q659" s="208" t="str">
        <f t="shared" si="45"/>
        <v>Debil</v>
      </c>
      <c r="R659" s="461" t="s">
        <v>516</v>
      </c>
      <c r="S659" s="224" t="str">
        <f t="shared" si="46"/>
        <v>DebilFuerte</v>
      </c>
      <c r="T659" s="224">
        <f>IFERROR(VLOOKUP(S659,'Tablas de calculos'!$AU$16:$AV$24,2,FALSE),"")</f>
        <v>7</v>
      </c>
      <c r="U659" s="208" t="str">
        <f>IFERROR(VLOOKUP(T659,'Tablas de calculos'!$AV$16:$AY$24,4),"")</f>
        <v>Débil</v>
      </c>
      <c r="V659" s="461" t="s">
        <v>576</v>
      </c>
      <c r="W659" s="461" t="s">
        <v>578</v>
      </c>
      <c r="X659" s="123" t="str">
        <f t="shared" si="47"/>
        <v>DébilNo disminuyeDirectamente</v>
      </c>
      <c r="Y659" s="208" t="str">
        <f>IFERROR(VLOOKUP(X659,'Tablas de calculos'!$AZ$4:$BE$11,5,FALSE),"")</f>
        <v/>
      </c>
      <c r="Z659" s="208" t="str">
        <f>IFERROR(VLOOKUP(X659,'Tablas de calculos'!$AZ$4:$BE$11,6,FALSE),"")</f>
        <v/>
      </c>
    </row>
    <row r="660" spans="1:26" ht="45" x14ac:dyDescent="0.25">
      <c r="A660" s="232" t="s">
        <v>1141</v>
      </c>
      <c r="B660" s="137">
        <v>84</v>
      </c>
      <c r="C660" s="205" t="str">
        <f>+VLOOKUP(Tabla9[[#This Row],[Cod. Riesgo]],Tabla_Riesgos[[Número]:[Tipo de Riesgo]],6,FALSE)</f>
        <v>Operativo</v>
      </c>
      <c r="D660" s="119" t="s">
        <v>26</v>
      </c>
      <c r="E660" s="120" t="s">
        <v>837</v>
      </c>
      <c r="F660" s="121">
        <v>84.01</v>
      </c>
      <c r="G660" s="125" t="s">
        <v>345</v>
      </c>
      <c r="H660" s="472"/>
      <c r="I660" s="461"/>
      <c r="J660" s="461"/>
      <c r="K660" s="461"/>
      <c r="L660" s="461"/>
      <c r="M660" s="461"/>
      <c r="N660" s="461"/>
      <c r="O660" s="461"/>
      <c r="P660" s="123">
        <f t="shared" si="44"/>
        <v>0</v>
      </c>
      <c r="Q660" s="208" t="str">
        <f t="shared" si="45"/>
        <v>Debil</v>
      </c>
      <c r="R660" s="461" t="s">
        <v>516</v>
      </c>
      <c r="S660" s="224" t="str">
        <f t="shared" si="46"/>
        <v>DebilFuerte</v>
      </c>
      <c r="T660" s="224">
        <f>IFERROR(VLOOKUP(S660,'Tablas de calculos'!$AU$16:$AV$24,2,FALSE),"")</f>
        <v>7</v>
      </c>
      <c r="U660" s="208" t="str">
        <f>IFERROR(VLOOKUP(T660,'Tablas de calculos'!$AV$16:$AY$24,4),"")</f>
        <v>Débil</v>
      </c>
      <c r="V660" s="461" t="s">
        <v>576</v>
      </c>
      <c r="W660" s="461" t="s">
        <v>578</v>
      </c>
      <c r="X660" s="123" t="str">
        <f t="shared" si="47"/>
        <v>DébilNo disminuyeDirectamente</v>
      </c>
      <c r="Y660" s="208" t="str">
        <f>IFERROR(VLOOKUP(X660,'Tablas de calculos'!$AZ$4:$BE$11,5,FALSE),"")</f>
        <v/>
      </c>
      <c r="Z660" s="208" t="str">
        <f>IFERROR(VLOOKUP(X660,'Tablas de calculos'!$AZ$4:$BE$11,6,FALSE),"")</f>
        <v/>
      </c>
    </row>
    <row r="661" spans="1:26" ht="135" x14ac:dyDescent="0.25">
      <c r="A661" s="232" t="s">
        <v>1141</v>
      </c>
      <c r="B661" s="137">
        <v>84</v>
      </c>
      <c r="C661" s="205" t="str">
        <f>+VLOOKUP(Tabla9[[#This Row],[Cod. Riesgo]],Tabla_Riesgos[[Número]:[Tipo de Riesgo]],6,FALSE)</f>
        <v>Operativo</v>
      </c>
      <c r="D661" s="119" t="s">
        <v>26</v>
      </c>
      <c r="E661" s="120" t="s">
        <v>837</v>
      </c>
      <c r="F661" s="121">
        <v>84.02</v>
      </c>
      <c r="G661" s="125" t="s">
        <v>346</v>
      </c>
      <c r="H661" s="472"/>
      <c r="I661" s="461"/>
      <c r="J661" s="461"/>
      <c r="K661" s="461"/>
      <c r="L661" s="461"/>
      <c r="M661" s="461"/>
      <c r="N661" s="461"/>
      <c r="O661" s="461"/>
      <c r="P661" s="123">
        <f t="shared" si="44"/>
        <v>0</v>
      </c>
      <c r="Q661" s="208" t="str">
        <f t="shared" si="45"/>
        <v>Debil</v>
      </c>
      <c r="R661" s="461" t="s">
        <v>516</v>
      </c>
      <c r="S661" s="224" t="str">
        <f t="shared" si="46"/>
        <v>DebilFuerte</v>
      </c>
      <c r="T661" s="224">
        <f>IFERROR(VLOOKUP(S661,'Tablas de calculos'!$AU$16:$AV$24,2,FALSE),"")</f>
        <v>7</v>
      </c>
      <c r="U661" s="208" t="str">
        <f>IFERROR(VLOOKUP(T661,'Tablas de calculos'!$AV$16:$AY$24,4),"")</f>
        <v>Débil</v>
      </c>
      <c r="V661" s="461" t="s">
        <v>576</v>
      </c>
      <c r="W661" s="461" t="s">
        <v>578</v>
      </c>
      <c r="X661" s="123" t="str">
        <f t="shared" si="47"/>
        <v>DébilNo disminuyeDirectamente</v>
      </c>
      <c r="Y661" s="208" t="str">
        <f>IFERROR(VLOOKUP(X661,'Tablas de calculos'!$AZ$4:$BE$11,5,FALSE),"")</f>
        <v/>
      </c>
      <c r="Z661" s="208" t="str">
        <f>IFERROR(VLOOKUP(X661,'Tablas de calculos'!$AZ$4:$BE$11,6,FALSE),"")</f>
        <v/>
      </c>
    </row>
    <row r="662" spans="1:26" ht="60" x14ac:dyDescent="0.25">
      <c r="A662" s="232" t="s">
        <v>1141</v>
      </c>
      <c r="B662" s="137">
        <v>84</v>
      </c>
      <c r="C662" s="205" t="str">
        <f>+VLOOKUP(Tabla9[[#This Row],[Cod. Riesgo]],Tabla_Riesgos[[Número]:[Tipo de Riesgo]],6,FALSE)</f>
        <v>Operativo</v>
      </c>
      <c r="D662" s="119" t="s">
        <v>26</v>
      </c>
      <c r="E662" s="120" t="s">
        <v>837</v>
      </c>
      <c r="F662" s="121">
        <v>84.03</v>
      </c>
      <c r="G662" s="125" t="s">
        <v>347</v>
      </c>
      <c r="H662" s="472"/>
      <c r="I662" s="461"/>
      <c r="J662" s="461"/>
      <c r="K662" s="461"/>
      <c r="L662" s="461"/>
      <c r="M662" s="461"/>
      <c r="N662" s="461"/>
      <c r="O662" s="461"/>
      <c r="P662" s="123">
        <f t="shared" si="44"/>
        <v>0</v>
      </c>
      <c r="Q662" s="208" t="str">
        <f t="shared" si="45"/>
        <v>Debil</v>
      </c>
      <c r="R662" s="461" t="s">
        <v>516</v>
      </c>
      <c r="S662" s="224" t="str">
        <f t="shared" si="46"/>
        <v>DebilFuerte</v>
      </c>
      <c r="T662" s="224">
        <f>IFERROR(VLOOKUP(S662,'Tablas de calculos'!$AU$16:$AV$24,2,FALSE),"")</f>
        <v>7</v>
      </c>
      <c r="U662" s="208" t="str">
        <f>IFERROR(VLOOKUP(T662,'Tablas de calculos'!$AV$16:$AY$24,4),"")</f>
        <v>Débil</v>
      </c>
      <c r="V662" s="461" t="s">
        <v>576</v>
      </c>
      <c r="W662" s="461" t="s">
        <v>578</v>
      </c>
      <c r="X662" s="123" t="str">
        <f t="shared" si="47"/>
        <v>DébilNo disminuyeDirectamente</v>
      </c>
      <c r="Y662" s="208" t="str">
        <f>IFERROR(VLOOKUP(X662,'Tablas de calculos'!$AZ$4:$BE$11,5,FALSE),"")</f>
        <v/>
      </c>
      <c r="Z662" s="208" t="str">
        <f>IFERROR(VLOOKUP(X662,'Tablas de calculos'!$AZ$4:$BE$11,6,FALSE),"")</f>
        <v/>
      </c>
    </row>
    <row r="663" spans="1:26" ht="45" x14ac:dyDescent="0.25">
      <c r="A663" s="232" t="s">
        <v>1141</v>
      </c>
      <c r="B663" s="137">
        <v>84</v>
      </c>
      <c r="C663" s="205" t="str">
        <f>+VLOOKUP(Tabla9[[#This Row],[Cod. Riesgo]],Tabla_Riesgos[[Número]:[Tipo de Riesgo]],6,FALSE)</f>
        <v>Operativo</v>
      </c>
      <c r="D663" s="119" t="s">
        <v>26</v>
      </c>
      <c r="E663" s="120" t="s">
        <v>837</v>
      </c>
      <c r="F663" s="121">
        <v>84.04</v>
      </c>
      <c r="G663" s="125" t="s">
        <v>348</v>
      </c>
      <c r="H663" s="472"/>
      <c r="I663" s="461"/>
      <c r="J663" s="461"/>
      <c r="K663" s="461"/>
      <c r="L663" s="461"/>
      <c r="M663" s="461"/>
      <c r="N663" s="461"/>
      <c r="O663" s="461"/>
      <c r="P663" s="123">
        <f t="shared" si="44"/>
        <v>0</v>
      </c>
      <c r="Q663" s="208" t="str">
        <f t="shared" si="45"/>
        <v>Debil</v>
      </c>
      <c r="R663" s="461" t="s">
        <v>516</v>
      </c>
      <c r="S663" s="224" t="str">
        <f t="shared" si="46"/>
        <v>DebilFuerte</v>
      </c>
      <c r="T663" s="224">
        <f>IFERROR(VLOOKUP(S663,'Tablas de calculos'!$AU$16:$AV$24,2,FALSE),"")</f>
        <v>7</v>
      </c>
      <c r="U663" s="208" t="str">
        <f>IFERROR(VLOOKUP(T663,'Tablas de calculos'!$AV$16:$AY$24,4),"")</f>
        <v>Débil</v>
      </c>
      <c r="V663" s="461" t="s">
        <v>576</v>
      </c>
      <c r="W663" s="461" t="s">
        <v>578</v>
      </c>
      <c r="X663" s="123" t="str">
        <f t="shared" si="47"/>
        <v>DébilNo disminuyeDirectamente</v>
      </c>
      <c r="Y663" s="208" t="str">
        <f>IFERROR(VLOOKUP(X663,'Tablas de calculos'!$AZ$4:$BE$11,5,FALSE),"")</f>
        <v/>
      </c>
      <c r="Z663" s="208" t="str">
        <f>IFERROR(VLOOKUP(X663,'Tablas de calculos'!$AZ$4:$BE$11,6,FALSE),"")</f>
        <v/>
      </c>
    </row>
    <row r="664" spans="1:26" ht="120" x14ac:dyDescent="0.25">
      <c r="A664" s="232" t="s">
        <v>1141</v>
      </c>
      <c r="B664" s="137">
        <v>84</v>
      </c>
      <c r="C664" s="205" t="str">
        <f>+VLOOKUP(Tabla9[[#This Row],[Cod. Riesgo]],Tabla_Riesgos[[Número]:[Tipo de Riesgo]],6,FALSE)</f>
        <v>Operativo</v>
      </c>
      <c r="D664" s="119" t="s">
        <v>26</v>
      </c>
      <c r="E664" s="120" t="s">
        <v>837</v>
      </c>
      <c r="F664" s="121">
        <v>84.05</v>
      </c>
      <c r="G664" s="125" t="s">
        <v>349</v>
      </c>
      <c r="H664" s="472"/>
      <c r="I664" s="461"/>
      <c r="J664" s="461"/>
      <c r="K664" s="461"/>
      <c r="L664" s="461"/>
      <c r="M664" s="461"/>
      <c r="N664" s="461"/>
      <c r="O664" s="461"/>
      <c r="P664" s="123">
        <f t="shared" si="44"/>
        <v>0</v>
      </c>
      <c r="Q664" s="208" t="str">
        <f t="shared" si="45"/>
        <v>Debil</v>
      </c>
      <c r="R664" s="461" t="s">
        <v>516</v>
      </c>
      <c r="S664" s="224" t="str">
        <f t="shared" si="46"/>
        <v>DebilFuerte</v>
      </c>
      <c r="T664" s="224">
        <f>IFERROR(VLOOKUP(S664,'Tablas de calculos'!$AU$16:$AV$24,2,FALSE),"")</f>
        <v>7</v>
      </c>
      <c r="U664" s="208" t="str">
        <f>IFERROR(VLOOKUP(T664,'Tablas de calculos'!$AV$16:$AY$24,4),"")</f>
        <v>Débil</v>
      </c>
      <c r="V664" s="461" t="s">
        <v>576</v>
      </c>
      <c r="W664" s="461" t="s">
        <v>578</v>
      </c>
      <c r="X664" s="123" t="str">
        <f t="shared" si="47"/>
        <v>DébilNo disminuyeDirectamente</v>
      </c>
      <c r="Y664" s="208" t="str">
        <f>IFERROR(VLOOKUP(X664,'Tablas de calculos'!$AZ$4:$BE$11,5,FALSE),"")</f>
        <v/>
      </c>
      <c r="Z664" s="208" t="str">
        <f>IFERROR(VLOOKUP(X664,'Tablas de calculos'!$AZ$4:$BE$11,6,FALSE),"")</f>
        <v/>
      </c>
    </row>
    <row r="665" spans="1:26" ht="120" x14ac:dyDescent="0.25">
      <c r="A665" s="232" t="s">
        <v>1141</v>
      </c>
      <c r="B665" s="137">
        <v>85</v>
      </c>
      <c r="C665" s="205" t="str">
        <f>+VLOOKUP(Tabla9[[#This Row],[Cod. Riesgo]],Tabla_Riesgos[[Número]:[Tipo de Riesgo]],6,FALSE)</f>
        <v>Operativo</v>
      </c>
      <c r="D665" s="119" t="s">
        <v>26</v>
      </c>
      <c r="E665" s="120" t="s">
        <v>842</v>
      </c>
      <c r="F665" s="121">
        <v>85.01</v>
      </c>
      <c r="G665" s="125" t="s">
        <v>350</v>
      </c>
      <c r="H665" s="472"/>
      <c r="I665" s="461"/>
      <c r="J665" s="461"/>
      <c r="K665" s="461"/>
      <c r="L665" s="461"/>
      <c r="M665" s="461"/>
      <c r="N665" s="461"/>
      <c r="O665" s="461"/>
      <c r="P665" s="123">
        <f t="shared" si="44"/>
        <v>0</v>
      </c>
      <c r="Q665" s="208" t="str">
        <f t="shared" si="45"/>
        <v>Debil</v>
      </c>
      <c r="R665" s="461" t="s">
        <v>516</v>
      </c>
      <c r="S665" s="224" t="str">
        <f t="shared" si="46"/>
        <v>DebilFuerte</v>
      </c>
      <c r="T665" s="224">
        <f>IFERROR(VLOOKUP(S665,'Tablas de calculos'!$AU$16:$AV$24,2,FALSE),"")</f>
        <v>7</v>
      </c>
      <c r="U665" s="208" t="str">
        <f>IFERROR(VLOOKUP(T665,'Tablas de calculos'!$AV$16:$AY$24,4),"")</f>
        <v>Débil</v>
      </c>
      <c r="V665" s="461" t="s">
        <v>576</v>
      </c>
      <c r="W665" s="461" t="s">
        <v>578</v>
      </c>
      <c r="X665" s="123" t="str">
        <f t="shared" si="47"/>
        <v>DébilNo disminuyeDirectamente</v>
      </c>
      <c r="Y665" s="208" t="str">
        <f>IFERROR(VLOOKUP(X665,'Tablas de calculos'!$AZ$4:$BE$11,5,FALSE),"")</f>
        <v/>
      </c>
      <c r="Z665" s="208" t="str">
        <f>IFERROR(VLOOKUP(X665,'Tablas de calculos'!$AZ$4:$BE$11,6,FALSE),"")</f>
        <v/>
      </c>
    </row>
    <row r="666" spans="1:26" ht="120" x14ac:dyDescent="0.25">
      <c r="A666" s="232" t="s">
        <v>1141</v>
      </c>
      <c r="B666" s="137">
        <v>85</v>
      </c>
      <c r="C666" s="205" t="str">
        <f>+VLOOKUP(Tabla9[[#This Row],[Cod. Riesgo]],Tabla_Riesgos[[Número]:[Tipo de Riesgo]],6,FALSE)</f>
        <v>Operativo</v>
      </c>
      <c r="D666" s="119" t="s">
        <v>26</v>
      </c>
      <c r="E666" s="120" t="s">
        <v>842</v>
      </c>
      <c r="F666" s="121">
        <v>85.02</v>
      </c>
      <c r="G666" s="125" t="s">
        <v>351</v>
      </c>
      <c r="H666" s="472"/>
      <c r="I666" s="461"/>
      <c r="J666" s="461"/>
      <c r="K666" s="461"/>
      <c r="L666" s="461"/>
      <c r="M666" s="461"/>
      <c r="N666" s="461"/>
      <c r="O666" s="461"/>
      <c r="P666" s="123">
        <f t="shared" si="44"/>
        <v>0</v>
      </c>
      <c r="Q666" s="208" t="str">
        <f t="shared" si="45"/>
        <v>Debil</v>
      </c>
      <c r="R666" s="461" t="s">
        <v>516</v>
      </c>
      <c r="S666" s="224" t="str">
        <f t="shared" si="46"/>
        <v>DebilFuerte</v>
      </c>
      <c r="T666" s="224">
        <f>IFERROR(VLOOKUP(S666,'Tablas de calculos'!$AU$16:$AV$24,2,FALSE),"")</f>
        <v>7</v>
      </c>
      <c r="U666" s="208" t="str">
        <f>IFERROR(VLOOKUP(T666,'Tablas de calculos'!$AV$16:$AY$24,4),"")</f>
        <v>Débil</v>
      </c>
      <c r="V666" s="461" t="s">
        <v>576</v>
      </c>
      <c r="W666" s="461" t="s">
        <v>578</v>
      </c>
      <c r="X666" s="123" t="str">
        <f t="shared" si="47"/>
        <v>DébilNo disminuyeDirectamente</v>
      </c>
      <c r="Y666" s="208" t="str">
        <f>IFERROR(VLOOKUP(X666,'Tablas de calculos'!$AZ$4:$BE$11,5,FALSE),"")</f>
        <v/>
      </c>
      <c r="Z666" s="208" t="str">
        <f>IFERROR(VLOOKUP(X666,'Tablas de calculos'!$AZ$4:$BE$11,6,FALSE),"")</f>
        <v/>
      </c>
    </row>
    <row r="667" spans="1:26" ht="165" x14ac:dyDescent="0.25">
      <c r="A667" s="232" t="s">
        <v>1141</v>
      </c>
      <c r="B667" s="137">
        <v>85</v>
      </c>
      <c r="C667" s="205" t="str">
        <f>+VLOOKUP(Tabla9[[#This Row],[Cod. Riesgo]],Tabla_Riesgos[[Número]:[Tipo de Riesgo]],6,FALSE)</f>
        <v>Operativo</v>
      </c>
      <c r="D667" s="119" t="s">
        <v>26</v>
      </c>
      <c r="E667" s="120" t="s">
        <v>842</v>
      </c>
      <c r="F667" s="121">
        <v>85.03</v>
      </c>
      <c r="G667" s="125" t="s">
        <v>352</v>
      </c>
      <c r="H667" s="472"/>
      <c r="I667" s="461"/>
      <c r="J667" s="461"/>
      <c r="K667" s="461"/>
      <c r="L667" s="461"/>
      <c r="M667" s="461"/>
      <c r="N667" s="461"/>
      <c r="O667" s="461"/>
      <c r="P667" s="123">
        <f t="shared" si="44"/>
        <v>0</v>
      </c>
      <c r="Q667" s="208" t="str">
        <f t="shared" si="45"/>
        <v>Debil</v>
      </c>
      <c r="R667" s="461" t="s">
        <v>516</v>
      </c>
      <c r="S667" s="224" t="str">
        <f t="shared" si="46"/>
        <v>DebilFuerte</v>
      </c>
      <c r="T667" s="224">
        <f>IFERROR(VLOOKUP(S667,'Tablas de calculos'!$AU$16:$AV$24,2,FALSE),"")</f>
        <v>7</v>
      </c>
      <c r="U667" s="208" t="str">
        <f>IFERROR(VLOOKUP(T667,'Tablas de calculos'!$AV$16:$AY$24,4),"")</f>
        <v>Débil</v>
      </c>
      <c r="V667" s="461" t="s">
        <v>576</v>
      </c>
      <c r="W667" s="461" t="s">
        <v>578</v>
      </c>
      <c r="X667" s="123" t="str">
        <f t="shared" si="47"/>
        <v>DébilNo disminuyeDirectamente</v>
      </c>
      <c r="Y667" s="208" t="str">
        <f>IFERROR(VLOOKUP(X667,'Tablas de calculos'!$AZ$4:$BE$11,5,FALSE),"")</f>
        <v/>
      </c>
      <c r="Z667" s="208" t="str">
        <f>IFERROR(VLOOKUP(X667,'Tablas de calculos'!$AZ$4:$BE$11,6,FALSE),"")</f>
        <v/>
      </c>
    </row>
    <row r="668" spans="1:26" ht="105" x14ac:dyDescent="0.25">
      <c r="A668" s="232" t="s">
        <v>1141</v>
      </c>
      <c r="B668" s="137">
        <v>86</v>
      </c>
      <c r="C668" s="205" t="str">
        <f>+VLOOKUP(Tabla9[[#This Row],[Cod. Riesgo]],Tabla_Riesgos[[Número]:[Tipo de Riesgo]],6,FALSE)</f>
        <v>Operativo</v>
      </c>
      <c r="D668" s="119" t="s">
        <v>26</v>
      </c>
      <c r="E668" s="120" t="s">
        <v>1161</v>
      </c>
      <c r="F668" s="121">
        <v>86.01</v>
      </c>
      <c r="G668" s="125" t="s">
        <v>353</v>
      </c>
      <c r="H668" s="472"/>
      <c r="I668" s="461"/>
      <c r="J668" s="461"/>
      <c r="K668" s="461"/>
      <c r="L668" s="461"/>
      <c r="M668" s="461"/>
      <c r="N668" s="461"/>
      <c r="O668" s="461"/>
      <c r="P668" s="123">
        <f t="shared" si="44"/>
        <v>0</v>
      </c>
      <c r="Q668" s="208" t="str">
        <f t="shared" si="45"/>
        <v>Debil</v>
      </c>
      <c r="R668" s="461" t="s">
        <v>516</v>
      </c>
      <c r="S668" s="224" t="str">
        <f t="shared" si="46"/>
        <v>DebilFuerte</v>
      </c>
      <c r="T668" s="224">
        <f>IFERROR(VLOOKUP(S668,'Tablas de calculos'!$AU$16:$AV$24,2,FALSE),"")</f>
        <v>7</v>
      </c>
      <c r="U668" s="208" t="str">
        <f>IFERROR(VLOOKUP(T668,'Tablas de calculos'!$AV$16:$AY$24,4),"")</f>
        <v>Débil</v>
      </c>
      <c r="V668" s="461" t="s">
        <v>576</v>
      </c>
      <c r="W668" s="461" t="s">
        <v>578</v>
      </c>
      <c r="X668" s="123" t="str">
        <f t="shared" si="47"/>
        <v>DébilNo disminuyeDirectamente</v>
      </c>
      <c r="Y668" s="208" t="str">
        <f>IFERROR(VLOOKUP(X668,'Tablas de calculos'!$AZ$4:$BE$11,5,FALSE),"")</f>
        <v/>
      </c>
      <c r="Z668" s="208" t="str">
        <f>IFERROR(VLOOKUP(X668,'Tablas de calculos'!$AZ$4:$BE$11,6,FALSE),"")</f>
        <v/>
      </c>
    </row>
    <row r="669" spans="1:26" ht="105" x14ac:dyDescent="0.25">
      <c r="A669" s="232" t="s">
        <v>1141</v>
      </c>
      <c r="B669" s="137">
        <v>86</v>
      </c>
      <c r="C669" s="205" t="str">
        <f>+VLOOKUP(Tabla9[[#This Row],[Cod. Riesgo]],Tabla_Riesgos[[Número]:[Tipo de Riesgo]],6,FALSE)</f>
        <v>Operativo</v>
      </c>
      <c r="D669" s="119" t="s">
        <v>26</v>
      </c>
      <c r="E669" s="120" t="s">
        <v>1161</v>
      </c>
      <c r="F669" s="121">
        <v>86.02</v>
      </c>
      <c r="G669" s="125" t="s">
        <v>353</v>
      </c>
      <c r="H669" s="472"/>
      <c r="I669" s="461"/>
      <c r="J669" s="461"/>
      <c r="K669" s="461"/>
      <c r="L669" s="461"/>
      <c r="M669" s="461"/>
      <c r="N669" s="461"/>
      <c r="O669" s="461"/>
      <c r="P669" s="123">
        <f t="shared" si="44"/>
        <v>0</v>
      </c>
      <c r="Q669" s="208" t="str">
        <f t="shared" si="45"/>
        <v>Debil</v>
      </c>
      <c r="R669" s="461" t="s">
        <v>516</v>
      </c>
      <c r="S669" s="224" t="str">
        <f t="shared" si="46"/>
        <v>DebilFuerte</v>
      </c>
      <c r="T669" s="224">
        <f>IFERROR(VLOOKUP(S669,'Tablas de calculos'!$AU$16:$AV$24,2,FALSE),"")</f>
        <v>7</v>
      </c>
      <c r="U669" s="208" t="str">
        <f>IFERROR(VLOOKUP(T669,'Tablas de calculos'!$AV$16:$AY$24,4),"")</f>
        <v>Débil</v>
      </c>
      <c r="V669" s="461" t="s">
        <v>576</v>
      </c>
      <c r="W669" s="461" t="s">
        <v>578</v>
      </c>
      <c r="X669" s="123" t="str">
        <f t="shared" si="47"/>
        <v>DébilNo disminuyeDirectamente</v>
      </c>
      <c r="Y669" s="208" t="str">
        <f>IFERROR(VLOOKUP(X669,'Tablas de calculos'!$AZ$4:$BE$11,5,FALSE),"")</f>
        <v/>
      </c>
      <c r="Z669" s="208" t="str">
        <f>IFERROR(VLOOKUP(X669,'Tablas de calculos'!$AZ$4:$BE$11,6,FALSE),"")</f>
        <v/>
      </c>
    </row>
    <row r="670" spans="1:26" ht="105" x14ac:dyDescent="0.25">
      <c r="A670" s="232" t="s">
        <v>1141</v>
      </c>
      <c r="B670" s="137">
        <v>87</v>
      </c>
      <c r="C670" s="205" t="str">
        <f>+VLOOKUP(Tabla9[[#This Row],[Cod. Riesgo]],Tabla_Riesgos[[Número]:[Tipo de Riesgo]],6,FALSE)</f>
        <v>Operativo</v>
      </c>
      <c r="D670" s="119" t="s">
        <v>26</v>
      </c>
      <c r="E670" s="120" t="s">
        <v>840</v>
      </c>
      <c r="F670" s="121">
        <v>87.01</v>
      </c>
      <c r="G670" s="125" t="s">
        <v>354</v>
      </c>
      <c r="H670" s="472"/>
      <c r="I670" s="461"/>
      <c r="J670" s="461"/>
      <c r="K670" s="461"/>
      <c r="L670" s="461"/>
      <c r="M670" s="461"/>
      <c r="N670" s="461"/>
      <c r="O670" s="461"/>
      <c r="P670" s="123">
        <f t="shared" si="44"/>
        <v>0</v>
      </c>
      <c r="Q670" s="208" t="str">
        <f t="shared" si="45"/>
        <v>Debil</v>
      </c>
      <c r="R670" s="461" t="s">
        <v>516</v>
      </c>
      <c r="S670" s="224" t="str">
        <f t="shared" si="46"/>
        <v>DebilFuerte</v>
      </c>
      <c r="T670" s="224">
        <f>IFERROR(VLOOKUP(S670,'Tablas de calculos'!$AU$16:$AV$24,2,FALSE),"")</f>
        <v>7</v>
      </c>
      <c r="U670" s="208" t="str">
        <f>IFERROR(VLOOKUP(T670,'Tablas de calculos'!$AV$16:$AY$24,4),"")</f>
        <v>Débil</v>
      </c>
      <c r="V670" s="461" t="s">
        <v>576</v>
      </c>
      <c r="W670" s="461" t="s">
        <v>578</v>
      </c>
      <c r="X670" s="123" t="str">
        <f t="shared" si="47"/>
        <v>DébilNo disminuyeDirectamente</v>
      </c>
      <c r="Y670" s="208" t="str">
        <f>IFERROR(VLOOKUP(X670,'Tablas de calculos'!$AZ$4:$BE$11,5,FALSE),"")</f>
        <v/>
      </c>
      <c r="Z670" s="208" t="str">
        <f>IFERROR(VLOOKUP(X670,'Tablas de calculos'!$AZ$4:$BE$11,6,FALSE),"")</f>
        <v/>
      </c>
    </row>
    <row r="671" spans="1:26" ht="45" x14ac:dyDescent="0.25">
      <c r="A671" s="232" t="s">
        <v>1141</v>
      </c>
      <c r="B671" s="137">
        <v>87</v>
      </c>
      <c r="C671" s="205" t="str">
        <f>+VLOOKUP(Tabla9[[#This Row],[Cod. Riesgo]],Tabla_Riesgos[[Número]:[Tipo de Riesgo]],6,FALSE)</f>
        <v>Operativo</v>
      </c>
      <c r="D671" s="119" t="s">
        <v>26</v>
      </c>
      <c r="E671" s="120" t="s">
        <v>840</v>
      </c>
      <c r="F671" s="121">
        <v>87.02</v>
      </c>
      <c r="G671" s="125" t="s">
        <v>348</v>
      </c>
      <c r="H671" s="472"/>
      <c r="I671" s="461"/>
      <c r="J671" s="461"/>
      <c r="K671" s="461"/>
      <c r="L671" s="461"/>
      <c r="M671" s="461"/>
      <c r="N671" s="461"/>
      <c r="O671" s="461"/>
      <c r="P671" s="123">
        <f t="shared" si="44"/>
        <v>0</v>
      </c>
      <c r="Q671" s="208" t="str">
        <f t="shared" si="45"/>
        <v>Debil</v>
      </c>
      <c r="R671" s="461" t="s">
        <v>516</v>
      </c>
      <c r="S671" s="224" t="str">
        <f t="shared" si="46"/>
        <v>DebilFuerte</v>
      </c>
      <c r="T671" s="224">
        <f>IFERROR(VLOOKUP(S671,'Tablas de calculos'!$AU$16:$AV$24,2,FALSE),"")</f>
        <v>7</v>
      </c>
      <c r="U671" s="208" t="str">
        <f>IFERROR(VLOOKUP(T671,'Tablas de calculos'!$AV$16:$AY$24,4),"")</f>
        <v>Débil</v>
      </c>
      <c r="V671" s="461" t="s">
        <v>576</v>
      </c>
      <c r="W671" s="461" t="s">
        <v>578</v>
      </c>
      <c r="X671" s="123" t="str">
        <f t="shared" si="47"/>
        <v>DébilNo disminuyeDirectamente</v>
      </c>
      <c r="Y671" s="208" t="str">
        <f>IFERROR(VLOOKUP(X671,'Tablas de calculos'!$AZ$4:$BE$11,5,FALSE),"")</f>
        <v/>
      </c>
      <c r="Z671" s="208" t="str">
        <f>IFERROR(VLOOKUP(X671,'Tablas de calculos'!$AZ$4:$BE$11,6,FALSE),"")</f>
        <v/>
      </c>
    </row>
    <row r="672" spans="1:26" ht="60" x14ac:dyDescent="0.25">
      <c r="A672" s="232" t="s">
        <v>1141</v>
      </c>
      <c r="B672" s="137">
        <v>88</v>
      </c>
      <c r="C672" s="205" t="str">
        <f>+VLOOKUP(Tabla9[[#This Row],[Cod. Riesgo]],Tabla_Riesgos[[Número]:[Tipo de Riesgo]],6,FALSE)</f>
        <v>Seguridad de la Información</v>
      </c>
      <c r="D672" s="119" t="s">
        <v>26</v>
      </c>
      <c r="E672" s="120" t="s">
        <v>1148</v>
      </c>
      <c r="F672" s="121">
        <v>88.01</v>
      </c>
      <c r="G672" s="125" t="s">
        <v>347</v>
      </c>
      <c r="H672" s="472"/>
      <c r="I672" s="461"/>
      <c r="J672" s="461"/>
      <c r="K672" s="461"/>
      <c r="L672" s="461"/>
      <c r="M672" s="461"/>
      <c r="N672" s="461"/>
      <c r="O672" s="461"/>
      <c r="P672" s="123">
        <f t="shared" si="44"/>
        <v>0</v>
      </c>
      <c r="Q672" s="208" t="str">
        <f t="shared" si="45"/>
        <v>Debil</v>
      </c>
      <c r="R672" s="461" t="s">
        <v>516</v>
      </c>
      <c r="S672" s="224" t="str">
        <f t="shared" si="46"/>
        <v>DebilFuerte</v>
      </c>
      <c r="T672" s="224">
        <f>IFERROR(VLOOKUP(S672,'Tablas de calculos'!$AU$16:$AV$24,2,FALSE),"")</f>
        <v>7</v>
      </c>
      <c r="U672" s="208" t="str">
        <f>IFERROR(VLOOKUP(T672,'Tablas de calculos'!$AV$16:$AY$24,4),"")</f>
        <v>Débil</v>
      </c>
      <c r="V672" s="461" t="s">
        <v>576</v>
      </c>
      <c r="W672" s="461" t="s">
        <v>578</v>
      </c>
      <c r="X672" s="123" t="str">
        <f t="shared" si="47"/>
        <v>DébilNo disminuyeDirectamente</v>
      </c>
      <c r="Y672" s="208" t="str">
        <f>IFERROR(VLOOKUP(X672,'Tablas de calculos'!$AZ$4:$BE$11,5,FALSE),"")</f>
        <v/>
      </c>
      <c r="Z672" s="208" t="str">
        <f>IFERROR(VLOOKUP(X672,'Tablas de calculos'!$AZ$4:$BE$11,6,FALSE),"")</f>
        <v/>
      </c>
    </row>
    <row r="673" spans="1:26" ht="60" x14ac:dyDescent="0.25">
      <c r="A673" s="232" t="s">
        <v>1141</v>
      </c>
      <c r="B673" s="137">
        <v>88</v>
      </c>
      <c r="C673" s="205" t="str">
        <f>+VLOOKUP(Tabla9[[#This Row],[Cod. Riesgo]],Tabla_Riesgos[[Número]:[Tipo de Riesgo]],6,FALSE)</f>
        <v>Seguridad de la Información</v>
      </c>
      <c r="D673" s="119" t="s">
        <v>26</v>
      </c>
      <c r="E673" s="120" t="s">
        <v>1148</v>
      </c>
      <c r="F673" s="121">
        <v>88.02</v>
      </c>
      <c r="G673" s="125" t="s">
        <v>347</v>
      </c>
      <c r="H673" s="472"/>
      <c r="I673" s="461"/>
      <c r="J673" s="461"/>
      <c r="K673" s="461"/>
      <c r="L673" s="461"/>
      <c r="M673" s="461"/>
      <c r="N673" s="461"/>
      <c r="O673" s="461"/>
      <c r="P673" s="123">
        <f t="shared" si="44"/>
        <v>0</v>
      </c>
      <c r="Q673" s="208" t="str">
        <f t="shared" si="45"/>
        <v>Debil</v>
      </c>
      <c r="R673" s="461" t="s">
        <v>516</v>
      </c>
      <c r="S673" s="224" t="str">
        <f t="shared" si="46"/>
        <v>DebilFuerte</v>
      </c>
      <c r="T673" s="224">
        <f>IFERROR(VLOOKUP(S673,'Tablas de calculos'!$AU$16:$AV$24,2,FALSE),"")</f>
        <v>7</v>
      </c>
      <c r="U673" s="208" t="str">
        <f>IFERROR(VLOOKUP(T673,'Tablas de calculos'!$AV$16:$AY$24,4),"")</f>
        <v>Débil</v>
      </c>
      <c r="V673" s="461" t="s">
        <v>576</v>
      </c>
      <c r="W673" s="461" t="s">
        <v>578</v>
      </c>
      <c r="X673" s="123" t="str">
        <f t="shared" si="47"/>
        <v>DébilNo disminuyeDirectamente</v>
      </c>
      <c r="Y673" s="208" t="str">
        <f>IFERROR(VLOOKUP(X673,'Tablas de calculos'!$AZ$4:$BE$11,5,FALSE),"")</f>
        <v/>
      </c>
      <c r="Z673" s="208" t="str">
        <f>IFERROR(VLOOKUP(X673,'Tablas de calculos'!$AZ$4:$BE$11,6,FALSE),"")</f>
        <v/>
      </c>
    </row>
    <row r="674" spans="1:26" ht="75" x14ac:dyDescent="0.25">
      <c r="A674" s="232" t="s">
        <v>1141</v>
      </c>
      <c r="B674" s="137">
        <v>88</v>
      </c>
      <c r="C674" s="205" t="str">
        <f>+VLOOKUP(Tabla9[[#This Row],[Cod. Riesgo]],Tabla_Riesgos[[Número]:[Tipo de Riesgo]],6,FALSE)</f>
        <v>Seguridad de la Información</v>
      </c>
      <c r="D674" s="119" t="s">
        <v>26</v>
      </c>
      <c r="E674" s="120" t="s">
        <v>1148</v>
      </c>
      <c r="F674" s="121">
        <v>88.03</v>
      </c>
      <c r="G674" s="125" t="s">
        <v>355</v>
      </c>
      <c r="H674" s="472"/>
      <c r="I674" s="461"/>
      <c r="J674" s="461"/>
      <c r="K674" s="461"/>
      <c r="L674" s="461"/>
      <c r="M674" s="461"/>
      <c r="N674" s="461"/>
      <c r="O674" s="461"/>
      <c r="P674" s="123">
        <f t="shared" si="44"/>
        <v>0</v>
      </c>
      <c r="Q674" s="208" t="str">
        <f t="shared" si="45"/>
        <v>Debil</v>
      </c>
      <c r="R674" s="461" t="s">
        <v>516</v>
      </c>
      <c r="S674" s="224" t="str">
        <f t="shared" si="46"/>
        <v>DebilFuerte</v>
      </c>
      <c r="T674" s="224">
        <f>IFERROR(VLOOKUP(S674,'Tablas de calculos'!$AU$16:$AV$24,2,FALSE),"")</f>
        <v>7</v>
      </c>
      <c r="U674" s="208" t="str">
        <f>IFERROR(VLOOKUP(T674,'Tablas de calculos'!$AV$16:$AY$24,4),"")</f>
        <v>Débil</v>
      </c>
      <c r="V674" s="461" t="s">
        <v>576</v>
      </c>
      <c r="W674" s="461" t="s">
        <v>578</v>
      </c>
      <c r="X674" s="123" t="str">
        <f t="shared" si="47"/>
        <v>DébilNo disminuyeDirectamente</v>
      </c>
      <c r="Y674" s="208" t="str">
        <f>IFERROR(VLOOKUP(X674,'Tablas de calculos'!$AZ$4:$BE$11,5,FALSE),"")</f>
        <v/>
      </c>
      <c r="Z674" s="208" t="str">
        <f>IFERROR(VLOOKUP(X674,'Tablas de calculos'!$AZ$4:$BE$11,6,FALSE),"")</f>
        <v/>
      </c>
    </row>
    <row r="675" spans="1:26" ht="45" x14ac:dyDescent="0.25">
      <c r="A675" s="232" t="s">
        <v>1141</v>
      </c>
      <c r="B675" s="137">
        <v>89</v>
      </c>
      <c r="C675" s="205" t="str">
        <f>+VLOOKUP(Tabla9[[#This Row],[Cod. Riesgo]],Tabla_Riesgos[[Número]:[Tipo de Riesgo]],6,FALSE)</f>
        <v>Operativo</v>
      </c>
      <c r="D675" s="119" t="s">
        <v>26</v>
      </c>
      <c r="E675" s="120" t="s">
        <v>1149</v>
      </c>
      <c r="F675" s="121">
        <v>89.01</v>
      </c>
      <c r="G675" s="125" t="s">
        <v>356</v>
      </c>
      <c r="H675" s="472"/>
      <c r="I675" s="461"/>
      <c r="J675" s="461"/>
      <c r="K675" s="461"/>
      <c r="L675" s="461"/>
      <c r="M675" s="461"/>
      <c r="N675" s="461"/>
      <c r="O675" s="461"/>
      <c r="P675" s="123">
        <f t="shared" si="44"/>
        <v>0</v>
      </c>
      <c r="Q675" s="208" t="str">
        <f t="shared" si="45"/>
        <v>Debil</v>
      </c>
      <c r="R675" s="461" t="s">
        <v>516</v>
      </c>
      <c r="S675" s="224" t="str">
        <f t="shared" si="46"/>
        <v>DebilFuerte</v>
      </c>
      <c r="T675" s="224">
        <f>IFERROR(VLOOKUP(S675,'Tablas de calculos'!$AU$16:$AV$24,2,FALSE),"")</f>
        <v>7</v>
      </c>
      <c r="U675" s="208" t="str">
        <f>IFERROR(VLOOKUP(T675,'Tablas de calculos'!$AV$16:$AY$24,4),"")</f>
        <v>Débil</v>
      </c>
      <c r="V675" s="461" t="s">
        <v>576</v>
      </c>
      <c r="W675" s="461" t="s">
        <v>578</v>
      </c>
      <c r="X675" s="123" t="str">
        <f t="shared" si="47"/>
        <v>DébilNo disminuyeDirectamente</v>
      </c>
      <c r="Y675" s="208" t="str">
        <f>IFERROR(VLOOKUP(X675,'Tablas de calculos'!$AZ$4:$BE$11,5,FALSE),"")</f>
        <v/>
      </c>
      <c r="Z675" s="208" t="str">
        <f>IFERROR(VLOOKUP(X675,'Tablas de calculos'!$AZ$4:$BE$11,6,FALSE),"")</f>
        <v/>
      </c>
    </row>
    <row r="676" spans="1:26" ht="135" x14ac:dyDescent="0.25">
      <c r="A676" s="232" t="s">
        <v>1141</v>
      </c>
      <c r="B676" s="196">
        <v>89</v>
      </c>
      <c r="C676" s="205" t="str">
        <f>+VLOOKUP(Tabla9[[#This Row],[Cod. Riesgo]],Tabla_Riesgos[[Número]:[Tipo de Riesgo]],6,FALSE)</f>
        <v>Operativo</v>
      </c>
      <c r="D676" s="119" t="s">
        <v>26</v>
      </c>
      <c r="E676" s="120" t="s">
        <v>1149</v>
      </c>
      <c r="F676" s="121">
        <v>89.02</v>
      </c>
      <c r="G676" s="125" t="s">
        <v>357</v>
      </c>
      <c r="H676" s="472"/>
      <c r="I676" s="461"/>
      <c r="J676" s="461"/>
      <c r="K676" s="461"/>
      <c r="L676" s="461"/>
      <c r="M676" s="461"/>
      <c r="N676" s="461"/>
      <c r="O676" s="461"/>
      <c r="P676" s="123">
        <f t="shared" si="44"/>
        <v>0</v>
      </c>
      <c r="Q676" s="208" t="str">
        <f t="shared" si="45"/>
        <v>Debil</v>
      </c>
      <c r="R676" s="461" t="s">
        <v>516</v>
      </c>
      <c r="S676" s="224" t="str">
        <f t="shared" si="46"/>
        <v>DebilFuerte</v>
      </c>
      <c r="T676" s="224">
        <f>IFERROR(VLOOKUP(S676,'Tablas de calculos'!$AU$16:$AV$24,2,FALSE),"")</f>
        <v>7</v>
      </c>
      <c r="U676" s="208" t="str">
        <f>IFERROR(VLOOKUP(T676,'Tablas de calculos'!$AV$16:$AY$24,4),"")</f>
        <v>Débil</v>
      </c>
      <c r="V676" s="461" t="s">
        <v>576</v>
      </c>
      <c r="W676" s="461" t="s">
        <v>578</v>
      </c>
      <c r="X676" s="123" t="str">
        <f t="shared" si="47"/>
        <v>DébilNo disminuyeDirectamente</v>
      </c>
      <c r="Y676" s="208" t="str">
        <f>IFERROR(VLOOKUP(X676,'Tablas de calculos'!$AZ$4:$BE$11,5,FALSE),"")</f>
        <v/>
      </c>
      <c r="Z676" s="208" t="str">
        <f>IFERROR(VLOOKUP(X676,'Tablas de calculos'!$AZ$4:$BE$11,6,FALSE),"")</f>
        <v/>
      </c>
    </row>
    <row r="677" spans="1:26" ht="45" x14ac:dyDescent="0.25">
      <c r="A677" s="232" t="s">
        <v>1141</v>
      </c>
      <c r="B677" s="204">
        <v>89</v>
      </c>
      <c r="C677" s="205" t="str">
        <f>+VLOOKUP(Tabla9[[#This Row],[Cod. Riesgo]],Tabla_Riesgos[[Número]:[Tipo de Riesgo]],6,FALSE)</f>
        <v>Operativo</v>
      </c>
      <c r="D677" s="119" t="s">
        <v>26</v>
      </c>
      <c r="E677" s="120" t="s">
        <v>1149</v>
      </c>
      <c r="F677" s="121">
        <v>89.03</v>
      </c>
      <c r="G677" s="125" t="s">
        <v>358</v>
      </c>
      <c r="H677" s="472"/>
      <c r="I677" s="461"/>
      <c r="J677" s="461"/>
      <c r="K677" s="461"/>
      <c r="L677" s="461"/>
      <c r="M677" s="461"/>
      <c r="N677" s="461"/>
      <c r="O677" s="461"/>
      <c r="P677" s="123">
        <f t="shared" si="44"/>
        <v>0</v>
      </c>
      <c r="Q677" s="208" t="str">
        <f t="shared" si="45"/>
        <v>Debil</v>
      </c>
      <c r="R677" s="461" t="s">
        <v>516</v>
      </c>
      <c r="S677" s="224" t="str">
        <f t="shared" si="46"/>
        <v>DebilFuerte</v>
      </c>
      <c r="T677" s="224">
        <f>IFERROR(VLOOKUP(S677,'Tablas de calculos'!$AU$16:$AV$24,2,FALSE),"")</f>
        <v>7</v>
      </c>
      <c r="U677" s="208" t="str">
        <f>IFERROR(VLOOKUP(T677,'Tablas de calculos'!$AV$16:$AY$24,4),"")</f>
        <v>Débil</v>
      </c>
      <c r="V677" s="461" t="s">
        <v>576</v>
      </c>
      <c r="W677" s="461" t="s">
        <v>578</v>
      </c>
      <c r="X677" s="123" t="str">
        <f t="shared" si="47"/>
        <v>DébilNo disminuyeDirectamente</v>
      </c>
      <c r="Y677" s="208" t="str">
        <f>IFERROR(VLOOKUP(X677,'Tablas de calculos'!$AZ$4:$BE$11,5,FALSE),"")</f>
        <v/>
      </c>
      <c r="Z677" s="208" t="str">
        <f>IFERROR(VLOOKUP(X677,'Tablas de calculos'!$AZ$4:$BE$11,6,FALSE),"")</f>
        <v/>
      </c>
    </row>
    <row r="678" spans="1:26" ht="120" x14ac:dyDescent="0.25">
      <c r="A678" s="232" t="s">
        <v>1141</v>
      </c>
      <c r="B678" s="196">
        <v>89</v>
      </c>
      <c r="C678" s="205" t="str">
        <f>+VLOOKUP(Tabla9[[#This Row],[Cod. Riesgo]],Tabla_Riesgos[[Número]:[Tipo de Riesgo]],6,FALSE)</f>
        <v>Operativo</v>
      </c>
      <c r="D678" s="119" t="s">
        <v>26</v>
      </c>
      <c r="E678" s="120" t="s">
        <v>1149</v>
      </c>
      <c r="F678" s="121">
        <v>89.04</v>
      </c>
      <c r="G678" s="125" t="s">
        <v>359</v>
      </c>
      <c r="H678" s="472"/>
      <c r="I678" s="461"/>
      <c r="J678" s="461"/>
      <c r="K678" s="461"/>
      <c r="L678" s="461"/>
      <c r="M678" s="461"/>
      <c r="N678" s="461"/>
      <c r="O678" s="461"/>
      <c r="P678" s="123">
        <f t="shared" si="44"/>
        <v>0</v>
      </c>
      <c r="Q678" s="208" t="str">
        <f t="shared" si="45"/>
        <v>Debil</v>
      </c>
      <c r="R678" s="461" t="s">
        <v>516</v>
      </c>
      <c r="S678" s="224" t="str">
        <f t="shared" si="46"/>
        <v>DebilFuerte</v>
      </c>
      <c r="T678" s="224">
        <f>IFERROR(VLOOKUP(S678,'Tablas de calculos'!$AU$16:$AV$24,2,FALSE),"")</f>
        <v>7</v>
      </c>
      <c r="U678" s="208" t="str">
        <f>IFERROR(VLOOKUP(T678,'Tablas de calculos'!$AV$16:$AY$24,4),"")</f>
        <v>Débil</v>
      </c>
      <c r="V678" s="461" t="s">
        <v>576</v>
      </c>
      <c r="W678" s="461" t="s">
        <v>578</v>
      </c>
      <c r="X678" s="123" t="str">
        <f t="shared" si="47"/>
        <v>DébilNo disminuyeDirectamente</v>
      </c>
      <c r="Y678" s="208" t="str">
        <f>IFERROR(VLOOKUP(X678,'Tablas de calculos'!$AZ$4:$BE$11,5,FALSE),"")</f>
        <v/>
      </c>
      <c r="Z678" s="208" t="str">
        <f>IFERROR(VLOOKUP(X678,'Tablas de calculos'!$AZ$4:$BE$11,6,FALSE),"")</f>
        <v/>
      </c>
    </row>
    <row r="679" spans="1:26" ht="30" x14ac:dyDescent="0.25">
      <c r="A679" s="232" t="s">
        <v>1141</v>
      </c>
      <c r="B679" s="196">
        <v>27</v>
      </c>
      <c r="C679" s="205" t="str">
        <f>+VLOOKUP(Tabla9[[#This Row],[Cod. Riesgo]],Tabla_Riesgos[[Número]:[Tipo de Riesgo]],6,FALSE)</f>
        <v>Seguridad de la Información</v>
      </c>
      <c r="D679" s="119" t="s">
        <v>12</v>
      </c>
      <c r="E679" s="120" t="s">
        <v>661</v>
      </c>
      <c r="F679" s="121"/>
      <c r="G679" s="125"/>
      <c r="H679" s="472"/>
      <c r="I679" s="461"/>
      <c r="J679" s="461"/>
      <c r="K679" s="461"/>
      <c r="L679" s="461"/>
      <c r="M679" s="461"/>
      <c r="N679" s="461"/>
      <c r="O679" s="461"/>
      <c r="P679" s="123">
        <f t="shared" si="44"/>
        <v>0</v>
      </c>
      <c r="Q679" s="208" t="str">
        <f t="shared" si="45"/>
        <v>Debil</v>
      </c>
      <c r="R679" s="461" t="s">
        <v>516</v>
      </c>
      <c r="S679" s="224" t="str">
        <f t="shared" si="46"/>
        <v>DebilFuerte</v>
      </c>
      <c r="T679" s="224">
        <f>IFERROR(VLOOKUP(S679,'Tablas de calculos'!$AU$16:$AV$24,2,FALSE),"")</f>
        <v>7</v>
      </c>
      <c r="U679" s="208" t="str">
        <f>IFERROR(VLOOKUP(T679,'Tablas de calculos'!$AV$16:$AY$24,4),"")</f>
        <v>Débil</v>
      </c>
      <c r="V679" s="461" t="s">
        <v>576</v>
      </c>
      <c r="W679" s="461" t="s">
        <v>578</v>
      </c>
      <c r="X679" s="123" t="str">
        <f t="shared" si="47"/>
        <v>DébilNo disminuyeDirectamente</v>
      </c>
      <c r="Y679" s="208" t="str">
        <f>IFERROR(VLOOKUP(X679,'Tablas de calculos'!$AZ$4:$BE$11,5,FALSE),"")</f>
        <v/>
      </c>
      <c r="Z679" s="208" t="str">
        <f>IFERROR(VLOOKUP(X679,'Tablas de calculos'!$AZ$4:$BE$11,6,FALSE),"")</f>
        <v/>
      </c>
    </row>
    <row r="680" spans="1:26" ht="45" x14ac:dyDescent="0.25">
      <c r="A680" s="232" t="s">
        <v>1141</v>
      </c>
      <c r="B680" s="204">
        <v>132</v>
      </c>
      <c r="C680" s="205" t="str">
        <f>+VLOOKUP(Tabla9[[#This Row],[Cod. Riesgo]],Tabla_Riesgos[[Número]:[Tipo de Riesgo]],6,FALSE)</f>
        <v xml:space="preserve">Continuidad del negocio </v>
      </c>
      <c r="D680" s="119" t="s">
        <v>12</v>
      </c>
      <c r="E680" s="120" t="s">
        <v>729</v>
      </c>
      <c r="F680" s="121"/>
      <c r="G680" s="125" t="s">
        <v>780</v>
      </c>
      <c r="H680" s="472" t="s">
        <v>544</v>
      </c>
      <c r="I680" s="461"/>
      <c r="J680" s="461"/>
      <c r="K680" s="461"/>
      <c r="L680" s="461"/>
      <c r="M680" s="461"/>
      <c r="N680" s="461"/>
      <c r="O680" s="461"/>
      <c r="P680" s="123">
        <f t="shared" si="44"/>
        <v>0</v>
      </c>
      <c r="Q680" s="208" t="str">
        <f t="shared" si="45"/>
        <v>Debil</v>
      </c>
      <c r="R680" s="461" t="s">
        <v>516</v>
      </c>
      <c r="S680" s="224" t="str">
        <f t="shared" si="46"/>
        <v>DebilFuerte</v>
      </c>
      <c r="T680" s="224">
        <f>IFERROR(VLOOKUP(S680,'Tablas de calculos'!$AU$16:$AV$24,2,FALSE),"")</f>
        <v>7</v>
      </c>
      <c r="U680" s="208" t="str">
        <f>IFERROR(VLOOKUP(T680,'Tablas de calculos'!$AV$16:$AY$24,4),"")</f>
        <v>Débil</v>
      </c>
      <c r="V680" s="461" t="s">
        <v>576</v>
      </c>
      <c r="W680" s="461" t="s">
        <v>578</v>
      </c>
      <c r="X680" s="123" t="str">
        <f t="shared" si="47"/>
        <v>DébilNo disminuyeDirectamente</v>
      </c>
      <c r="Y680" s="208" t="str">
        <f>IFERROR(VLOOKUP(X680,'Tablas de calculos'!$AZ$4:$BE$11,5,FALSE),"")</f>
        <v/>
      </c>
      <c r="Z680" s="208" t="str">
        <f>IFERROR(VLOOKUP(X680,'Tablas de calculos'!$AZ$4:$BE$11,6,FALSE),"")</f>
        <v/>
      </c>
    </row>
    <row r="681" spans="1:26" ht="45" x14ac:dyDescent="0.25">
      <c r="A681" s="232" t="s">
        <v>1141</v>
      </c>
      <c r="B681" s="204">
        <v>133</v>
      </c>
      <c r="C681" s="205" t="str">
        <f>+VLOOKUP(Tabla9[[#This Row],[Cod. Riesgo]],Tabla_Riesgos[[Número]:[Tipo de Riesgo]],6,FALSE)</f>
        <v xml:space="preserve">Continuidad del negocio </v>
      </c>
      <c r="D681" s="119" t="s">
        <v>102</v>
      </c>
      <c r="E681" s="120" t="s">
        <v>772</v>
      </c>
      <c r="F681" s="121"/>
      <c r="G681" s="125"/>
      <c r="H681" s="472"/>
      <c r="I681" s="461"/>
      <c r="J681" s="461"/>
      <c r="K681" s="461"/>
      <c r="L681" s="461"/>
      <c r="M681" s="461"/>
      <c r="N681" s="461"/>
      <c r="O681" s="461"/>
      <c r="P681" s="123">
        <f t="shared" si="44"/>
        <v>0</v>
      </c>
      <c r="Q681" s="208" t="str">
        <f t="shared" si="45"/>
        <v>Debil</v>
      </c>
      <c r="R681" s="461" t="s">
        <v>516</v>
      </c>
      <c r="S681" s="224" t="str">
        <f t="shared" si="46"/>
        <v>DebilFuerte</v>
      </c>
      <c r="T681" s="224">
        <f>IFERROR(VLOOKUP(S681,'Tablas de calculos'!$AU$16:$AV$24,2,FALSE),"")</f>
        <v>7</v>
      </c>
      <c r="U681" s="208" t="str">
        <f>IFERROR(VLOOKUP(T681,'Tablas de calculos'!$AV$16:$AY$24,4),"")</f>
        <v>Débil</v>
      </c>
      <c r="V681" s="461" t="s">
        <v>576</v>
      </c>
      <c r="W681" s="461" t="s">
        <v>578</v>
      </c>
      <c r="X681" s="123" t="str">
        <f t="shared" si="47"/>
        <v>DébilNo disminuyeDirectamente</v>
      </c>
      <c r="Y681" s="208" t="str">
        <f>IFERROR(VLOOKUP(X681,'Tablas de calculos'!$AZ$4:$BE$11,5,FALSE),"")</f>
        <v/>
      </c>
      <c r="Z681" s="208" t="str">
        <f>IFERROR(VLOOKUP(X681,'Tablas de calculos'!$AZ$4:$BE$11,6,FALSE),"")</f>
        <v/>
      </c>
    </row>
    <row r="682" spans="1:26" ht="30" x14ac:dyDescent="0.25">
      <c r="A682" s="232" t="s">
        <v>1141</v>
      </c>
      <c r="B682" s="204">
        <v>134</v>
      </c>
      <c r="C682" s="205" t="str">
        <f>+VLOOKUP(Tabla9[[#This Row],[Cod. Riesgo]],Tabla_Riesgos[[Número]:[Tipo de Riesgo]],6,FALSE)</f>
        <v xml:space="preserve">Continuidad del negocio </v>
      </c>
      <c r="D682" s="119" t="s">
        <v>38</v>
      </c>
      <c r="E682" s="120" t="s">
        <v>726</v>
      </c>
      <c r="F682" s="121"/>
      <c r="G682" s="125" t="s">
        <v>781</v>
      </c>
      <c r="H682" s="472" t="s">
        <v>544</v>
      </c>
      <c r="I682" s="461"/>
      <c r="J682" s="461"/>
      <c r="K682" s="461"/>
      <c r="L682" s="461"/>
      <c r="M682" s="461"/>
      <c r="N682" s="461"/>
      <c r="O682" s="461"/>
      <c r="P682" s="123">
        <f t="shared" si="44"/>
        <v>0</v>
      </c>
      <c r="Q682" s="208" t="str">
        <f t="shared" si="45"/>
        <v>Debil</v>
      </c>
      <c r="R682" s="461" t="s">
        <v>516</v>
      </c>
      <c r="S682" s="224" t="str">
        <f t="shared" si="46"/>
        <v>DebilFuerte</v>
      </c>
      <c r="T682" s="224">
        <f>IFERROR(VLOOKUP(S682,'Tablas de calculos'!$AU$16:$AV$24,2,FALSE),"")</f>
        <v>7</v>
      </c>
      <c r="U682" s="208" t="str">
        <f>IFERROR(VLOOKUP(T682,'Tablas de calculos'!$AV$16:$AY$24,4),"")</f>
        <v>Débil</v>
      </c>
      <c r="V682" s="461" t="s">
        <v>576</v>
      </c>
      <c r="W682" s="461" t="s">
        <v>578</v>
      </c>
      <c r="X682" s="123" t="str">
        <f t="shared" si="47"/>
        <v>DébilNo disminuyeDirectamente</v>
      </c>
      <c r="Y682" s="208" t="str">
        <f>IFERROR(VLOOKUP(X682,'Tablas de calculos'!$AZ$4:$BE$11,5,FALSE),"")</f>
        <v/>
      </c>
      <c r="Z682" s="208" t="str">
        <f>IFERROR(VLOOKUP(X682,'Tablas de calculos'!$AZ$4:$BE$11,6,FALSE),"")</f>
        <v/>
      </c>
    </row>
    <row r="683" spans="1:26" ht="30" x14ac:dyDescent="0.25">
      <c r="A683" s="232" t="s">
        <v>1141</v>
      </c>
      <c r="B683" s="204">
        <v>135</v>
      </c>
      <c r="C683" s="205" t="str">
        <f>+VLOOKUP(Tabla9[[#This Row],[Cod. Riesgo]],Tabla_Riesgos[[Número]:[Tipo de Riesgo]],6,FALSE)</f>
        <v xml:space="preserve">Continuidad del negocio </v>
      </c>
      <c r="D683" s="119" t="s">
        <v>43</v>
      </c>
      <c r="E683" s="120" t="s">
        <v>730</v>
      </c>
      <c r="F683" s="121"/>
      <c r="G683" s="125" t="s">
        <v>782</v>
      </c>
      <c r="H683" s="472" t="s">
        <v>544</v>
      </c>
      <c r="I683" s="461"/>
      <c r="J683" s="461"/>
      <c r="K683" s="461"/>
      <c r="L683" s="461"/>
      <c r="M683" s="461"/>
      <c r="N683" s="461"/>
      <c r="O683" s="461"/>
      <c r="P683" s="123">
        <f t="shared" si="44"/>
        <v>0</v>
      </c>
      <c r="Q683" s="208" t="str">
        <f t="shared" si="45"/>
        <v>Debil</v>
      </c>
      <c r="R683" s="461" t="s">
        <v>516</v>
      </c>
      <c r="S683" s="224" t="str">
        <f t="shared" si="46"/>
        <v>DebilFuerte</v>
      </c>
      <c r="T683" s="224">
        <f>IFERROR(VLOOKUP(S683,'Tablas de calculos'!$AU$16:$AV$24,2,FALSE),"")</f>
        <v>7</v>
      </c>
      <c r="U683" s="208" t="str">
        <f>IFERROR(VLOOKUP(T683,'Tablas de calculos'!$AV$16:$AY$24,4),"")</f>
        <v>Débil</v>
      </c>
      <c r="V683" s="461" t="s">
        <v>576</v>
      </c>
      <c r="W683" s="461" t="s">
        <v>578</v>
      </c>
      <c r="X683" s="123" t="str">
        <f t="shared" si="47"/>
        <v>DébilNo disminuyeDirectamente</v>
      </c>
      <c r="Y683" s="208" t="str">
        <f>IFERROR(VLOOKUP(X683,'Tablas de calculos'!$AZ$4:$BE$11,5,FALSE),"")</f>
        <v/>
      </c>
      <c r="Z683" s="208" t="str">
        <f>IFERROR(VLOOKUP(X683,'Tablas de calculos'!$AZ$4:$BE$11,6,FALSE),"")</f>
        <v/>
      </c>
    </row>
    <row r="684" spans="1:26" ht="30" x14ac:dyDescent="0.25">
      <c r="A684" s="232" t="s">
        <v>1141</v>
      </c>
      <c r="B684" s="196">
        <v>135</v>
      </c>
      <c r="C684" s="205" t="str">
        <f>+VLOOKUP(Tabla9[[#This Row],[Cod. Riesgo]],Tabla_Riesgos[[Número]:[Tipo de Riesgo]],6,FALSE)</f>
        <v xml:space="preserve">Continuidad del negocio </v>
      </c>
      <c r="D684" s="119" t="s">
        <v>43</v>
      </c>
      <c r="E684" s="120" t="s">
        <v>730</v>
      </c>
      <c r="F684" s="121"/>
      <c r="G684" s="125" t="s">
        <v>783</v>
      </c>
      <c r="H684" s="472" t="s">
        <v>544</v>
      </c>
      <c r="I684" s="461"/>
      <c r="J684" s="461"/>
      <c r="K684" s="461"/>
      <c r="L684" s="461"/>
      <c r="M684" s="461"/>
      <c r="N684" s="461"/>
      <c r="O684" s="461"/>
      <c r="P684" s="123">
        <f t="shared" si="44"/>
        <v>0</v>
      </c>
      <c r="Q684" s="208" t="str">
        <f t="shared" si="45"/>
        <v>Debil</v>
      </c>
      <c r="R684" s="461" t="s">
        <v>516</v>
      </c>
      <c r="S684" s="224" t="str">
        <f t="shared" si="46"/>
        <v>DebilFuerte</v>
      </c>
      <c r="T684" s="224">
        <f>IFERROR(VLOOKUP(S684,'Tablas de calculos'!$AU$16:$AV$24,2,FALSE),"")</f>
        <v>7</v>
      </c>
      <c r="U684" s="208" t="str">
        <f>IFERROR(VLOOKUP(T684,'Tablas de calculos'!$AV$16:$AY$24,4),"")</f>
        <v>Débil</v>
      </c>
      <c r="V684" s="461" t="s">
        <v>576</v>
      </c>
      <c r="W684" s="461" t="s">
        <v>578</v>
      </c>
      <c r="X684" s="123" t="str">
        <f t="shared" si="47"/>
        <v>DébilNo disminuyeDirectamente</v>
      </c>
      <c r="Y684" s="208" t="str">
        <f>IFERROR(VLOOKUP(X684,'Tablas de calculos'!$AZ$4:$BE$11,5,FALSE),"")</f>
        <v/>
      </c>
      <c r="Z684" s="208" t="str">
        <f>IFERROR(VLOOKUP(X684,'Tablas de calculos'!$AZ$4:$BE$11,6,FALSE),"")</f>
        <v/>
      </c>
    </row>
    <row r="685" spans="1:26" ht="30" x14ac:dyDescent="0.25">
      <c r="A685" s="232" t="s">
        <v>1141</v>
      </c>
      <c r="B685" s="204">
        <v>136</v>
      </c>
      <c r="C685" s="205" t="str">
        <f>+VLOOKUP(Tabla9[[#This Row],[Cod. Riesgo]],Tabla_Riesgos[[Número]:[Tipo de Riesgo]],6,FALSE)</f>
        <v xml:space="preserve">Continuidad del negocio </v>
      </c>
      <c r="D685" s="119" t="s">
        <v>66</v>
      </c>
      <c r="E685" s="120" t="s">
        <v>774</v>
      </c>
      <c r="F685" s="121"/>
      <c r="G685" s="125" t="s">
        <v>784</v>
      </c>
      <c r="H685" s="472" t="s">
        <v>544</v>
      </c>
      <c r="I685" s="461"/>
      <c r="J685" s="461"/>
      <c r="K685" s="461"/>
      <c r="L685" s="461"/>
      <c r="M685" s="461"/>
      <c r="N685" s="461"/>
      <c r="O685" s="461"/>
      <c r="P685" s="123">
        <f t="shared" si="44"/>
        <v>0</v>
      </c>
      <c r="Q685" s="208" t="str">
        <f t="shared" si="45"/>
        <v>Debil</v>
      </c>
      <c r="R685" s="461" t="s">
        <v>516</v>
      </c>
      <c r="S685" s="224" t="str">
        <f t="shared" si="46"/>
        <v>DebilFuerte</v>
      </c>
      <c r="T685" s="224">
        <f>IFERROR(VLOOKUP(S685,'Tablas de calculos'!$AU$16:$AV$24,2,FALSE),"")</f>
        <v>7</v>
      </c>
      <c r="U685" s="208" t="str">
        <f>IFERROR(VLOOKUP(T685,'Tablas de calculos'!$AV$16:$AY$24,4),"")</f>
        <v>Débil</v>
      </c>
      <c r="V685" s="461" t="s">
        <v>576</v>
      </c>
      <c r="W685" s="461" t="s">
        <v>578</v>
      </c>
      <c r="X685" s="123" t="str">
        <f t="shared" si="47"/>
        <v>DébilNo disminuyeDirectamente</v>
      </c>
      <c r="Y685" s="208" t="str">
        <f>IFERROR(VLOOKUP(X685,'Tablas de calculos'!$AZ$4:$BE$11,5,FALSE),"")</f>
        <v/>
      </c>
      <c r="Z685" s="208" t="str">
        <f>IFERROR(VLOOKUP(X685,'Tablas de calculos'!$AZ$4:$BE$11,6,FALSE),"")</f>
        <v/>
      </c>
    </row>
    <row r="686" spans="1:26" ht="30" x14ac:dyDescent="0.25">
      <c r="A686" s="232" t="s">
        <v>1141</v>
      </c>
      <c r="B686" s="137">
        <v>136</v>
      </c>
      <c r="C686" s="205" t="str">
        <f>+VLOOKUP(Tabla9[[#This Row],[Cod. Riesgo]],Tabla_Riesgos[[Número]:[Tipo de Riesgo]],6,FALSE)</f>
        <v xml:space="preserve">Continuidad del negocio </v>
      </c>
      <c r="D686" s="119" t="s">
        <v>66</v>
      </c>
      <c r="E686" s="120" t="s">
        <v>774</v>
      </c>
      <c r="F686" s="121"/>
      <c r="G686" s="125" t="s">
        <v>785</v>
      </c>
      <c r="H686" s="472" t="s">
        <v>544</v>
      </c>
      <c r="I686" s="461"/>
      <c r="J686" s="461"/>
      <c r="K686" s="461"/>
      <c r="L686" s="461"/>
      <c r="M686" s="461"/>
      <c r="N686" s="461"/>
      <c r="O686" s="461"/>
      <c r="P686" s="123">
        <f t="shared" si="44"/>
        <v>0</v>
      </c>
      <c r="Q686" s="208" t="str">
        <f t="shared" si="45"/>
        <v>Debil</v>
      </c>
      <c r="R686" s="461" t="s">
        <v>516</v>
      </c>
      <c r="S686" s="224" t="str">
        <f t="shared" si="46"/>
        <v>DebilFuerte</v>
      </c>
      <c r="T686" s="224">
        <f>IFERROR(VLOOKUP(S686,'Tablas de calculos'!$AU$16:$AV$24,2,FALSE),"")</f>
        <v>7</v>
      </c>
      <c r="U686" s="208" t="str">
        <f>IFERROR(VLOOKUP(T686,'Tablas de calculos'!$AV$16:$AY$24,4),"")</f>
        <v>Débil</v>
      </c>
      <c r="V686" s="461" t="s">
        <v>576</v>
      </c>
      <c r="W686" s="461" t="s">
        <v>578</v>
      </c>
      <c r="X686" s="123" t="str">
        <f t="shared" si="47"/>
        <v>DébilNo disminuyeDirectamente</v>
      </c>
      <c r="Y686" s="208" t="str">
        <f>IFERROR(VLOOKUP(X686,'Tablas de calculos'!$AZ$4:$BE$11,5,FALSE),"")</f>
        <v/>
      </c>
      <c r="Z686" s="208" t="str">
        <f>IFERROR(VLOOKUP(X686,'Tablas de calculos'!$AZ$4:$BE$11,6,FALSE),"")</f>
        <v/>
      </c>
    </row>
    <row r="687" spans="1:26" ht="30" x14ac:dyDescent="0.25">
      <c r="A687" s="232" t="s">
        <v>1141</v>
      </c>
      <c r="B687" s="137">
        <v>136</v>
      </c>
      <c r="C687" s="205" t="str">
        <f>+VLOOKUP(Tabla9[[#This Row],[Cod. Riesgo]],Tabla_Riesgos[[Número]:[Tipo de Riesgo]],6,FALSE)</f>
        <v xml:space="preserve">Continuidad del negocio </v>
      </c>
      <c r="D687" s="119" t="s">
        <v>66</v>
      </c>
      <c r="E687" s="120" t="s">
        <v>774</v>
      </c>
      <c r="F687" s="121"/>
      <c r="G687" s="125" t="s">
        <v>786</v>
      </c>
      <c r="H687" s="472" t="s">
        <v>544</v>
      </c>
      <c r="I687" s="461"/>
      <c r="J687" s="461"/>
      <c r="K687" s="461"/>
      <c r="L687" s="461"/>
      <c r="M687" s="461"/>
      <c r="N687" s="461"/>
      <c r="O687" s="461"/>
      <c r="P687" s="123">
        <f t="shared" si="44"/>
        <v>0</v>
      </c>
      <c r="Q687" s="208" t="str">
        <f t="shared" si="45"/>
        <v>Debil</v>
      </c>
      <c r="R687" s="461" t="s">
        <v>516</v>
      </c>
      <c r="S687" s="224" t="str">
        <f t="shared" si="46"/>
        <v>DebilFuerte</v>
      </c>
      <c r="T687" s="224">
        <f>IFERROR(VLOOKUP(S687,'Tablas de calculos'!$AU$16:$AV$24,2,FALSE),"")</f>
        <v>7</v>
      </c>
      <c r="U687" s="208" t="str">
        <f>IFERROR(VLOOKUP(T687,'Tablas de calculos'!$AV$16:$AY$24,4),"")</f>
        <v>Débil</v>
      </c>
      <c r="V687" s="461" t="s">
        <v>576</v>
      </c>
      <c r="W687" s="461" t="s">
        <v>578</v>
      </c>
      <c r="X687" s="123" t="str">
        <f t="shared" si="47"/>
        <v>DébilNo disminuyeDirectamente</v>
      </c>
      <c r="Y687" s="208" t="str">
        <f>IFERROR(VLOOKUP(X687,'Tablas de calculos'!$AZ$4:$BE$11,5,FALSE),"")</f>
        <v/>
      </c>
      <c r="Z687" s="208" t="str">
        <f>IFERROR(VLOOKUP(X687,'Tablas de calculos'!$AZ$4:$BE$11,6,FALSE),"")</f>
        <v/>
      </c>
    </row>
    <row r="688" spans="1:26" ht="30" x14ac:dyDescent="0.25">
      <c r="A688" s="232" t="s">
        <v>1141</v>
      </c>
      <c r="B688" s="137">
        <v>136</v>
      </c>
      <c r="C688" s="205" t="str">
        <f>+VLOOKUP(Tabla9[[#This Row],[Cod. Riesgo]],Tabla_Riesgos[[Número]:[Tipo de Riesgo]],6,FALSE)</f>
        <v xml:space="preserve">Continuidad del negocio </v>
      </c>
      <c r="D688" s="119" t="s">
        <v>66</v>
      </c>
      <c r="E688" s="120" t="s">
        <v>774</v>
      </c>
      <c r="F688" s="121"/>
      <c r="G688" s="125" t="s">
        <v>787</v>
      </c>
      <c r="H688" s="472" t="s">
        <v>544</v>
      </c>
      <c r="I688" s="461"/>
      <c r="J688" s="461"/>
      <c r="K688" s="461"/>
      <c r="L688" s="461"/>
      <c r="M688" s="461"/>
      <c r="N688" s="461"/>
      <c r="O688" s="461"/>
      <c r="P688" s="123">
        <f t="shared" si="44"/>
        <v>0</v>
      </c>
      <c r="Q688" s="208" t="str">
        <f t="shared" si="45"/>
        <v>Debil</v>
      </c>
      <c r="R688" s="461" t="s">
        <v>516</v>
      </c>
      <c r="S688" s="224" t="str">
        <f t="shared" si="46"/>
        <v>DebilFuerte</v>
      </c>
      <c r="T688" s="224">
        <f>IFERROR(VLOOKUP(S688,'Tablas de calculos'!$AU$16:$AV$24,2,FALSE),"")</f>
        <v>7</v>
      </c>
      <c r="U688" s="208" t="str">
        <f>IFERROR(VLOOKUP(T688,'Tablas de calculos'!$AV$16:$AY$24,4),"")</f>
        <v>Débil</v>
      </c>
      <c r="V688" s="461" t="s">
        <v>576</v>
      </c>
      <c r="W688" s="461" t="s">
        <v>578</v>
      </c>
      <c r="X688" s="123" t="str">
        <f t="shared" si="47"/>
        <v>DébilNo disminuyeDirectamente</v>
      </c>
      <c r="Y688" s="208" t="str">
        <f>IFERROR(VLOOKUP(X688,'Tablas de calculos'!$AZ$4:$BE$11,5,FALSE),"")</f>
        <v/>
      </c>
      <c r="Z688" s="208" t="str">
        <f>IFERROR(VLOOKUP(X688,'Tablas de calculos'!$AZ$4:$BE$11,6,FALSE),"")</f>
        <v/>
      </c>
    </row>
    <row r="689" spans="1:26" ht="30" x14ac:dyDescent="0.25">
      <c r="A689" s="232" t="s">
        <v>1141</v>
      </c>
      <c r="B689" s="137">
        <v>137</v>
      </c>
      <c r="C689" s="205" t="str">
        <f>+VLOOKUP(Tabla9[[#This Row],[Cod. Riesgo]],Tabla_Riesgos[[Número]:[Tipo de Riesgo]],6,FALSE)</f>
        <v xml:space="preserve">Continuidad del negocio </v>
      </c>
      <c r="D689" s="119" t="s">
        <v>66</v>
      </c>
      <c r="E689" s="120" t="s">
        <v>736</v>
      </c>
      <c r="F689" s="121"/>
      <c r="G689" s="125" t="s">
        <v>788</v>
      </c>
      <c r="H689" s="472" t="s">
        <v>544</v>
      </c>
      <c r="I689" s="461"/>
      <c r="J689" s="461"/>
      <c r="K689" s="461"/>
      <c r="L689" s="461"/>
      <c r="M689" s="461"/>
      <c r="N689" s="461"/>
      <c r="O689" s="461"/>
      <c r="P689" s="123">
        <f t="shared" si="44"/>
        <v>0</v>
      </c>
      <c r="Q689" s="208" t="str">
        <f t="shared" si="45"/>
        <v>Debil</v>
      </c>
      <c r="R689" s="461" t="s">
        <v>516</v>
      </c>
      <c r="S689" s="224" t="str">
        <f t="shared" si="46"/>
        <v>DebilFuerte</v>
      </c>
      <c r="T689" s="224">
        <f>IFERROR(VLOOKUP(S689,'Tablas de calculos'!$AU$16:$AV$24,2,FALSE),"")</f>
        <v>7</v>
      </c>
      <c r="U689" s="208" t="str">
        <f>IFERROR(VLOOKUP(T689,'Tablas de calculos'!$AV$16:$AY$24,4),"")</f>
        <v>Débil</v>
      </c>
      <c r="V689" s="461" t="s">
        <v>576</v>
      </c>
      <c r="W689" s="461" t="s">
        <v>578</v>
      </c>
      <c r="X689" s="123" t="str">
        <f t="shared" si="47"/>
        <v>DébilNo disminuyeDirectamente</v>
      </c>
      <c r="Y689" s="208" t="str">
        <f>IFERROR(VLOOKUP(X689,'Tablas de calculos'!$AZ$4:$BE$11,5,FALSE),"")</f>
        <v/>
      </c>
      <c r="Z689" s="208" t="str">
        <f>IFERROR(VLOOKUP(X689,'Tablas de calculos'!$AZ$4:$BE$11,6,FALSE),"")</f>
        <v/>
      </c>
    </row>
    <row r="690" spans="1:26" ht="30" x14ac:dyDescent="0.25">
      <c r="A690" s="232" t="s">
        <v>1141</v>
      </c>
      <c r="B690" s="137">
        <v>138</v>
      </c>
      <c r="C690" s="205" t="str">
        <f>+VLOOKUP(Tabla9[[#This Row],[Cod. Riesgo]],Tabla_Riesgos[[Número]:[Tipo de Riesgo]],6,FALSE)</f>
        <v xml:space="preserve">Continuidad del negocio </v>
      </c>
      <c r="D690" s="119" t="s">
        <v>66</v>
      </c>
      <c r="E690" s="120" t="s">
        <v>738</v>
      </c>
      <c r="F690" s="121"/>
      <c r="G690" s="125" t="s">
        <v>789</v>
      </c>
      <c r="H690" s="472" t="s">
        <v>544</v>
      </c>
      <c r="I690" s="461"/>
      <c r="J690" s="461"/>
      <c r="K690" s="461"/>
      <c r="L690" s="461"/>
      <c r="M690" s="461"/>
      <c r="N690" s="461"/>
      <c r="O690" s="461"/>
      <c r="P690" s="123">
        <f t="shared" si="44"/>
        <v>0</v>
      </c>
      <c r="Q690" s="208" t="str">
        <f t="shared" si="45"/>
        <v>Debil</v>
      </c>
      <c r="R690" s="461" t="s">
        <v>516</v>
      </c>
      <c r="S690" s="224" t="str">
        <f t="shared" si="46"/>
        <v>DebilFuerte</v>
      </c>
      <c r="T690" s="224">
        <f>IFERROR(VLOOKUP(S690,'Tablas de calculos'!$AU$16:$AV$24,2,FALSE),"")</f>
        <v>7</v>
      </c>
      <c r="U690" s="208" t="str">
        <f>IFERROR(VLOOKUP(T690,'Tablas de calculos'!$AV$16:$AY$24,4),"")</f>
        <v>Débil</v>
      </c>
      <c r="V690" s="461" t="s">
        <v>576</v>
      </c>
      <c r="W690" s="461" t="s">
        <v>578</v>
      </c>
      <c r="X690" s="123" t="str">
        <f t="shared" si="47"/>
        <v>DébilNo disminuyeDirectamente</v>
      </c>
      <c r="Y690" s="208" t="str">
        <f>IFERROR(VLOOKUP(X690,'Tablas de calculos'!$AZ$4:$BE$11,5,FALSE),"")</f>
        <v/>
      </c>
      <c r="Z690" s="208" t="str">
        <f>IFERROR(VLOOKUP(X690,'Tablas de calculos'!$AZ$4:$BE$11,6,FALSE),"")</f>
        <v/>
      </c>
    </row>
    <row r="691" spans="1:26" ht="60" x14ac:dyDescent="0.25">
      <c r="A691" s="232" t="s">
        <v>122</v>
      </c>
      <c r="B691" s="61">
        <v>1</v>
      </c>
      <c r="C691" s="205" t="str">
        <f>+VLOOKUP(Tabla9[[#This Row],[Cod. Riesgo]],Tabla_Riesgos[[Número]:[Tipo de Riesgo]],6,FALSE)</f>
        <v>Corrupción</v>
      </c>
      <c r="D691" s="119" t="s">
        <v>12</v>
      </c>
      <c r="E691" s="120" t="s">
        <v>386</v>
      </c>
      <c r="F691" s="121"/>
      <c r="G691" s="125" t="s">
        <v>173</v>
      </c>
      <c r="H691" s="472"/>
      <c r="I691" s="207" t="s">
        <v>486</v>
      </c>
      <c r="J691" s="207" t="s">
        <v>490</v>
      </c>
      <c r="K691" s="207" t="s">
        <v>494</v>
      </c>
      <c r="L691" s="207" t="s">
        <v>498</v>
      </c>
      <c r="M691" s="207" t="s">
        <v>503</v>
      </c>
      <c r="N691" s="207" t="s">
        <v>508</v>
      </c>
      <c r="O691" s="207" t="s">
        <v>512</v>
      </c>
      <c r="P691" s="123">
        <f t="shared" si="44"/>
        <v>100</v>
      </c>
      <c r="Q691" s="208" t="str">
        <f t="shared" si="45"/>
        <v>Fuerte</v>
      </c>
      <c r="R691" s="207" t="s">
        <v>516</v>
      </c>
      <c r="S691" s="224" t="str">
        <f t="shared" si="46"/>
        <v>FuerteFuerte</v>
      </c>
      <c r="T691" s="224">
        <f>IFERROR(VLOOKUP(S691,'Tablas de calculos'!$AU$16:$AV$24,2,FALSE),"")</f>
        <v>1</v>
      </c>
      <c r="U691" s="208" t="str">
        <f>IFERROR(VLOOKUP(T691,'Tablas de calculos'!$AV$16:$AY$24,4),"")</f>
        <v>Fuerte</v>
      </c>
      <c r="V691" s="207" t="s">
        <v>578</v>
      </c>
      <c r="W691" s="207" t="s">
        <v>578</v>
      </c>
      <c r="X691" s="123" t="str">
        <f t="shared" si="47"/>
        <v>FuerteDirectamenteDirectamente</v>
      </c>
      <c r="Y691" s="208">
        <f>IFERROR(VLOOKUP(X691,'Tablas de calculos'!$AZ$4:$BE$11,5,FALSE),"")</f>
        <v>2</v>
      </c>
      <c r="Z691" s="208">
        <f>IFERROR(VLOOKUP(X691,'Tablas de calculos'!$AZ$4:$BE$11,6,FALSE),"")</f>
        <v>2</v>
      </c>
    </row>
    <row r="692" spans="1:26" ht="60" x14ac:dyDescent="0.25">
      <c r="A692" s="232" t="s">
        <v>122</v>
      </c>
      <c r="B692" s="61">
        <v>1</v>
      </c>
      <c r="C692" s="205" t="str">
        <f>+VLOOKUP(Tabla9[[#This Row],[Cod. Riesgo]],Tabla_Riesgos[[Número]:[Tipo de Riesgo]],6,FALSE)</f>
        <v>Corrupción</v>
      </c>
      <c r="D692" s="119" t="s">
        <v>12</v>
      </c>
      <c r="E692" s="120" t="s">
        <v>386</v>
      </c>
      <c r="F692" s="121"/>
      <c r="G692" s="125" t="s">
        <v>174</v>
      </c>
      <c r="H692" s="472"/>
      <c r="I692" s="207" t="s">
        <v>486</v>
      </c>
      <c r="J692" s="207" t="s">
        <v>490</v>
      </c>
      <c r="K692" s="207" t="s">
        <v>494</v>
      </c>
      <c r="L692" s="207" t="s">
        <v>498</v>
      </c>
      <c r="M692" s="207" t="s">
        <v>503</v>
      </c>
      <c r="N692" s="207" t="s">
        <v>508</v>
      </c>
      <c r="O692" s="207" t="s">
        <v>512</v>
      </c>
      <c r="P692" s="123">
        <f t="shared" si="44"/>
        <v>100</v>
      </c>
      <c r="Q692" s="208" t="str">
        <f t="shared" si="45"/>
        <v>Fuerte</v>
      </c>
      <c r="R692" s="207" t="s">
        <v>516</v>
      </c>
      <c r="S692" s="224" t="str">
        <f t="shared" si="46"/>
        <v>FuerteFuerte</v>
      </c>
      <c r="T692" s="224">
        <f>IFERROR(VLOOKUP(S692,'Tablas de calculos'!$AU$16:$AV$24,2,FALSE),"")</f>
        <v>1</v>
      </c>
      <c r="U692" s="208" t="str">
        <f>IFERROR(VLOOKUP(T692,'Tablas de calculos'!$AV$16:$AY$24,4),"")</f>
        <v>Fuerte</v>
      </c>
      <c r="V692" s="207" t="s">
        <v>578</v>
      </c>
      <c r="W692" s="207" t="s">
        <v>578</v>
      </c>
      <c r="X692" s="123" t="str">
        <f t="shared" si="47"/>
        <v>FuerteDirectamenteDirectamente</v>
      </c>
      <c r="Y692" s="208">
        <f>IFERROR(VLOOKUP(X692,'Tablas de calculos'!$AZ$4:$BE$11,5,FALSE),"")</f>
        <v>2</v>
      </c>
      <c r="Z692" s="208">
        <f>IFERROR(VLOOKUP(X692,'Tablas de calculos'!$AZ$4:$BE$11,6,FALSE),"")</f>
        <v>2</v>
      </c>
    </row>
    <row r="693" spans="1:26" ht="60" x14ac:dyDescent="0.25">
      <c r="A693" s="232" t="s">
        <v>122</v>
      </c>
      <c r="B693" s="61">
        <v>1</v>
      </c>
      <c r="C693" s="205" t="str">
        <f>+VLOOKUP(Tabla9[[#This Row],[Cod. Riesgo]],Tabla_Riesgos[[Número]:[Tipo de Riesgo]],6,FALSE)</f>
        <v>Corrupción</v>
      </c>
      <c r="D693" s="119" t="s">
        <v>12</v>
      </c>
      <c r="E693" s="120" t="s">
        <v>386</v>
      </c>
      <c r="F693" s="121"/>
      <c r="G693" s="125" t="s">
        <v>175</v>
      </c>
      <c r="H693" s="472"/>
      <c r="I693" s="207" t="s">
        <v>486</v>
      </c>
      <c r="J693" s="207" t="s">
        <v>490</v>
      </c>
      <c r="K693" s="207" t="s">
        <v>494</v>
      </c>
      <c r="L693" s="207" t="s">
        <v>498</v>
      </c>
      <c r="M693" s="207" t="s">
        <v>503</v>
      </c>
      <c r="N693" s="207" t="s">
        <v>508</v>
      </c>
      <c r="O693" s="207" t="s">
        <v>512</v>
      </c>
      <c r="P693" s="123">
        <f t="shared" si="44"/>
        <v>100</v>
      </c>
      <c r="Q693" s="208" t="str">
        <f t="shared" si="45"/>
        <v>Fuerte</v>
      </c>
      <c r="R693" s="207" t="s">
        <v>516</v>
      </c>
      <c r="S693" s="224" t="str">
        <f t="shared" si="46"/>
        <v>FuerteFuerte</v>
      </c>
      <c r="T693" s="224">
        <f>IFERROR(VLOOKUP(S693,'Tablas de calculos'!$AU$16:$AV$24,2,FALSE),"")</f>
        <v>1</v>
      </c>
      <c r="U693" s="208" t="str">
        <f>IFERROR(VLOOKUP(T693,'Tablas de calculos'!$AV$16:$AY$24,4),"")</f>
        <v>Fuerte</v>
      </c>
      <c r="V693" s="207" t="s">
        <v>578</v>
      </c>
      <c r="W693" s="207" t="s">
        <v>578</v>
      </c>
      <c r="X693" s="123" t="str">
        <f t="shared" si="47"/>
        <v>FuerteDirectamenteDirectamente</v>
      </c>
      <c r="Y693" s="208">
        <f>IFERROR(VLOOKUP(X693,'Tablas de calculos'!$AZ$4:$BE$11,5,FALSE),"")</f>
        <v>2</v>
      </c>
      <c r="Z693" s="208">
        <f>IFERROR(VLOOKUP(X693,'Tablas de calculos'!$AZ$4:$BE$11,6,FALSE),"")</f>
        <v>2</v>
      </c>
    </row>
    <row r="694" spans="1:26" ht="60" x14ac:dyDescent="0.25">
      <c r="A694" s="232" t="s">
        <v>122</v>
      </c>
      <c r="B694" s="61">
        <v>1</v>
      </c>
      <c r="C694" s="205" t="str">
        <f>+VLOOKUP(Tabla9[[#This Row],[Cod. Riesgo]],Tabla_Riesgos[[Número]:[Tipo de Riesgo]],6,FALSE)</f>
        <v>Corrupción</v>
      </c>
      <c r="D694" s="119" t="s">
        <v>12</v>
      </c>
      <c r="E694" s="120" t="s">
        <v>386</v>
      </c>
      <c r="F694" s="121"/>
      <c r="G694" s="125" t="s">
        <v>176</v>
      </c>
      <c r="H694" s="472"/>
      <c r="I694" s="207" t="s">
        <v>486</v>
      </c>
      <c r="J694" s="207" t="s">
        <v>490</v>
      </c>
      <c r="K694" s="207" t="s">
        <v>494</v>
      </c>
      <c r="L694" s="207" t="s">
        <v>498</v>
      </c>
      <c r="M694" s="207" t="s">
        <v>503</v>
      </c>
      <c r="N694" s="207" t="s">
        <v>508</v>
      </c>
      <c r="O694" s="207" t="s">
        <v>512</v>
      </c>
      <c r="P694" s="123">
        <f t="shared" si="44"/>
        <v>100</v>
      </c>
      <c r="Q694" s="208" t="str">
        <f t="shared" si="45"/>
        <v>Fuerte</v>
      </c>
      <c r="R694" s="207" t="s">
        <v>516</v>
      </c>
      <c r="S694" s="224" t="str">
        <f t="shared" si="46"/>
        <v>FuerteFuerte</v>
      </c>
      <c r="T694" s="224">
        <f>IFERROR(VLOOKUP(S694,'Tablas de calculos'!$AU$16:$AV$24,2,FALSE),"")</f>
        <v>1</v>
      </c>
      <c r="U694" s="208" t="str">
        <f>IFERROR(VLOOKUP(T694,'Tablas de calculos'!$AV$16:$AY$24,4),"")</f>
        <v>Fuerte</v>
      </c>
      <c r="V694" s="207" t="s">
        <v>578</v>
      </c>
      <c r="W694" s="207" t="s">
        <v>578</v>
      </c>
      <c r="X694" s="123" t="str">
        <f t="shared" si="47"/>
        <v>FuerteDirectamenteDirectamente</v>
      </c>
      <c r="Y694" s="208">
        <f>IFERROR(VLOOKUP(X694,'Tablas de calculos'!$AZ$4:$BE$11,5,FALSE),"")</f>
        <v>2</v>
      </c>
      <c r="Z694" s="208">
        <f>IFERROR(VLOOKUP(X694,'Tablas de calculos'!$AZ$4:$BE$11,6,FALSE),"")</f>
        <v>2</v>
      </c>
    </row>
    <row r="695" spans="1:26" ht="60" x14ac:dyDescent="0.25">
      <c r="A695" s="232" t="s">
        <v>122</v>
      </c>
      <c r="B695" s="61">
        <v>1</v>
      </c>
      <c r="C695" s="205" t="str">
        <f>+VLOOKUP(Tabla9[[#This Row],[Cod. Riesgo]],Tabla_Riesgos[[Número]:[Tipo de Riesgo]],6,FALSE)</f>
        <v>Corrupción</v>
      </c>
      <c r="D695" s="119" t="s">
        <v>12</v>
      </c>
      <c r="E695" s="120" t="s">
        <v>386</v>
      </c>
      <c r="F695" s="121"/>
      <c r="G695" s="125" t="s">
        <v>177</v>
      </c>
      <c r="H695" s="472"/>
      <c r="I695" s="207" t="s">
        <v>486</v>
      </c>
      <c r="J695" s="207" t="s">
        <v>490</v>
      </c>
      <c r="K695" s="207" t="s">
        <v>494</v>
      </c>
      <c r="L695" s="207" t="s">
        <v>498</v>
      </c>
      <c r="M695" s="207" t="s">
        <v>503</v>
      </c>
      <c r="N695" s="207" t="s">
        <v>508</v>
      </c>
      <c r="O695" s="207" t="s">
        <v>512</v>
      </c>
      <c r="P695" s="123">
        <f t="shared" si="44"/>
        <v>100</v>
      </c>
      <c r="Q695" s="208" t="str">
        <f t="shared" si="45"/>
        <v>Fuerte</v>
      </c>
      <c r="R695" s="207" t="s">
        <v>516</v>
      </c>
      <c r="S695" s="224" t="str">
        <f t="shared" si="46"/>
        <v>FuerteFuerte</v>
      </c>
      <c r="T695" s="224">
        <f>IFERROR(VLOOKUP(S695,'Tablas de calculos'!$AU$16:$AV$24,2,FALSE),"")</f>
        <v>1</v>
      </c>
      <c r="U695" s="208" t="str">
        <f>IFERROR(VLOOKUP(T695,'Tablas de calculos'!$AV$16:$AY$24,4),"")</f>
        <v>Fuerte</v>
      </c>
      <c r="V695" s="207" t="s">
        <v>578</v>
      </c>
      <c r="W695" s="207" t="s">
        <v>578</v>
      </c>
      <c r="X695" s="123" t="str">
        <f t="shared" si="47"/>
        <v>FuerteDirectamenteDirectamente</v>
      </c>
      <c r="Y695" s="208">
        <f>IFERROR(VLOOKUP(X695,'Tablas de calculos'!$AZ$4:$BE$11,5,FALSE),"")</f>
        <v>2</v>
      </c>
      <c r="Z695" s="208">
        <f>IFERROR(VLOOKUP(X695,'Tablas de calculos'!$AZ$4:$BE$11,6,FALSE),"")</f>
        <v>2</v>
      </c>
    </row>
    <row r="696" spans="1:26" ht="60" x14ac:dyDescent="0.25">
      <c r="A696" s="232" t="s">
        <v>122</v>
      </c>
      <c r="B696" s="61">
        <v>1</v>
      </c>
      <c r="C696" s="205" t="str">
        <f>+VLOOKUP(Tabla9[[#This Row],[Cod. Riesgo]],Tabla_Riesgos[[Número]:[Tipo de Riesgo]],6,FALSE)</f>
        <v>Corrupción</v>
      </c>
      <c r="D696" s="119" t="s">
        <v>12</v>
      </c>
      <c r="E696" s="120" t="s">
        <v>386</v>
      </c>
      <c r="F696" s="121"/>
      <c r="G696" s="125" t="s">
        <v>178</v>
      </c>
      <c r="H696" s="472"/>
      <c r="I696" s="207" t="s">
        <v>486</v>
      </c>
      <c r="J696" s="207" t="s">
        <v>490</v>
      </c>
      <c r="K696" s="207" t="s">
        <v>494</v>
      </c>
      <c r="L696" s="207" t="s">
        <v>498</v>
      </c>
      <c r="M696" s="207" t="s">
        <v>503</v>
      </c>
      <c r="N696" s="207" t="s">
        <v>508</v>
      </c>
      <c r="O696" s="207" t="s">
        <v>512</v>
      </c>
      <c r="P696" s="123">
        <f t="shared" si="44"/>
        <v>100</v>
      </c>
      <c r="Q696" s="208" t="str">
        <f t="shared" si="45"/>
        <v>Fuerte</v>
      </c>
      <c r="R696" s="207" t="s">
        <v>516</v>
      </c>
      <c r="S696" s="224" t="str">
        <f t="shared" si="46"/>
        <v>FuerteFuerte</v>
      </c>
      <c r="T696" s="224">
        <f>IFERROR(VLOOKUP(S696,'Tablas de calculos'!$AU$16:$AV$24,2,FALSE),"")</f>
        <v>1</v>
      </c>
      <c r="U696" s="208" t="str">
        <f>IFERROR(VLOOKUP(T696,'Tablas de calculos'!$AV$16:$AY$24,4),"")</f>
        <v>Fuerte</v>
      </c>
      <c r="V696" s="207" t="s">
        <v>578</v>
      </c>
      <c r="W696" s="207" t="s">
        <v>578</v>
      </c>
      <c r="X696" s="123" t="str">
        <f t="shared" si="47"/>
        <v>FuerteDirectamenteDirectamente</v>
      </c>
      <c r="Y696" s="208">
        <f>IFERROR(VLOOKUP(X696,'Tablas de calculos'!$AZ$4:$BE$11,5,FALSE),"")</f>
        <v>2</v>
      </c>
      <c r="Z696" s="208">
        <f>IFERROR(VLOOKUP(X696,'Tablas de calculos'!$AZ$4:$BE$11,6,FALSE),"")</f>
        <v>2</v>
      </c>
    </row>
    <row r="697" spans="1:26" ht="75" x14ac:dyDescent="0.25">
      <c r="A697" s="232" t="s">
        <v>122</v>
      </c>
      <c r="B697" s="61">
        <v>3</v>
      </c>
      <c r="C697" s="205" t="str">
        <f>+VLOOKUP(Tabla9[[#This Row],[Cod. Riesgo]],Tabla_Riesgos[[Número]:[Tipo de Riesgo]],6,FALSE)</f>
        <v>Corrupción</v>
      </c>
      <c r="D697" s="119" t="s">
        <v>12</v>
      </c>
      <c r="E697" s="120" t="s">
        <v>390</v>
      </c>
      <c r="F697" s="121"/>
      <c r="G697" s="125" t="s">
        <v>177</v>
      </c>
      <c r="H697" s="472"/>
      <c r="I697" s="207" t="s">
        <v>486</v>
      </c>
      <c r="J697" s="207" t="s">
        <v>490</v>
      </c>
      <c r="K697" s="207" t="s">
        <v>494</v>
      </c>
      <c r="L697" s="207" t="s">
        <v>498</v>
      </c>
      <c r="M697" s="207" t="s">
        <v>503</v>
      </c>
      <c r="N697" s="207" t="s">
        <v>508</v>
      </c>
      <c r="O697" s="207" t="s">
        <v>512</v>
      </c>
      <c r="P697" s="123">
        <f t="shared" si="44"/>
        <v>100</v>
      </c>
      <c r="Q697" s="208" t="str">
        <f t="shared" si="45"/>
        <v>Fuerte</v>
      </c>
      <c r="R697" s="207" t="s">
        <v>516</v>
      </c>
      <c r="S697" s="224" t="str">
        <f t="shared" si="46"/>
        <v>FuerteFuerte</v>
      </c>
      <c r="T697" s="224">
        <f>IFERROR(VLOOKUP(S697,'Tablas de calculos'!$AU$16:$AV$24,2,FALSE),"")</f>
        <v>1</v>
      </c>
      <c r="U697" s="208" t="str">
        <f>IFERROR(VLOOKUP(T697,'Tablas de calculos'!$AV$16:$AY$24,4),"")</f>
        <v>Fuerte</v>
      </c>
      <c r="V697" s="207" t="s">
        <v>578</v>
      </c>
      <c r="W697" s="207" t="s">
        <v>578</v>
      </c>
      <c r="X697" s="123" t="str">
        <f t="shared" si="47"/>
        <v>FuerteDirectamenteDirectamente</v>
      </c>
      <c r="Y697" s="208">
        <f>IFERROR(VLOOKUP(X697,'Tablas de calculos'!$AZ$4:$BE$11,5,FALSE),"")</f>
        <v>2</v>
      </c>
      <c r="Z697" s="208">
        <f>IFERROR(VLOOKUP(X697,'Tablas de calculos'!$AZ$4:$BE$11,6,FALSE),"")</f>
        <v>2</v>
      </c>
    </row>
    <row r="698" spans="1:26" ht="75" x14ac:dyDescent="0.25">
      <c r="A698" s="232" t="s">
        <v>122</v>
      </c>
      <c r="B698" s="61">
        <v>3</v>
      </c>
      <c r="C698" s="205" t="str">
        <f>+VLOOKUP(Tabla9[[#This Row],[Cod. Riesgo]],Tabla_Riesgos[[Número]:[Tipo de Riesgo]],6,FALSE)</f>
        <v>Corrupción</v>
      </c>
      <c r="D698" s="119" t="s">
        <v>12</v>
      </c>
      <c r="E698" s="120" t="s">
        <v>390</v>
      </c>
      <c r="F698" s="121"/>
      <c r="G698" s="125" t="s">
        <v>178</v>
      </c>
      <c r="H698" s="472"/>
      <c r="I698" s="207" t="s">
        <v>486</v>
      </c>
      <c r="J698" s="207" t="s">
        <v>490</v>
      </c>
      <c r="K698" s="207" t="s">
        <v>494</v>
      </c>
      <c r="L698" s="207" t="s">
        <v>498</v>
      </c>
      <c r="M698" s="207" t="s">
        <v>503</v>
      </c>
      <c r="N698" s="207" t="s">
        <v>508</v>
      </c>
      <c r="O698" s="207" t="s">
        <v>512</v>
      </c>
      <c r="P698" s="123">
        <f t="shared" si="44"/>
        <v>100</v>
      </c>
      <c r="Q698" s="208" t="str">
        <f t="shared" si="45"/>
        <v>Fuerte</v>
      </c>
      <c r="R698" s="207" t="s">
        <v>516</v>
      </c>
      <c r="S698" s="224" t="str">
        <f t="shared" si="46"/>
        <v>FuerteFuerte</v>
      </c>
      <c r="T698" s="224">
        <f>IFERROR(VLOOKUP(S698,'Tablas de calculos'!$AU$16:$AV$24,2,FALSE),"")</f>
        <v>1</v>
      </c>
      <c r="U698" s="208" t="str">
        <f>IFERROR(VLOOKUP(T698,'Tablas de calculos'!$AV$16:$AY$24,4),"")</f>
        <v>Fuerte</v>
      </c>
      <c r="V698" s="207" t="s">
        <v>578</v>
      </c>
      <c r="W698" s="207" t="s">
        <v>578</v>
      </c>
      <c r="X698" s="123" t="str">
        <f t="shared" si="47"/>
        <v>FuerteDirectamenteDirectamente</v>
      </c>
      <c r="Y698" s="208">
        <f>IFERROR(VLOOKUP(X698,'Tablas de calculos'!$AZ$4:$BE$11,5,FALSE),"")</f>
        <v>2</v>
      </c>
      <c r="Z698" s="208">
        <f>IFERROR(VLOOKUP(X698,'Tablas de calculos'!$AZ$4:$BE$11,6,FALSE),"")</f>
        <v>2</v>
      </c>
    </row>
    <row r="699" spans="1:26" ht="75" x14ac:dyDescent="0.25">
      <c r="A699" s="232" t="s">
        <v>122</v>
      </c>
      <c r="B699" s="61">
        <v>3</v>
      </c>
      <c r="C699" s="205" t="str">
        <f>+VLOOKUP(Tabla9[[#This Row],[Cod. Riesgo]],Tabla_Riesgos[[Número]:[Tipo de Riesgo]],6,FALSE)</f>
        <v>Corrupción</v>
      </c>
      <c r="D699" s="119" t="s">
        <v>12</v>
      </c>
      <c r="E699" s="120" t="s">
        <v>390</v>
      </c>
      <c r="F699" s="121"/>
      <c r="G699" s="125" t="s">
        <v>179</v>
      </c>
      <c r="H699" s="472"/>
      <c r="I699" s="207" t="s">
        <v>486</v>
      </c>
      <c r="J699" s="207" t="s">
        <v>490</v>
      </c>
      <c r="K699" s="207" t="s">
        <v>494</v>
      </c>
      <c r="L699" s="207" t="s">
        <v>498</v>
      </c>
      <c r="M699" s="207" t="s">
        <v>503</v>
      </c>
      <c r="N699" s="207" t="s">
        <v>508</v>
      </c>
      <c r="O699" s="207" t="s">
        <v>512</v>
      </c>
      <c r="P699" s="123">
        <f t="shared" si="44"/>
        <v>100</v>
      </c>
      <c r="Q699" s="208" t="str">
        <f t="shared" si="45"/>
        <v>Fuerte</v>
      </c>
      <c r="R699" s="207" t="s">
        <v>516</v>
      </c>
      <c r="S699" s="224" t="str">
        <f t="shared" si="46"/>
        <v>FuerteFuerte</v>
      </c>
      <c r="T699" s="224">
        <f>IFERROR(VLOOKUP(S699,'Tablas de calculos'!$AU$16:$AV$24,2,FALSE),"")</f>
        <v>1</v>
      </c>
      <c r="U699" s="208" t="str">
        <f>IFERROR(VLOOKUP(T699,'Tablas de calculos'!$AV$16:$AY$24,4),"")</f>
        <v>Fuerte</v>
      </c>
      <c r="V699" s="207" t="s">
        <v>578</v>
      </c>
      <c r="W699" s="207" t="s">
        <v>578</v>
      </c>
      <c r="X699" s="123" t="str">
        <f t="shared" si="47"/>
        <v>FuerteDirectamenteDirectamente</v>
      </c>
      <c r="Y699" s="208">
        <f>IFERROR(VLOOKUP(X699,'Tablas de calculos'!$AZ$4:$BE$11,5,FALSE),"")</f>
        <v>2</v>
      </c>
      <c r="Z699" s="208">
        <f>IFERROR(VLOOKUP(X699,'Tablas de calculos'!$AZ$4:$BE$11,6,FALSE),"")</f>
        <v>2</v>
      </c>
    </row>
    <row r="700" spans="1:26" ht="75" x14ac:dyDescent="0.25">
      <c r="A700" s="232" t="s">
        <v>122</v>
      </c>
      <c r="B700" s="61">
        <v>3</v>
      </c>
      <c r="C700" s="205" t="str">
        <f>+VLOOKUP(Tabla9[[#This Row],[Cod. Riesgo]],Tabla_Riesgos[[Número]:[Tipo de Riesgo]],6,FALSE)</f>
        <v>Corrupción</v>
      </c>
      <c r="D700" s="119" t="s">
        <v>12</v>
      </c>
      <c r="E700" s="120" t="s">
        <v>390</v>
      </c>
      <c r="F700" s="121"/>
      <c r="G700" s="125" t="s">
        <v>180</v>
      </c>
      <c r="H700" s="472"/>
      <c r="I700" s="207" t="s">
        <v>486</v>
      </c>
      <c r="J700" s="207" t="s">
        <v>490</v>
      </c>
      <c r="K700" s="207" t="s">
        <v>494</v>
      </c>
      <c r="L700" s="207" t="s">
        <v>498</v>
      </c>
      <c r="M700" s="207" t="s">
        <v>503</v>
      </c>
      <c r="N700" s="207" t="s">
        <v>508</v>
      </c>
      <c r="O700" s="207" t="s">
        <v>512</v>
      </c>
      <c r="P700" s="123">
        <f t="shared" si="44"/>
        <v>100</v>
      </c>
      <c r="Q700" s="208" t="str">
        <f t="shared" si="45"/>
        <v>Fuerte</v>
      </c>
      <c r="R700" s="207" t="s">
        <v>516</v>
      </c>
      <c r="S700" s="224" t="str">
        <f t="shared" si="46"/>
        <v>FuerteFuerte</v>
      </c>
      <c r="T700" s="224">
        <f>IFERROR(VLOOKUP(S700,'Tablas de calculos'!$AU$16:$AV$24,2,FALSE),"")</f>
        <v>1</v>
      </c>
      <c r="U700" s="208" t="str">
        <f>IFERROR(VLOOKUP(T700,'Tablas de calculos'!$AV$16:$AY$24,4),"")</f>
        <v>Fuerte</v>
      </c>
      <c r="V700" s="207" t="s">
        <v>578</v>
      </c>
      <c r="W700" s="207" t="s">
        <v>578</v>
      </c>
      <c r="X700" s="123" t="str">
        <f t="shared" si="47"/>
        <v>FuerteDirectamenteDirectamente</v>
      </c>
      <c r="Y700" s="208">
        <f>IFERROR(VLOOKUP(X700,'Tablas de calculos'!$AZ$4:$BE$11,5,FALSE),"")</f>
        <v>2</v>
      </c>
      <c r="Z700" s="208">
        <f>IFERROR(VLOOKUP(X700,'Tablas de calculos'!$AZ$4:$BE$11,6,FALSE),"")</f>
        <v>2</v>
      </c>
    </row>
    <row r="701" spans="1:26" ht="90" x14ac:dyDescent="0.25">
      <c r="A701" s="232" t="s">
        <v>122</v>
      </c>
      <c r="B701" s="61">
        <v>4</v>
      </c>
      <c r="C701" s="205" t="str">
        <f>+VLOOKUP(Tabla9[[#This Row],[Cod. Riesgo]],Tabla_Riesgos[[Número]:[Tipo de Riesgo]],6,FALSE)</f>
        <v>Corrupción</v>
      </c>
      <c r="D701" s="119" t="s">
        <v>12</v>
      </c>
      <c r="E701" s="120" t="s">
        <v>622</v>
      </c>
      <c r="F701" s="121"/>
      <c r="G701" s="125" t="s">
        <v>181</v>
      </c>
      <c r="H701" s="472"/>
      <c r="I701" s="207" t="s">
        <v>486</v>
      </c>
      <c r="J701" s="207" t="s">
        <v>490</v>
      </c>
      <c r="K701" s="207" t="s">
        <v>494</v>
      </c>
      <c r="L701" s="207" t="s">
        <v>498</v>
      </c>
      <c r="M701" s="207" t="s">
        <v>503</v>
      </c>
      <c r="N701" s="207" t="s">
        <v>508</v>
      </c>
      <c r="O701" s="207" t="s">
        <v>512</v>
      </c>
      <c r="P701" s="123">
        <f t="shared" si="44"/>
        <v>100</v>
      </c>
      <c r="Q701" s="208" t="str">
        <f t="shared" si="45"/>
        <v>Fuerte</v>
      </c>
      <c r="R701" s="207" t="s">
        <v>516</v>
      </c>
      <c r="S701" s="224" t="str">
        <f t="shared" si="46"/>
        <v>FuerteFuerte</v>
      </c>
      <c r="T701" s="224">
        <f>IFERROR(VLOOKUP(S701,'Tablas de calculos'!$AU$16:$AV$24,2,FALSE),"")</f>
        <v>1</v>
      </c>
      <c r="U701" s="208" t="str">
        <f>IFERROR(VLOOKUP(T701,'Tablas de calculos'!$AV$16:$AY$24,4),"")</f>
        <v>Fuerte</v>
      </c>
      <c r="V701" s="207" t="s">
        <v>578</v>
      </c>
      <c r="W701" s="207" t="s">
        <v>578</v>
      </c>
      <c r="X701" s="123" t="str">
        <f t="shared" si="47"/>
        <v>FuerteDirectamenteDirectamente</v>
      </c>
      <c r="Y701" s="208">
        <f>IFERROR(VLOOKUP(X701,'Tablas de calculos'!$AZ$4:$BE$11,5,FALSE),"")</f>
        <v>2</v>
      </c>
      <c r="Z701" s="208">
        <f>IFERROR(VLOOKUP(X701,'Tablas de calculos'!$AZ$4:$BE$11,6,FALSE),"")</f>
        <v>2</v>
      </c>
    </row>
    <row r="702" spans="1:26" ht="90" x14ac:dyDescent="0.25">
      <c r="A702" s="232" t="s">
        <v>122</v>
      </c>
      <c r="B702" s="61">
        <v>4</v>
      </c>
      <c r="C702" s="205" t="str">
        <f>+VLOOKUP(Tabla9[[#This Row],[Cod. Riesgo]],Tabla_Riesgos[[Número]:[Tipo de Riesgo]],6,FALSE)</f>
        <v>Corrupción</v>
      </c>
      <c r="D702" s="119" t="s">
        <v>12</v>
      </c>
      <c r="E702" s="120" t="s">
        <v>622</v>
      </c>
      <c r="F702" s="121"/>
      <c r="G702" s="125" t="s">
        <v>182</v>
      </c>
      <c r="H702" s="472"/>
      <c r="I702" s="207" t="s">
        <v>486</v>
      </c>
      <c r="J702" s="207" t="s">
        <v>490</v>
      </c>
      <c r="K702" s="207" t="s">
        <v>494</v>
      </c>
      <c r="L702" s="207" t="s">
        <v>498</v>
      </c>
      <c r="M702" s="207" t="s">
        <v>503</v>
      </c>
      <c r="N702" s="207" t="s">
        <v>508</v>
      </c>
      <c r="O702" s="207" t="s">
        <v>512</v>
      </c>
      <c r="P702" s="123">
        <f t="shared" si="44"/>
        <v>100</v>
      </c>
      <c r="Q702" s="208" t="str">
        <f t="shared" si="45"/>
        <v>Fuerte</v>
      </c>
      <c r="R702" s="207" t="s">
        <v>516</v>
      </c>
      <c r="S702" s="224" t="str">
        <f t="shared" si="46"/>
        <v>FuerteFuerte</v>
      </c>
      <c r="T702" s="224">
        <f>IFERROR(VLOOKUP(S702,'Tablas de calculos'!$AU$16:$AV$24,2,FALSE),"")</f>
        <v>1</v>
      </c>
      <c r="U702" s="208" t="str">
        <f>IFERROR(VLOOKUP(T702,'Tablas de calculos'!$AV$16:$AY$24,4),"")</f>
        <v>Fuerte</v>
      </c>
      <c r="V702" s="207" t="s">
        <v>578</v>
      </c>
      <c r="W702" s="207" t="s">
        <v>578</v>
      </c>
      <c r="X702" s="123" t="str">
        <f t="shared" si="47"/>
        <v>FuerteDirectamenteDirectamente</v>
      </c>
      <c r="Y702" s="208">
        <f>IFERROR(VLOOKUP(X702,'Tablas de calculos'!$AZ$4:$BE$11,5,FALSE),"")</f>
        <v>2</v>
      </c>
      <c r="Z702" s="208">
        <f>IFERROR(VLOOKUP(X702,'Tablas de calculos'!$AZ$4:$BE$11,6,FALSE),"")</f>
        <v>2</v>
      </c>
    </row>
    <row r="703" spans="1:26" ht="90" x14ac:dyDescent="0.25">
      <c r="A703" s="232" t="s">
        <v>122</v>
      </c>
      <c r="B703" s="61">
        <v>4</v>
      </c>
      <c r="C703" s="205" t="str">
        <f>+VLOOKUP(Tabla9[[#This Row],[Cod. Riesgo]],Tabla_Riesgos[[Número]:[Tipo de Riesgo]],6,FALSE)</f>
        <v>Corrupción</v>
      </c>
      <c r="D703" s="119" t="s">
        <v>12</v>
      </c>
      <c r="E703" s="120" t="s">
        <v>622</v>
      </c>
      <c r="F703" s="121"/>
      <c r="G703" s="125" t="s">
        <v>183</v>
      </c>
      <c r="H703" s="472"/>
      <c r="I703" s="207" t="s">
        <v>486</v>
      </c>
      <c r="J703" s="207" t="s">
        <v>490</v>
      </c>
      <c r="K703" s="207" t="s">
        <v>494</v>
      </c>
      <c r="L703" s="207" t="s">
        <v>498</v>
      </c>
      <c r="M703" s="207" t="s">
        <v>503</v>
      </c>
      <c r="N703" s="207" t="s">
        <v>508</v>
      </c>
      <c r="O703" s="207" t="s">
        <v>512</v>
      </c>
      <c r="P703" s="123">
        <f t="shared" si="44"/>
        <v>100</v>
      </c>
      <c r="Q703" s="208" t="str">
        <f t="shared" si="45"/>
        <v>Fuerte</v>
      </c>
      <c r="R703" s="207" t="s">
        <v>516</v>
      </c>
      <c r="S703" s="224" t="str">
        <f t="shared" si="46"/>
        <v>FuerteFuerte</v>
      </c>
      <c r="T703" s="224">
        <f>IFERROR(VLOOKUP(S703,'Tablas de calculos'!$AU$16:$AV$24,2,FALSE),"")</f>
        <v>1</v>
      </c>
      <c r="U703" s="208" t="str">
        <f>IFERROR(VLOOKUP(T703,'Tablas de calculos'!$AV$16:$AY$24,4),"")</f>
        <v>Fuerte</v>
      </c>
      <c r="V703" s="207" t="s">
        <v>578</v>
      </c>
      <c r="W703" s="207" t="s">
        <v>578</v>
      </c>
      <c r="X703" s="123" t="str">
        <f t="shared" si="47"/>
        <v>FuerteDirectamenteDirectamente</v>
      </c>
      <c r="Y703" s="208">
        <f>IFERROR(VLOOKUP(X703,'Tablas de calculos'!$AZ$4:$BE$11,5,FALSE),"")</f>
        <v>2</v>
      </c>
      <c r="Z703" s="208">
        <f>IFERROR(VLOOKUP(X703,'Tablas de calculos'!$AZ$4:$BE$11,6,FALSE),"")</f>
        <v>2</v>
      </c>
    </row>
    <row r="704" spans="1:26" ht="60" x14ac:dyDescent="0.25">
      <c r="A704" s="232" t="s">
        <v>122</v>
      </c>
      <c r="B704" s="61">
        <v>5</v>
      </c>
      <c r="C704" s="205" t="str">
        <f>+VLOOKUP(Tabla9[[#This Row],[Cod. Riesgo]],Tabla_Riesgos[[Número]:[Tipo de Riesgo]],6,FALSE)</f>
        <v>Operativo</v>
      </c>
      <c r="D704" s="119" t="s">
        <v>12</v>
      </c>
      <c r="E704" s="120" t="s">
        <v>624</v>
      </c>
      <c r="F704" s="121"/>
      <c r="G704" s="125" t="s">
        <v>184</v>
      </c>
      <c r="H704" s="472"/>
      <c r="I704" s="207" t="s">
        <v>486</v>
      </c>
      <c r="J704" s="207" t="s">
        <v>490</v>
      </c>
      <c r="K704" s="207" t="s">
        <v>494</v>
      </c>
      <c r="L704" s="207" t="s">
        <v>498</v>
      </c>
      <c r="M704" s="207" t="s">
        <v>503</v>
      </c>
      <c r="N704" s="207" t="s">
        <v>508</v>
      </c>
      <c r="O704" s="207" t="s">
        <v>512</v>
      </c>
      <c r="P704" s="123">
        <f t="shared" si="44"/>
        <v>100</v>
      </c>
      <c r="Q704" s="208" t="str">
        <f t="shared" si="45"/>
        <v>Fuerte</v>
      </c>
      <c r="R704" s="207" t="s">
        <v>516</v>
      </c>
      <c r="S704" s="224" t="str">
        <f t="shared" si="46"/>
        <v>FuerteFuerte</v>
      </c>
      <c r="T704" s="224">
        <f>IFERROR(VLOOKUP(S704,'Tablas de calculos'!$AU$16:$AV$24,2,FALSE),"")</f>
        <v>1</v>
      </c>
      <c r="U704" s="208" t="str">
        <f>IFERROR(VLOOKUP(T704,'Tablas de calculos'!$AV$16:$AY$24,4),"")</f>
        <v>Fuerte</v>
      </c>
      <c r="V704" s="207" t="s">
        <v>578</v>
      </c>
      <c r="W704" s="207" t="s">
        <v>578</v>
      </c>
      <c r="X704" s="123" t="str">
        <f t="shared" si="47"/>
        <v>FuerteDirectamenteDirectamente</v>
      </c>
      <c r="Y704" s="208">
        <f>IFERROR(VLOOKUP(X704,'Tablas de calculos'!$AZ$4:$BE$11,5,FALSE),"")</f>
        <v>2</v>
      </c>
      <c r="Z704" s="208">
        <f>IFERROR(VLOOKUP(X704,'Tablas de calculos'!$AZ$4:$BE$11,6,FALSE),"")</f>
        <v>2</v>
      </c>
    </row>
    <row r="705" spans="1:26" ht="75" x14ac:dyDescent="0.25">
      <c r="A705" s="232" t="s">
        <v>122</v>
      </c>
      <c r="B705" s="61">
        <v>6</v>
      </c>
      <c r="C705" s="205" t="str">
        <f>+VLOOKUP(Tabla9[[#This Row],[Cod. Riesgo]],Tabla_Riesgos[[Número]:[Tipo de Riesgo]],6,FALSE)</f>
        <v>Corrupción</v>
      </c>
      <c r="D705" s="119" t="s">
        <v>12</v>
      </c>
      <c r="E705" s="120" t="s">
        <v>639</v>
      </c>
      <c r="F705" s="121"/>
      <c r="G705" s="125" t="s">
        <v>183</v>
      </c>
      <c r="H705" s="472"/>
      <c r="I705" s="207" t="s">
        <v>486</v>
      </c>
      <c r="J705" s="207" t="s">
        <v>490</v>
      </c>
      <c r="K705" s="207" t="s">
        <v>494</v>
      </c>
      <c r="L705" s="207" t="s">
        <v>498</v>
      </c>
      <c r="M705" s="207" t="s">
        <v>503</v>
      </c>
      <c r="N705" s="207" t="s">
        <v>508</v>
      </c>
      <c r="O705" s="207" t="s">
        <v>512</v>
      </c>
      <c r="P705" s="123">
        <f t="shared" si="44"/>
        <v>100</v>
      </c>
      <c r="Q705" s="208" t="str">
        <f t="shared" si="45"/>
        <v>Fuerte</v>
      </c>
      <c r="R705" s="207" t="s">
        <v>516</v>
      </c>
      <c r="S705" s="224" t="str">
        <f t="shared" si="46"/>
        <v>FuerteFuerte</v>
      </c>
      <c r="T705" s="224">
        <f>IFERROR(VLOOKUP(S705,'Tablas de calculos'!$AU$16:$AV$24,2,FALSE),"")</f>
        <v>1</v>
      </c>
      <c r="U705" s="208" t="str">
        <f>IFERROR(VLOOKUP(T705,'Tablas de calculos'!$AV$16:$AY$24,4),"")</f>
        <v>Fuerte</v>
      </c>
      <c r="V705" s="207" t="s">
        <v>578</v>
      </c>
      <c r="W705" s="207" t="s">
        <v>578</v>
      </c>
      <c r="X705" s="123" t="str">
        <f t="shared" si="47"/>
        <v>FuerteDirectamenteDirectamente</v>
      </c>
      <c r="Y705" s="208">
        <f>IFERROR(VLOOKUP(X705,'Tablas de calculos'!$AZ$4:$BE$11,5,FALSE),"")</f>
        <v>2</v>
      </c>
      <c r="Z705" s="208">
        <f>IFERROR(VLOOKUP(X705,'Tablas de calculos'!$AZ$4:$BE$11,6,FALSE),"")</f>
        <v>2</v>
      </c>
    </row>
    <row r="706" spans="1:26" ht="60" x14ac:dyDescent="0.25">
      <c r="A706" s="232" t="s">
        <v>122</v>
      </c>
      <c r="B706" s="61">
        <v>6</v>
      </c>
      <c r="C706" s="205" t="str">
        <f>+VLOOKUP(Tabla9[[#This Row],[Cod. Riesgo]],Tabla_Riesgos[[Número]:[Tipo de Riesgo]],6,FALSE)</f>
        <v>Corrupción</v>
      </c>
      <c r="D706" s="119" t="s">
        <v>12</v>
      </c>
      <c r="E706" s="120" t="s">
        <v>639</v>
      </c>
      <c r="F706" s="121"/>
      <c r="G706" s="125" t="s">
        <v>185</v>
      </c>
      <c r="H706" s="472"/>
      <c r="I706" s="207" t="s">
        <v>486</v>
      </c>
      <c r="J706" s="207" t="s">
        <v>490</v>
      </c>
      <c r="K706" s="207" t="s">
        <v>494</v>
      </c>
      <c r="L706" s="207" t="s">
        <v>498</v>
      </c>
      <c r="M706" s="207" t="s">
        <v>503</v>
      </c>
      <c r="N706" s="207" t="s">
        <v>508</v>
      </c>
      <c r="O706" s="207" t="s">
        <v>512</v>
      </c>
      <c r="P706" s="123">
        <f t="shared" si="44"/>
        <v>100</v>
      </c>
      <c r="Q706" s="208" t="str">
        <f t="shared" si="45"/>
        <v>Fuerte</v>
      </c>
      <c r="R706" s="207" t="s">
        <v>516</v>
      </c>
      <c r="S706" s="224" t="str">
        <f t="shared" si="46"/>
        <v>FuerteFuerte</v>
      </c>
      <c r="T706" s="224">
        <f>IFERROR(VLOOKUP(S706,'Tablas de calculos'!$AU$16:$AV$24,2,FALSE),"")</f>
        <v>1</v>
      </c>
      <c r="U706" s="208" t="str">
        <f>IFERROR(VLOOKUP(T706,'Tablas de calculos'!$AV$16:$AY$24,4),"")</f>
        <v>Fuerte</v>
      </c>
      <c r="V706" s="207" t="s">
        <v>578</v>
      </c>
      <c r="W706" s="207" t="s">
        <v>578</v>
      </c>
      <c r="X706" s="123" t="str">
        <f t="shared" si="47"/>
        <v>FuerteDirectamenteDirectamente</v>
      </c>
      <c r="Y706" s="208">
        <f>IFERROR(VLOOKUP(X706,'Tablas de calculos'!$AZ$4:$BE$11,5,FALSE),"")</f>
        <v>2</v>
      </c>
      <c r="Z706" s="208">
        <f>IFERROR(VLOOKUP(X706,'Tablas de calculos'!$AZ$4:$BE$11,6,FALSE),"")</f>
        <v>2</v>
      </c>
    </row>
    <row r="707" spans="1:26" ht="60" x14ac:dyDescent="0.25">
      <c r="A707" s="232" t="s">
        <v>122</v>
      </c>
      <c r="B707" s="61">
        <v>6</v>
      </c>
      <c r="C707" s="205" t="str">
        <f>+VLOOKUP(Tabla9[[#This Row],[Cod. Riesgo]],Tabla_Riesgos[[Número]:[Tipo de Riesgo]],6,FALSE)</f>
        <v>Corrupción</v>
      </c>
      <c r="D707" s="119" t="s">
        <v>12</v>
      </c>
      <c r="E707" s="120" t="s">
        <v>639</v>
      </c>
      <c r="F707" s="121"/>
      <c r="G707" s="125" t="s">
        <v>177</v>
      </c>
      <c r="H707" s="472"/>
      <c r="I707" s="207" t="s">
        <v>486</v>
      </c>
      <c r="J707" s="207" t="s">
        <v>490</v>
      </c>
      <c r="K707" s="207" t="s">
        <v>494</v>
      </c>
      <c r="L707" s="207" t="s">
        <v>498</v>
      </c>
      <c r="M707" s="207" t="s">
        <v>503</v>
      </c>
      <c r="N707" s="207" t="s">
        <v>508</v>
      </c>
      <c r="O707" s="207" t="s">
        <v>512</v>
      </c>
      <c r="P707" s="123">
        <f t="shared" si="44"/>
        <v>100</v>
      </c>
      <c r="Q707" s="208" t="str">
        <f t="shared" si="45"/>
        <v>Fuerte</v>
      </c>
      <c r="R707" s="207" t="s">
        <v>516</v>
      </c>
      <c r="S707" s="224" t="str">
        <f t="shared" si="46"/>
        <v>FuerteFuerte</v>
      </c>
      <c r="T707" s="224">
        <f>IFERROR(VLOOKUP(S707,'Tablas de calculos'!$AU$16:$AV$24,2,FALSE),"")</f>
        <v>1</v>
      </c>
      <c r="U707" s="208" t="str">
        <f>IFERROR(VLOOKUP(T707,'Tablas de calculos'!$AV$16:$AY$24,4),"")</f>
        <v>Fuerte</v>
      </c>
      <c r="V707" s="207" t="s">
        <v>578</v>
      </c>
      <c r="W707" s="207" t="s">
        <v>578</v>
      </c>
      <c r="X707" s="123" t="str">
        <f t="shared" si="47"/>
        <v>FuerteDirectamenteDirectamente</v>
      </c>
      <c r="Y707" s="208">
        <f>IFERROR(VLOOKUP(X707,'Tablas de calculos'!$AZ$4:$BE$11,5,FALSE),"")</f>
        <v>2</v>
      </c>
      <c r="Z707" s="208">
        <f>IFERROR(VLOOKUP(X707,'Tablas de calculos'!$AZ$4:$BE$11,6,FALSE),"")</f>
        <v>2</v>
      </c>
    </row>
    <row r="708" spans="1:26" ht="60" x14ac:dyDescent="0.25">
      <c r="A708" s="232" t="s">
        <v>122</v>
      </c>
      <c r="B708" s="61">
        <v>6</v>
      </c>
      <c r="C708" s="205" t="str">
        <f>+VLOOKUP(Tabla9[[#This Row],[Cod. Riesgo]],Tabla_Riesgos[[Número]:[Tipo de Riesgo]],6,FALSE)</f>
        <v>Corrupción</v>
      </c>
      <c r="D708" s="119" t="s">
        <v>12</v>
      </c>
      <c r="E708" s="120" t="s">
        <v>639</v>
      </c>
      <c r="F708" s="121"/>
      <c r="G708" s="125" t="s">
        <v>186</v>
      </c>
      <c r="H708" s="472"/>
      <c r="I708" s="207" t="s">
        <v>486</v>
      </c>
      <c r="J708" s="207" t="s">
        <v>490</v>
      </c>
      <c r="K708" s="207" t="s">
        <v>494</v>
      </c>
      <c r="L708" s="207" t="s">
        <v>498</v>
      </c>
      <c r="M708" s="207" t="s">
        <v>503</v>
      </c>
      <c r="N708" s="207" t="s">
        <v>508</v>
      </c>
      <c r="O708" s="207" t="s">
        <v>512</v>
      </c>
      <c r="P708" s="123">
        <f t="shared" si="44"/>
        <v>100</v>
      </c>
      <c r="Q708" s="208" t="str">
        <f t="shared" si="45"/>
        <v>Fuerte</v>
      </c>
      <c r="R708" s="207" t="s">
        <v>516</v>
      </c>
      <c r="S708" s="224" t="str">
        <f t="shared" si="46"/>
        <v>FuerteFuerte</v>
      </c>
      <c r="T708" s="224">
        <f>IFERROR(VLOOKUP(S708,'Tablas de calculos'!$AU$16:$AV$24,2,FALSE),"")</f>
        <v>1</v>
      </c>
      <c r="U708" s="208" t="str">
        <f>IFERROR(VLOOKUP(T708,'Tablas de calculos'!$AV$16:$AY$24,4),"")</f>
        <v>Fuerte</v>
      </c>
      <c r="V708" s="207" t="s">
        <v>578</v>
      </c>
      <c r="W708" s="207" t="s">
        <v>578</v>
      </c>
      <c r="X708" s="123" t="str">
        <f t="shared" si="47"/>
        <v>FuerteDirectamenteDirectamente</v>
      </c>
      <c r="Y708" s="208">
        <f>IFERROR(VLOOKUP(X708,'Tablas de calculos'!$AZ$4:$BE$11,5,FALSE),"")</f>
        <v>2</v>
      </c>
      <c r="Z708" s="208">
        <f>IFERROR(VLOOKUP(X708,'Tablas de calculos'!$AZ$4:$BE$11,6,FALSE),"")</f>
        <v>2</v>
      </c>
    </row>
    <row r="709" spans="1:26" ht="75" x14ac:dyDescent="0.25">
      <c r="A709" s="232" t="s">
        <v>122</v>
      </c>
      <c r="B709" s="61">
        <v>7</v>
      </c>
      <c r="C709" s="205" t="str">
        <f>+VLOOKUP(Tabla9[[#This Row],[Cod. Riesgo]],Tabla_Riesgos[[Número]:[Tipo de Riesgo]],6,FALSE)</f>
        <v>Corrupción</v>
      </c>
      <c r="D709" s="119" t="s">
        <v>12</v>
      </c>
      <c r="E709" s="120" t="s">
        <v>392</v>
      </c>
      <c r="F709" s="121"/>
      <c r="G709" s="125" t="s">
        <v>179</v>
      </c>
      <c r="H709" s="472"/>
      <c r="I709" s="207" t="s">
        <v>486</v>
      </c>
      <c r="J709" s="207" t="s">
        <v>490</v>
      </c>
      <c r="K709" s="207" t="s">
        <v>494</v>
      </c>
      <c r="L709" s="207" t="s">
        <v>498</v>
      </c>
      <c r="M709" s="207" t="s">
        <v>503</v>
      </c>
      <c r="N709" s="207" t="s">
        <v>508</v>
      </c>
      <c r="O709" s="207" t="s">
        <v>512</v>
      </c>
      <c r="P709" s="123">
        <f t="shared" ref="P709:P772" si="48">IFERROR(IF(I709="Asignado",15,0)+IF(J709="Adecuado",15,0)+IF(K709="Oportuna",15,0)+IF(L709="Prevenir",15,0)+IF(L709="Detectar",10,0)+IF(M709="Confiable",15,0)+IF(N709="Se investigan y resuelven oportunamente",15,0)+IF(O709="Completa",10,0)+IF(O709="Incompleta",5,0),"")</f>
        <v>100</v>
      </c>
      <c r="Q709" s="208" t="str">
        <f t="shared" ref="Q709:Q772" si="49">IF(P709&lt;86,"Debil",IF(P709&lt;96,"Moderado","Fuerte"))</f>
        <v>Fuerte</v>
      </c>
      <c r="R709" s="207" t="s">
        <v>516</v>
      </c>
      <c r="S709" s="224" t="str">
        <f t="shared" ref="S709:S772" si="50">_xlfn.CONCAT(Q709,R709)</f>
        <v>FuerteFuerte</v>
      </c>
      <c r="T709" s="224">
        <f>IFERROR(VLOOKUP(S709,'Tablas de calculos'!$AU$16:$AV$24,2,FALSE),"")</f>
        <v>1</v>
      </c>
      <c r="U709" s="208" t="str">
        <f>IFERROR(VLOOKUP(T709,'Tablas de calculos'!$AV$16:$AY$24,4),"")</f>
        <v>Fuerte</v>
      </c>
      <c r="V709" s="207" t="s">
        <v>578</v>
      </c>
      <c r="W709" s="207" t="s">
        <v>578</v>
      </c>
      <c r="X709" s="123" t="str">
        <f t="shared" ref="X709:X772" si="51">CONCATENATE(U709,V709,W709)</f>
        <v>FuerteDirectamenteDirectamente</v>
      </c>
      <c r="Y709" s="208">
        <f>IFERROR(VLOOKUP(X709,'Tablas de calculos'!$AZ$4:$BE$11,5,FALSE),"")</f>
        <v>2</v>
      </c>
      <c r="Z709" s="208">
        <f>IFERROR(VLOOKUP(X709,'Tablas de calculos'!$AZ$4:$BE$11,6,FALSE),"")</f>
        <v>2</v>
      </c>
    </row>
    <row r="710" spans="1:26" ht="60" x14ac:dyDescent="0.25">
      <c r="A710" s="232" t="s">
        <v>122</v>
      </c>
      <c r="B710" s="61">
        <v>7</v>
      </c>
      <c r="C710" s="205" t="str">
        <f>+VLOOKUP(Tabla9[[#This Row],[Cod. Riesgo]],Tabla_Riesgos[[Número]:[Tipo de Riesgo]],6,FALSE)</f>
        <v>Corrupción</v>
      </c>
      <c r="D710" s="119" t="s">
        <v>12</v>
      </c>
      <c r="E710" s="120" t="s">
        <v>392</v>
      </c>
      <c r="F710" s="121"/>
      <c r="G710" s="125" t="s">
        <v>177</v>
      </c>
      <c r="H710" s="472"/>
      <c r="I710" s="207" t="s">
        <v>486</v>
      </c>
      <c r="J710" s="207" t="s">
        <v>490</v>
      </c>
      <c r="K710" s="207" t="s">
        <v>494</v>
      </c>
      <c r="L710" s="207" t="s">
        <v>498</v>
      </c>
      <c r="M710" s="207" t="s">
        <v>503</v>
      </c>
      <c r="N710" s="207" t="s">
        <v>508</v>
      </c>
      <c r="O710" s="207" t="s">
        <v>512</v>
      </c>
      <c r="P710" s="123">
        <f t="shared" si="48"/>
        <v>100</v>
      </c>
      <c r="Q710" s="208" t="str">
        <f t="shared" si="49"/>
        <v>Fuerte</v>
      </c>
      <c r="R710" s="207" t="s">
        <v>516</v>
      </c>
      <c r="S710" s="224" t="str">
        <f t="shared" si="50"/>
        <v>FuerteFuerte</v>
      </c>
      <c r="T710" s="224">
        <f>IFERROR(VLOOKUP(S710,'Tablas de calculos'!$AU$16:$AV$24,2,FALSE),"")</f>
        <v>1</v>
      </c>
      <c r="U710" s="208" t="str">
        <f>IFERROR(VLOOKUP(T710,'Tablas de calculos'!$AV$16:$AY$24,4),"")</f>
        <v>Fuerte</v>
      </c>
      <c r="V710" s="207" t="s">
        <v>578</v>
      </c>
      <c r="W710" s="207" t="s">
        <v>578</v>
      </c>
      <c r="X710" s="123" t="str">
        <f t="shared" si="51"/>
        <v>FuerteDirectamenteDirectamente</v>
      </c>
      <c r="Y710" s="208">
        <f>IFERROR(VLOOKUP(X710,'Tablas de calculos'!$AZ$4:$BE$11,5,FALSE),"")</f>
        <v>2</v>
      </c>
      <c r="Z710" s="208">
        <f>IFERROR(VLOOKUP(X710,'Tablas de calculos'!$AZ$4:$BE$11,6,FALSE),"")</f>
        <v>2</v>
      </c>
    </row>
    <row r="711" spans="1:26" ht="60" x14ac:dyDescent="0.25">
      <c r="A711" s="232" t="s">
        <v>122</v>
      </c>
      <c r="B711" s="61">
        <v>7</v>
      </c>
      <c r="C711" s="205" t="str">
        <f>+VLOOKUP(Tabla9[[#This Row],[Cod. Riesgo]],Tabla_Riesgos[[Número]:[Tipo de Riesgo]],6,FALSE)</f>
        <v>Corrupción</v>
      </c>
      <c r="D711" s="119" t="s">
        <v>12</v>
      </c>
      <c r="E711" s="120" t="s">
        <v>392</v>
      </c>
      <c r="F711" s="121"/>
      <c r="G711" s="125" t="s">
        <v>186</v>
      </c>
      <c r="H711" s="472"/>
      <c r="I711" s="207" t="s">
        <v>486</v>
      </c>
      <c r="J711" s="207" t="s">
        <v>490</v>
      </c>
      <c r="K711" s="207" t="s">
        <v>494</v>
      </c>
      <c r="L711" s="207" t="s">
        <v>498</v>
      </c>
      <c r="M711" s="207" t="s">
        <v>503</v>
      </c>
      <c r="N711" s="207" t="s">
        <v>508</v>
      </c>
      <c r="O711" s="207" t="s">
        <v>512</v>
      </c>
      <c r="P711" s="123">
        <f t="shared" si="48"/>
        <v>100</v>
      </c>
      <c r="Q711" s="208" t="str">
        <f t="shared" si="49"/>
        <v>Fuerte</v>
      </c>
      <c r="R711" s="207" t="s">
        <v>516</v>
      </c>
      <c r="S711" s="224" t="str">
        <f t="shared" si="50"/>
        <v>FuerteFuerte</v>
      </c>
      <c r="T711" s="224">
        <f>IFERROR(VLOOKUP(S711,'Tablas de calculos'!$AU$16:$AV$24,2,FALSE),"")</f>
        <v>1</v>
      </c>
      <c r="U711" s="208" t="str">
        <f>IFERROR(VLOOKUP(T711,'Tablas de calculos'!$AV$16:$AY$24,4),"")</f>
        <v>Fuerte</v>
      </c>
      <c r="V711" s="207" t="s">
        <v>578</v>
      </c>
      <c r="W711" s="207" t="s">
        <v>578</v>
      </c>
      <c r="X711" s="123" t="str">
        <f t="shared" si="51"/>
        <v>FuerteDirectamenteDirectamente</v>
      </c>
      <c r="Y711" s="208">
        <f>IFERROR(VLOOKUP(X711,'Tablas de calculos'!$AZ$4:$BE$11,5,FALSE),"")</f>
        <v>2</v>
      </c>
      <c r="Z711" s="208">
        <f>IFERROR(VLOOKUP(X711,'Tablas de calculos'!$AZ$4:$BE$11,6,FALSE),"")</f>
        <v>2</v>
      </c>
    </row>
    <row r="712" spans="1:26" ht="75" x14ac:dyDescent="0.25">
      <c r="A712" s="232" t="s">
        <v>122</v>
      </c>
      <c r="B712" s="61">
        <v>8</v>
      </c>
      <c r="C712" s="205" t="str">
        <f>+VLOOKUP(Tabla9[[#This Row],[Cod. Riesgo]],Tabla_Riesgos[[Número]:[Tipo de Riesgo]],6,FALSE)</f>
        <v>Corrupción</v>
      </c>
      <c r="D712" s="119" t="s">
        <v>12</v>
      </c>
      <c r="E712" s="120" t="s">
        <v>641</v>
      </c>
      <c r="F712" s="121"/>
      <c r="G712" s="125" t="s">
        <v>179</v>
      </c>
      <c r="H712" s="472"/>
      <c r="I712" s="207" t="s">
        <v>486</v>
      </c>
      <c r="J712" s="207" t="s">
        <v>490</v>
      </c>
      <c r="K712" s="207" t="s">
        <v>494</v>
      </c>
      <c r="L712" s="207" t="s">
        <v>498</v>
      </c>
      <c r="M712" s="207" t="s">
        <v>503</v>
      </c>
      <c r="N712" s="207" t="s">
        <v>508</v>
      </c>
      <c r="O712" s="207" t="s">
        <v>512</v>
      </c>
      <c r="P712" s="123">
        <f t="shared" si="48"/>
        <v>100</v>
      </c>
      <c r="Q712" s="208" t="str">
        <f t="shared" si="49"/>
        <v>Fuerte</v>
      </c>
      <c r="R712" s="207" t="s">
        <v>516</v>
      </c>
      <c r="S712" s="224" t="str">
        <f t="shared" si="50"/>
        <v>FuerteFuerte</v>
      </c>
      <c r="T712" s="224">
        <f>IFERROR(VLOOKUP(S712,'Tablas de calculos'!$AU$16:$AV$24,2,FALSE),"")</f>
        <v>1</v>
      </c>
      <c r="U712" s="208" t="str">
        <f>IFERROR(VLOOKUP(T712,'Tablas de calculos'!$AV$16:$AY$24,4),"")</f>
        <v>Fuerte</v>
      </c>
      <c r="V712" s="207" t="s">
        <v>578</v>
      </c>
      <c r="W712" s="207" t="s">
        <v>578</v>
      </c>
      <c r="X712" s="123" t="str">
        <f t="shared" si="51"/>
        <v>FuerteDirectamenteDirectamente</v>
      </c>
      <c r="Y712" s="208">
        <f>IFERROR(VLOOKUP(X712,'Tablas de calculos'!$AZ$4:$BE$11,5,FALSE),"")</f>
        <v>2</v>
      </c>
      <c r="Z712" s="208">
        <f>IFERROR(VLOOKUP(X712,'Tablas de calculos'!$AZ$4:$BE$11,6,FALSE),"")</f>
        <v>2</v>
      </c>
    </row>
    <row r="713" spans="1:26" ht="75" x14ac:dyDescent="0.25">
      <c r="A713" s="232" t="s">
        <v>122</v>
      </c>
      <c r="B713" s="61">
        <v>8</v>
      </c>
      <c r="C713" s="205" t="str">
        <f>+VLOOKUP(Tabla9[[#This Row],[Cod. Riesgo]],Tabla_Riesgos[[Número]:[Tipo de Riesgo]],6,FALSE)</f>
        <v>Corrupción</v>
      </c>
      <c r="D713" s="119" t="s">
        <v>12</v>
      </c>
      <c r="E713" s="120" t="s">
        <v>641</v>
      </c>
      <c r="F713" s="121"/>
      <c r="G713" s="125" t="s">
        <v>185</v>
      </c>
      <c r="H713" s="472"/>
      <c r="I713" s="207" t="s">
        <v>486</v>
      </c>
      <c r="J713" s="207" t="s">
        <v>490</v>
      </c>
      <c r="K713" s="207" t="s">
        <v>494</v>
      </c>
      <c r="L713" s="207" t="s">
        <v>498</v>
      </c>
      <c r="M713" s="207" t="s">
        <v>503</v>
      </c>
      <c r="N713" s="207" t="s">
        <v>508</v>
      </c>
      <c r="O713" s="207" t="s">
        <v>512</v>
      </c>
      <c r="P713" s="123">
        <f t="shared" si="48"/>
        <v>100</v>
      </c>
      <c r="Q713" s="208" t="str">
        <f t="shared" si="49"/>
        <v>Fuerte</v>
      </c>
      <c r="R713" s="207" t="s">
        <v>516</v>
      </c>
      <c r="S713" s="224" t="str">
        <f t="shared" si="50"/>
        <v>FuerteFuerte</v>
      </c>
      <c r="T713" s="224">
        <f>IFERROR(VLOOKUP(S713,'Tablas de calculos'!$AU$16:$AV$24,2,FALSE),"")</f>
        <v>1</v>
      </c>
      <c r="U713" s="208" t="str">
        <f>IFERROR(VLOOKUP(T713,'Tablas de calculos'!$AV$16:$AY$24,4),"")</f>
        <v>Fuerte</v>
      </c>
      <c r="V713" s="207" t="s">
        <v>578</v>
      </c>
      <c r="W713" s="207" t="s">
        <v>578</v>
      </c>
      <c r="X713" s="123" t="str">
        <f t="shared" si="51"/>
        <v>FuerteDirectamenteDirectamente</v>
      </c>
      <c r="Y713" s="208">
        <f>IFERROR(VLOOKUP(X713,'Tablas de calculos'!$AZ$4:$BE$11,5,FALSE),"")</f>
        <v>2</v>
      </c>
      <c r="Z713" s="208">
        <f>IFERROR(VLOOKUP(X713,'Tablas de calculos'!$AZ$4:$BE$11,6,FALSE),"")</f>
        <v>2</v>
      </c>
    </row>
    <row r="714" spans="1:26" ht="75" x14ac:dyDescent="0.25">
      <c r="A714" s="232" t="s">
        <v>122</v>
      </c>
      <c r="B714" s="61">
        <v>8</v>
      </c>
      <c r="C714" s="205" t="str">
        <f>+VLOOKUP(Tabla9[[#This Row],[Cod. Riesgo]],Tabla_Riesgos[[Número]:[Tipo de Riesgo]],6,FALSE)</f>
        <v>Corrupción</v>
      </c>
      <c r="D714" s="119" t="s">
        <v>12</v>
      </c>
      <c r="E714" s="120" t="s">
        <v>641</v>
      </c>
      <c r="F714" s="121"/>
      <c r="G714" s="125" t="s">
        <v>177</v>
      </c>
      <c r="H714" s="472"/>
      <c r="I714" s="207" t="s">
        <v>486</v>
      </c>
      <c r="J714" s="207" t="s">
        <v>490</v>
      </c>
      <c r="K714" s="207" t="s">
        <v>494</v>
      </c>
      <c r="L714" s="207" t="s">
        <v>498</v>
      </c>
      <c r="M714" s="207" t="s">
        <v>503</v>
      </c>
      <c r="N714" s="207" t="s">
        <v>508</v>
      </c>
      <c r="O714" s="207" t="s">
        <v>512</v>
      </c>
      <c r="P714" s="123">
        <f t="shared" si="48"/>
        <v>100</v>
      </c>
      <c r="Q714" s="208" t="str">
        <f t="shared" si="49"/>
        <v>Fuerte</v>
      </c>
      <c r="R714" s="207" t="s">
        <v>516</v>
      </c>
      <c r="S714" s="224" t="str">
        <f t="shared" si="50"/>
        <v>FuerteFuerte</v>
      </c>
      <c r="T714" s="224">
        <f>IFERROR(VLOOKUP(S714,'Tablas de calculos'!$AU$16:$AV$24,2,FALSE),"")</f>
        <v>1</v>
      </c>
      <c r="U714" s="208" t="str">
        <f>IFERROR(VLOOKUP(T714,'Tablas de calculos'!$AV$16:$AY$24,4),"")</f>
        <v>Fuerte</v>
      </c>
      <c r="V714" s="207" t="s">
        <v>578</v>
      </c>
      <c r="W714" s="207" t="s">
        <v>578</v>
      </c>
      <c r="X714" s="123" t="str">
        <f t="shared" si="51"/>
        <v>FuerteDirectamenteDirectamente</v>
      </c>
      <c r="Y714" s="208">
        <f>IFERROR(VLOOKUP(X714,'Tablas de calculos'!$AZ$4:$BE$11,5,FALSE),"")</f>
        <v>2</v>
      </c>
      <c r="Z714" s="208">
        <f>IFERROR(VLOOKUP(X714,'Tablas de calculos'!$AZ$4:$BE$11,6,FALSE),"")</f>
        <v>2</v>
      </c>
    </row>
    <row r="715" spans="1:26" ht="75" x14ac:dyDescent="0.25">
      <c r="A715" s="232" t="s">
        <v>122</v>
      </c>
      <c r="B715" s="61">
        <v>8</v>
      </c>
      <c r="C715" s="205" t="str">
        <f>+VLOOKUP(Tabla9[[#This Row],[Cod. Riesgo]],Tabla_Riesgos[[Número]:[Tipo de Riesgo]],6,FALSE)</f>
        <v>Corrupción</v>
      </c>
      <c r="D715" s="119" t="s">
        <v>12</v>
      </c>
      <c r="E715" s="120" t="s">
        <v>641</v>
      </c>
      <c r="F715" s="121"/>
      <c r="G715" s="125" t="s">
        <v>173</v>
      </c>
      <c r="H715" s="472"/>
      <c r="I715" s="207" t="s">
        <v>486</v>
      </c>
      <c r="J715" s="207" t="s">
        <v>490</v>
      </c>
      <c r="K715" s="207" t="s">
        <v>494</v>
      </c>
      <c r="L715" s="207" t="s">
        <v>498</v>
      </c>
      <c r="M715" s="207" t="s">
        <v>503</v>
      </c>
      <c r="N715" s="207" t="s">
        <v>508</v>
      </c>
      <c r="O715" s="207" t="s">
        <v>512</v>
      </c>
      <c r="P715" s="123">
        <f t="shared" si="48"/>
        <v>100</v>
      </c>
      <c r="Q715" s="208" t="str">
        <f t="shared" si="49"/>
        <v>Fuerte</v>
      </c>
      <c r="R715" s="207" t="s">
        <v>516</v>
      </c>
      <c r="S715" s="224" t="str">
        <f t="shared" si="50"/>
        <v>FuerteFuerte</v>
      </c>
      <c r="T715" s="224">
        <f>IFERROR(VLOOKUP(S715,'Tablas de calculos'!$AU$16:$AV$24,2,FALSE),"")</f>
        <v>1</v>
      </c>
      <c r="U715" s="208" t="str">
        <f>IFERROR(VLOOKUP(T715,'Tablas de calculos'!$AV$16:$AY$24,4),"")</f>
        <v>Fuerte</v>
      </c>
      <c r="V715" s="207" t="s">
        <v>578</v>
      </c>
      <c r="W715" s="207" t="s">
        <v>578</v>
      </c>
      <c r="X715" s="123" t="str">
        <f t="shared" si="51"/>
        <v>FuerteDirectamenteDirectamente</v>
      </c>
      <c r="Y715" s="208">
        <f>IFERROR(VLOOKUP(X715,'Tablas de calculos'!$AZ$4:$BE$11,5,FALSE),"")</f>
        <v>2</v>
      </c>
      <c r="Z715" s="208">
        <f>IFERROR(VLOOKUP(X715,'Tablas de calculos'!$AZ$4:$BE$11,6,FALSE),"")</f>
        <v>2</v>
      </c>
    </row>
    <row r="716" spans="1:26" ht="75" x14ac:dyDescent="0.25">
      <c r="A716" s="232" t="s">
        <v>122</v>
      </c>
      <c r="B716" s="61">
        <v>8</v>
      </c>
      <c r="C716" s="205" t="str">
        <f>+VLOOKUP(Tabla9[[#This Row],[Cod. Riesgo]],Tabla_Riesgos[[Número]:[Tipo de Riesgo]],6,FALSE)</f>
        <v>Corrupción</v>
      </c>
      <c r="D716" s="119" t="s">
        <v>12</v>
      </c>
      <c r="E716" s="120" t="s">
        <v>641</v>
      </c>
      <c r="F716" s="121"/>
      <c r="G716" s="125" t="s">
        <v>186</v>
      </c>
      <c r="H716" s="472"/>
      <c r="I716" s="207" t="s">
        <v>486</v>
      </c>
      <c r="J716" s="207" t="s">
        <v>490</v>
      </c>
      <c r="K716" s="207" t="s">
        <v>494</v>
      </c>
      <c r="L716" s="207" t="s">
        <v>498</v>
      </c>
      <c r="M716" s="207" t="s">
        <v>503</v>
      </c>
      <c r="N716" s="207" t="s">
        <v>508</v>
      </c>
      <c r="O716" s="207" t="s">
        <v>512</v>
      </c>
      <c r="P716" s="123">
        <f t="shared" si="48"/>
        <v>100</v>
      </c>
      <c r="Q716" s="208" t="str">
        <f t="shared" si="49"/>
        <v>Fuerte</v>
      </c>
      <c r="R716" s="207" t="s">
        <v>516</v>
      </c>
      <c r="S716" s="224" t="str">
        <f t="shared" si="50"/>
        <v>FuerteFuerte</v>
      </c>
      <c r="T716" s="224">
        <f>IFERROR(VLOOKUP(S716,'Tablas de calculos'!$AU$16:$AV$24,2,FALSE),"")</f>
        <v>1</v>
      </c>
      <c r="U716" s="208" t="str">
        <f>IFERROR(VLOOKUP(T716,'Tablas de calculos'!$AV$16:$AY$24,4),"")</f>
        <v>Fuerte</v>
      </c>
      <c r="V716" s="207" t="s">
        <v>578</v>
      </c>
      <c r="W716" s="207" t="s">
        <v>578</v>
      </c>
      <c r="X716" s="123" t="str">
        <f t="shared" si="51"/>
        <v>FuerteDirectamenteDirectamente</v>
      </c>
      <c r="Y716" s="208">
        <f>IFERROR(VLOOKUP(X716,'Tablas de calculos'!$AZ$4:$BE$11,5,FALSE),"")</f>
        <v>2</v>
      </c>
      <c r="Z716" s="208">
        <f>IFERROR(VLOOKUP(X716,'Tablas de calculos'!$AZ$4:$BE$11,6,FALSE),"")</f>
        <v>2</v>
      </c>
    </row>
    <row r="717" spans="1:26" ht="75" x14ac:dyDescent="0.25">
      <c r="A717" s="232" t="s">
        <v>122</v>
      </c>
      <c r="B717" s="61">
        <v>9</v>
      </c>
      <c r="C717" s="205" t="str">
        <f>+VLOOKUP(Tabla9[[#This Row],[Cod. Riesgo]],Tabla_Riesgos[[Número]:[Tipo de Riesgo]],6,FALSE)</f>
        <v>Corrupción</v>
      </c>
      <c r="D717" s="119" t="s">
        <v>12</v>
      </c>
      <c r="E717" s="120" t="s">
        <v>391</v>
      </c>
      <c r="F717" s="121"/>
      <c r="G717" s="125" t="s">
        <v>187</v>
      </c>
      <c r="H717" s="472"/>
      <c r="I717" s="207" t="s">
        <v>486</v>
      </c>
      <c r="J717" s="207" t="s">
        <v>490</v>
      </c>
      <c r="K717" s="207" t="s">
        <v>494</v>
      </c>
      <c r="L717" s="207" t="s">
        <v>498</v>
      </c>
      <c r="M717" s="207" t="s">
        <v>503</v>
      </c>
      <c r="N717" s="207" t="s">
        <v>508</v>
      </c>
      <c r="O717" s="207" t="s">
        <v>512</v>
      </c>
      <c r="P717" s="123">
        <f t="shared" si="48"/>
        <v>100</v>
      </c>
      <c r="Q717" s="208" t="str">
        <f t="shared" si="49"/>
        <v>Fuerte</v>
      </c>
      <c r="R717" s="207" t="s">
        <v>516</v>
      </c>
      <c r="S717" s="224" t="str">
        <f t="shared" si="50"/>
        <v>FuerteFuerte</v>
      </c>
      <c r="T717" s="224">
        <f>IFERROR(VLOOKUP(S717,'Tablas de calculos'!$AU$16:$AV$24,2,FALSE),"")</f>
        <v>1</v>
      </c>
      <c r="U717" s="208" t="str">
        <f>IFERROR(VLOOKUP(T717,'Tablas de calculos'!$AV$16:$AY$24,4),"")</f>
        <v>Fuerte</v>
      </c>
      <c r="V717" s="207" t="s">
        <v>578</v>
      </c>
      <c r="W717" s="207" t="s">
        <v>578</v>
      </c>
      <c r="X717" s="123" t="str">
        <f t="shared" si="51"/>
        <v>FuerteDirectamenteDirectamente</v>
      </c>
      <c r="Y717" s="208">
        <f>IFERROR(VLOOKUP(X717,'Tablas de calculos'!$AZ$4:$BE$11,5,FALSE),"")</f>
        <v>2</v>
      </c>
      <c r="Z717" s="208">
        <f>IFERROR(VLOOKUP(X717,'Tablas de calculos'!$AZ$4:$BE$11,6,FALSE),"")</f>
        <v>2</v>
      </c>
    </row>
    <row r="718" spans="1:26" ht="75" x14ac:dyDescent="0.25">
      <c r="A718" s="232" t="s">
        <v>122</v>
      </c>
      <c r="B718" s="61">
        <v>9</v>
      </c>
      <c r="C718" s="205" t="str">
        <f>+VLOOKUP(Tabla9[[#This Row],[Cod. Riesgo]],Tabla_Riesgos[[Número]:[Tipo de Riesgo]],6,FALSE)</f>
        <v>Corrupción</v>
      </c>
      <c r="D718" s="119" t="s">
        <v>12</v>
      </c>
      <c r="E718" s="120" t="s">
        <v>391</v>
      </c>
      <c r="F718" s="121"/>
      <c r="G718" s="125" t="s">
        <v>188</v>
      </c>
      <c r="H718" s="472"/>
      <c r="I718" s="207" t="s">
        <v>486</v>
      </c>
      <c r="J718" s="207" t="s">
        <v>490</v>
      </c>
      <c r="K718" s="207" t="s">
        <v>494</v>
      </c>
      <c r="L718" s="207" t="s">
        <v>498</v>
      </c>
      <c r="M718" s="207" t="s">
        <v>503</v>
      </c>
      <c r="N718" s="207" t="s">
        <v>508</v>
      </c>
      <c r="O718" s="207" t="s">
        <v>512</v>
      </c>
      <c r="P718" s="123">
        <f t="shared" si="48"/>
        <v>100</v>
      </c>
      <c r="Q718" s="208" t="str">
        <f t="shared" si="49"/>
        <v>Fuerte</v>
      </c>
      <c r="R718" s="207" t="s">
        <v>516</v>
      </c>
      <c r="S718" s="224" t="str">
        <f t="shared" si="50"/>
        <v>FuerteFuerte</v>
      </c>
      <c r="T718" s="224">
        <f>IFERROR(VLOOKUP(S718,'Tablas de calculos'!$AU$16:$AV$24,2,FALSE),"")</f>
        <v>1</v>
      </c>
      <c r="U718" s="208" t="str">
        <f>IFERROR(VLOOKUP(T718,'Tablas de calculos'!$AV$16:$AY$24,4),"")</f>
        <v>Fuerte</v>
      </c>
      <c r="V718" s="207" t="s">
        <v>578</v>
      </c>
      <c r="W718" s="207" t="s">
        <v>578</v>
      </c>
      <c r="X718" s="123" t="str">
        <f t="shared" si="51"/>
        <v>FuerteDirectamenteDirectamente</v>
      </c>
      <c r="Y718" s="208">
        <f>IFERROR(VLOOKUP(X718,'Tablas de calculos'!$AZ$4:$BE$11,5,FALSE),"")</f>
        <v>2</v>
      </c>
      <c r="Z718" s="208">
        <f>IFERROR(VLOOKUP(X718,'Tablas de calculos'!$AZ$4:$BE$11,6,FALSE),"")</f>
        <v>2</v>
      </c>
    </row>
    <row r="719" spans="1:26" ht="75" x14ac:dyDescent="0.25">
      <c r="A719" s="232" t="s">
        <v>122</v>
      </c>
      <c r="B719" s="61">
        <v>9</v>
      </c>
      <c r="C719" s="205" t="str">
        <f>+VLOOKUP(Tabla9[[#This Row],[Cod. Riesgo]],Tabla_Riesgos[[Número]:[Tipo de Riesgo]],6,FALSE)</f>
        <v>Corrupción</v>
      </c>
      <c r="D719" s="119" t="s">
        <v>12</v>
      </c>
      <c r="E719" s="120" t="s">
        <v>391</v>
      </c>
      <c r="F719" s="121"/>
      <c r="G719" s="125" t="s">
        <v>189</v>
      </c>
      <c r="H719" s="472"/>
      <c r="I719" s="207" t="s">
        <v>486</v>
      </c>
      <c r="J719" s="207" t="s">
        <v>490</v>
      </c>
      <c r="K719" s="207" t="s">
        <v>494</v>
      </c>
      <c r="L719" s="207" t="s">
        <v>498</v>
      </c>
      <c r="M719" s="207" t="s">
        <v>503</v>
      </c>
      <c r="N719" s="207" t="s">
        <v>508</v>
      </c>
      <c r="O719" s="207" t="s">
        <v>512</v>
      </c>
      <c r="P719" s="123">
        <f t="shared" si="48"/>
        <v>100</v>
      </c>
      <c r="Q719" s="208" t="str">
        <f t="shared" si="49"/>
        <v>Fuerte</v>
      </c>
      <c r="R719" s="207" t="s">
        <v>516</v>
      </c>
      <c r="S719" s="224" t="str">
        <f t="shared" si="50"/>
        <v>FuerteFuerte</v>
      </c>
      <c r="T719" s="224">
        <f>IFERROR(VLOOKUP(S719,'Tablas de calculos'!$AU$16:$AV$24,2,FALSE),"")</f>
        <v>1</v>
      </c>
      <c r="U719" s="208" t="str">
        <f>IFERROR(VLOOKUP(T719,'Tablas de calculos'!$AV$16:$AY$24,4),"")</f>
        <v>Fuerte</v>
      </c>
      <c r="V719" s="207" t="s">
        <v>578</v>
      </c>
      <c r="W719" s="207" t="s">
        <v>578</v>
      </c>
      <c r="X719" s="123" t="str">
        <f t="shared" si="51"/>
        <v>FuerteDirectamenteDirectamente</v>
      </c>
      <c r="Y719" s="208">
        <f>IFERROR(VLOOKUP(X719,'Tablas de calculos'!$AZ$4:$BE$11,5,FALSE),"")</f>
        <v>2</v>
      </c>
      <c r="Z719" s="208">
        <f>IFERROR(VLOOKUP(X719,'Tablas de calculos'!$AZ$4:$BE$11,6,FALSE),"")</f>
        <v>2</v>
      </c>
    </row>
    <row r="720" spans="1:26" ht="75" x14ac:dyDescent="0.25">
      <c r="A720" s="232" t="s">
        <v>122</v>
      </c>
      <c r="B720" s="61">
        <v>9</v>
      </c>
      <c r="C720" s="205" t="str">
        <f>+VLOOKUP(Tabla9[[#This Row],[Cod. Riesgo]],Tabla_Riesgos[[Número]:[Tipo de Riesgo]],6,FALSE)</f>
        <v>Corrupción</v>
      </c>
      <c r="D720" s="119" t="s">
        <v>12</v>
      </c>
      <c r="E720" s="120" t="s">
        <v>391</v>
      </c>
      <c r="F720" s="121"/>
      <c r="G720" s="125" t="s">
        <v>190</v>
      </c>
      <c r="H720" s="472"/>
      <c r="I720" s="207" t="s">
        <v>486</v>
      </c>
      <c r="J720" s="207" t="s">
        <v>490</v>
      </c>
      <c r="K720" s="207" t="s">
        <v>494</v>
      </c>
      <c r="L720" s="207" t="s">
        <v>498</v>
      </c>
      <c r="M720" s="207" t="s">
        <v>503</v>
      </c>
      <c r="N720" s="207" t="s">
        <v>508</v>
      </c>
      <c r="O720" s="207" t="s">
        <v>512</v>
      </c>
      <c r="P720" s="123">
        <f t="shared" si="48"/>
        <v>100</v>
      </c>
      <c r="Q720" s="208" t="str">
        <f t="shared" si="49"/>
        <v>Fuerte</v>
      </c>
      <c r="R720" s="207" t="s">
        <v>516</v>
      </c>
      <c r="S720" s="224" t="str">
        <f t="shared" si="50"/>
        <v>FuerteFuerte</v>
      </c>
      <c r="T720" s="224">
        <f>IFERROR(VLOOKUP(S720,'Tablas de calculos'!$AU$16:$AV$24,2,FALSE),"")</f>
        <v>1</v>
      </c>
      <c r="U720" s="208" t="str">
        <f>IFERROR(VLOOKUP(T720,'Tablas de calculos'!$AV$16:$AY$24,4),"")</f>
        <v>Fuerte</v>
      </c>
      <c r="V720" s="207" t="s">
        <v>578</v>
      </c>
      <c r="W720" s="207" t="s">
        <v>578</v>
      </c>
      <c r="X720" s="123" t="str">
        <f t="shared" si="51"/>
        <v>FuerteDirectamenteDirectamente</v>
      </c>
      <c r="Y720" s="208">
        <f>IFERROR(VLOOKUP(X720,'Tablas de calculos'!$AZ$4:$BE$11,5,FALSE),"")</f>
        <v>2</v>
      </c>
      <c r="Z720" s="208">
        <f>IFERROR(VLOOKUP(X720,'Tablas de calculos'!$AZ$4:$BE$11,6,FALSE),"")</f>
        <v>2</v>
      </c>
    </row>
    <row r="721" spans="1:26" ht="75" x14ac:dyDescent="0.25">
      <c r="A721" s="232" t="s">
        <v>122</v>
      </c>
      <c r="B721" s="61">
        <v>9</v>
      </c>
      <c r="C721" s="205" t="str">
        <f>+VLOOKUP(Tabla9[[#This Row],[Cod. Riesgo]],Tabla_Riesgos[[Número]:[Tipo de Riesgo]],6,FALSE)</f>
        <v>Corrupción</v>
      </c>
      <c r="D721" s="119" t="s">
        <v>12</v>
      </c>
      <c r="E721" s="120" t="s">
        <v>391</v>
      </c>
      <c r="F721" s="121"/>
      <c r="G721" s="125" t="s">
        <v>191</v>
      </c>
      <c r="H721" s="472"/>
      <c r="I721" s="207" t="s">
        <v>486</v>
      </c>
      <c r="J721" s="207" t="s">
        <v>490</v>
      </c>
      <c r="K721" s="207" t="s">
        <v>494</v>
      </c>
      <c r="L721" s="207" t="s">
        <v>498</v>
      </c>
      <c r="M721" s="207" t="s">
        <v>503</v>
      </c>
      <c r="N721" s="207" t="s">
        <v>508</v>
      </c>
      <c r="O721" s="207" t="s">
        <v>512</v>
      </c>
      <c r="P721" s="123">
        <f t="shared" si="48"/>
        <v>100</v>
      </c>
      <c r="Q721" s="208" t="str">
        <f t="shared" si="49"/>
        <v>Fuerte</v>
      </c>
      <c r="R721" s="207" t="s">
        <v>516</v>
      </c>
      <c r="S721" s="224" t="str">
        <f t="shared" si="50"/>
        <v>FuerteFuerte</v>
      </c>
      <c r="T721" s="224">
        <f>IFERROR(VLOOKUP(S721,'Tablas de calculos'!$AU$16:$AV$24,2,FALSE),"")</f>
        <v>1</v>
      </c>
      <c r="U721" s="208" t="str">
        <f>IFERROR(VLOOKUP(T721,'Tablas de calculos'!$AV$16:$AY$24,4),"")</f>
        <v>Fuerte</v>
      </c>
      <c r="V721" s="207" t="s">
        <v>578</v>
      </c>
      <c r="W721" s="207" t="s">
        <v>578</v>
      </c>
      <c r="X721" s="123" t="str">
        <f t="shared" si="51"/>
        <v>FuerteDirectamenteDirectamente</v>
      </c>
      <c r="Y721" s="208">
        <f>IFERROR(VLOOKUP(X721,'Tablas de calculos'!$AZ$4:$BE$11,5,FALSE),"")</f>
        <v>2</v>
      </c>
      <c r="Z721" s="208">
        <f>IFERROR(VLOOKUP(X721,'Tablas de calculos'!$AZ$4:$BE$11,6,FALSE),"")</f>
        <v>2</v>
      </c>
    </row>
    <row r="722" spans="1:26" ht="75" x14ac:dyDescent="0.25">
      <c r="A722" s="232" t="s">
        <v>122</v>
      </c>
      <c r="B722" s="61">
        <v>9</v>
      </c>
      <c r="C722" s="205" t="str">
        <f>+VLOOKUP(Tabla9[[#This Row],[Cod. Riesgo]],Tabla_Riesgos[[Número]:[Tipo de Riesgo]],6,FALSE)</f>
        <v>Corrupción</v>
      </c>
      <c r="D722" s="119" t="s">
        <v>12</v>
      </c>
      <c r="E722" s="120" t="s">
        <v>391</v>
      </c>
      <c r="F722" s="121"/>
      <c r="G722" s="125" t="s">
        <v>192</v>
      </c>
      <c r="H722" s="472"/>
      <c r="I722" s="207" t="s">
        <v>486</v>
      </c>
      <c r="J722" s="207" t="s">
        <v>490</v>
      </c>
      <c r="K722" s="207" t="s">
        <v>494</v>
      </c>
      <c r="L722" s="207" t="s">
        <v>498</v>
      </c>
      <c r="M722" s="207" t="s">
        <v>503</v>
      </c>
      <c r="N722" s="207" t="s">
        <v>508</v>
      </c>
      <c r="O722" s="207" t="s">
        <v>512</v>
      </c>
      <c r="P722" s="123">
        <f t="shared" si="48"/>
        <v>100</v>
      </c>
      <c r="Q722" s="208" t="str">
        <f t="shared" si="49"/>
        <v>Fuerte</v>
      </c>
      <c r="R722" s="207" t="s">
        <v>516</v>
      </c>
      <c r="S722" s="224" t="str">
        <f t="shared" si="50"/>
        <v>FuerteFuerte</v>
      </c>
      <c r="T722" s="224">
        <f>IFERROR(VLOOKUP(S722,'Tablas de calculos'!$AU$16:$AV$24,2,FALSE),"")</f>
        <v>1</v>
      </c>
      <c r="U722" s="208" t="str">
        <f>IFERROR(VLOOKUP(T722,'Tablas de calculos'!$AV$16:$AY$24,4),"")</f>
        <v>Fuerte</v>
      </c>
      <c r="V722" s="207" t="s">
        <v>578</v>
      </c>
      <c r="W722" s="207" t="s">
        <v>578</v>
      </c>
      <c r="X722" s="123" t="str">
        <f t="shared" si="51"/>
        <v>FuerteDirectamenteDirectamente</v>
      </c>
      <c r="Y722" s="208">
        <f>IFERROR(VLOOKUP(X722,'Tablas de calculos'!$AZ$4:$BE$11,5,FALSE),"")</f>
        <v>2</v>
      </c>
      <c r="Z722" s="208">
        <f>IFERROR(VLOOKUP(X722,'Tablas de calculos'!$AZ$4:$BE$11,6,FALSE),"")</f>
        <v>2</v>
      </c>
    </row>
    <row r="723" spans="1:26" ht="90" x14ac:dyDescent="0.25">
      <c r="A723" s="232" t="s">
        <v>122</v>
      </c>
      <c r="B723" s="61">
        <v>10</v>
      </c>
      <c r="C723" s="205" t="str">
        <f>+VLOOKUP(Tabla9[[#This Row],[Cod. Riesgo]],Tabla_Riesgos[[Número]:[Tipo de Riesgo]],6,FALSE)</f>
        <v>Corrupción</v>
      </c>
      <c r="D723" s="119" t="s">
        <v>12</v>
      </c>
      <c r="E723" s="120" t="s">
        <v>623</v>
      </c>
      <c r="F723" s="121"/>
      <c r="G723" s="125" t="s">
        <v>177</v>
      </c>
      <c r="H723" s="472"/>
      <c r="I723" s="207" t="s">
        <v>486</v>
      </c>
      <c r="J723" s="207" t="s">
        <v>490</v>
      </c>
      <c r="K723" s="207" t="s">
        <v>494</v>
      </c>
      <c r="L723" s="207" t="s">
        <v>498</v>
      </c>
      <c r="M723" s="207" t="s">
        <v>503</v>
      </c>
      <c r="N723" s="207" t="s">
        <v>508</v>
      </c>
      <c r="O723" s="207" t="s">
        <v>512</v>
      </c>
      <c r="P723" s="123">
        <f t="shared" si="48"/>
        <v>100</v>
      </c>
      <c r="Q723" s="208" t="str">
        <f t="shared" si="49"/>
        <v>Fuerte</v>
      </c>
      <c r="R723" s="207" t="s">
        <v>516</v>
      </c>
      <c r="S723" s="224" t="str">
        <f t="shared" si="50"/>
        <v>FuerteFuerte</v>
      </c>
      <c r="T723" s="224">
        <f>IFERROR(VLOOKUP(S723,'Tablas de calculos'!$AU$16:$AV$24,2,FALSE),"")</f>
        <v>1</v>
      </c>
      <c r="U723" s="208" t="str">
        <f>IFERROR(VLOOKUP(T723,'Tablas de calculos'!$AV$16:$AY$24,4),"")</f>
        <v>Fuerte</v>
      </c>
      <c r="V723" s="207" t="s">
        <v>578</v>
      </c>
      <c r="W723" s="207" t="s">
        <v>578</v>
      </c>
      <c r="X723" s="123" t="str">
        <f t="shared" si="51"/>
        <v>FuerteDirectamenteDirectamente</v>
      </c>
      <c r="Y723" s="208">
        <f>IFERROR(VLOOKUP(X723,'Tablas de calculos'!$AZ$4:$BE$11,5,FALSE),"")</f>
        <v>2</v>
      </c>
      <c r="Z723" s="208">
        <f>IFERROR(VLOOKUP(X723,'Tablas de calculos'!$AZ$4:$BE$11,6,FALSE),"")</f>
        <v>2</v>
      </c>
    </row>
    <row r="724" spans="1:26" ht="60" x14ac:dyDescent="0.25">
      <c r="A724" s="232" t="s">
        <v>122</v>
      </c>
      <c r="B724" s="61">
        <v>74</v>
      </c>
      <c r="C724" s="205" t="str">
        <f>+VLOOKUP(Tabla9[[#This Row],[Cod. Riesgo]],Tabla_Riesgos[[Número]:[Tipo de Riesgo]],6,FALSE)</f>
        <v>Seguridad de la Información</v>
      </c>
      <c r="D724" s="119" t="s">
        <v>45</v>
      </c>
      <c r="E724" s="120" t="s">
        <v>636</v>
      </c>
      <c r="F724" s="121"/>
      <c r="G724" s="125" t="s">
        <v>193</v>
      </c>
      <c r="H724" s="472"/>
      <c r="I724" s="207" t="s">
        <v>486</v>
      </c>
      <c r="J724" s="207" t="s">
        <v>490</v>
      </c>
      <c r="K724" s="207" t="s">
        <v>494</v>
      </c>
      <c r="L724" s="207" t="s">
        <v>498</v>
      </c>
      <c r="M724" s="207" t="s">
        <v>503</v>
      </c>
      <c r="N724" s="207" t="s">
        <v>508</v>
      </c>
      <c r="O724" s="207" t="s">
        <v>512</v>
      </c>
      <c r="P724" s="123">
        <f t="shared" si="48"/>
        <v>100</v>
      </c>
      <c r="Q724" s="208" t="str">
        <f t="shared" si="49"/>
        <v>Fuerte</v>
      </c>
      <c r="R724" s="207" t="s">
        <v>516</v>
      </c>
      <c r="S724" s="224" t="str">
        <f t="shared" si="50"/>
        <v>FuerteFuerte</v>
      </c>
      <c r="T724" s="224">
        <f>IFERROR(VLOOKUP(S724,'Tablas de calculos'!$AU$16:$AV$24,2,FALSE),"")</f>
        <v>1</v>
      </c>
      <c r="U724" s="208" t="str">
        <f>IFERROR(VLOOKUP(T724,'Tablas de calculos'!$AV$16:$AY$24,4),"")</f>
        <v>Fuerte</v>
      </c>
      <c r="V724" s="207" t="s">
        <v>578</v>
      </c>
      <c r="W724" s="207" t="s">
        <v>578</v>
      </c>
      <c r="X724" s="123" t="str">
        <f t="shared" si="51"/>
        <v>FuerteDirectamenteDirectamente</v>
      </c>
      <c r="Y724" s="208">
        <f>IFERROR(VLOOKUP(X724,'Tablas de calculos'!$AZ$4:$BE$11,5,FALSE),"")</f>
        <v>2</v>
      </c>
      <c r="Z724" s="208">
        <f>IFERROR(VLOOKUP(X724,'Tablas de calculos'!$AZ$4:$BE$11,6,FALSE),"")</f>
        <v>2</v>
      </c>
    </row>
    <row r="725" spans="1:26" ht="60" x14ac:dyDescent="0.25">
      <c r="A725" s="232" t="s">
        <v>122</v>
      </c>
      <c r="B725" s="61">
        <v>74</v>
      </c>
      <c r="C725" s="205" t="str">
        <f>+VLOOKUP(Tabla9[[#This Row],[Cod. Riesgo]],Tabla_Riesgos[[Número]:[Tipo de Riesgo]],6,FALSE)</f>
        <v>Seguridad de la Información</v>
      </c>
      <c r="D725" s="119" t="s">
        <v>45</v>
      </c>
      <c r="E725" s="120" t="s">
        <v>636</v>
      </c>
      <c r="F725" s="121"/>
      <c r="G725" s="125" t="s">
        <v>194</v>
      </c>
      <c r="H725" s="472"/>
      <c r="I725" s="207" t="s">
        <v>486</v>
      </c>
      <c r="J725" s="207" t="s">
        <v>490</v>
      </c>
      <c r="K725" s="207" t="s">
        <v>494</v>
      </c>
      <c r="L725" s="207" t="s">
        <v>498</v>
      </c>
      <c r="M725" s="207" t="s">
        <v>503</v>
      </c>
      <c r="N725" s="207" t="s">
        <v>508</v>
      </c>
      <c r="O725" s="207" t="s">
        <v>512</v>
      </c>
      <c r="P725" s="123">
        <f t="shared" si="48"/>
        <v>100</v>
      </c>
      <c r="Q725" s="208" t="str">
        <f t="shared" si="49"/>
        <v>Fuerte</v>
      </c>
      <c r="R725" s="207" t="s">
        <v>516</v>
      </c>
      <c r="S725" s="224" t="str">
        <f t="shared" si="50"/>
        <v>FuerteFuerte</v>
      </c>
      <c r="T725" s="224">
        <f>IFERROR(VLOOKUP(S725,'Tablas de calculos'!$AU$16:$AV$24,2,FALSE),"")</f>
        <v>1</v>
      </c>
      <c r="U725" s="208" t="str">
        <f>IFERROR(VLOOKUP(T725,'Tablas de calculos'!$AV$16:$AY$24,4),"")</f>
        <v>Fuerte</v>
      </c>
      <c r="V725" s="207" t="s">
        <v>578</v>
      </c>
      <c r="W725" s="207" t="s">
        <v>578</v>
      </c>
      <c r="X725" s="123" t="str">
        <f t="shared" si="51"/>
        <v>FuerteDirectamenteDirectamente</v>
      </c>
      <c r="Y725" s="208">
        <f>IFERROR(VLOOKUP(X725,'Tablas de calculos'!$AZ$4:$BE$11,5,FALSE),"")</f>
        <v>2</v>
      </c>
      <c r="Z725" s="208">
        <f>IFERROR(VLOOKUP(X725,'Tablas de calculos'!$AZ$4:$BE$11,6,FALSE),"")</f>
        <v>2</v>
      </c>
    </row>
    <row r="726" spans="1:26" ht="60" x14ac:dyDescent="0.25">
      <c r="A726" s="232" t="s">
        <v>122</v>
      </c>
      <c r="B726" s="61">
        <v>74</v>
      </c>
      <c r="C726" s="205" t="str">
        <f>+VLOOKUP(Tabla9[[#This Row],[Cod. Riesgo]],Tabla_Riesgos[[Número]:[Tipo de Riesgo]],6,FALSE)</f>
        <v>Seguridad de la Información</v>
      </c>
      <c r="D726" s="119" t="s">
        <v>45</v>
      </c>
      <c r="E726" s="120" t="s">
        <v>636</v>
      </c>
      <c r="F726" s="121"/>
      <c r="G726" s="125" t="s">
        <v>195</v>
      </c>
      <c r="H726" s="472"/>
      <c r="I726" s="207" t="s">
        <v>486</v>
      </c>
      <c r="J726" s="207" t="s">
        <v>490</v>
      </c>
      <c r="K726" s="207" t="s">
        <v>494</v>
      </c>
      <c r="L726" s="207" t="s">
        <v>498</v>
      </c>
      <c r="M726" s="207" t="s">
        <v>503</v>
      </c>
      <c r="N726" s="207" t="s">
        <v>508</v>
      </c>
      <c r="O726" s="207" t="s">
        <v>512</v>
      </c>
      <c r="P726" s="123">
        <f t="shared" si="48"/>
        <v>100</v>
      </c>
      <c r="Q726" s="208" t="str">
        <f t="shared" si="49"/>
        <v>Fuerte</v>
      </c>
      <c r="R726" s="207" t="s">
        <v>516</v>
      </c>
      <c r="S726" s="224" t="str">
        <f t="shared" si="50"/>
        <v>FuerteFuerte</v>
      </c>
      <c r="T726" s="224">
        <f>IFERROR(VLOOKUP(S726,'Tablas de calculos'!$AU$16:$AV$24,2,FALSE),"")</f>
        <v>1</v>
      </c>
      <c r="U726" s="208" t="str">
        <f>IFERROR(VLOOKUP(T726,'Tablas de calculos'!$AV$16:$AY$24,4),"")</f>
        <v>Fuerte</v>
      </c>
      <c r="V726" s="207" t="s">
        <v>578</v>
      </c>
      <c r="W726" s="207" t="s">
        <v>578</v>
      </c>
      <c r="X726" s="123" t="str">
        <f t="shared" si="51"/>
        <v>FuerteDirectamenteDirectamente</v>
      </c>
      <c r="Y726" s="208">
        <f>IFERROR(VLOOKUP(X726,'Tablas de calculos'!$AZ$4:$BE$11,5,FALSE),"")</f>
        <v>2</v>
      </c>
      <c r="Z726" s="208">
        <f>IFERROR(VLOOKUP(X726,'Tablas de calculos'!$AZ$4:$BE$11,6,FALSE),"")</f>
        <v>2</v>
      </c>
    </row>
    <row r="727" spans="1:26" ht="60" x14ac:dyDescent="0.25">
      <c r="A727" s="232" t="s">
        <v>122</v>
      </c>
      <c r="B727" s="61">
        <v>74</v>
      </c>
      <c r="C727" s="205" t="str">
        <f>+VLOOKUP(Tabla9[[#This Row],[Cod. Riesgo]],Tabla_Riesgos[[Número]:[Tipo de Riesgo]],6,FALSE)</f>
        <v>Seguridad de la Información</v>
      </c>
      <c r="D727" s="119" t="s">
        <v>45</v>
      </c>
      <c r="E727" s="120" t="s">
        <v>636</v>
      </c>
      <c r="F727" s="121"/>
      <c r="G727" s="125" t="s">
        <v>196</v>
      </c>
      <c r="H727" s="472"/>
      <c r="I727" s="207" t="s">
        <v>486</v>
      </c>
      <c r="J727" s="207" t="s">
        <v>490</v>
      </c>
      <c r="K727" s="207" t="s">
        <v>494</v>
      </c>
      <c r="L727" s="207" t="s">
        <v>498</v>
      </c>
      <c r="M727" s="207" t="s">
        <v>503</v>
      </c>
      <c r="N727" s="207" t="s">
        <v>508</v>
      </c>
      <c r="O727" s="207" t="s">
        <v>512</v>
      </c>
      <c r="P727" s="123">
        <f t="shared" si="48"/>
        <v>100</v>
      </c>
      <c r="Q727" s="208" t="str">
        <f t="shared" si="49"/>
        <v>Fuerte</v>
      </c>
      <c r="R727" s="207" t="s">
        <v>516</v>
      </c>
      <c r="S727" s="224" t="str">
        <f t="shared" si="50"/>
        <v>FuerteFuerte</v>
      </c>
      <c r="T727" s="224">
        <f>IFERROR(VLOOKUP(S727,'Tablas de calculos'!$AU$16:$AV$24,2,FALSE),"")</f>
        <v>1</v>
      </c>
      <c r="U727" s="208" t="str">
        <f>IFERROR(VLOOKUP(T727,'Tablas de calculos'!$AV$16:$AY$24,4),"")</f>
        <v>Fuerte</v>
      </c>
      <c r="V727" s="207" t="s">
        <v>578</v>
      </c>
      <c r="W727" s="207" t="s">
        <v>578</v>
      </c>
      <c r="X727" s="123" t="str">
        <f t="shared" si="51"/>
        <v>FuerteDirectamenteDirectamente</v>
      </c>
      <c r="Y727" s="208">
        <f>IFERROR(VLOOKUP(X727,'Tablas de calculos'!$AZ$4:$BE$11,5,FALSE),"")</f>
        <v>2</v>
      </c>
      <c r="Z727" s="208">
        <f>IFERROR(VLOOKUP(X727,'Tablas de calculos'!$AZ$4:$BE$11,6,FALSE),"")</f>
        <v>2</v>
      </c>
    </row>
    <row r="728" spans="1:26" ht="75" x14ac:dyDescent="0.25">
      <c r="A728" s="232" t="s">
        <v>122</v>
      </c>
      <c r="B728" s="61">
        <v>11</v>
      </c>
      <c r="C728" s="205" t="str">
        <f>+VLOOKUP(Tabla9[[#This Row],[Cod. Riesgo]],Tabla_Riesgos[[Número]:[Tipo de Riesgo]],6,FALSE)</f>
        <v>Corrupción</v>
      </c>
      <c r="D728" s="119" t="s">
        <v>12</v>
      </c>
      <c r="E728" s="120" t="s">
        <v>394</v>
      </c>
      <c r="F728" s="121"/>
      <c r="G728" s="125" t="s">
        <v>197</v>
      </c>
      <c r="H728" s="472"/>
      <c r="I728" s="207" t="s">
        <v>486</v>
      </c>
      <c r="J728" s="207" t="s">
        <v>490</v>
      </c>
      <c r="K728" s="207" t="s">
        <v>494</v>
      </c>
      <c r="L728" s="207" t="s">
        <v>498</v>
      </c>
      <c r="M728" s="207" t="s">
        <v>503</v>
      </c>
      <c r="N728" s="207" t="s">
        <v>508</v>
      </c>
      <c r="O728" s="207" t="s">
        <v>512</v>
      </c>
      <c r="P728" s="123">
        <f t="shared" si="48"/>
        <v>100</v>
      </c>
      <c r="Q728" s="208" t="str">
        <f t="shared" si="49"/>
        <v>Fuerte</v>
      </c>
      <c r="R728" s="207" t="s">
        <v>516</v>
      </c>
      <c r="S728" s="224" t="str">
        <f t="shared" si="50"/>
        <v>FuerteFuerte</v>
      </c>
      <c r="T728" s="224">
        <f>IFERROR(VLOOKUP(S728,'Tablas de calculos'!$AU$16:$AV$24,2,FALSE),"")</f>
        <v>1</v>
      </c>
      <c r="U728" s="208" t="str">
        <f>IFERROR(VLOOKUP(T728,'Tablas de calculos'!$AV$16:$AY$24,4),"")</f>
        <v>Fuerte</v>
      </c>
      <c r="V728" s="207" t="s">
        <v>578</v>
      </c>
      <c r="W728" s="207" t="s">
        <v>578</v>
      </c>
      <c r="X728" s="123" t="str">
        <f t="shared" si="51"/>
        <v>FuerteDirectamenteDirectamente</v>
      </c>
      <c r="Y728" s="208">
        <f>IFERROR(VLOOKUP(X728,'Tablas de calculos'!$AZ$4:$BE$11,5,FALSE),"")</f>
        <v>2</v>
      </c>
      <c r="Z728" s="208">
        <f>IFERROR(VLOOKUP(X728,'Tablas de calculos'!$AZ$4:$BE$11,6,FALSE),"")</f>
        <v>2</v>
      </c>
    </row>
    <row r="729" spans="1:26" ht="75" x14ac:dyDescent="0.25">
      <c r="A729" s="232" t="s">
        <v>122</v>
      </c>
      <c r="B729" s="61">
        <v>11</v>
      </c>
      <c r="C729" s="205" t="str">
        <f>+VLOOKUP(Tabla9[[#This Row],[Cod. Riesgo]],Tabla_Riesgos[[Número]:[Tipo de Riesgo]],6,FALSE)</f>
        <v>Corrupción</v>
      </c>
      <c r="D729" s="119" t="s">
        <v>12</v>
      </c>
      <c r="E729" s="120" t="s">
        <v>394</v>
      </c>
      <c r="F729" s="121"/>
      <c r="G729" s="125" t="s">
        <v>174</v>
      </c>
      <c r="H729" s="472"/>
      <c r="I729" s="207" t="s">
        <v>486</v>
      </c>
      <c r="J729" s="207" t="s">
        <v>490</v>
      </c>
      <c r="K729" s="207" t="s">
        <v>494</v>
      </c>
      <c r="L729" s="207" t="s">
        <v>498</v>
      </c>
      <c r="M729" s="207" t="s">
        <v>503</v>
      </c>
      <c r="N729" s="207" t="s">
        <v>508</v>
      </c>
      <c r="O729" s="207" t="s">
        <v>512</v>
      </c>
      <c r="P729" s="123">
        <f t="shared" si="48"/>
        <v>100</v>
      </c>
      <c r="Q729" s="208" t="str">
        <f t="shared" si="49"/>
        <v>Fuerte</v>
      </c>
      <c r="R729" s="207" t="s">
        <v>516</v>
      </c>
      <c r="S729" s="224" t="str">
        <f t="shared" si="50"/>
        <v>FuerteFuerte</v>
      </c>
      <c r="T729" s="224">
        <f>IFERROR(VLOOKUP(S729,'Tablas de calculos'!$AU$16:$AV$24,2,FALSE),"")</f>
        <v>1</v>
      </c>
      <c r="U729" s="208" t="str">
        <f>IFERROR(VLOOKUP(T729,'Tablas de calculos'!$AV$16:$AY$24,4),"")</f>
        <v>Fuerte</v>
      </c>
      <c r="V729" s="207" t="s">
        <v>578</v>
      </c>
      <c r="W729" s="207" t="s">
        <v>578</v>
      </c>
      <c r="X729" s="123" t="str">
        <f t="shared" si="51"/>
        <v>FuerteDirectamenteDirectamente</v>
      </c>
      <c r="Y729" s="208">
        <f>IFERROR(VLOOKUP(X729,'Tablas de calculos'!$AZ$4:$BE$11,5,FALSE),"")</f>
        <v>2</v>
      </c>
      <c r="Z729" s="208">
        <f>IFERROR(VLOOKUP(X729,'Tablas de calculos'!$AZ$4:$BE$11,6,FALSE),"")</f>
        <v>2</v>
      </c>
    </row>
    <row r="730" spans="1:26" ht="75" x14ac:dyDescent="0.25">
      <c r="A730" s="232" t="s">
        <v>122</v>
      </c>
      <c r="B730" s="61">
        <v>11</v>
      </c>
      <c r="C730" s="205" t="str">
        <f>+VLOOKUP(Tabla9[[#This Row],[Cod. Riesgo]],Tabla_Riesgos[[Número]:[Tipo de Riesgo]],6,FALSE)</f>
        <v>Corrupción</v>
      </c>
      <c r="D730" s="119" t="s">
        <v>12</v>
      </c>
      <c r="E730" s="120" t="s">
        <v>394</v>
      </c>
      <c r="F730" s="121"/>
      <c r="G730" s="125" t="s">
        <v>175</v>
      </c>
      <c r="H730" s="472"/>
      <c r="I730" s="207" t="s">
        <v>486</v>
      </c>
      <c r="J730" s="207" t="s">
        <v>490</v>
      </c>
      <c r="K730" s="207" t="s">
        <v>494</v>
      </c>
      <c r="L730" s="207" t="s">
        <v>498</v>
      </c>
      <c r="M730" s="207" t="s">
        <v>503</v>
      </c>
      <c r="N730" s="207" t="s">
        <v>508</v>
      </c>
      <c r="O730" s="207" t="s">
        <v>512</v>
      </c>
      <c r="P730" s="123">
        <f t="shared" si="48"/>
        <v>100</v>
      </c>
      <c r="Q730" s="208" t="str">
        <f t="shared" si="49"/>
        <v>Fuerte</v>
      </c>
      <c r="R730" s="207" t="s">
        <v>516</v>
      </c>
      <c r="S730" s="224" t="str">
        <f t="shared" si="50"/>
        <v>FuerteFuerte</v>
      </c>
      <c r="T730" s="224">
        <f>IFERROR(VLOOKUP(S730,'Tablas de calculos'!$AU$16:$AV$24,2,FALSE),"")</f>
        <v>1</v>
      </c>
      <c r="U730" s="208" t="str">
        <f>IFERROR(VLOOKUP(T730,'Tablas de calculos'!$AV$16:$AY$24,4),"")</f>
        <v>Fuerte</v>
      </c>
      <c r="V730" s="207" t="s">
        <v>578</v>
      </c>
      <c r="W730" s="207" t="s">
        <v>578</v>
      </c>
      <c r="X730" s="123" t="str">
        <f t="shared" si="51"/>
        <v>FuerteDirectamenteDirectamente</v>
      </c>
      <c r="Y730" s="208">
        <f>IFERROR(VLOOKUP(X730,'Tablas de calculos'!$AZ$4:$BE$11,5,FALSE),"")</f>
        <v>2</v>
      </c>
      <c r="Z730" s="208">
        <f>IFERROR(VLOOKUP(X730,'Tablas de calculos'!$AZ$4:$BE$11,6,FALSE),"")</f>
        <v>2</v>
      </c>
    </row>
    <row r="731" spans="1:26" ht="75" x14ac:dyDescent="0.25">
      <c r="A731" s="232" t="s">
        <v>122</v>
      </c>
      <c r="B731" s="61">
        <v>11</v>
      </c>
      <c r="C731" s="205" t="str">
        <f>+VLOOKUP(Tabla9[[#This Row],[Cod. Riesgo]],Tabla_Riesgos[[Número]:[Tipo de Riesgo]],6,FALSE)</f>
        <v>Corrupción</v>
      </c>
      <c r="D731" s="119" t="s">
        <v>12</v>
      </c>
      <c r="E731" s="120" t="s">
        <v>394</v>
      </c>
      <c r="F731" s="121"/>
      <c r="G731" s="125" t="s">
        <v>198</v>
      </c>
      <c r="H731" s="472"/>
      <c r="I731" s="207" t="s">
        <v>486</v>
      </c>
      <c r="J731" s="207" t="s">
        <v>490</v>
      </c>
      <c r="K731" s="207" t="s">
        <v>494</v>
      </c>
      <c r="L731" s="207" t="s">
        <v>498</v>
      </c>
      <c r="M731" s="207" t="s">
        <v>503</v>
      </c>
      <c r="N731" s="207" t="s">
        <v>508</v>
      </c>
      <c r="O731" s="207" t="s">
        <v>512</v>
      </c>
      <c r="P731" s="123">
        <f t="shared" si="48"/>
        <v>100</v>
      </c>
      <c r="Q731" s="208" t="str">
        <f t="shared" si="49"/>
        <v>Fuerte</v>
      </c>
      <c r="R731" s="207" t="s">
        <v>516</v>
      </c>
      <c r="S731" s="224" t="str">
        <f t="shared" si="50"/>
        <v>FuerteFuerte</v>
      </c>
      <c r="T731" s="224">
        <f>IFERROR(VLOOKUP(S731,'Tablas de calculos'!$AU$16:$AV$24,2,FALSE),"")</f>
        <v>1</v>
      </c>
      <c r="U731" s="208" t="str">
        <f>IFERROR(VLOOKUP(T731,'Tablas de calculos'!$AV$16:$AY$24,4),"")</f>
        <v>Fuerte</v>
      </c>
      <c r="V731" s="207" t="s">
        <v>578</v>
      </c>
      <c r="W731" s="207" t="s">
        <v>578</v>
      </c>
      <c r="X731" s="123" t="str">
        <f t="shared" si="51"/>
        <v>FuerteDirectamenteDirectamente</v>
      </c>
      <c r="Y731" s="208">
        <f>IFERROR(VLOOKUP(X731,'Tablas de calculos'!$AZ$4:$BE$11,5,FALSE),"")</f>
        <v>2</v>
      </c>
      <c r="Z731" s="208">
        <f>IFERROR(VLOOKUP(X731,'Tablas de calculos'!$AZ$4:$BE$11,6,FALSE),"")</f>
        <v>2</v>
      </c>
    </row>
    <row r="732" spans="1:26" ht="75" x14ac:dyDescent="0.25">
      <c r="A732" s="232" t="s">
        <v>122</v>
      </c>
      <c r="B732" s="61">
        <v>11</v>
      </c>
      <c r="C732" s="205" t="str">
        <f>+VLOOKUP(Tabla9[[#This Row],[Cod. Riesgo]],Tabla_Riesgos[[Número]:[Tipo de Riesgo]],6,FALSE)</f>
        <v>Corrupción</v>
      </c>
      <c r="D732" s="119" t="s">
        <v>12</v>
      </c>
      <c r="E732" s="120" t="s">
        <v>394</v>
      </c>
      <c r="F732" s="121"/>
      <c r="G732" s="125" t="s">
        <v>199</v>
      </c>
      <c r="H732" s="472"/>
      <c r="I732" s="207" t="s">
        <v>486</v>
      </c>
      <c r="J732" s="207" t="s">
        <v>490</v>
      </c>
      <c r="K732" s="207" t="s">
        <v>494</v>
      </c>
      <c r="L732" s="207" t="s">
        <v>498</v>
      </c>
      <c r="M732" s="207" t="s">
        <v>503</v>
      </c>
      <c r="N732" s="207" t="s">
        <v>508</v>
      </c>
      <c r="O732" s="207" t="s">
        <v>512</v>
      </c>
      <c r="P732" s="123">
        <f t="shared" si="48"/>
        <v>100</v>
      </c>
      <c r="Q732" s="208" t="str">
        <f t="shared" si="49"/>
        <v>Fuerte</v>
      </c>
      <c r="R732" s="207" t="s">
        <v>516</v>
      </c>
      <c r="S732" s="224" t="str">
        <f t="shared" si="50"/>
        <v>FuerteFuerte</v>
      </c>
      <c r="T732" s="224">
        <f>IFERROR(VLOOKUP(S732,'Tablas de calculos'!$AU$16:$AV$24,2,FALSE),"")</f>
        <v>1</v>
      </c>
      <c r="U732" s="208" t="str">
        <f>IFERROR(VLOOKUP(T732,'Tablas de calculos'!$AV$16:$AY$24,4),"")</f>
        <v>Fuerte</v>
      </c>
      <c r="V732" s="207" t="s">
        <v>578</v>
      </c>
      <c r="W732" s="207" t="s">
        <v>578</v>
      </c>
      <c r="X732" s="123" t="str">
        <f t="shared" si="51"/>
        <v>FuerteDirectamenteDirectamente</v>
      </c>
      <c r="Y732" s="208">
        <f>IFERROR(VLOOKUP(X732,'Tablas de calculos'!$AZ$4:$BE$11,5,FALSE),"")</f>
        <v>2</v>
      </c>
      <c r="Z732" s="208">
        <f>IFERROR(VLOOKUP(X732,'Tablas de calculos'!$AZ$4:$BE$11,6,FALSE),"")</f>
        <v>2</v>
      </c>
    </row>
    <row r="733" spans="1:26" ht="75" x14ac:dyDescent="0.25">
      <c r="A733" s="232" t="s">
        <v>122</v>
      </c>
      <c r="B733" s="61">
        <v>12</v>
      </c>
      <c r="C733" s="205" t="str">
        <f>+VLOOKUP(Tabla9[[#This Row],[Cod. Riesgo]],Tabla_Riesgos[[Número]:[Tipo de Riesgo]],6,FALSE)</f>
        <v>Estratégico</v>
      </c>
      <c r="D733" s="119" t="s">
        <v>12</v>
      </c>
      <c r="E733" s="120" t="s">
        <v>14</v>
      </c>
      <c r="F733" s="121"/>
      <c r="G733" s="125" t="s">
        <v>200</v>
      </c>
      <c r="H733" s="472"/>
      <c r="I733" s="207" t="s">
        <v>486</v>
      </c>
      <c r="J733" s="207" t="s">
        <v>490</v>
      </c>
      <c r="K733" s="207" t="s">
        <v>494</v>
      </c>
      <c r="L733" s="207" t="s">
        <v>498</v>
      </c>
      <c r="M733" s="207" t="s">
        <v>503</v>
      </c>
      <c r="N733" s="207" t="s">
        <v>508</v>
      </c>
      <c r="O733" s="207" t="s">
        <v>512</v>
      </c>
      <c r="P733" s="123">
        <f t="shared" si="48"/>
        <v>100</v>
      </c>
      <c r="Q733" s="208" t="str">
        <f t="shared" si="49"/>
        <v>Fuerte</v>
      </c>
      <c r="R733" s="207" t="s">
        <v>516</v>
      </c>
      <c r="S733" s="224" t="str">
        <f t="shared" si="50"/>
        <v>FuerteFuerte</v>
      </c>
      <c r="T733" s="224">
        <f>IFERROR(VLOOKUP(S733,'Tablas de calculos'!$AU$16:$AV$24,2,FALSE),"")</f>
        <v>1</v>
      </c>
      <c r="U733" s="208" t="str">
        <f>IFERROR(VLOOKUP(T733,'Tablas de calculos'!$AV$16:$AY$24,4),"")</f>
        <v>Fuerte</v>
      </c>
      <c r="V733" s="207" t="s">
        <v>578</v>
      </c>
      <c r="W733" s="207" t="s">
        <v>578</v>
      </c>
      <c r="X733" s="123" t="str">
        <f t="shared" si="51"/>
        <v>FuerteDirectamenteDirectamente</v>
      </c>
      <c r="Y733" s="208">
        <f>IFERROR(VLOOKUP(X733,'Tablas de calculos'!$AZ$4:$BE$11,5,FALSE),"")</f>
        <v>2</v>
      </c>
      <c r="Z733" s="208">
        <f>IFERROR(VLOOKUP(X733,'Tablas de calculos'!$AZ$4:$BE$11,6,FALSE),"")</f>
        <v>2</v>
      </c>
    </row>
    <row r="734" spans="1:26" ht="75" x14ac:dyDescent="0.25">
      <c r="A734" s="232" t="s">
        <v>122</v>
      </c>
      <c r="B734" s="61">
        <v>12</v>
      </c>
      <c r="C734" s="205" t="str">
        <f>+VLOOKUP(Tabla9[[#This Row],[Cod. Riesgo]],Tabla_Riesgos[[Número]:[Tipo de Riesgo]],6,FALSE)</f>
        <v>Estratégico</v>
      </c>
      <c r="D734" s="119" t="s">
        <v>12</v>
      </c>
      <c r="E734" s="120" t="s">
        <v>14</v>
      </c>
      <c r="F734" s="121"/>
      <c r="G734" s="125" t="s">
        <v>201</v>
      </c>
      <c r="H734" s="472"/>
      <c r="I734" s="207" t="s">
        <v>486</v>
      </c>
      <c r="J734" s="207" t="s">
        <v>490</v>
      </c>
      <c r="K734" s="207" t="s">
        <v>494</v>
      </c>
      <c r="L734" s="207" t="s">
        <v>498</v>
      </c>
      <c r="M734" s="207" t="s">
        <v>503</v>
      </c>
      <c r="N734" s="207" t="s">
        <v>508</v>
      </c>
      <c r="O734" s="207" t="s">
        <v>512</v>
      </c>
      <c r="P734" s="123">
        <f t="shared" si="48"/>
        <v>100</v>
      </c>
      <c r="Q734" s="208" t="str">
        <f t="shared" si="49"/>
        <v>Fuerte</v>
      </c>
      <c r="R734" s="207" t="s">
        <v>516</v>
      </c>
      <c r="S734" s="224" t="str">
        <f t="shared" si="50"/>
        <v>FuerteFuerte</v>
      </c>
      <c r="T734" s="224">
        <f>IFERROR(VLOOKUP(S734,'Tablas de calculos'!$AU$16:$AV$24,2,FALSE),"")</f>
        <v>1</v>
      </c>
      <c r="U734" s="208" t="str">
        <f>IFERROR(VLOOKUP(T734,'Tablas de calculos'!$AV$16:$AY$24,4),"")</f>
        <v>Fuerte</v>
      </c>
      <c r="V734" s="207" t="s">
        <v>578</v>
      </c>
      <c r="W734" s="207" t="s">
        <v>578</v>
      </c>
      <c r="X734" s="123" t="str">
        <f t="shared" si="51"/>
        <v>FuerteDirectamenteDirectamente</v>
      </c>
      <c r="Y734" s="208">
        <f>IFERROR(VLOOKUP(X734,'Tablas de calculos'!$AZ$4:$BE$11,5,FALSE),"")</f>
        <v>2</v>
      </c>
      <c r="Z734" s="208">
        <f>IFERROR(VLOOKUP(X734,'Tablas de calculos'!$AZ$4:$BE$11,6,FALSE),"")</f>
        <v>2</v>
      </c>
    </row>
    <row r="735" spans="1:26" ht="75" x14ac:dyDescent="0.25">
      <c r="A735" s="232" t="s">
        <v>122</v>
      </c>
      <c r="B735" s="61">
        <v>12</v>
      </c>
      <c r="C735" s="205" t="str">
        <f>+VLOOKUP(Tabla9[[#This Row],[Cod. Riesgo]],Tabla_Riesgos[[Número]:[Tipo de Riesgo]],6,FALSE)</f>
        <v>Estratégico</v>
      </c>
      <c r="D735" s="119" t="s">
        <v>12</v>
      </c>
      <c r="E735" s="120" t="s">
        <v>14</v>
      </c>
      <c r="F735" s="121"/>
      <c r="G735" s="125" t="s">
        <v>202</v>
      </c>
      <c r="H735" s="472"/>
      <c r="I735" s="207" t="s">
        <v>486</v>
      </c>
      <c r="J735" s="207" t="s">
        <v>490</v>
      </c>
      <c r="K735" s="207" t="s">
        <v>494</v>
      </c>
      <c r="L735" s="207" t="s">
        <v>498</v>
      </c>
      <c r="M735" s="207" t="s">
        <v>503</v>
      </c>
      <c r="N735" s="207" t="s">
        <v>508</v>
      </c>
      <c r="O735" s="207" t="s">
        <v>512</v>
      </c>
      <c r="P735" s="123">
        <f t="shared" si="48"/>
        <v>100</v>
      </c>
      <c r="Q735" s="208" t="str">
        <f t="shared" si="49"/>
        <v>Fuerte</v>
      </c>
      <c r="R735" s="207" t="s">
        <v>516</v>
      </c>
      <c r="S735" s="224" t="str">
        <f t="shared" si="50"/>
        <v>FuerteFuerte</v>
      </c>
      <c r="T735" s="224">
        <f>IFERROR(VLOOKUP(S735,'Tablas de calculos'!$AU$16:$AV$24,2,FALSE),"")</f>
        <v>1</v>
      </c>
      <c r="U735" s="208" t="str">
        <f>IFERROR(VLOOKUP(T735,'Tablas de calculos'!$AV$16:$AY$24,4),"")</f>
        <v>Fuerte</v>
      </c>
      <c r="V735" s="207" t="s">
        <v>578</v>
      </c>
      <c r="W735" s="207" t="s">
        <v>578</v>
      </c>
      <c r="X735" s="123" t="str">
        <f t="shared" si="51"/>
        <v>FuerteDirectamenteDirectamente</v>
      </c>
      <c r="Y735" s="208">
        <f>IFERROR(VLOOKUP(X735,'Tablas de calculos'!$AZ$4:$BE$11,5,FALSE),"")</f>
        <v>2</v>
      </c>
      <c r="Z735" s="208">
        <f>IFERROR(VLOOKUP(X735,'Tablas de calculos'!$AZ$4:$BE$11,6,FALSE),"")</f>
        <v>2</v>
      </c>
    </row>
    <row r="736" spans="1:26" ht="45" x14ac:dyDescent="0.25">
      <c r="A736" s="232" t="s">
        <v>122</v>
      </c>
      <c r="B736" s="61">
        <v>13</v>
      </c>
      <c r="C736" s="205" t="str">
        <f>+VLOOKUP(Tabla9[[#This Row],[Cod. Riesgo]],Tabla_Riesgos[[Número]:[Tipo de Riesgo]],6,FALSE)</f>
        <v>Corrupción</v>
      </c>
      <c r="D736" s="119" t="s">
        <v>12</v>
      </c>
      <c r="E736" s="120" t="s">
        <v>15</v>
      </c>
      <c r="F736" s="121"/>
      <c r="G736" s="125" t="s">
        <v>203</v>
      </c>
      <c r="H736" s="472"/>
      <c r="I736" s="207" t="s">
        <v>486</v>
      </c>
      <c r="J736" s="207" t="s">
        <v>490</v>
      </c>
      <c r="K736" s="207" t="s">
        <v>494</v>
      </c>
      <c r="L736" s="207" t="s">
        <v>498</v>
      </c>
      <c r="M736" s="207" t="s">
        <v>503</v>
      </c>
      <c r="N736" s="207" t="s">
        <v>508</v>
      </c>
      <c r="O736" s="207" t="s">
        <v>512</v>
      </c>
      <c r="P736" s="123">
        <f t="shared" si="48"/>
        <v>100</v>
      </c>
      <c r="Q736" s="208" t="str">
        <f t="shared" si="49"/>
        <v>Fuerte</v>
      </c>
      <c r="R736" s="207" t="s">
        <v>516</v>
      </c>
      <c r="S736" s="224" t="str">
        <f t="shared" si="50"/>
        <v>FuerteFuerte</v>
      </c>
      <c r="T736" s="224">
        <f>IFERROR(VLOOKUP(S736,'Tablas de calculos'!$AU$16:$AV$24,2,FALSE),"")</f>
        <v>1</v>
      </c>
      <c r="U736" s="208" t="str">
        <f>IFERROR(VLOOKUP(T736,'Tablas de calculos'!$AV$16:$AY$24,4),"")</f>
        <v>Fuerte</v>
      </c>
      <c r="V736" s="207" t="s">
        <v>578</v>
      </c>
      <c r="W736" s="207" t="s">
        <v>578</v>
      </c>
      <c r="X736" s="123" t="str">
        <f t="shared" si="51"/>
        <v>FuerteDirectamenteDirectamente</v>
      </c>
      <c r="Y736" s="208">
        <f>IFERROR(VLOOKUP(X736,'Tablas de calculos'!$AZ$4:$BE$11,5,FALSE),"")</f>
        <v>2</v>
      </c>
      <c r="Z736" s="208">
        <f>IFERROR(VLOOKUP(X736,'Tablas de calculos'!$AZ$4:$BE$11,6,FALSE),"")</f>
        <v>2</v>
      </c>
    </row>
    <row r="737" spans="1:26" ht="45" x14ac:dyDescent="0.25">
      <c r="A737" s="232" t="s">
        <v>122</v>
      </c>
      <c r="B737" s="61">
        <v>13</v>
      </c>
      <c r="C737" s="205" t="str">
        <f>+VLOOKUP(Tabla9[[#This Row],[Cod. Riesgo]],Tabla_Riesgos[[Número]:[Tipo de Riesgo]],6,FALSE)</f>
        <v>Corrupción</v>
      </c>
      <c r="D737" s="119" t="s">
        <v>12</v>
      </c>
      <c r="E737" s="120" t="s">
        <v>15</v>
      </c>
      <c r="F737" s="121"/>
      <c r="G737" s="125" t="s">
        <v>185</v>
      </c>
      <c r="H737" s="472"/>
      <c r="I737" s="207" t="s">
        <v>486</v>
      </c>
      <c r="J737" s="207" t="s">
        <v>490</v>
      </c>
      <c r="K737" s="207" t="s">
        <v>494</v>
      </c>
      <c r="L737" s="207" t="s">
        <v>498</v>
      </c>
      <c r="M737" s="207" t="s">
        <v>503</v>
      </c>
      <c r="N737" s="207" t="s">
        <v>508</v>
      </c>
      <c r="O737" s="207" t="s">
        <v>512</v>
      </c>
      <c r="P737" s="123">
        <f t="shared" si="48"/>
        <v>100</v>
      </c>
      <c r="Q737" s="208" t="str">
        <f t="shared" si="49"/>
        <v>Fuerte</v>
      </c>
      <c r="R737" s="207" t="s">
        <v>516</v>
      </c>
      <c r="S737" s="224" t="str">
        <f t="shared" si="50"/>
        <v>FuerteFuerte</v>
      </c>
      <c r="T737" s="224">
        <f>IFERROR(VLOOKUP(S737,'Tablas de calculos'!$AU$16:$AV$24,2,FALSE),"")</f>
        <v>1</v>
      </c>
      <c r="U737" s="208" t="str">
        <f>IFERROR(VLOOKUP(T737,'Tablas de calculos'!$AV$16:$AY$24,4),"")</f>
        <v>Fuerte</v>
      </c>
      <c r="V737" s="207" t="s">
        <v>578</v>
      </c>
      <c r="W737" s="207" t="s">
        <v>578</v>
      </c>
      <c r="X737" s="123" t="str">
        <f t="shared" si="51"/>
        <v>FuerteDirectamenteDirectamente</v>
      </c>
      <c r="Y737" s="208">
        <f>IFERROR(VLOOKUP(X737,'Tablas de calculos'!$AZ$4:$BE$11,5,FALSE),"")</f>
        <v>2</v>
      </c>
      <c r="Z737" s="208">
        <f>IFERROR(VLOOKUP(X737,'Tablas de calculos'!$AZ$4:$BE$11,6,FALSE),"")</f>
        <v>2</v>
      </c>
    </row>
    <row r="738" spans="1:26" ht="45" x14ac:dyDescent="0.25">
      <c r="A738" s="232" t="s">
        <v>122</v>
      </c>
      <c r="B738" s="61">
        <v>13</v>
      </c>
      <c r="C738" s="205" t="str">
        <f>+VLOOKUP(Tabla9[[#This Row],[Cod. Riesgo]],Tabla_Riesgos[[Número]:[Tipo de Riesgo]],6,FALSE)</f>
        <v>Corrupción</v>
      </c>
      <c r="D738" s="119" t="s">
        <v>12</v>
      </c>
      <c r="E738" s="120" t="s">
        <v>15</v>
      </c>
      <c r="F738" s="121"/>
      <c r="G738" s="125" t="s">
        <v>177</v>
      </c>
      <c r="H738" s="472"/>
      <c r="I738" s="207" t="s">
        <v>486</v>
      </c>
      <c r="J738" s="207" t="s">
        <v>490</v>
      </c>
      <c r="K738" s="207" t="s">
        <v>494</v>
      </c>
      <c r="L738" s="207" t="s">
        <v>498</v>
      </c>
      <c r="M738" s="207" t="s">
        <v>503</v>
      </c>
      <c r="N738" s="207" t="s">
        <v>508</v>
      </c>
      <c r="O738" s="207" t="s">
        <v>512</v>
      </c>
      <c r="P738" s="123">
        <f t="shared" si="48"/>
        <v>100</v>
      </c>
      <c r="Q738" s="208" t="str">
        <f t="shared" si="49"/>
        <v>Fuerte</v>
      </c>
      <c r="R738" s="207" t="s">
        <v>516</v>
      </c>
      <c r="S738" s="224" t="str">
        <f t="shared" si="50"/>
        <v>FuerteFuerte</v>
      </c>
      <c r="T738" s="224">
        <f>IFERROR(VLOOKUP(S738,'Tablas de calculos'!$AU$16:$AV$24,2,FALSE),"")</f>
        <v>1</v>
      </c>
      <c r="U738" s="208" t="str">
        <f>IFERROR(VLOOKUP(T738,'Tablas de calculos'!$AV$16:$AY$24,4),"")</f>
        <v>Fuerte</v>
      </c>
      <c r="V738" s="207" t="s">
        <v>578</v>
      </c>
      <c r="W738" s="207" t="s">
        <v>578</v>
      </c>
      <c r="X738" s="123" t="str">
        <f t="shared" si="51"/>
        <v>FuerteDirectamenteDirectamente</v>
      </c>
      <c r="Y738" s="208">
        <f>IFERROR(VLOOKUP(X738,'Tablas de calculos'!$AZ$4:$BE$11,5,FALSE),"")</f>
        <v>2</v>
      </c>
      <c r="Z738" s="208">
        <f>IFERROR(VLOOKUP(X738,'Tablas de calculos'!$AZ$4:$BE$11,6,FALSE),"")</f>
        <v>2</v>
      </c>
    </row>
    <row r="739" spans="1:26" ht="60" x14ac:dyDescent="0.25">
      <c r="A739" s="232" t="s">
        <v>122</v>
      </c>
      <c r="B739" s="61">
        <v>14</v>
      </c>
      <c r="C739" s="205" t="str">
        <f>+VLOOKUP(Tabla9[[#This Row],[Cod. Riesgo]],Tabla_Riesgos[[Número]:[Tipo de Riesgo]],6,FALSE)</f>
        <v>Operativo</v>
      </c>
      <c r="D739" s="119" t="s">
        <v>35</v>
      </c>
      <c r="E739" s="120" t="s">
        <v>626</v>
      </c>
      <c r="F739" s="121"/>
      <c r="G739" s="125" t="s">
        <v>204</v>
      </c>
      <c r="H739" s="472"/>
      <c r="I739" s="207" t="s">
        <v>486</v>
      </c>
      <c r="J739" s="207" t="s">
        <v>490</v>
      </c>
      <c r="K739" s="207" t="s">
        <v>494</v>
      </c>
      <c r="L739" s="207" t="s">
        <v>498</v>
      </c>
      <c r="M739" s="207" t="s">
        <v>503</v>
      </c>
      <c r="N739" s="207" t="s">
        <v>508</v>
      </c>
      <c r="O739" s="207" t="s">
        <v>512</v>
      </c>
      <c r="P739" s="123">
        <f t="shared" si="48"/>
        <v>100</v>
      </c>
      <c r="Q739" s="208" t="str">
        <f t="shared" si="49"/>
        <v>Fuerte</v>
      </c>
      <c r="R739" s="207" t="s">
        <v>516</v>
      </c>
      <c r="S739" s="224" t="str">
        <f t="shared" si="50"/>
        <v>FuerteFuerte</v>
      </c>
      <c r="T739" s="224">
        <f>IFERROR(VLOOKUP(S739,'Tablas de calculos'!$AU$16:$AV$24,2,FALSE),"")</f>
        <v>1</v>
      </c>
      <c r="U739" s="208" t="str">
        <f>IFERROR(VLOOKUP(T739,'Tablas de calculos'!$AV$16:$AY$24,4),"")</f>
        <v>Fuerte</v>
      </c>
      <c r="V739" s="207" t="s">
        <v>578</v>
      </c>
      <c r="W739" s="207" t="s">
        <v>578</v>
      </c>
      <c r="X739" s="123" t="str">
        <f t="shared" si="51"/>
        <v>FuerteDirectamenteDirectamente</v>
      </c>
      <c r="Y739" s="208">
        <f>IFERROR(VLOOKUP(X739,'Tablas de calculos'!$AZ$4:$BE$11,5,FALSE),"")</f>
        <v>2</v>
      </c>
      <c r="Z739" s="208">
        <f>IFERROR(VLOOKUP(X739,'Tablas de calculos'!$AZ$4:$BE$11,6,FALSE),"")</f>
        <v>2</v>
      </c>
    </row>
    <row r="740" spans="1:26" ht="75" x14ac:dyDescent="0.25">
      <c r="A740" s="232" t="s">
        <v>122</v>
      </c>
      <c r="B740" s="61">
        <v>14</v>
      </c>
      <c r="C740" s="205" t="str">
        <f>+VLOOKUP(Tabla9[[#This Row],[Cod. Riesgo]],Tabla_Riesgos[[Número]:[Tipo de Riesgo]],6,FALSE)</f>
        <v>Operativo</v>
      </c>
      <c r="D740" s="119" t="s">
        <v>35</v>
      </c>
      <c r="E740" s="120" t="s">
        <v>626</v>
      </c>
      <c r="F740" s="121"/>
      <c r="G740" s="125" t="s">
        <v>205</v>
      </c>
      <c r="H740" s="472"/>
      <c r="I740" s="207" t="s">
        <v>486</v>
      </c>
      <c r="J740" s="207" t="s">
        <v>490</v>
      </c>
      <c r="K740" s="207" t="s">
        <v>494</v>
      </c>
      <c r="L740" s="207" t="s">
        <v>498</v>
      </c>
      <c r="M740" s="207" t="s">
        <v>503</v>
      </c>
      <c r="N740" s="207" t="s">
        <v>508</v>
      </c>
      <c r="O740" s="207" t="s">
        <v>512</v>
      </c>
      <c r="P740" s="123">
        <f t="shared" si="48"/>
        <v>100</v>
      </c>
      <c r="Q740" s="208" t="str">
        <f t="shared" si="49"/>
        <v>Fuerte</v>
      </c>
      <c r="R740" s="207" t="s">
        <v>516</v>
      </c>
      <c r="S740" s="224" t="str">
        <f t="shared" si="50"/>
        <v>FuerteFuerte</v>
      </c>
      <c r="T740" s="224">
        <f>IFERROR(VLOOKUP(S740,'Tablas de calculos'!$AU$16:$AV$24,2,FALSE),"")</f>
        <v>1</v>
      </c>
      <c r="U740" s="208" t="str">
        <f>IFERROR(VLOOKUP(T740,'Tablas de calculos'!$AV$16:$AY$24,4),"")</f>
        <v>Fuerte</v>
      </c>
      <c r="V740" s="207" t="s">
        <v>578</v>
      </c>
      <c r="W740" s="207" t="s">
        <v>578</v>
      </c>
      <c r="X740" s="123" t="str">
        <f t="shared" si="51"/>
        <v>FuerteDirectamenteDirectamente</v>
      </c>
      <c r="Y740" s="208">
        <f>IFERROR(VLOOKUP(X740,'Tablas de calculos'!$AZ$4:$BE$11,5,FALSE),"")</f>
        <v>2</v>
      </c>
      <c r="Z740" s="208">
        <f>IFERROR(VLOOKUP(X740,'Tablas de calculos'!$AZ$4:$BE$11,6,FALSE),"")</f>
        <v>2</v>
      </c>
    </row>
    <row r="741" spans="1:26" ht="45" x14ac:dyDescent="0.25">
      <c r="A741" s="232" t="s">
        <v>122</v>
      </c>
      <c r="B741" s="61">
        <v>14</v>
      </c>
      <c r="C741" s="205" t="str">
        <f>+VLOOKUP(Tabla9[[#This Row],[Cod. Riesgo]],Tabla_Riesgos[[Número]:[Tipo de Riesgo]],6,FALSE)</f>
        <v>Operativo</v>
      </c>
      <c r="D741" s="119" t="s">
        <v>35</v>
      </c>
      <c r="E741" s="120" t="s">
        <v>626</v>
      </c>
      <c r="F741" s="121"/>
      <c r="G741" s="125" t="s">
        <v>206</v>
      </c>
      <c r="H741" s="472"/>
      <c r="I741" s="207" t="s">
        <v>486</v>
      </c>
      <c r="J741" s="207" t="s">
        <v>490</v>
      </c>
      <c r="K741" s="207" t="s">
        <v>494</v>
      </c>
      <c r="L741" s="207" t="s">
        <v>498</v>
      </c>
      <c r="M741" s="207" t="s">
        <v>503</v>
      </c>
      <c r="N741" s="207" t="s">
        <v>508</v>
      </c>
      <c r="O741" s="207" t="s">
        <v>512</v>
      </c>
      <c r="P741" s="123">
        <f t="shared" si="48"/>
        <v>100</v>
      </c>
      <c r="Q741" s="208" t="str">
        <f t="shared" si="49"/>
        <v>Fuerte</v>
      </c>
      <c r="R741" s="207" t="s">
        <v>516</v>
      </c>
      <c r="S741" s="224" t="str">
        <f t="shared" si="50"/>
        <v>FuerteFuerte</v>
      </c>
      <c r="T741" s="224">
        <f>IFERROR(VLOOKUP(S741,'Tablas de calculos'!$AU$16:$AV$24,2,FALSE),"")</f>
        <v>1</v>
      </c>
      <c r="U741" s="208" t="str">
        <f>IFERROR(VLOOKUP(T741,'Tablas de calculos'!$AV$16:$AY$24,4),"")</f>
        <v>Fuerte</v>
      </c>
      <c r="V741" s="207" t="s">
        <v>578</v>
      </c>
      <c r="W741" s="207" t="s">
        <v>578</v>
      </c>
      <c r="X741" s="123" t="str">
        <f t="shared" si="51"/>
        <v>FuerteDirectamenteDirectamente</v>
      </c>
      <c r="Y741" s="208">
        <f>IFERROR(VLOOKUP(X741,'Tablas de calculos'!$AZ$4:$BE$11,5,FALSE),"")</f>
        <v>2</v>
      </c>
      <c r="Z741" s="208">
        <f>IFERROR(VLOOKUP(X741,'Tablas de calculos'!$AZ$4:$BE$11,6,FALSE),"")</f>
        <v>2</v>
      </c>
    </row>
    <row r="742" spans="1:26" ht="90" x14ac:dyDescent="0.25">
      <c r="A742" s="232" t="s">
        <v>122</v>
      </c>
      <c r="B742" s="61">
        <v>15</v>
      </c>
      <c r="C742" s="205" t="str">
        <f>+VLOOKUP(Tabla9[[#This Row],[Cod. Riesgo]],Tabla_Riesgos[[Número]:[Tipo de Riesgo]],6,FALSE)</f>
        <v>Operativo</v>
      </c>
      <c r="D742" s="119" t="s">
        <v>38</v>
      </c>
      <c r="E742" s="120" t="s">
        <v>17</v>
      </c>
      <c r="F742" s="121"/>
      <c r="G742" s="125" t="s">
        <v>207</v>
      </c>
      <c r="H742" s="472"/>
      <c r="I742" s="207" t="s">
        <v>486</v>
      </c>
      <c r="J742" s="207" t="s">
        <v>490</v>
      </c>
      <c r="K742" s="207" t="s">
        <v>494</v>
      </c>
      <c r="L742" s="207" t="s">
        <v>498</v>
      </c>
      <c r="M742" s="207" t="s">
        <v>503</v>
      </c>
      <c r="N742" s="207" t="s">
        <v>508</v>
      </c>
      <c r="O742" s="207" t="s">
        <v>512</v>
      </c>
      <c r="P742" s="123">
        <f t="shared" si="48"/>
        <v>100</v>
      </c>
      <c r="Q742" s="208" t="str">
        <f t="shared" si="49"/>
        <v>Fuerte</v>
      </c>
      <c r="R742" s="207" t="s">
        <v>516</v>
      </c>
      <c r="S742" s="224" t="str">
        <f t="shared" si="50"/>
        <v>FuerteFuerte</v>
      </c>
      <c r="T742" s="224">
        <f>IFERROR(VLOOKUP(S742,'Tablas de calculos'!$AU$16:$AV$24,2,FALSE),"")</f>
        <v>1</v>
      </c>
      <c r="U742" s="208" t="str">
        <f>IFERROR(VLOOKUP(T742,'Tablas de calculos'!$AV$16:$AY$24,4),"")</f>
        <v>Fuerte</v>
      </c>
      <c r="V742" s="207" t="s">
        <v>578</v>
      </c>
      <c r="W742" s="207" t="s">
        <v>578</v>
      </c>
      <c r="X742" s="123" t="str">
        <f t="shared" si="51"/>
        <v>FuerteDirectamenteDirectamente</v>
      </c>
      <c r="Y742" s="208">
        <f>IFERROR(VLOOKUP(X742,'Tablas de calculos'!$AZ$4:$BE$11,5,FALSE),"")</f>
        <v>2</v>
      </c>
      <c r="Z742" s="208">
        <f>IFERROR(VLOOKUP(X742,'Tablas de calculos'!$AZ$4:$BE$11,6,FALSE),"")</f>
        <v>2</v>
      </c>
    </row>
    <row r="743" spans="1:26" ht="60" x14ac:dyDescent="0.25">
      <c r="A743" s="232" t="s">
        <v>122</v>
      </c>
      <c r="B743" s="61">
        <v>15</v>
      </c>
      <c r="C743" s="205" t="str">
        <f>+VLOOKUP(Tabla9[[#This Row],[Cod. Riesgo]],Tabla_Riesgos[[Número]:[Tipo de Riesgo]],6,FALSE)</f>
        <v>Operativo</v>
      </c>
      <c r="D743" s="119" t="s">
        <v>38</v>
      </c>
      <c r="E743" s="120" t="s">
        <v>17</v>
      </c>
      <c r="F743" s="121"/>
      <c r="G743" s="125" t="s">
        <v>208</v>
      </c>
      <c r="H743" s="472"/>
      <c r="I743" s="207" t="s">
        <v>486</v>
      </c>
      <c r="J743" s="207" t="s">
        <v>490</v>
      </c>
      <c r="K743" s="207" t="s">
        <v>494</v>
      </c>
      <c r="L743" s="207" t="s">
        <v>498</v>
      </c>
      <c r="M743" s="207" t="s">
        <v>503</v>
      </c>
      <c r="N743" s="207" t="s">
        <v>508</v>
      </c>
      <c r="O743" s="207" t="s">
        <v>512</v>
      </c>
      <c r="P743" s="123">
        <f t="shared" si="48"/>
        <v>100</v>
      </c>
      <c r="Q743" s="208" t="str">
        <f t="shared" si="49"/>
        <v>Fuerte</v>
      </c>
      <c r="R743" s="207" t="s">
        <v>516</v>
      </c>
      <c r="S743" s="224" t="str">
        <f t="shared" si="50"/>
        <v>FuerteFuerte</v>
      </c>
      <c r="T743" s="224">
        <f>IFERROR(VLOOKUP(S743,'Tablas de calculos'!$AU$16:$AV$24,2,FALSE),"")</f>
        <v>1</v>
      </c>
      <c r="U743" s="208" t="str">
        <f>IFERROR(VLOOKUP(T743,'Tablas de calculos'!$AV$16:$AY$24,4),"")</f>
        <v>Fuerte</v>
      </c>
      <c r="V743" s="207" t="s">
        <v>578</v>
      </c>
      <c r="W743" s="207" t="s">
        <v>578</v>
      </c>
      <c r="X743" s="123" t="str">
        <f t="shared" si="51"/>
        <v>FuerteDirectamenteDirectamente</v>
      </c>
      <c r="Y743" s="208">
        <f>IFERROR(VLOOKUP(X743,'Tablas de calculos'!$AZ$4:$BE$11,5,FALSE),"")</f>
        <v>2</v>
      </c>
      <c r="Z743" s="208">
        <f>IFERROR(VLOOKUP(X743,'Tablas de calculos'!$AZ$4:$BE$11,6,FALSE),"")</f>
        <v>2</v>
      </c>
    </row>
    <row r="744" spans="1:26" ht="45" x14ac:dyDescent="0.25">
      <c r="A744" s="232" t="s">
        <v>122</v>
      </c>
      <c r="B744" s="61">
        <v>15</v>
      </c>
      <c r="C744" s="205" t="str">
        <f>+VLOOKUP(Tabla9[[#This Row],[Cod. Riesgo]],Tabla_Riesgos[[Número]:[Tipo de Riesgo]],6,FALSE)</f>
        <v>Operativo</v>
      </c>
      <c r="D744" s="119" t="s">
        <v>38</v>
      </c>
      <c r="E744" s="120" t="s">
        <v>17</v>
      </c>
      <c r="F744" s="121"/>
      <c r="G744" s="125" t="s">
        <v>209</v>
      </c>
      <c r="H744" s="472"/>
      <c r="I744" s="207" t="s">
        <v>486</v>
      </c>
      <c r="J744" s="207" t="s">
        <v>490</v>
      </c>
      <c r="K744" s="207" t="s">
        <v>494</v>
      </c>
      <c r="L744" s="207" t="s">
        <v>498</v>
      </c>
      <c r="M744" s="207" t="s">
        <v>503</v>
      </c>
      <c r="N744" s="207" t="s">
        <v>508</v>
      </c>
      <c r="O744" s="207" t="s">
        <v>512</v>
      </c>
      <c r="P744" s="123">
        <f t="shared" si="48"/>
        <v>100</v>
      </c>
      <c r="Q744" s="208" t="str">
        <f t="shared" si="49"/>
        <v>Fuerte</v>
      </c>
      <c r="R744" s="207" t="s">
        <v>516</v>
      </c>
      <c r="S744" s="224" t="str">
        <f t="shared" si="50"/>
        <v>FuerteFuerte</v>
      </c>
      <c r="T744" s="224">
        <f>IFERROR(VLOOKUP(S744,'Tablas de calculos'!$AU$16:$AV$24,2,FALSE),"")</f>
        <v>1</v>
      </c>
      <c r="U744" s="208" t="str">
        <f>IFERROR(VLOOKUP(T744,'Tablas de calculos'!$AV$16:$AY$24,4),"")</f>
        <v>Fuerte</v>
      </c>
      <c r="V744" s="207" t="s">
        <v>578</v>
      </c>
      <c r="W744" s="207" t="s">
        <v>578</v>
      </c>
      <c r="X744" s="123" t="str">
        <f t="shared" si="51"/>
        <v>FuerteDirectamenteDirectamente</v>
      </c>
      <c r="Y744" s="208">
        <f>IFERROR(VLOOKUP(X744,'Tablas de calculos'!$AZ$4:$BE$11,5,FALSE),"")</f>
        <v>2</v>
      </c>
      <c r="Z744" s="208">
        <f>IFERROR(VLOOKUP(X744,'Tablas de calculos'!$AZ$4:$BE$11,6,FALSE),"")</f>
        <v>2</v>
      </c>
    </row>
    <row r="745" spans="1:26" ht="45" x14ac:dyDescent="0.25">
      <c r="A745" s="232" t="s">
        <v>122</v>
      </c>
      <c r="B745" s="61">
        <v>16</v>
      </c>
      <c r="C745" s="205" t="str">
        <f>+VLOOKUP(Tabla9[[#This Row],[Cod. Riesgo]],Tabla_Riesgos[[Número]:[Tipo de Riesgo]],6,FALSE)</f>
        <v>Estratégico</v>
      </c>
      <c r="D745" s="119" t="s">
        <v>33</v>
      </c>
      <c r="E745" s="120" t="s">
        <v>19</v>
      </c>
      <c r="F745" s="121"/>
      <c r="G745" s="125" t="s">
        <v>210</v>
      </c>
      <c r="H745" s="472"/>
      <c r="I745" s="207" t="s">
        <v>486</v>
      </c>
      <c r="J745" s="207" t="s">
        <v>490</v>
      </c>
      <c r="K745" s="207" t="s">
        <v>494</v>
      </c>
      <c r="L745" s="207" t="s">
        <v>498</v>
      </c>
      <c r="M745" s="207" t="s">
        <v>503</v>
      </c>
      <c r="N745" s="207" t="s">
        <v>508</v>
      </c>
      <c r="O745" s="207" t="s">
        <v>512</v>
      </c>
      <c r="P745" s="123">
        <f t="shared" si="48"/>
        <v>100</v>
      </c>
      <c r="Q745" s="208" t="str">
        <f t="shared" si="49"/>
        <v>Fuerte</v>
      </c>
      <c r="R745" s="207" t="s">
        <v>516</v>
      </c>
      <c r="S745" s="224" t="str">
        <f t="shared" si="50"/>
        <v>FuerteFuerte</v>
      </c>
      <c r="T745" s="224">
        <f>IFERROR(VLOOKUP(S745,'Tablas de calculos'!$AU$16:$AV$24,2,FALSE),"")</f>
        <v>1</v>
      </c>
      <c r="U745" s="208" t="str">
        <f>IFERROR(VLOOKUP(T745,'Tablas de calculos'!$AV$16:$AY$24,4),"")</f>
        <v>Fuerte</v>
      </c>
      <c r="V745" s="207" t="s">
        <v>578</v>
      </c>
      <c r="W745" s="207" t="s">
        <v>578</v>
      </c>
      <c r="X745" s="123" t="str">
        <f t="shared" si="51"/>
        <v>FuerteDirectamenteDirectamente</v>
      </c>
      <c r="Y745" s="208">
        <f>IFERROR(VLOOKUP(X745,'Tablas de calculos'!$AZ$4:$BE$11,5,FALSE),"")</f>
        <v>2</v>
      </c>
      <c r="Z745" s="208">
        <f>IFERROR(VLOOKUP(X745,'Tablas de calculos'!$AZ$4:$BE$11,6,FALSE),"")</f>
        <v>2</v>
      </c>
    </row>
    <row r="746" spans="1:26" ht="60" x14ac:dyDescent="0.25">
      <c r="A746" s="232" t="s">
        <v>122</v>
      </c>
      <c r="B746" s="61">
        <v>16</v>
      </c>
      <c r="C746" s="205" t="str">
        <f>+VLOOKUP(Tabla9[[#This Row],[Cod. Riesgo]],Tabla_Riesgos[[Número]:[Tipo de Riesgo]],6,FALSE)</f>
        <v>Estratégico</v>
      </c>
      <c r="D746" s="119" t="s">
        <v>33</v>
      </c>
      <c r="E746" s="120" t="s">
        <v>19</v>
      </c>
      <c r="F746" s="121"/>
      <c r="G746" s="125" t="s">
        <v>211</v>
      </c>
      <c r="H746" s="472"/>
      <c r="I746" s="207" t="s">
        <v>486</v>
      </c>
      <c r="J746" s="207" t="s">
        <v>490</v>
      </c>
      <c r="K746" s="207" t="s">
        <v>494</v>
      </c>
      <c r="L746" s="207" t="s">
        <v>498</v>
      </c>
      <c r="M746" s="207" t="s">
        <v>503</v>
      </c>
      <c r="N746" s="207" t="s">
        <v>508</v>
      </c>
      <c r="O746" s="207" t="s">
        <v>512</v>
      </c>
      <c r="P746" s="123">
        <f t="shared" si="48"/>
        <v>100</v>
      </c>
      <c r="Q746" s="208" t="str">
        <f t="shared" si="49"/>
        <v>Fuerte</v>
      </c>
      <c r="R746" s="207" t="s">
        <v>516</v>
      </c>
      <c r="S746" s="224" t="str">
        <f t="shared" si="50"/>
        <v>FuerteFuerte</v>
      </c>
      <c r="T746" s="224">
        <f>IFERROR(VLOOKUP(S746,'Tablas de calculos'!$AU$16:$AV$24,2,FALSE),"")</f>
        <v>1</v>
      </c>
      <c r="U746" s="208" t="str">
        <f>IFERROR(VLOOKUP(T746,'Tablas de calculos'!$AV$16:$AY$24,4),"")</f>
        <v>Fuerte</v>
      </c>
      <c r="V746" s="207" t="s">
        <v>578</v>
      </c>
      <c r="W746" s="207" t="s">
        <v>578</v>
      </c>
      <c r="X746" s="123" t="str">
        <f t="shared" si="51"/>
        <v>FuerteDirectamenteDirectamente</v>
      </c>
      <c r="Y746" s="208">
        <f>IFERROR(VLOOKUP(X746,'Tablas de calculos'!$AZ$4:$BE$11,5,FALSE),"")</f>
        <v>2</v>
      </c>
      <c r="Z746" s="208">
        <f>IFERROR(VLOOKUP(X746,'Tablas de calculos'!$AZ$4:$BE$11,6,FALSE),"")</f>
        <v>2</v>
      </c>
    </row>
    <row r="747" spans="1:26" ht="45" x14ac:dyDescent="0.25">
      <c r="A747" s="232" t="s">
        <v>122</v>
      </c>
      <c r="B747" s="61">
        <v>16</v>
      </c>
      <c r="C747" s="205" t="str">
        <f>+VLOOKUP(Tabla9[[#This Row],[Cod. Riesgo]],Tabla_Riesgos[[Número]:[Tipo de Riesgo]],6,FALSE)</f>
        <v>Estratégico</v>
      </c>
      <c r="D747" s="119" t="s">
        <v>33</v>
      </c>
      <c r="E747" s="120" t="s">
        <v>19</v>
      </c>
      <c r="F747" s="121"/>
      <c r="G747" s="125" t="s">
        <v>212</v>
      </c>
      <c r="H747" s="472"/>
      <c r="I747" s="207" t="s">
        <v>486</v>
      </c>
      <c r="J747" s="207" t="s">
        <v>490</v>
      </c>
      <c r="K747" s="207" t="s">
        <v>494</v>
      </c>
      <c r="L747" s="207" t="s">
        <v>498</v>
      </c>
      <c r="M747" s="207" t="s">
        <v>503</v>
      </c>
      <c r="N747" s="207" t="s">
        <v>508</v>
      </c>
      <c r="O747" s="207" t="s">
        <v>512</v>
      </c>
      <c r="P747" s="123">
        <f t="shared" si="48"/>
        <v>100</v>
      </c>
      <c r="Q747" s="208" t="str">
        <f t="shared" si="49"/>
        <v>Fuerte</v>
      </c>
      <c r="R747" s="207" t="s">
        <v>516</v>
      </c>
      <c r="S747" s="224" t="str">
        <f t="shared" si="50"/>
        <v>FuerteFuerte</v>
      </c>
      <c r="T747" s="224">
        <f>IFERROR(VLOOKUP(S747,'Tablas de calculos'!$AU$16:$AV$24,2,FALSE),"")</f>
        <v>1</v>
      </c>
      <c r="U747" s="208" t="str">
        <f>IFERROR(VLOOKUP(T747,'Tablas de calculos'!$AV$16:$AY$24,4),"")</f>
        <v>Fuerte</v>
      </c>
      <c r="V747" s="207" t="s">
        <v>578</v>
      </c>
      <c r="W747" s="207" t="s">
        <v>578</v>
      </c>
      <c r="X747" s="123" t="str">
        <f t="shared" si="51"/>
        <v>FuerteDirectamenteDirectamente</v>
      </c>
      <c r="Y747" s="208">
        <f>IFERROR(VLOOKUP(X747,'Tablas de calculos'!$AZ$4:$BE$11,5,FALSE),"")</f>
        <v>2</v>
      </c>
      <c r="Z747" s="208">
        <f>IFERROR(VLOOKUP(X747,'Tablas de calculos'!$AZ$4:$BE$11,6,FALSE),"")</f>
        <v>2</v>
      </c>
    </row>
    <row r="748" spans="1:26" ht="45" x14ac:dyDescent="0.25">
      <c r="A748" s="232" t="s">
        <v>122</v>
      </c>
      <c r="B748" s="61">
        <v>17</v>
      </c>
      <c r="C748" s="205" t="str">
        <f>+VLOOKUP(Tabla9[[#This Row],[Cod. Riesgo]],Tabla_Riesgos[[Número]:[Tipo de Riesgo]],6,FALSE)</f>
        <v>Operativo</v>
      </c>
      <c r="D748" s="119" t="s">
        <v>43</v>
      </c>
      <c r="E748" s="120" t="s">
        <v>20</v>
      </c>
      <c r="F748" s="121"/>
      <c r="G748" s="125" t="s">
        <v>213</v>
      </c>
      <c r="H748" s="472"/>
      <c r="I748" s="207" t="s">
        <v>486</v>
      </c>
      <c r="J748" s="207" t="s">
        <v>490</v>
      </c>
      <c r="K748" s="207" t="s">
        <v>494</v>
      </c>
      <c r="L748" s="207" t="s">
        <v>498</v>
      </c>
      <c r="M748" s="207" t="s">
        <v>503</v>
      </c>
      <c r="N748" s="207" t="s">
        <v>508</v>
      </c>
      <c r="O748" s="207" t="s">
        <v>512</v>
      </c>
      <c r="P748" s="123">
        <f t="shared" si="48"/>
        <v>100</v>
      </c>
      <c r="Q748" s="208" t="str">
        <f t="shared" si="49"/>
        <v>Fuerte</v>
      </c>
      <c r="R748" s="207" t="s">
        <v>516</v>
      </c>
      <c r="S748" s="224" t="str">
        <f t="shared" si="50"/>
        <v>FuerteFuerte</v>
      </c>
      <c r="T748" s="224">
        <f>IFERROR(VLOOKUP(S748,'Tablas de calculos'!$AU$16:$AV$24,2,FALSE),"")</f>
        <v>1</v>
      </c>
      <c r="U748" s="208" t="str">
        <f>IFERROR(VLOOKUP(T748,'Tablas de calculos'!$AV$16:$AY$24,4),"")</f>
        <v>Fuerte</v>
      </c>
      <c r="V748" s="207" t="s">
        <v>578</v>
      </c>
      <c r="W748" s="207" t="s">
        <v>578</v>
      </c>
      <c r="X748" s="123" t="str">
        <f t="shared" si="51"/>
        <v>FuerteDirectamenteDirectamente</v>
      </c>
      <c r="Y748" s="208">
        <f>IFERROR(VLOOKUP(X748,'Tablas de calculos'!$AZ$4:$BE$11,5,FALSE),"")</f>
        <v>2</v>
      </c>
      <c r="Z748" s="208">
        <f>IFERROR(VLOOKUP(X748,'Tablas de calculos'!$AZ$4:$BE$11,6,FALSE),"")</f>
        <v>2</v>
      </c>
    </row>
    <row r="749" spans="1:26" ht="60" x14ac:dyDescent="0.25">
      <c r="A749" s="232" t="s">
        <v>122</v>
      </c>
      <c r="B749" s="61">
        <v>17</v>
      </c>
      <c r="C749" s="205" t="str">
        <f>+VLOOKUP(Tabla9[[#This Row],[Cod. Riesgo]],Tabla_Riesgos[[Número]:[Tipo de Riesgo]],6,FALSE)</f>
        <v>Operativo</v>
      </c>
      <c r="D749" s="119" t="s">
        <v>43</v>
      </c>
      <c r="E749" s="120" t="s">
        <v>20</v>
      </c>
      <c r="F749" s="121"/>
      <c r="G749" s="125" t="s">
        <v>214</v>
      </c>
      <c r="H749" s="472"/>
      <c r="I749" s="207" t="s">
        <v>486</v>
      </c>
      <c r="J749" s="207" t="s">
        <v>490</v>
      </c>
      <c r="K749" s="207" t="s">
        <v>494</v>
      </c>
      <c r="L749" s="207" t="s">
        <v>498</v>
      </c>
      <c r="M749" s="207" t="s">
        <v>503</v>
      </c>
      <c r="N749" s="207" t="s">
        <v>508</v>
      </c>
      <c r="O749" s="207" t="s">
        <v>512</v>
      </c>
      <c r="P749" s="123">
        <f t="shared" si="48"/>
        <v>100</v>
      </c>
      <c r="Q749" s="208" t="str">
        <f t="shared" si="49"/>
        <v>Fuerte</v>
      </c>
      <c r="R749" s="207" t="s">
        <v>516</v>
      </c>
      <c r="S749" s="224" t="str">
        <f t="shared" si="50"/>
        <v>FuerteFuerte</v>
      </c>
      <c r="T749" s="224">
        <f>IFERROR(VLOOKUP(S749,'Tablas de calculos'!$AU$16:$AV$24,2,FALSE),"")</f>
        <v>1</v>
      </c>
      <c r="U749" s="208" t="str">
        <f>IFERROR(VLOOKUP(T749,'Tablas de calculos'!$AV$16:$AY$24,4),"")</f>
        <v>Fuerte</v>
      </c>
      <c r="V749" s="207" t="s">
        <v>578</v>
      </c>
      <c r="W749" s="207" t="s">
        <v>578</v>
      </c>
      <c r="X749" s="123" t="str">
        <f t="shared" si="51"/>
        <v>FuerteDirectamenteDirectamente</v>
      </c>
      <c r="Y749" s="208">
        <f>IFERROR(VLOOKUP(X749,'Tablas de calculos'!$AZ$4:$BE$11,5,FALSE),"")</f>
        <v>2</v>
      </c>
      <c r="Z749" s="208">
        <f>IFERROR(VLOOKUP(X749,'Tablas de calculos'!$AZ$4:$BE$11,6,FALSE),"")</f>
        <v>2</v>
      </c>
    </row>
    <row r="750" spans="1:26" ht="60" x14ac:dyDescent="0.25">
      <c r="A750" s="232" t="s">
        <v>122</v>
      </c>
      <c r="B750" s="61">
        <v>18</v>
      </c>
      <c r="C750" s="205" t="str">
        <f>+VLOOKUP(Tabla9[[#This Row],[Cod. Riesgo]],Tabla_Riesgos[[Número]:[Tipo de Riesgo]],6,FALSE)</f>
        <v>Estratégico</v>
      </c>
      <c r="D750" s="119" t="s">
        <v>12</v>
      </c>
      <c r="E750" s="120" t="s">
        <v>21</v>
      </c>
      <c r="F750" s="121"/>
      <c r="G750" s="125" t="s">
        <v>215</v>
      </c>
      <c r="H750" s="472"/>
      <c r="I750" s="207" t="s">
        <v>486</v>
      </c>
      <c r="J750" s="207" t="s">
        <v>490</v>
      </c>
      <c r="K750" s="207" t="s">
        <v>494</v>
      </c>
      <c r="L750" s="207" t="s">
        <v>498</v>
      </c>
      <c r="M750" s="207" t="s">
        <v>503</v>
      </c>
      <c r="N750" s="207" t="s">
        <v>508</v>
      </c>
      <c r="O750" s="207" t="s">
        <v>512</v>
      </c>
      <c r="P750" s="123">
        <f t="shared" si="48"/>
        <v>100</v>
      </c>
      <c r="Q750" s="208" t="str">
        <f t="shared" si="49"/>
        <v>Fuerte</v>
      </c>
      <c r="R750" s="207" t="s">
        <v>516</v>
      </c>
      <c r="S750" s="224" t="str">
        <f t="shared" si="50"/>
        <v>FuerteFuerte</v>
      </c>
      <c r="T750" s="224">
        <f>IFERROR(VLOOKUP(S750,'Tablas de calculos'!$AU$16:$AV$24,2,FALSE),"")</f>
        <v>1</v>
      </c>
      <c r="U750" s="208" t="str">
        <f>IFERROR(VLOOKUP(T750,'Tablas de calculos'!$AV$16:$AY$24,4),"")</f>
        <v>Fuerte</v>
      </c>
      <c r="V750" s="207" t="s">
        <v>578</v>
      </c>
      <c r="W750" s="207" t="s">
        <v>578</v>
      </c>
      <c r="X750" s="123" t="str">
        <f t="shared" si="51"/>
        <v>FuerteDirectamenteDirectamente</v>
      </c>
      <c r="Y750" s="208">
        <f>IFERROR(VLOOKUP(X750,'Tablas de calculos'!$AZ$4:$BE$11,5,FALSE),"")</f>
        <v>2</v>
      </c>
      <c r="Z750" s="208">
        <f>IFERROR(VLOOKUP(X750,'Tablas de calculos'!$AZ$4:$BE$11,6,FALSE),"")</f>
        <v>2</v>
      </c>
    </row>
    <row r="751" spans="1:26" ht="60" x14ac:dyDescent="0.25">
      <c r="A751" s="232" t="s">
        <v>122</v>
      </c>
      <c r="B751" s="61">
        <v>18</v>
      </c>
      <c r="C751" s="205" t="str">
        <f>+VLOOKUP(Tabla9[[#This Row],[Cod. Riesgo]],Tabla_Riesgos[[Número]:[Tipo de Riesgo]],6,FALSE)</f>
        <v>Estratégico</v>
      </c>
      <c r="D751" s="119" t="s">
        <v>12</v>
      </c>
      <c r="E751" s="120" t="s">
        <v>21</v>
      </c>
      <c r="F751" s="121"/>
      <c r="G751" s="125" t="s">
        <v>216</v>
      </c>
      <c r="H751" s="472"/>
      <c r="I751" s="207" t="s">
        <v>486</v>
      </c>
      <c r="J751" s="207" t="s">
        <v>490</v>
      </c>
      <c r="K751" s="207" t="s">
        <v>494</v>
      </c>
      <c r="L751" s="207" t="s">
        <v>498</v>
      </c>
      <c r="M751" s="207" t="s">
        <v>503</v>
      </c>
      <c r="N751" s="207" t="s">
        <v>508</v>
      </c>
      <c r="O751" s="207" t="s">
        <v>512</v>
      </c>
      <c r="P751" s="123">
        <f t="shared" si="48"/>
        <v>100</v>
      </c>
      <c r="Q751" s="208" t="str">
        <f t="shared" si="49"/>
        <v>Fuerte</v>
      </c>
      <c r="R751" s="207" t="s">
        <v>516</v>
      </c>
      <c r="S751" s="224" t="str">
        <f t="shared" si="50"/>
        <v>FuerteFuerte</v>
      </c>
      <c r="T751" s="224">
        <f>IFERROR(VLOOKUP(S751,'Tablas de calculos'!$AU$16:$AV$24,2,FALSE),"")</f>
        <v>1</v>
      </c>
      <c r="U751" s="208" t="str">
        <f>IFERROR(VLOOKUP(T751,'Tablas de calculos'!$AV$16:$AY$24,4),"")</f>
        <v>Fuerte</v>
      </c>
      <c r="V751" s="207" t="s">
        <v>578</v>
      </c>
      <c r="W751" s="207" t="s">
        <v>578</v>
      </c>
      <c r="X751" s="123" t="str">
        <f t="shared" si="51"/>
        <v>FuerteDirectamenteDirectamente</v>
      </c>
      <c r="Y751" s="208">
        <f>IFERROR(VLOOKUP(X751,'Tablas de calculos'!$AZ$4:$BE$11,5,FALSE),"")</f>
        <v>2</v>
      </c>
      <c r="Z751" s="208">
        <f>IFERROR(VLOOKUP(X751,'Tablas de calculos'!$AZ$4:$BE$11,6,FALSE),"")</f>
        <v>2</v>
      </c>
    </row>
    <row r="752" spans="1:26" ht="45" x14ac:dyDescent="0.25">
      <c r="A752" s="232" t="s">
        <v>122</v>
      </c>
      <c r="B752" s="61">
        <v>18</v>
      </c>
      <c r="C752" s="205" t="str">
        <f>+VLOOKUP(Tabla9[[#This Row],[Cod. Riesgo]],Tabla_Riesgos[[Número]:[Tipo de Riesgo]],6,FALSE)</f>
        <v>Estratégico</v>
      </c>
      <c r="D752" s="119" t="s">
        <v>12</v>
      </c>
      <c r="E752" s="120" t="s">
        <v>21</v>
      </c>
      <c r="F752" s="121"/>
      <c r="G752" s="125" t="s">
        <v>217</v>
      </c>
      <c r="H752" s="472"/>
      <c r="I752" s="207" t="s">
        <v>486</v>
      </c>
      <c r="J752" s="207" t="s">
        <v>490</v>
      </c>
      <c r="K752" s="207" t="s">
        <v>494</v>
      </c>
      <c r="L752" s="207" t="s">
        <v>498</v>
      </c>
      <c r="M752" s="207" t="s">
        <v>503</v>
      </c>
      <c r="N752" s="207" t="s">
        <v>508</v>
      </c>
      <c r="O752" s="207" t="s">
        <v>512</v>
      </c>
      <c r="P752" s="123">
        <f t="shared" si="48"/>
        <v>100</v>
      </c>
      <c r="Q752" s="208" t="str">
        <f t="shared" si="49"/>
        <v>Fuerte</v>
      </c>
      <c r="R752" s="207" t="s">
        <v>516</v>
      </c>
      <c r="S752" s="224" t="str">
        <f t="shared" si="50"/>
        <v>FuerteFuerte</v>
      </c>
      <c r="T752" s="224">
        <f>IFERROR(VLOOKUP(S752,'Tablas de calculos'!$AU$16:$AV$24,2,FALSE),"")</f>
        <v>1</v>
      </c>
      <c r="U752" s="208" t="str">
        <f>IFERROR(VLOOKUP(T752,'Tablas de calculos'!$AV$16:$AY$24,4),"")</f>
        <v>Fuerte</v>
      </c>
      <c r="V752" s="207" t="s">
        <v>578</v>
      </c>
      <c r="W752" s="207" t="s">
        <v>578</v>
      </c>
      <c r="X752" s="123" t="str">
        <f t="shared" si="51"/>
        <v>FuerteDirectamenteDirectamente</v>
      </c>
      <c r="Y752" s="208">
        <f>IFERROR(VLOOKUP(X752,'Tablas de calculos'!$AZ$4:$BE$11,5,FALSE),"")</f>
        <v>2</v>
      </c>
      <c r="Z752" s="208">
        <f>IFERROR(VLOOKUP(X752,'Tablas de calculos'!$AZ$4:$BE$11,6,FALSE),"")</f>
        <v>2</v>
      </c>
    </row>
    <row r="753" spans="1:26" ht="60" x14ac:dyDescent="0.25">
      <c r="A753" s="232" t="s">
        <v>122</v>
      </c>
      <c r="B753" s="61">
        <v>19</v>
      </c>
      <c r="C753" s="205" t="str">
        <f>+VLOOKUP(Tabla9[[#This Row],[Cod. Riesgo]],Tabla_Riesgos[[Número]:[Tipo de Riesgo]],6,FALSE)</f>
        <v>Operativo</v>
      </c>
      <c r="D753" s="119" t="s">
        <v>12</v>
      </c>
      <c r="E753" s="120" t="s">
        <v>22</v>
      </c>
      <c r="F753" s="121"/>
      <c r="G753" s="125" t="s">
        <v>218</v>
      </c>
      <c r="H753" s="472"/>
      <c r="I753" s="207" t="s">
        <v>486</v>
      </c>
      <c r="J753" s="207" t="s">
        <v>490</v>
      </c>
      <c r="K753" s="207" t="s">
        <v>494</v>
      </c>
      <c r="L753" s="207" t="s">
        <v>498</v>
      </c>
      <c r="M753" s="207" t="s">
        <v>503</v>
      </c>
      <c r="N753" s="207" t="s">
        <v>508</v>
      </c>
      <c r="O753" s="207" t="s">
        <v>512</v>
      </c>
      <c r="P753" s="123">
        <f t="shared" si="48"/>
        <v>100</v>
      </c>
      <c r="Q753" s="208" t="str">
        <f t="shared" si="49"/>
        <v>Fuerte</v>
      </c>
      <c r="R753" s="207" t="s">
        <v>516</v>
      </c>
      <c r="S753" s="224" t="str">
        <f t="shared" si="50"/>
        <v>FuerteFuerte</v>
      </c>
      <c r="T753" s="224">
        <f>IFERROR(VLOOKUP(S753,'Tablas de calculos'!$AU$16:$AV$24,2,FALSE),"")</f>
        <v>1</v>
      </c>
      <c r="U753" s="208" t="str">
        <f>IFERROR(VLOOKUP(T753,'Tablas de calculos'!$AV$16:$AY$24,4),"")</f>
        <v>Fuerte</v>
      </c>
      <c r="V753" s="207" t="s">
        <v>578</v>
      </c>
      <c r="W753" s="207" t="s">
        <v>578</v>
      </c>
      <c r="X753" s="123" t="str">
        <f t="shared" si="51"/>
        <v>FuerteDirectamenteDirectamente</v>
      </c>
      <c r="Y753" s="208">
        <f>IFERROR(VLOOKUP(X753,'Tablas de calculos'!$AZ$4:$BE$11,5,FALSE),"")</f>
        <v>2</v>
      </c>
      <c r="Z753" s="208">
        <f>IFERROR(VLOOKUP(X753,'Tablas de calculos'!$AZ$4:$BE$11,6,FALSE),"")</f>
        <v>2</v>
      </c>
    </row>
    <row r="754" spans="1:26" ht="75" x14ac:dyDescent="0.25">
      <c r="A754" s="232" t="s">
        <v>122</v>
      </c>
      <c r="B754" s="61">
        <v>19</v>
      </c>
      <c r="C754" s="205" t="str">
        <f>+VLOOKUP(Tabla9[[#This Row],[Cod. Riesgo]],Tabla_Riesgos[[Número]:[Tipo de Riesgo]],6,FALSE)</f>
        <v>Operativo</v>
      </c>
      <c r="D754" s="119" t="s">
        <v>12</v>
      </c>
      <c r="E754" s="120" t="s">
        <v>22</v>
      </c>
      <c r="F754" s="121"/>
      <c r="G754" s="125" t="s">
        <v>219</v>
      </c>
      <c r="H754" s="472"/>
      <c r="I754" s="207" t="s">
        <v>486</v>
      </c>
      <c r="J754" s="207" t="s">
        <v>490</v>
      </c>
      <c r="K754" s="207" t="s">
        <v>494</v>
      </c>
      <c r="L754" s="207" t="s">
        <v>498</v>
      </c>
      <c r="M754" s="207" t="s">
        <v>503</v>
      </c>
      <c r="N754" s="207" t="s">
        <v>508</v>
      </c>
      <c r="O754" s="207" t="s">
        <v>512</v>
      </c>
      <c r="P754" s="123">
        <f t="shared" si="48"/>
        <v>100</v>
      </c>
      <c r="Q754" s="208" t="str">
        <f t="shared" si="49"/>
        <v>Fuerte</v>
      </c>
      <c r="R754" s="207" t="s">
        <v>516</v>
      </c>
      <c r="S754" s="224" t="str">
        <f t="shared" si="50"/>
        <v>FuerteFuerte</v>
      </c>
      <c r="T754" s="224">
        <f>IFERROR(VLOOKUP(S754,'Tablas de calculos'!$AU$16:$AV$24,2,FALSE),"")</f>
        <v>1</v>
      </c>
      <c r="U754" s="208" t="str">
        <f>IFERROR(VLOOKUP(T754,'Tablas de calculos'!$AV$16:$AY$24,4),"")</f>
        <v>Fuerte</v>
      </c>
      <c r="V754" s="207" t="s">
        <v>578</v>
      </c>
      <c r="W754" s="207" t="s">
        <v>578</v>
      </c>
      <c r="X754" s="123" t="str">
        <f t="shared" si="51"/>
        <v>FuerteDirectamenteDirectamente</v>
      </c>
      <c r="Y754" s="208">
        <f>IFERROR(VLOOKUP(X754,'Tablas de calculos'!$AZ$4:$BE$11,5,FALSE),"")</f>
        <v>2</v>
      </c>
      <c r="Z754" s="208">
        <f>IFERROR(VLOOKUP(X754,'Tablas de calculos'!$AZ$4:$BE$11,6,FALSE),"")</f>
        <v>2</v>
      </c>
    </row>
    <row r="755" spans="1:26" ht="45" x14ac:dyDescent="0.25">
      <c r="A755" s="232" t="s">
        <v>122</v>
      </c>
      <c r="B755" s="61">
        <v>20</v>
      </c>
      <c r="C755" s="205" t="str">
        <f>+VLOOKUP(Tabla9[[#This Row],[Cod. Riesgo]],Tabla_Riesgos[[Número]:[Tipo de Riesgo]],6,FALSE)</f>
        <v>Seguridad de la Información</v>
      </c>
      <c r="D755" s="119" t="s">
        <v>12</v>
      </c>
      <c r="E755" s="120" t="s">
        <v>24</v>
      </c>
      <c r="F755" s="121"/>
      <c r="G755" s="125" t="s">
        <v>220</v>
      </c>
      <c r="H755" s="472"/>
      <c r="I755" s="207" t="s">
        <v>486</v>
      </c>
      <c r="J755" s="207" t="s">
        <v>490</v>
      </c>
      <c r="K755" s="207" t="s">
        <v>494</v>
      </c>
      <c r="L755" s="207" t="s">
        <v>498</v>
      </c>
      <c r="M755" s="207" t="s">
        <v>503</v>
      </c>
      <c r="N755" s="207" t="s">
        <v>508</v>
      </c>
      <c r="O755" s="207" t="s">
        <v>512</v>
      </c>
      <c r="P755" s="123">
        <f t="shared" si="48"/>
        <v>100</v>
      </c>
      <c r="Q755" s="208" t="str">
        <f t="shared" si="49"/>
        <v>Fuerte</v>
      </c>
      <c r="R755" s="207" t="s">
        <v>516</v>
      </c>
      <c r="S755" s="224" t="str">
        <f t="shared" si="50"/>
        <v>FuerteFuerte</v>
      </c>
      <c r="T755" s="224">
        <f>IFERROR(VLOOKUP(S755,'Tablas de calculos'!$AU$16:$AV$24,2,FALSE),"")</f>
        <v>1</v>
      </c>
      <c r="U755" s="208" t="str">
        <f>IFERROR(VLOOKUP(T755,'Tablas de calculos'!$AV$16:$AY$24,4),"")</f>
        <v>Fuerte</v>
      </c>
      <c r="V755" s="207" t="s">
        <v>578</v>
      </c>
      <c r="W755" s="207" t="s">
        <v>578</v>
      </c>
      <c r="X755" s="123" t="str">
        <f t="shared" si="51"/>
        <v>FuerteDirectamenteDirectamente</v>
      </c>
      <c r="Y755" s="208">
        <f>IFERROR(VLOOKUP(X755,'Tablas de calculos'!$AZ$4:$BE$11,5,FALSE),"")</f>
        <v>2</v>
      </c>
      <c r="Z755" s="208">
        <f>IFERROR(VLOOKUP(X755,'Tablas de calculos'!$AZ$4:$BE$11,6,FALSE),"")</f>
        <v>2</v>
      </c>
    </row>
    <row r="756" spans="1:26" ht="60" x14ac:dyDescent="0.25">
      <c r="A756" s="232" t="s">
        <v>122</v>
      </c>
      <c r="B756" s="61">
        <v>21</v>
      </c>
      <c r="C756" s="205" t="str">
        <f>+VLOOKUP(Tabla9[[#This Row],[Cod. Riesgo]],Tabla_Riesgos[[Número]:[Tipo de Riesgo]],6,FALSE)</f>
        <v>Estratégico</v>
      </c>
      <c r="D756" s="119" t="s">
        <v>12</v>
      </c>
      <c r="E756" s="120" t="s">
        <v>25</v>
      </c>
      <c r="F756" s="121"/>
      <c r="G756" s="125" t="s">
        <v>221</v>
      </c>
      <c r="H756" s="472"/>
      <c r="I756" s="207" t="s">
        <v>486</v>
      </c>
      <c r="J756" s="207" t="s">
        <v>490</v>
      </c>
      <c r="K756" s="207" t="s">
        <v>494</v>
      </c>
      <c r="L756" s="207" t="s">
        <v>498</v>
      </c>
      <c r="M756" s="207" t="s">
        <v>503</v>
      </c>
      <c r="N756" s="207" t="s">
        <v>508</v>
      </c>
      <c r="O756" s="207" t="s">
        <v>512</v>
      </c>
      <c r="P756" s="123">
        <f t="shared" si="48"/>
        <v>100</v>
      </c>
      <c r="Q756" s="208" t="str">
        <f t="shared" si="49"/>
        <v>Fuerte</v>
      </c>
      <c r="R756" s="207" t="s">
        <v>516</v>
      </c>
      <c r="S756" s="224" t="str">
        <f t="shared" si="50"/>
        <v>FuerteFuerte</v>
      </c>
      <c r="T756" s="224">
        <f>IFERROR(VLOOKUP(S756,'Tablas de calculos'!$AU$16:$AV$24,2,FALSE),"")</f>
        <v>1</v>
      </c>
      <c r="U756" s="208" t="str">
        <f>IFERROR(VLOOKUP(T756,'Tablas de calculos'!$AV$16:$AY$24,4),"")</f>
        <v>Fuerte</v>
      </c>
      <c r="V756" s="207" t="s">
        <v>578</v>
      </c>
      <c r="W756" s="207" t="s">
        <v>578</v>
      </c>
      <c r="X756" s="123" t="str">
        <f t="shared" si="51"/>
        <v>FuerteDirectamenteDirectamente</v>
      </c>
      <c r="Y756" s="208">
        <f>IFERROR(VLOOKUP(X756,'Tablas de calculos'!$AZ$4:$BE$11,5,FALSE),"")</f>
        <v>2</v>
      </c>
      <c r="Z756" s="208">
        <f>IFERROR(VLOOKUP(X756,'Tablas de calculos'!$AZ$4:$BE$11,6,FALSE),"")</f>
        <v>2</v>
      </c>
    </row>
    <row r="757" spans="1:26" ht="60" x14ac:dyDescent="0.25">
      <c r="A757" s="232" t="s">
        <v>122</v>
      </c>
      <c r="B757" s="61">
        <v>21</v>
      </c>
      <c r="C757" s="205" t="str">
        <f>+VLOOKUP(Tabla9[[#This Row],[Cod. Riesgo]],Tabla_Riesgos[[Número]:[Tipo de Riesgo]],6,FALSE)</f>
        <v>Estratégico</v>
      </c>
      <c r="D757" s="119" t="s">
        <v>12</v>
      </c>
      <c r="E757" s="120" t="s">
        <v>25</v>
      </c>
      <c r="F757" s="121"/>
      <c r="G757" s="125" t="s">
        <v>216</v>
      </c>
      <c r="H757" s="472"/>
      <c r="I757" s="207" t="s">
        <v>486</v>
      </c>
      <c r="J757" s="207" t="s">
        <v>490</v>
      </c>
      <c r="K757" s="207" t="s">
        <v>494</v>
      </c>
      <c r="L757" s="207" t="s">
        <v>498</v>
      </c>
      <c r="M757" s="207" t="s">
        <v>503</v>
      </c>
      <c r="N757" s="207" t="s">
        <v>508</v>
      </c>
      <c r="O757" s="207" t="s">
        <v>512</v>
      </c>
      <c r="P757" s="123">
        <f t="shared" si="48"/>
        <v>100</v>
      </c>
      <c r="Q757" s="208" t="str">
        <f t="shared" si="49"/>
        <v>Fuerte</v>
      </c>
      <c r="R757" s="207" t="s">
        <v>516</v>
      </c>
      <c r="S757" s="224" t="str">
        <f t="shared" si="50"/>
        <v>FuerteFuerte</v>
      </c>
      <c r="T757" s="224">
        <f>IFERROR(VLOOKUP(S757,'Tablas de calculos'!$AU$16:$AV$24,2,FALSE),"")</f>
        <v>1</v>
      </c>
      <c r="U757" s="208" t="str">
        <f>IFERROR(VLOOKUP(T757,'Tablas de calculos'!$AV$16:$AY$24,4),"")</f>
        <v>Fuerte</v>
      </c>
      <c r="V757" s="207" t="s">
        <v>578</v>
      </c>
      <c r="W757" s="207" t="s">
        <v>578</v>
      </c>
      <c r="X757" s="123" t="str">
        <f t="shared" si="51"/>
        <v>FuerteDirectamenteDirectamente</v>
      </c>
      <c r="Y757" s="208">
        <f>IFERROR(VLOOKUP(X757,'Tablas de calculos'!$AZ$4:$BE$11,5,FALSE),"")</f>
        <v>2</v>
      </c>
      <c r="Z757" s="208">
        <f>IFERROR(VLOOKUP(X757,'Tablas de calculos'!$AZ$4:$BE$11,6,FALSE),"")</f>
        <v>2</v>
      </c>
    </row>
    <row r="758" spans="1:26" ht="45" x14ac:dyDescent="0.25">
      <c r="A758" s="232" t="s">
        <v>122</v>
      </c>
      <c r="B758" s="61">
        <v>21</v>
      </c>
      <c r="C758" s="205" t="str">
        <f>+VLOOKUP(Tabla9[[#This Row],[Cod. Riesgo]],Tabla_Riesgos[[Número]:[Tipo de Riesgo]],6,FALSE)</f>
        <v>Estratégico</v>
      </c>
      <c r="D758" s="119" t="s">
        <v>12</v>
      </c>
      <c r="E758" s="120" t="s">
        <v>25</v>
      </c>
      <c r="F758" s="121"/>
      <c r="G758" s="125" t="s">
        <v>217</v>
      </c>
      <c r="H758" s="472"/>
      <c r="I758" s="207" t="s">
        <v>486</v>
      </c>
      <c r="J758" s="207" t="s">
        <v>490</v>
      </c>
      <c r="K758" s="207" t="s">
        <v>494</v>
      </c>
      <c r="L758" s="207" t="s">
        <v>498</v>
      </c>
      <c r="M758" s="207" t="s">
        <v>503</v>
      </c>
      <c r="N758" s="207" t="s">
        <v>508</v>
      </c>
      <c r="O758" s="207" t="s">
        <v>512</v>
      </c>
      <c r="P758" s="123">
        <f t="shared" si="48"/>
        <v>100</v>
      </c>
      <c r="Q758" s="208" t="str">
        <f t="shared" si="49"/>
        <v>Fuerte</v>
      </c>
      <c r="R758" s="207" t="s">
        <v>516</v>
      </c>
      <c r="S758" s="224" t="str">
        <f t="shared" si="50"/>
        <v>FuerteFuerte</v>
      </c>
      <c r="T758" s="224">
        <f>IFERROR(VLOOKUP(S758,'Tablas de calculos'!$AU$16:$AV$24,2,FALSE),"")</f>
        <v>1</v>
      </c>
      <c r="U758" s="208" t="str">
        <f>IFERROR(VLOOKUP(T758,'Tablas de calculos'!$AV$16:$AY$24,4),"")</f>
        <v>Fuerte</v>
      </c>
      <c r="V758" s="207" t="s">
        <v>578</v>
      </c>
      <c r="W758" s="207" t="s">
        <v>578</v>
      </c>
      <c r="X758" s="123" t="str">
        <f t="shared" si="51"/>
        <v>FuerteDirectamenteDirectamente</v>
      </c>
      <c r="Y758" s="208">
        <f>IFERROR(VLOOKUP(X758,'Tablas de calculos'!$AZ$4:$BE$11,5,FALSE),"")</f>
        <v>2</v>
      </c>
      <c r="Z758" s="208">
        <f>IFERROR(VLOOKUP(X758,'Tablas de calculos'!$AZ$4:$BE$11,6,FALSE),"")</f>
        <v>2</v>
      </c>
    </row>
    <row r="759" spans="1:26" ht="105" x14ac:dyDescent="0.25">
      <c r="A759" s="232" t="s">
        <v>122</v>
      </c>
      <c r="B759" s="61">
        <v>22</v>
      </c>
      <c r="C759" s="205" t="str">
        <f>+VLOOKUP(Tabla9[[#This Row],[Cod. Riesgo]],Tabla_Riesgos[[Número]:[Tipo de Riesgo]],6,FALSE)</f>
        <v>Estratégico</v>
      </c>
      <c r="D759" s="119" t="s">
        <v>26</v>
      </c>
      <c r="E759" s="120" t="s">
        <v>27</v>
      </c>
      <c r="F759" s="121"/>
      <c r="G759" s="125" t="s">
        <v>222</v>
      </c>
      <c r="H759" s="472"/>
      <c r="I759" s="207" t="s">
        <v>486</v>
      </c>
      <c r="J759" s="207" t="s">
        <v>490</v>
      </c>
      <c r="K759" s="207" t="s">
        <v>494</v>
      </c>
      <c r="L759" s="207" t="s">
        <v>498</v>
      </c>
      <c r="M759" s="207" t="s">
        <v>503</v>
      </c>
      <c r="N759" s="207" t="s">
        <v>508</v>
      </c>
      <c r="O759" s="207" t="s">
        <v>512</v>
      </c>
      <c r="P759" s="123">
        <f t="shared" si="48"/>
        <v>100</v>
      </c>
      <c r="Q759" s="208" t="str">
        <f t="shared" si="49"/>
        <v>Fuerte</v>
      </c>
      <c r="R759" s="207" t="s">
        <v>516</v>
      </c>
      <c r="S759" s="224" t="str">
        <f t="shared" si="50"/>
        <v>FuerteFuerte</v>
      </c>
      <c r="T759" s="224">
        <f>IFERROR(VLOOKUP(S759,'Tablas de calculos'!$AU$16:$AV$24,2,FALSE),"")</f>
        <v>1</v>
      </c>
      <c r="U759" s="208" t="str">
        <f>IFERROR(VLOOKUP(T759,'Tablas de calculos'!$AV$16:$AY$24,4),"")</f>
        <v>Fuerte</v>
      </c>
      <c r="V759" s="207" t="s">
        <v>578</v>
      </c>
      <c r="W759" s="207" t="s">
        <v>578</v>
      </c>
      <c r="X759" s="123" t="str">
        <f t="shared" si="51"/>
        <v>FuerteDirectamenteDirectamente</v>
      </c>
      <c r="Y759" s="208">
        <f>IFERROR(VLOOKUP(X759,'Tablas de calculos'!$AZ$4:$BE$11,5,FALSE),"")</f>
        <v>2</v>
      </c>
      <c r="Z759" s="208">
        <f>IFERROR(VLOOKUP(X759,'Tablas de calculos'!$AZ$4:$BE$11,6,FALSE),"")</f>
        <v>2</v>
      </c>
    </row>
    <row r="760" spans="1:26" ht="105" x14ac:dyDescent="0.25">
      <c r="A760" s="232" t="s">
        <v>122</v>
      </c>
      <c r="B760" s="61">
        <v>22</v>
      </c>
      <c r="C760" s="205" t="str">
        <f>+VLOOKUP(Tabla9[[#This Row],[Cod. Riesgo]],Tabla_Riesgos[[Número]:[Tipo de Riesgo]],6,FALSE)</f>
        <v>Estratégico</v>
      </c>
      <c r="D760" s="119" t="s">
        <v>26</v>
      </c>
      <c r="E760" s="120" t="s">
        <v>27</v>
      </c>
      <c r="F760" s="121"/>
      <c r="G760" s="125" t="s">
        <v>223</v>
      </c>
      <c r="H760" s="472"/>
      <c r="I760" s="207" t="s">
        <v>486</v>
      </c>
      <c r="J760" s="207" t="s">
        <v>490</v>
      </c>
      <c r="K760" s="207" t="s">
        <v>494</v>
      </c>
      <c r="L760" s="207" t="s">
        <v>498</v>
      </c>
      <c r="M760" s="207" t="s">
        <v>503</v>
      </c>
      <c r="N760" s="207" t="s">
        <v>508</v>
      </c>
      <c r="O760" s="207" t="s">
        <v>512</v>
      </c>
      <c r="P760" s="123">
        <f t="shared" si="48"/>
        <v>100</v>
      </c>
      <c r="Q760" s="208" t="str">
        <f t="shared" si="49"/>
        <v>Fuerte</v>
      </c>
      <c r="R760" s="207" t="s">
        <v>516</v>
      </c>
      <c r="S760" s="224" t="str">
        <f t="shared" si="50"/>
        <v>FuerteFuerte</v>
      </c>
      <c r="T760" s="224">
        <f>IFERROR(VLOOKUP(S760,'Tablas de calculos'!$AU$16:$AV$24,2,FALSE),"")</f>
        <v>1</v>
      </c>
      <c r="U760" s="208" t="str">
        <f>IFERROR(VLOOKUP(T760,'Tablas de calculos'!$AV$16:$AY$24,4),"")</f>
        <v>Fuerte</v>
      </c>
      <c r="V760" s="207" t="s">
        <v>578</v>
      </c>
      <c r="W760" s="207" t="s">
        <v>578</v>
      </c>
      <c r="X760" s="123" t="str">
        <f t="shared" si="51"/>
        <v>FuerteDirectamenteDirectamente</v>
      </c>
      <c r="Y760" s="208">
        <f>IFERROR(VLOOKUP(X760,'Tablas de calculos'!$AZ$4:$BE$11,5,FALSE),"")</f>
        <v>2</v>
      </c>
      <c r="Z760" s="208">
        <f>IFERROR(VLOOKUP(X760,'Tablas de calculos'!$AZ$4:$BE$11,6,FALSE),"")</f>
        <v>2</v>
      </c>
    </row>
    <row r="761" spans="1:26" ht="60" x14ac:dyDescent="0.25">
      <c r="A761" s="232" t="s">
        <v>122</v>
      </c>
      <c r="B761" s="61">
        <v>23</v>
      </c>
      <c r="C761" s="205" t="str">
        <f>+VLOOKUP(Tabla9[[#This Row],[Cod. Riesgo]],Tabla_Riesgos[[Número]:[Tipo de Riesgo]],6,FALSE)</f>
        <v>Estratégico</v>
      </c>
      <c r="D761" s="119" t="s">
        <v>26</v>
      </c>
      <c r="E761" s="120" t="s">
        <v>28</v>
      </c>
      <c r="F761" s="121"/>
      <c r="G761" s="125" t="s">
        <v>224</v>
      </c>
      <c r="H761" s="472"/>
      <c r="I761" s="207" t="s">
        <v>486</v>
      </c>
      <c r="J761" s="207" t="s">
        <v>490</v>
      </c>
      <c r="K761" s="207" t="s">
        <v>494</v>
      </c>
      <c r="L761" s="207" t="s">
        <v>498</v>
      </c>
      <c r="M761" s="207" t="s">
        <v>503</v>
      </c>
      <c r="N761" s="207" t="s">
        <v>508</v>
      </c>
      <c r="O761" s="207" t="s">
        <v>512</v>
      </c>
      <c r="P761" s="123">
        <f t="shared" si="48"/>
        <v>100</v>
      </c>
      <c r="Q761" s="208" t="str">
        <f t="shared" si="49"/>
        <v>Fuerte</v>
      </c>
      <c r="R761" s="207" t="s">
        <v>516</v>
      </c>
      <c r="S761" s="224" t="str">
        <f t="shared" si="50"/>
        <v>FuerteFuerte</v>
      </c>
      <c r="T761" s="224">
        <f>IFERROR(VLOOKUP(S761,'Tablas de calculos'!$AU$16:$AV$24,2,FALSE),"")</f>
        <v>1</v>
      </c>
      <c r="U761" s="208" t="str">
        <f>IFERROR(VLOOKUP(T761,'Tablas de calculos'!$AV$16:$AY$24,4),"")</f>
        <v>Fuerte</v>
      </c>
      <c r="V761" s="207" t="s">
        <v>578</v>
      </c>
      <c r="W761" s="207" t="s">
        <v>578</v>
      </c>
      <c r="X761" s="123" t="str">
        <f t="shared" si="51"/>
        <v>FuerteDirectamenteDirectamente</v>
      </c>
      <c r="Y761" s="208">
        <f>IFERROR(VLOOKUP(X761,'Tablas de calculos'!$AZ$4:$BE$11,5,FALSE),"")</f>
        <v>2</v>
      </c>
      <c r="Z761" s="208">
        <f>IFERROR(VLOOKUP(X761,'Tablas de calculos'!$AZ$4:$BE$11,6,FALSE),"")</f>
        <v>2</v>
      </c>
    </row>
    <row r="762" spans="1:26" ht="45" x14ac:dyDescent="0.25">
      <c r="A762" s="232" t="s">
        <v>122</v>
      </c>
      <c r="B762" s="61">
        <v>75</v>
      </c>
      <c r="C762" s="205" t="str">
        <f>+VLOOKUP(Tabla9[[#This Row],[Cod. Riesgo]],Tabla_Riesgos[[Número]:[Tipo de Riesgo]],6,FALSE)</f>
        <v>Seguridad de la Información</v>
      </c>
      <c r="D762" s="119" t="s">
        <v>26</v>
      </c>
      <c r="E762" s="120" t="s">
        <v>681</v>
      </c>
      <c r="F762" s="121"/>
      <c r="G762" s="125" t="s">
        <v>225</v>
      </c>
      <c r="H762" s="472"/>
      <c r="I762" s="207" t="s">
        <v>486</v>
      </c>
      <c r="J762" s="207" t="s">
        <v>490</v>
      </c>
      <c r="K762" s="207" t="s">
        <v>494</v>
      </c>
      <c r="L762" s="207" t="s">
        <v>498</v>
      </c>
      <c r="M762" s="207" t="s">
        <v>503</v>
      </c>
      <c r="N762" s="207" t="s">
        <v>508</v>
      </c>
      <c r="O762" s="207" t="s">
        <v>512</v>
      </c>
      <c r="P762" s="123">
        <f t="shared" si="48"/>
        <v>100</v>
      </c>
      <c r="Q762" s="208" t="str">
        <f t="shared" si="49"/>
        <v>Fuerte</v>
      </c>
      <c r="R762" s="207" t="s">
        <v>516</v>
      </c>
      <c r="S762" s="224" t="str">
        <f t="shared" si="50"/>
        <v>FuerteFuerte</v>
      </c>
      <c r="T762" s="224">
        <f>IFERROR(VLOOKUP(S762,'Tablas de calculos'!$AU$16:$AV$24,2,FALSE),"")</f>
        <v>1</v>
      </c>
      <c r="U762" s="208" t="str">
        <f>IFERROR(VLOOKUP(T762,'Tablas de calculos'!$AV$16:$AY$24,4),"")</f>
        <v>Fuerte</v>
      </c>
      <c r="V762" s="207" t="s">
        <v>578</v>
      </c>
      <c r="W762" s="207" t="s">
        <v>578</v>
      </c>
      <c r="X762" s="123" t="str">
        <f t="shared" si="51"/>
        <v>FuerteDirectamenteDirectamente</v>
      </c>
      <c r="Y762" s="208">
        <f>IFERROR(VLOOKUP(X762,'Tablas de calculos'!$AZ$4:$BE$11,5,FALSE),"")</f>
        <v>2</v>
      </c>
      <c r="Z762" s="208">
        <f>IFERROR(VLOOKUP(X762,'Tablas de calculos'!$AZ$4:$BE$11,6,FALSE),"")</f>
        <v>2</v>
      </c>
    </row>
    <row r="763" spans="1:26" ht="45" x14ac:dyDescent="0.25">
      <c r="A763" s="232" t="s">
        <v>122</v>
      </c>
      <c r="B763" s="61">
        <v>75</v>
      </c>
      <c r="C763" s="205" t="str">
        <f>+VLOOKUP(Tabla9[[#This Row],[Cod. Riesgo]],Tabla_Riesgos[[Número]:[Tipo de Riesgo]],6,FALSE)</f>
        <v>Seguridad de la Información</v>
      </c>
      <c r="D763" s="119" t="s">
        <v>26</v>
      </c>
      <c r="E763" s="120" t="s">
        <v>681</v>
      </c>
      <c r="F763" s="121"/>
      <c r="G763" s="125" t="s">
        <v>226</v>
      </c>
      <c r="H763" s="472"/>
      <c r="I763" s="207" t="s">
        <v>486</v>
      </c>
      <c r="J763" s="207" t="s">
        <v>490</v>
      </c>
      <c r="K763" s="207" t="s">
        <v>494</v>
      </c>
      <c r="L763" s="207" t="s">
        <v>498</v>
      </c>
      <c r="M763" s="207" t="s">
        <v>503</v>
      </c>
      <c r="N763" s="207" t="s">
        <v>508</v>
      </c>
      <c r="O763" s="207" t="s">
        <v>512</v>
      </c>
      <c r="P763" s="123">
        <f t="shared" si="48"/>
        <v>100</v>
      </c>
      <c r="Q763" s="208" t="str">
        <f t="shared" si="49"/>
        <v>Fuerte</v>
      </c>
      <c r="R763" s="207" t="s">
        <v>516</v>
      </c>
      <c r="S763" s="224" t="str">
        <f t="shared" si="50"/>
        <v>FuerteFuerte</v>
      </c>
      <c r="T763" s="224">
        <f>IFERROR(VLOOKUP(S763,'Tablas de calculos'!$AU$16:$AV$24,2,FALSE),"")</f>
        <v>1</v>
      </c>
      <c r="U763" s="208" t="str">
        <f>IFERROR(VLOOKUP(T763,'Tablas de calculos'!$AV$16:$AY$24,4),"")</f>
        <v>Fuerte</v>
      </c>
      <c r="V763" s="207" t="s">
        <v>578</v>
      </c>
      <c r="W763" s="207" t="s">
        <v>578</v>
      </c>
      <c r="X763" s="123" t="str">
        <f t="shared" si="51"/>
        <v>FuerteDirectamenteDirectamente</v>
      </c>
      <c r="Y763" s="208">
        <f>IFERROR(VLOOKUP(X763,'Tablas de calculos'!$AZ$4:$BE$11,5,FALSE),"")</f>
        <v>2</v>
      </c>
      <c r="Z763" s="208">
        <f>IFERROR(VLOOKUP(X763,'Tablas de calculos'!$AZ$4:$BE$11,6,FALSE),"")</f>
        <v>2</v>
      </c>
    </row>
    <row r="764" spans="1:26" ht="165" x14ac:dyDescent="0.25">
      <c r="A764" s="232" t="s">
        <v>122</v>
      </c>
      <c r="B764" s="61">
        <v>24</v>
      </c>
      <c r="C764" s="205" t="str">
        <f>+VLOOKUP(Tabla9[[#This Row],[Cod. Riesgo]],Tabla_Riesgos[[Número]:[Tipo de Riesgo]],6,FALSE)</f>
        <v>Operativo</v>
      </c>
      <c r="D764" s="119" t="s">
        <v>29</v>
      </c>
      <c r="E764" s="120" t="s">
        <v>30</v>
      </c>
      <c r="F764" s="121"/>
      <c r="G764" s="125" t="s">
        <v>227</v>
      </c>
      <c r="H764" s="472"/>
      <c r="I764" s="207" t="s">
        <v>486</v>
      </c>
      <c r="J764" s="207" t="s">
        <v>490</v>
      </c>
      <c r="K764" s="207" t="s">
        <v>494</v>
      </c>
      <c r="L764" s="207" t="s">
        <v>498</v>
      </c>
      <c r="M764" s="207" t="s">
        <v>503</v>
      </c>
      <c r="N764" s="207" t="s">
        <v>508</v>
      </c>
      <c r="O764" s="207" t="s">
        <v>512</v>
      </c>
      <c r="P764" s="123">
        <f t="shared" si="48"/>
        <v>100</v>
      </c>
      <c r="Q764" s="208" t="str">
        <f t="shared" si="49"/>
        <v>Fuerte</v>
      </c>
      <c r="R764" s="207" t="s">
        <v>516</v>
      </c>
      <c r="S764" s="224" t="str">
        <f t="shared" si="50"/>
        <v>FuerteFuerte</v>
      </c>
      <c r="T764" s="224">
        <f>IFERROR(VLOOKUP(S764,'Tablas de calculos'!$AU$16:$AV$24,2,FALSE),"")</f>
        <v>1</v>
      </c>
      <c r="U764" s="208" t="str">
        <f>IFERROR(VLOOKUP(T764,'Tablas de calculos'!$AV$16:$AY$24,4),"")</f>
        <v>Fuerte</v>
      </c>
      <c r="V764" s="207" t="s">
        <v>578</v>
      </c>
      <c r="W764" s="207" t="s">
        <v>578</v>
      </c>
      <c r="X764" s="123" t="str">
        <f t="shared" si="51"/>
        <v>FuerteDirectamenteDirectamente</v>
      </c>
      <c r="Y764" s="208">
        <f>IFERROR(VLOOKUP(X764,'Tablas de calculos'!$AZ$4:$BE$11,5,FALSE),"")</f>
        <v>2</v>
      </c>
      <c r="Z764" s="208">
        <f>IFERROR(VLOOKUP(X764,'Tablas de calculos'!$AZ$4:$BE$11,6,FALSE),"")</f>
        <v>2</v>
      </c>
    </row>
    <row r="765" spans="1:26" ht="60" x14ac:dyDescent="0.25">
      <c r="A765" s="232" t="s">
        <v>122</v>
      </c>
      <c r="B765" s="61">
        <v>24</v>
      </c>
      <c r="C765" s="205" t="str">
        <f>+VLOOKUP(Tabla9[[#This Row],[Cod. Riesgo]],Tabla_Riesgos[[Número]:[Tipo de Riesgo]],6,FALSE)</f>
        <v>Operativo</v>
      </c>
      <c r="D765" s="119" t="s">
        <v>29</v>
      </c>
      <c r="E765" s="120" t="s">
        <v>30</v>
      </c>
      <c r="F765" s="121"/>
      <c r="G765" s="125" t="s">
        <v>228</v>
      </c>
      <c r="H765" s="472"/>
      <c r="I765" s="207" t="s">
        <v>486</v>
      </c>
      <c r="J765" s="207" t="s">
        <v>490</v>
      </c>
      <c r="K765" s="207" t="s">
        <v>494</v>
      </c>
      <c r="L765" s="207" t="s">
        <v>498</v>
      </c>
      <c r="M765" s="207" t="s">
        <v>503</v>
      </c>
      <c r="N765" s="207" t="s">
        <v>508</v>
      </c>
      <c r="O765" s="207" t="s">
        <v>512</v>
      </c>
      <c r="P765" s="123">
        <f t="shared" si="48"/>
        <v>100</v>
      </c>
      <c r="Q765" s="208" t="str">
        <f t="shared" si="49"/>
        <v>Fuerte</v>
      </c>
      <c r="R765" s="207" t="s">
        <v>516</v>
      </c>
      <c r="S765" s="224" t="str">
        <f t="shared" si="50"/>
        <v>FuerteFuerte</v>
      </c>
      <c r="T765" s="224">
        <f>IFERROR(VLOOKUP(S765,'Tablas de calculos'!$AU$16:$AV$24,2,FALSE),"")</f>
        <v>1</v>
      </c>
      <c r="U765" s="208" t="str">
        <f>IFERROR(VLOOKUP(T765,'Tablas de calculos'!$AV$16:$AY$24,4),"")</f>
        <v>Fuerte</v>
      </c>
      <c r="V765" s="207" t="s">
        <v>578</v>
      </c>
      <c r="W765" s="207" t="s">
        <v>578</v>
      </c>
      <c r="X765" s="123" t="str">
        <f t="shared" si="51"/>
        <v>FuerteDirectamenteDirectamente</v>
      </c>
      <c r="Y765" s="208">
        <f>IFERROR(VLOOKUP(X765,'Tablas de calculos'!$AZ$4:$BE$11,5,FALSE),"")</f>
        <v>2</v>
      </c>
      <c r="Z765" s="208">
        <f>IFERROR(VLOOKUP(X765,'Tablas de calculos'!$AZ$4:$BE$11,6,FALSE),"")</f>
        <v>2</v>
      </c>
    </row>
    <row r="766" spans="1:26" ht="30" x14ac:dyDescent="0.25">
      <c r="A766" s="232" t="s">
        <v>122</v>
      </c>
      <c r="B766" s="61">
        <v>25</v>
      </c>
      <c r="C766" s="205" t="str">
        <f>+VLOOKUP(Tabla9[[#This Row],[Cod. Riesgo]],Tabla_Riesgos[[Número]:[Tipo de Riesgo]],6,FALSE)</f>
        <v>Operativo</v>
      </c>
      <c r="D766" s="119" t="s">
        <v>12</v>
      </c>
      <c r="E766" s="120" t="s">
        <v>31</v>
      </c>
      <c r="F766" s="121"/>
      <c r="G766" s="125" t="s">
        <v>229</v>
      </c>
      <c r="H766" s="472"/>
      <c r="I766" s="207" t="s">
        <v>486</v>
      </c>
      <c r="J766" s="207" t="s">
        <v>490</v>
      </c>
      <c r="K766" s="207" t="s">
        <v>494</v>
      </c>
      <c r="L766" s="207" t="s">
        <v>498</v>
      </c>
      <c r="M766" s="207" t="s">
        <v>503</v>
      </c>
      <c r="N766" s="207" t="s">
        <v>508</v>
      </c>
      <c r="O766" s="207" t="s">
        <v>512</v>
      </c>
      <c r="P766" s="123">
        <f t="shared" si="48"/>
        <v>100</v>
      </c>
      <c r="Q766" s="208" t="str">
        <f t="shared" si="49"/>
        <v>Fuerte</v>
      </c>
      <c r="R766" s="207" t="s">
        <v>516</v>
      </c>
      <c r="S766" s="224" t="str">
        <f t="shared" si="50"/>
        <v>FuerteFuerte</v>
      </c>
      <c r="T766" s="224">
        <f>IFERROR(VLOOKUP(S766,'Tablas de calculos'!$AU$16:$AV$24,2,FALSE),"")</f>
        <v>1</v>
      </c>
      <c r="U766" s="208" t="str">
        <f>IFERROR(VLOOKUP(T766,'Tablas de calculos'!$AV$16:$AY$24,4),"")</f>
        <v>Fuerte</v>
      </c>
      <c r="V766" s="207" t="s">
        <v>578</v>
      </c>
      <c r="W766" s="207" t="s">
        <v>578</v>
      </c>
      <c r="X766" s="123" t="str">
        <f t="shared" si="51"/>
        <v>FuerteDirectamenteDirectamente</v>
      </c>
      <c r="Y766" s="208">
        <f>IFERROR(VLOOKUP(X766,'Tablas de calculos'!$AZ$4:$BE$11,5,FALSE),"")</f>
        <v>2</v>
      </c>
      <c r="Z766" s="208">
        <f>IFERROR(VLOOKUP(X766,'Tablas de calculos'!$AZ$4:$BE$11,6,FALSE),"")</f>
        <v>2</v>
      </c>
    </row>
    <row r="767" spans="1:26" ht="30" x14ac:dyDescent="0.25">
      <c r="A767" s="232" t="s">
        <v>122</v>
      </c>
      <c r="B767" s="61">
        <v>25</v>
      </c>
      <c r="C767" s="205" t="str">
        <f>+VLOOKUP(Tabla9[[#This Row],[Cod. Riesgo]],Tabla_Riesgos[[Número]:[Tipo de Riesgo]],6,FALSE)</f>
        <v>Operativo</v>
      </c>
      <c r="D767" s="119" t="s">
        <v>12</v>
      </c>
      <c r="E767" s="120" t="s">
        <v>31</v>
      </c>
      <c r="F767" s="121"/>
      <c r="G767" s="125" t="s">
        <v>230</v>
      </c>
      <c r="H767" s="472"/>
      <c r="I767" s="207" t="s">
        <v>486</v>
      </c>
      <c r="J767" s="207" t="s">
        <v>490</v>
      </c>
      <c r="K767" s="207" t="s">
        <v>494</v>
      </c>
      <c r="L767" s="207" t="s">
        <v>498</v>
      </c>
      <c r="M767" s="207" t="s">
        <v>503</v>
      </c>
      <c r="N767" s="207" t="s">
        <v>508</v>
      </c>
      <c r="O767" s="207" t="s">
        <v>512</v>
      </c>
      <c r="P767" s="123">
        <f t="shared" si="48"/>
        <v>100</v>
      </c>
      <c r="Q767" s="208" t="str">
        <f t="shared" si="49"/>
        <v>Fuerte</v>
      </c>
      <c r="R767" s="207" t="s">
        <v>516</v>
      </c>
      <c r="S767" s="224" t="str">
        <f t="shared" si="50"/>
        <v>FuerteFuerte</v>
      </c>
      <c r="T767" s="224">
        <f>IFERROR(VLOOKUP(S767,'Tablas de calculos'!$AU$16:$AV$24,2,FALSE),"")</f>
        <v>1</v>
      </c>
      <c r="U767" s="208" t="str">
        <f>IFERROR(VLOOKUP(T767,'Tablas de calculos'!$AV$16:$AY$24,4),"")</f>
        <v>Fuerte</v>
      </c>
      <c r="V767" s="207" t="s">
        <v>578</v>
      </c>
      <c r="W767" s="207" t="s">
        <v>578</v>
      </c>
      <c r="X767" s="123" t="str">
        <f t="shared" si="51"/>
        <v>FuerteDirectamenteDirectamente</v>
      </c>
      <c r="Y767" s="208">
        <f>IFERROR(VLOOKUP(X767,'Tablas de calculos'!$AZ$4:$BE$11,5,FALSE),"")</f>
        <v>2</v>
      </c>
      <c r="Z767" s="208">
        <f>IFERROR(VLOOKUP(X767,'Tablas de calculos'!$AZ$4:$BE$11,6,FALSE),"")</f>
        <v>2</v>
      </c>
    </row>
    <row r="768" spans="1:26" ht="45" x14ac:dyDescent="0.25">
      <c r="A768" s="232" t="s">
        <v>122</v>
      </c>
      <c r="B768" s="61">
        <v>25</v>
      </c>
      <c r="C768" s="205" t="str">
        <f>+VLOOKUP(Tabla9[[#This Row],[Cod. Riesgo]],Tabla_Riesgos[[Número]:[Tipo de Riesgo]],6,FALSE)</f>
        <v>Operativo</v>
      </c>
      <c r="D768" s="119" t="s">
        <v>12</v>
      </c>
      <c r="E768" s="120" t="s">
        <v>31</v>
      </c>
      <c r="F768" s="121"/>
      <c r="G768" s="125" t="s">
        <v>231</v>
      </c>
      <c r="H768" s="472"/>
      <c r="I768" s="207" t="s">
        <v>486</v>
      </c>
      <c r="J768" s="207" t="s">
        <v>490</v>
      </c>
      <c r="K768" s="207" t="s">
        <v>494</v>
      </c>
      <c r="L768" s="207" t="s">
        <v>498</v>
      </c>
      <c r="M768" s="207" t="s">
        <v>503</v>
      </c>
      <c r="N768" s="207" t="s">
        <v>508</v>
      </c>
      <c r="O768" s="207" t="s">
        <v>512</v>
      </c>
      <c r="P768" s="123">
        <f t="shared" si="48"/>
        <v>100</v>
      </c>
      <c r="Q768" s="208" t="str">
        <f t="shared" si="49"/>
        <v>Fuerte</v>
      </c>
      <c r="R768" s="207" t="s">
        <v>516</v>
      </c>
      <c r="S768" s="224" t="str">
        <f t="shared" si="50"/>
        <v>FuerteFuerte</v>
      </c>
      <c r="T768" s="224">
        <f>IFERROR(VLOOKUP(S768,'Tablas de calculos'!$AU$16:$AV$24,2,FALSE),"")</f>
        <v>1</v>
      </c>
      <c r="U768" s="208" t="str">
        <f>IFERROR(VLOOKUP(T768,'Tablas de calculos'!$AV$16:$AY$24,4),"")</f>
        <v>Fuerte</v>
      </c>
      <c r="V768" s="207" t="s">
        <v>578</v>
      </c>
      <c r="W768" s="207" t="s">
        <v>578</v>
      </c>
      <c r="X768" s="123" t="str">
        <f t="shared" si="51"/>
        <v>FuerteDirectamenteDirectamente</v>
      </c>
      <c r="Y768" s="208">
        <f>IFERROR(VLOOKUP(X768,'Tablas de calculos'!$AZ$4:$BE$11,5,FALSE),"")</f>
        <v>2</v>
      </c>
      <c r="Z768" s="208">
        <f>IFERROR(VLOOKUP(X768,'Tablas de calculos'!$AZ$4:$BE$11,6,FALSE),"")</f>
        <v>2</v>
      </c>
    </row>
    <row r="769" spans="1:26" ht="45" x14ac:dyDescent="0.25">
      <c r="A769" s="232" t="s">
        <v>122</v>
      </c>
      <c r="B769" s="61">
        <v>26</v>
      </c>
      <c r="C769" s="205" t="str">
        <f>+VLOOKUP(Tabla9[[#This Row],[Cod. Riesgo]],Tabla_Riesgos[[Número]:[Tipo de Riesgo]],6,FALSE)</f>
        <v>Operativo</v>
      </c>
      <c r="D769" s="119" t="s">
        <v>12</v>
      </c>
      <c r="E769" s="120" t="s">
        <v>32</v>
      </c>
      <c r="F769" s="121"/>
      <c r="G769" s="125" t="s">
        <v>231</v>
      </c>
      <c r="H769" s="472"/>
      <c r="I769" s="207" t="s">
        <v>486</v>
      </c>
      <c r="J769" s="207" t="s">
        <v>490</v>
      </c>
      <c r="K769" s="207" t="s">
        <v>494</v>
      </c>
      <c r="L769" s="207" t="s">
        <v>498</v>
      </c>
      <c r="M769" s="207" t="s">
        <v>503</v>
      </c>
      <c r="N769" s="207" t="s">
        <v>508</v>
      </c>
      <c r="O769" s="207" t="s">
        <v>512</v>
      </c>
      <c r="P769" s="123">
        <f t="shared" si="48"/>
        <v>100</v>
      </c>
      <c r="Q769" s="208" t="str">
        <f t="shared" si="49"/>
        <v>Fuerte</v>
      </c>
      <c r="R769" s="207" t="s">
        <v>516</v>
      </c>
      <c r="S769" s="224" t="str">
        <f t="shared" si="50"/>
        <v>FuerteFuerte</v>
      </c>
      <c r="T769" s="224">
        <f>IFERROR(VLOOKUP(S769,'Tablas de calculos'!$AU$16:$AV$24,2,FALSE),"")</f>
        <v>1</v>
      </c>
      <c r="U769" s="208" t="str">
        <f>IFERROR(VLOOKUP(T769,'Tablas de calculos'!$AV$16:$AY$24,4),"")</f>
        <v>Fuerte</v>
      </c>
      <c r="V769" s="207" t="s">
        <v>578</v>
      </c>
      <c r="W769" s="207" t="s">
        <v>578</v>
      </c>
      <c r="X769" s="123" t="str">
        <f t="shared" si="51"/>
        <v>FuerteDirectamenteDirectamente</v>
      </c>
      <c r="Y769" s="208">
        <f>IFERROR(VLOOKUP(X769,'Tablas de calculos'!$AZ$4:$BE$11,5,FALSE),"")</f>
        <v>2</v>
      </c>
      <c r="Z769" s="208">
        <f>IFERROR(VLOOKUP(X769,'Tablas de calculos'!$AZ$4:$BE$11,6,FALSE),"")</f>
        <v>2</v>
      </c>
    </row>
    <row r="770" spans="1:26" ht="60" x14ac:dyDescent="0.25">
      <c r="A770" s="232" t="s">
        <v>122</v>
      </c>
      <c r="B770" s="61">
        <v>26</v>
      </c>
      <c r="C770" s="205" t="str">
        <f>+VLOOKUP(Tabla9[[#This Row],[Cod. Riesgo]],Tabla_Riesgos[[Número]:[Tipo de Riesgo]],6,FALSE)</f>
        <v>Operativo</v>
      </c>
      <c r="D770" s="119" t="s">
        <v>12</v>
      </c>
      <c r="E770" s="120" t="s">
        <v>32</v>
      </c>
      <c r="F770" s="121"/>
      <c r="G770" s="125" t="s">
        <v>232</v>
      </c>
      <c r="H770" s="472"/>
      <c r="I770" s="207" t="s">
        <v>486</v>
      </c>
      <c r="J770" s="207" t="s">
        <v>490</v>
      </c>
      <c r="K770" s="207" t="s">
        <v>494</v>
      </c>
      <c r="L770" s="207" t="s">
        <v>498</v>
      </c>
      <c r="M770" s="207" t="s">
        <v>503</v>
      </c>
      <c r="N770" s="207" t="s">
        <v>508</v>
      </c>
      <c r="O770" s="207" t="s">
        <v>512</v>
      </c>
      <c r="P770" s="123">
        <f t="shared" si="48"/>
        <v>100</v>
      </c>
      <c r="Q770" s="208" t="str">
        <f t="shared" si="49"/>
        <v>Fuerte</v>
      </c>
      <c r="R770" s="207" t="s">
        <v>516</v>
      </c>
      <c r="S770" s="224" t="str">
        <f t="shared" si="50"/>
        <v>FuerteFuerte</v>
      </c>
      <c r="T770" s="224">
        <f>IFERROR(VLOOKUP(S770,'Tablas de calculos'!$AU$16:$AV$24,2,FALSE),"")</f>
        <v>1</v>
      </c>
      <c r="U770" s="208" t="str">
        <f>IFERROR(VLOOKUP(T770,'Tablas de calculos'!$AV$16:$AY$24,4),"")</f>
        <v>Fuerte</v>
      </c>
      <c r="V770" s="207" t="s">
        <v>578</v>
      </c>
      <c r="W770" s="207" t="s">
        <v>578</v>
      </c>
      <c r="X770" s="123" t="str">
        <f t="shared" si="51"/>
        <v>FuerteDirectamenteDirectamente</v>
      </c>
      <c r="Y770" s="208">
        <f>IFERROR(VLOOKUP(X770,'Tablas de calculos'!$AZ$4:$BE$11,5,FALSE),"")</f>
        <v>2</v>
      </c>
      <c r="Z770" s="208">
        <f>IFERROR(VLOOKUP(X770,'Tablas de calculos'!$AZ$4:$BE$11,6,FALSE),"")</f>
        <v>2</v>
      </c>
    </row>
    <row r="771" spans="1:26" ht="75" x14ac:dyDescent="0.25">
      <c r="A771" s="232" t="s">
        <v>122</v>
      </c>
      <c r="B771" s="61">
        <v>28</v>
      </c>
      <c r="C771" s="205" t="str">
        <f>+VLOOKUP(Tabla9[[#This Row],[Cod. Riesgo]],Tabla_Riesgos[[Número]:[Tipo de Riesgo]],6,FALSE)</f>
        <v>Estratégico</v>
      </c>
      <c r="D771" s="119" t="s">
        <v>26</v>
      </c>
      <c r="E771" s="120" t="s">
        <v>1155</v>
      </c>
      <c r="F771" s="121"/>
      <c r="G771" s="125" t="s">
        <v>233</v>
      </c>
      <c r="H771" s="472"/>
      <c r="I771" s="207" t="s">
        <v>486</v>
      </c>
      <c r="J771" s="207" t="s">
        <v>490</v>
      </c>
      <c r="K771" s="207" t="s">
        <v>494</v>
      </c>
      <c r="L771" s="207" t="s">
        <v>498</v>
      </c>
      <c r="M771" s="207" t="s">
        <v>503</v>
      </c>
      <c r="N771" s="207" t="s">
        <v>508</v>
      </c>
      <c r="O771" s="207" t="s">
        <v>512</v>
      </c>
      <c r="P771" s="123">
        <f t="shared" si="48"/>
        <v>100</v>
      </c>
      <c r="Q771" s="208" t="str">
        <f t="shared" si="49"/>
        <v>Fuerte</v>
      </c>
      <c r="R771" s="207" t="s">
        <v>516</v>
      </c>
      <c r="S771" s="224" t="str">
        <f t="shared" si="50"/>
        <v>FuerteFuerte</v>
      </c>
      <c r="T771" s="224">
        <f>IFERROR(VLOOKUP(S771,'Tablas de calculos'!$AU$16:$AV$24,2,FALSE),"")</f>
        <v>1</v>
      </c>
      <c r="U771" s="208" t="str">
        <f>IFERROR(VLOOKUP(T771,'Tablas de calculos'!$AV$16:$AY$24,4),"")</f>
        <v>Fuerte</v>
      </c>
      <c r="V771" s="207" t="s">
        <v>578</v>
      </c>
      <c r="W771" s="207" t="s">
        <v>578</v>
      </c>
      <c r="X771" s="123" t="str">
        <f t="shared" si="51"/>
        <v>FuerteDirectamenteDirectamente</v>
      </c>
      <c r="Y771" s="208">
        <f>IFERROR(VLOOKUP(X771,'Tablas de calculos'!$AZ$4:$BE$11,5,FALSE),"")</f>
        <v>2</v>
      </c>
      <c r="Z771" s="208">
        <f>IFERROR(VLOOKUP(X771,'Tablas de calculos'!$AZ$4:$BE$11,6,FALSE),"")</f>
        <v>2</v>
      </c>
    </row>
    <row r="772" spans="1:26" ht="75" x14ac:dyDescent="0.25">
      <c r="A772" s="232" t="s">
        <v>122</v>
      </c>
      <c r="B772" s="61">
        <v>28</v>
      </c>
      <c r="C772" s="205" t="str">
        <f>+VLOOKUP(Tabla9[[#This Row],[Cod. Riesgo]],Tabla_Riesgos[[Número]:[Tipo de Riesgo]],6,FALSE)</f>
        <v>Estratégico</v>
      </c>
      <c r="D772" s="119" t="s">
        <v>26</v>
      </c>
      <c r="E772" s="120" t="s">
        <v>1155</v>
      </c>
      <c r="F772" s="121"/>
      <c r="G772" s="125" t="s">
        <v>234</v>
      </c>
      <c r="H772" s="472"/>
      <c r="I772" s="207" t="s">
        <v>486</v>
      </c>
      <c r="J772" s="207" t="s">
        <v>490</v>
      </c>
      <c r="K772" s="207" t="s">
        <v>494</v>
      </c>
      <c r="L772" s="207" t="s">
        <v>498</v>
      </c>
      <c r="M772" s="207" t="s">
        <v>503</v>
      </c>
      <c r="N772" s="207" t="s">
        <v>508</v>
      </c>
      <c r="O772" s="207" t="s">
        <v>512</v>
      </c>
      <c r="P772" s="123">
        <f t="shared" si="48"/>
        <v>100</v>
      </c>
      <c r="Q772" s="208" t="str">
        <f t="shared" si="49"/>
        <v>Fuerte</v>
      </c>
      <c r="R772" s="207" t="s">
        <v>516</v>
      </c>
      <c r="S772" s="224" t="str">
        <f t="shared" si="50"/>
        <v>FuerteFuerte</v>
      </c>
      <c r="T772" s="224">
        <f>IFERROR(VLOOKUP(S772,'Tablas de calculos'!$AU$16:$AV$24,2,FALSE),"")</f>
        <v>1</v>
      </c>
      <c r="U772" s="208" t="str">
        <f>IFERROR(VLOOKUP(T772,'Tablas de calculos'!$AV$16:$AY$24,4),"")</f>
        <v>Fuerte</v>
      </c>
      <c r="V772" s="207" t="s">
        <v>578</v>
      </c>
      <c r="W772" s="207" t="s">
        <v>578</v>
      </c>
      <c r="X772" s="123" t="str">
        <f t="shared" si="51"/>
        <v>FuerteDirectamenteDirectamente</v>
      </c>
      <c r="Y772" s="208">
        <f>IFERROR(VLOOKUP(X772,'Tablas de calculos'!$AZ$4:$BE$11,5,FALSE),"")</f>
        <v>2</v>
      </c>
      <c r="Z772" s="208">
        <f>IFERROR(VLOOKUP(X772,'Tablas de calculos'!$AZ$4:$BE$11,6,FALSE),"")</f>
        <v>2</v>
      </c>
    </row>
    <row r="773" spans="1:26" ht="75" x14ac:dyDescent="0.25">
      <c r="A773" s="232" t="s">
        <v>122</v>
      </c>
      <c r="B773" s="61">
        <v>28</v>
      </c>
      <c r="C773" s="205" t="str">
        <f>+VLOOKUP(Tabla9[[#This Row],[Cod. Riesgo]],Tabla_Riesgos[[Número]:[Tipo de Riesgo]],6,FALSE)</f>
        <v>Estratégico</v>
      </c>
      <c r="D773" s="119" t="s">
        <v>26</v>
      </c>
      <c r="E773" s="120" t="s">
        <v>1155</v>
      </c>
      <c r="F773" s="121"/>
      <c r="G773" s="125" t="s">
        <v>235</v>
      </c>
      <c r="H773" s="472"/>
      <c r="I773" s="207" t="s">
        <v>486</v>
      </c>
      <c r="J773" s="207" t="s">
        <v>490</v>
      </c>
      <c r="K773" s="207" t="s">
        <v>494</v>
      </c>
      <c r="L773" s="207" t="s">
        <v>498</v>
      </c>
      <c r="M773" s="207" t="s">
        <v>503</v>
      </c>
      <c r="N773" s="207" t="s">
        <v>508</v>
      </c>
      <c r="O773" s="207" t="s">
        <v>512</v>
      </c>
      <c r="P773" s="123">
        <f t="shared" ref="P773:P836" si="52">IFERROR(IF(I773="Asignado",15,0)+IF(J773="Adecuado",15,0)+IF(K773="Oportuna",15,0)+IF(L773="Prevenir",15,0)+IF(L773="Detectar",10,0)+IF(M773="Confiable",15,0)+IF(N773="Se investigan y resuelven oportunamente",15,0)+IF(O773="Completa",10,0)+IF(O773="Incompleta",5,0),"")</f>
        <v>100</v>
      </c>
      <c r="Q773" s="208" t="str">
        <f t="shared" ref="Q773:Q836" si="53">IF(P773&lt;86,"Debil",IF(P773&lt;96,"Moderado","Fuerte"))</f>
        <v>Fuerte</v>
      </c>
      <c r="R773" s="207" t="s">
        <v>516</v>
      </c>
      <c r="S773" s="224" t="str">
        <f t="shared" ref="S773:S836" si="54">_xlfn.CONCAT(Q773,R773)</f>
        <v>FuerteFuerte</v>
      </c>
      <c r="T773" s="224">
        <f>IFERROR(VLOOKUP(S773,'Tablas de calculos'!$AU$16:$AV$24,2,FALSE),"")</f>
        <v>1</v>
      </c>
      <c r="U773" s="208" t="str">
        <f>IFERROR(VLOOKUP(T773,'Tablas de calculos'!$AV$16:$AY$24,4),"")</f>
        <v>Fuerte</v>
      </c>
      <c r="V773" s="207" t="s">
        <v>578</v>
      </c>
      <c r="W773" s="207" t="s">
        <v>578</v>
      </c>
      <c r="X773" s="123" t="str">
        <f t="shared" ref="X773:X836" si="55">CONCATENATE(U773,V773,W773)</f>
        <v>FuerteDirectamenteDirectamente</v>
      </c>
      <c r="Y773" s="208">
        <f>IFERROR(VLOOKUP(X773,'Tablas de calculos'!$AZ$4:$BE$11,5,FALSE),"")</f>
        <v>2</v>
      </c>
      <c r="Z773" s="208">
        <f>IFERROR(VLOOKUP(X773,'Tablas de calculos'!$AZ$4:$BE$11,6,FALSE),"")</f>
        <v>2</v>
      </c>
    </row>
    <row r="774" spans="1:26" ht="75" x14ac:dyDescent="0.25">
      <c r="A774" s="232" t="s">
        <v>122</v>
      </c>
      <c r="B774" s="61">
        <v>28</v>
      </c>
      <c r="C774" s="205" t="str">
        <f>+VLOOKUP(Tabla9[[#This Row],[Cod. Riesgo]],Tabla_Riesgos[[Número]:[Tipo de Riesgo]],6,FALSE)</f>
        <v>Estratégico</v>
      </c>
      <c r="D774" s="119" t="s">
        <v>26</v>
      </c>
      <c r="E774" s="120" t="s">
        <v>1155</v>
      </c>
      <c r="F774" s="121"/>
      <c r="G774" s="125" t="s">
        <v>236</v>
      </c>
      <c r="H774" s="472"/>
      <c r="I774" s="207" t="s">
        <v>486</v>
      </c>
      <c r="J774" s="207" t="s">
        <v>490</v>
      </c>
      <c r="K774" s="207" t="s">
        <v>494</v>
      </c>
      <c r="L774" s="207" t="s">
        <v>498</v>
      </c>
      <c r="M774" s="207" t="s">
        <v>503</v>
      </c>
      <c r="N774" s="207" t="s">
        <v>508</v>
      </c>
      <c r="O774" s="207" t="s">
        <v>512</v>
      </c>
      <c r="P774" s="123">
        <f t="shared" si="52"/>
        <v>100</v>
      </c>
      <c r="Q774" s="208" t="str">
        <f t="shared" si="53"/>
        <v>Fuerte</v>
      </c>
      <c r="R774" s="207" t="s">
        <v>516</v>
      </c>
      <c r="S774" s="224" t="str">
        <f t="shared" si="54"/>
        <v>FuerteFuerte</v>
      </c>
      <c r="T774" s="224">
        <f>IFERROR(VLOOKUP(S774,'Tablas de calculos'!$AU$16:$AV$24,2,FALSE),"")</f>
        <v>1</v>
      </c>
      <c r="U774" s="208" t="str">
        <f>IFERROR(VLOOKUP(T774,'Tablas de calculos'!$AV$16:$AY$24,4),"")</f>
        <v>Fuerte</v>
      </c>
      <c r="V774" s="207" t="s">
        <v>578</v>
      </c>
      <c r="W774" s="207" t="s">
        <v>578</v>
      </c>
      <c r="X774" s="123" t="str">
        <f t="shared" si="55"/>
        <v>FuerteDirectamenteDirectamente</v>
      </c>
      <c r="Y774" s="208">
        <f>IFERROR(VLOOKUP(X774,'Tablas de calculos'!$AZ$4:$BE$11,5,FALSE),"")</f>
        <v>2</v>
      </c>
      <c r="Z774" s="208">
        <f>IFERROR(VLOOKUP(X774,'Tablas de calculos'!$AZ$4:$BE$11,6,FALSE),"")</f>
        <v>2</v>
      </c>
    </row>
    <row r="775" spans="1:26" ht="60" x14ac:dyDescent="0.25">
      <c r="A775" s="232" t="s">
        <v>122</v>
      </c>
      <c r="B775" s="61">
        <v>30</v>
      </c>
      <c r="C775" s="205" t="str">
        <f>+VLOOKUP(Tabla9[[#This Row],[Cod. Riesgo]],Tabla_Riesgos[[Número]:[Tipo de Riesgo]],6,FALSE)</f>
        <v>Operativo</v>
      </c>
      <c r="D775" s="119" t="s">
        <v>35</v>
      </c>
      <c r="E775" s="120" t="s">
        <v>36</v>
      </c>
      <c r="F775" s="121"/>
      <c r="G775" s="125" t="s">
        <v>237</v>
      </c>
      <c r="H775" s="472"/>
      <c r="I775" s="207" t="s">
        <v>486</v>
      </c>
      <c r="J775" s="207" t="s">
        <v>490</v>
      </c>
      <c r="K775" s="207" t="s">
        <v>494</v>
      </c>
      <c r="L775" s="207" t="s">
        <v>498</v>
      </c>
      <c r="M775" s="207" t="s">
        <v>503</v>
      </c>
      <c r="N775" s="207" t="s">
        <v>508</v>
      </c>
      <c r="O775" s="207" t="s">
        <v>512</v>
      </c>
      <c r="P775" s="123">
        <f t="shared" si="52"/>
        <v>100</v>
      </c>
      <c r="Q775" s="208" t="str">
        <f t="shared" si="53"/>
        <v>Fuerte</v>
      </c>
      <c r="R775" s="207" t="s">
        <v>516</v>
      </c>
      <c r="S775" s="224" t="str">
        <f t="shared" si="54"/>
        <v>FuerteFuerte</v>
      </c>
      <c r="T775" s="224">
        <f>IFERROR(VLOOKUP(S775,'Tablas de calculos'!$AU$16:$AV$24,2,FALSE),"")</f>
        <v>1</v>
      </c>
      <c r="U775" s="208" t="str">
        <f>IFERROR(VLOOKUP(T775,'Tablas de calculos'!$AV$16:$AY$24,4),"")</f>
        <v>Fuerte</v>
      </c>
      <c r="V775" s="207" t="s">
        <v>578</v>
      </c>
      <c r="W775" s="207" t="s">
        <v>578</v>
      </c>
      <c r="X775" s="123" t="str">
        <f t="shared" si="55"/>
        <v>FuerteDirectamenteDirectamente</v>
      </c>
      <c r="Y775" s="208">
        <f>IFERROR(VLOOKUP(X775,'Tablas de calculos'!$AZ$4:$BE$11,5,FALSE),"")</f>
        <v>2</v>
      </c>
      <c r="Z775" s="208">
        <f>IFERROR(VLOOKUP(X775,'Tablas de calculos'!$AZ$4:$BE$11,6,FALSE),"")</f>
        <v>2</v>
      </c>
    </row>
    <row r="776" spans="1:26" ht="60" x14ac:dyDescent="0.25">
      <c r="A776" s="232" t="s">
        <v>122</v>
      </c>
      <c r="B776" s="61">
        <v>30</v>
      </c>
      <c r="C776" s="205" t="str">
        <f>+VLOOKUP(Tabla9[[#This Row],[Cod. Riesgo]],Tabla_Riesgos[[Número]:[Tipo de Riesgo]],6,FALSE)</f>
        <v>Operativo</v>
      </c>
      <c r="D776" s="119" t="s">
        <v>35</v>
      </c>
      <c r="E776" s="120" t="s">
        <v>36</v>
      </c>
      <c r="F776" s="121"/>
      <c r="G776" s="125" t="s">
        <v>238</v>
      </c>
      <c r="H776" s="472"/>
      <c r="I776" s="207" t="s">
        <v>486</v>
      </c>
      <c r="J776" s="207" t="s">
        <v>490</v>
      </c>
      <c r="K776" s="207" t="s">
        <v>494</v>
      </c>
      <c r="L776" s="207" t="s">
        <v>498</v>
      </c>
      <c r="M776" s="207" t="s">
        <v>503</v>
      </c>
      <c r="N776" s="207" t="s">
        <v>508</v>
      </c>
      <c r="O776" s="207" t="s">
        <v>512</v>
      </c>
      <c r="P776" s="123">
        <f t="shared" si="52"/>
        <v>100</v>
      </c>
      <c r="Q776" s="208" t="str">
        <f t="shared" si="53"/>
        <v>Fuerte</v>
      </c>
      <c r="R776" s="207" t="s">
        <v>516</v>
      </c>
      <c r="S776" s="224" t="str">
        <f t="shared" si="54"/>
        <v>FuerteFuerte</v>
      </c>
      <c r="T776" s="224">
        <f>IFERROR(VLOOKUP(S776,'Tablas de calculos'!$AU$16:$AV$24,2,FALSE),"")</f>
        <v>1</v>
      </c>
      <c r="U776" s="208" t="str">
        <f>IFERROR(VLOOKUP(T776,'Tablas de calculos'!$AV$16:$AY$24,4),"")</f>
        <v>Fuerte</v>
      </c>
      <c r="V776" s="207" t="s">
        <v>578</v>
      </c>
      <c r="W776" s="207" t="s">
        <v>578</v>
      </c>
      <c r="X776" s="123" t="str">
        <f t="shared" si="55"/>
        <v>FuerteDirectamenteDirectamente</v>
      </c>
      <c r="Y776" s="208">
        <f>IFERROR(VLOOKUP(X776,'Tablas de calculos'!$AZ$4:$BE$11,5,FALSE),"")</f>
        <v>2</v>
      </c>
      <c r="Z776" s="208">
        <f>IFERROR(VLOOKUP(X776,'Tablas de calculos'!$AZ$4:$BE$11,6,FALSE),"")</f>
        <v>2</v>
      </c>
    </row>
    <row r="777" spans="1:26" ht="60" x14ac:dyDescent="0.25">
      <c r="A777" s="232" t="s">
        <v>122</v>
      </c>
      <c r="B777" s="61">
        <v>30</v>
      </c>
      <c r="C777" s="205" t="str">
        <f>+VLOOKUP(Tabla9[[#This Row],[Cod. Riesgo]],Tabla_Riesgos[[Número]:[Tipo de Riesgo]],6,FALSE)</f>
        <v>Operativo</v>
      </c>
      <c r="D777" s="119" t="s">
        <v>35</v>
      </c>
      <c r="E777" s="120" t="s">
        <v>36</v>
      </c>
      <c r="F777" s="121"/>
      <c r="G777" s="125" t="s">
        <v>239</v>
      </c>
      <c r="H777" s="472"/>
      <c r="I777" s="207" t="s">
        <v>486</v>
      </c>
      <c r="J777" s="207" t="s">
        <v>490</v>
      </c>
      <c r="K777" s="207" t="s">
        <v>494</v>
      </c>
      <c r="L777" s="207" t="s">
        <v>498</v>
      </c>
      <c r="M777" s="207" t="s">
        <v>503</v>
      </c>
      <c r="N777" s="207" t="s">
        <v>508</v>
      </c>
      <c r="O777" s="207" t="s">
        <v>512</v>
      </c>
      <c r="P777" s="123">
        <f t="shared" si="52"/>
        <v>100</v>
      </c>
      <c r="Q777" s="208" t="str">
        <f t="shared" si="53"/>
        <v>Fuerte</v>
      </c>
      <c r="R777" s="207" t="s">
        <v>516</v>
      </c>
      <c r="S777" s="224" t="str">
        <f t="shared" si="54"/>
        <v>FuerteFuerte</v>
      </c>
      <c r="T777" s="224">
        <f>IFERROR(VLOOKUP(S777,'Tablas de calculos'!$AU$16:$AV$24,2,FALSE),"")</f>
        <v>1</v>
      </c>
      <c r="U777" s="208" t="str">
        <f>IFERROR(VLOOKUP(T777,'Tablas de calculos'!$AV$16:$AY$24,4),"")</f>
        <v>Fuerte</v>
      </c>
      <c r="V777" s="207" t="s">
        <v>578</v>
      </c>
      <c r="W777" s="207" t="s">
        <v>578</v>
      </c>
      <c r="X777" s="123" t="str">
        <f t="shared" si="55"/>
        <v>FuerteDirectamenteDirectamente</v>
      </c>
      <c r="Y777" s="208">
        <f>IFERROR(VLOOKUP(X777,'Tablas de calculos'!$AZ$4:$BE$11,5,FALSE),"")</f>
        <v>2</v>
      </c>
      <c r="Z777" s="208">
        <f>IFERROR(VLOOKUP(X777,'Tablas de calculos'!$AZ$4:$BE$11,6,FALSE),"")</f>
        <v>2</v>
      </c>
    </row>
    <row r="778" spans="1:26" ht="60" x14ac:dyDescent="0.25">
      <c r="A778" s="232" t="s">
        <v>122</v>
      </c>
      <c r="B778" s="61">
        <v>30</v>
      </c>
      <c r="C778" s="205" t="str">
        <f>+VLOOKUP(Tabla9[[#This Row],[Cod. Riesgo]],Tabla_Riesgos[[Número]:[Tipo de Riesgo]],6,FALSE)</f>
        <v>Operativo</v>
      </c>
      <c r="D778" s="119" t="s">
        <v>35</v>
      </c>
      <c r="E778" s="120" t="s">
        <v>36</v>
      </c>
      <c r="F778" s="121"/>
      <c r="G778" s="125" t="s">
        <v>240</v>
      </c>
      <c r="H778" s="472"/>
      <c r="I778" s="207" t="s">
        <v>486</v>
      </c>
      <c r="J778" s="207" t="s">
        <v>490</v>
      </c>
      <c r="K778" s="207" t="s">
        <v>494</v>
      </c>
      <c r="L778" s="207" t="s">
        <v>498</v>
      </c>
      <c r="M778" s="207" t="s">
        <v>503</v>
      </c>
      <c r="N778" s="207" t="s">
        <v>508</v>
      </c>
      <c r="O778" s="207" t="s">
        <v>512</v>
      </c>
      <c r="P778" s="123">
        <f t="shared" si="52"/>
        <v>100</v>
      </c>
      <c r="Q778" s="208" t="str">
        <f t="shared" si="53"/>
        <v>Fuerte</v>
      </c>
      <c r="R778" s="207" t="s">
        <v>516</v>
      </c>
      <c r="S778" s="224" t="str">
        <f t="shared" si="54"/>
        <v>FuerteFuerte</v>
      </c>
      <c r="T778" s="224">
        <f>IFERROR(VLOOKUP(S778,'Tablas de calculos'!$AU$16:$AV$24,2,FALSE),"")</f>
        <v>1</v>
      </c>
      <c r="U778" s="208" t="str">
        <f>IFERROR(VLOOKUP(T778,'Tablas de calculos'!$AV$16:$AY$24,4),"")</f>
        <v>Fuerte</v>
      </c>
      <c r="V778" s="207" t="s">
        <v>578</v>
      </c>
      <c r="W778" s="207" t="s">
        <v>578</v>
      </c>
      <c r="X778" s="123" t="str">
        <f t="shared" si="55"/>
        <v>FuerteDirectamenteDirectamente</v>
      </c>
      <c r="Y778" s="208">
        <f>IFERROR(VLOOKUP(X778,'Tablas de calculos'!$AZ$4:$BE$11,5,FALSE),"")</f>
        <v>2</v>
      </c>
      <c r="Z778" s="208">
        <f>IFERROR(VLOOKUP(X778,'Tablas de calculos'!$AZ$4:$BE$11,6,FALSE),"")</f>
        <v>2</v>
      </c>
    </row>
    <row r="779" spans="1:26" ht="75" x14ac:dyDescent="0.25">
      <c r="A779" s="232" t="s">
        <v>122</v>
      </c>
      <c r="B779" s="61">
        <v>30</v>
      </c>
      <c r="C779" s="205" t="str">
        <f>+VLOOKUP(Tabla9[[#This Row],[Cod. Riesgo]],Tabla_Riesgos[[Número]:[Tipo de Riesgo]],6,FALSE)</f>
        <v>Operativo</v>
      </c>
      <c r="D779" s="119" t="s">
        <v>35</v>
      </c>
      <c r="E779" s="120" t="s">
        <v>36</v>
      </c>
      <c r="F779" s="121"/>
      <c r="G779" s="125" t="s">
        <v>241</v>
      </c>
      <c r="H779" s="472"/>
      <c r="I779" s="207" t="s">
        <v>486</v>
      </c>
      <c r="J779" s="207" t="s">
        <v>490</v>
      </c>
      <c r="K779" s="207" t="s">
        <v>494</v>
      </c>
      <c r="L779" s="207" t="s">
        <v>498</v>
      </c>
      <c r="M779" s="207" t="s">
        <v>503</v>
      </c>
      <c r="N779" s="207" t="s">
        <v>508</v>
      </c>
      <c r="O779" s="207" t="s">
        <v>512</v>
      </c>
      <c r="P779" s="123">
        <f t="shared" si="52"/>
        <v>100</v>
      </c>
      <c r="Q779" s="208" t="str">
        <f t="shared" si="53"/>
        <v>Fuerte</v>
      </c>
      <c r="R779" s="207" t="s">
        <v>516</v>
      </c>
      <c r="S779" s="224" t="str">
        <f t="shared" si="54"/>
        <v>FuerteFuerte</v>
      </c>
      <c r="T779" s="224">
        <f>IFERROR(VLOOKUP(S779,'Tablas de calculos'!$AU$16:$AV$24,2,FALSE),"")</f>
        <v>1</v>
      </c>
      <c r="U779" s="208" t="str">
        <f>IFERROR(VLOOKUP(T779,'Tablas de calculos'!$AV$16:$AY$24,4),"")</f>
        <v>Fuerte</v>
      </c>
      <c r="V779" s="207" t="s">
        <v>578</v>
      </c>
      <c r="W779" s="207" t="s">
        <v>578</v>
      </c>
      <c r="X779" s="123" t="str">
        <f t="shared" si="55"/>
        <v>FuerteDirectamenteDirectamente</v>
      </c>
      <c r="Y779" s="208">
        <f>IFERROR(VLOOKUP(X779,'Tablas de calculos'!$AZ$4:$BE$11,5,FALSE),"")</f>
        <v>2</v>
      </c>
      <c r="Z779" s="208">
        <f>IFERROR(VLOOKUP(X779,'Tablas de calculos'!$AZ$4:$BE$11,6,FALSE),"")</f>
        <v>2</v>
      </c>
    </row>
    <row r="780" spans="1:26" ht="60" x14ac:dyDescent="0.25">
      <c r="A780" s="232" t="s">
        <v>122</v>
      </c>
      <c r="B780" s="61">
        <v>30</v>
      </c>
      <c r="C780" s="205" t="str">
        <f>+VLOOKUP(Tabla9[[#This Row],[Cod. Riesgo]],Tabla_Riesgos[[Número]:[Tipo de Riesgo]],6,FALSE)</f>
        <v>Operativo</v>
      </c>
      <c r="D780" s="119" t="s">
        <v>35</v>
      </c>
      <c r="E780" s="120" t="s">
        <v>36</v>
      </c>
      <c r="F780" s="121"/>
      <c r="G780" s="125" t="s">
        <v>242</v>
      </c>
      <c r="H780" s="472"/>
      <c r="I780" s="207" t="s">
        <v>486</v>
      </c>
      <c r="J780" s="207" t="s">
        <v>490</v>
      </c>
      <c r="K780" s="207" t="s">
        <v>494</v>
      </c>
      <c r="L780" s="207" t="s">
        <v>498</v>
      </c>
      <c r="M780" s="207" t="s">
        <v>503</v>
      </c>
      <c r="N780" s="207" t="s">
        <v>508</v>
      </c>
      <c r="O780" s="207" t="s">
        <v>512</v>
      </c>
      <c r="P780" s="123">
        <f t="shared" si="52"/>
        <v>100</v>
      </c>
      <c r="Q780" s="208" t="str">
        <f t="shared" si="53"/>
        <v>Fuerte</v>
      </c>
      <c r="R780" s="207" t="s">
        <v>516</v>
      </c>
      <c r="S780" s="224" t="str">
        <f t="shared" si="54"/>
        <v>FuerteFuerte</v>
      </c>
      <c r="T780" s="224">
        <f>IFERROR(VLOOKUP(S780,'Tablas de calculos'!$AU$16:$AV$24,2,FALSE),"")</f>
        <v>1</v>
      </c>
      <c r="U780" s="208" t="str">
        <f>IFERROR(VLOOKUP(T780,'Tablas de calculos'!$AV$16:$AY$24,4),"")</f>
        <v>Fuerte</v>
      </c>
      <c r="V780" s="207" t="s">
        <v>578</v>
      </c>
      <c r="W780" s="207" t="s">
        <v>578</v>
      </c>
      <c r="X780" s="123" t="str">
        <f t="shared" si="55"/>
        <v>FuerteDirectamenteDirectamente</v>
      </c>
      <c r="Y780" s="208">
        <f>IFERROR(VLOOKUP(X780,'Tablas de calculos'!$AZ$4:$BE$11,5,FALSE),"")</f>
        <v>2</v>
      </c>
      <c r="Z780" s="208">
        <f>IFERROR(VLOOKUP(X780,'Tablas de calculos'!$AZ$4:$BE$11,6,FALSE),"")</f>
        <v>2</v>
      </c>
    </row>
    <row r="781" spans="1:26" ht="60" x14ac:dyDescent="0.25">
      <c r="A781" s="232" t="s">
        <v>122</v>
      </c>
      <c r="B781" s="61">
        <v>30</v>
      </c>
      <c r="C781" s="205" t="str">
        <f>+VLOOKUP(Tabla9[[#This Row],[Cod. Riesgo]],Tabla_Riesgos[[Número]:[Tipo de Riesgo]],6,FALSE)</f>
        <v>Operativo</v>
      </c>
      <c r="D781" s="119" t="s">
        <v>35</v>
      </c>
      <c r="E781" s="120" t="s">
        <v>36</v>
      </c>
      <c r="F781" s="121"/>
      <c r="G781" s="125" t="s">
        <v>243</v>
      </c>
      <c r="H781" s="472"/>
      <c r="I781" s="207" t="s">
        <v>486</v>
      </c>
      <c r="J781" s="207" t="s">
        <v>490</v>
      </c>
      <c r="K781" s="207" t="s">
        <v>494</v>
      </c>
      <c r="L781" s="207" t="s">
        <v>498</v>
      </c>
      <c r="M781" s="207" t="s">
        <v>503</v>
      </c>
      <c r="N781" s="207" t="s">
        <v>508</v>
      </c>
      <c r="O781" s="207" t="s">
        <v>512</v>
      </c>
      <c r="P781" s="123">
        <f t="shared" si="52"/>
        <v>100</v>
      </c>
      <c r="Q781" s="208" t="str">
        <f t="shared" si="53"/>
        <v>Fuerte</v>
      </c>
      <c r="R781" s="207" t="s">
        <v>516</v>
      </c>
      <c r="S781" s="224" t="str">
        <f t="shared" si="54"/>
        <v>FuerteFuerte</v>
      </c>
      <c r="T781" s="224">
        <f>IFERROR(VLOOKUP(S781,'Tablas de calculos'!$AU$16:$AV$24,2,FALSE),"")</f>
        <v>1</v>
      </c>
      <c r="U781" s="208" t="str">
        <f>IFERROR(VLOOKUP(T781,'Tablas de calculos'!$AV$16:$AY$24,4),"")</f>
        <v>Fuerte</v>
      </c>
      <c r="V781" s="207" t="s">
        <v>578</v>
      </c>
      <c r="W781" s="207" t="s">
        <v>578</v>
      </c>
      <c r="X781" s="123" t="str">
        <f t="shared" si="55"/>
        <v>FuerteDirectamenteDirectamente</v>
      </c>
      <c r="Y781" s="208">
        <f>IFERROR(VLOOKUP(X781,'Tablas de calculos'!$AZ$4:$BE$11,5,FALSE),"")</f>
        <v>2</v>
      </c>
      <c r="Z781" s="208">
        <f>IFERROR(VLOOKUP(X781,'Tablas de calculos'!$AZ$4:$BE$11,6,FALSE),"")</f>
        <v>2</v>
      </c>
    </row>
    <row r="782" spans="1:26" ht="60" x14ac:dyDescent="0.25">
      <c r="A782" s="232" t="s">
        <v>122</v>
      </c>
      <c r="B782" s="61">
        <v>30</v>
      </c>
      <c r="C782" s="205" t="str">
        <f>+VLOOKUP(Tabla9[[#This Row],[Cod. Riesgo]],Tabla_Riesgos[[Número]:[Tipo de Riesgo]],6,FALSE)</f>
        <v>Operativo</v>
      </c>
      <c r="D782" s="119" t="s">
        <v>35</v>
      </c>
      <c r="E782" s="120" t="s">
        <v>36</v>
      </c>
      <c r="F782" s="121"/>
      <c r="G782" s="125" t="s">
        <v>244</v>
      </c>
      <c r="H782" s="472"/>
      <c r="I782" s="207" t="s">
        <v>486</v>
      </c>
      <c r="J782" s="207" t="s">
        <v>490</v>
      </c>
      <c r="K782" s="207" t="s">
        <v>494</v>
      </c>
      <c r="L782" s="207" t="s">
        <v>498</v>
      </c>
      <c r="M782" s="207" t="s">
        <v>503</v>
      </c>
      <c r="N782" s="207" t="s">
        <v>508</v>
      </c>
      <c r="O782" s="207" t="s">
        <v>512</v>
      </c>
      <c r="P782" s="123">
        <f t="shared" si="52"/>
        <v>100</v>
      </c>
      <c r="Q782" s="208" t="str">
        <f t="shared" si="53"/>
        <v>Fuerte</v>
      </c>
      <c r="R782" s="207" t="s">
        <v>516</v>
      </c>
      <c r="S782" s="224" t="str">
        <f t="shared" si="54"/>
        <v>FuerteFuerte</v>
      </c>
      <c r="T782" s="224">
        <f>IFERROR(VLOOKUP(S782,'Tablas de calculos'!$AU$16:$AV$24,2,FALSE),"")</f>
        <v>1</v>
      </c>
      <c r="U782" s="208" t="str">
        <f>IFERROR(VLOOKUP(T782,'Tablas de calculos'!$AV$16:$AY$24,4),"")</f>
        <v>Fuerte</v>
      </c>
      <c r="V782" s="207" t="s">
        <v>578</v>
      </c>
      <c r="W782" s="207" t="s">
        <v>578</v>
      </c>
      <c r="X782" s="123" t="str">
        <f t="shared" si="55"/>
        <v>FuerteDirectamenteDirectamente</v>
      </c>
      <c r="Y782" s="208">
        <f>IFERROR(VLOOKUP(X782,'Tablas de calculos'!$AZ$4:$BE$11,5,FALSE),"")</f>
        <v>2</v>
      </c>
      <c r="Z782" s="208">
        <f>IFERROR(VLOOKUP(X782,'Tablas de calculos'!$AZ$4:$BE$11,6,FALSE),"")</f>
        <v>2</v>
      </c>
    </row>
    <row r="783" spans="1:26" ht="75" x14ac:dyDescent="0.25">
      <c r="A783" s="232" t="s">
        <v>122</v>
      </c>
      <c r="B783" s="61">
        <v>31</v>
      </c>
      <c r="C783" s="205" t="str">
        <f>+VLOOKUP(Tabla9[[#This Row],[Cod. Riesgo]],Tabla_Riesgos[[Número]:[Tipo de Riesgo]],6,FALSE)</f>
        <v>Estratégico</v>
      </c>
      <c r="D783" s="119" t="s">
        <v>35</v>
      </c>
      <c r="E783" s="120" t="s">
        <v>734</v>
      </c>
      <c r="F783" s="121"/>
      <c r="G783" s="125" t="s">
        <v>245</v>
      </c>
      <c r="H783" s="472"/>
      <c r="I783" s="207" t="s">
        <v>486</v>
      </c>
      <c r="J783" s="207" t="s">
        <v>490</v>
      </c>
      <c r="K783" s="207" t="s">
        <v>494</v>
      </c>
      <c r="L783" s="207" t="s">
        <v>498</v>
      </c>
      <c r="M783" s="207" t="s">
        <v>503</v>
      </c>
      <c r="N783" s="207" t="s">
        <v>508</v>
      </c>
      <c r="O783" s="207" t="s">
        <v>512</v>
      </c>
      <c r="P783" s="123">
        <f t="shared" si="52"/>
        <v>100</v>
      </c>
      <c r="Q783" s="208" t="str">
        <f t="shared" si="53"/>
        <v>Fuerte</v>
      </c>
      <c r="R783" s="207" t="s">
        <v>516</v>
      </c>
      <c r="S783" s="224" t="str">
        <f t="shared" si="54"/>
        <v>FuerteFuerte</v>
      </c>
      <c r="T783" s="224">
        <f>IFERROR(VLOOKUP(S783,'Tablas de calculos'!$AU$16:$AV$24,2,FALSE),"")</f>
        <v>1</v>
      </c>
      <c r="U783" s="208" t="str">
        <f>IFERROR(VLOOKUP(T783,'Tablas de calculos'!$AV$16:$AY$24,4),"")</f>
        <v>Fuerte</v>
      </c>
      <c r="V783" s="207" t="s">
        <v>578</v>
      </c>
      <c r="W783" s="207" t="s">
        <v>578</v>
      </c>
      <c r="X783" s="123" t="str">
        <f t="shared" si="55"/>
        <v>FuerteDirectamenteDirectamente</v>
      </c>
      <c r="Y783" s="208">
        <f>IFERROR(VLOOKUP(X783,'Tablas de calculos'!$AZ$4:$BE$11,5,FALSE),"")</f>
        <v>2</v>
      </c>
      <c r="Z783" s="208">
        <f>IFERROR(VLOOKUP(X783,'Tablas de calculos'!$AZ$4:$BE$11,6,FALSE),"")</f>
        <v>2</v>
      </c>
    </row>
    <row r="784" spans="1:26" ht="75" x14ac:dyDescent="0.25">
      <c r="A784" s="232" t="s">
        <v>122</v>
      </c>
      <c r="B784" s="61">
        <v>31</v>
      </c>
      <c r="C784" s="205" t="str">
        <f>+VLOOKUP(Tabla9[[#This Row],[Cod. Riesgo]],Tabla_Riesgos[[Número]:[Tipo de Riesgo]],6,FALSE)</f>
        <v>Estratégico</v>
      </c>
      <c r="D784" s="119" t="s">
        <v>35</v>
      </c>
      <c r="E784" s="120" t="s">
        <v>734</v>
      </c>
      <c r="F784" s="121"/>
      <c r="G784" s="125" t="s">
        <v>246</v>
      </c>
      <c r="H784" s="472"/>
      <c r="I784" s="207" t="s">
        <v>486</v>
      </c>
      <c r="J784" s="207" t="s">
        <v>490</v>
      </c>
      <c r="K784" s="207" t="s">
        <v>494</v>
      </c>
      <c r="L784" s="207" t="s">
        <v>498</v>
      </c>
      <c r="M784" s="207" t="s">
        <v>503</v>
      </c>
      <c r="N784" s="207" t="s">
        <v>508</v>
      </c>
      <c r="O784" s="207" t="s">
        <v>512</v>
      </c>
      <c r="P784" s="123">
        <f t="shared" si="52"/>
        <v>100</v>
      </c>
      <c r="Q784" s="208" t="str">
        <f t="shared" si="53"/>
        <v>Fuerte</v>
      </c>
      <c r="R784" s="207" t="s">
        <v>516</v>
      </c>
      <c r="S784" s="224" t="str">
        <f t="shared" si="54"/>
        <v>FuerteFuerte</v>
      </c>
      <c r="T784" s="224">
        <f>IFERROR(VLOOKUP(S784,'Tablas de calculos'!$AU$16:$AV$24,2,FALSE),"")</f>
        <v>1</v>
      </c>
      <c r="U784" s="208" t="str">
        <f>IFERROR(VLOOKUP(T784,'Tablas de calculos'!$AV$16:$AY$24,4),"")</f>
        <v>Fuerte</v>
      </c>
      <c r="V784" s="207" t="s">
        <v>578</v>
      </c>
      <c r="W784" s="207" t="s">
        <v>578</v>
      </c>
      <c r="X784" s="123" t="str">
        <f t="shared" si="55"/>
        <v>FuerteDirectamenteDirectamente</v>
      </c>
      <c r="Y784" s="208">
        <f>IFERROR(VLOOKUP(X784,'Tablas de calculos'!$AZ$4:$BE$11,5,FALSE),"")</f>
        <v>2</v>
      </c>
      <c r="Z784" s="208">
        <f>IFERROR(VLOOKUP(X784,'Tablas de calculos'!$AZ$4:$BE$11,6,FALSE),"")</f>
        <v>2</v>
      </c>
    </row>
    <row r="785" spans="1:26" ht="90" x14ac:dyDescent="0.25">
      <c r="A785" s="232" t="s">
        <v>122</v>
      </c>
      <c r="B785" s="61">
        <v>31</v>
      </c>
      <c r="C785" s="205" t="str">
        <f>+VLOOKUP(Tabla9[[#This Row],[Cod. Riesgo]],Tabla_Riesgos[[Número]:[Tipo de Riesgo]],6,FALSE)</f>
        <v>Estratégico</v>
      </c>
      <c r="D785" s="119" t="s">
        <v>35</v>
      </c>
      <c r="E785" s="120" t="s">
        <v>734</v>
      </c>
      <c r="F785" s="121"/>
      <c r="G785" s="125" t="s">
        <v>247</v>
      </c>
      <c r="H785" s="472"/>
      <c r="I785" s="207" t="s">
        <v>486</v>
      </c>
      <c r="J785" s="207" t="s">
        <v>490</v>
      </c>
      <c r="K785" s="207" t="s">
        <v>494</v>
      </c>
      <c r="L785" s="207" t="s">
        <v>498</v>
      </c>
      <c r="M785" s="207" t="s">
        <v>503</v>
      </c>
      <c r="N785" s="207" t="s">
        <v>508</v>
      </c>
      <c r="O785" s="207" t="s">
        <v>512</v>
      </c>
      <c r="P785" s="123">
        <f t="shared" si="52"/>
        <v>100</v>
      </c>
      <c r="Q785" s="208" t="str">
        <f t="shared" si="53"/>
        <v>Fuerte</v>
      </c>
      <c r="R785" s="207" t="s">
        <v>516</v>
      </c>
      <c r="S785" s="224" t="str">
        <f t="shared" si="54"/>
        <v>FuerteFuerte</v>
      </c>
      <c r="T785" s="224">
        <f>IFERROR(VLOOKUP(S785,'Tablas de calculos'!$AU$16:$AV$24,2,FALSE),"")</f>
        <v>1</v>
      </c>
      <c r="U785" s="208" t="str">
        <f>IFERROR(VLOOKUP(T785,'Tablas de calculos'!$AV$16:$AY$24,4),"")</f>
        <v>Fuerte</v>
      </c>
      <c r="V785" s="207" t="s">
        <v>578</v>
      </c>
      <c r="W785" s="207" t="s">
        <v>578</v>
      </c>
      <c r="X785" s="123" t="str">
        <f t="shared" si="55"/>
        <v>FuerteDirectamenteDirectamente</v>
      </c>
      <c r="Y785" s="208">
        <f>IFERROR(VLOOKUP(X785,'Tablas de calculos'!$AZ$4:$BE$11,5,FALSE),"")</f>
        <v>2</v>
      </c>
      <c r="Z785" s="208">
        <f>IFERROR(VLOOKUP(X785,'Tablas de calculos'!$AZ$4:$BE$11,6,FALSE),"")</f>
        <v>2</v>
      </c>
    </row>
    <row r="786" spans="1:26" ht="75" x14ac:dyDescent="0.25">
      <c r="A786" s="232" t="s">
        <v>122</v>
      </c>
      <c r="B786" s="61">
        <v>31</v>
      </c>
      <c r="C786" s="205" t="str">
        <f>+VLOOKUP(Tabla9[[#This Row],[Cod. Riesgo]],Tabla_Riesgos[[Número]:[Tipo de Riesgo]],6,FALSE)</f>
        <v>Estratégico</v>
      </c>
      <c r="D786" s="119" t="s">
        <v>35</v>
      </c>
      <c r="E786" s="120" t="s">
        <v>734</v>
      </c>
      <c r="F786" s="121"/>
      <c r="G786" s="125" t="s">
        <v>248</v>
      </c>
      <c r="H786" s="472"/>
      <c r="I786" s="207" t="s">
        <v>486</v>
      </c>
      <c r="J786" s="207" t="s">
        <v>490</v>
      </c>
      <c r="K786" s="207" t="s">
        <v>494</v>
      </c>
      <c r="L786" s="207" t="s">
        <v>498</v>
      </c>
      <c r="M786" s="207" t="s">
        <v>503</v>
      </c>
      <c r="N786" s="207" t="s">
        <v>508</v>
      </c>
      <c r="O786" s="207" t="s">
        <v>512</v>
      </c>
      <c r="P786" s="123">
        <f t="shared" si="52"/>
        <v>100</v>
      </c>
      <c r="Q786" s="208" t="str">
        <f t="shared" si="53"/>
        <v>Fuerte</v>
      </c>
      <c r="R786" s="207" t="s">
        <v>516</v>
      </c>
      <c r="S786" s="224" t="str">
        <f t="shared" si="54"/>
        <v>FuerteFuerte</v>
      </c>
      <c r="T786" s="224">
        <f>IFERROR(VLOOKUP(S786,'Tablas de calculos'!$AU$16:$AV$24,2,FALSE),"")</f>
        <v>1</v>
      </c>
      <c r="U786" s="208" t="str">
        <f>IFERROR(VLOOKUP(T786,'Tablas de calculos'!$AV$16:$AY$24,4),"")</f>
        <v>Fuerte</v>
      </c>
      <c r="V786" s="207" t="s">
        <v>578</v>
      </c>
      <c r="W786" s="207" t="s">
        <v>578</v>
      </c>
      <c r="X786" s="123" t="str">
        <f t="shared" si="55"/>
        <v>FuerteDirectamenteDirectamente</v>
      </c>
      <c r="Y786" s="208">
        <f>IFERROR(VLOOKUP(X786,'Tablas de calculos'!$AZ$4:$BE$11,5,FALSE),"")</f>
        <v>2</v>
      </c>
      <c r="Z786" s="208">
        <f>IFERROR(VLOOKUP(X786,'Tablas de calculos'!$AZ$4:$BE$11,6,FALSE),"")</f>
        <v>2</v>
      </c>
    </row>
    <row r="787" spans="1:26" ht="75" x14ac:dyDescent="0.25">
      <c r="A787" s="232" t="s">
        <v>122</v>
      </c>
      <c r="B787" s="61">
        <v>31</v>
      </c>
      <c r="C787" s="205" t="str">
        <f>+VLOOKUP(Tabla9[[#This Row],[Cod. Riesgo]],Tabla_Riesgos[[Número]:[Tipo de Riesgo]],6,FALSE)</f>
        <v>Estratégico</v>
      </c>
      <c r="D787" s="119" t="s">
        <v>35</v>
      </c>
      <c r="E787" s="120" t="s">
        <v>734</v>
      </c>
      <c r="F787" s="121"/>
      <c r="G787" s="125" t="s">
        <v>249</v>
      </c>
      <c r="H787" s="472"/>
      <c r="I787" s="207" t="s">
        <v>486</v>
      </c>
      <c r="J787" s="207" t="s">
        <v>490</v>
      </c>
      <c r="K787" s="207" t="s">
        <v>494</v>
      </c>
      <c r="L787" s="207" t="s">
        <v>498</v>
      </c>
      <c r="M787" s="207" t="s">
        <v>503</v>
      </c>
      <c r="N787" s="207" t="s">
        <v>508</v>
      </c>
      <c r="O787" s="207" t="s">
        <v>512</v>
      </c>
      <c r="P787" s="123">
        <f t="shared" si="52"/>
        <v>100</v>
      </c>
      <c r="Q787" s="208" t="str">
        <f t="shared" si="53"/>
        <v>Fuerte</v>
      </c>
      <c r="R787" s="207" t="s">
        <v>516</v>
      </c>
      <c r="S787" s="224" t="str">
        <f t="shared" si="54"/>
        <v>FuerteFuerte</v>
      </c>
      <c r="T787" s="224">
        <f>IFERROR(VLOOKUP(S787,'Tablas de calculos'!$AU$16:$AV$24,2,FALSE),"")</f>
        <v>1</v>
      </c>
      <c r="U787" s="208" t="str">
        <f>IFERROR(VLOOKUP(T787,'Tablas de calculos'!$AV$16:$AY$24,4),"")</f>
        <v>Fuerte</v>
      </c>
      <c r="V787" s="207" t="s">
        <v>578</v>
      </c>
      <c r="W787" s="207" t="s">
        <v>578</v>
      </c>
      <c r="X787" s="123" t="str">
        <f t="shared" si="55"/>
        <v>FuerteDirectamenteDirectamente</v>
      </c>
      <c r="Y787" s="208">
        <f>IFERROR(VLOOKUP(X787,'Tablas de calculos'!$AZ$4:$BE$11,5,FALSE),"")</f>
        <v>2</v>
      </c>
      <c r="Z787" s="208">
        <f>IFERROR(VLOOKUP(X787,'Tablas de calculos'!$AZ$4:$BE$11,6,FALSE),"")</f>
        <v>2</v>
      </c>
    </row>
    <row r="788" spans="1:26" ht="75" x14ac:dyDescent="0.25">
      <c r="A788" s="232" t="s">
        <v>122</v>
      </c>
      <c r="B788" s="61">
        <v>33</v>
      </c>
      <c r="C788" s="205" t="str">
        <f>+VLOOKUP(Tabla9[[#This Row],[Cod. Riesgo]],Tabla_Riesgos[[Número]:[Tipo de Riesgo]],6,FALSE)</f>
        <v>Estratégico</v>
      </c>
      <c r="D788" s="119" t="s">
        <v>38</v>
      </c>
      <c r="E788" s="120" t="s">
        <v>39</v>
      </c>
      <c r="F788" s="121"/>
      <c r="G788" s="125" t="s">
        <v>250</v>
      </c>
      <c r="H788" s="472"/>
      <c r="I788" s="207" t="s">
        <v>486</v>
      </c>
      <c r="J788" s="207" t="s">
        <v>490</v>
      </c>
      <c r="K788" s="207" t="s">
        <v>494</v>
      </c>
      <c r="L788" s="207" t="s">
        <v>498</v>
      </c>
      <c r="M788" s="207" t="s">
        <v>503</v>
      </c>
      <c r="N788" s="207" t="s">
        <v>508</v>
      </c>
      <c r="O788" s="207" t="s">
        <v>512</v>
      </c>
      <c r="P788" s="123">
        <f t="shared" si="52"/>
        <v>100</v>
      </c>
      <c r="Q788" s="208" t="str">
        <f t="shared" si="53"/>
        <v>Fuerte</v>
      </c>
      <c r="R788" s="207" t="s">
        <v>516</v>
      </c>
      <c r="S788" s="224" t="str">
        <f t="shared" si="54"/>
        <v>FuerteFuerte</v>
      </c>
      <c r="T788" s="224">
        <f>IFERROR(VLOOKUP(S788,'Tablas de calculos'!$AU$16:$AV$24,2,FALSE),"")</f>
        <v>1</v>
      </c>
      <c r="U788" s="208" t="str">
        <f>IFERROR(VLOOKUP(T788,'Tablas de calculos'!$AV$16:$AY$24,4),"")</f>
        <v>Fuerte</v>
      </c>
      <c r="V788" s="207" t="s">
        <v>578</v>
      </c>
      <c r="W788" s="207" t="s">
        <v>578</v>
      </c>
      <c r="X788" s="123" t="str">
        <f t="shared" si="55"/>
        <v>FuerteDirectamenteDirectamente</v>
      </c>
      <c r="Y788" s="208">
        <f>IFERROR(VLOOKUP(X788,'Tablas de calculos'!$AZ$4:$BE$11,5,FALSE),"")</f>
        <v>2</v>
      </c>
      <c r="Z788" s="208">
        <f>IFERROR(VLOOKUP(X788,'Tablas de calculos'!$AZ$4:$BE$11,6,FALSE),"")</f>
        <v>2</v>
      </c>
    </row>
    <row r="789" spans="1:26" ht="45" x14ac:dyDescent="0.25">
      <c r="A789" s="232" t="s">
        <v>122</v>
      </c>
      <c r="B789" s="61">
        <v>33</v>
      </c>
      <c r="C789" s="205" t="str">
        <f>+VLOOKUP(Tabla9[[#This Row],[Cod. Riesgo]],Tabla_Riesgos[[Número]:[Tipo de Riesgo]],6,FALSE)</f>
        <v>Estratégico</v>
      </c>
      <c r="D789" s="119" t="s">
        <v>38</v>
      </c>
      <c r="E789" s="120" t="s">
        <v>39</v>
      </c>
      <c r="F789" s="121"/>
      <c r="G789" s="125" t="s">
        <v>251</v>
      </c>
      <c r="H789" s="472"/>
      <c r="I789" s="207" t="s">
        <v>486</v>
      </c>
      <c r="J789" s="207" t="s">
        <v>490</v>
      </c>
      <c r="K789" s="207" t="s">
        <v>494</v>
      </c>
      <c r="L789" s="207" t="s">
        <v>498</v>
      </c>
      <c r="M789" s="207" t="s">
        <v>503</v>
      </c>
      <c r="N789" s="207" t="s">
        <v>508</v>
      </c>
      <c r="O789" s="207" t="s">
        <v>512</v>
      </c>
      <c r="P789" s="123">
        <f t="shared" si="52"/>
        <v>100</v>
      </c>
      <c r="Q789" s="208" t="str">
        <f t="shared" si="53"/>
        <v>Fuerte</v>
      </c>
      <c r="R789" s="207" t="s">
        <v>516</v>
      </c>
      <c r="S789" s="224" t="str">
        <f t="shared" si="54"/>
        <v>FuerteFuerte</v>
      </c>
      <c r="T789" s="224">
        <f>IFERROR(VLOOKUP(S789,'Tablas de calculos'!$AU$16:$AV$24,2,FALSE),"")</f>
        <v>1</v>
      </c>
      <c r="U789" s="208" t="str">
        <f>IFERROR(VLOOKUP(T789,'Tablas de calculos'!$AV$16:$AY$24,4),"")</f>
        <v>Fuerte</v>
      </c>
      <c r="V789" s="207" t="s">
        <v>578</v>
      </c>
      <c r="W789" s="207" t="s">
        <v>578</v>
      </c>
      <c r="X789" s="123" t="str">
        <f t="shared" si="55"/>
        <v>FuerteDirectamenteDirectamente</v>
      </c>
      <c r="Y789" s="208">
        <f>IFERROR(VLOOKUP(X789,'Tablas de calculos'!$AZ$4:$BE$11,5,FALSE),"")</f>
        <v>2</v>
      </c>
      <c r="Z789" s="208">
        <f>IFERROR(VLOOKUP(X789,'Tablas de calculos'!$AZ$4:$BE$11,6,FALSE),"")</f>
        <v>2</v>
      </c>
    </row>
    <row r="790" spans="1:26" ht="30" x14ac:dyDescent="0.25">
      <c r="A790" s="232" t="s">
        <v>122</v>
      </c>
      <c r="B790" s="61">
        <v>33</v>
      </c>
      <c r="C790" s="205" t="str">
        <f>+VLOOKUP(Tabla9[[#This Row],[Cod. Riesgo]],Tabla_Riesgos[[Número]:[Tipo de Riesgo]],6,FALSE)</f>
        <v>Estratégico</v>
      </c>
      <c r="D790" s="119" t="s">
        <v>38</v>
      </c>
      <c r="E790" s="120" t="s">
        <v>39</v>
      </c>
      <c r="F790" s="121"/>
      <c r="G790" s="125" t="s">
        <v>252</v>
      </c>
      <c r="H790" s="472"/>
      <c r="I790" s="207" t="s">
        <v>486</v>
      </c>
      <c r="J790" s="207" t="s">
        <v>490</v>
      </c>
      <c r="K790" s="207" t="s">
        <v>494</v>
      </c>
      <c r="L790" s="207" t="s">
        <v>498</v>
      </c>
      <c r="M790" s="207" t="s">
        <v>503</v>
      </c>
      <c r="N790" s="207" t="s">
        <v>508</v>
      </c>
      <c r="O790" s="207" t="s">
        <v>512</v>
      </c>
      <c r="P790" s="123">
        <f t="shared" si="52"/>
        <v>100</v>
      </c>
      <c r="Q790" s="208" t="str">
        <f t="shared" si="53"/>
        <v>Fuerte</v>
      </c>
      <c r="R790" s="207" t="s">
        <v>516</v>
      </c>
      <c r="S790" s="224" t="str">
        <f t="shared" si="54"/>
        <v>FuerteFuerte</v>
      </c>
      <c r="T790" s="224">
        <f>IFERROR(VLOOKUP(S790,'Tablas de calculos'!$AU$16:$AV$24,2,FALSE),"")</f>
        <v>1</v>
      </c>
      <c r="U790" s="208" t="str">
        <f>IFERROR(VLOOKUP(T790,'Tablas de calculos'!$AV$16:$AY$24,4),"")</f>
        <v>Fuerte</v>
      </c>
      <c r="V790" s="207" t="s">
        <v>578</v>
      </c>
      <c r="W790" s="207" t="s">
        <v>578</v>
      </c>
      <c r="X790" s="123" t="str">
        <f t="shared" si="55"/>
        <v>FuerteDirectamenteDirectamente</v>
      </c>
      <c r="Y790" s="208">
        <f>IFERROR(VLOOKUP(X790,'Tablas de calculos'!$AZ$4:$BE$11,5,FALSE),"")</f>
        <v>2</v>
      </c>
      <c r="Z790" s="208">
        <f>IFERROR(VLOOKUP(X790,'Tablas de calculos'!$AZ$4:$BE$11,6,FALSE),"")</f>
        <v>2</v>
      </c>
    </row>
    <row r="791" spans="1:26" ht="45" x14ac:dyDescent="0.25">
      <c r="A791" s="232" t="s">
        <v>122</v>
      </c>
      <c r="B791" s="61">
        <v>33</v>
      </c>
      <c r="C791" s="205" t="str">
        <f>+VLOOKUP(Tabla9[[#This Row],[Cod. Riesgo]],Tabla_Riesgos[[Número]:[Tipo de Riesgo]],6,FALSE)</f>
        <v>Estratégico</v>
      </c>
      <c r="D791" s="119" t="s">
        <v>38</v>
      </c>
      <c r="E791" s="120" t="s">
        <v>39</v>
      </c>
      <c r="F791" s="121"/>
      <c r="G791" s="125" t="s">
        <v>253</v>
      </c>
      <c r="H791" s="472"/>
      <c r="I791" s="207" t="s">
        <v>486</v>
      </c>
      <c r="J791" s="207" t="s">
        <v>490</v>
      </c>
      <c r="K791" s="207" t="s">
        <v>494</v>
      </c>
      <c r="L791" s="207" t="s">
        <v>498</v>
      </c>
      <c r="M791" s="207" t="s">
        <v>503</v>
      </c>
      <c r="N791" s="207" t="s">
        <v>508</v>
      </c>
      <c r="O791" s="207" t="s">
        <v>512</v>
      </c>
      <c r="P791" s="123">
        <f t="shared" si="52"/>
        <v>100</v>
      </c>
      <c r="Q791" s="208" t="str">
        <f t="shared" si="53"/>
        <v>Fuerte</v>
      </c>
      <c r="R791" s="207" t="s">
        <v>516</v>
      </c>
      <c r="S791" s="224" t="str">
        <f t="shared" si="54"/>
        <v>FuerteFuerte</v>
      </c>
      <c r="T791" s="224">
        <f>IFERROR(VLOOKUP(S791,'Tablas de calculos'!$AU$16:$AV$24,2,FALSE),"")</f>
        <v>1</v>
      </c>
      <c r="U791" s="208" t="str">
        <f>IFERROR(VLOOKUP(T791,'Tablas de calculos'!$AV$16:$AY$24,4),"")</f>
        <v>Fuerte</v>
      </c>
      <c r="V791" s="207" t="s">
        <v>578</v>
      </c>
      <c r="W791" s="207" t="s">
        <v>578</v>
      </c>
      <c r="X791" s="123" t="str">
        <f t="shared" si="55"/>
        <v>FuerteDirectamenteDirectamente</v>
      </c>
      <c r="Y791" s="208">
        <f>IFERROR(VLOOKUP(X791,'Tablas de calculos'!$AZ$4:$BE$11,5,FALSE),"")</f>
        <v>2</v>
      </c>
      <c r="Z791" s="208">
        <f>IFERROR(VLOOKUP(X791,'Tablas de calculos'!$AZ$4:$BE$11,6,FALSE),"")</f>
        <v>2</v>
      </c>
    </row>
    <row r="792" spans="1:26" ht="45" x14ac:dyDescent="0.25">
      <c r="A792" s="232" t="s">
        <v>122</v>
      </c>
      <c r="B792" s="61">
        <v>34</v>
      </c>
      <c r="C792" s="205" t="str">
        <f>+VLOOKUP(Tabla9[[#This Row],[Cod. Riesgo]],Tabla_Riesgos[[Número]:[Tipo de Riesgo]],6,FALSE)</f>
        <v>Operativo</v>
      </c>
      <c r="D792" s="119" t="s">
        <v>38</v>
      </c>
      <c r="E792" s="120" t="s">
        <v>662</v>
      </c>
      <c r="F792" s="121"/>
      <c r="G792" s="125" t="s">
        <v>254</v>
      </c>
      <c r="H792" s="472"/>
      <c r="I792" s="207" t="s">
        <v>486</v>
      </c>
      <c r="J792" s="207" t="s">
        <v>490</v>
      </c>
      <c r="K792" s="207" t="s">
        <v>494</v>
      </c>
      <c r="L792" s="207" t="s">
        <v>498</v>
      </c>
      <c r="M792" s="207" t="s">
        <v>503</v>
      </c>
      <c r="N792" s="207" t="s">
        <v>508</v>
      </c>
      <c r="O792" s="207" t="s">
        <v>512</v>
      </c>
      <c r="P792" s="123">
        <f t="shared" si="52"/>
        <v>100</v>
      </c>
      <c r="Q792" s="208" t="str">
        <f t="shared" si="53"/>
        <v>Fuerte</v>
      </c>
      <c r="R792" s="207" t="s">
        <v>516</v>
      </c>
      <c r="S792" s="224" t="str">
        <f t="shared" si="54"/>
        <v>FuerteFuerte</v>
      </c>
      <c r="T792" s="224">
        <f>IFERROR(VLOOKUP(S792,'Tablas de calculos'!$AU$16:$AV$24,2,FALSE),"")</f>
        <v>1</v>
      </c>
      <c r="U792" s="208" t="str">
        <f>IFERROR(VLOOKUP(T792,'Tablas de calculos'!$AV$16:$AY$24,4),"")</f>
        <v>Fuerte</v>
      </c>
      <c r="V792" s="207" t="s">
        <v>578</v>
      </c>
      <c r="W792" s="207" t="s">
        <v>578</v>
      </c>
      <c r="X792" s="123" t="str">
        <f t="shared" si="55"/>
        <v>FuerteDirectamenteDirectamente</v>
      </c>
      <c r="Y792" s="208">
        <f>IFERROR(VLOOKUP(X792,'Tablas de calculos'!$AZ$4:$BE$11,5,FALSE),"")</f>
        <v>2</v>
      </c>
      <c r="Z792" s="208">
        <f>IFERROR(VLOOKUP(X792,'Tablas de calculos'!$AZ$4:$BE$11,6,FALSE),"")</f>
        <v>2</v>
      </c>
    </row>
    <row r="793" spans="1:26" ht="45" x14ac:dyDescent="0.25">
      <c r="A793" s="232" t="s">
        <v>122</v>
      </c>
      <c r="B793" s="61">
        <v>34</v>
      </c>
      <c r="C793" s="205" t="str">
        <f>+VLOOKUP(Tabla9[[#This Row],[Cod. Riesgo]],Tabla_Riesgos[[Número]:[Tipo de Riesgo]],6,FALSE)</f>
        <v>Operativo</v>
      </c>
      <c r="D793" s="119" t="s">
        <v>38</v>
      </c>
      <c r="E793" s="120" t="s">
        <v>662</v>
      </c>
      <c r="F793" s="121"/>
      <c r="G793" s="125" t="s">
        <v>255</v>
      </c>
      <c r="H793" s="472"/>
      <c r="I793" s="207" t="s">
        <v>486</v>
      </c>
      <c r="J793" s="207" t="s">
        <v>490</v>
      </c>
      <c r="K793" s="207" t="s">
        <v>494</v>
      </c>
      <c r="L793" s="207" t="s">
        <v>498</v>
      </c>
      <c r="M793" s="207" t="s">
        <v>503</v>
      </c>
      <c r="N793" s="207" t="s">
        <v>508</v>
      </c>
      <c r="O793" s="207" t="s">
        <v>512</v>
      </c>
      <c r="P793" s="123">
        <f t="shared" si="52"/>
        <v>100</v>
      </c>
      <c r="Q793" s="208" t="str">
        <f t="shared" si="53"/>
        <v>Fuerte</v>
      </c>
      <c r="R793" s="207" t="s">
        <v>516</v>
      </c>
      <c r="S793" s="224" t="str">
        <f t="shared" si="54"/>
        <v>FuerteFuerte</v>
      </c>
      <c r="T793" s="224">
        <f>IFERROR(VLOOKUP(S793,'Tablas de calculos'!$AU$16:$AV$24,2,FALSE),"")</f>
        <v>1</v>
      </c>
      <c r="U793" s="208" t="str">
        <f>IFERROR(VLOOKUP(T793,'Tablas de calculos'!$AV$16:$AY$24,4),"")</f>
        <v>Fuerte</v>
      </c>
      <c r="V793" s="207" t="s">
        <v>578</v>
      </c>
      <c r="W793" s="207" t="s">
        <v>578</v>
      </c>
      <c r="X793" s="123" t="str">
        <f t="shared" si="55"/>
        <v>FuerteDirectamenteDirectamente</v>
      </c>
      <c r="Y793" s="208">
        <f>IFERROR(VLOOKUP(X793,'Tablas de calculos'!$AZ$4:$BE$11,5,FALSE),"")</f>
        <v>2</v>
      </c>
      <c r="Z793" s="208">
        <f>IFERROR(VLOOKUP(X793,'Tablas de calculos'!$AZ$4:$BE$11,6,FALSE),"")</f>
        <v>2</v>
      </c>
    </row>
    <row r="794" spans="1:26" ht="60" x14ac:dyDescent="0.25">
      <c r="A794" s="232" t="s">
        <v>122</v>
      </c>
      <c r="B794" s="61">
        <v>35</v>
      </c>
      <c r="C794" s="205" t="str">
        <f>+VLOOKUP(Tabla9[[#This Row],[Cod. Riesgo]],Tabla_Riesgos[[Número]:[Tipo de Riesgo]],6,FALSE)</f>
        <v>Operativo</v>
      </c>
      <c r="D794" s="119" t="s">
        <v>38</v>
      </c>
      <c r="E794" s="120" t="s">
        <v>40</v>
      </c>
      <c r="F794" s="121"/>
      <c r="G794" s="125" t="s">
        <v>256</v>
      </c>
      <c r="H794" s="472"/>
      <c r="I794" s="207" t="s">
        <v>486</v>
      </c>
      <c r="J794" s="207" t="s">
        <v>490</v>
      </c>
      <c r="K794" s="207" t="s">
        <v>494</v>
      </c>
      <c r="L794" s="207" t="s">
        <v>498</v>
      </c>
      <c r="M794" s="207" t="s">
        <v>503</v>
      </c>
      <c r="N794" s="207" t="s">
        <v>508</v>
      </c>
      <c r="O794" s="207" t="s">
        <v>512</v>
      </c>
      <c r="P794" s="123">
        <f t="shared" si="52"/>
        <v>100</v>
      </c>
      <c r="Q794" s="208" t="str">
        <f t="shared" si="53"/>
        <v>Fuerte</v>
      </c>
      <c r="R794" s="207" t="s">
        <v>516</v>
      </c>
      <c r="S794" s="224" t="str">
        <f t="shared" si="54"/>
        <v>FuerteFuerte</v>
      </c>
      <c r="T794" s="224">
        <f>IFERROR(VLOOKUP(S794,'Tablas de calculos'!$AU$16:$AV$24,2,FALSE),"")</f>
        <v>1</v>
      </c>
      <c r="U794" s="208" t="str">
        <f>IFERROR(VLOOKUP(T794,'Tablas de calculos'!$AV$16:$AY$24,4),"")</f>
        <v>Fuerte</v>
      </c>
      <c r="V794" s="207" t="s">
        <v>578</v>
      </c>
      <c r="W794" s="207" t="s">
        <v>578</v>
      </c>
      <c r="X794" s="123" t="str">
        <f t="shared" si="55"/>
        <v>FuerteDirectamenteDirectamente</v>
      </c>
      <c r="Y794" s="208">
        <f>IFERROR(VLOOKUP(X794,'Tablas de calculos'!$AZ$4:$BE$11,5,FALSE),"")</f>
        <v>2</v>
      </c>
      <c r="Z794" s="208">
        <f>IFERROR(VLOOKUP(X794,'Tablas de calculos'!$AZ$4:$BE$11,6,FALSE),"")</f>
        <v>2</v>
      </c>
    </row>
    <row r="795" spans="1:26" ht="45" x14ac:dyDescent="0.25">
      <c r="A795" s="232" t="s">
        <v>122</v>
      </c>
      <c r="B795" s="61">
        <v>35</v>
      </c>
      <c r="C795" s="205" t="str">
        <f>+VLOOKUP(Tabla9[[#This Row],[Cod. Riesgo]],Tabla_Riesgos[[Número]:[Tipo de Riesgo]],6,FALSE)</f>
        <v>Operativo</v>
      </c>
      <c r="D795" s="119" t="s">
        <v>38</v>
      </c>
      <c r="E795" s="120" t="s">
        <v>40</v>
      </c>
      <c r="F795" s="121"/>
      <c r="G795" s="125" t="s">
        <v>257</v>
      </c>
      <c r="H795" s="472"/>
      <c r="I795" s="207" t="s">
        <v>486</v>
      </c>
      <c r="J795" s="207" t="s">
        <v>490</v>
      </c>
      <c r="K795" s="207" t="s">
        <v>494</v>
      </c>
      <c r="L795" s="207" t="s">
        <v>498</v>
      </c>
      <c r="M795" s="207" t="s">
        <v>503</v>
      </c>
      <c r="N795" s="207" t="s">
        <v>508</v>
      </c>
      <c r="O795" s="207" t="s">
        <v>512</v>
      </c>
      <c r="P795" s="123">
        <f t="shared" si="52"/>
        <v>100</v>
      </c>
      <c r="Q795" s="208" t="str">
        <f t="shared" si="53"/>
        <v>Fuerte</v>
      </c>
      <c r="R795" s="207" t="s">
        <v>516</v>
      </c>
      <c r="S795" s="224" t="str">
        <f t="shared" si="54"/>
        <v>FuerteFuerte</v>
      </c>
      <c r="T795" s="224">
        <f>IFERROR(VLOOKUP(S795,'Tablas de calculos'!$AU$16:$AV$24,2,FALSE),"")</f>
        <v>1</v>
      </c>
      <c r="U795" s="208" t="str">
        <f>IFERROR(VLOOKUP(T795,'Tablas de calculos'!$AV$16:$AY$24,4),"")</f>
        <v>Fuerte</v>
      </c>
      <c r="V795" s="207" t="s">
        <v>578</v>
      </c>
      <c r="W795" s="207" t="s">
        <v>578</v>
      </c>
      <c r="X795" s="123" t="str">
        <f t="shared" si="55"/>
        <v>FuerteDirectamenteDirectamente</v>
      </c>
      <c r="Y795" s="208">
        <f>IFERROR(VLOOKUP(X795,'Tablas de calculos'!$AZ$4:$BE$11,5,FALSE),"")</f>
        <v>2</v>
      </c>
      <c r="Z795" s="208">
        <f>IFERROR(VLOOKUP(X795,'Tablas de calculos'!$AZ$4:$BE$11,6,FALSE),"")</f>
        <v>2</v>
      </c>
    </row>
    <row r="796" spans="1:26" ht="60" x14ac:dyDescent="0.25">
      <c r="A796" s="232" t="s">
        <v>122</v>
      </c>
      <c r="B796" s="61">
        <v>35</v>
      </c>
      <c r="C796" s="205" t="str">
        <f>+VLOOKUP(Tabla9[[#This Row],[Cod. Riesgo]],Tabla_Riesgos[[Número]:[Tipo de Riesgo]],6,FALSE)</f>
        <v>Operativo</v>
      </c>
      <c r="D796" s="119" t="s">
        <v>38</v>
      </c>
      <c r="E796" s="120" t="s">
        <v>40</v>
      </c>
      <c r="F796" s="121"/>
      <c r="G796" s="125" t="s">
        <v>258</v>
      </c>
      <c r="H796" s="472"/>
      <c r="I796" s="207" t="s">
        <v>486</v>
      </c>
      <c r="J796" s="207" t="s">
        <v>490</v>
      </c>
      <c r="K796" s="207" t="s">
        <v>494</v>
      </c>
      <c r="L796" s="207" t="s">
        <v>498</v>
      </c>
      <c r="M796" s="207" t="s">
        <v>503</v>
      </c>
      <c r="N796" s="207" t="s">
        <v>508</v>
      </c>
      <c r="O796" s="207" t="s">
        <v>512</v>
      </c>
      <c r="P796" s="123">
        <f t="shared" si="52"/>
        <v>100</v>
      </c>
      <c r="Q796" s="208" t="str">
        <f t="shared" si="53"/>
        <v>Fuerte</v>
      </c>
      <c r="R796" s="207" t="s">
        <v>516</v>
      </c>
      <c r="S796" s="224" t="str">
        <f t="shared" si="54"/>
        <v>FuerteFuerte</v>
      </c>
      <c r="T796" s="224">
        <f>IFERROR(VLOOKUP(S796,'Tablas de calculos'!$AU$16:$AV$24,2,FALSE),"")</f>
        <v>1</v>
      </c>
      <c r="U796" s="208" t="str">
        <f>IFERROR(VLOOKUP(T796,'Tablas de calculos'!$AV$16:$AY$24,4),"")</f>
        <v>Fuerte</v>
      </c>
      <c r="V796" s="207" t="s">
        <v>578</v>
      </c>
      <c r="W796" s="207" t="s">
        <v>578</v>
      </c>
      <c r="X796" s="123" t="str">
        <f t="shared" si="55"/>
        <v>FuerteDirectamenteDirectamente</v>
      </c>
      <c r="Y796" s="208">
        <f>IFERROR(VLOOKUP(X796,'Tablas de calculos'!$AZ$4:$BE$11,5,FALSE),"")</f>
        <v>2</v>
      </c>
      <c r="Z796" s="208">
        <f>IFERROR(VLOOKUP(X796,'Tablas de calculos'!$AZ$4:$BE$11,6,FALSE),"")</f>
        <v>2</v>
      </c>
    </row>
    <row r="797" spans="1:26" ht="135" x14ac:dyDescent="0.25">
      <c r="A797" s="232" t="s">
        <v>122</v>
      </c>
      <c r="B797" s="61">
        <v>37</v>
      </c>
      <c r="C797" s="205" t="str">
        <f>+VLOOKUP(Tabla9[[#This Row],[Cod. Riesgo]],Tabla_Riesgos[[Número]:[Tipo de Riesgo]],6,FALSE)</f>
        <v>Estratégico</v>
      </c>
      <c r="D797" s="119" t="s">
        <v>38</v>
      </c>
      <c r="E797" s="120" t="s">
        <v>663</v>
      </c>
      <c r="F797" s="121"/>
      <c r="G797" s="125" t="s">
        <v>259</v>
      </c>
      <c r="H797" s="472"/>
      <c r="I797" s="207" t="s">
        <v>486</v>
      </c>
      <c r="J797" s="207" t="s">
        <v>490</v>
      </c>
      <c r="K797" s="207" t="s">
        <v>494</v>
      </c>
      <c r="L797" s="207" t="s">
        <v>498</v>
      </c>
      <c r="M797" s="207" t="s">
        <v>503</v>
      </c>
      <c r="N797" s="207" t="s">
        <v>508</v>
      </c>
      <c r="O797" s="207" t="s">
        <v>512</v>
      </c>
      <c r="P797" s="123">
        <f t="shared" si="52"/>
        <v>100</v>
      </c>
      <c r="Q797" s="208" t="str">
        <f t="shared" si="53"/>
        <v>Fuerte</v>
      </c>
      <c r="R797" s="207" t="s">
        <v>516</v>
      </c>
      <c r="S797" s="224" t="str">
        <f t="shared" si="54"/>
        <v>FuerteFuerte</v>
      </c>
      <c r="T797" s="224">
        <f>IFERROR(VLOOKUP(S797,'Tablas de calculos'!$AU$16:$AV$24,2,FALSE),"")</f>
        <v>1</v>
      </c>
      <c r="U797" s="208" t="str">
        <f>IFERROR(VLOOKUP(T797,'Tablas de calculos'!$AV$16:$AY$24,4),"")</f>
        <v>Fuerte</v>
      </c>
      <c r="V797" s="207" t="s">
        <v>578</v>
      </c>
      <c r="W797" s="207" t="s">
        <v>578</v>
      </c>
      <c r="X797" s="123" t="str">
        <f t="shared" si="55"/>
        <v>FuerteDirectamenteDirectamente</v>
      </c>
      <c r="Y797" s="208">
        <f>IFERROR(VLOOKUP(X797,'Tablas de calculos'!$AZ$4:$BE$11,5,FALSE),"")</f>
        <v>2</v>
      </c>
      <c r="Z797" s="208">
        <f>IFERROR(VLOOKUP(X797,'Tablas de calculos'!$AZ$4:$BE$11,6,FALSE),"")</f>
        <v>2</v>
      </c>
    </row>
    <row r="798" spans="1:26" ht="45" x14ac:dyDescent="0.25">
      <c r="A798" s="232" t="s">
        <v>122</v>
      </c>
      <c r="B798" s="61">
        <v>38</v>
      </c>
      <c r="C798" s="205" t="str">
        <f>+VLOOKUP(Tabla9[[#This Row],[Cod. Riesgo]],Tabla_Riesgos[[Número]:[Tipo de Riesgo]],6,FALSE)</f>
        <v>Operativo</v>
      </c>
      <c r="D798" s="119" t="s">
        <v>43</v>
      </c>
      <c r="E798" s="120" t="s">
        <v>664</v>
      </c>
      <c r="F798" s="121"/>
      <c r="G798" s="125" t="s">
        <v>260</v>
      </c>
      <c r="H798" s="472"/>
      <c r="I798" s="207" t="s">
        <v>486</v>
      </c>
      <c r="J798" s="207" t="s">
        <v>490</v>
      </c>
      <c r="K798" s="207" t="s">
        <v>494</v>
      </c>
      <c r="L798" s="207" t="s">
        <v>498</v>
      </c>
      <c r="M798" s="207" t="s">
        <v>503</v>
      </c>
      <c r="N798" s="207" t="s">
        <v>508</v>
      </c>
      <c r="O798" s="207" t="s">
        <v>512</v>
      </c>
      <c r="P798" s="123">
        <f t="shared" si="52"/>
        <v>100</v>
      </c>
      <c r="Q798" s="208" t="str">
        <f t="shared" si="53"/>
        <v>Fuerte</v>
      </c>
      <c r="R798" s="207" t="s">
        <v>516</v>
      </c>
      <c r="S798" s="224" t="str">
        <f t="shared" si="54"/>
        <v>FuerteFuerte</v>
      </c>
      <c r="T798" s="224">
        <f>IFERROR(VLOOKUP(S798,'Tablas de calculos'!$AU$16:$AV$24,2,FALSE),"")</f>
        <v>1</v>
      </c>
      <c r="U798" s="208" t="str">
        <f>IFERROR(VLOOKUP(T798,'Tablas de calculos'!$AV$16:$AY$24,4),"")</f>
        <v>Fuerte</v>
      </c>
      <c r="V798" s="207" t="s">
        <v>578</v>
      </c>
      <c r="W798" s="207" t="s">
        <v>578</v>
      </c>
      <c r="X798" s="123" t="str">
        <f t="shared" si="55"/>
        <v>FuerteDirectamenteDirectamente</v>
      </c>
      <c r="Y798" s="208">
        <f>IFERROR(VLOOKUP(X798,'Tablas de calculos'!$AZ$4:$BE$11,5,FALSE),"")</f>
        <v>2</v>
      </c>
      <c r="Z798" s="208">
        <f>IFERROR(VLOOKUP(X798,'Tablas de calculos'!$AZ$4:$BE$11,6,FALSE),"")</f>
        <v>2</v>
      </c>
    </row>
    <row r="799" spans="1:26" ht="45" x14ac:dyDescent="0.25">
      <c r="A799" s="232" t="s">
        <v>122</v>
      </c>
      <c r="B799" s="61">
        <v>38</v>
      </c>
      <c r="C799" s="205" t="str">
        <f>+VLOOKUP(Tabla9[[#This Row],[Cod. Riesgo]],Tabla_Riesgos[[Número]:[Tipo de Riesgo]],6,FALSE)</f>
        <v>Operativo</v>
      </c>
      <c r="D799" s="119" t="s">
        <v>43</v>
      </c>
      <c r="E799" s="120" t="s">
        <v>664</v>
      </c>
      <c r="F799" s="121"/>
      <c r="G799" s="125" t="s">
        <v>261</v>
      </c>
      <c r="H799" s="472"/>
      <c r="I799" s="207" t="s">
        <v>486</v>
      </c>
      <c r="J799" s="207" t="s">
        <v>490</v>
      </c>
      <c r="K799" s="207" t="s">
        <v>494</v>
      </c>
      <c r="L799" s="207" t="s">
        <v>498</v>
      </c>
      <c r="M799" s="207" t="s">
        <v>503</v>
      </c>
      <c r="N799" s="207" t="s">
        <v>508</v>
      </c>
      <c r="O799" s="207" t="s">
        <v>512</v>
      </c>
      <c r="P799" s="123">
        <f t="shared" si="52"/>
        <v>100</v>
      </c>
      <c r="Q799" s="208" t="str">
        <f t="shared" si="53"/>
        <v>Fuerte</v>
      </c>
      <c r="R799" s="207" t="s">
        <v>516</v>
      </c>
      <c r="S799" s="224" t="str">
        <f t="shared" si="54"/>
        <v>FuerteFuerte</v>
      </c>
      <c r="T799" s="224">
        <f>IFERROR(VLOOKUP(S799,'Tablas de calculos'!$AU$16:$AV$24,2,FALSE),"")</f>
        <v>1</v>
      </c>
      <c r="U799" s="208" t="str">
        <f>IFERROR(VLOOKUP(T799,'Tablas de calculos'!$AV$16:$AY$24,4),"")</f>
        <v>Fuerte</v>
      </c>
      <c r="V799" s="207" t="s">
        <v>578</v>
      </c>
      <c r="W799" s="207" t="s">
        <v>578</v>
      </c>
      <c r="X799" s="123" t="str">
        <f t="shared" si="55"/>
        <v>FuerteDirectamenteDirectamente</v>
      </c>
      <c r="Y799" s="208">
        <f>IFERROR(VLOOKUP(X799,'Tablas de calculos'!$AZ$4:$BE$11,5,FALSE),"")</f>
        <v>2</v>
      </c>
      <c r="Z799" s="208">
        <f>IFERROR(VLOOKUP(X799,'Tablas de calculos'!$AZ$4:$BE$11,6,FALSE),"")</f>
        <v>2</v>
      </c>
    </row>
    <row r="800" spans="1:26" ht="60" x14ac:dyDescent="0.25">
      <c r="A800" s="232" t="s">
        <v>122</v>
      </c>
      <c r="B800" s="61">
        <v>39</v>
      </c>
      <c r="C800" s="205" t="str">
        <f>+VLOOKUP(Tabla9[[#This Row],[Cod. Riesgo]],Tabla_Riesgos[[Número]:[Tipo de Riesgo]],6,FALSE)</f>
        <v>Estratégico</v>
      </c>
      <c r="D800" s="119" t="s">
        <v>43</v>
      </c>
      <c r="E800" s="120" t="s">
        <v>44</v>
      </c>
      <c r="F800" s="121"/>
      <c r="G800" s="125" t="s">
        <v>215</v>
      </c>
      <c r="H800" s="472"/>
      <c r="I800" s="207" t="s">
        <v>486</v>
      </c>
      <c r="J800" s="207" t="s">
        <v>490</v>
      </c>
      <c r="K800" s="207" t="s">
        <v>494</v>
      </c>
      <c r="L800" s="207" t="s">
        <v>498</v>
      </c>
      <c r="M800" s="207" t="s">
        <v>503</v>
      </c>
      <c r="N800" s="207" t="s">
        <v>508</v>
      </c>
      <c r="O800" s="207" t="s">
        <v>512</v>
      </c>
      <c r="P800" s="123">
        <f t="shared" si="52"/>
        <v>100</v>
      </c>
      <c r="Q800" s="208" t="str">
        <f t="shared" si="53"/>
        <v>Fuerte</v>
      </c>
      <c r="R800" s="207" t="s">
        <v>516</v>
      </c>
      <c r="S800" s="224" t="str">
        <f t="shared" si="54"/>
        <v>FuerteFuerte</v>
      </c>
      <c r="T800" s="224">
        <f>IFERROR(VLOOKUP(S800,'Tablas de calculos'!$AU$16:$AV$24,2,FALSE),"")</f>
        <v>1</v>
      </c>
      <c r="U800" s="208" t="str">
        <f>IFERROR(VLOOKUP(T800,'Tablas de calculos'!$AV$16:$AY$24,4),"")</f>
        <v>Fuerte</v>
      </c>
      <c r="V800" s="207" t="s">
        <v>578</v>
      </c>
      <c r="W800" s="207" t="s">
        <v>578</v>
      </c>
      <c r="X800" s="123" t="str">
        <f t="shared" si="55"/>
        <v>FuerteDirectamenteDirectamente</v>
      </c>
      <c r="Y800" s="208">
        <f>IFERROR(VLOOKUP(X800,'Tablas de calculos'!$AZ$4:$BE$11,5,FALSE),"")</f>
        <v>2</v>
      </c>
      <c r="Z800" s="208">
        <f>IFERROR(VLOOKUP(X800,'Tablas de calculos'!$AZ$4:$BE$11,6,FALSE),"")</f>
        <v>2</v>
      </c>
    </row>
    <row r="801" spans="1:26" ht="60" x14ac:dyDescent="0.25">
      <c r="A801" s="232" t="s">
        <v>122</v>
      </c>
      <c r="B801" s="61">
        <v>39</v>
      </c>
      <c r="C801" s="205" t="str">
        <f>+VLOOKUP(Tabla9[[#This Row],[Cod. Riesgo]],Tabla_Riesgos[[Número]:[Tipo de Riesgo]],6,FALSE)</f>
        <v>Estratégico</v>
      </c>
      <c r="D801" s="119" t="s">
        <v>43</v>
      </c>
      <c r="E801" s="120" t="s">
        <v>44</v>
      </c>
      <c r="F801" s="121"/>
      <c r="G801" s="125" t="s">
        <v>216</v>
      </c>
      <c r="H801" s="472"/>
      <c r="I801" s="207" t="s">
        <v>486</v>
      </c>
      <c r="J801" s="207" t="s">
        <v>490</v>
      </c>
      <c r="K801" s="207" t="s">
        <v>494</v>
      </c>
      <c r="L801" s="207" t="s">
        <v>498</v>
      </c>
      <c r="M801" s="207" t="s">
        <v>503</v>
      </c>
      <c r="N801" s="207" t="s">
        <v>508</v>
      </c>
      <c r="O801" s="207" t="s">
        <v>512</v>
      </c>
      <c r="P801" s="123">
        <f t="shared" si="52"/>
        <v>100</v>
      </c>
      <c r="Q801" s="208" t="str">
        <f t="shared" si="53"/>
        <v>Fuerte</v>
      </c>
      <c r="R801" s="207" t="s">
        <v>516</v>
      </c>
      <c r="S801" s="224" t="str">
        <f t="shared" si="54"/>
        <v>FuerteFuerte</v>
      </c>
      <c r="T801" s="224">
        <f>IFERROR(VLOOKUP(S801,'Tablas de calculos'!$AU$16:$AV$24,2,FALSE),"")</f>
        <v>1</v>
      </c>
      <c r="U801" s="208" t="str">
        <f>IFERROR(VLOOKUP(T801,'Tablas de calculos'!$AV$16:$AY$24,4),"")</f>
        <v>Fuerte</v>
      </c>
      <c r="V801" s="207" t="s">
        <v>578</v>
      </c>
      <c r="W801" s="207" t="s">
        <v>578</v>
      </c>
      <c r="X801" s="123" t="str">
        <f t="shared" si="55"/>
        <v>FuerteDirectamenteDirectamente</v>
      </c>
      <c r="Y801" s="208">
        <f>IFERROR(VLOOKUP(X801,'Tablas de calculos'!$AZ$4:$BE$11,5,FALSE),"")</f>
        <v>2</v>
      </c>
      <c r="Z801" s="208">
        <f>IFERROR(VLOOKUP(X801,'Tablas de calculos'!$AZ$4:$BE$11,6,FALSE),"")</f>
        <v>2</v>
      </c>
    </row>
    <row r="802" spans="1:26" ht="30" x14ac:dyDescent="0.25">
      <c r="A802" s="232" t="s">
        <v>122</v>
      </c>
      <c r="B802" s="61">
        <v>39</v>
      </c>
      <c r="C802" s="205" t="str">
        <f>+VLOOKUP(Tabla9[[#This Row],[Cod. Riesgo]],Tabla_Riesgos[[Número]:[Tipo de Riesgo]],6,FALSE)</f>
        <v>Estratégico</v>
      </c>
      <c r="D802" s="119" t="s">
        <v>43</v>
      </c>
      <c r="E802" s="120" t="s">
        <v>44</v>
      </c>
      <c r="F802" s="121"/>
      <c r="G802" s="125" t="s">
        <v>217</v>
      </c>
      <c r="H802" s="472"/>
      <c r="I802" s="207" t="s">
        <v>486</v>
      </c>
      <c r="J802" s="207" t="s">
        <v>490</v>
      </c>
      <c r="K802" s="207" t="s">
        <v>494</v>
      </c>
      <c r="L802" s="207" t="s">
        <v>498</v>
      </c>
      <c r="M802" s="207" t="s">
        <v>503</v>
      </c>
      <c r="N802" s="207" t="s">
        <v>508</v>
      </c>
      <c r="O802" s="207" t="s">
        <v>512</v>
      </c>
      <c r="P802" s="123">
        <f t="shared" si="52"/>
        <v>100</v>
      </c>
      <c r="Q802" s="208" t="str">
        <f t="shared" si="53"/>
        <v>Fuerte</v>
      </c>
      <c r="R802" s="207" t="s">
        <v>516</v>
      </c>
      <c r="S802" s="224" t="str">
        <f t="shared" si="54"/>
        <v>FuerteFuerte</v>
      </c>
      <c r="T802" s="224">
        <f>IFERROR(VLOOKUP(S802,'Tablas de calculos'!$AU$16:$AV$24,2,FALSE),"")</f>
        <v>1</v>
      </c>
      <c r="U802" s="208" t="str">
        <f>IFERROR(VLOOKUP(T802,'Tablas de calculos'!$AV$16:$AY$24,4),"")</f>
        <v>Fuerte</v>
      </c>
      <c r="V802" s="207" t="s">
        <v>578</v>
      </c>
      <c r="W802" s="207" t="s">
        <v>578</v>
      </c>
      <c r="X802" s="123" t="str">
        <f t="shared" si="55"/>
        <v>FuerteDirectamenteDirectamente</v>
      </c>
      <c r="Y802" s="208">
        <f>IFERROR(VLOOKUP(X802,'Tablas de calculos'!$AZ$4:$BE$11,5,FALSE),"")</f>
        <v>2</v>
      </c>
      <c r="Z802" s="208">
        <f>IFERROR(VLOOKUP(X802,'Tablas de calculos'!$AZ$4:$BE$11,6,FALSE),"")</f>
        <v>2</v>
      </c>
    </row>
    <row r="803" spans="1:26" ht="60" x14ac:dyDescent="0.25">
      <c r="A803" s="232" t="s">
        <v>122</v>
      </c>
      <c r="B803" s="61">
        <v>40</v>
      </c>
      <c r="C803" s="205" t="str">
        <f>+VLOOKUP(Tabla9[[#This Row],[Cod. Riesgo]],Tabla_Riesgos[[Número]:[Tipo de Riesgo]],6,FALSE)</f>
        <v>Operativo</v>
      </c>
      <c r="D803" s="119" t="s">
        <v>43</v>
      </c>
      <c r="E803" s="120" t="s">
        <v>743</v>
      </c>
      <c r="F803" s="121"/>
      <c r="G803" s="125" t="s">
        <v>262</v>
      </c>
      <c r="H803" s="472"/>
      <c r="I803" s="207" t="s">
        <v>486</v>
      </c>
      <c r="J803" s="207" t="s">
        <v>490</v>
      </c>
      <c r="K803" s="207" t="s">
        <v>494</v>
      </c>
      <c r="L803" s="207" t="s">
        <v>498</v>
      </c>
      <c r="M803" s="207" t="s">
        <v>503</v>
      </c>
      <c r="N803" s="207" t="s">
        <v>508</v>
      </c>
      <c r="O803" s="207" t="s">
        <v>512</v>
      </c>
      <c r="P803" s="123">
        <f t="shared" si="52"/>
        <v>100</v>
      </c>
      <c r="Q803" s="208" t="str">
        <f t="shared" si="53"/>
        <v>Fuerte</v>
      </c>
      <c r="R803" s="207" t="s">
        <v>516</v>
      </c>
      <c r="S803" s="224" t="str">
        <f t="shared" si="54"/>
        <v>FuerteFuerte</v>
      </c>
      <c r="T803" s="224">
        <f>IFERROR(VLOOKUP(S803,'Tablas de calculos'!$AU$16:$AV$24,2,FALSE),"")</f>
        <v>1</v>
      </c>
      <c r="U803" s="208" t="str">
        <f>IFERROR(VLOOKUP(T803,'Tablas de calculos'!$AV$16:$AY$24,4),"")</f>
        <v>Fuerte</v>
      </c>
      <c r="V803" s="207" t="s">
        <v>578</v>
      </c>
      <c r="W803" s="207" t="s">
        <v>578</v>
      </c>
      <c r="X803" s="123" t="str">
        <f t="shared" si="55"/>
        <v>FuerteDirectamenteDirectamente</v>
      </c>
      <c r="Y803" s="208">
        <f>IFERROR(VLOOKUP(X803,'Tablas de calculos'!$AZ$4:$BE$11,5,FALSE),"")</f>
        <v>2</v>
      </c>
      <c r="Z803" s="208">
        <f>IFERROR(VLOOKUP(X803,'Tablas de calculos'!$AZ$4:$BE$11,6,FALSE),"")</f>
        <v>2</v>
      </c>
    </row>
    <row r="804" spans="1:26" ht="45" x14ac:dyDescent="0.25">
      <c r="A804" s="232" t="s">
        <v>122</v>
      </c>
      <c r="B804" s="61">
        <v>40</v>
      </c>
      <c r="C804" s="205" t="str">
        <f>+VLOOKUP(Tabla9[[#This Row],[Cod. Riesgo]],Tabla_Riesgos[[Número]:[Tipo de Riesgo]],6,FALSE)</f>
        <v>Operativo</v>
      </c>
      <c r="D804" s="119" t="s">
        <v>43</v>
      </c>
      <c r="E804" s="120" t="s">
        <v>743</v>
      </c>
      <c r="F804" s="121"/>
      <c r="G804" s="125" t="s">
        <v>251</v>
      </c>
      <c r="H804" s="472"/>
      <c r="I804" s="207" t="s">
        <v>486</v>
      </c>
      <c r="J804" s="207" t="s">
        <v>490</v>
      </c>
      <c r="K804" s="207" t="s">
        <v>494</v>
      </c>
      <c r="L804" s="207" t="s">
        <v>498</v>
      </c>
      <c r="M804" s="207" t="s">
        <v>503</v>
      </c>
      <c r="N804" s="207" t="s">
        <v>508</v>
      </c>
      <c r="O804" s="207" t="s">
        <v>512</v>
      </c>
      <c r="P804" s="123">
        <f t="shared" si="52"/>
        <v>100</v>
      </c>
      <c r="Q804" s="208" t="str">
        <f t="shared" si="53"/>
        <v>Fuerte</v>
      </c>
      <c r="R804" s="207" t="s">
        <v>516</v>
      </c>
      <c r="S804" s="224" t="str">
        <f t="shared" si="54"/>
        <v>FuerteFuerte</v>
      </c>
      <c r="T804" s="224">
        <f>IFERROR(VLOOKUP(S804,'Tablas de calculos'!$AU$16:$AV$24,2,FALSE),"")</f>
        <v>1</v>
      </c>
      <c r="U804" s="208" t="str">
        <f>IFERROR(VLOOKUP(T804,'Tablas de calculos'!$AV$16:$AY$24,4),"")</f>
        <v>Fuerte</v>
      </c>
      <c r="V804" s="207" t="s">
        <v>578</v>
      </c>
      <c r="W804" s="207" t="s">
        <v>578</v>
      </c>
      <c r="X804" s="123" t="str">
        <f t="shared" si="55"/>
        <v>FuerteDirectamenteDirectamente</v>
      </c>
      <c r="Y804" s="208">
        <f>IFERROR(VLOOKUP(X804,'Tablas de calculos'!$AZ$4:$BE$11,5,FALSE),"")</f>
        <v>2</v>
      </c>
      <c r="Z804" s="208">
        <f>IFERROR(VLOOKUP(X804,'Tablas de calculos'!$AZ$4:$BE$11,6,FALSE),"")</f>
        <v>2</v>
      </c>
    </row>
    <row r="805" spans="1:26" ht="45" x14ac:dyDescent="0.25">
      <c r="A805" s="232" t="s">
        <v>122</v>
      </c>
      <c r="B805" s="61">
        <v>41</v>
      </c>
      <c r="C805" s="205" t="str">
        <f>+VLOOKUP(Tabla9[[#This Row],[Cod. Riesgo]],Tabla_Riesgos[[Número]:[Tipo de Riesgo]],6,FALSE)</f>
        <v>Estratégico</v>
      </c>
      <c r="D805" s="119" t="s">
        <v>43</v>
      </c>
      <c r="E805" s="120" t="s">
        <v>665</v>
      </c>
      <c r="F805" s="121"/>
      <c r="G805" s="125" t="s">
        <v>263</v>
      </c>
      <c r="H805" s="472"/>
      <c r="I805" s="207" t="s">
        <v>486</v>
      </c>
      <c r="J805" s="207" t="s">
        <v>490</v>
      </c>
      <c r="K805" s="207" t="s">
        <v>494</v>
      </c>
      <c r="L805" s="207" t="s">
        <v>498</v>
      </c>
      <c r="M805" s="207" t="s">
        <v>503</v>
      </c>
      <c r="N805" s="207" t="s">
        <v>508</v>
      </c>
      <c r="O805" s="207" t="s">
        <v>512</v>
      </c>
      <c r="P805" s="123">
        <f t="shared" si="52"/>
        <v>100</v>
      </c>
      <c r="Q805" s="208" t="str">
        <f t="shared" si="53"/>
        <v>Fuerte</v>
      </c>
      <c r="R805" s="207" t="s">
        <v>516</v>
      </c>
      <c r="S805" s="224" t="str">
        <f t="shared" si="54"/>
        <v>FuerteFuerte</v>
      </c>
      <c r="T805" s="224">
        <f>IFERROR(VLOOKUP(S805,'Tablas de calculos'!$AU$16:$AV$24,2,FALSE),"")</f>
        <v>1</v>
      </c>
      <c r="U805" s="208" t="str">
        <f>IFERROR(VLOOKUP(T805,'Tablas de calculos'!$AV$16:$AY$24,4),"")</f>
        <v>Fuerte</v>
      </c>
      <c r="V805" s="207" t="s">
        <v>578</v>
      </c>
      <c r="W805" s="207" t="s">
        <v>578</v>
      </c>
      <c r="X805" s="123" t="str">
        <f t="shared" si="55"/>
        <v>FuerteDirectamenteDirectamente</v>
      </c>
      <c r="Y805" s="208">
        <f>IFERROR(VLOOKUP(X805,'Tablas de calculos'!$AZ$4:$BE$11,5,FALSE),"")</f>
        <v>2</v>
      </c>
      <c r="Z805" s="208">
        <f>IFERROR(VLOOKUP(X805,'Tablas de calculos'!$AZ$4:$BE$11,6,FALSE),"")</f>
        <v>2</v>
      </c>
    </row>
    <row r="806" spans="1:26" ht="60" x14ac:dyDescent="0.25">
      <c r="A806" s="232" t="s">
        <v>122</v>
      </c>
      <c r="B806" s="61">
        <v>42</v>
      </c>
      <c r="C806" s="205" t="str">
        <f>+VLOOKUP(Tabla9[[#This Row],[Cod. Riesgo]],Tabla_Riesgos[[Número]:[Tipo de Riesgo]],6,FALSE)</f>
        <v>Operativo</v>
      </c>
      <c r="D806" s="119" t="s">
        <v>43</v>
      </c>
      <c r="E806" s="120" t="s">
        <v>666</v>
      </c>
      <c r="F806" s="121"/>
      <c r="G806" s="125" t="s">
        <v>264</v>
      </c>
      <c r="H806" s="472"/>
      <c r="I806" s="207" t="s">
        <v>486</v>
      </c>
      <c r="J806" s="207" t="s">
        <v>490</v>
      </c>
      <c r="K806" s="207" t="s">
        <v>494</v>
      </c>
      <c r="L806" s="207" t="s">
        <v>498</v>
      </c>
      <c r="M806" s="207" t="s">
        <v>503</v>
      </c>
      <c r="N806" s="207" t="s">
        <v>508</v>
      </c>
      <c r="O806" s="207" t="s">
        <v>512</v>
      </c>
      <c r="P806" s="123">
        <f t="shared" si="52"/>
        <v>100</v>
      </c>
      <c r="Q806" s="208" t="str">
        <f t="shared" si="53"/>
        <v>Fuerte</v>
      </c>
      <c r="R806" s="207" t="s">
        <v>516</v>
      </c>
      <c r="S806" s="224" t="str">
        <f t="shared" si="54"/>
        <v>FuerteFuerte</v>
      </c>
      <c r="T806" s="224">
        <f>IFERROR(VLOOKUP(S806,'Tablas de calculos'!$AU$16:$AV$24,2,FALSE),"")</f>
        <v>1</v>
      </c>
      <c r="U806" s="208" t="str">
        <f>IFERROR(VLOOKUP(T806,'Tablas de calculos'!$AV$16:$AY$24,4),"")</f>
        <v>Fuerte</v>
      </c>
      <c r="V806" s="207" t="s">
        <v>578</v>
      </c>
      <c r="W806" s="207" t="s">
        <v>578</v>
      </c>
      <c r="X806" s="123" t="str">
        <f t="shared" si="55"/>
        <v>FuerteDirectamenteDirectamente</v>
      </c>
      <c r="Y806" s="208">
        <f>IFERROR(VLOOKUP(X806,'Tablas de calculos'!$AZ$4:$BE$11,5,FALSE),"")</f>
        <v>2</v>
      </c>
      <c r="Z806" s="208">
        <f>IFERROR(VLOOKUP(X806,'Tablas de calculos'!$AZ$4:$BE$11,6,FALSE),"")</f>
        <v>2</v>
      </c>
    </row>
    <row r="807" spans="1:26" ht="45" x14ac:dyDescent="0.25">
      <c r="A807" s="232" t="s">
        <v>122</v>
      </c>
      <c r="B807" s="61">
        <v>42</v>
      </c>
      <c r="C807" s="205" t="str">
        <f>+VLOOKUP(Tabla9[[#This Row],[Cod. Riesgo]],Tabla_Riesgos[[Número]:[Tipo de Riesgo]],6,FALSE)</f>
        <v>Operativo</v>
      </c>
      <c r="D807" s="119" t="s">
        <v>43</v>
      </c>
      <c r="E807" s="120" t="s">
        <v>666</v>
      </c>
      <c r="F807" s="121"/>
      <c r="G807" s="125" t="s">
        <v>265</v>
      </c>
      <c r="H807" s="472"/>
      <c r="I807" s="207" t="s">
        <v>486</v>
      </c>
      <c r="J807" s="207" t="s">
        <v>490</v>
      </c>
      <c r="K807" s="207" t="s">
        <v>494</v>
      </c>
      <c r="L807" s="207" t="s">
        <v>498</v>
      </c>
      <c r="M807" s="207" t="s">
        <v>503</v>
      </c>
      <c r="N807" s="207" t="s">
        <v>508</v>
      </c>
      <c r="O807" s="207" t="s">
        <v>512</v>
      </c>
      <c r="P807" s="123">
        <f t="shared" si="52"/>
        <v>100</v>
      </c>
      <c r="Q807" s="208" t="str">
        <f t="shared" si="53"/>
        <v>Fuerte</v>
      </c>
      <c r="R807" s="207" t="s">
        <v>516</v>
      </c>
      <c r="S807" s="224" t="str">
        <f t="shared" si="54"/>
        <v>FuerteFuerte</v>
      </c>
      <c r="T807" s="224">
        <f>IFERROR(VLOOKUP(S807,'Tablas de calculos'!$AU$16:$AV$24,2,FALSE),"")</f>
        <v>1</v>
      </c>
      <c r="U807" s="208" t="str">
        <f>IFERROR(VLOOKUP(T807,'Tablas de calculos'!$AV$16:$AY$24,4),"")</f>
        <v>Fuerte</v>
      </c>
      <c r="V807" s="207" t="s">
        <v>578</v>
      </c>
      <c r="W807" s="207" t="s">
        <v>578</v>
      </c>
      <c r="X807" s="123" t="str">
        <f t="shared" si="55"/>
        <v>FuerteDirectamenteDirectamente</v>
      </c>
      <c r="Y807" s="208">
        <f>IFERROR(VLOOKUP(X807,'Tablas de calculos'!$AZ$4:$BE$11,5,FALSE),"")</f>
        <v>2</v>
      </c>
      <c r="Z807" s="208">
        <f>IFERROR(VLOOKUP(X807,'Tablas de calculos'!$AZ$4:$BE$11,6,FALSE),"")</f>
        <v>2</v>
      </c>
    </row>
    <row r="808" spans="1:26" ht="60" x14ac:dyDescent="0.25">
      <c r="A808" s="232" t="s">
        <v>122</v>
      </c>
      <c r="B808" s="61">
        <v>43</v>
      </c>
      <c r="C808" s="205" t="str">
        <f>+VLOOKUP(Tabla9[[#This Row],[Cod. Riesgo]],Tabla_Riesgos[[Número]:[Tipo de Riesgo]],6,FALSE)</f>
        <v>Operativo</v>
      </c>
      <c r="D808" s="119" t="s">
        <v>45</v>
      </c>
      <c r="E808" s="120" t="s">
        <v>667</v>
      </c>
      <c r="F808" s="121"/>
      <c r="G808" s="125" t="s">
        <v>266</v>
      </c>
      <c r="H808" s="472"/>
      <c r="I808" s="207" t="s">
        <v>486</v>
      </c>
      <c r="J808" s="207" t="s">
        <v>490</v>
      </c>
      <c r="K808" s="207" t="s">
        <v>494</v>
      </c>
      <c r="L808" s="207" t="s">
        <v>498</v>
      </c>
      <c r="M808" s="207" t="s">
        <v>503</v>
      </c>
      <c r="N808" s="207" t="s">
        <v>508</v>
      </c>
      <c r="O808" s="207" t="s">
        <v>512</v>
      </c>
      <c r="P808" s="123">
        <f t="shared" si="52"/>
        <v>100</v>
      </c>
      <c r="Q808" s="208" t="str">
        <f t="shared" si="53"/>
        <v>Fuerte</v>
      </c>
      <c r="R808" s="207" t="s">
        <v>516</v>
      </c>
      <c r="S808" s="224" t="str">
        <f t="shared" si="54"/>
        <v>FuerteFuerte</v>
      </c>
      <c r="T808" s="224">
        <f>IFERROR(VLOOKUP(S808,'Tablas de calculos'!$AU$16:$AV$24,2,FALSE),"")</f>
        <v>1</v>
      </c>
      <c r="U808" s="208" t="str">
        <f>IFERROR(VLOOKUP(T808,'Tablas de calculos'!$AV$16:$AY$24,4),"")</f>
        <v>Fuerte</v>
      </c>
      <c r="V808" s="207" t="s">
        <v>578</v>
      </c>
      <c r="W808" s="207" t="s">
        <v>578</v>
      </c>
      <c r="X808" s="123" t="str">
        <f t="shared" si="55"/>
        <v>FuerteDirectamenteDirectamente</v>
      </c>
      <c r="Y808" s="208">
        <f>IFERROR(VLOOKUP(X808,'Tablas de calculos'!$AZ$4:$BE$11,5,FALSE),"")</f>
        <v>2</v>
      </c>
      <c r="Z808" s="208">
        <f>IFERROR(VLOOKUP(X808,'Tablas de calculos'!$AZ$4:$BE$11,6,FALSE),"")</f>
        <v>2</v>
      </c>
    </row>
    <row r="809" spans="1:26" ht="45" x14ac:dyDescent="0.25">
      <c r="A809" s="232" t="s">
        <v>122</v>
      </c>
      <c r="B809" s="61">
        <v>43</v>
      </c>
      <c r="C809" s="205" t="str">
        <f>+VLOOKUP(Tabla9[[#This Row],[Cod. Riesgo]],Tabla_Riesgos[[Número]:[Tipo de Riesgo]],6,FALSE)</f>
        <v>Operativo</v>
      </c>
      <c r="D809" s="119" t="s">
        <v>45</v>
      </c>
      <c r="E809" s="120" t="s">
        <v>667</v>
      </c>
      <c r="F809" s="121"/>
      <c r="G809" s="125" t="s">
        <v>267</v>
      </c>
      <c r="H809" s="472"/>
      <c r="I809" s="207" t="s">
        <v>486</v>
      </c>
      <c r="J809" s="207" t="s">
        <v>490</v>
      </c>
      <c r="K809" s="207" t="s">
        <v>494</v>
      </c>
      <c r="L809" s="207" t="s">
        <v>498</v>
      </c>
      <c r="M809" s="207" t="s">
        <v>503</v>
      </c>
      <c r="N809" s="207" t="s">
        <v>508</v>
      </c>
      <c r="O809" s="207" t="s">
        <v>512</v>
      </c>
      <c r="P809" s="123">
        <f t="shared" si="52"/>
        <v>100</v>
      </c>
      <c r="Q809" s="208" t="str">
        <f t="shared" si="53"/>
        <v>Fuerte</v>
      </c>
      <c r="R809" s="207" t="s">
        <v>516</v>
      </c>
      <c r="S809" s="224" t="str">
        <f t="shared" si="54"/>
        <v>FuerteFuerte</v>
      </c>
      <c r="T809" s="224">
        <f>IFERROR(VLOOKUP(S809,'Tablas de calculos'!$AU$16:$AV$24,2,FALSE),"")</f>
        <v>1</v>
      </c>
      <c r="U809" s="208" t="str">
        <f>IFERROR(VLOOKUP(T809,'Tablas de calculos'!$AV$16:$AY$24,4),"")</f>
        <v>Fuerte</v>
      </c>
      <c r="V809" s="207" t="s">
        <v>578</v>
      </c>
      <c r="W809" s="207" t="s">
        <v>578</v>
      </c>
      <c r="X809" s="123" t="str">
        <f t="shared" si="55"/>
        <v>FuerteDirectamenteDirectamente</v>
      </c>
      <c r="Y809" s="208">
        <f>IFERROR(VLOOKUP(X809,'Tablas de calculos'!$AZ$4:$BE$11,5,FALSE),"")</f>
        <v>2</v>
      </c>
      <c r="Z809" s="208">
        <f>IFERROR(VLOOKUP(X809,'Tablas de calculos'!$AZ$4:$BE$11,6,FALSE),"")</f>
        <v>2</v>
      </c>
    </row>
    <row r="810" spans="1:26" ht="45" x14ac:dyDescent="0.25">
      <c r="A810" s="232" t="s">
        <v>122</v>
      </c>
      <c r="B810" s="61">
        <v>43</v>
      </c>
      <c r="C810" s="205" t="str">
        <f>+VLOOKUP(Tabla9[[#This Row],[Cod. Riesgo]],Tabla_Riesgos[[Número]:[Tipo de Riesgo]],6,FALSE)</f>
        <v>Operativo</v>
      </c>
      <c r="D810" s="119" t="s">
        <v>45</v>
      </c>
      <c r="E810" s="120" t="s">
        <v>667</v>
      </c>
      <c r="F810" s="121"/>
      <c r="G810" s="125" t="s">
        <v>268</v>
      </c>
      <c r="H810" s="472"/>
      <c r="I810" s="207" t="s">
        <v>486</v>
      </c>
      <c r="J810" s="207" t="s">
        <v>490</v>
      </c>
      <c r="K810" s="207" t="s">
        <v>494</v>
      </c>
      <c r="L810" s="207" t="s">
        <v>498</v>
      </c>
      <c r="M810" s="207" t="s">
        <v>503</v>
      </c>
      <c r="N810" s="207" t="s">
        <v>508</v>
      </c>
      <c r="O810" s="207" t="s">
        <v>512</v>
      </c>
      <c r="P810" s="123">
        <f t="shared" si="52"/>
        <v>100</v>
      </c>
      <c r="Q810" s="208" t="str">
        <f t="shared" si="53"/>
        <v>Fuerte</v>
      </c>
      <c r="R810" s="207" t="s">
        <v>516</v>
      </c>
      <c r="S810" s="224" t="str">
        <f t="shared" si="54"/>
        <v>FuerteFuerte</v>
      </c>
      <c r="T810" s="224">
        <f>IFERROR(VLOOKUP(S810,'Tablas de calculos'!$AU$16:$AV$24,2,FALSE),"")</f>
        <v>1</v>
      </c>
      <c r="U810" s="208" t="str">
        <f>IFERROR(VLOOKUP(T810,'Tablas de calculos'!$AV$16:$AY$24,4),"")</f>
        <v>Fuerte</v>
      </c>
      <c r="V810" s="207" t="s">
        <v>578</v>
      </c>
      <c r="W810" s="207" t="s">
        <v>578</v>
      </c>
      <c r="X810" s="123" t="str">
        <f t="shared" si="55"/>
        <v>FuerteDirectamenteDirectamente</v>
      </c>
      <c r="Y810" s="208">
        <f>IFERROR(VLOOKUP(X810,'Tablas de calculos'!$AZ$4:$BE$11,5,FALSE),"")</f>
        <v>2</v>
      </c>
      <c r="Z810" s="208">
        <f>IFERROR(VLOOKUP(X810,'Tablas de calculos'!$AZ$4:$BE$11,6,FALSE),"")</f>
        <v>2</v>
      </c>
    </row>
    <row r="811" spans="1:26" ht="45" x14ac:dyDescent="0.25">
      <c r="A811" s="232" t="s">
        <v>122</v>
      </c>
      <c r="B811" s="61">
        <v>43</v>
      </c>
      <c r="C811" s="205" t="str">
        <f>+VLOOKUP(Tabla9[[#This Row],[Cod. Riesgo]],Tabla_Riesgos[[Número]:[Tipo de Riesgo]],6,FALSE)</f>
        <v>Operativo</v>
      </c>
      <c r="D811" s="119" t="s">
        <v>45</v>
      </c>
      <c r="E811" s="120" t="s">
        <v>667</v>
      </c>
      <c r="F811" s="121"/>
      <c r="G811" s="125" t="s">
        <v>269</v>
      </c>
      <c r="H811" s="472"/>
      <c r="I811" s="207" t="s">
        <v>486</v>
      </c>
      <c r="J811" s="207" t="s">
        <v>490</v>
      </c>
      <c r="K811" s="207" t="s">
        <v>494</v>
      </c>
      <c r="L811" s="207" t="s">
        <v>498</v>
      </c>
      <c r="M811" s="207" t="s">
        <v>503</v>
      </c>
      <c r="N811" s="207" t="s">
        <v>508</v>
      </c>
      <c r="O811" s="207" t="s">
        <v>512</v>
      </c>
      <c r="P811" s="123">
        <f t="shared" si="52"/>
        <v>100</v>
      </c>
      <c r="Q811" s="208" t="str">
        <f t="shared" si="53"/>
        <v>Fuerte</v>
      </c>
      <c r="R811" s="207" t="s">
        <v>516</v>
      </c>
      <c r="S811" s="224" t="str">
        <f t="shared" si="54"/>
        <v>FuerteFuerte</v>
      </c>
      <c r="T811" s="224">
        <f>IFERROR(VLOOKUP(S811,'Tablas de calculos'!$AU$16:$AV$24,2,FALSE),"")</f>
        <v>1</v>
      </c>
      <c r="U811" s="208" t="str">
        <f>IFERROR(VLOOKUP(T811,'Tablas de calculos'!$AV$16:$AY$24,4),"")</f>
        <v>Fuerte</v>
      </c>
      <c r="V811" s="207" t="s">
        <v>578</v>
      </c>
      <c r="W811" s="207" t="s">
        <v>578</v>
      </c>
      <c r="X811" s="123" t="str">
        <f t="shared" si="55"/>
        <v>FuerteDirectamenteDirectamente</v>
      </c>
      <c r="Y811" s="208">
        <f>IFERROR(VLOOKUP(X811,'Tablas de calculos'!$AZ$4:$BE$11,5,FALSE),"")</f>
        <v>2</v>
      </c>
      <c r="Z811" s="208">
        <f>IFERROR(VLOOKUP(X811,'Tablas de calculos'!$AZ$4:$BE$11,6,FALSE),"")</f>
        <v>2</v>
      </c>
    </row>
    <row r="812" spans="1:26" ht="90" x14ac:dyDescent="0.25">
      <c r="A812" s="232" t="s">
        <v>122</v>
      </c>
      <c r="B812" s="61">
        <v>43</v>
      </c>
      <c r="C812" s="205" t="str">
        <f>+VLOOKUP(Tabla9[[#This Row],[Cod. Riesgo]],Tabla_Riesgos[[Número]:[Tipo de Riesgo]],6,FALSE)</f>
        <v>Operativo</v>
      </c>
      <c r="D812" s="119" t="s">
        <v>45</v>
      </c>
      <c r="E812" s="120" t="s">
        <v>667</v>
      </c>
      <c r="F812" s="121"/>
      <c r="G812" s="125" t="s">
        <v>270</v>
      </c>
      <c r="H812" s="472"/>
      <c r="I812" s="207" t="s">
        <v>486</v>
      </c>
      <c r="J812" s="207" t="s">
        <v>490</v>
      </c>
      <c r="K812" s="207" t="s">
        <v>494</v>
      </c>
      <c r="L812" s="207" t="s">
        <v>498</v>
      </c>
      <c r="M812" s="207" t="s">
        <v>503</v>
      </c>
      <c r="N812" s="207" t="s">
        <v>508</v>
      </c>
      <c r="O812" s="207" t="s">
        <v>512</v>
      </c>
      <c r="P812" s="123">
        <f t="shared" si="52"/>
        <v>100</v>
      </c>
      <c r="Q812" s="208" t="str">
        <f t="shared" si="53"/>
        <v>Fuerte</v>
      </c>
      <c r="R812" s="207" t="s">
        <v>516</v>
      </c>
      <c r="S812" s="224" t="str">
        <f t="shared" si="54"/>
        <v>FuerteFuerte</v>
      </c>
      <c r="T812" s="224">
        <f>IFERROR(VLOOKUP(S812,'Tablas de calculos'!$AU$16:$AV$24,2,FALSE),"")</f>
        <v>1</v>
      </c>
      <c r="U812" s="208" t="str">
        <f>IFERROR(VLOOKUP(T812,'Tablas de calculos'!$AV$16:$AY$24,4),"")</f>
        <v>Fuerte</v>
      </c>
      <c r="V812" s="207" t="s">
        <v>578</v>
      </c>
      <c r="W812" s="207" t="s">
        <v>578</v>
      </c>
      <c r="X812" s="123" t="str">
        <f t="shared" si="55"/>
        <v>FuerteDirectamenteDirectamente</v>
      </c>
      <c r="Y812" s="208">
        <f>IFERROR(VLOOKUP(X812,'Tablas de calculos'!$AZ$4:$BE$11,5,FALSE),"")</f>
        <v>2</v>
      </c>
      <c r="Z812" s="208">
        <f>IFERROR(VLOOKUP(X812,'Tablas de calculos'!$AZ$4:$BE$11,6,FALSE),"")</f>
        <v>2</v>
      </c>
    </row>
    <row r="813" spans="1:26" ht="45" x14ac:dyDescent="0.25">
      <c r="A813" s="232" t="s">
        <v>122</v>
      </c>
      <c r="B813" s="61">
        <v>43</v>
      </c>
      <c r="C813" s="205" t="str">
        <f>+VLOOKUP(Tabla9[[#This Row],[Cod. Riesgo]],Tabla_Riesgos[[Número]:[Tipo de Riesgo]],6,FALSE)</f>
        <v>Operativo</v>
      </c>
      <c r="D813" s="119" t="s">
        <v>45</v>
      </c>
      <c r="E813" s="120" t="s">
        <v>667</v>
      </c>
      <c r="F813" s="121"/>
      <c r="G813" s="125" t="s">
        <v>271</v>
      </c>
      <c r="H813" s="472"/>
      <c r="I813" s="207" t="s">
        <v>486</v>
      </c>
      <c r="J813" s="207" t="s">
        <v>490</v>
      </c>
      <c r="K813" s="207" t="s">
        <v>494</v>
      </c>
      <c r="L813" s="207" t="s">
        <v>498</v>
      </c>
      <c r="M813" s="207" t="s">
        <v>503</v>
      </c>
      <c r="N813" s="207" t="s">
        <v>508</v>
      </c>
      <c r="O813" s="207" t="s">
        <v>512</v>
      </c>
      <c r="P813" s="123">
        <f t="shared" si="52"/>
        <v>100</v>
      </c>
      <c r="Q813" s="208" t="str">
        <f t="shared" si="53"/>
        <v>Fuerte</v>
      </c>
      <c r="R813" s="207" t="s">
        <v>516</v>
      </c>
      <c r="S813" s="224" t="str">
        <f t="shared" si="54"/>
        <v>FuerteFuerte</v>
      </c>
      <c r="T813" s="224">
        <f>IFERROR(VLOOKUP(S813,'Tablas de calculos'!$AU$16:$AV$24,2,FALSE),"")</f>
        <v>1</v>
      </c>
      <c r="U813" s="208" t="str">
        <f>IFERROR(VLOOKUP(T813,'Tablas de calculos'!$AV$16:$AY$24,4),"")</f>
        <v>Fuerte</v>
      </c>
      <c r="V813" s="207" t="s">
        <v>578</v>
      </c>
      <c r="W813" s="207" t="s">
        <v>578</v>
      </c>
      <c r="X813" s="123" t="str">
        <f t="shared" si="55"/>
        <v>FuerteDirectamenteDirectamente</v>
      </c>
      <c r="Y813" s="208">
        <f>IFERROR(VLOOKUP(X813,'Tablas de calculos'!$AZ$4:$BE$11,5,FALSE),"")</f>
        <v>2</v>
      </c>
      <c r="Z813" s="208">
        <f>IFERROR(VLOOKUP(X813,'Tablas de calculos'!$AZ$4:$BE$11,6,FALSE),"")</f>
        <v>2</v>
      </c>
    </row>
    <row r="814" spans="1:26" ht="60" x14ac:dyDescent="0.25">
      <c r="A814" s="232" t="s">
        <v>122</v>
      </c>
      <c r="B814" s="61">
        <v>44</v>
      </c>
      <c r="C814" s="205" t="str">
        <f>+VLOOKUP(Tabla9[[#This Row],[Cod. Riesgo]],Tabla_Riesgos[[Número]:[Tipo de Riesgo]],6,FALSE)</f>
        <v>Operativo</v>
      </c>
      <c r="D814" s="119" t="s">
        <v>45</v>
      </c>
      <c r="E814" s="120" t="s">
        <v>668</v>
      </c>
      <c r="F814" s="121"/>
      <c r="G814" s="125" t="s">
        <v>272</v>
      </c>
      <c r="H814" s="472"/>
      <c r="I814" s="207" t="s">
        <v>486</v>
      </c>
      <c r="J814" s="207" t="s">
        <v>490</v>
      </c>
      <c r="K814" s="207" t="s">
        <v>494</v>
      </c>
      <c r="L814" s="207" t="s">
        <v>498</v>
      </c>
      <c r="M814" s="207" t="s">
        <v>503</v>
      </c>
      <c r="N814" s="207" t="s">
        <v>508</v>
      </c>
      <c r="O814" s="207" t="s">
        <v>512</v>
      </c>
      <c r="P814" s="123">
        <f t="shared" si="52"/>
        <v>100</v>
      </c>
      <c r="Q814" s="208" t="str">
        <f t="shared" si="53"/>
        <v>Fuerte</v>
      </c>
      <c r="R814" s="207" t="s">
        <v>516</v>
      </c>
      <c r="S814" s="224" t="str">
        <f t="shared" si="54"/>
        <v>FuerteFuerte</v>
      </c>
      <c r="T814" s="224">
        <f>IFERROR(VLOOKUP(S814,'Tablas de calculos'!$AU$16:$AV$24,2,FALSE),"")</f>
        <v>1</v>
      </c>
      <c r="U814" s="208" t="str">
        <f>IFERROR(VLOOKUP(T814,'Tablas de calculos'!$AV$16:$AY$24,4),"")</f>
        <v>Fuerte</v>
      </c>
      <c r="V814" s="207" t="s">
        <v>578</v>
      </c>
      <c r="W814" s="207" t="s">
        <v>578</v>
      </c>
      <c r="X814" s="123" t="str">
        <f t="shared" si="55"/>
        <v>FuerteDirectamenteDirectamente</v>
      </c>
      <c r="Y814" s="208">
        <f>IFERROR(VLOOKUP(X814,'Tablas de calculos'!$AZ$4:$BE$11,5,FALSE),"")</f>
        <v>2</v>
      </c>
      <c r="Z814" s="208">
        <f>IFERROR(VLOOKUP(X814,'Tablas de calculos'!$AZ$4:$BE$11,6,FALSE),"")</f>
        <v>2</v>
      </c>
    </row>
    <row r="815" spans="1:26" ht="45" x14ac:dyDescent="0.25">
      <c r="A815" s="232" t="s">
        <v>122</v>
      </c>
      <c r="B815" s="61">
        <v>44</v>
      </c>
      <c r="C815" s="205" t="str">
        <f>+VLOOKUP(Tabla9[[#This Row],[Cod. Riesgo]],Tabla_Riesgos[[Número]:[Tipo de Riesgo]],6,FALSE)</f>
        <v>Operativo</v>
      </c>
      <c r="D815" s="119" t="s">
        <v>45</v>
      </c>
      <c r="E815" s="120" t="s">
        <v>668</v>
      </c>
      <c r="F815" s="121"/>
      <c r="G815" s="125" t="s">
        <v>273</v>
      </c>
      <c r="H815" s="472"/>
      <c r="I815" s="207" t="s">
        <v>486</v>
      </c>
      <c r="J815" s="207" t="s">
        <v>490</v>
      </c>
      <c r="K815" s="207" t="s">
        <v>494</v>
      </c>
      <c r="L815" s="207" t="s">
        <v>498</v>
      </c>
      <c r="M815" s="207" t="s">
        <v>503</v>
      </c>
      <c r="N815" s="207" t="s">
        <v>508</v>
      </c>
      <c r="O815" s="207" t="s">
        <v>512</v>
      </c>
      <c r="P815" s="123">
        <f t="shared" si="52"/>
        <v>100</v>
      </c>
      <c r="Q815" s="208" t="str">
        <f t="shared" si="53"/>
        <v>Fuerte</v>
      </c>
      <c r="R815" s="207" t="s">
        <v>516</v>
      </c>
      <c r="S815" s="224" t="str">
        <f t="shared" si="54"/>
        <v>FuerteFuerte</v>
      </c>
      <c r="T815" s="224">
        <f>IFERROR(VLOOKUP(S815,'Tablas de calculos'!$AU$16:$AV$24,2,FALSE),"")</f>
        <v>1</v>
      </c>
      <c r="U815" s="208" t="str">
        <f>IFERROR(VLOOKUP(T815,'Tablas de calculos'!$AV$16:$AY$24,4),"")</f>
        <v>Fuerte</v>
      </c>
      <c r="V815" s="207" t="s">
        <v>578</v>
      </c>
      <c r="W815" s="207" t="s">
        <v>578</v>
      </c>
      <c r="X815" s="123" t="str">
        <f t="shared" si="55"/>
        <v>FuerteDirectamenteDirectamente</v>
      </c>
      <c r="Y815" s="208">
        <f>IFERROR(VLOOKUP(X815,'Tablas de calculos'!$AZ$4:$BE$11,5,FALSE),"")</f>
        <v>2</v>
      </c>
      <c r="Z815" s="208">
        <f>IFERROR(VLOOKUP(X815,'Tablas de calculos'!$AZ$4:$BE$11,6,FALSE),"")</f>
        <v>2</v>
      </c>
    </row>
    <row r="816" spans="1:26" ht="90" x14ac:dyDescent="0.25">
      <c r="A816" s="232" t="s">
        <v>122</v>
      </c>
      <c r="B816" s="61">
        <v>44</v>
      </c>
      <c r="C816" s="205" t="str">
        <f>+VLOOKUP(Tabla9[[#This Row],[Cod. Riesgo]],Tabla_Riesgos[[Número]:[Tipo de Riesgo]],6,FALSE)</f>
        <v>Operativo</v>
      </c>
      <c r="D816" s="119" t="s">
        <v>45</v>
      </c>
      <c r="E816" s="120" t="s">
        <v>668</v>
      </c>
      <c r="F816" s="121"/>
      <c r="G816" s="125" t="s">
        <v>274</v>
      </c>
      <c r="H816" s="472"/>
      <c r="I816" s="207" t="s">
        <v>486</v>
      </c>
      <c r="J816" s="207" t="s">
        <v>490</v>
      </c>
      <c r="K816" s="207" t="s">
        <v>494</v>
      </c>
      <c r="L816" s="207" t="s">
        <v>498</v>
      </c>
      <c r="M816" s="207" t="s">
        <v>503</v>
      </c>
      <c r="N816" s="207" t="s">
        <v>508</v>
      </c>
      <c r="O816" s="207" t="s">
        <v>512</v>
      </c>
      <c r="P816" s="123">
        <f t="shared" si="52"/>
        <v>100</v>
      </c>
      <c r="Q816" s="208" t="str">
        <f t="shared" si="53"/>
        <v>Fuerte</v>
      </c>
      <c r="R816" s="207" t="s">
        <v>516</v>
      </c>
      <c r="S816" s="224" t="str">
        <f t="shared" si="54"/>
        <v>FuerteFuerte</v>
      </c>
      <c r="T816" s="224">
        <f>IFERROR(VLOOKUP(S816,'Tablas de calculos'!$AU$16:$AV$24,2,FALSE),"")</f>
        <v>1</v>
      </c>
      <c r="U816" s="208" t="str">
        <f>IFERROR(VLOOKUP(T816,'Tablas de calculos'!$AV$16:$AY$24,4),"")</f>
        <v>Fuerte</v>
      </c>
      <c r="V816" s="207" t="s">
        <v>578</v>
      </c>
      <c r="W816" s="207" t="s">
        <v>578</v>
      </c>
      <c r="X816" s="123" t="str">
        <f t="shared" si="55"/>
        <v>FuerteDirectamenteDirectamente</v>
      </c>
      <c r="Y816" s="208">
        <f>IFERROR(VLOOKUP(X816,'Tablas de calculos'!$AZ$4:$BE$11,5,FALSE),"")</f>
        <v>2</v>
      </c>
      <c r="Z816" s="208">
        <f>IFERROR(VLOOKUP(X816,'Tablas de calculos'!$AZ$4:$BE$11,6,FALSE),"")</f>
        <v>2</v>
      </c>
    </row>
    <row r="817" spans="1:26" ht="45" x14ac:dyDescent="0.25">
      <c r="A817" s="232" t="s">
        <v>122</v>
      </c>
      <c r="B817" s="61">
        <v>45</v>
      </c>
      <c r="C817" s="205" t="str">
        <f>+VLOOKUP(Tabla9[[#This Row],[Cod. Riesgo]],Tabla_Riesgos[[Número]:[Tipo de Riesgo]],6,FALSE)</f>
        <v>Operativo</v>
      </c>
      <c r="D817" s="119" t="s">
        <v>45</v>
      </c>
      <c r="E817" s="120" t="s">
        <v>46</v>
      </c>
      <c r="F817" s="121"/>
      <c r="G817" s="125" t="s">
        <v>275</v>
      </c>
      <c r="H817" s="472"/>
      <c r="I817" s="207" t="s">
        <v>486</v>
      </c>
      <c r="J817" s="207" t="s">
        <v>490</v>
      </c>
      <c r="K817" s="207" t="s">
        <v>494</v>
      </c>
      <c r="L817" s="207" t="s">
        <v>498</v>
      </c>
      <c r="M817" s="207" t="s">
        <v>503</v>
      </c>
      <c r="N817" s="207" t="s">
        <v>508</v>
      </c>
      <c r="O817" s="207" t="s">
        <v>512</v>
      </c>
      <c r="P817" s="123">
        <f t="shared" si="52"/>
        <v>100</v>
      </c>
      <c r="Q817" s="208" t="str">
        <f t="shared" si="53"/>
        <v>Fuerte</v>
      </c>
      <c r="R817" s="207" t="s">
        <v>516</v>
      </c>
      <c r="S817" s="224" t="str">
        <f t="shared" si="54"/>
        <v>FuerteFuerte</v>
      </c>
      <c r="T817" s="224">
        <f>IFERROR(VLOOKUP(S817,'Tablas de calculos'!$AU$16:$AV$24,2,FALSE),"")</f>
        <v>1</v>
      </c>
      <c r="U817" s="208" t="str">
        <f>IFERROR(VLOOKUP(T817,'Tablas de calculos'!$AV$16:$AY$24,4),"")</f>
        <v>Fuerte</v>
      </c>
      <c r="V817" s="207" t="s">
        <v>578</v>
      </c>
      <c r="W817" s="207" t="s">
        <v>578</v>
      </c>
      <c r="X817" s="123" t="str">
        <f t="shared" si="55"/>
        <v>FuerteDirectamenteDirectamente</v>
      </c>
      <c r="Y817" s="208">
        <f>IFERROR(VLOOKUP(X817,'Tablas de calculos'!$AZ$4:$BE$11,5,FALSE),"")</f>
        <v>2</v>
      </c>
      <c r="Z817" s="208">
        <f>IFERROR(VLOOKUP(X817,'Tablas de calculos'!$AZ$4:$BE$11,6,FALSE),"")</f>
        <v>2</v>
      </c>
    </row>
    <row r="818" spans="1:26" ht="45" x14ac:dyDescent="0.25">
      <c r="A818" s="232" t="s">
        <v>122</v>
      </c>
      <c r="B818" s="61">
        <v>45</v>
      </c>
      <c r="C818" s="205" t="str">
        <f>+VLOOKUP(Tabla9[[#This Row],[Cod. Riesgo]],Tabla_Riesgos[[Número]:[Tipo de Riesgo]],6,FALSE)</f>
        <v>Operativo</v>
      </c>
      <c r="D818" s="119" t="s">
        <v>45</v>
      </c>
      <c r="E818" s="120" t="s">
        <v>46</v>
      </c>
      <c r="F818" s="121"/>
      <c r="G818" s="125" t="s">
        <v>276</v>
      </c>
      <c r="H818" s="472"/>
      <c r="I818" s="207" t="s">
        <v>486</v>
      </c>
      <c r="J818" s="207" t="s">
        <v>490</v>
      </c>
      <c r="K818" s="207" t="s">
        <v>494</v>
      </c>
      <c r="L818" s="207" t="s">
        <v>498</v>
      </c>
      <c r="M818" s="207" t="s">
        <v>503</v>
      </c>
      <c r="N818" s="207" t="s">
        <v>508</v>
      </c>
      <c r="O818" s="207" t="s">
        <v>512</v>
      </c>
      <c r="P818" s="123">
        <f t="shared" si="52"/>
        <v>100</v>
      </c>
      <c r="Q818" s="208" t="str">
        <f t="shared" si="53"/>
        <v>Fuerte</v>
      </c>
      <c r="R818" s="207" t="s">
        <v>516</v>
      </c>
      <c r="S818" s="224" t="str">
        <f t="shared" si="54"/>
        <v>FuerteFuerte</v>
      </c>
      <c r="T818" s="224">
        <f>IFERROR(VLOOKUP(S818,'Tablas de calculos'!$AU$16:$AV$24,2,FALSE),"")</f>
        <v>1</v>
      </c>
      <c r="U818" s="208" t="str">
        <f>IFERROR(VLOOKUP(T818,'Tablas de calculos'!$AV$16:$AY$24,4),"")</f>
        <v>Fuerte</v>
      </c>
      <c r="V818" s="207" t="s">
        <v>578</v>
      </c>
      <c r="W818" s="207" t="s">
        <v>578</v>
      </c>
      <c r="X818" s="123" t="str">
        <f t="shared" si="55"/>
        <v>FuerteDirectamenteDirectamente</v>
      </c>
      <c r="Y818" s="208">
        <f>IFERROR(VLOOKUP(X818,'Tablas de calculos'!$AZ$4:$BE$11,5,FALSE),"")</f>
        <v>2</v>
      </c>
      <c r="Z818" s="208">
        <f>IFERROR(VLOOKUP(X818,'Tablas de calculos'!$AZ$4:$BE$11,6,FALSE),"")</f>
        <v>2</v>
      </c>
    </row>
    <row r="819" spans="1:26" ht="105" x14ac:dyDescent="0.25">
      <c r="A819" s="232" t="s">
        <v>122</v>
      </c>
      <c r="B819" s="61">
        <v>45</v>
      </c>
      <c r="C819" s="205" t="str">
        <f>+VLOOKUP(Tabla9[[#This Row],[Cod. Riesgo]],Tabla_Riesgos[[Número]:[Tipo de Riesgo]],6,FALSE)</f>
        <v>Operativo</v>
      </c>
      <c r="D819" s="119" t="s">
        <v>45</v>
      </c>
      <c r="E819" s="120" t="s">
        <v>46</v>
      </c>
      <c r="F819" s="121"/>
      <c r="G819" s="125" t="s">
        <v>277</v>
      </c>
      <c r="H819" s="472"/>
      <c r="I819" s="207" t="s">
        <v>486</v>
      </c>
      <c r="J819" s="207" t="s">
        <v>490</v>
      </c>
      <c r="K819" s="207" t="s">
        <v>494</v>
      </c>
      <c r="L819" s="207" t="s">
        <v>498</v>
      </c>
      <c r="M819" s="207" t="s">
        <v>503</v>
      </c>
      <c r="N819" s="207" t="s">
        <v>508</v>
      </c>
      <c r="O819" s="207" t="s">
        <v>512</v>
      </c>
      <c r="P819" s="123">
        <f t="shared" si="52"/>
        <v>100</v>
      </c>
      <c r="Q819" s="208" t="str">
        <f t="shared" si="53"/>
        <v>Fuerte</v>
      </c>
      <c r="R819" s="207" t="s">
        <v>516</v>
      </c>
      <c r="S819" s="224" t="str">
        <f t="shared" si="54"/>
        <v>FuerteFuerte</v>
      </c>
      <c r="T819" s="224">
        <f>IFERROR(VLOOKUP(S819,'Tablas de calculos'!$AU$16:$AV$24,2,FALSE),"")</f>
        <v>1</v>
      </c>
      <c r="U819" s="208" t="str">
        <f>IFERROR(VLOOKUP(T819,'Tablas de calculos'!$AV$16:$AY$24,4),"")</f>
        <v>Fuerte</v>
      </c>
      <c r="V819" s="207" t="s">
        <v>578</v>
      </c>
      <c r="W819" s="207" t="s">
        <v>578</v>
      </c>
      <c r="X819" s="123" t="str">
        <f t="shared" si="55"/>
        <v>FuerteDirectamenteDirectamente</v>
      </c>
      <c r="Y819" s="208">
        <f>IFERROR(VLOOKUP(X819,'Tablas de calculos'!$AZ$4:$BE$11,5,FALSE),"")</f>
        <v>2</v>
      </c>
      <c r="Z819" s="208">
        <f>IFERROR(VLOOKUP(X819,'Tablas de calculos'!$AZ$4:$BE$11,6,FALSE),"")</f>
        <v>2</v>
      </c>
    </row>
    <row r="820" spans="1:26" ht="150" x14ac:dyDescent="0.25">
      <c r="A820" s="232" t="s">
        <v>122</v>
      </c>
      <c r="B820" s="61">
        <v>45</v>
      </c>
      <c r="C820" s="205" t="str">
        <f>+VLOOKUP(Tabla9[[#This Row],[Cod. Riesgo]],Tabla_Riesgos[[Número]:[Tipo de Riesgo]],6,FALSE)</f>
        <v>Operativo</v>
      </c>
      <c r="D820" s="119" t="s">
        <v>45</v>
      </c>
      <c r="E820" s="120" t="s">
        <v>46</v>
      </c>
      <c r="F820" s="121"/>
      <c r="G820" s="125" t="s">
        <v>278</v>
      </c>
      <c r="H820" s="472"/>
      <c r="I820" s="207" t="s">
        <v>486</v>
      </c>
      <c r="J820" s="207" t="s">
        <v>490</v>
      </c>
      <c r="K820" s="207" t="s">
        <v>494</v>
      </c>
      <c r="L820" s="207" t="s">
        <v>498</v>
      </c>
      <c r="M820" s="207" t="s">
        <v>503</v>
      </c>
      <c r="N820" s="207" t="s">
        <v>508</v>
      </c>
      <c r="O820" s="207" t="s">
        <v>512</v>
      </c>
      <c r="P820" s="123">
        <f t="shared" si="52"/>
        <v>100</v>
      </c>
      <c r="Q820" s="208" t="str">
        <f t="shared" si="53"/>
        <v>Fuerte</v>
      </c>
      <c r="R820" s="207" t="s">
        <v>516</v>
      </c>
      <c r="S820" s="224" t="str">
        <f t="shared" si="54"/>
        <v>FuerteFuerte</v>
      </c>
      <c r="T820" s="224">
        <f>IFERROR(VLOOKUP(S820,'Tablas de calculos'!$AU$16:$AV$24,2,FALSE),"")</f>
        <v>1</v>
      </c>
      <c r="U820" s="208" t="str">
        <f>IFERROR(VLOOKUP(T820,'Tablas de calculos'!$AV$16:$AY$24,4),"")</f>
        <v>Fuerte</v>
      </c>
      <c r="V820" s="207" t="s">
        <v>578</v>
      </c>
      <c r="W820" s="207" t="s">
        <v>578</v>
      </c>
      <c r="X820" s="123" t="str">
        <f t="shared" si="55"/>
        <v>FuerteDirectamenteDirectamente</v>
      </c>
      <c r="Y820" s="208">
        <f>IFERROR(VLOOKUP(X820,'Tablas de calculos'!$AZ$4:$BE$11,5,FALSE),"")</f>
        <v>2</v>
      </c>
      <c r="Z820" s="208">
        <f>IFERROR(VLOOKUP(X820,'Tablas de calculos'!$AZ$4:$BE$11,6,FALSE),"")</f>
        <v>2</v>
      </c>
    </row>
    <row r="821" spans="1:26" ht="135" x14ac:dyDescent="0.25">
      <c r="A821" s="232" t="s">
        <v>122</v>
      </c>
      <c r="B821" s="61">
        <v>48</v>
      </c>
      <c r="C821" s="205" t="str">
        <f>+VLOOKUP(Tabla9[[#This Row],[Cod. Riesgo]],Tabla_Riesgos[[Número]:[Tipo de Riesgo]],6,FALSE)</f>
        <v>Operativo</v>
      </c>
      <c r="D821" s="119" t="s">
        <v>48</v>
      </c>
      <c r="E821" s="120" t="s">
        <v>52</v>
      </c>
      <c r="F821" s="121"/>
      <c r="G821" s="125" t="s">
        <v>279</v>
      </c>
      <c r="H821" s="472"/>
      <c r="I821" s="207" t="s">
        <v>486</v>
      </c>
      <c r="J821" s="207" t="s">
        <v>490</v>
      </c>
      <c r="K821" s="207" t="s">
        <v>494</v>
      </c>
      <c r="L821" s="207" t="s">
        <v>498</v>
      </c>
      <c r="M821" s="207" t="s">
        <v>503</v>
      </c>
      <c r="N821" s="207" t="s">
        <v>508</v>
      </c>
      <c r="O821" s="207" t="s">
        <v>512</v>
      </c>
      <c r="P821" s="123">
        <f t="shared" si="52"/>
        <v>100</v>
      </c>
      <c r="Q821" s="208" t="str">
        <f t="shared" si="53"/>
        <v>Fuerte</v>
      </c>
      <c r="R821" s="207" t="s">
        <v>516</v>
      </c>
      <c r="S821" s="224" t="str">
        <f t="shared" si="54"/>
        <v>FuerteFuerte</v>
      </c>
      <c r="T821" s="224">
        <f>IFERROR(VLOOKUP(S821,'Tablas de calculos'!$AU$16:$AV$24,2,FALSE),"")</f>
        <v>1</v>
      </c>
      <c r="U821" s="208" t="str">
        <f>IFERROR(VLOOKUP(T821,'Tablas de calculos'!$AV$16:$AY$24,4),"")</f>
        <v>Fuerte</v>
      </c>
      <c r="V821" s="207" t="s">
        <v>578</v>
      </c>
      <c r="W821" s="207" t="s">
        <v>578</v>
      </c>
      <c r="X821" s="123" t="str">
        <f t="shared" si="55"/>
        <v>FuerteDirectamenteDirectamente</v>
      </c>
      <c r="Y821" s="208">
        <f>IFERROR(VLOOKUP(X821,'Tablas de calculos'!$AZ$4:$BE$11,5,FALSE),"")</f>
        <v>2</v>
      </c>
      <c r="Z821" s="208">
        <f>IFERROR(VLOOKUP(X821,'Tablas de calculos'!$AZ$4:$BE$11,6,FALSE),"")</f>
        <v>2</v>
      </c>
    </row>
    <row r="822" spans="1:26" ht="45" x14ac:dyDescent="0.25">
      <c r="A822" s="232" t="s">
        <v>122</v>
      </c>
      <c r="B822" s="61">
        <v>48</v>
      </c>
      <c r="C822" s="205" t="str">
        <f>+VLOOKUP(Tabla9[[#This Row],[Cod. Riesgo]],Tabla_Riesgos[[Número]:[Tipo de Riesgo]],6,FALSE)</f>
        <v>Operativo</v>
      </c>
      <c r="D822" s="119" t="s">
        <v>48</v>
      </c>
      <c r="E822" s="120" t="s">
        <v>52</v>
      </c>
      <c r="F822" s="121"/>
      <c r="G822" s="125" t="s">
        <v>280</v>
      </c>
      <c r="H822" s="472"/>
      <c r="I822" s="207" t="s">
        <v>486</v>
      </c>
      <c r="J822" s="207" t="s">
        <v>490</v>
      </c>
      <c r="K822" s="207" t="s">
        <v>494</v>
      </c>
      <c r="L822" s="207" t="s">
        <v>498</v>
      </c>
      <c r="M822" s="207" t="s">
        <v>503</v>
      </c>
      <c r="N822" s="207" t="s">
        <v>508</v>
      </c>
      <c r="O822" s="207" t="s">
        <v>512</v>
      </c>
      <c r="P822" s="123">
        <f t="shared" si="52"/>
        <v>100</v>
      </c>
      <c r="Q822" s="208" t="str">
        <f t="shared" si="53"/>
        <v>Fuerte</v>
      </c>
      <c r="R822" s="207" t="s">
        <v>516</v>
      </c>
      <c r="S822" s="224" t="str">
        <f t="shared" si="54"/>
        <v>FuerteFuerte</v>
      </c>
      <c r="T822" s="224">
        <f>IFERROR(VLOOKUP(S822,'Tablas de calculos'!$AU$16:$AV$24,2,FALSE),"")</f>
        <v>1</v>
      </c>
      <c r="U822" s="208" t="str">
        <f>IFERROR(VLOOKUP(T822,'Tablas de calculos'!$AV$16:$AY$24,4),"")</f>
        <v>Fuerte</v>
      </c>
      <c r="V822" s="207" t="s">
        <v>578</v>
      </c>
      <c r="W822" s="207" t="s">
        <v>578</v>
      </c>
      <c r="X822" s="123" t="str">
        <f t="shared" si="55"/>
        <v>FuerteDirectamenteDirectamente</v>
      </c>
      <c r="Y822" s="208">
        <f>IFERROR(VLOOKUP(X822,'Tablas de calculos'!$AZ$4:$BE$11,5,FALSE),"")</f>
        <v>2</v>
      </c>
      <c r="Z822" s="208">
        <f>IFERROR(VLOOKUP(X822,'Tablas de calculos'!$AZ$4:$BE$11,6,FALSE),"")</f>
        <v>2</v>
      </c>
    </row>
    <row r="823" spans="1:26" ht="60" x14ac:dyDescent="0.25">
      <c r="A823" s="232" t="s">
        <v>122</v>
      </c>
      <c r="B823" s="61">
        <v>48</v>
      </c>
      <c r="C823" s="205" t="str">
        <f>+VLOOKUP(Tabla9[[#This Row],[Cod. Riesgo]],Tabla_Riesgos[[Número]:[Tipo de Riesgo]],6,FALSE)</f>
        <v>Operativo</v>
      </c>
      <c r="D823" s="119" t="s">
        <v>48</v>
      </c>
      <c r="E823" s="120" t="s">
        <v>52</v>
      </c>
      <c r="F823" s="121"/>
      <c r="G823" s="125" t="s">
        <v>281</v>
      </c>
      <c r="H823" s="472"/>
      <c r="I823" s="207" t="s">
        <v>486</v>
      </c>
      <c r="J823" s="207" t="s">
        <v>490</v>
      </c>
      <c r="K823" s="207" t="s">
        <v>494</v>
      </c>
      <c r="L823" s="207" t="s">
        <v>498</v>
      </c>
      <c r="M823" s="207" t="s">
        <v>503</v>
      </c>
      <c r="N823" s="207" t="s">
        <v>508</v>
      </c>
      <c r="O823" s="207" t="s">
        <v>512</v>
      </c>
      <c r="P823" s="123">
        <f t="shared" si="52"/>
        <v>100</v>
      </c>
      <c r="Q823" s="208" t="str">
        <f t="shared" si="53"/>
        <v>Fuerte</v>
      </c>
      <c r="R823" s="207" t="s">
        <v>516</v>
      </c>
      <c r="S823" s="224" t="str">
        <f t="shared" si="54"/>
        <v>FuerteFuerte</v>
      </c>
      <c r="T823" s="224">
        <f>IFERROR(VLOOKUP(S823,'Tablas de calculos'!$AU$16:$AV$24,2,FALSE),"")</f>
        <v>1</v>
      </c>
      <c r="U823" s="208" t="str">
        <f>IFERROR(VLOOKUP(T823,'Tablas de calculos'!$AV$16:$AY$24,4),"")</f>
        <v>Fuerte</v>
      </c>
      <c r="V823" s="207" t="s">
        <v>578</v>
      </c>
      <c r="W823" s="207" t="s">
        <v>578</v>
      </c>
      <c r="X823" s="123" t="str">
        <f t="shared" si="55"/>
        <v>FuerteDirectamenteDirectamente</v>
      </c>
      <c r="Y823" s="208">
        <f>IFERROR(VLOOKUP(X823,'Tablas de calculos'!$AZ$4:$BE$11,5,FALSE),"")</f>
        <v>2</v>
      </c>
      <c r="Z823" s="208">
        <f>IFERROR(VLOOKUP(X823,'Tablas de calculos'!$AZ$4:$BE$11,6,FALSE),"")</f>
        <v>2</v>
      </c>
    </row>
    <row r="824" spans="1:26" ht="45" x14ac:dyDescent="0.25">
      <c r="A824" s="232" t="s">
        <v>122</v>
      </c>
      <c r="B824" s="61">
        <v>48</v>
      </c>
      <c r="C824" s="205" t="str">
        <f>+VLOOKUP(Tabla9[[#This Row],[Cod. Riesgo]],Tabla_Riesgos[[Número]:[Tipo de Riesgo]],6,FALSE)</f>
        <v>Operativo</v>
      </c>
      <c r="D824" s="119" t="s">
        <v>48</v>
      </c>
      <c r="E824" s="120" t="s">
        <v>52</v>
      </c>
      <c r="F824" s="121"/>
      <c r="G824" s="125" t="s">
        <v>282</v>
      </c>
      <c r="H824" s="472"/>
      <c r="I824" s="207" t="s">
        <v>486</v>
      </c>
      <c r="J824" s="207" t="s">
        <v>490</v>
      </c>
      <c r="K824" s="207" t="s">
        <v>494</v>
      </c>
      <c r="L824" s="207" t="s">
        <v>498</v>
      </c>
      <c r="M824" s="207" t="s">
        <v>503</v>
      </c>
      <c r="N824" s="207" t="s">
        <v>508</v>
      </c>
      <c r="O824" s="207" t="s">
        <v>512</v>
      </c>
      <c r="P824" s="123">
        <f t="shared" si="52"/>
        <v>100</v>
      </c>
      <c r="Q824" s="208" t="str">
        <f t="shared" si="53"/>
        <v>Fuerte</v>
      </c>
      <c r="R824" s="207" t="s">
        <v>516</v>
      </c>
      <c r="S824" s="224" t="str">
        <f t="shared" si="54"/>
        <v>FuerteFuerte</v>
      </c>
      <c r="T824" s="224">
        <f>IFERROR(VLOOKUP(S824,'Tablas de calculos'!$AU$16:$AV$24,2,FALSE),"")</f>
        <v>1</v>
      </c>
      <c r="U824" s="208" t="str">
        <f>IFERROR(VLOOKUP(T824,'Tablas de calculos'!$AV$16:$AY$24,4),"")</f>
        <v>Fuerte</v>
      </c>
      <c r="V824" s="207" t="s">
        <v>578</v>
      </c>
      <c r="W824" s="207" t="s">
        <v>578</v>
      </c>
      <c r="X824" s="123" t="str">
        <f t="shared" si="55"/>
        <v>FuerteDirectamenteDirectamente</v>
      </c>
      <c r="Y824" s="208">
        <f>IFERROR(VLOOKUP(X824,'Tablas de calculos'!$AZ$4:$BE$11,5,FALSE),"")</f>
        <v>2</v>
      </c>
      <c r="Z824" s="208">
        <f>IFERROR(VLOOKUP(X824,'Tablas de calculos'!$AZ$4:$BE$11,6,FALSE),"")</f>
        <v>2</v>
      </c>
    </row>
    <row r="825" spans="1:26" ht="60" x14ac:dyDescent="0.25">
      <c r="A825" s="232" t="s">
        <v>122</v>
      </c>
      <c r="B825" s="61">
        <v>49</v>
      </c>
      <c r="C825" s="205" t="str">
        <f>+VLOOKUP(Tabla9[[#This Row],[Cod. Riesgo]],Tabla_Riesgos[[Número]:[Tipo de Riesgo]],6,FALSE)</f>
        <v>Operativo</v>
      </c>
      <c r="D825" s="119" t="s">
        <v>48</v>
      </c>
      <c r="E825" s="120" t="s">
        <v>54</v>
      </c>
      <c r="F825" s="121"/>
      <c r="G825" s="125" t="s">
        <v>283</v>
      </c>
      <c r="H825" s="472"/>
      <c r="I825" s="207" t="s">
        <v>486</v>
      </c>
      <c r="J825" s="207" t="s">
        <v>490</v>
      </c>
      <c r="K825" s="207" t="s">
        <v>494</v>
      </c>
      <c r="L825" s="207" t="s">
        <v>498</v>
      </c>
      <c r="M825" s="207" t="s">
        <v>503</v>
      </c>
      <c r="N825" s="207" t="s">
        <v>508</v>
      </c>
      <c r="O825" s="207" t="s">
        <v>512</v>
      </c>
      <c r="P825" s="123">
        <f t="shared" si="52"/>
        <v>100</v>
      </c>
      <c r="Q825" s="208" t="str">
        <f t="shared" si="53"/>
        <v>Fuerte</v>
      </c>
      <c r="R825" s="207" t="s">
        <v>516</v>
      </c>
      <c r="S825" s="224" t="str">
        <f t="shared" si="54"/>
        <v>FuerteFuerte</v>
      </c>
      <c r="T825" s="224">
        <f>IFERROR(VLOOKUP(S825,'Tablas de calculos'!$AU$16:$AV$24,2,FALSE),"")</f>
        <v>1</v>
      </c>
      <c r="U825" s="208" t="str">
        <f>IFERROR(VLOOKUP(T825,'Tablas de calculos'!$AV$16:$AY$24,4),"")</f>
        <v>Fuerte</v>
      </c>
      <c r="V825" s="207" t="s">
        <v>578</v>
      </c>
      <c r="W825" s="207" t="s">
        <v>578</v>
      </c>
      <c r="X825" s="123" t="str">
        <f t="shared" si="55"/>
        <v>FuerteDirectamenteDirectamente</v>
      </c>
      <c r="Y825" s="208">
        <f>IFERROR(VLOOKUP(X825,'Tablas de calculos'!$AZ$4:$BE$11,5,FALSE),"")</f>
        <v>2</v>
      </c>
      <c r="Z825" s="208">
        <f>IFERROR(VLOOKUP(X825,'Tablas de calculos'!$AZ$4:$BE$11,6,FALSE),"")</f>
        <v>2</v>
      </c>
    </row>
    <row r="826" spans="1:26" ht="45" x14ac:dyDescent="0.25">
      <c r="A826" s="232" t="s">
        <v>122</v>
      </c>
      <c r="B826" s="61">
        <v>49</v>
      </c>
      <c r="C826" s="205" t="str">
        <f>+VLOOKUP(Tabla9[[#This Row],[Cod. Riesgo]],Tabla_Riesgos[[Número]:[Tipo de Riesgo]],6,FALSE)</f>
        <v>Operativo</v>
      </c>
      <c r="D826" s="119" t="s">
        <v>48</v>
      </c>
      <c r="E826" s="120" t="s">
        <v>54</v>
      </c>
      <c r="F826" s="121"/>
      <c r="G826" s="125" t="s">
        <v>280</v>
      </c>
      <c r="H826" s="472"/>
      <c r="I826" s="207" t="s">
        <v>486</v>
      </c>
      <c r="J826" s="207" t="s">
        <v>490</v>
      </c>
      <c r="K826" s="207" t="s">
        <v>494</v>
      </c>
      <c r="L826" s="207" t="s">
        <v>498</v>
      </c>
      <c r="M826" s="207" t="s">
        <v>503</v>
      </c>
      <c r="N826" s="207" t="s">
        <v>508</v>
      </c>
      <c r="O826" s="207" t="s">
        <v>512</v>
      </c>
      <c r="P826" s="123">
        <f t="shared" si="52"/>
        <v>100</v>
      </c>
      <c r="Q826" s="208" t="str">
        <f t="shared" si="53"/>
        <v>Fuerte</v>
      </c>
      <c r="R826" s="207" t="s">
        <v>516</v>
      </c>
      <c r="S826" s="224" t="str">
        <f t="shared" si="54"/>
        <v>FuerteFuerte</v>
      </c>
      <c r="T826" s="224">
        <f>IFERROR(VLOOKUP(S826,'Tablas de calculos'!$AU$16:$AV$24,2,FALSE),"")</f>
        <v>1</v>
      </c>
      <c r="U826" s="208" t="str">
        <f>IFERROR(VLOOKUP(T826,'Tablas de calculos'!$AV$16:$AY$24,4),"")</f>
        <v>Fuerte</v>
      </c>
      <c r="V826" s="207" t="s">
        <v>578</v>
      </c>
      <c r="W826" s="207" t="s">
        <v>578</v>
      </c>
      <c r="X826" s="123" t="str">
        <f t="shared" si="55"/>
        <v>FuerteDirectamenteDirectamente</v>
      </c>
      <c r="Y826" s="208">
        <f>IFERROR(VLOOKUP(X826,'Tablas de calculos'!$AZ$4:$BE$11,5,FALSE),"")</f>
        <v>2</v>
      </c>
      <c r="Z826" s="208">
        <f>IFERROR(VLOOKUP(X826,'Tablas de calculos'!$AZ$4:$BE$11,6,FALSE),"")</f>
        <v>2</v>
      </c>
    </row>
    <row r="827" spans="1:26" ht="60" x14ac:dyDescent="0.25">
      <c r="A827" s="232" t="s">
        <v>122</v>
      </c>
      <c r="B827" s="61">
        <v>49</v>
      </c>
      <c r="C827" s="205" t="str">
        <f>+VLOOKUP(Tabla9[[#This Row],[Cod. Riesgo]],Tabla_Riesgos[[Número]:[Tipo de Riesgo]],6,FALSE)</f>
        <v>Operativo</v>
      </c>
      <c r="D827" s="119" t="s">
        <v>48</v>
      </c>
      <c r="E827" s="120" t="s">
        <v>54</v>
      </c>
      <c r="F827" s="121"/>
      <c r="G827" s="125" t="s">
        <v>284</v>
      </c>
      <c r="H827" s="472"/>
      <c r="I827" s="207" t="s">
        <v>486</v>
      </c>
      <c r="J827" s="207" t="s">
        <v>490</v>
      </c>
      <c r="K827" s="207" t="s">
        <v>494</v>
      </c>
      <c r="L827" s="207" t="s">
        <v>498</v>
      </c>
      <c r="M827" s="207" t="s">
        <v>503</v>
      </c>
      <c r="N827" s="207" t="s">
        <v>508</v>
      </c>
      <c r="O827" s="207" t="s">
        <v>512</v>
      </c>
      <c r="P827" s="123">
        <f t="shared" si="52"/>
        <v>100</v>
      </c>
      <c r="Q827" s="208" t="str">
        <f t="shared" si="53"/>
        <v>Fuerte</v>
      </c>
      <c r="R827" s="207" t="s">
        <v>516</v>
      </c>
      <c r="S827" s="224" t="str">
        <f t="shared" si="54"/>
        <v>FuerteFuerte</v>
      </c>
      <c r="T827" s="224">
        <f>IFERROR(VLOOKUP(S827,'Tablas de calculos'!$AU$16:$AV$24,2,FALSE),"")</f>
        <v>1</v>
      </c>
      <c r="U827" s="208" t="str">
        <f>IFERROR(VLOOKUP(T827,'Tablas de calculos'!$AV$16:$AY$24,4),"")</f>
        <v>Fuerte</v>
      </c>
      <c r="V827" s="207" t="s">
        <v>578</v>
      </c>
      <c r="W827" s="207" t="s">
        <v>578</v>
      </c>
      <c r="X827" s="123" t="str">
        <f t="shared" si="55"/>
        <v>FuerteDirectamenteDirectamente</v>
      </c>
      <c r="Y827" s="208">
        <f>IFERROR(VLOOKUP(X827,'Tablas de calculos'!$AZ$4:$BE$11,5,FALSE),"")</f>
        <v>2</v>
      </c>
      <c r="Z827" s="208">
        <f>IFERROR(VLOOKUP(X827,'Tablas de calculos'!$AZ$4:$BE$11,6,FALSE),"")</f>
        <v>2</v>
      </c>
    </row>
    <row r="828" spans="1:26" ht="45" x14ac:dyDescent="0.25">
      <c r="A828" s="232" t="s">
        <v>122</v>
      </c>
      <c r="B828" s="61">
        <v>49</v>
      </c>
      <c r="C828" s="205" t="str">
        <f>+VLOOKUP(Tabla9[[#This Row],[Cod. Riesgo]],Tabla_Riesgos[[Número]:[Tipo de Riesgo]],6,FALSE)</f>
        <v>Operativo</v>
      </c>
      <c r="D828" s="119" t="s">
        <v>48</v>
      </c>
      <c r="E828" s="120" t="s">
        <v>54</v>
      </c>
      <c r="F828" s="121"/>
      <c r="G828" s="125" t="s">
        <v>282</v>
      </c>
      <c r="H828" s="472"/>
      <c r="I828" s="207" t="s">
        <v>486</v>
      </c>
      <c r="J828" s="207" t="s">
        <v>490</v>
      </c>
      <c r="K828" s="207" t="s">
        <v>494</v>
      </c>
      <c r="L828" s="207" t="s">
        <v>498</v>
      </c>
      <c r="M828" s="207" t="s">
        <v>503</v>
      </c>
      <c r="N828" s="207" t="s">
        <v>508</v>
      </c>
      <c r="O828" s="207" t="s">
        <v>512</v>
      </c>
      <c r="P828" s="123">
        <f t="shared" si="52"/>
        <v>100</v>
      </c>
      <c r="Q828" s="208" t="str">
        <f t="shared" si="53"/>
        <v>Fuerte</v>
      </c>
      <c r="R828" s="207" t="s">
        <v>516</v>
      </c>
      <c r="S828" s="224" t="str">
        <f t="shared" si="54"/>
        <v>FuerteFuerte</v>
      </c>
      <c r="T828" s="224">
        <f>IFERROR(VLOOKUP(S828,'Tablas de calculos'!$AU$16:$AV$24,2,FALSE),"")</f>
        <v>1</v>
      </c>
      <c r="U828" s="208" t="str">
        <f>IFERROR(VLOOKUP(T828,'Tablas de calculos'!$AV$16:$AY$24,4),"")</f>
        <v>Fuerte</v>
      </c>
      <c r="V828" s="207" t="s">
        <v>578</v>
      </c>
      <c r="W828" s="207" t="s">
        <v>578</v>
      </c>
      <c r="X828" s="123" t="str">
        <f t="shared" si="55"/>
        <v>FuerteDirectamenteDirectamente</v>
      </c>
      <c r="Y828" s="208">
        <f>IFERROR(VLOOKUP(X828,'Tablas de calculos'!$AZ$4:$BE$11,5,FALSE),"")</f>
        <v>2</v>
      </c>
      <c r="Z828" s="208">
        <f>IFERROR(VLOOKUP(X828,'Tablas de calculos'!$AZ$4:$BE$11,6,FALSE),"")</f>
        <v>2</v>
      </c>
    </row>
    <row r="829" spans="1:26" ht="135" x14ac:dyDescent="0.25">
      <c r="A829" s="232" t="s">
        <v>122</v>
      </c>
      <c r="B829" s="61">
        <v>50</v>
      </c>
      <c r="C829" s="205" t="str">
        <f>+VLOOKUP(Tabla9[[#This Row],[Cod. Riesgo]],Tabla_Riesgos[[Número]:[Tipo de Riesgo]],6,FALSE)</f>
        <v>Operativo</v>
      </c>
      <c r="D829" s="119" t="s">
        <v>55</v>
      </c>
      <c r="E829" s="120" t="s">
        <v>670</v>
      </c>
      <c r="F829" s="121"/>
      <c r="G829" s="125" t="s">
        <v>285</v>
      </c>
      <c r="H829" s="472"/>
      <c r="I829" s="207" t="s">
        <v>486</v>
      </c>
      <c r="J829" s="207" t="s">
        <v>490</v>
      </c>
      <c r="K829" s="207" t="s">
        <v>494</v>
      </c>
      <c r="L829" s="207" t="s">
        <v>498</v>
      </c>
      <c r="M829" s="207" t="s">
        <v>503</v>
      </c>
      <c r="N829" s="207" t="s">
        <v>508</v>
      </c>
      <c r="O829" s="207" t="s">
        <v>512</v>
      </c>
      <c r="P829" s="123">
        <f t="shared" si="52"/>
        <v>100</v>
      </c>
      <c r="Q829" s="208" t="str">
        <f t="shared" si="53"/>
        <v>Fuerte</v>
      </c>
      <c r="R829" s="207" t="s">
        <v>516</v>
      </c>
      <c r="S829" s="224" t="str">
        <f t="shared" si="54"/>
        <v>FuerteFuerte</v>
      </c>
      <c r="T829" s="224">
        <f>IFERROR(VLOOKUP(S829,'Tablas de calculos'!$AU$16:$AV$24,2,FALSE),"")</f>
        <v>1</v>
      </c>
      <c r="U829" s="208" t="str">
        <f>IFERROR(VLOOKUP(T829,'Tablas de calculos'!$AV$16:$AY$24,4),"")</f>
        <v>Fuerte</v>
      </c>
      <c r="V829" s="207" t="s">
        <v>578</v>
      </c>
      <c r="W829" s="207" t="s">
        <v>578</v>
      </c>
      <c r="X829" s="123" t="str">
        <f t="shared" si="55"/>
        <v>FuerteDirectamenteDirectamente</v>
      </c>
      <c r="Y829" s="208">
        <f>IFERROR(VLOOKUP(X829,'Tablas de calculos'!$AZ$4:$BE$11,5,FALSE),"")</f>
        <v>2</v>
      </c>
      <c r="Z829" s="208">
        <f>IFERROR(VLOOKUP(X829,'Tablas de calculos'!$AZ$4:$BE$11,6,FALSE),"")</f>
        <v>2</v>
      </c>
    </row>
    <row r="830" spans="1:26" ht="60" x14ac:dyDescent="0.25">
      <c r="A830" s="232" t="s">
        <v>122</v>
      </c>
      <c r="B830" s="61">
        <v>50</v>
      </c>
      <c r="C830" s="205" t="str">
        <f>+VLOOKUP(Tabla9[[#This Row],[Cod. Riesgo]],Tabla_Riesgos[[Número]:[Tipo de Riesgo]],6,FALSE)</f>
        <v>Operativo</v>
      </c>
      <c r="D830" s="119" t="s">
        <v>55</v>
      </c>
      <c r="E830" s="120" t="s">
        <v>670</v>
      </c>
      <c r="F830" s="121"/>
      <c r="G830" s="125" t="s">
        <v>1183</v>
      </c>
      <c r="H830" s="472"/>
      <c r="I830" s="207" t="s">
        <v>486</v>
      </c>
      <c r="J830" s="207" t="s">
        <v>490</v>
      </c>
      <c r="K830" s="207" t="s">
        <v>494</v>
      </c>
      <c r="L830" s="207" t="s">
        <v>498</v>
      </c>
      <c r="M830" s="207" t="s">
        <v>503</v>
      </c>
      <c r="N830" s="207" t="s">
        <v>508</v>
      </c>
      <c r="O830" s="207" t="s">
        <v>512</v>
      </c>
      <c r="P830" s="123">
        <f t="shared" si="52"/>
        <v>100</v>
      </c>
      <c r="Q830" s="208" t="str">
        <f t="shared" si="53"/>
        <v>Fuerte</v>
      </c>
      <c r="R830" s="207" t="s">
        <v>516</v>
      </c>
      <c r="S830" s="224" t="str">
        <f t="shared" si="54"/>
        <v>FuerteFuerte</v>
      </c>
      <c r="T830" s="224">
        <f>IFERROR(VLOOKUP(S830,'Tablas de calculos'!$AU$16:$AV$24,2,FALSE),"")</f>
        <v>1</v>
      </c>
      <c r="U830" s="208" t="str">
        <f>IFERROR(VLOOKUP(T830,'Tablas de calculos'!$AV$16:$AY$24,4),"")</f>
        <v>Fuerte</v>
      </c>
      <c r="V830" s="207" t="s">
        <v>578</v>
      </c>
      <c r="W830" s="207" t="s">
        <v>578</v>
      </c>
      <c r="X830" s="123" t="str">
        <f t="shared" si="55"/>
        <v>FuerteDirectamenteDirectamente</v>
      </c>
      <c r="Y830" s="208">
        <f>IFERROR(VLOOKUP(X830,'Tablas de calculos'!$AZ$4:$BE$11,5,FALSE),"")</f>
        <v>2</v>
      </c>
      <c r="Z830" s="208">
        <f>IFERROR(VLOOKUP(X830,'Tablas de calculos'!$AZ$4:$BE$11,6,FALSE),"")</f>
        <v>2</v>
      </c>
    </row>
    <row r="831" spans="1:26" ht="45" x14ac:dyDescent="0.25">
      <c r="A831" s="232" t="s">
        <v>122</v>
      </c>
      <c r="B831" s="61">
        <v>50</v>
      </c>
      <c r="C831" s="205" t="str">
        <f>+VLOOKUP(Tabla9[[#This Row],[Cod. Riesgo]],Tabla_Riesgos[[Número]:[Tipo de Riesgo]],6,FALSE)</f>
        <v>Operativo</v>
      </c>
      <c r="D831" s="119" t="s">
        <v>55</v>
      </c>
      <c r="E831" s="120" t="s">
        <v>670</v>
      </c>
      <c r="F831" s="121"/>
      <c r="G831" s="125" t="s">
        <v>189</v>
      </c>
      <c r="H831" s="472"/>
      <c r="I831" s="207" t="s">
        <v>486</v>
      </c>
      <c r="J831" s="207" t="s">
        <v>490</v>
      </c>
      <c r="K831" s="207" t="s">
        <v>494</v>
      </c>
      <c r="L831" s="207" t="s">
        <v>498</v>
      </c>
      <c r="M831" s="207" t="s">
        <v>503</v>
      </c>
      <c r="N831" s="207" t="s">
        <v>508</v>
      </c>
      <c r="O831" s="207" t="s">
        <v>512</v>
      </c>
      <c r="P831" s="123">
        <f t="shared" si="52"/>
        <v>100</v>
      </c>
      <c r="Q831" s="208" t="str">
        <f t="shared" si="53"/>
        <v>Fuerte</v>
      </c>
      <c r="R831" s="207" t="s">
        <v>516</v>
      </c>
      <c r="S831" s="224" t="str">
        <f t="shared" si="54"/>
        <v>FuerteFuerte</v>
      </c>
      <c r="T831" s="224">
        <f>IFERROR(VLOOKUP(S831,'Tablas de calculos'!$AU$16:$AV$24,2,FALSE),"")</f>
        <v>1</v>
      </c>
      <c r="U831" s="208" t="str">
        <f>IFERROR(VLOOKUP(T831,'Tablas de calculos'!$AV$16:$AY$24,4),"")</f>
        <v>Fuerte</v>
      </c>
      <c r="V831" s="207" t="s">
        <v>578</v>
      </c>
      <c r="W831" s="207" t="s">
        <v>578</v>
      </c>
      <c r="X831" s="123" t="str">
        <f t="shared" si="55"/>
        <v>FuerteDirectamenteDirectamente</v>
      </c>
      <c r="Y831" s="208">
        <f>IFERROR(VLOOKUP(X831,'Tablas de calculos'!$AZ$4:$BE$11,5,FALSE),"")</f>
        <v>2</v>
      </c>
      <c r="Z831" s="208">
        <f>IFERROR(VLOOKUP(X831,'Tablas de calculos'!$AZ$4:$BE$11,6,FALSE),"")</f>
        <v>2</v>
      </c>
    </row>
    <row r="832" spans="1:26" ht="60" x14ac:dyDescent="0.25">
      <c r="A832" s="232" t="s">
        <v>122</v>
      </c>
      <c r="B832" s="61">
        <v>50</v>
      </c>
      <c r="C832" s="205" t="str">
        <f>+VLOOKUP(Tabla9[[#This Row],[Cod. Riesgo]],Tabla_Riesgos[[Número]:[Tipo de Riesgo]],6,FALSE)</f>
        <v>Operativo</v>
      </c>
      <c r="D832" s="119" t="s">
        <v>55</v>
      </c>
      <c r="E832" s="120" t="s">
        <v>670</v>
      </c>
      <c r="F832" s="121"/>
      <c r="G832" s="125" t="s">
        <v>221</v>
      </c>
      <c r="H832" s="472"/>
      <c r="I832" s="207" t="s">
        <v>486</v>
      </c>
      <c r="J832" s="207" t="s">
        <v>490</v>
      </c>
      <c r="K832" s="207" t="s">
        <v>494</v>
      </c>
      <c r="L832" s="207" t="s">
        <v>498</v>
      </c>
      <c r="M832" s="207" t="s">
        <v>503</v>
      </c>
      <c r="N832" s="207" t="s">
        <v>508</v>
      </c>
      <c r="O832" s="207" t="s">
        <v>512</v>
      </c>
      <c r="P832" s="123">
        <f t="shared" si="52"/>
        <v>100</v>
      </c>
      <c r="Q832" s="208" t="str">
        <f t="shared" si="53"/>
        <v>Fuerte</v>
      </c>
      <c r="R832" s="207" t="s">
        <v>516</v>
      </c>
      <c r="S832" s="224" t="str">
        <f t="shared" si="54"/>
        <v>FuerteFuerte</v>
      </c>
      <c r="T832" s="224">
        <f>IFERROR(VLOOKUP(S832,'Tablas de calculos'!$AU$16:$AV$24,2,FALSE),"")</f>
        <v>1</v>
      </c>
      <c r="U832" s="208" t="str">
        <f>IFERROR(VLOOKUP(T832,'Tablas de calculos'!$AV$16:$AY$24,4),"")</f>
        <v>Fuerte</v>
      </c>
      <c r="V832" s="207" t="s">
        <v>578</v>
      </c>
      <c r="W832" s="207" t="s">
        <v>578</v>
      </c>
      <c r="X832" s="123" t="str">
        <f t="shared" si="55"/>
        <v>FuerteDirectamenteDirectamente</v>
      </c>
      <c r="Y832" s="208">
        <f>IFERROR(VLOOKUP(X832,'Tablas de calculos'!$AZ$4:$BE$11,5,FALSE),"")</f>
        <v>2</v>
      </c>
      <c r="Z832" s="208">
        <f>IFERROR(VLOOKUP(X832,'Tablas de calculos'!$AZ$4:$BE$11,6,FALSE),"")</f>
        <v>2</v>
      </c>
    </row>
    <row r="833" spans="1:26" ht="60" x14ac:dyDescent="0.25">
      <c r="A833" s="232" t="s">
        <v>122</v>
      </c>
      <c r="B833" s="61">
        <v>51</v>
      </c>
      <c r="C833" s="205" t="str">
        <f>+VLOOKUP(Tabla9[[#This Row],[Cod. Riesgo]],Tabla_Riesgos[[Número]:[Tipo de Riesgo]],6,FALSE)</f>
        <v>Operativo</v>
      </c>
      <c r="D833" s="119" t="s">
        <v>55</v>
      </c>
      <c r="E833" s="120" t="s">
        <v>671</v>
      </c>
      <c r="F833" s="121"/>
      <c r="G833" s="125" t="s">
        <v>286</v>
      </c>
      <c r="H833" s="472"/>
      <c r="I833" s="207" t="s">
        <v>486</v>
      </c>
      <c r="J833" s="207" t="s">
        <v>491</v>
      </c>
      <c r="K833" s="207" t="s">
        <v>494</v>
      </c>
      <c r="L833" s="207" t="s">
        <v>498</v>
      </c>
      <c r="M833" s="207" t="s">
        <v>503</v>
      </c>
      <c r="N833" s="207" t="s">
        <v>508</v>
      </c>
      <c r="O833" s="207" t="s">
        <v>554</v>
      </c>
      <c r="P833" s="123">
        <f t="shared" si="52"/>
        <v>80</v>
      </c>
      <c r="Q833" s="208" t="str">
        <f t="shared" si="53"/>
        <v>Debil</v>
      </c>
      <c r="R833" s="207" t="s">
        <v>516</v>
      </c>
      <c r="S833" s="224" t="str">
        <f t="shared" si="54"/>
        <v>DebilFuerte</v>
      </c>
      <c r="T833" s="224">
        <f>IFERROR(VLOOKUP(S833,'Tablas de calculos'!$AU$16:$AV$24,2,FALSE),"")</f>
        <v>7</v>
      </c>
      <c r="U833" s="208" t="str">
        <f>IFERROR(VLOOKUP(T833,'Tablas de calculos'!$AV$16:$AY$24,4),"")</f>
        <v>Débil</v>
      </c>
      <c r="V833" s="207" t="s">
        <v>578</v>
      </c>
      <c r="W833" s="207" t="s">
        <v>578</v>
      </c>
      <c r="X833" s="123" t="str">
        <f t="shared" si="55"/>
        <v>DébilDirectamenteDirectamente</v>
      </c>
      <c r="Y833" s="208" t="str">
        <f>IFERROR(VLOOKUP(X833,'Tablas de calculos'!$AZ$4:$BE$11,5,FALSE),"")</f>
        <v/>
      </c>
      <c r="Z833" s="208" t="str">
        <f>IFERROR(VLOOKUP(X833,'Tablas de calculos'!$AZ$4:$BE$11,6,FALSE),"")</f>
        <v/>
      </c>
    </row>
    <row r="834" spans="1:26" ht="120" x14ac:dyDescent="0.25">
      <c r="A834" s="232" t="s">
        <v>122</v>
      </c>
      <c r="B834" s="61">
        <v>52</v>
      </c>
      <c r="C834" s="205" t="str">
        <f>+VLOOKUP(Tabla9[[#This Row],[Cod. Riesgo]],Tabla_Riesgos[[Número]:[Tipo de Riesgo]],6,FALSE)</f>
        <v>Operativo</v>
      </c>
      <c r="D834" s="119" t="s">
        <v>55</v>
      </c>
      <c r="E834" s="120" t="s">
        <v>56</v>
      </c>
      <c r="F834" s="121"/>
      <c r="G834" s="125" t="s">
        <v>287</v>
      </c>
      <c r="H834" s="472"/>
      <c r="I834" s="207" t="s">
        <v>486</v>
      </c>
      <c r="J834" s="207" t="s">
        <v>490</v>
      </c>
      <c r="K834" s="207" t="s">
        <v>494</v>
      </c>
      <c r="L834" s="207" t="s">
        <v>498</v>
      </c>
      <c r="M834" s="207" t="s">
        <v>503</v>
      </c>
      <c r="N834" s="207" t="s">
        <v>508</v>
      </c>
      <c r="O834" s="207" t="s">
        <v>512</v>
      </c>
      <c r="P834" s="123">
        <f t="shared" si="52"/>
        <v>100</v>
      </c>
      <c r="Q834" s="208" t="str">
        <f t="shared" si="53"/>
        <v>Fuerte</v>
      </c>
      <c r="R834" s="207" t="s">
        <v>516</v>
      </c>
      <c r="S834" s="224" t="str">
        <f t="shared" si="54"/>
        <v>FuerteFuerte</v>
      </c>
      <c r="T834" s="224">
        <f>IFERROR(VLOOKUP(S834,'Tablas de calculos'!$AU$16:$AV$24,2,FALSE),"")</f>
        <v>1</v>
      </c>
      <c r="U834" s="208" t="str">
        <f>IFERROR(VLOOKUP(T834,'Tablas de calculos'!$AV$16:$AY$24,4),"")</f>
        <v>Fuerte</v>
      </c>
      <c r="V834" s="207" t="s">
        <v>578</v>
      </c>
      <c r="W834" s="207" t="s">
        <v>578</v>
      </c>
      <c r="X834" s="123" t="str">
        <f t="shared" si="55"/>
        <v>FuerteDirectamenteDirectamente</v>
      </c>
      <c r="Y834" s="208">
        <f>IFERROR(VLOOKUP(X834,'Tablas de calculos'!$AZ$4:$BE$11,5,FALSE),"")</f>
        <v>2</v>
      </c>
      <c r="Z834" s="208">
        <f>IFERROR(VLOOKUP(X834,'Tablas de calculos'!$AZ$4:$BE$11,6,FALSE),"")</f>
        <v>2</v>
      </c>
    </row>
    <row r="835" spans="1:26" ht="105" x14ac:dyDescent="0.25">
      <c r="A835" s="232" t="s">
        <v>122</v>
      </c>
      <c r="B835" s="61">
        <v>53</v>
      </c>
      <c r="C835" s="205" t="str">
        <f>+VLOOKUP(Tabla9[[#This Row],[Cod. Riesgo]],Tabla_Riesgos[[Número]:[Tipo de Riesgo]],6,FALSE)</f>
        <v>Seguridad de la Información</v>
      </c>
      <c r="D835" s="119" t="s">
        <v>57</v>
      </c>
      <c r="E835" s="120" t="s">
        <v>58</v>
      </c>
      <c r="F835" s="121"/>
      <c r="G835" s="125" t="s">
        <v>288</v>
      </c>
      <c r="H835" s="472"/>
      <c r="I835" s="207" t="s">
        <v>486</v>
      </c>
      <c r="J835" s="207" t="s">
        <v>490</v>
      </c>
      <c r="K835" s="207" t="s">
        <v>494</v>
      </c>
      <c r="L835" s="207" t="s">
        <v>498</v>
      </c>
      <c r="M835" s="207" t="s">
        <v>503</v>
      </c>
      <c r="N835" s="207" t="s">
        <v>508</v>
      </c>
      <c r="O835" s="207" t="s">
        <v>512</v>
      </c>
      <c r="P835" s="123">
        <f t="shared" si="52"/>
        <v>100</v>
      </c>
      <c r="Q835" s="208" t="str">
        <f t="shared" si="53"/>
        <v>Fuerte</v>
      </c>
      <c r="R835" s="207" t="s">
        <v>516</v>
      </c>
      <c r="S835" s="224" t="str">
        <f t="shared" si="54"/>
        <v>FuerteFuerte</v>
      </c>
      <c r="T835" s="224">
        <f>IFERROR(VLOOKUP(S835,'Tablas de calculos'!$AU$16:$AV$24,2,FALSE),"")</f>
        <v>1</v>
      </c>
      <c r="U835" s="208" t="str">
        <f>IFERROR(VLOOKUP(T835,'Tablas de calculos'!$AV$16:$AY$24,4),"")</f>
        <v>Fuerte</v>
      </c>
      <c r="V835" s="207" t="s">
        <v>578</v>
      </c>
      <c r="W835" s="207" t="s">
        <v>578</v>
      </c>
      <c r="X835" s="123" t="str">
        <f t="shared" si="55"/>
        <v>FuerteDirectamenteDirectamente</v>
      </c>
      <c r="Y835" s="208">
        <f>IFERROR(VLOOKUP(X835,'Tablas de calculos'!$AZ$4:$BE$11,5,FALSE),"")</f>
        <v>2</v>
      </c>
      <c r="Z835" s="208">
        <f>IFERROR(VLOOKUP(X835,'Tablas de calculos'!$AZ$4:$BE$11,6,FALSE),"")</f>
        <v>2</v>
      </c>
    </row>
    <row r="836" spans="1:26" ht="165" x14ac:dyDescent="0.25">
      <c r="A836" s="232" t="s">
        <v>122</v>
      </c>
      <c r="B836" s="61">
        <v>54</v>
      </c>
      <c r="C836" s="205" t="str">
        <f>+VLOOKUP(Tabla9[[#This Row],[Cod. Riesgo]],Tabla_Riesgos[[Número]:[Tipo de Riesgo]],6,FALSE)</f>
        <v>Operativo</v>
      </c>
      <c r="D836" s="119" t="s">
        <v>57</v>
      </c>
      <c r="E836" s="120" t="s">
        <v>59</v>
      </c>
      <c r="F836" s="121"/>
      <c r="G836" s="125" t="s">
        <v>289</v>
      </c>
      <c r="H836" s="472"/>
      <c r="I836" s="207" t="s">
        <v>486</v>
      </c>
      <c r="J836" s="207" t="s">
        <v>490</v>
      </c>
      <c r="K836" s="207" t="s">
        <v>494</v>
      </c>
      <c r="L836" s="207" t="s">
        <v>498</v>
      </c>
      <c r="M836" s="207" t="s">
        <v>503</v>
      </c>
      <c r="N836" s="207" t="s">
        <v>508</v>
      </c>
      <c r="O836" s="207" t="s">
        <v>512</v>
      </c>
      <c r="P836" s="123">
        <f t="shared" si="52"/>
        <v>100</v>
      </c>
      <c r="Q836" s="208" t="str">
        <f t="shared" si="53"/>
        <v>Fuerte</v>
      </c>
      <c r="R836" s="207" t="s">
        <v>516</v>
      </c>
      <c r="S836" s="224" t="str">
        <f t="shared" si="54"/>
        <v>FuerteFuerte</v>
      </c>
      <c r="T836" s="224">
        <f>IFERROR(VLOOKUP(S836,'Tablas de calculos'!$AU$16:$AV$24,2,FALSE),"")</f>
        <v>1</v>
      </c>
      <c r="U836" s="208" t="str">
        <f>IFERROR(VLOOKUP(T836,'Tablas de calculos'!$AV$16:$AY$24,4),"")</f>
        <v>Fuerte</v>
      </c>
      <c r="V836" s="207" t="s">
        <v>578</v>
      </c>
      <c r="W836" s="207" t="s">
        <v>578</v>
      </c>
      <c r="X836" s="123" t="str">
        <f t="shared" si="55"/>
        <v>FuerteDirectamenteDirectamente</v>
      </c>
      <c r="Y836" s="208">
        <f>IFERROR(VLOOKUP(X836,'Tablas de calculos'!$AZ$4:$BE$11,5,FALSE),"")</f>
        <v>2</v>
      </c>
      <c r="Z836" s="208">
        <f>IFERROR(VLOOKUP(X836,'Tablas de calculos'!$AZ$4:$BE$11,6,FALSE),"")</f>
        <v>2</v>
      </c>
    </row>
    <row r="837" spans="1:26" ht="120" x14ac:dyDescent="0.25">
      <c r="A837" s="232" t="s">
        <v>122</v>
      </c>
      <c r="B837" s="61">
        <v>54</v>
      </c>
      <c r="C837" s="205" t="str">
        <f>+VLOOKUP(Tabla9[[#This Row],[Cod. Riesgo]],Tabla_Riesgos[[Número]:[Tipo de Riesgo]],6,FALSE)</f>
        <v>Operativo</v>
      </c>
      <c r="D837" s="119" t="s">
        <v>57</v>
      </c>
      <c r="E837" s="120" t="s">
        <v>59</v>
      </c>
      <c r="F837" s="121"/>
      <c r="G837" s="125" t="s">
        <v>290</v>
      </c>
      <c r="H837" s="472"/>
      <c r="I837" s="207" t="s">
        <v>486</v>
      </c>
      <c r="J837" s="207" t="s">
        <v>490</v>
      </c>
      <c r="K837" s="207" t="s">
        <v>494</v>
      </c>
      <c r="L837" s="207" t="s">
        <v>498</v>
      </c>
      <c r="M837" s="207" t="s">
        <v>503</v>
      </c>
      <c r="N837" s="207" t="s">
        <v>508</v>
      </c>
      <c r="O837" s="207" t="s">
        <v>512</v>
      </c>
      <c r="P837" s="123">
        <f t="shared" ref="P837:P900" si="56">IFERROR(IF(I837="Asignado",15,0)+IF(J837="Adecuado",15,0)+IF(K837="Oportuna",15,0)+IF(L837="Prevenir",15,0)+IF(L837="Detectar",10,0)+IF(M837="Confiable",15,0)+IF(N837="Se investigan y resuelven oportunamente",15,0)+IF(O837="Completa",10,0)+IF(O837="Incompleta",5,0),"")</f>
        <v>100</v>
      </c>
      <c r="Q837" s="208" t="str">
        <f t="shared" ref="Q837:Q900" si="57">IF(P837&lt;86,"Debil",IF(P837&lt;96,"Moderado","Fuerte"))</f>
        <v>Fuerte</v>
      </c>
      <c r="R837" s="207" t="s">
        <v>516</v>
      </c>
      <c r="S837" s="224" t="str">
        <f t="shared" ref="S837:S900" si="58">_xlfn.CONCAT(Q837,R837)</f>
        <v>FuerteFuerte</v>
      </c>
      <c r="T837" s="224">
        <f>IFERROR(VLOOKUP(S837,'Tablas de calculos'!$AU$16:$AV$24,2,FALSE),"")</f>
        <v>1</v>
      </c>
      <c r="U837" s="208" t="str">
        <f>IFERROR(VLOOKUP(T837,'Tablas de calculos'!$AV$16:$AY$24,4),"")</f>
        <v>Fuerte</v>
      </c>
      <c r="V837" s="207" t="s">
        <v>578</v>
      </c>
      <c r="W837" s="207" t="s">
        <v>578</v>
      </c>
      <c r="X837" s="123" t="str">
        <f t="shared" ref="X837:X900" si="59">CONCATENATE(U837,V837,W837)</f>
        <v>FuerteDirectamenteDirectamente</v>
      </c>
      <c r="Y837" s="208">
        <f>IFERROR(VLOOKUP(X837,'Tablas de calculos'!$AZ$4:$BE$11,5,FALSE),"")</f>
        <v>2</v>
      </c>
      <c r="Z837" s="208">
        <f>IFERROR(VLOOKUP(X837,'Tablas de calculos'!$AZ$4:$BE$11,6,FALSE),"")</f>
        <v>2</v>
      </c>
    </row>
    <row r="838" spans="1:26" ht="75" x14ac:dyDescent="0.25">
      <c r="A838" s="232" t="s">
        <v>122</v>
      </c>
      <c r="B838" s="61">
        <v>55</v>
      </c>
      <c r="C838" s="205" t="str">
        <f>+VLOOKUP(Tabla9[[#This Row],[Cod. Riesgo]],Tabla_Riesgos[[Número]:[Tipo de Riesgo]],6,FALSE)</f>
        <v>Operativo</v>
      </c>
      <c r="D838" s="119" t="s">
        <v>60</v>
      </c>
      <c r="E838" s="120" t="s">
        <v>61</v>
      </c>
      <c r="F838" s="121"/>
      <c r="G838" s="125" t="s">
        <v>291</v>
      </c>
      <c r="H838" s="472"/>
      <c r="I838" s="207" t="s">
        <v>486</v>
      </c>
      <c r="J838" s="207" t="s">
        <v>490</v>
      </c>
      <c r="K838" s="207" t="s">
        <v>494</v>
      </c>
      <c r="L838" s="207" t="s">
        <v>498</v>
      </c>
      <c r="M838" s="207" t="s">
        <v>503</v>
      </c>
      <c r="N838" s="207" t="s">
        <v>508</v>
      </c>
      <c r="O838" s="207" t="s">
        <v>512</v>
      </c>
      <c r="P838" s="123">
        <f t="shared" si="56"/>
        <v>100</v>
      </c>
      <c r="Q838" s="208" t="str">
        <f t="shared" si="57"/>
        <v>Fuerte</v>
      </c>
      <c r="R838" s="207" t="s">
        <v>516</v>
      </c>
      <c r="S838" s="224" t="str">
        <f t="shared" si="58"/>
        <v>FuerteFuerte</v>
      </c>
      <c r="T838" s="224">
        <f>IFERROR(VLOOKUP(S838,'Tablas de calculos'!$AU$16:$AV$24,2,FALSE),"")</f>
        <v>1</v>
      </c>
      <c r="U838" s="208" t="str">
        <f>IFERROR(VLOOKUP(T838,'Tablas de calculos'!$AV$16:$AY$24,4),"")</f>
        <v>Fuerte</v>
      </c>
      <c r="V838" s="207" t="s">
        <v>578</v>
      </c>
      <c r="W838" s="207" t="s">
        <v>578</v>
      </c>
      <c r="X838" s="123" t="str">
        <f t="shared" si="59"/>
        <v>FuerteDirectamenteDirectamente</v>
      </c>
      <c r="Y838" s="208">
        <f>IFERROR(VLOOKUP(X838,'Tablas de calculos'!$AZ$4:$BE$11,5,FALSE),"")</f>
        <v>2</v>
      </c>
      <c r="Z838" s="208">
        <f>IFERROR(VLOOKUP(X838,'Tablas de calculos'!$AZ$4:$BE$11,6,FALSE),"")</f>
        <v>2</v>
      </c>
    </row>
    <row r="839" spans="1:26" ht="90" x14ac:dyDescent="0.25">
      <c r="A839" s="232" t="s">
        <v>122</v>
      </c>
      <c r="B839" s="61">
        <v>56</v>
      </c>
      <c r="C839" s="205" t="str">
        <f>+VLOOKUP(Tabla9[[#This Row],[Cod. Riesgo]],Tabla_Riesgos[[Número]:[Tipo de Riesgo]],6,FALSE)</f>
        <v>Operativo</v>
      </c>
      <c r="D839" s="119" t="s">
        <v>60</v>
      </c>
      <c r="E839" s="120" t="s">
        <v>64</v>
      </c>
      <c r="F839" s="121"/>
      <c r="G839" s="125" t="s">
        <v>292</v>
      </c>
      <c r="H839" s="472"/>
      <c r="I839" s="207" t="s">
        <v>486</v>
      </c>
      <c r="J839" s="207" t="s">
        <v>490</v>
      </c>
      <c r="K839" s="207" t="s">
        <v>494</v>
      </c>
      <c r="L839" s="207" t="s">
        <v>498</v>
      </c>
      <c r="M839" s="207" t="s">
        <v>503</v>
      </c>
      <c r="N839" s="207" t="s">
        <v>508</v>
      </c>
      <c r="O839" s="207" t="s">
        <v>512</v>
      </c>
      <c r="P839" s="123">
        <f t="shared" si="56"/>
        <v>100</v>
      </c>
      <c r="Q839" s="208" t="str">
        <f t="shared" si="57"/>
        <v>Fuerte</v>
      </c>
      <c r="R839" s="207" t="s">
        <v>516</v>
      </c>
      <c r="S839" s="224" t="str">
        <f t="shared" si="58"/>
        <v>FuerteFuerte</v>
      </c>
      <c r="T839" s="224">
        <f>IFERROR(VLOOKUP(S839,'Tablas de calculos'!$AU$16:$AV$24,2,FALSE),"")</f>
        <v>1</v>
      </c>
      <c r="U839" s="208" t="str">
        <f>IFERROR(VLOOKUP(T839,'Tablas de calculos'!$AV$16:$AY$24,4),"")</f>
        <v>Fuerte</v>
      </c>
      <c r="V839" s="207" t="s">
        <v>578</v>
      </c>
      <c r="W839" s="207" t="s">
        <v>578</v>
      </c>
      <c r="X839" s="123" t="str">
        <f t="shared" si="59"/>
        <v>FuerteDirectamenteDirectamente</v>
      </c>
      <c r="Y839" s="208">
        <f>IFERROR(VLOOKUP(X839,'Tablas de calculos'!$AZ$4:$BE$11,5,FALSE),"")</f>
        <v>2</v>
      </c>
      <c r="Z839" s="208">
        <f>IFERROR(VLOOKUP(X839,'Tablas de calculos'!$AZ$4:$BE$11,6,FALSE),"")</f>
        <v>2</v>
      </c>
    </row>
    <row r="840" spans="1:26" ht="105" x14ac:dyDescent="0.25">
      <c r="A840" s="232" t="s">
        <v>122</v>
      </c>
      <c r="B840" s="61">
        <v>57</v>
      </c>
      <c r="C840" s="205" t="str">
        <f>+VLOOKUP(Tabla9[[#This Row],[Cod. Riesgo]],Tabla_Riesgos[[Número]:[Tipo de Riesgo]],6,FALSE)</f>
        <v>Operativo</v>
      </c>
      <c r="D840" s="119" t="s">
        <v>66</v>
      </c>
      <c r="E840" s="120" t="s">
        <v>67</v>
      </c>
      <c r="F840" s="121"/>
      <c r="G840" s="125" t="s">
        <v>293</v>
      </c>
      <c r="H840" s="472"/>
      <c r="I840" s="207" t="s">
        <v>486</v>
      </c>
      <c r="J840" s="207" t="s">
        <v>490</v>
      </c>
      <c r="K840" s="207" t="s">
        <v>494</v>
      </c>
      <c r="L840" s="207" t="s">
        <v>498</v>
      </c>
      <c r="M840" s="207" t="s">
        <v>503</v>
      </c>
      <c r="N840" s="207" t="s">
        <v>508</v>
      </c>
      <c r="O840" s="207" t="s">
        <v>512</v>
      </c>
      <c r="P840" s="123">
        <f t="shared" si="56"/>
        <v>100</v>
      </c>
      <c r="Q840" s="208" t="str">
        <f t="shared" si="57"/>
        <v>Fuerte</v>
      </c>
      <c r="R840" s="207" t="s">
        <v>516</v>
      </c>
      <c r="S840" s="224" t="str">
        <f t="shared" si="58"/>
        <v>FuerteFuerte</v>
      </c>
      <c r="T840" s="224">
        <f>IFERROR(VLOOKUP(S840,'Tablas de calculos'!$AU$16:$AV$24,2,FALSE),"")</f>
        <v>1</v>
      </c>
      <c r="U840" s="208" t="str">
        <f>IFERROR(VLOOKUP(T840,'Tablas de calculos'!$AV$16:$AY$24,4),"")</f>
        <v>Fuerte</v>
      </c>
      <c r="V840" s="207" t="s">
        <v>578</v>
      </c>
      <c r="W840" s="207" t="s">
        <v>578</v>
      </c>
      <c r="X840" s="123" t="str">
        <f t="shared" si="59"/>
        <v>FuerteDirectamenteDirectamente</v>
      </c>
      <c r="Y840" s="208">
        <f>IFERROR(VLOOKUP(X840,'Tablas de calculos'!$AZ$4:$BE$11,5,FALSE),"")</f>
        <v>2</v>
      </c>
      <c r="Z840" s="208">
        <f>IFERROR(VLOOKUP(X840,'Tablas de calculos'!$AZ$4:$BE$11,6,FALSE),"")</f>
        <v>2</v>
      </c>
    </row>
    <row r="841" spans="1:26" ht="75" x14ac:dyDescent="0.25">
      <c r="A841" s="232" t="s">
        <v>122</v>
      </c>
      <c r="B841" s="61">
        <v>57</v>
      </c>
      <c r="C841" s="205" t="str">
        <f>+VLOOKUP(Tabla9[[#This Row],[Cod. Riesgo]],Tabla_Riesgos[[Número]:[Tipo de Riesgo]],6,FALSE)</f>
        <v>Operativo</v>
      </c>
      <c r="D841" s="119" t="s">
        <v>66</v>
      </c>
      <c r="E841" s="120" t="s">
        <v>67</v>
      </c>
      <c r="F841" s="121"/>
      <c r="G841" s="125" t="s">
        <v>294</v>
      </c>
      <c r="H841" s="472"/>
      <c r="I841" s="207" t="s">
        <v>486</v>
      </c>
      <c r="J841" s="207" t="s">
        <v>490</v>
      </c>
      <c r="K841" s="207" t="s">
        <v>494</v>
      </c>
      <c r="L841" s="207" t="s">
        <v>498</v>
      </c>
      <c r="M841" s="207" t="s">
        <v>503</v>
      </c>
      <c r="N841" s="207" t="s">
        <v>508</v>
      </c>
      <c r="O841" s="207" t="s">
        <v>512</v>
      </c>
      <c r="P841" s="123">
        <f t="shared" si="56"/>
        <v>100</v>
      </c>
      <c r="Q841" s="208" t="str">
        <f t="shared" si="57"/>
        <v>Fuerte</v>
      </c>
      <c r="R841" s="207" t="s">
        <v>516</v>
      </c>
      <c r="S841" s="224" t="str">
        <f t="shared" si="58"/>
        <v>FuerteFuerte</v>
      </c>
      <c r="T841" s="224">
        <f>IFERROR(VLOOKUP(S841,'Tablas de calculos'!$AU$16:$AV$24,2,FALSE),"")</f>
        <v>1</v>
      </c>
      <c r="U841" s="208" t="str">
        <f>IFERROR(VLOOKUP(T841,'Tablas de calculos'!$AV$16:$AY$24,4),"")</f>
        <v>Fuerte</v>
      </c>
      <c r="V841" s="207" t="s">
        <v>578</v>
      </c>
      <c r="W841" s="207" t="s">
        <v>578</v>
      </c>
      <c r="X841" s="123" t="str">
        <f t="shared" si="59"/>
        <v>FuerteDirectamenteDirectamente</v>
      </c>
      <c r="Y841" s="208">
        <f>IFERROR(VLOOKUP(X841,'Tablas de calculos'!$AZ$4:$BE$11,5,FALSE),"")</f>
        <v>2</v>
      </c>
      <c r="Z841" s="208">
        <f>IFERROR(VLOOKUP(X841,'Tablas de calculos'!$AZ$4:$BE$11,6,FALSE),"")</f>
        <v>2</v>
      </c>
    </row>
    <row r="842" spans="1:26" ht="45" x14ac:dyDescent="0.25">
      <c r="A842" s="232" t="s">
        <v>122</v>
      </c>
      <c r="B842" s="61">
        <v>57</v>
      </c>
      <c r="C842" s="205" t="str">
        <f>+VLOOKUP(Tabla9[[#This Row],[Cod. Riesgo]],Tabla_Riesgos[[Número]:[Tipo de Riesgo]],6,FALSE)</f>
        <v>Operativo</v>
      </c>
      <c r="D842" s="119" t="s">
        <v>66</v>
      </c>
      <c r="E842" s="120" t="s">
        <v>67</v>
      </c>
      <c r="F842" s="121"/>
      <c r="G842" s="125" t="s">
        <v>295</v>
      </c>
      <c r="H842" s="472"/>
      <c r="I842" s="207" t="s">
        <v>486</v>
      </c>
      <c r="J842" s="207" t="s">
        <v>490</v>
      </c>
      <c r="K842" s="207" t="s">
        <v>494</v>
      </c>
      <c r="L842" s="207" t="s">
        <v>498</v>
      </c>
      <c r="M842" s="207" t="s">
        <v>503</v>
      </c>
      <c r="N842" s="207" t="s">
        <v>508</v>
      </c>
      <c r="O842" s="207" t="s">
        <v>512</v>
      </c>
      <c r="P842" s="123">
        <f t="shared" si="56"/>
        <v>100</v>
      </c>
      <c r="Q842" s="208" t="str">
        <f t="shared" si="57"/>
        <v>Fuerte</v>
      </c>
      <c r="R842" s="207" t="s">
        <v>516</v>
      </c>
      <c r="S842" s="224" t="str">
        <f t="shared" si="58"/>
        <v>FuerteFuerte</v>
      </c>
      <c r="T842" s="224">
        <f>IFERROR(VLOOKUP(S842,'Tablas de calculos'!$AU$16:$AV$24,2,FALSE),"")</f>
        <v>1</v>
      </c>
      <c r="U842" s="208" t="str">
        <f>IFERROR(VLOOKUP(T842,'Tablas de calculos'!$AV$16:$AY$24,4),"")</f>
        <v>Fuerte</v>
      </c>
      <c r="V842" s="207" t="s">
        <v>578</v>
      </c>
      <c r="W842" s="207" t="s">
        <v>578</v>
      </c>
      <c r="X842" s="123" t="str">
        <f t="shared" si="59"/>
        <v>FuerteDirectamenteDirectamente</v>
      </c>
      <c r="Y842" s="208">
        <f>IFERROR(VLOOKUP(X842,'Tablas de calculos'!$AZ$4:$BE$11,5,FALSE),"")</f>
        <v>2</v>
      </c>
      <c r="Z842" s="208">
        <f>IFERROR(VLOOKUP(X842,'Tablas de calculos'!$AZ$4:$BE$11,6,FALSE),"")</f>
        <v>2</v>
      </c>
    </row>
    <row r="843" spans="1:26" ht="105" x14ac:dyDescent="0.25">
      <c r="A843" s="232" t="s">
        <v>122</v>
      </c>
      <c r="B843" s="61">
        <v>58</v>
      </c>
      <c r="C843" s="205" t="str">
        <f>+VLOOKUP(Tabla9[[#This Row],[Cod. Riesgo]],Tabla_Riesgos[[Número]:[Tipo de Riesgo]],6,FALSE)</f>
        <v>Operativo</v>
      </c>
      <c r="D843" s="119" t="s">
        <v>66</v>
      </c>
      <c r="E843" s="120" t="s">
        <v>68</v>
      </c>
      <c r="F843" s="121"/>
      <c r="G843" s="125" t="s">
        <v>296</v>
      </c>
      <c r="H843" s="472"/>
      <c r="I843" s="207" t="s">
        <v>486</v>
      </c>
      <c r="J843" s="207" t="s">
        <v>490</v>
      </c>
      <c r="K843" s="207" t="s">
        <v>494</v>
      </c>
      <c r="L843" s="207" t="s">
        <v>498</v>
      </c>
      <c r="M843" s="207" t="s">
        <v>503</v>
      </c>
      <c r="N843" s="207" t="s">
        <v>508</v>
      </c>
      <c r="O843" s="207" t="s">
        <v>512</v>
      </c>
      <c r="P843" s="123">
        <f t="shared" si="56"/>
        <v>100</v>
      </c>
      <c r="Q843" s="208" t="str">
        <f t="shared" si="57"/>
        <v>Fuerte</v>
      </c>
      <c r="R843" s="207" t="s">
        <v>516</v>
      </c>
      <c r="S843" s="224" t="str">
        <f t="shared" si="58"/>
        <v>FuerteFuerte</v>
      </c>
      <c r="T843" s="224">
        <f>IFERROR(VLOOKUP(S843,'Tablas de calculos'!$AU$16:$AV$24,2,FALSE),"")</f>
        <v>1</v>
      </c>
      <c r="U843" s="208" t="str">
        <f>IFERROR(VLOOKUP(T843,'Tablas de calculos'!$AV$16:$AY$24,4),"")</f>
        <v>Fuerte</v>
      </c>
      <c r="V843" s="207" t="s">
        <v>578</v>
      </c>
      <c r="W843" s="207" t="s">
        <v>578</v>
      </c>
      <c r="X843" s="123" t="str">
        <f t="shared" si="59"/>
        <v>FuerteDirectamenteDirectamente</v>
      </c>
      <c r="Y843" s="208">
        <f>IFERROR(VLOOKUP(X843,'Tablas de calculos'!$AZ$4:$BE$11,5,FALSE),"")</f>
        <v>2</v>
      </c>
      <c r="Z843" s="208">
        <f>IFERROR(VLOOKUP(X843,'Tablas de calculos'!$AZ$4:$BE$11,6,FALSE),"")</f>
        <v>2</v>
      </c>
    </row>
    <row r="844" spans="1:26" ht="75" x14ac:dyDescent="0.25">
      <c r="A844" s="232" t="s">
        <v>122</v>
      </c>
      <c r="B844" s="61">
        <v>59</v>
      </c>
      <c r="C844" s="205" t="str">
        <f>+VLOOKUP(Tabla9[[#This Row],[Cod. Riesgo]],Tabla_Riesgos[[Número]:[Tipo de Riesgo]],6,FALSE)</f>
        <v>Operativo</v>
      </c>
      <c r="D844" s="119" t="s">
        <v>66</v>
      </c>
      <c r="E844" s="120" t="s">
        <v>71</v>
      </c>
      <c r="F844" s="121"/>
      <c r="G844" s="125" t="s">
        <v>297</v>
      </c>
      <c r="H844" s="472"/>
      <c r="I844" s="207" t="s">
        <v>486</v>
      </c>
      <c r="J844" s="207" t="s">
        <v>490</v>
      </c>
      <c r="K844" s="207" t="s">
        <v>494</v>
      </c>
      <c r="L844" s="207" t="s">
        <v>498</v>
      </c>
      <c r="M844" s="207" t="s">
        <v>503</v>
      </c>
      <c r="N844" s="207" t="s">
        <v>508</v>
      </c>
      <c r="O844" s="207" t="s">
        <v>512</v>
      </c>
      <c r="P844" s="123">
        <f t="shared" si="56"/>
        <v>100</v>
      </c>
      <c r="Q844" s="208" t="str">
        <f t="shared" si="57"/>
        <v>Fuerte</v>
      </c>
      <c r="R844" s="207" t="s">
        <v>516</v>
      </c>
      <c r="S844" s="224" t="str">
        <f t="shared" si="58"/>
        <v>FuerteFuerte</v>
      </c>
      <c r="T844" s="224">
        <f>IFERROR(VLOOKUP(S844,'Tablas de calculos'!$AU$16:$AV$24,2,FALSE),"")</f>
        <v>1</v>
      </c>
      <c r="U844" s="208" t="str">
        <f>IFERROR(VLOOKUP(T844,'Tablas de calculos'!$AV$16:$AY$24,4),"")</f>
        <v>Fuerte</v>
      </c>
      <c r="V844" s="207" t="s">
        <v>578</v>
      </c>
      <c r="W844" s="207" t="s">
        <v>578</v>
      </c>
      <c r="X844" s="123" t="str">
        <f t="shared" si="59"/>
        <v>FuerteDirectamenteDirectamente</v>
      </c>
      <c r="Y844" s="208">
        <f>IFERROR(VLOOKUP(X844,'Tablas de calculos'!$AZ$4:$BE$11,5,FALSE),"")</f>
        <v>2</v>
      </c>
      <c r="Z844" s="208">
        <f>IFERROR(VLOOKUP(X844,'Tablas de calculos'!$AZ$4:$BE$11,6,FALSE),"")</f>
        <v>2</v>
      </c>
    </row>
    <row r="845" spans="1:26" ht="45" x14ac:dyDescent="0.25">
      <c r="A845" s="232" t="s">
        <v>122</v>
      </c>
      <c r="B845" s="61">
        <v>59</v>
      </c>
      <c r="C845" s="205" t="str">
        <f>+VLOOKUP(Tabla9[[#This Row],[Cod. Riesgo]],Tabla_Riesgos[[Número]:[Tipo de Riesgo]],6,FALSE)</f>
        <v>Operativo</v>
      </c>
      <c r="D845" s="119" t="s">
        <v>66</v>
      </c>
      <c r="E845" s="120" t="s">
        <v>71</v>
      </c>
      <c r="F845" s="121"/>
      <c r="G845" s="125" t="s">
        <v>298</v>
      </c>
      <c r="H845" s="472"/>
      <c r="I845" s="207" t="s">
        <v>486</v>
      </c>
      <c r="J845" s="207" t="s">
        <v>490</v>
      </c>
      <c r="K845" s="207" t="s">
        <v>494</v>
      </c>
      <c r="L845" s="207" t="s">
        <v>498</v>
      </c>
      <c r="M845" s="207" t="s">
        <v>503</v>
      </c>
      <c r="N845" s="207" t="s">
        <v>508</v>
      </c>
      <c r="O845" s="207" t="s">
        <v>512</v>
      </c>
      <c r="P845" s="123">
        <f t="shared" si="56"/>
        <v>100</v>
      </c>
      <c r="Q845" s="208" t="str">
        <f t="shared" si="57"/>
        <v>Fuerte</v>
      </c>
      <c r="R845" s="207" t="s">
        <v>516</v>
      </c>
      <c r="S845" s="224" t="str">
        <f t="shared" si="58"/>
        <v>FuerteFuerte</v>
      </c>
      <c r="T845" s="224">
        <f>IFERROR(VLOOKUP(S845,'Tablas de calculos'!$AU$16:$AV$24,2,FALSE),"")</f>
        <v>1</v>
      </c>
      <c r="U845" s="208" t="str">
        <f>IFERROR(VLOOKUP(T845,'Tablas de calculos'!$AV$16:$AY$24,4),"")</f>
        <v>Fuerte</v>
      </c>
      <c r="V845" s="207" t="s">
        <v>578</v>
      </c>
      <c r="W845" s="207" t="s">
        <v>578</v>
      </c>
      <c r="X845" s="123" t="str">
        <f t="shared" si="59"/>
        <v>FuerteDirectamenteDirectamente</v>
      </c>
      <c r="Y845" s="208">
        <f>IFERROR(VLOOKUP(X845,'Tablas de calculos'!$AZ$4:$BE$11,5,FALSE),"")</f>
        <v>2</v>
      </c>
      <c r="Z845" s="208">
        <f>IFERROR(VLOOKUP(X845,'Tablas de calculos'!$AZ$4:$BE$11,6,FALSE),"")</f>
        <v>2</v>
      </c>
    </row>
    <row r="846" spans="1:26" ht="105" x14ac:dyDescent="0.25">
      <c r="A846" s="232" t="s">
        <v>122</v>
      </c>
      <c r="B846" s="61">
        <v>59</v>
      </c>
      <c r="C846" s="205" t="str">
        <f>+VLOOKUP(Tabla9[[#This Row],[Cod. Riesgo]],Tabla_Riesgos[[Número]:[Tipo de Riesgo]],6,FALSE)</f>
        <v>Operativo</v>
      </c>
      <c r="D846" s="119" t="s">
        <v>66</v>
      </c>
      <c r="E846" s="120" t="s">
        <v>71</v>
      </c>
      <c r="F846" s="121"/>
      <c r="G846" s="125" t="s">
        <v>299</v>
      </c>
      <c r="H846" s="472"/>
      <c r="I846" s="207" t="s">
        <v>486</v>
      </c>
      <c r="J846" s="207" t="s">
        <v>490</v>
      </c>
      <c r="K846" s="207" t="s">
        <v>494</v>
      </c>
      <c r="L846" s="207" t="s">
        <v>498</v>
      </c>
      <c r="M846" s="207" t="s">
        <v>503</v>
      </c>
      <c r="N846" s="207" t="s">
        <v>508</v>
      </c>
      <c r="O846" s="207" t="s">
        <v>512</v>
      </c>
      <c r="P846" s="123">
        <f t="shared" si="56"/>
        <v>100</v>
      </c>
      <c r="Q846" s="208" t="str">
        <f t="shared" si="57"/>
        <v>Fuerte</v>
      </c>
      <c r="R846" s="207" t="s">
        <v>516</v>
      </c>
      <c r="S846" s="224" t="str">
        <f t="shared" si="58"/>
        <v>FuerteFuerte</v>
      </c>
      <c r="T846" s="224">
        <f>IFERROR(VLOOKUP(S846,'Tablas de calculos'!$AU$16:$AV$24,2,FALSE),"")</f>
        <v>1</v>
      </c>
      <c r="U846" s="208" t="str">
        <f>IFERROR(VLOOKUP(T846,'Tablas de calculos'!$AV$16:$AY$24,4),"")</f>
        <v>Fuerte</v>
      </c>
      <c r="V846" s="207" t="s">
        <v>578</v>
      </c>
      <c r="W846" s="207" t="s">
        <v>578</v>
      </c>
      <c r="X846" s="123" t="str">
        <f t="shared" si="59"/>
        <v>FuerteDirectamenteDirectamente</v>
      </c>
      <c r="Y846" s="208">
        <f>IFERROR(VLOOKUP(X846,'Tablas de calculos'!$AZ$4:$BE$11,5,FALSE),"")</f>
        <v>2</v>
      </c>
      <c r="Z846" s="208">
        <f>IFERROR(VLOOKUP(X846,'Tablas de calculos'!$AZ$4:$BE$11,6,FALSE),"")</f>
        <v>2</v>
      </c>
    </row>
    <row r="847" spans="1:26" ht="45" x14ac:dyDescent="0.25">
      <c r="A847" s="232" t="s">
        <v>122</v>
      </c>
      <c r="B847" s="61">
        <v>60</v>
      </c>
      <c r="C847" s="205" t="str">
        <f>+VLOOKUP(Tabla9[[#This Row],[Cod. Riesgo]],Tabla_Riesgos[[Número]:[Tipo de Riesgo]],6,FALSE)</f>
        <v>Operativo</v>
      </c>
      <c r="D847" s="119" t="s">
        <v>66</v>
      </c>
      <c r="E847" s="120" t="s">
        <v>72</v>
      </c>
      <c r="F847" s="121"/>
      <c r="G847" s="125" t="s">
        <v>300</v>
      </c>
      <c r="H847" s="472"/>
      <c r="I847" s="207" t="s">
        <v>486</v>
      </c>
      <c r="J847" s="207" t="s">
        <v>490</v>
      </c>
      <c r="K847" s="207" t="s">
        <v>494</v>
      </c>
      <c r="L847" s="207" t="s">
        <v>498</v>
      </c>
      <c r="M847" s="207" t="s">
        <v>503</v>
      </c>
      <c r="N847" s="207" t="s">
        <v>508</v>
      </c>
      <c r="O847" s="207" t="s">
        <v>512</v>
      </c>
      <c r="P847" s="123">
        <f t="shared" si="56"/>
        <v>100</v>
      </c>
      <c r="Q847" s="208" t="str">
        <f t="shared" si="57"/>
        <v>Fuerte</v>
      </c>
      <c r="R847" s="207" t="s">
        <v>516</v>
      </c>
      <c r="S847" s="224" t="str">
        <f t="shared" si="58"/>
        <v>FuerteFuerte</v>
      </c>
      <c r="T847" s="224">
        <f>IFERROR(VLOOKUP(S847,'Tablas de calculos'!$AU$16:$AV$24,2,FALSE),"")</f>
        <v>1</v>
      </c>
      <c r="U847" s="208" t="str">
        <f>IFERROR(VLOOKUP(T847,'Tablas de calculos'!$AV$16:$AY$24,4),"")</f>
        <v>Fuerte</v>
      </c>
      <c r="V847" s="207" t="s">
        <v>578</v>
      </c>
      <c r="W847" s="207" t="s">
        <v>578</v>
      </c>
      <c r="X847" s="123" t="str">
        <f t="shared" si="59"/>
        <v>FuerteDirectamenteDirectamente</v>
      </c>
      <c r="Y847" s="208">
        <f>IFERROR(VLOOKUP(X847,'Tablas de calculos'!$AZ$4:$BE$11,5,FALSE),"")</f>
        <v>2</v>
      </c>
      <c r="Z847" s="208">
        <f>IFERROR(VLOOKUP(X847,'Tablas de calculos'!$AZ$4:$BE$11,6,FALSE),"")</f>
        <v>2</v>
      </c>
    </row>
    <row r="848" spans="1:26" ht="60" x14ac:dyDescent="0.25">
      <c r="A848" s="232" t="s">
        <v>122</v>
      </c>
      <c r="B848" s="61">
        <v>61</v>
      </c>
      <c r="C848" s="205" t="str">
        <f>+VLOOKUP(Tabla9[[#This Row],[Cod. Riesgo]],Tabla_Riesgos[[Número]:[Tipo de Riesgo]],6,FALSE)</f>
        <v>Operativo</v>
      </c>
      <c r="D848" s="119" t="s">
        <v>101</v>
      </c>
      <c r="E848" s="120" t="s">
        <v>674</v>
      </c>
      <c r="F848" s="121"/>
      <c r="G848" s="125" t="s">
        <v>301</v>
      </c>
      <c r="H848" s="472"/>
      <c r="I848" s="207" t="s">
        <v>486</v>
      </c>
      <c r="J848" s="207" t="s">
        <v>490</v>
      </c>
      <c r="K848" s="207" t="s">
        <v>494</v>
      </c>
      <c r="L848" s="207" t="s">
        <v>498</v>
      </c>
      <c r="M848" s="207" t="s">
        <v>503</v>
      </c>
      <c r="N848" s="207" t="s">
        <v>508</v>
      </c>
      <c r="O848" s="207" t="s">
        <v>512</v>
      </c>
      <c r="P848" s="123">
        <f t="shared" si="56"/>
        <v>100</v>
      </c>
      <c r="Q848" s="208" t="str">
        <f t="shared" si="57"/>
        <v>Fuerte</v>
      </c>
      <c r="R848" s="207" t="s">
        <v>516</v>
      </c>
      <c r="S848" s="224" t="str">
        <f t="shared" si="58"/>
        <v>FuerteFuerte</v>
      </c>
      <c r="T848" s="224">
        <f>IFERROR(VLOOKUP(S848,'Tablas de calculos'!$AU$16:$AV$24,2,FALSE),"")</f>
        <v>1</v>
      </c>
      <c r="U848" s="208" t="str">
        <f>IFERROR(VLOOKUP(T848,'Tablas de calculos'!$AV$16:$AY$24,4),"")</f>
        <v>Fuerte</v>
      </c>
      <c r="V848" s="207" t="s">
        <v>578</v>
      </c>
      <c r="W848" s="207" t="s">
        <v>578</v>
      </c>
      <c r="X848" s="123" t="str">
        <f t="shared" si="59"/>
        <v>FuerteDirectamenteDirectamente</v>
      </c>
      <c r="Y848" s="208">
        <f>IFERROR(VLOOKUP(X848,'Tablas de calculos'!$AZ$4:$BE$11,5,FALSE),"")</f>
        <v>2</v>
      </c>
      <c r="Z848" s="208">
        <f>IFERROR(VLOOKUP(X848,'Tablas de calculos'!$AZ$4:$BE$11,6,FALSE),"")</f>
        <v>2</v>
      </c>
    </row>
    <row r="849" spans="1:26" ht="105" x14ac:dyDescent="0.25">
      <c r="A849" s="232" t="s">
        <v>122</v>
      </c>
      <c r="B849" s="61">
        <v>61</v>
      </c>
      <c r="C849" s="205" t="str">
        <f>+VLOOKUP(Tabla9[[#This Row],[Cod. Riesgo]],Tabla_Riesgos[[Número]:[Tipo de Riesgo]],6,FALSE)</f>
        <v>Operativo</v>
      </c>
      <c r="D849" s="119" t="s">
        <v>101</v>
      </c>
      <c r="E849" s="120" t="s">
        <v>674</v>
      </c>
      <c r="F849" s="121"/>
      <c r="G849" s="125" t="s">
        <v>302</v>
      </c>
      <c r="H849" s="472"/>
      <c r="I849" s="207" t="s">
        <v>486</v>
      </c>
      <c r="J849" s="207" t="s">
        <v>490</v>
      </c>
      <c r="K849" s="207" t="s">
        <v>494</v>
      </c>
      <c r="L849" s="207" t="s">
        <v>498</v>
      </c>
      <c r="M849" s="207" t="s">
        <v>503</v>
      </c>
      <c r="N849" s="207" t="s">
        <v>508</v>
      </c>
      <c r="O849" s="207" t="s">
        <v>512</v>
      </c>
      <c r="P849" s="123">
        <f t="shared" si="56"/>
        <v>100</v>
      </c>
      <c r="Q849" s="208" t="str">
        <f t="shared" si="57"/>
        <v>Fuerte</v>
      </c>
      <c r="R849" s="207" t="s">
        <v>516</v>
      </c>
      <c r="S849" s="224" t="str">
        <f t="shared" si="58"/>
        <v>FuerteFuerte</v>
      </c>
      <c r="T849" s="224">
        <f>IFERROR(VLOOKUP(S849,'Tablas de calculos'!$AU$16:$AV$24,2,FALSE),"")</f>
        <v>1</v>
      </c>
      <c r="U849" s="208" t="str">
        <f>IFERROR(VLOOKUP(T849,'Tablas de calculos'!$AV$16:$AY$24,4),"")</f>
        <v>Fuerte</v>
      </c>
      <c r="V849" s="207" t="s">
        <v>578</v>
      </c>
      <c r="W849" s="207" t="s">
        <v>578</v>
      </c>
      <c r="X849" s="123" t="str">
        <f t="shared" si="59"/>
        <v>FuerteDirectamenteDirectamente</v>
      </c>
      <c r="Y849" s="208">
        <f>IFERROR(VLOOKUP(X849,'Tablas de calculos'!$AZ$4:$BE$11,5,FALSE),"")</f>
        <v>2</v>
      </c>
      <c r="Z849" s="208">
        <f>IFERROR(VLOOKUP(X849,'Tablas de calculos'!$AZ$4:$BE$11,6,FALSE),"")</f>
        <v>2</v>
      </c>
    </row>
    <row r="850" spans="1:26" ht="75" x14ac:dyDescent="0.25">
      <c r="A850" s="232" t="s">
        <v>122</v>
      </c>
      <c r="B850" s="61">
        <v>61</v>
      </c>
      <c r="C850" s="205" t="str">
        <f>+VLOOKUP(Tabla9[[#This Row],[Cod. Riesgo]],Tabla_Riesgos[[Número]:[Tipo de Riesgo]],6,FALSE)</f>
        <v>Operativo</v>
      </c>
      <c r="D850" s="119" t="s">
        <v>101</v>
      </c>
      <c r="E850" s="120" t="s">
        <v>674</v>
      </c>
      <c r="F850" s="121"/>
      <c r="G850" s="125" t="s">
        <v>303</v>
      </c>
      <c r="H850" s="472"/>
      <c r="I850" s="207" t="s">
        <v>486</v>
      </c>
      <c r="J850" s="207" t="s">
        <v>490</v>
      </c>
      <c r="K850" s="207" t="s">
        <v>494</v>
      </c>
      <c r="L850" s="207" t="s">
        <v>498</v>
      </c>
      <c r="M850" s="207" t="s">
        <v>503</v>
      </c>
      <c r="N850" s="207" t="s">
        <v>508</v>
      </c>
      <c r="O850" s="207" t="s">
        <v>512</v>
      </c>
      <c r="P850" s="123">
        <f t="shared" si="56"/>
        <v>100</v>
      </c>
      <c r="Q850" s="208" t="str">
        <f t="shared" si="57"/>
        <v>Fuerte</v>
      </c>
      <c r="R850" s="207" t="s">
        <v>516</v>
      </c>
      <c r="S850" s="224" t="str">
        <f t="shared" si="58"/>
        <v>FuerteFuerte</v>
      </c>
      <c r="T850" s="224">
        <f>IFERROR(VLOOKUP(S850,'Tablas de calculos'!$AU$16:$AV$24,2,FALSE),"")</f>
        <v>1</v>
      </c>
      <c r="U850" s="208" t="str">
        <f>IFERROR(VLOOKUP(T850,'Tablas de calculos'!$AV$16:$AY$24,4),"")</f>
        <v>Fuerte</v>
      </c>
      <c r="V850" s="207" t="s">
        <v>578</v>
      </c>
      <c r="W850" s="207" t="s">
        <v>578</v>
      </c>
      <c r="X850" s="123" t="str">
        <f t="shared" si="59"/>
        <v>FuerteDirectamenteDirectamente</v>
      </c>
      <c r="Y850" s="208">
        <f>IFERROR(VLOOKUP(X850,'Tablas de calculos'!$AZ$4:$BE$11,5,FALSE),"")</f>
        <v>2</v>
      </c>
      <c r="Z850" s="208">
        <f>IFERROR(VLOOKUP(X850,'Tablas de calculos'!$AZ$4:$BE$11,6,FALSE),"")</f>
        <v>2</v>
      </c>
    </row>
    <row r="851" spans="1:26" ht="30" x14ac:dyDescent="0.25">
      <c r="A851" s="232" t="s">
        <v>122</v>
      </c>
      <c r="B851" s="61">
        <v>62</v>
      </c>
      <c r="C851" s="205" t="str">
        <f>+VLOOKUP(Tabla9[[#This Row],[Cod. Riesgo]],Tabla_Riesgos[[Número]:[Tipo de Riesgo]],6,FALSE)</f>
        <v>Operativo</v>
      </c>
      <c r="D851" s="119" t="s">
        <v>101</v>
      </c>
      <c r="E851" s="120" t="s">
        <v>675</v>
      </c>
      <c r="F851" s="121"/>
      <c r="G851" s="125" t="s">
        <v>304</v>
      </c>
      <c r="H851" s="472"/>
      <c r="I851" s="207" t="s">
        <v>486</v>
      </c>
      <c r="J851" s="207" t="s">
        <v>490</v>
      </c>
      <c r="K851" s="207" t="s">
        <v>494</v>
      </c>
      <c r="L851" s="207" t="s">
        <v>498</v>
      </c>
      <c r="M851" s="207" t="s">
        <v>503</v>
      </c>
      <c r="N851" s="207" t="s">
        <v>508</v>
      </c>
      <c r="O851" s="207" t="s">
        <v>512</v>
      </c>
      <c r="P851" s="123">
        <f t="shared" si="56"/>
        <v>100</v>
      </c>
      <c r="Q851" s="208" t="str">
        <f t="shared" si="57"/>
        <v>Fuerte</v>
      </c>
      <c r="R851" s="207" t="s">
        <v>516</v>
      </c>
      <c r="S851" s="224" t="str">
        <f t="shared" si="58"/>
        <v>FuerteFuerte</v>
      </c>
      <c r="T851" s="224">
        <f>IFERROR(VLOOKUP(S851,'Tablas de calculos'!$AU$16:$AV$24,2,FALSE),"")</f>
        <v>1</v>
      </c>
      <c r="U851" s="208" t="str">
        <f>IFERROR(VLOOKUP(T851,'Tablas de calculos'!$AV$16:$AY$24,4),"")</f>
        <v>Fuerte</v>
      </c>
      <c r="V851" s="207" t="s">
        <v>578</v>
      </c>
      <c r="W851" s="207" t="s">
        <v>578</v>
      </c>
      <c r="X851" s="123" t="str">
        <f t="shared" si="59"/>
        <v>FuerteDirectamenteDirectamente</v>
      </c>
      <c r="Y851" s="208">
        <f>IFERROR(VLOOKUP(X851,'Tablas de calculos'!$AZ$4:$BE$11,5,FALSE),"")</f>
        <v>2</v>
      </c>
      <c r="Z851" s="208">
        <f>IFERROR(VLOOKUP(X851,'Tablas de calculos'!$AZ$4:$BE$11,6,FALSE),"")</f>
        <v>2</v>
      </c>
    </row>
    <row r="852" spans="1:26" ht="45" x14ac:dyDescent="0.25">
      <c r="A852" s="232" t="s">
        <v>122</v>
      </c>
      <c r="B852" s="61">
        <v>63</v>
      </c>
      <c r="C852" s="205" t="str">
        <f>+VLOOKUP(Tabla9[[#This Row],[Cod. Riesgo]],Tabla_Riesgos[[Número]:[Tipo de Riesgo]],6,FALSE)</f>
        <v>Operativo</v>
      </c>
      <c r="D852" s="119" t="s">
        <v>101</v>
      </c>
      <c r="E852" s="120" t="s">
        <v>73</v>
      </c>
      <c r="F852" s="121"/>
      <c r="G852" s="125" t="s">
        <v>305</v>
      </c>
      <c r="H852" s="472"/>
      <c r="I852" s="207" t="s">
        <v>486</v>
      </c>
      <c r="J852" s="207" t="s">
        <v>490</v>
      </c>
      <c r="K852" s="207" t="s">
        <v>494</v>
      </c>
      <c r="L852" s="207" t="s">
        <v>498</v>
      </c>
      <c r="M852" s="207" t="s">
        <v>503</v>
      </c>
      <c r="N852" s="207" t="s">
        <v>508</v>
      </c>
      <c r="O852" s="207" t="s">
        <v>512</v>
      </c>
      <c r="P852" s="123">
        <f t="shared" si="56"/>
        <v>100</v>
      </c>
      <c r="Q852" s="208" t="str">
        <f t="shared" si="57"/>
        <v>Fuerte</v>
      </c>
      <c r="R852" s="207" t="s">
        <v>516</v>
      </c>
      <c r="S852" s="224" t="str">
        <f t="shared" si="58"/>
        <v>FuerteFuerte</v>
      </c>
      <c r="T852" s="224">
        <f>IFERROR(VLOOKUP(S852,'Tablas de calculos'!$AU$16:$AV$24,2,FALSE),"")</f>
        <v>1</v>
      </c>
      <c r="U852" s="208" t="str">
        <f>IFERROR(VLOOKUP(T852,'Tablas de calculos'!$AV$16:$AY$24,4),"")</f>
        <v>Fuerte</v>
      </c>
      <c r="V852" s="207" t="s">
        <v>578</v>
      </c>
      <c r="W852" s="207" t="s">
        <v>578</v>
      </c>
      <c r="X852" s="123" t="str">
        <f t="shared" si="59"/>
        <v>FuerteDirectamenteDirectamente</v>
      </c>
      <c r="Y852" s="208">
        <f>IFERROR(VLOOKUP(X852,'Tablas de calculos'!$AZ$4:$BE$11,5,FALSE),"")</f>
        <v>2</v>
      </c>
      <c r="Z852" s="208">
        <f>IFERROR(VLOOKUP(X852,'Tablas de calculos'!$AZ$4:$BE$11,6,FALSE),"")</f>
        <v>2</v>
      </c>
    </row>
    <row r="853" spans="1:26" ht="60" x14ac:dyDescent="0.25">
      <c r="A853" s="232" t="s">
        <v>122</v>
      </c>
      <c r="B853" s="61">
        <v>64</v>
      </c>
      <c r="C853" s="205" t="str">
        <f>+VLOOKUP(Tabla9[[#This Row],[Cod. Riesgo]],Tabla_Riesgos[[Número]:[Tipo de Riesgo]],6,FALSE)</f>
        <v>Operativo</v>
      </c>
      <c r="D853" s="119" t="s">
        <v>76</v>
      </c>
      <c r="E853" s="120" t="s">
        <v>77</v>
      </c>
      <c r="F853" s="121"/>
      <c r="G853" s="125" t="s">
        <v>306</v>
      </c>
      <c r="H853" s="472"/>
      <c r="I853" s="207" t="s">
        <v>486</v>
      </c>
      <c r="J853" s="207" t="s">
        <v>490</v>
      </c>
      <c r="K853" s="207" t="s">
        <v>494</v>
      </c>
      <c r="L853" s="207" t="s">
        <v>498</v>
      </c>
      <c r="M853" s="207" t="s">
        <v>503</v>
      </c>
      <c r="N853" s="207" t="s">
        <v>508</v>
      </c>
      <c r="O853" s="207" t="s">
        <v>512</v>
      </c>
      <c r="P853" s="123">
        <f t="shared" si="56"/>
        <v>100</v>
      </c>
      <c r="Q853" s="208" t="str">
        <f t="shared" si="57"/>
        <v>Fuerte</v>
      </c>
      <c r="R853" s="207" t="s">
        <v>516</v>
      </c>
      <c r="S853" s="224" t="str">
        <f t="shared" si="58"/>
        <v>FuerteFuerte</v>
      </c>
      <c r="T853" s="224">
        <f>IFERROR(VLOOKUP(S853,'Tablas de calculos'!$AU$16:$AV$24,2,FALSE),"")</f>
        <v>1</v>
      </c>
      <c r="U853" s="208" t="str">
        <f>IFERROR(VLOOKUP(T853,'Tablas de calculos'!$AV$16:$AY$24,4),"")</f>
        <v>Fuerte</v>
      </c>
      <c r="V853" s="207" t="s">
        <v>578</v>
      </c>
      <c r="W853" s="207" t="s">
        <v>578</v>
      </c>
      <c r="X853" s="123" t="str">
        <f t="shared" si="59"/>
        <v>FuerteDirectamenteDirectamente</v>
      </c>
      <c r="Y853" s="208">
        <f>IFERROR(VLOOKUP(X853,'Tablas de calculos'!$AZ$4:$BE$11,5,FALSE),"")</f>
        <v>2</v>
      </c>
      <c r="Z853" s="208">
        <f>IFERROR(VLOOKUP(X853,'Tablas de calculos'!$AZ$4:$BE$11,6,FALSE),"")</f>
        <v>2</v>
      </c>
    </row>
    <row r="854" spans="1:26" ht="75" x14ac:dyDescent="0.25">
      <c r="A854" s="232" t="s">
        <v>122</v>
      </c>
      <c r="B854" s="61">
        <v>65</v>
      </c>
      <c r="C854" s="205" t="str">
        <f>+VLOOKUP(Tabla9[[#This Row],[Cod. Riesgo]],Tabla_Riesgos[[Número]:[Tipo de Riesgo]],6,FALSE)</f>
        <v>Operativo</v>
      </c>
      <c r="D854" s="119" t="s">
        <v>76</v>
      </c>
      <c r="E854" s="120" t="s">
        <v>78</v>
      </c>
      <c r="F854" s="121"/>
      <c r="G854" s="125" t="s">
        <v>307</v>
      </c>
      <c r="H854" s="472"/>
      <c r="I854" s="207" t="s">
        <v>486</v>
      </c>
      <c r="J854" s="207" t="s">
        <v>490</v>
      </c>
      <c r="K854" s="207" t="s">
        <v>494</v>
      </c>
      <c r="L854" s="207" t="s">
        <v>498</v>
      </c>
      <c r="M854" s="207" t="s">
        <v>503</v>
      </c>
      <c r="N854" s="207" t="s">
        <v>508</v>
      </c>
      <c r="O854" s="207" t="s">
        <v>512</v>
      </c>
      <c r="P854" s="123">
        <f t="shared" si="56"/>
        <v>100</v>
      </c>
      <c r="Q854" s="208" t="str">
        <f t="shared" si="57"/>
        <v>Fuerte</v>
      </c>
      <c r="R854" s="207" t="s">
        <v>516</v>
      </c>
      <c r="S854" s="224" t="str">
        <f t="shared" si="58"/>
        <v>FuerteFuerte</v>
      </c>
      <c r="T854" s="224">
        <f>IFERROR(VLOOKUP(S854,'Tablas de calculos'!$AU$16:$AV$24,2,FALSE),"")</f>
        <v>1</v>
      </c>
      <c r="U854" s="208" t="str">
        <f>IFERROR(VLOOKUP(T854,'Tablas de calculos'!$AV$16:$AY$24,4),"")</f>
        <v>Fuerte</v>
      </c>
      <c r="V854" s="207" t="s">
        <v>578</v>
      </c>
      <c r="W854" s="207" t="s">
        <v>578</v>
      </c>
      <c r="X854" s="123" t="str">
        <f t="shared" si="59"/>
        <v>FuerteDirectamenteDirectamente</v>
      </c>
      <c r="Y854" s="208">
        <f>IFERROR(VLOOKUP(X854,'Tablas de calculos'!$AZ$4:$BE$11,5,FALSE),"")</f>
        <v>2</v>
      </c>
      <c r="Z854" s="208">
        <f>IFERROR(VLOOKUP(X854,'Tablas de calculos'!$AZ$4:$BE$11,6,FALSE),"")</f>
        <v>2</v>
      </c>
    </row>
    <row r="855" spans="1:26" ht="75" x14ac:dyDescent="0.25">
      <c r="A855" s="232" t="s">
        <v>122</v>
      </c>
      <c r="B855" s="61">
        <v>65</v>
      </c>
      <c r="C855" s="205" t="str">
        <f>+VLOOKUP(Tabla9[[#This Row],[Cod. Riesgo]],Tabla_Riesgos[[Número]:[Tipo de Riesgo]],6,FALSE)</f>
        <v>Operativo</v>
      </c>
      <c r="D855" s="119" t="s">
        <v>76</v>
      </c>
      <c r="E855" s="120" t="s">
        <v>78</v>
      </c>
      <c r="F855" s="121"/>
      <c r="G855" s="125" t="s">
        <v>308</v>
      </c>
      <c r="H855" s="472"/>
      <c r="I855" s="207" t="s">
        <v>486</v>
      </c>
      <c r="J855" s="207" t="s">
        <v>490</v>
      </c>
      <c r="K855" s="207" t="s">
        <v>494</v>
      </c>
      <c r="L855" s="207" t="s">
        <v>498</v>
      </c>
      <c r="M855" s="207" t="s">
        <v>503</v>
      </c>
      <c r="N855" s="207" t="s">
        <v>508</v>
      </c>
      <c r="O855" s="207" t="s">
        <v>512</v>
      </c>
      <c r="P855" s="123">
        <f t="shared" si="56"/>
        <v>100</v>
      </c>
      <c r="Q855" s="208" t="str">
        <f t="shared" si="57"/>
        <v>Fuerte</v>
      </c>
      <c r="R855" s="207" t="s">
        <v>516</v>
      </c>
      <c r="S855" s="224" t="str">
        <f t="shared" si="58"/>
        <v>FuerteFuerte</v>
      </c>
      <c r="T855" s="224">
        <f>IFERROR(VLOOKUP(S855,'Tablas de calculos'!$AU$16:$AV$24,2,FALSE),"")</f>
        <v>1</v>
      </c>
      <c r="U855" s="208" t="str">
        <f>IFERROR(VLOOKUP(T855,'Tablas de calculos'!$AV$16:$AY$24,4),"")</f>
        <v>Fuerte</v>
      </c>
      <c r="V855" s="207" t="s">
        <v>578</v>
      </c>
      <c r="W855" s="207" t="s">
        <v>578</v>
      </c>
      <c r="X855" s="123" t="str">
        <f t="shared" si="59"/>
        <v>FuerteDirectamenteDirectamente</v>
      </c>
      <c r="Y855" s="208">
        <f>IFERROR(VLOOKUP(X855,'Tablas de calculos'!$AZ$4:$BE$11,5,FALSE),"")</f>
        <v>2</v>
      </c>
      <c r="Z855" s="208">
        <f>IFERROR(VLOOKUP(X855,'Tablas de calculos'!$AZ$4:$BE$11,6,FALSE),"")</f>
        <v>2</v>
      </c>
    </row>
    <row r="856" spans="1:26" ht="60" x14ac:dyDescent="0.25">
      <c r="A856" s="232" t="s">
        <v>122</v>
      </c>
      <c r="B856" s="61">
        <v>65</v>
      </c>
      <c r="C856" s="205" t="str">
        <f>+VLOOKUP(Tabla9[[#This Row],[Cod. Riesgo]],Tabla_Riesgos[[Número]:[Tipo de Riesgo]],6,FALSE)</f>
        <v>Operativo</v>
      </c>
      <c r="D856" s="119" t="s">
        <v>76</v>
      </c>
      <c r="E856" s="120" t="s">
        <v>78</v>
      </c>
      <c r="F856" s="121"/>
      <c r="G856" s="125" t="s">
        <v>309</v>
      </c>
      <c r="H856" s="472"/>
      <c r="I856" s="207" t="s">
        <v>486</v>
      </c>
      <c r="J856" s="207" t="s">
        <v>490</v>
      </c>
      <c r="K856" s="207" t="s">
        <v>494</v>
      </c>
      <c r="L856" s="207" t="s">
        <v>498</v>
      </c>
      <c r="M856" s="207" t="s">
        <v>503</v>
      </c>
      <c r="N856" s="207" t="s">
        <v>508</v>
      </c>
      <c r="O856" s="207" t="s">
        <v>512</v>
      </c>
      <c r="P856" s="123">
        <f t="shared" si="56"/>
        <v>100</v>
      </c>
      <c r="Q856" s="208" t="str">
        <f t="shared" si="57"/>
        <v>Fuerte</v>
      </c>
      <c r="R856" s="207" t="s">
        <v>516</v>
      </c>
      <c r="S856" s="224" t="str">
        <f t="shared" si="58"/>
        <v>FuerteFuerte</v>
      </c>
      <c r="T856" s="224">
        <f>IFERROR(VLOOKUP(S856,'Tablas de calculos'!$AU$16:$AV$24,2,FALSE),"")</f>
        <v>1</v>
      </c>
      <c r="U856" s="208" t="str">
        <f>IFERROR(VLOOKUP(T856,'Tablas de calculos'!$AV$16:$AY$24,4),"")</f>
        <v>Fuerte</v>
      </c>
      <c r="V856" s="207" t="s">
        <v>578</v>
      </c>
      <c r="W856" s="207" t="s">
        <v>578</v>
      </c>
      <c r="X856" s="123" t="str">
        <f t="shared" si="59"/>
        <v>FuerteDirectamenteDirectamente</v>
      </c>
      <c r="Y856" s="208">
        <f>IFERROR(VLOOKUP(X856,'Tablas de calculos'!$AZ$4:$BE$11,5,FALSE),"")</f>
        <v>2</v>
      </c>
      <c r="Z856" s="208">
        <f>IFERROR(VLOOKUP(X856,'Tablas de calculos'!$AZ$4:$BE$11,6,FALSE),"")</f>
        <v>2</v>
      </c>
    </row>
    <row r="857" spans="1:26" ht="60" x14ac:dyDescent="0.25">
      <c r="A857" s="232" t="s">
        <v>122</v>
      </c>
      <c r="B857" s="61">
        <v>66</v>
      </c>
      <c r="C857" s="205" t="str">
        <f>+VLOOKUP(Tabla9[[#This Row],[Cod. Riesgo]],Tabla_Riesgos[[Número]:[Tipo de Riesgo]],6,FALSE)</f>
        <v>Operativo</v>
      </c>
      <c r="D857" s="119" t="s">
        <v>76</v>
      </c>
      <c r="E857" s="120" t="s">
        <v>79</v>
      </c>
      <c r="F857" s="121"/>
      <c r="G857" s="125" t="s">
        <v>310</v>
      </c>
      <c r="H857" s="472"/>
      <c r="I857" s="207" t="s">
        <v>486</v>
      </c>
      <c r="J857" s="207" t="s">
        <v>490</v>
      </c>
      <c r="K857" s="207" t="s">
        <v>494</v>
      </c>
      <c r="L857" s="207" t="s">
        <v>498</v>
      </c>
      <c r="M857" s="207" t="s">
        <v>503</v>
      </c>
      <c r="N857" s="207" t="s">
        <v>508</v>
      </c>
      <c r="O857" s="207" t="s">
        <v>512</v>
      </c>
      <c r="P857" s="123">
        <f t="shared" si="56"/>
        <v>100</v>
      </c>
      <c r="Q857" s="208" t="str">
        <f t="shared" si="57"/>
        <v>Fuerte</v>
      </c>
      <c r="R857" s="207" t="s">
        <v>516</v>
      </c>
      <c r="S857" s="224" t="str">
        <f t="shared" si="58"/>
        <v>FuerteFuerte</v>
      </c>
      <c r="T857" s="224">
        <f>IFERROR(VLOOKUP(S857,'Tablas de calculos'!$AU$16:$AV$24,2,FALSE),"")</f>
        <v>1</v>
      </c>
      <c r="U857" s="208" t="str">
        <f>IFERROR(VLOOKUP(T857,'Tablas de calculos'!$AV$16:$AY$24,4),"")</f>
        <v>Fuerte</v>
      </c>
      <c r="V857" s="207" t="s">
        <v>578</v>
      </c>
      <c r="W857" s="207" t="s">
        <v>578</v>
      </c>
      <c r="X857" s="123" t="str">
        <f t="shared" si="59"/>
        <v>FuerteDirectamenteDirectamente</v>
      </c>
      <c r="Y857" s="208">
        <f>IFERROR(VLOOKUP(X857,'Tablas de calculos'!$AZ$4:$BE$11,5,FALSE),"")</f>
        <v>2</v>
      </c>
      <c r="Z857" s="208">
        <f>IFERROR(VLOOKUP(X857,'Tablas de calculos'!$AZ$4:$BE$11,6,FALSE),"")</f>
        <v>2</v>
      </c>
    </row>
    <row r="858" spans="1:26" ht="105" x14ac:dyDescent="0.25">
      <c r="A858" s="232" t="s">
        <v>122</v>
      </c>
      <c r="B858" s="61">
        <v>67</v>
      </c>
      <c r="C858" s="205" t="str">
        <f>+VLOOKUP(Tabla9[[#This Row],[Cod. Riesgo]],Tabla_Riesgos[[Número]:[Tipo de Riesgo]],6,FALSE)</f>
        <v>Seguridad de la Información</v>
      </c>
      <c r="D858" s="119" t="s">
        <v>676</v>
      </c>
      <c r="E858" s="120" t="s">
        <v>677</v>
      </c>
      <c r="F858" s="121"/>
      <c r="G858" s="125" t="s">
        <v>312</v>
      </c>
      <c r="H858" s="472"/>
      <c r="I858" s="207" t="s">
        <v>486</v>
      </c>
      <c r="J858" s="207" t="s">
        <v>490</v>
      </c>
      <c r="K858" s="207" t="s">
        <v>494</v>
      </c>
      <c r="L858" s="207" t="s">
        <v>498</v>
      </c>
      <c r="M858" s="207" t="s">
        <v>503</v>
      </c>
      <c r="N858" s="207" t="s">
        <v>508</v>
      </c>
      <c r="O858" s="207" t="s">
        <v>512</v>
      </c>
      <c r="P858" s="123">
        <f t="shared" si="56"/>
        <v>100</v>
      </c>
      <c r="Q858" s="208" t="str">
        <f t="shared" si="57"/>
        <v>Fuerte</v>
      </c>
      <c r="R858" s="207" t="s">
        <v>516</v>
      </c>
      <c r="S858" s="224" t="str">
        <f t="shared" si="58"/>
        <v>FuerteFuerte</v>
      </c>
      <c r="T858" s="224">
        <f>IFERROR(VLOOKUP(S858,'Tablas de calculos'!$AU$16:$AV$24,2,FALSE),"")</f>
        <v>1</v>
      </c>
      <c r="U858" s="208" t="str">
        <f>IFERROR(VLOOKUP(T858,'Tablas de calculos'!$AV$16:$AY$24,4),"")</f>
        <v>Fuerte</v>
      </c>
      <c r="V858" s="207" t="s">
        <v>578</v>
      </c>
      <c r="W858" s="207" t="s">
        <v>578</v>
      </c>
      <c r="X858" s="123" t="str">
        <f t="shared" si="59"/>
        <v>FuerteDirectamenteDirectamente</v>
      </c>
      <c r="Y858" s="208">
        <f>IFERROR(VLOOKUP(X858,'Tablas de calculos'!$AZ$4:$BE$11,5,FALSE),"")</f>
        <v>2</v>
      </c>
      <c r="Z858" s="208">
        <f>IFERROR(VLOOKUP(X858,'Tablas de calculos'!$AZ$4:$BE$11,6,FALSE),"")</f>
        <v>2</v>
      </c>
    </row>
    <row r="859" spans="1:26" ht="60" x14ac:dyDescent="0.25">
      <c r="A859" s="232" t="s">
        <v>122</v>
      </c>
      <c r="B859" s="61">
        <v>67</v>
      </c>
      <c r="C859" s="205" t="str">
        <f>+VLOOKUP(Tabla9[[#This Row],[Cod. Riesgo]],Tabla_Riesgos[[Número]:[Tipo de Riesgo]],6,FALSE)</f>
        <v>Seguridad de la Información</v>
      </c>
      <c r="D859" s="119" t="s">
        <v>676</v>
      </c>
      <c r="E859" s="120" t="s">
        <v>677</v>
      </c>
      <c r="F859" s="121"/>
      <c r="G859" s="125" t="s">
        <v>314</v>
      </c>
      <c r="H859" s="472"/>
      <c r="I859" s="207" t="s">
        <v>486</v>
      </c>
      <c r="J859" s="207" t="s">
        <v>490</v>
      </c>
      <c r="K859" s="207" t="s">
        <v>494</v>
      </c>
      <c r="L859" s="207" t="s">
        <v>498</v>
      </c>
      <c r="M859" s="207" t="s">
        <v>503</v>
      </c>
      <c r="N859" s="207" t="s">
        <v>508</v>
      </c>
      <c r="O859" s="207" t="s">
        <v>512</v>
      </c>
      <c r="P859" s="123">
        <f t="shared" si="56"/>
        <v>100</v>
      </c>
      <c r="Q859" s="208" t="str">
        <f t="shared" si="57"/>
        <v>Fuerte</v>
      </c>
      <c r="R859" s="207" t="s">
        <v>516</v>
      </c>
      <c r="S859" s="224" t="str">
        <f t="shared" si="58"/>
        <v>FuerteFuerte</v>
      </c>
      <c r="T859" s="224">
        <f>IFERROR(VLOOKUP(S859,'Tablas de calculos'!$AU$16:$AV$24,2,FALSE),"")</f>
        <v>1</v>
      </c>
      <c r="U859" s="208" t="str">
        <f>IFERROR(VLOOKUP(T859,'Tablas de calculos'!$AV$16:$AY$24,4),"")</f>
        <v>Fuerte</v>
      </c>
      <c r="V859" s="207" t="s">
        <v>578</v>
      </c>
      <c r="W859" s="207" t="s">
        <v>578</v>
      </c>
      <c r="X859" s="123" t="str">
        <f t="shared" si="59"/>
        <v>FuerteDirectamenteDirectamente</v>
      </c>
      <c r="Y859" s="208">
        <f>IFERROR(VLOOKUP(X859,'Tablas de calculos'!$AZ$4:$BE$11,5,FALSE),"")</f>
        <v>2</v>
      </c>
      <c r="Z859" s="208">
        <f>IFERROR(VLOOKUP(X859,'Tablas de calculos'!$AZ$4:$BE$11,6,FALSE),"")</f>
        <v>2</v>
      </c>
    </row>
    <row r="860" spans="1:26" ht="60" x14ac:dyDescent="0.25">
      <c r="A860" s="232" t="s">
        <v>122</v>
      </c>
      <c r="B860" s="61">
        <v>67</v>
      </c>
      <c r="C860" s="205" t="str">
        <f>+VLOOKUP(Tabla9[[#This Row],[Cod. Riesgo]],Tabla_Riesgos[[Número]:[Tipo de Riesgo]],6,FALSE)</f>
        <v>Seguridad de la Información</v>
      </c>
      <c r="D860" s="119" t="s">
        <v>676</v>
      </c>
      <c r="E860" s="120" t="s">
        <v>677</v>
      </c>
      <c r="F860" s="121"/>
      <c r="G860" s="125" t="s">
        <v>231</v>
      </c>
      <c r="H860" s="472"/>
      <c r="I860" s="207" t="s">
        <v>486</v>
      </c>
      <c r="J860" s="207" t="s">
        <v>490</v>
      </c>
      <c r="K860" s="207" t="s">
        <v>494</v>
      </c>
      <c r="L860" s="207" t="s">
        <v>498</v>
      </c>
      <c r="M860" s="207" t="s">
        <v>503</v>
      </c>
      <c r="N860" s="207" t="s">
        <v>508</v>
      </c>
      <c r="O860" s="207" t="s">
        <v>512</v>
      </c>
      <c r="P860" s="123">
        <f t="shared" si="56"/>
        <v>100</v>
      </c>
      <c r="Q860" s="208" t="str">
        <f t="shared" si="57"/>
        <v>Fuerte</v>
      </c>
      <c r="R860" s="207" t="s">
        <v>516</v>
      </c>
      <c r="S860" s="224" t="str">
        <f t="shared" si="58"/>
        <v>FuerteFuerte</v>
      </c>
      <c r="T860" s="224">
        <f>IFERROR(VLOOKUP(S860,'Tablas de calculos'!$AU$16:$AV$24,2,FALSE),"")</f>
        <v>1</v>
      </c>
      <c r="U860" s="208" t="str">
        <f>IFERROR(VLOOKUP(T860,'Tablas de calculos'!$AV$16:$AY$24,4),"")</f>
        <v>Fuerte</v>
      </c>
      <c r="V860" s="207" t="s">
        <v>578</v>
      </c>
      <c r="W860" s="207" t="s">
        <v>578</v>
      </c>
      <c r="X860" s="123" t="str">
        <f t="shared" si="59"/>
        <v>FuerteDirectamenteDirectamente</v>
      </c>
      <c r="Y860" s="208">
        <f>IFERROR(VLOOKUP(X860,'Tablas de calculos'!$AZ$4:$BE$11,5,FALSE),"")</f>
        <v>2</v>
      </c>
      <c r="Z860" s="208">
        <f>IFERROR(VLOOKUP(X860,'Tablas de calculos'!$AZ$4:$BE$11,6,FALSE),"")</f>
        <v>2</v>
      </c>
    </row>
    <row r="861" spans="1:26" ht="75" x14ac:dyDescent="0.25">
      <c r="A861" s="232" t="s">
        <v>122</v>
      </c>
      <c r="B861" s="61">
        <v>67</v>
      </c>
      <c r="C861" s="205" t="str">
        <f>+VLOOKUP(Tabla9[[#This Row],[Cod. Riesgo]],Tabla_Riesgos[[Número]:[Tipo de Riesgo]],6,FALSE)</f>
        <v>Seguridad de la Información</v>
      </c>
      <c r="D861" s="119" t="s">
        <v>676</v>
      </c>
      <c r="E861" s="120" t="s">
        <v>677</v>
      </c>
      <c r="F861" s="121"/>
      <c r="G861" s="125" t="s">
        <v>317</v>
      </c>
      <c r="H861" s="472"/>
      <c r="I861" s="207" t="s">
        <v>486</v>
      </c>
      <c r="J861" s="207" t="s">
        <v>490</v>
      </c>
      <c r="K861" s="207" t="s">
        <v>494</v>
      </c>
      <c r="L861" s="207" t="s">
        <v>498</v>
      </c>
      <c r="M861" s="207" t="s">
        <v>503</v>
      </c>
      <c r="N861" s="207" t="s">
        <v>508</v>
      </c>
      <c r="O861" s="207" t="s">
        <v>512</v>
      </c>
      <c r="P861" s="123">
        <f t="shared" si="56"/>
        <v>100</v>
      </c>
      <c r="Q861" s="208" t="str">
        <f t="shared" si="57"/>
        <v>Fuerte</v>
      </c>
      <c r="R861" s="207" t="s">
        <v>516</v>
      </c>
      <c r="S861" s="224" t="str">
        <f t="shared" si="58"/>
        <v>FuerteFuerte</v>
      </c>
      <c r="T861" s="224">
        <f>IFERROR(VLOOKUP(S861,'Tablas de calculos'!$AU$16:$AV$24,2,FALSE),"")</f>
        <v>1</v>
      </c>
      <c r="U861" s="208" t="str">
        <f>IFERROR(VLOOKUP(T861,'Tablas de calculos'!$AV$16:$AY$24,4),"")</f>
        <v>Fuerte</v>
      </c>
      <c r="V861" s="207" t="s">
        <v>578</v>
      </c>
      <c r="W861" s="207" t="s">
        <v>578</v>
      </c>
      <c r="X861" s="123" t="str">
        <f t="shared" si="59"/>
        <v>FuerteDirectamenteDirectamente</v>
      </c>
      <c r="Y861" s="208">
        <f>IFERROR(VLOOKUP(X861,'Tablas de calculos'!$AZ$4:$BE$11,5,FALSE),"")</f>
        <v>2</v>
      </c>
      <c r="Z861" s="208">
        <f>IFERROR(VLOOKUP(X861,'Tablas de calculos'!$AZ$4:$BE$11,6,FALSE),"")</f>
        <v>2</v>
      </c>
    </row>
    <row r="862" spans="1:26" ht="45" x14ac:dyDescent="0.25">
      <c r="A862" s="232" t="s">
        <v>122</v>
      </c>
      <c r="B862" s="61">
        <v>68</v>
      </c>
      <c r="C862" s="205" t="str">
        <f>+VLOOKUP(Tabla9[[#This Row],[Cod. Riesgo]],Tabla_Riesgos[[Número]:[Tipo de Riesgo]],6,FALSE)</f>
        <v>Seguridad de la Información</v>
      </c>
      <c r="D862" s="119" t="s">
        <v>102</v>
      </c>
      <c r="E862" s="120" t="s">
        <v>81</v>
      </c>
      <c r="F862" s="121"/>
      <c r="G862" s="125" t="s">
        <v>319</v>
      </c>
      <c r="H862" s="472"/>
      <c r="I862" s="207" t="s">
        <v>486</v>
      </c>
      <c r="J862" s="207" t="s">
        <v>490</v>
      </c>
      <c r="K862" s="207" t="s">
        <v>494</v>
      </c>
      <c r="L862" s="207" t="s">
        <v>498</v>
      </c>
      <c r="M862" s="207" t="s">
        <v>503</v>
      </c>
      <c r="N862" s="207" t="s">
        <v>508</v>
      </c>
      <c r="O862" s="207" t="s">
        <v>512</v>
      </c>
      <c r="P862" s="123">
        <f t="shared" si="56"/>
        <v>100</v>
      </c>
      <c r="Q862" s="208" t="str">
        <f t="shared" si="57"/>
        <v>Fuerte</v>
      </c>
      <c r="R862" s="207" t="s">
        <v>516</v>
      </c>
      <c r="S862" s="224" t="str">
        <f t="shared" si="58"/>
        <v>FuerteFuerte</v>
      </c>
      <c r="T862" s="224">
        <f>IFERROR(VLOOKUP(S862,'Tablas de calculos'!$AU$16:$AV$24,2,FALSE),"")</f>
        <v>1</v>
      </c>
      <c r="U862" s="208" t="str">
        <f>IFERROR(VLOOKUP(T862,'Tablas de calculos'!$AV$16:$AY$24,4),"")</f>
        <v>Fuerte</v>
      </c>
      <c r="V862" s="207" t="s">
        <v>578</v>
      </c>
      <c r="W862" s="207" t="s">
        <v>578</v>
      </c>
      <c r="X862" s="123" t="str">
        <f t="shared" si="59"/>
        <v>FuerteDirectamenteDirectamente</v>
      </c>
      <c r="Y862" s="208">
        <f>IFERROR(VLOOKUP(X862,'Tablas de calculos'!$AZ$4:$BE$11,5,FALSE),"")</f>
        <v>2</v>
      </c>
      <c r="Z862" s="208">
        <f>IFERROR(VLOOKUP(X862,'Tablas de calculos'!$AZ$4:$BE$11,6,FALSE),"")</f>
        <v>2</v>
      </c>
    </row>
    <row r="863" spans="1:26" ht="90" x14ac:dyDescent="0.25">
      <c r="A863" s="232" t="s">
        <v>122</v>
      </c>
      <c r="B863" s="61">
        <v>70</v>
      </c>
      <c r="C863" s="205" t="str">
        <f>+VLOOKUP(Tabla9[[#This Row],[Cod. Riesgo]],Tabla_Riesgos[[Número]:[Tipo de Riesgo]],6,FALSE)</f>
        <v>Seguridad de la Información</v>
      </c>
      <c r="D863" s="119" t="s">
        <v>102</v>
      </c>
      <c r="E863" s="120" t="s">
        <v>678</v>
      </c>
      <c r="F863" s="121"/>
      <c r="G863" s="125" t="s">
        <v>321</v>
      </c>
      <c r="H863" s="472"/>
      <c r="I863" s="207" t="s">
        <v>486</v>
      </c>
      <c r="J863" s="207" t="s">
        <v>490</v>
      </c>
      <c r="K863" s="207" t="s">
        <v>494</v>
      </c>
      <c r="L863" s="207" t="s">
        <v>498</v>
      </c>
      <c r="M863" s="207" t="s">
        <v>503</v>
      </c>
      <c r="N863" s="207" t="s">
        <v>508</v>
      </c>
      <c r="O863" s="207" t="s">
        <v>512</v>
      </c>
      <c r="P863" s="123">
        <f t="shared" si="56"/>
        <v>100</v>
      </c>
      <c r="Q863" s="208" t="str">
        <f t="shared" si="57"/>
        <v>Fuerte</v>
      </c>
      <c r="R863" s="207" t="s">
        <v>516</v>
      </c>
      <c r="S863" s="224" t="str">
        <f t="shared" si="58"/>
        <v>FuerteFuerte</v>
      </c>
      <c r="T863" s="224">
        <f>IFERROR(VLOOKUP(S863,'Tablas de calculos'!$AU$16:$AV$24,2,FALSE),"")</f>
        <v>1</v>
      </c>
      <c r="U863" s="208" t="str">
        <f>IFERROR(VLOOKUP(T863,'Tablas de calculos'!$AV$16:$AY$24,4),"")</f>
        <v>Fuerte</v>
      </c>
      <c r="V863" s="207" t="s">
        <v>578</v>
      </c>
      <c r="W863" s="207" t="s">
        <v>578</v>
      </c>
      <c r="X863" s="123" t="str">
        <f t="shared" si="59"/>
        <v>FuerteDirectamenteDirectamente</v>
      </c>
      <c r="Y863" s="208">
        <f>IFERROR(VLOOKUP(X863,'Tablas de calculos'!$AZ$4:$BE$11,5,FALSE),"")</f>
        <v>2</v>
      </c>
      <c r="Z863" s="208">
        <f>IFERROR(VLOOKUP(X863,'Tablas de calculos'!$AZ$4:$BE$11,6,FALSE),"")</f>
        <v>2</v>
      </c>
    </row>
    <row r="864" spans="1:26" ht="60" x14ac:dyDescent="0.25">
      <c r="A864" s="232" t="s">
        <v>122</v>
      </c>
      <c r="B864" s="61">
        <v>70</v>
      </c>
      <c r="C864" s="205" t="str">
        <f>+VLOOKUP(Tabla9[[#This Row],[Cod. Riesgo]],Tabla_Riesgos[[Número]:[Tipo de Riesgo]],6,FALSE)</f>
        <v>Seguridad de la Información</v>
      </c>
      <c r="D864" s="119" t="s">
        <v>102</v>
      </c>
      <c r="E864" s="120" t="s">
        <v>678</v>
      </c>
      <c r="F864" s="121"/>
      <c r="G864" s="125" t="s">
        <v>323</v>
      </c>
      <c r="H864" s="472"/>
      <c r="I864" s="207" t="s">
        <v>486</v>
      </c>
      <c r="J864" s="207" t="s">
        <v>490</v>
      </c>
      <c r="K864" s="207" t="s">
        <v>494</v>
      </c>
      <c r="L864" s="207" t="s">
        <v>498</v>
      </c>
      <c r="M864" s="207" t="s">
        <v>503</v>
      </c>
      <c r="N864" s="207" t="s">
        <v>508</v>
      </c>
      <c r="O864" s="207" t="s">
        <v>512</v>
      </c>
      <c r="P864" s="123">
        <f t="shared" si="56"/>
        <v>100</v>
      </c>
      <c r="Q864" s="208" t="str">
        <f t="shared" si="57"/>
        <v>Fuerte</v>
      </c>
      <c r="R864" s="207" t="s">
        <v>516</v>
      </c>
      <c r="S864" s="224" t="str">
        <f t="shared" si="58"/>
        <v>FuerteFuerte</v>
      </c>
      <c r="T864" s="224">
        <f>IFERROR(VLOOKUP(S864,'Tablas de calculos'!$AU$16:$AV$24,2,FALSE),"")</f>
        <v>1</v>
      </c>
      <c r="U864" s="208" t="str">
        <f>IFERROR(VLOOKUP(T864,'Tablas de calculos'!$AV$16:$AY$24,4),"")</f>
        <v>Fuerte</v>
      </c>
      <c r="V864" s="207" t="s">
        <v>578</v>
      </c>
      <c r="W864" s="207" t="s">
        <v>578</v>
      </c>
      <c r="X864" s="123" t="str">
        <f t="shared" si="59"/>
        <v>FuerteDirectamenteDirectamente</v>
      </c>
      <c r="Y864" s="208">
        <f>IFERROR(VLOOKUP(X864,'Tablas de calculos'!$AZ$4:$BE$11,5,FALSE),"")</f>
        <v>2</v>
      </c>
      <c r="Z864" s="208">
        <f>IFERROR(VLOOKUP(X864,'Tablas de calculos'!$AZ$4:$BE$11,6,FALSE),"")</f>
        <v>2</v>
      </c>
    </row>
    <row r="865" spans="1:26" ht="30" x14ac:dyDescent="0.25">
      <c r="A865" s="232" t="s">
        <v>122</v>
      </c>
      <c r="B865" s="61">
        <v>70</v>
      </c>
      <c r="C865" s="205" t="str">
        <f>+VLOOKUP(Tabla9[[#This Row],[Cod. Riesgo]],Tabla_Riesgos[[Número]:[Tipo de Riesgo]],6,FALSE)</f>
        <v>Seguridad de la Información</v>
      </c>
      <c r="D865" s="119" t="s">
        <v>102</v>
      </c>
      <c r="E865" s="120" t="s">
        <v>678</v>
      </c>
      <c r="F865" s="121"/>
      <c r="G865" s="125" t="s">
        <v>325</v>
      </c>
      <c r="H865" s="472"/>
      <c r="I865" s="207" t="s">
        <v>486</v>
      </c>
      <c r="J865" s="207" t="s">
        <v>490</v>
      </c>
      <c r="K865" s="207" t="s">
        <v>494</v>
      </c>
      <c r="L865" s="207" t="s">
        <v>498</v>
      </c>
      <c r="M865" s="207" t="s">
        <v>503</v>
      </c>
      <c r="N865" s="207" t="s">
        <v>508</v>
      </c>
      <c r="O865" s="207" t="s">
        <v>512</v>
      </c>
      <c r="P865" s="123">
        <f t="shared" si="56"/>
        <v>100</v>
      </c>
      <c r="Q865" s="208" t="str">
        <f t="shared" si="57"/>
        <v>Fuerte</v>
      </c>
      <c r="R865" s="207" t="s">
        <v>516</v>
      </c>
      <c r="S865" s="224" t="str">
        <f t="shared" si="58"/>
        <v>FuerteFuerte</v>
      </c>
      <c r="T865" s="224">
        <f>IFERROR(VLOOKUP(S865,'Tablas de calculos'!$AU$16:$AV$24,2,FALSE),"")</f>
        <v>1</v>
      </c>
      <c r="U865" s="208" t="str">
        <f>IFERROR(VLOOKUP(T865,'Tablas de calculos'!$AV$16:$AY$24,4),"")</f>
        <v>Fuerte</v>
      </c>
      <c r="V865" s="207" t="s">
        <v>578</v>
      </c>
      <c r="W865" s="207" t="s">
        <v>578</v>
      </c>
      <c r="X865" s="123" t="str">
        <f t="shared" si="59"/>
        <v>FuerteDirectamenteDirectamente</v>
      </c>
      <c r="Y865" s="208">
        <f>IFERROR(VLOOKUP(X865,'Tablas de calculos'!$AZ$4:$BE$11,5,FALSE),"")</f>
        <v>2</v>
      </c>
      <c r="Z865" s="208">
        <f>IFERROR(VLOOKUP(X865,'Tablas de calculos'!$AZ$4:$BE$11,6,FALSE),"")</f>
        <v>2</v>
      </c>
    </row>
    <row r="866" spans="1:26" ht="30" x14ac:dyDescent="0.25">
      <c r="A866" s="232" t="s">
        <v>122</v>
      </c>
      <c r="B866" s="61">
        <v>70</v>
      </c>
      <c r="C866" s="205" t="str">
        <f>+VLOOKUP(Tabla9[[#This Row],[Cod. Riesgo]],Tabla_Riesgos[[Número]:[Tipo de Riesgo]],6,FALSE)</f>
        <v>Seguridad de la Información</v>
      </c>
      <c r="D866" s="119" t="s">
        <v>102</v>
      </c>
      <c r="E866" s="120" t="s">
        <v>678</v>
      </c>
      <c r="F866" s="121"/>
      <c r="G866" s="125" t="s">
        <v>327</v>
      </c>
      <c r="H866" s="472"/>
      <c r="I866" s="207" t="s">
        <v>486</v>
      </c>
      <c r="J866" s="207" t="s">
        <v>490</v>
      </c>
      <c r="K866" s="207" t="s">
        <v>494</v>
      </c>
      <c r="L866" s="207" t="s">
        <v>498</v>
      </c>
      <c r="M866" s="207" t="s">
        <v>503</v>
      </c>
      <c r="N866" s="207" t="s">
        <v>508</v>
      </c>
      <c r="O866" s="207" t="s">
        <v>512</v>
      </c>
      <c r="P866" s="123">
        <f t="shared" si="56"/>
        <v>100</v>
      </c>
      <c r="Q866" s="208" t="str">
        <f t="shared" si="57"/>
        <v>Fuerte</v>
      </c>
      <c r="R866" s="207" t="s">
        <v>516</v>
      </c>
      <c r="S866" s="224" t="str">
        <f t="shared" si="58"/>
        <v>FuerteFuerte</v>
      </c>
      <c r="T866" s="224">
        <f>IFERROR(VLOOKUP(S866,'Tablas de calculos'!$AU$16:$AV$24,2,FALSE),"")</f>
        <v>1</v>
      </c>
      <c r="U866" s="208" t="str">
        <f>IFERROR(VLOOKUP(T866,'Tablas de calculos'!$AV$16:$AY$24,4),"")</f>
        <v>Fuerte</v>
      </c>
      <c r="V866" s="207" t="s">
        <v>578</v>
      </c>
      <c r="W866" s="207" t="s">
        <v>578</v>
      </c>
      <c r="X866" s="123" t="str">
        <f t="shared" si="59"/>
        <v>FuerteDirectamenteDirectamente</v>
      </c>
      <c r="Y866" s="208">
        <f>IFERROR(VLOOKUP(X866,'Tablas de calculos'!$AZ$4:$BE$11,5,FALSE),"")</f>
        <v>2</v>
      </c>
      <c r="Z866" s="208">
        <f>IFERROR(VLOOKUP(X866,'Tablas de calculos'!$AZ$4:$BE$11,6,FALSE),"")</f>
        <v>2</v>
      </c>
    </row>
    <row r="867" spans="1:26" ht="30" x14ac:dyDescent="0.25">
      <c r="A867" s="232" t="s">
        <v>122</v>
      </c>
      <c r="B867" s="61">
        <v>71</v>
      </c>
      <c r="C867" s="205" t="str">
        <f>+VLOOKUP(Tabla9[[#This Row],[Cod. Riesgo]],Tabla_Riesgos[[Número]:[Tipo de Riesgo]],6,FALSE)</f>
        <v>Operativo</v>
      </c>
      <c r="D867" s="119" t="s">
        <v>82</v>
      </c>
      <c r="E867" s="120" t="s">
        <v>83</v>
      </c>
      <c r="F867" s="121"/>
      <c r="G867" s="125" t="s">
        <v>329</v>
      </c>
      <c r="H867" s="472"/>
      <c r="I867" s="207" t="s">
        <v>486</v>
      </c>
      <c r="J867" s="207" t="s">
        <v>490</v>
      </c>
      <c r="K867" s="207" t="s">
        <v>494</v>
      </c>
      <c r="L867" s="207" t="s">
        <v>498</v>
      </c>
      <c r="M867" s="207" t="s">
        <v>503</v>
      </c>
      <c r="N867" s="207" t="s">
        <v>508</v>
      </c>
      <c r="O867" s="207" t="s">
        <v>512</v>
      </c>
      <c r="P867" s="123">
        <f t="shared" si="56"/>
        <v>100</v>
      </c>
      <c r="Q867" s="208" t="str">
        <f t="shared" si="57"/>
        <v>Fuerte</v>
      </c>
      <c r="R867" s="207" t="s">
        <v>516</v>
      </c>
      <c r="S867" s="224" t="str">
        <f t="shared" si="58"/>
        <v>FuerteFuerte</v>
      </c>
      <c r="T867" s="224">
        <f>IFERROR(VLOOKUP(S867,'Tablas de calculos'!$AU$16:$AV$24,2,FALSE),"")</f>
        <v>1</v>
      </c>
      <c r="U867" s="208" t="str">
        <f>IFERROR(VLOOKUP(T867,'Tablas de calculos'!$AV$16:$AY$24,4),"")</f>
        <v>Fuerte</v>
      </c>
      <c r="V867" s="207" t="s">
        <v>578</v>
      </c>
      <c r="W867" s="207" t="s">
        <v>578</v>
      </c>
      <c r="X867" s="123" t="str">
        <f t="shared" si="59"/>
        <v>FuerteDirectamenteDirectamente</v>
      </c>
      <c r="Y867" s="208">
        <f>IFERROR(VLOOKUP(X867,'Tablas de calculos'!$AZ$4:$BE$11,5,FALSE),"")</f>
        <v>2</v>
      </c>
      <c r="Z867" s="208">
        <f>IFERROR(VLOOKUP(X867,'Tablas de calculos'!$AZ$4:$BE$11,6,FALSE),"")</f>
        <v>2</v>
      </c>
    </row>
    <row r="868" spans="1:26" x14ac:dyDescent="0.25">
      <c r="A868" s="232" t="s">
        <v>122</v>
      </c>
      <c r="B868" s="61">
        <v>71</v>
      </c>
      <c r="C868" s="205" t="str">
        <f>+VLOOKUP(Tabla9[[#This Row],[Cod. Riesgo]],Tabla_Riesgos[[Número]:[Tipo de Riesgo]],6,FALSE)</f>
        <v>Operativo</v>
      </c>
      <c r="D868" s="119" t="s">
        <v>82</v>
      </c>
      <c r="E868" s="120" t="s">
        <v>83</v>
      </c>
      <c r="F868" s="121"/>
      <c r="G868" s="125" t="s">
        <v>331</v>
      </c>
      <c r="H868" s="472"/>
      <c r="I868" s="207" t="s">
        <v>486</v>
      </c>
      <c r="J868" s="207" t="s">
        <v>490</v>
      </c>
      <c r="K868" s="207" t="s">
        <v>494</v>
      </c>
      <c r="L868" s="207" t="s">
        <v>498</v>
      </c>
      <c r="M868" s="207" t="s">
        <v>503</v>
      </c>
      <c r="N868" s="207" t="s">
        <v>508</v>
      </c>
      <c r="O868" s="207" t="s">
        <v>512</v>
      </c>
      <c r="P868" s="123">
        <f t="shared" si="56"/>
        <v>100</v>
      </c>
      <c r="Q868" s="208" t="str">
        <f t="shared" si="57"/>
        <v>Fuerte</v>
      </c>
      <c r="R868" s="207" t="s">
        <v>516</v>
      </c>
      <c r="S868" s="224" t="str">
        <f t="shared" si="58"/>
        <v>FuerteFuerte</v>
      </c>
      <c r="T868" s="224">
        <f>IFERROR(VLOOKUP(S868,'Tablas de calculos'!$AU$16:$AV$24,2,FALSE),"")</f>
        <v>1</v>
      </c>
      <c r="U868" s="208" t="str">
        <f>IFERROR(VLOOKUP(T868,'Tablas de calculos'!$AV$16:$AY$24,4),"")</f>
        <v>Fuerte</v>
      </c>
      <c r="V868" s="207" t="s">
        <v>578</v>
      </c>
      <c r="W868" s="207" t="s">
        <v>578</v>
      </c>
      <c r="X868" s="123" t="str">
        <f t="shared" si="59"/>
        <v>FuerteDirectamenteDirectamente</v>
      </c>
      <c r="Y868" s="208">
        <f>IFERROR(VLOOKUP(X868,'Tablas de calculos'!$AZ$4:$BE$11,5,FALSE),"")</f>
        <v>2</v>
      </c>
      <c r="Z868" s="208">
        <f>IFERROR(VLOOKUP(X868,'Tablas de calculos'!$AZ$4:$BE$11,6,FALSE),"")</f>
        <v>2</v>
      </c>
    </row>
    <row r="869" spans="1:26" ht="60" x14ac:dyDescent="0.25">
      <c r="A869" s="232" t="s">
        <v>122</v>
      </c>
      <c r="B869" s="61">
        <v>72</v>
      </c>
      <c r="C869" s="205" t="str">
        <f>+VLOOKUP(Tabla9[[#This Row],[Cod. Riesgo]],Tabla_Riesgos[[Número]:[Tipo de Riesgo]],6,FALSE)</f>
        <v>Operativo</v>
      </c>
      <c r="D869" s="119" t="s">
        <v>676</v>
      </c>
      <c r="E869" s="120" t="s">
        <v>679</v>
      </c>
      <c r="F869" s="121"/>
      <c r="G869" s="125" t="s">
        <v>332</v>
      </c>
      <c r="H869" s="472"/>
      <c r="I869" s="207" t="s">
        <v>486</v>
      </c>
      <c r="J869" s="207" t="s">
        <v>490</v>
      </c>
      <c r="K869" s="207" t="s">
        <v>494</v>
      </c>
      <c r="L869" s="207" t="s">
        <v>498</v>
      </c>
      <c r="M869" s="207" t="s">
        <v>503</v>
      </c>
      <c r="N869" s="207" t="s">
        <v>508</v>
      </c>
      <c r="O869" s="207" t="s">
        <v>512</v>
      </c>
      <c r="P869" s="123">
        <f t="shared" si="56"/>
        <v>100</v>
      </c>
      <c r="Q869" s="208" t="str">
        <f t="shared" si="57"/>
        <v>Fuerte</v>
      </c>
      <c r="R869" s="207" t="s">
        <v>516</v>
      </c>
      <c r="S869" s="224" t="str">
        <f t="shared" si="58"/>
        <v>FuerteFuerte</v>
      </c>
      <c r="T869" s="224">
        <f>IFERROR(VLOOKUP(S869,'Tablas de calculos'!$AU$16:$AV$24,2,FALSE),"")</f>
        <v>1</v>
      </c>
      <c r="U869" s="208" t="str">
        <f>IFERROR(VLOOKUP(T869,'Tablas de calculos'!$AV$16:$AY$24,4),"")</f>
        <v>Fuerte</v>
      </c>
      <c r="V869" s="207" t="s">
        <v>578</v>
      </c>
      <c r="W869" s="207" t="s">
        <v>578</v>
      </c>
      <c r="X869" s="123" t="str">
        <f t="shared" si="59"/>
        <v>FuerteDirectamenteDirectamente</v>
      </c>
      <c r="Y869" s="208">
        <f>IFERROR(VLOOKUP(X869,'Tablas de calculos'!$AZ$4:$BE$11,5,FALSE),"")</f>
        <v>2</v>
      </c>
      <c r="Z869" s="208">
        <f>IFERROR(VLOOKUP(X869,'Tablas de calculos'!$AZ$4:$BE$11,6,FALSE),"")</f>
        <v>2</v>
      </c>
    </row>
    <row r="870" spans="1:26" ht="45" x14ac:dyDescent="0.25">
      <c r="A870" s="232" t="s">
        <v>122</v>
      </c>
      <c r="B870" s="61">
        <v>73</v>
      </c>
      <c r="C870" s="205" t="str">
        <f>+VLOOKUP(Tabla9[[#This Row],[Cod. Riesgo]],Tabla_Riesgos[[Número]:[Tipo de Riesgo]],6,FALSE)</f>
        <v>Seguridad de la Información</v>
      </c>
      <c r="D870" s="119" t="s">
        <v>102</v>
      </c>
      <c r="E870" s="120" t="s">
        <v>86</v>
      </c>
      <c r="F870" s="121"/>
      <c r="G870" s="125" t="s">
        <v>333</v>
      </c>
      <c r="H870" s="472"/>
      <c r="I870" s="207" t="s">
        <v>486</v>
      </c>
      <c r="J870" s="207" t="s">
        <v>490</v>
      </c>
      <c r="K870" s="207" t="s">
        <v>494</v>
      </c>
      <c r="L870" s="207" t="s">
        <v>498</v>
      </c>
      <c r="M870" s="207" t="s">
        <v>503</v>
      </c>
      <c r="N870" s="207" t="s">
        <v>508</v>
      </c>
      <c r="O870" s="207" t="s">
        <v>512</v>
      </c>
      <c r="P870" s="123">
        <f t="shared" si="56"/>
        <v>100</v>
      </c>
      <c r="Q870" s="208" t="str">
        <f t="shared" si="57"/>
        <v>Fuerte</v>
      </c>
      <c r="R870" s="207" t="s">
        <v>516</v>
      </c>
      <c r="S870" s="224" t="str">
        <f t="shared" si="58"/>
        <v>FuerteFuerte</v>
      </c>
      <c r="T870" s="224">
        <f>IFERROR(VLOOKUP(S870,'Tablas de calculos'!$AU$16:$AV$24,2,FALSE),"")</f>
        <v>1</v>
      </c>
      <c r="U870" s="208" t="str">
        <f>IFERROR(VLOOKUP(T870,'Tablas de calculos'!$AV$16:$AY$24,4),"")</f>
        <v>Fuerte</v>
      </c>
      <c r="V870" s="207" t="s">
        <v>578</v>
      </c>
      <c r="W870" s="207" t="s">
        <v>578</v>
      </c>
      <c r="X870" s="123" t="str">
        <f t="shared" si="59"/>
        <v>FuerteDirectamenteDirectamente</v>
      </c>
      <c r="Y870" s="208">
        <f>IFERROR(VLOOKUP(X870,'Tablas de calculos'!$AZ$4:$BE$11,5,FALSE),"")</f>
        <v>2</v>
      </c>
      <c r="Z870" s="208">
        <f>IFERROR(VLOOKUP(X870,'Tablas de calculos'!$AZ$4:$BE$11,6,FALSE),"")</f>
        <v>2</v>
      </c>
    </row>
    <row r="871" spans="1:26" ht="60" x14ac:dyDescent="0.25">
      <c r="A871" s="232" t="s">
        <v>122</v>
      </c>
      <c r="B871" s="61">
        <v>76</v>
      </c>
      <c r="C871" s="205" t="str">
        <f>+VLOOKUP(Tabla9[[#This Row],[Cod. Riesgo]],Tabla_Riesgos[[Número]:[Tipo de Riesgo]],6,FALSE)</f>
        <v>Operativo</v>
      </c>
      <c r="D871" s="119" t="s">
        <v>26</v>
      </c>
      <c r="E871" s="120" t="s">
        <v>747</v>
      </c>
      <c r="F871" s="121"/>
      <c r="G871" s="125"/>
      <c r="H871" s="472"/>
      <c r="I871" s="207" t="s">
        <v>486</v>
      </c>
      <c r="J871" s="207" t="s">
        <v>490</v>
      </c>
      <c r="K871" s="207" t="s">
        <v>494</v>
      </c>
      <c r="L871" s="207" t="s">
        <v>498</v>
      </c>
      <c r="M871" s="207" t="s">
        <v>503</v>
      </c>
      <c r="N871" s="207" t="s">
        <v>508</v>
      </c>
      <c r="O871" s="207" t="s">
        <v>512</v>
      </c>
      <c r="P871" s="123">
        <f t="shared" si="56"/>
        <v>100</v>
      </c>
      <c r="Q871" s="208" t="str">
        <f t="shared" si="57"/>
        <v>Fuerte</v>
      </c>
      <c r="R871" s="207" t="s">
        <v>516</v>
      </c>
      <c r="S871" s="224" t="str">
        <f t="shared" si="58"/>
        <v>FuerteFuerte</v>
      </c>
      <c r="T871" s="224">
        <f>IFERROR(VLOOKUP(S871,'Tablas de calculos'!$AU$16:$AV$24,2,FALSE),"")</f>
        <v>1</v>
      </c>
      <c r="U871" s="208" t="str">
        <f>IFERROR(VLOOKUP(T871,'Tablas de calculos'!$AV$16:$AY$24,4),"")</f>
        <v>Fuerte</v>
      </c>
      <c r="V871" s="207" t="s">
        <v>578</v>
      </c>
      <c r="W871" s="207" t="s">
        <v>578</v>
      </c>
      <c r="X871" s="123" t="str">
        <f t="shared" si="59"/>
        <v>FuerteDirectamenteDirectamente</v>
      </c>
      <c r="Y871" s="208">
        <f>IFERROR(VLOOKUP(X871,'Tablas de calculos'!$AZ$4:$BE$11,5,FALSE),"")</f>
        <v>2</v>
      </c>
      <c r="Z871" s="208">
        <f>IFERROR(VLOOKUP(X871,'Tablas de calculos'!$AZ$4:$BE$11,6,FALSE),"")</f>
        <v>2</v>
      </c>
    </row>
    <row r="872" spans="1:26" ht="75" x14ac:dyDescent="0.25">
      <c r="A872" s="232" t="s">
        <v>122</v>
      </c>
      <c r="B872" s="61">
        <v>77</v>
      </c>
      <c r="C872" s="205" t="str">
        <f>+VLOOKUP(Tabla9[[#This Row],[Cod. Riesgo]],Tabla_Riesgos[[Número]:[Tipo de Riesgo]],6,FALSE)</f>
        <v>Operativo</v>
      </c>
      <c r="D872" s="119" t="s">
        <v>12</v>
      </c>
      <c r="E872" s="120" t="s">
        <v>89</v>
      </c>
      <c r="F872" s="121"/>
      <c r="G872" s="125"/>
      <c r="H872" s="472"/>
      <c r="I872" s="207" t="s">
        <v>486</v>
      </c>
      <c r="J872" s="207" t="s">
        <v>490</v>
      </c>
      <c r="K872" s="207" t="s">
        <v>494</v>
      </c>
      <c r="L872" s="207" t="s">
        <v>498</v>
      </c>
      <c r="M872" s="207" t="s">
        <v>503</v>
      </c>
      <c r="N872" s="207" t="s">
        <v>508</v>
      </c>
      <c r="O872" s="207" t="s">
        <v>512</v>
      </c>
      <c r="P872" s="123">
        <f t="shared" si="56"/>
        <v>100</v>
      </c>
      <c r="Q872" s="208" t="str">
        <f t="shared" si="57"/>
        <v>Fuerte</v>
      </c>
      <c r="R872" s="207" t="s">
        <v>516</v>
      </c>
      <c r="S872" s="224" t="str">
        <f t="shared" si="58"/>
        <v>FuerteFuerte</v>
      </c>
      <c r="T872" s="224">
        <f>IFERROR(VLOOKUP(S872,'Tablas de calculos'!$AU$16:$AV$24,2,FALSE),"")</f>
        <v>1</v>
      </c>
      <c r="U872" s="208" t="str">
        <f>IFERROR(VLOOKUP(T872,'Tablas de calculos'!$AV$16:$AY$24,4),"")</f>
        <v>Fuerte</v>
      </c>
      <c r="V872" s="207" t="s">
        <v>578</v>
      </c>
      <c r="W872" s="207" t="s">
        <v>578</v>
      </c>
      <c r="X872" s="123" t="str">
        <f t="shared" si="59"/>
        <v>FuerteDirectamenteDirectamente</v>
      </c>
      <c r="Y872" s="208">
        <f>IFERROR(VLOOKUP(X872,'Tablas de calculos'!$AZ$4:$BE$11,5,FALSE),"")</f>
        <v>2</v>
      </c>
      <c r="Z872" s="208">
        <f>IFERROR(VLOOKUP(X872,'Tablas de calculos'!$AZ$4:$BE$11,6,FALSE),"")</f>
        <v>2</v>
      </c>
    </row>
    <row r="873" spans="1:26" ht="60" x14ac:dyDescent="0.25">
      <c r="A873" s="232" t="s">
        <v>122</v>
      </c>
      <c r="B873" s="61">
        <v>78</v>
      </c>
      <c r="C873" s="205" t="str">
        <f>+VLOOKUP(Tabla9[[#This Row],[Cod. Riesgo]],Tabla_Riesgos[[Número]:[Tipo de Riesgo]],6,FALSE)</f>
        <v>Seguridad de la Información</v>
      </c>
      <c r="D873" s="119" t="s">
        <v>26</v>
      </c>
      <c r="E873" s="120" t="s">
        <v>682</v>
      </c>
      <c r="F873" s="121"/>
      <c r="G873" s="125"/>
      <c r="H873" s="472"/>
      <c r="I873" s="207" t="s">
        <v>486</v>
      </c>
      <c r="J873" s="207" t="s">
        <v>490</v>
      </c>
      <c r="K873" s="207" t="s">
        <v>494</v>
      </c>
      <c r="L873" s="207" t="s">
        <v>498</v>
      </c>
      <c r="M873" s="207" t="s">
        <v>503</v>
      </c>
      <c r="N873" s="207" t="s">
        <v>508</v>
      </c>
      <c r="O873" s="207" t="s">
        <v>512</v>
      </c>
      <c r="P873" s="123">
        <f t="shared" si="56"/>
        <v>100</v>
      </c>
      <c r="Q873" s="208" t="str">
        <f t="shared" si="57"/>
        <v>Fuerte</v>
      </c>
      <c r="R873" s="207" t="s">
        <v>516</v>
      </c>
      <c r="S873" s="224" t="str">
        <f t="shared" si="58"/>
        <v>FuerteFuerte</v>
      </c>
      <c r="T873" s="224">
        <f>IFERROR(VLOOKUP(S873,'Tablas de calculos'!$AU$16:$AV$24,2,FALSE),"")</f>
        <v>1</v>
      </c>
      <c r="U873" s="208" t="str">
        <f>IFERROR(VLOOKUP(T873,'Tablas de calculos'!$AV$16:$AY$24,4),"")</f>
        <v>Fuerte</v>
      </c>
      <c r="V873" s="207" t="s">
        <v>578</v>
      </c>
      <c r="W873" s="207" t="s">
        <v>578</v>
      </c>
      <c r="X873" s="123" t="str">
        <f t="shared" si="59"/>
        <v>FuerteDirectamenteDirectamente</v>
      </c>
      <c r="Y873" s="208">
        <f>IFERROR(VLOOKUP(X873,'Tablas de calculos'!$AZ$4:$BE$11,5,FALSE),"")</f>
        <v>2</v>
      </c>
      <c r="Z873" s="208">
        <f>IFERROR(VLOOKUP(X873,'Tablas de calculos'!$AZ$4:$BE$11,6,FALSE),"")</f>
        <v>2</v>
      </c>
    </row>
    <row r="874" spans="1:26" ht="45" x14ac:dyDescent="0.25">
      <c r="A874" s="232" t="s">
        <v>122</v>
      </c>
      <c r="B874" s="61">
        <v>79</v>
      </c>
      <c r="C874" s="205" t="str">
        <f>+VLOOKUP(Tabla9[[#This Row],[Cod. Riesgo]],Tabla_Riesgos[[Número]:[Tipo de Riesgo]],6,FALSE)</f>
        <v>Operativo</v>
      </c>
      <c r="D874" s="119" t="s">
        <v>12</v>
      </c>
      <c r="E874" s="120" t="s">
        <v>637</v>
      </c>
      <c r="F874" s="121"/>
      <c r="G874" s="125"/>
      <c r="H874" s="472"/>
      <c r="I874" s="207" t="s">
        <v>486</v>
      </c>
      <c r="J874" s="207" t="s">
        <v>490</v>
      </c>
      <c r="K874" s="207" t="s">
        <v>494</v>
      </c>
      <c r="L874" s="207" t="s">
        <v>498</v>
      </c>
      <c r="M874" s="207" t="s">
        <v>503</v>
      </c>
      <c r="N874" s="207" t="s">
        <v>508</v>
      </c>
      <c r="O874" s="207" t="s">
        <v>512</v>
      </c>
      <c r="P874" s="123">
        <f t="shared" si="56"/>
        <v>100</v>
      </c>
      <c r="Q874" s="208" t="str">
        <f t="shared" si="57"/>
        <v>Fuerte</v>
      </c>
      <c r="R874" s="207" t="s">
        <v>516</v>
      </c>
      <c r="S874" s="224" t="str">
        <f t="shared" si="58"/>
        <v>FuerteFuerte</v>
      </c>
      <c r="T874" s="224">
        <f>IFERROR(VLOOKUP(S874,'Tablas de calculos'!$AU$16:$AV$24,2,FALSE),"")</f>
        <v>1</v>
      </c>
      <c r="U874" s="208" t="str">
        <f>IFERROR(VLOOKUP(T874,'Tablas de calculos'!$AV$16:$AY$24,4),"")</f>
        <v>Fuerte</v>
      </c>
      <c r="V874" s="207" t="s">
        <v>578</v>
      </c>
      <c r="W874" s="207" t="s">
        <v>578</v>
      </c>
      <c r="X874" s="123" t="str">
        <f t="shared" si="59"/>
        <v>FuerteDirectamenteDirectamente</v>
      </c>
      <c r="Y874" s="208">
        <f>IFERROR(VLOOKUP(X874,'Tablas de calculos'!$AZ$4:$BE$11,5,FALSE),"")</f>
        <v>2</v>
      </c>
      <c r="Z874" s="208">
        <f>IFERROR(VLOOKUP(X874,'Tablas de calculos'!$AZ$4:$BE$11,6,FALSE),"")</f>
        <v>2</v>
      </c>
    </row>
    <row r="875" spans="1:26" ht="30" x14ac:dyDescent="0.25">
      <c r="A875" s="232" t="s">
        <v>122</v>
      </c>
      <c r="B875" s="61">
        <v>80</v>
      </c>
      <c r="C875" s="205" t="str">
        <f>+VLOOKUP(Tabla9[[#This Row],[Cod. Riesgo]],Tabla_Riesgos[[Número]:[Tipo de Riesgo]],6,FALSE)</f>
        <v>Operativo</v>
      </c>
      <c r="D875" s="119" t="s">
        <v>55</v>
      </c>
      <c r="E875" s="120" t="s">
        <v>90</v>
      </c>
      <c r="F875" s="121"/>
      <c r="G875" s="125"/>
      <c r="H875" s="472"/>
      <c r="I875" s="207" t="s">
        <v>486</v>
      </c>
      <c r="J875" s="207" t="s">
        <v>490</v>
      </c>
      <c r="K875" s="207" t="s">
        <v>494</v>
      </c>
      <c r="L875" s="207" t="s">
        <v>498</v>
      </c>
      <c r="M875" s="207" t="s">
        <v>503</v>
      </c>
      <c r="N875" s="207" t="s">
        <v>508</v>
      </c>
      <c r="O875" s="207" t="s">
        <v>512</v>
      </c>
      <c r="P875" s="123">
        <f t="shared" si="56"/>
        <v>100</v>
      </c>
      <c r="Q875" s="208" t="str">
        <f t="shared" si="57"/>
        <v>Fuerte</v>
      </c>
      <c r="R875" s="207" t="s">
        <v>516</v>
      </c>
      <c r="S875" s="224" t="str">
        <f t="shared" si="58"/>
        <v>FuerteFuerte</v>
      </c>
      <c r="T875" s="224">
        <f>IFERROR(VLOOKUP(S875,'Tablas de calculos'!$AU$16:$AV$24,2,FALSE),"")</f>
        <v>1</v>
      </c>
      <c r="U875" s="208" t="str">
        <f>IFERROR(VLOOKUP(T875,'Tablas de calculos'!$AV$16:$AY$24,4),"")</f>
        <v>Fuerte</v>
      </c>
      <c r="V875" s="207" t="s">
        <v>578</v>
      </c>
      <c r="W875" s="207" t="s">
        <v>578</v>
      </c>
      <c r="X875" s="123" t="str">
        <f t="shared" si="59"/>
        <v>FuerteDirectamenteDirectamente</v>
      </c>
      <c r="Y875" s="208">
        <f>IFERROR(VLOOKUP(X875,'Tablas de calculos'!$AZ$4:$BE$11,5,FALSE),"")</f>
        <v>2</v>
      </c>
      <c r="Z875" s="208">
        <f>IFERROR(VLOOKUP(X875,'Tablas de calculos'!$AZ$4:$BE$11,6,FALSE),"")</f>
        <v>2</v>
      </c>
    </row>
    <row r="876" spans="1:26" ht="45" x14ac:dyDescent="0.25">
      <c r="A876" s="232" t="s">
        <v>122</v>
      </c>
      <c r="B876" s="14">
        <v>81</v>
      </c>
      <c r="C876" s="205" t="str">
        <f>+VLOOKUP(Tabla9[[#This Row],[Cod. Riesgo]],Tabla_Riesgos[[Número]:[Tipo de Riesgo]],6,FALSE)</f>
        <v>Operativo</v>
      </c>
      <c r="D876" s="119" t="s">
        <v>26</v>
      </c>
      <c r="E876" s="120" t="s">
        <v>751</v>
      </c>
      <c r="F876" s="121"/>
      <c r="G876" s="125" t="s">
        <v>334</v>
      </c>
      <c r="H876" s="472"/>
      <c r="I876" s="207" t="s">
        <v>486</v>
      </c>
      <c r="J876" s="207" t="s">
        <v>490</v>
      </c>
      <c r="K876" s="207" t="s">
        <v>494</v>
      </c>
      <c r="L876" s="207" t="s">
        <v>498</v>
      </c>
      <c r="M876" s="207" t="s">
        <v>503</v>
      </c>
      <c r="N876" s="207" t="s">
        <v>508</v>
      </c>
      <c r="O876" s="207" t="s">
        <v>512</v>
      </c>
      <c r="P876" s="123">
        <f t="shared" si="56"/>
        <v>100</v>
      </c>
      <c r="Q876" s="208" t="str">
        <f t="shared" si="57"/>
        <v>Fuerte</v>
      </c>
      <c r="R876" s="207" t="s">
        <v>516</v>
      </c>
      <c r="S876" s="224" t="str">
        <f t="shared" si="58"/>
        <v>FuerteFuerte</v>
      </c>
      <c r="T876" s="224">
        <f>IFERROR(VLOOKUP(S876,'Tablas de calculos'!$AU$16:$AV$24,2,FALSE),"")</f>
        <v>1</v>
      </c>
      <c r="U876" s="208" t="str">
        <f>IFERROR(VLOOKUP(T876,'Tablas de calculos'!$AV$16:$AY$24,4),"")</f>
        <v>Fuerte</v>
      </c>
      <c r="V876" s="207" t="s">
        <v>578</v>
      </c>
      <c r="W876" s="207" t="s">
        <v>578</v>
      </c>
      <c r="X876" s="123" t="str">
        <f t="shared" si="59"/>
        <v>FuerteDirectamenteDirectamente</v>
      </c>
      <c r="Y876" s="208">
        <f>IFERROR(VLOOKUP(X876,'Tablas de calculos'!$AZ$4:$BE$11,5,FALSE),"")</f>
        <v>2</v>
      </c>
      <c r="Z876" s="208">
        <f>IFERROR(VLOOKUP(X876,'Tablas de calculos'!$AZ$4:$BE$11,6,FALSE),"")</f>
        <v>2</v>
      </c>
    </row>
    <row r="877" spans="1:26" ht="60" x14ac:dyDescent="0.25">
      <c r="A877" s="232" t="s">
        <v>122</v>
      </c>
      <c r="B877" s="14">
        <v>81</v>
      </c>
      <c r="C877" s="205" t="str">
        <f>+VLOOKUP(Tabla9[[#This Row],[Cod. Riesgo]],Tabla_Riesgos[[Número]:[Tipo de Riesgo]],6,FALSE)</f>
        <v>Operativo</v>
      </c>
      <c r="D877" s="119" t="s">
        <v>26</v>
      </c>
      <c r="E877" s="120" t="s">
        <v>751</v>
      </c>
      <c r="F877" s="121"/>
      <c r="G877" s="125" t="s">
        <v>335</v>
      </c>
      <c r="H877" s="472"/>
      <c r="I877" s="207" t="s">
        <v>486</v>
      </c>
      <c r="J877" s="207" t="s">
        <v>490</v>
      </c>
      <c r="K877" s="207" t="s">
        <v>494</v>
      </c>
      <c r="L877" s="207" t="s">
        <v>498</v>
      </c>
      <c r="M877" s="207" t="s">
        <v>503</v>
      </c>
      <c r="N877" s="207" t="s">
        <v>508</v>
      </c>
      <c r="O877" s="207" t="s">
        <v>512</v>
      </c>
      <c r="P877" s="123">
        <f t="shared" si="56"/>
        <v>100</v>
      </c>
      <c r="Q877" s="208" t="str">
        <f t="shared" si="57"/>
        <v>Fuerte</v>
      </c>
      <c r="R877" s="207" t="s">
        <v>516</v>
      </c>
      <c r="S877" s="224" t="str">
        <f t="shared" si="58"/>
        <v>FuerteFuerte</v>
      </c>
      <c r="T877" s="224">
        <f>IFERROR(VLOOKUP(S877,'Tablas de calculos'!$AU$16:$AV$24,2,FALSE),"")</f>
        <v>1</v>
      </c>
      <c r="U877" s="208" t="str">
        <f>IFERROR(VLOOKUP(T877,'Tablas de calculos'!$AV$16:$AY$24,4),"")</f>
        <v>Fuerte</v>
      </c>
      <c r="V877" s="207" t="s">
        <v>578</v>
      </c>
      <c r="W877" s="207" t="s">
        <v>578</v>
      </c>
      <c r="X877" s="123" t="str">
        <f t="shared" si="59"/>
        <v>FuerteDirectamenteDirectamente</v>
      </c>
      <c r="Y877" s="208">
        <f>IFERROR(VLOOKUP(X877,'Tablas de calculos'!$AZ$4:$BE$11,5,FALSE),"")</f>
        <v>2</v>
      </c>
      <c r="Z877" s="208">
        <f>IFERROR(VLOOKUP(X877,'Tablas de calculos'!$AZ$4:$BE$11,6,FALSE),"")</f>
        <v>2</v>
      </c>
    </row>
    <row r="878" spans="1:26" ht="60" x14ac:dyDescent="0.25">
      <c r="A878" s="232" t="s">
        <v>122</v>
      </c>
      <c r="B878" s="14">
        <v>81</v>
      </c>
      <c r="C878" s="205" t="str">
        <f>+VLOOKUP(Tabla9[[#This Row],[Cod. Riesgo]],Tabla_Riesgos[[Número]:[Tipo de Riesgo]],6,FALSE)</f>
        <v>Operativo</v>
      </c>
      <c r="D878" s="119" t="s">
        <v>26</v>
      </c>
      <c r="E878" s="120" t="s">
        <v>751</v>
      </c>
      <c r="F878" s="121"/>
      <c r="G878" s="125" t="s">
        <v>336</v>
      </c>
      <c r="H878" s="472"/>
      <c r="I878" s="207" t="s">
        <v>486</v>
      </c>
      <c r="J878" s="207" t="s">
        <v>490</v>
      </c>
      <c r="K878" s="207" t="s">
        <v>494</v>
      </c>
      <c r="L878" s="207" t="s">
        <v>498</v>
      </c>
      <c r="M878" s="207" t="s">
        <v>503</v>
      </c>
      <c r="N878" s="207" t="s">
        <v>508</v>
      </c>
      <c r="O878" s="207" t="s">
        <v>512</v>
      </c>
      <c r="P878" s="123">
        <f t="shared" si="56"/>
        <v>100</v>
      </c>
      <c r="Q878" s="208" t="str">
        <f t="shared" si="57"/>
        <v>Fuerte</v>
      </c>
      <c r="R878" s="207" t="s">
        <v>516</v>
      </c>
      <c r="S878" s="224" t="str">
        <f t="shared" si="58"/>
        <v>FuerteFuerte</v>
      </c>
      <c r="T878" s="224">
        <f>IFERROR(VLOOKUP(S878,'Tablas de calculos'!$AU$16:$AV$24,2,FALSE),"")</f>
        <v>1</v>
      </c>
      <c r="U878" s="208" t="str">
        <f>IFERROR(VLOOKUP(T878,'Tablas de calculos'!$AV$16:$AY$24,4),"")</f>
        <v>Fuerte</v>
      </c>
      <c r="V878" s="207" t="s">
        <v>578</v>
      </c>
      <c r="W878" s="207" t="s">
        <v>578</v>
      </c>
      <c r="X878" s="123" t="str">
        <f t="shared" si="59"/>
        <v>FuerteDirectamenteDirectamente</v>
      </c>
      <c r="Y878" s="208">
        <f>IFERROR(VLOOKUP(X878,'Tablas de calculos'!$AZ$4:$BE$11,5,FALSE),"")</f>
        <v>2</v>
      </c>
      <c r="Z878" s="208">
        <f>IFERROR(VLOOKUP(X878,'Tablas de calculos'!$AZ$4:$BE$11,6,FALSE),"")</f>
        <v>2</v>
      </c>
    </row>
    <row r="879" spans="1:26" ht="75" x14ac:dyDescent="0.25">
      <c r="A879" s="232" t="s">
        <v>122</v>
      </c>
      <c r="B879" s="14">
        <v>81</v>
      </c>
      <c r="C879" s="205" t="str">
        <f>+VLOOKUP(Tabla9[[#This Row],[Cod. Riesgo]],Tabla_Riesgos[[Número]:[Tipo de Riesgo]],6,FALSE)</f>
        <v>Operativo</v>
      </c>
      <c r="D879" s="119" t="s">
        <v>26</v>
      </c>
      <c r="E879" s="120" t="s">
        <v>751</v>
      </c>
      <c r="F879" s="121"/>
      <c r="G879" s="125" t="s">
        <v>337</v>
      </c>
      <c r="H879" s="472"/>
      <c r="I879" s="207" t="s">
        <v>486</v>
      </c>
      <c r="J879" s="207" t="s">
        <v>490</v>
      </c>
      <c r="K879" s="207" t="s">
        <v>494</v>
      </c>
      <c r="L879" s="207" t="s">
        <v>498</v>
      </c>
      <c r="M879" s="207" t="s">
        <v>503</v>
      </c>
      <c r="N879" s="207" t="s">
        <v>508</v>
      </c>
      <c r="O879" s="207" t="s">
        <v>512</v>
      </c>
      <c r="P879" s="123">
        <f t="shared" si="56"/>
        <v>100</v>
      </c>
      <c r="Q879" s="208" t="str">
        <f t="shared" si="57"/>
        <v>Fuerte</v>
      </c>
      <c r="R879" s="207" t="s">
        <v>516</v>
      </c>
      <c r="S879" s="224" t="str">
        <f t="shared" si="58"/>
        <v>FuerteFuerte</v>
      </c>
      <c r="T879" s="224">
        <f>IFERROR(VLOOKUP(S879,'Tablas de calculos'!$AU$16:$AV$24,2,FALSE),"")</f>
        <v>1</v>
      </c>
      <c r="U879" s="208" t="str">
        <f>IFERROR(VLOOKUP(T879,'Tablas de calculos'!$AV$16:$AY$24,4),"")</f>
        <v>Fuerte</v>
      </c>
      <c r="V879" s="207" t="s">
        <v>578</v>
      </c>
      <c r="W879" s="207" t="s">
        <v>578</v>
      </c>
      <c r="X879" s="123" t="str">
        <f t="shared" si="59"/>
        <v>FuerteDirectamenteDirectamente</v>
      </c>
      <c r="Y879" s="208">
        <f>IFERROR(VLOOKUP(X879,'Tablas de calculos'!$AZ$4:$BE$11,5,FALSE),"")</f>
        <v>2</v>
      </c>
      <c r="Z879" s="208">
        <f>IFERROR(VLOOKUP(X879,'Tablas de calculos'!$AZ$4:$BE$11,6,FALSE),"")</f>
        <v>2</v>
      </c>
    </row>
    <row r="880" spans="1:26" ht="60" x14ac:dyDescent="0.25">
      <c r="A880" s="232" t="s">
        <v>122</v>
      </c>
      <c r="B880" s="14">
        <v>82</v>
      </c>
      <c r="C880" s="205" t="str">
        <f>+VLOOKUP(Tabla9[[#This Row],[Cod. Riesgo]],Tabla_Riesgos[[Número]:[Tipo de Riesgo]],6,FALSE)</f>
        <v>Operativo</v>
      </c>
      <c r="D880" s="119" t="s">
        <v>26</v>
      </c>
      <c r="E880" s="120" t="s">
        <v>1160</v>
      </c>
      <c r="F880" s="121"/>
      <c r="G880" s="125" t="s">
        <v>338</v>
      </c>
      <c r="H880" s="472"/>
      <c r="I880" s="207" t="s">
        <v>486</v>
      </c>
      <c r="J880" s="207" t="s">
        <v>490</v>
      </c>
      <c r="K880" s="207" t="s">
        <v>494</v>
      </c>
      <c r="L880" s="207" t="s">
        <v>498</v>
      </c>
      <c r="M880" s="207" t="s">
        <v>503</v>
      </c>
      <c r="N880" s="207" t="s">
        <v>508</v>
      </c>
      <c r="O880" s="207" t="s">
        <v>512</v>
      </c>
      <c r="P880" s="123">
        <f t="shared" si="56"/>
        <v>100</v>
      </c>
      <c r="Q880" s="208" t="str">
        <f t="shared" si="57"/>
        <v>Fuerte</v>
      </c>
      <c r="R880" s="207" t="s">
        <v>516</v>
      </c>
      <c r="S880" s="224" t="str">
        <f t="shared" si="58"/>
        <v>FuerteFuerte</v>
      </c>
      <c r="T880" s="224">
        <f>IFERROR(VLOOKUP(S880,'Tablas de calculos'!$AU$16:$AV$24,2,FALSE),"")</f>
        <v>1</v>
      </c>
      <c r="U880" s="208" t="str">
        <f>IFERROR(VLOOKUP(T880,'Tablas de calculos'!$AV$16:$AY$24,4),"")</f>
        <v>Fuerte</v>
      </c>
      <c r="V880" s="207" t="s">
        <v>578</v>
      </c>
      <c r="W880" s="207" t="s">
        <v>578</v>
      </c>
      <c r="X880" s="123" t="str">
        <f t="shared" si="59"/>
        <v>FuerteDirectamenteDirectamente</v>
      </c>
      <c r="Y880" s="208">
        <f>IFERROR(VLOOKUP(X880,'Tablas de calculos'!$AZ$4:$BE$11,5,FALSE),"")</f>
        <v>2</v>
      </c>
      <c r="Z880" s="208">
        <f>IFERROR(VLOOKUP(X880,'Tablas de calculos'!$AZ$4:$BE$11,6,FALSE),"")</f>
        <v>2</v>
      </c>
    </row>
    <row r="881" spans="1:26" ht="60" x14ac:dyDescent="0.25">
      <c r="A881" s="232" t="s">
        <v>122</v>
      </c>
      <c r="B881" s="14">
        <v>82</v>
      </c>
      <c r="C881" s="205" t="str">
        <f>+VLOOKUP(Tabla9[[#This Row],[Cod. Riesgo]],Tabla_Riesgos[[Número]:[Tipo de Riesgo]],6,FALSE)</f>
        <v>Operativo</v>
      </c>
      <c r="D881" s="119" t="s">
        <v>26</v>
      </c>
      <c r="E881" s="120" t="s">
        <v>1160</v>
      </c>
      <c r="F881" s="121"/>
      <c r="G881" s="125" t="s">
        <v>339</v>
      </c>
      <c r="H881" s="472"/>
      <c r="I881" s="207" t="s">
        <v>486</v>
      </c>
      <c r="J881" s="207" t="s">
        <v>490</v>
      </c>
      <c r="K881" s="207" t="s">
        <v>494</v>
      </c>
      <c r="L881" s="207" t="s">
        <v>498</v>
      </c>
      <c r="M881" s="207" t="s">
        <v>503</v>
      </c>
      <c r="N881" s="207" t="s">
        <v>508</v>
      </c>
      <c r="O881" s="207" t="s">
        <v>512</v>
      </c>
      <c r="P881" s="123">
        <f t="shared" si="56"/>
        <v>100</v>
      </c>
      <c r="Q881" s="208" t="str">
        <f t="shared" si="57"/>
        <v>Fuerte</v>
      </c>
      <c r="R881" s="207" t="s">
        <v>516</v>
      </c>
      <c r="S881" s="224" t="str">
        <f t="shared" si="58"/>
        <v>FuerteFuerte</v>
      </c>
      <c r="T881" s="224">
        <f>IFERROR(VLOOKUP(S881,'Tablas de calculos'!$AU$16:$AV$24,2,FALSE),"")</f>
        <v>1</v>
      </c>
      <c r="U881" s="208" t="str">
        <f>IFERROR(VLOOKUP(T881,'Tablas de calculos'!$AV$16:$AY$24,4),"")</f>
        <v>Fuerte</v>
      </c>
      <c r="V881" s="207" t="s">
        <v>578</v>
      </c>
      <c r="W881" s="207" t="s">
        <v>578</v>
      </c>
      <c r="X881" s="123" t="str">
        <f t="shared" si="59"/>
        <v>FuerteDirectamenteDirectamente</v>
      </c>
      <c r="Y881" s="208">
        <f>IFERROR(VLOOKUP(X881,'Tablas de calculos'!$AZ$4:$BE$11,5,FALSE),"")</f>
        <v>2</v>
      </c>
      <c r="Z881" s="208">
        <f>IFERROR(VLOOKUP(X881,'Tablas de calculos'!$AZ$4:$BE$11,6,FALSE),"")</f>
        <v>2</v>
      </c>
    </row>
    <row r="882" spans="1:26" ht="60" x14ac:dyDescent="0.25">
      <c r="A882" s="232" t="s">
        <v>122</v>
      </c>
      <c r="B882" s="14">
        <v>82</v>
      </c>
      <c r="C882" s="205" t="str">
        <f>+VLOOKUP(Tabla9[[#This Row],[Cod. Riesgo]],Tabla_Riesgos[[Número]:[Tipo de Riesgo]],6,FALSE)</f>
        <v>Operativo</v>
      </c>
      <c r="D882" s="119" t="s">
        <v>26</v>
      </c>
      <c r="E882" s="120" t="s">
        <v>1160</v>
      </c>
      <c r="F882" s="121"/>
      <c r="G882" s="125" t="s">
        <v>340</v>
      </c>
      <c r="H882" s="472"/>
      <c r="I882" s="207" t="s">
        <v>486</v>
      </c>
      <c r="J882" s="207" t="s">
        <v>490</v>
      </c>
      <c r="K882" s="207" t="s">
        <v>494</v>
      </c>
      <c r="L882" s="207" t="s">
        <v>498</v>
      </c>
      <c r="M882" s="207" t="s">
        <v>503</v>
      </c>
      <c r="N882" s="207" t="s">
        <v>508</v>
      </c>
      <c r="O882" s="207" t="s">
        <v>512</v>
      </c>
      <c r="P882" s="123">
        <f t="shared" si="56"/>
        <v>100</v>
      </c>
      <c r="Q882" s="208" t="str">
        <f t="shared" si="57"/>
        <v>Fuerte</v>
      </c>
      <c r="R882" s="207" t="s">
        <v>516</v>
      </c>
      <c r="S882" s="224" t="str">
        <f t="shared" si="58"/>
        <v>FuerteFuerte</v>
      </c>
      <c r="T882" s="224">
        <f>IFERROR(VLOOKUP(S882,'Tablas de calculos'!$AU$16:$AV$24,2,FALSE),"")</f>
        <v>1</v>
      </c>
      <c r="U882" s="208" t="str">
        <f>IFERROR(VLOOKUP(T882,'Tablas de calculos'!$AV$16:$AY$24,4),"")</f>
        <v>Fuerte</v>
      </c>
      <c r="V882" s="207" t="s">
        <v>578</v>
      </c>
      <c r="W882" s="207" t="s">
        <v>578</v>
      </c>
      <c r="X882" s="123" t="str">
        <f t="shared" si="59"/>
        <v>FuerteDirectamenteDirectamente</v>
      </c>
      <c r="Y882" s="208">
        <f>IFERROR(VLOOKUP(X882,'Tablas de calculos'!$AZ$4:$BE$11,5,FALSE),"")</f>
        <v>2</v>
      </c>
      <c r="Z882" s="208">
        <f>IFERROR(VLOOKUP(X882,'Tablas de calculos'!$AZ$4:$BE$11,6,FALSE),"")</f>
        <v>2</v>
      </c>
    </row>
    <row r="883" spans="1:26" ht="60" x14ac:dyDescent="0.25">
      <c r="A883" s="232" t="s">
        <v>122</v>
      </c>
      <c r="B883" s="14">
        <v>82</v>
      </c>
      <c r="C883" s="205" t="str">
        <f>+VLOOKUP(Tabla9[[#This Row],[Cod. Riesgo]],Tabla_Riesgos[[Número]:[Tipo de Riesgo]],6,FALSE)</f>
        <v>Operativo</v>
      </c>
      <c r="D883" s="119" t="s">
        <v>26</v>
      </c>
      <c r="E883" s="120" t="s">
        <v>1160</v>
      </c>
      <c r="F883" s="121"/>
      <c r="G883" s="125" t="s">
        <v>338</v>
      </c>
      <c r="H883" s="472"/>
      <c r="I883" s="207" t="s">
        <v>486</v>
      </c>
      <c r="J883" s="207" t="s">
        <v>490</v>
      </c>
      <c r="K883" s="207" t="s">
        <v>494</v>
      </c>
      <c r="L883" s="207" t="s">
        <v>498</v>
      </c>
      <c r="M883" s="207" t="s">
        <v>503</v>
      </c>
      <c r="N883" s="207" t="s">
        <v>508</v>
      </c>
      <c r="O883" s="207" t="s">
        <v>512</v>
      </c>
      <c r="P883" s="123">
        <f t="shared" si="56"/>
        <v>100</v>
      </c>
      <c r="Q883" s="208" t="str">
        <f t="shared" si="57"/>
        <v>Fuerte</v>
      </c>
      <c r="R883" s="207" t="s">
        <v>516</v>
      </c>
      <c r="S883" s="224" t="str">
        <f t="shared" si="58"/>
        <v>FuerteFuerte</v>
      </c>
      <c r="T883" s="224">
        <f>IFERROR(VLOOKUP(S883,'Tablas de calculos'!$AU$16:$AV$24,2,FALSE),"")</f>
        <v>1</v>
      </c>
      <c r="U883" s="208" t="str">
        <f>IFERROR(VLOOKUP(T883,'Tablas de calculos'!$AV$16:$AY$24,4),"")</f>
        <v>Fuerte</v>
      </c>
      <c r="V883" s="207" t="s">
        <v>578</v>
      </c>
      <c r="W883" s="207" t="s">
        <v>578</v>
      </c>
      <c r="X883" s="123" t="str">
        <f t="shared" si="59"/>
        <v>FuerteDirectamenteDirectamente</v>
      </c>
      <c r="Y883" s="208">
        <f>IFERROR(VLOOKUP(X883,'Tablas de calculos'!$AZ$4:$BE$11,5,FALSE),"")</f>
        <v>2</v>
      </c>
      <c r="Z883" s="208">
        <f>IFERROR(VLOOKUP(X883,'Tablas de calculos'!$AZ$4:$BE$11,6,FALSE),"")</f>
        <v>2</v>
      </c>
    </row>
    <row r="884" spans="1:26" ht="60" x14ac:dyDescent="0.25">
      <c r="A884" s="232" t="s">
        <v>122</v>
      </c>
      <c r="B884" s="14">
        <v>83</v>
      </c>
      <c r="C884" s="205" t="str">
        <f>+VLOOKUP(Tabla9[[#This Row],[Cod. Riesgo]],Tabla_Riesgos[[Número]:[Tipo de Riesgo]],6,FALSE)</f>
        <v>Operativo</v>
      </c>
      <c r="D884" s="119" t="s">
        <v>26</v>
      </c>
      <c r="E884" s="120" t="s">
        <v>833</v>
      </c>
      <c r="F884" s="121"/>
      <c r="G884" s="125" t="s">
        <v>341</v>
      </c>
      <c r="H884" s="472"/>
      <c r="I884" s="207" t="s">
        <v>486</v>
      </c>
      <c r="J884" s="207" t="s">
        <v>490</v>
      </c>
      <c r="K884" s="207" t="s">
        <v>494</v>
      </c>
      <c r="L884" s="207" t="s">
        <v>498</v>
      </c>
      <c r="M884" s="207" t="s">
        <v>503</v>
      </c>
      <c r="N884" s="207" t="s">
        <v>508</v>
      </c>
      <c r="O884" s="207" t="s">
        <v>512</v>
      </c>
      <c r="P884" s="123">
        <f t="shared" si="56"/>
        <v>100</v>
      </c>
      <c r="Q884" s="208" t="str">
        <f t="shared" si="57"/>
        <v>Fuerte</v>
      </c>
      <c r="R884" s="207" t="s">
        <v>516</v>
      </c>
      <c r="S884" s="224" t="str">
        <f t="shared" si="58"/>
        <v>FuerteFuerte</v>
      </c>
      <c r="T884" s="224">
        <f>IFERROR(VLOOKUP(S884,'Tablas de calculos'!$AU$16:$AV$24,2,FALSE),"")</f>
        <v>1</v>
      </c>
      <c r="U884" s="208" t="str">
        <f>IFERROR(VLOOKUP(T884,'Tablas de calculos'!$AV$16:$AY$24,4),"")</f>
        <v>Fuerte</v>
      </c>
      <c r="V884" s="207" t="s">
        <v>578</v>
      </c>
      <c r="W884" s="207" t="s">
        <v>578</v>
      </c>
      <c r="X884" s="123" t="str">
        <f t="shared" si="59"/>
        <v>FuerteDirectamenteDirectamente</v>
      </c>
      <c r="Y884" s="208">
        <f>IFERROR(VLOOKUP(X884,'Tablas de calculos'!$AZ$4:$BE$11,5,FALSE),"")</f>
        <v>2</v>
      </c>
      <c r="Z884" s="208">
        <f>IFERROR(VLOOKUP(X884,'Tablas de calculos'!$AZ$4:$BE$11,6,FALSE),"")</f>
        <v>2</v>
      </c>
    </row>
    <row r="885" spans="1:26" ht="90" x14ac:dyDescent="0.25">
      <c r="A885" s="232" t="s">
        <v>122</v>
      </c>
      <c r="B885" s="14">
        <v>83</v>
      </c>
      <c r="C885" s="205" t="str">
        <f>+VLOOKUP(Tabla9[[#This Row],[Cod. Riesgo]],Tabla_Riesgos[[Número]:[Tipo de Riesgo]],6,FALSE)</f>
        <v>Operativo</v>
      </c>
      <c r="D885" s="119" t="s">
        <v>26</v>
      </c>
      <c r="E885" s="120" t="s">
        <v>833</v>
      </c>
      <c r="F885" s="121"/>
      <c r="G885" s="125" t="s">
        <v>342</v>
      </c>
      <c r="H885" s="472"/>
      <c r="I885" s="207" t="s">
        <v>486</v>
      </c>
      <c r="J885" s="207" t="s">
        <v>490</v>
      </c>
      <c r="K885" s="207" t="s">
        <v>494</v>
      </c>
      <c r="L885" s="207" t="s">
        <v>498</v>
      </c>
      <c r="M885" s="207" t="s">
        <v>503</v>
      </c>
      <c r="N885" s="207" t="s">
        <v>508</v>
      </c>
      <c r="O885" s="207" t="s">
        <v>512</v>
      </c>
      <c r="P885" s="123">
        <f t="shared" si="56"/>
        <v>100</v>
      </c>
      <c r="Q885" s="208" t="str">
        <f t="shared" si="57"/>
        <v>Fuerte</v>
      </c>
      <c r="R885" s="207" t="s">
        <v>516</v>
      </c>
      <c r="S885" s="224" t="str">
        <f t="shared" si="58"/>
        <v>FuerteFuerte</v>
      </c>
      <c r="T885" s="224">
        <f>IFERROR(VLOOKUP(S885,'Tablas de calculos'!$AU$16:$AV$24,2,FALSE),"")</f>
        <v>1</v>
      </c>
      <c r="U885" s="208" t="str">
        <f>IFERROR(VLOOKUP(T885,'Tablas de calculos'!$AV$16:$AY$24,4),"")</f>
        <v>Fuerte</v>
      </c>
      <c r="V885" s="207" t="s">
        <v>578</v>
      </c>
      <c r="W885" s="207" t="s">
        <v>578</v>
      </c>
      <c r="X885" s="123" t="str">
        <f t="shared" si="59"/>
        <v>FuerteDirectamenteDirectamente</v>
      </c>
      <c r="Y885" s="208">
        <f>IFERROR(VLOOKUP(X885,'Tablas de calculos'!$AZ$4:$BE$11,5,FALSE),"")</f>
        <v>2</v>
      </c>
      <c r="Z885" s="208">
        <f>IFERROR(VLOOKUP(X885,'Tablas de calculos'!$AZ$4:$BE$11,6,FALSE),"")</f>
        <v>2</v>
      </c>
    </row>
    <row r="886" spans="1:26" ht="90" x14ac:dyDescent="0.25">
      <c r="A886" s="232" t="s">
        <v>122</v>
      </c>
      <c r="B886" s="14">
        <v>83</v>
      </c>
      <c r="C886" s="205" t="str">
        <f>+VLOOKUP(Tabla9[[#This Row],[Cod. Riesgo]],Tabla_Riesgos[[Número]:[Tipo de Riesgo]],6,FALSE)</f>
        <v>Operativo</v>
      </c>
      <c r="D886" s="119" t="s">
        <v>26</v>
      </c>
      <c r="E886" s="120" t="s">
        <v>833</v>
      </c>
      <c r="F886" s="121"/>
      <c r="G886" s="125" t="s">
        <v>343</v>
      </c>
      <c r="H886" s="472"/>
      <c r="I886" s="207" t="s">
        <v>486</v>
      </c>
      <c r="J886" s="207" t="s">
        <v>490</v>
      </c>
      <c r="K886" s="207" t="s">
        <v>494</v>
      </c>
      <c r="L886" s="207" t="s">
        <v>498</v>
      </c>
      <c r="M886" s="207" t="s">
        <v>503</v>
      </c>
      <c r="N886" s="207" t="s">
        <v>508</v>
      </c>
      <c r="O886" s="207" t="s">
        <v>512</v>
      </c>
      <c r="P886" s="123">
        <f t="shared" si="56"/>
        <v>100</v>
      </c>
      <c r="Q886" s="208" t="str">
        <f t="shared" si="57"/>
        <v>Fuerte</v>
      </c>
      <c r="R886" s="207" t="s">
        <v>516</v>
      </c>
      <c r="S886" s="224" t="str">
        <f t="shared" si="58"/>
        <v>FuerteFuerte</v>
      </c>
      <c r="T886" s="224">
        <f>IFERROR(VLOOKUP(S886,'Tablas de calculos'!$AU$16:$AV$24,2,FALSE),"")</f>
        <v>1</v>
      </c>
      <c r="U886" s="208" t="str">
        <f>IFERROR(VLOOKUP(T886,'Tablas de calculos'!$AV$16:$AY$24,4),"")</f>
        <v>Fuerte</v>
      </c>
      <c r="V886" s="207" t="s">
        <v>578</v>
      </c>
      <c r="W886" s="207" t="s">
        <v>578</v>
      </c>
      <c r="X886" s="123" t="str">
        <f t="shared" si="59"/>
        <v>FuerteDirectamenteDirectamente</v>
      </c>
      <c r="Y886" s="208">
        <f>IFERROR(VLOOKUP(X886,'Tablas de calculos'!$AZ$4:$BE$11,5,FALSE),"")</f>
        <v>2</v>
      </c>
      <c r="Z886" s="208">
        <f>IFERROR(VLOOKUP(X886,'Tablas de calculos'!$AZ$4:$BE$11,6,FALSE),"")</f>
        <v>2</v>
      </c>
    </row>
    <row r="887" spans="1:26" ht="150" x14ac:dyDescent="0.25">
      <c r="A887" s="232" t="s">
        <v>122</v>
      </c>
      <c r="B887" s="14">
        <v>83</v>
      </c>
      <c r="C887" s="205" t="str">
        <f>+VLOOKUP(Tabla9[[#This Row],[Cod. Riesgo]],Tabla_Riesgos[[Número]:[Tipo de Riesgo]],6,FALSE)</f>
        <v>Operativo</v>
      </c>
      <c r="D887" s="119" t="s">
        <v>26</v>
      </c>
      <c r="E887" s="120" t="s">
        <v>833</v>
      </c>
      <c r="F887" s="121"/>
      <c r="G887" s="125" t="s">
        <v>344</v>
      </c>
      <c r="H887" s="472"/>
      <c r="I887" s="207" t="s">
        <v>486</v>
      </c>
      <c r="J887" s="207" t="s">
        <v>490</v>
      </c>
      <c r="K887" s="207" t="s">
        <v>494</v>
      </c>
      <c r="L887" s="207" t="s">
        <v>498</v>
      </c>
      <c r="M887" s="207" t="s">
        <v>503</v>
      </c>
      <c r="N887" s="207" t="s">
        <v>508</v>
      </c>
      <c r="O887" s="207" t="s">
        <v>512</v>
      </c>
      <c r="P887" s="123">
        <f t="shared" si="56"/>
        <v>100</v>
      </c>
      <c r="Q887" s="208" t="str">
        <f t="shared" si="57"/>
        <v>Fuerte</v>
      </c>
      <c r="R887" s="207" t="s">
        <v>516</v>
      </c>
      <c r="S887" s="224" t="str">
        <f t="shared" si="58"/>
        <v>FuerteFuerte</v>
      </c>
      <c r="T887" s="224">
        <f>IFERROR(VLOOKUP(S887,'Tablas de calculos'!$AU$16:$AV$24,2,FALSE),"")</f>
        <v>1</v>
      </c>
      <c r="U887" s="208" t="str">
        <f>IFERROR(VLOOKUP(T887,'Tablas de calculos'!$AV$16:$AY$24,4),"")</f>
        <v>Fuerte</v>
      </c>
      <c r="V887" s="207" t="s">
        <v>578</v>
      </c>
      <c r="W887" s="207" t="s">
        <v>578</v>
      </c>
      <c r="X887" s="123" t="str">
        <f t="shared" si="59"/>
        <v>FuerteDirectamenteDirectamente</v>
      </c>
      <c r="Y887" s="208">
        <f>IFERROR(VLOOKUP(X887,'Tablas de calculos'!$AZ$4:$BE$11,5,FALSE),"")</f>
        <v>2</v>
      </c>
      <c r="Z887" s="208">
        <f>IFERROR(VLOOKUP(X887,'Tablas de calculos'!$AZ$4:$BE$11,6,FALSE),"")</f>
        <v>2</v>
      </c>
    </row>
    <row r="888" spans="1:26" ht="45" x14ac:dyDescent="0.25">
      <c r="A888" s="232" t="s">
        <v>122</v>
      </c>
      <c r="B888" s="14">
        <v>84</v>
      </c>
      <c r="C888" s="205" t="str">
        <f>+VLOOKUP(Tabla9[[#This Row],[Cod. Riesgo]],Tabla_Riesgos[[Número]:[Tipo de Riesgo]],6,FALSE)</f>
        <v>Operativo</v>
      </c>
      <c r="D888" s="119" t="s">
        <v>26</v>
      </c>
      <c r="E888" s="120" t="s">
        <v>837</v>
      </c>
      <c r="F888" s="121"/>
      <c r="G888" s="125" t="s">
        <v>345</v>
      </c>
      <c r="H888" s="472"/>
      <c r="I888" s="207" t="s">
        <v>486</v>
      </c>
      <c r="J888" s="207" t="s">
        <v>490</v>
      </c>
      <c r="K888" s="207" t="s">
        <v>494</v>
      </c>
      <c r="L888" s="207" t="s">
        <v>498</v>
      </c>
      <c r="M888" s="207" t="s">
        <v>503</v>
      </c>
      <c r="N888" s="207" t="s">
        <v>508</v>
      </c>
      <c r="O888" s="207" t="s">
        <v>512</v>
      </c>
      <c r="P888" s="123">
        <f t="shared" si="56"/>
        <v>100</v>
      </c>
      <c r="Q888" s="208" t="str">
        <f t="shared" si="57"/>
        <v>Fuerte</v>
      </c>
      <c r="R888" s="207" t="s">
        <v>516</v>
      </c>
      <c r="S888" s="224" t="str">
        <f t="shared" si="58"/>
        <v>FuerteFuerte</v>
      </c>
      <c r="T888" s="224">
        <f>IFERROR(VLOOKUP(S888,'Tablas de calculos'!$AU$16:$AV$24,2,FALSE),"")</f>
        <v>1</v>
      </c>
      <c r="U888" s="208" t="str">
        <f>IFERROR(VLOOKUP(T888,'Tablas de calculos'!$AV$16:$AY$24,4),"")</f>
        <v>Fuerte</v>
      </c>
      <c r="V888" s="207" t="s">
        <v>578</v>
      </c>
      <c r="W888" s="207" t="s">
        <v>578</v>
      </c>
      <c r="X888" s="123" t="str">
        <f t="shared" si="59"/>
        <v>FuerteDirectamenteDirectamente</v>
      </c>
      <c r="Y888" s="208">
        <f>IFERROR(VLOOKUP(X888,'Tablas de calculos'!$AZ$4:$BE$11,5,FALSE),"")</f>
        <v>2</v>
      </c>
      <c r="Z888" s="208">
        <f>IFERROR(VLOOKUP(X888,'Tablas de calculos'!$AZ$4:$BE$11,6,FALSE),"")</f>
        <v>2</v>
      </c>
    </row>
    <row r="889" spans="1:26" ht="135" x14ac:dyDescent="0.25">
      <c r="A889" s="232" t="s">
        <v>122</v>
      </c>
      <c r="B889" s="14">
        <v>84</v>
      </c>
      <c r="C889" s="205" t="str">
        <f>+VLOOKUP(Tabla9[[#This Row],[Cod. Riesgo]],Tabla_Riesgos[[Número]:[Tipo de Riesgo]],6,FALSE)</f>
        <v>Operativo</v>
      </c>
      <c r="D889" s="119" t="s">
        <v>26</v>
      </c>
      <c r="E889" s="120" t="s">
        <v>837</v>
      </c>
      <c r="F889" s="121"/>
      <c r="G889" s="125" t="s">
        <v>346</v>
      </c>
      <c r="H889" s="472"/>
      <c r="I889" s="207" t="s">
        <v>486</v>
      </c>
      <c r="J889" s="207" t="s">
        <v>490</v>
      </c>
      <c r="K889" s="207" t="s">
        <v>494</v>
      </c>
      <c r="L889" s="207" t="s">
        <v>498</v>
      </c>
      <c r="M889" s="207" t="s">
        <v>503</v>
      </c>
      <c r="N889" s="207" t="s">
        <v>508</v>
      </c>
      <c r="O889" s="207" t="s">
        <v>512</v>
      </c>
      <c r="P889" s="123">
        <f t="shared" si="56"/>
        <v>100</v>
      </c>
      <c r="Q889" s="208" t="str">
        <f t="shared" si="57"/>
        <v>Fuerte</v>
      </c>
      <c r="R889" s="207" t="s">
        <v>516</v>
      </c>
      <c r="S889" s="224" t="str">
        <f t="shared" si="58"/>
        <v>FuerteFuerte</v>
      </c>
      <c r="T889" s="224">
        <f>IFERROR(VLOOKUP(S889,'Tablas de calculos'!$AU$16:$AV$24,2,FALSE),"")</f>
        <v>1</v>
      </c>
      <c r="U889" s="208" t="str">
        <f>IFERROR(VLOOKUP(T889,'Tablas de calculos'!$AV$16:$AY$24,4),"")</f>
        <v>Fuerte</v>
      </c>
      <c r="V889" s="207" t="s">
        <v>578</v>
      </c>
      <c r="W889" s="207" t="s">
        <v>578</v>
      </c>
      <c r="X889" s="123" t="str">
        <f t="shared" si="59"/>
        <v>FuerteDirectamenteDirectamente</v>
      </c>
      <c r="Y889" s="208">
        <f>IFERROR(VLOOKUP(X889,'Tablas de calculos'!$AZ$4:$BE$11,5,FALSE),"")</f>
        <v>2</v>
      </c>
      <c r="Z889" s="208">
        <f>IFERROR(VLOOKUP(X889,'Tablas de calculos'!$AZ$4:$BE$11,6,FALSE),"")</f>
        <v>2</v>
      </c>
    </row>
    <row r="890" spans="1:26" ht="60" x14ac:dyDescent="0.25">
      <c r="A890" s="232" t="s">
        <v>122</v>
      </c>
      <c r="B890" s="14">
        <v>84</v>
      </c>
      <c r="C890" s="205" t="str">
        <f>+VLOOKUP(Tabla9[[#This Row],[Cod. Riesgo]],Tabla_Riesgos[[Número]:[Tipo de Riesgo]],6,FALSE)</f>
        <v>Operativo</v>
      </c>
      <c r="D890" s="119" t="s">
        <v>26</v>
      </c>
      <c r="E890" s="120" t="s">
        <v>837</v>
      </c>
      <c r="F890" s="121"/>
      <c r="G890" s="125" t="s">
        <v>347</v>
      </c>
      <c r="H890" s="472"/>
      <c r="I890" s="207" t="s">
        <v>486</v>
      </c>
      <c r="J890" s="207" t="s">
        <v>490</v>
      </c>
      <c r="K890" s="207" t="s">
        <v>494</v>
      </c>
      <c r="L890" s="207" t="s">
        <v>498</v>
      </c>
      <c r="M890" s="207" t="s">
        <v>503</v>
      </c>
      <c r="N890" s="207" t="s">
        <v>508</v>
      </c>
      <c r="O890" s="207" t="s">
        <v>512</v>
      </c>
      <c r="P890" s="123">
        <f t="shared" si="56"/>
        <v>100</v>
      </c>
      <c r="Q890" s="208" t="str">
        <f t="shared" si="57"/>
        <v>Fuerte</v>
      </c>
      <c r="R890" s="207" t="s">
        <v>516</v>
      </c>
      <c r="S890" s="224" t="str">
        <f t="shared" si="58"/>
        <v>FuerteFuerte</v>
      </c>
      <c r="T890" s="224">
        <f>IFERROR(VLOOKUP(S890,'Tablas de calculos'!$AU$16:$AV$24,2,FALSE),"")</f>
        <v>1</v>
      </c>
      <c r="U890" s="208" t="str">
        <f>IFERROR(VLOOKUP(T890,'Tablas de calculos'!$AV$16:$AY$24,4),"")</f>
        <v>Fuerte</v>
      </c>
      <c r="V890" s="207" t="s">
        <v>578</v>
      </c>
      <c r="W890" s="207" t="s">
        <v>578</v>
      </c>
      <c r="X890" s="123" t="str">
        <f t="shared" si="59"/>
        <v>FuerteDirectamenteDirectamente</v>
      </c>
      <c r="Y890" s="208">
        <f>IFERROR(VLOOKUP(X890,'Tablas de calculos'!$AZ$4:$BE$11,5,FALSE),"")</f>
        <v>2</v>
      </c>
      <c r="Z890" s="208">
        <f>IFERROR(VLOOKUP(X890,'Tablas de calculos'!$AZ$4:$BE$11,6,FALSE),"")</f>
        <v>2</v>
      </c>
    </row>
    <row r="891" spans="1:26" ht="45" x14ac:dyDescent="0.25">
      <c r="A891" s="232" t="s">
        <v>122</v>
      </c>
      <c r="B891" s="14">
        <v>84</v>
      </c>
      <c r="C891" s="205" t="str">
        <f>+VLOOKUP(Tabla9[[#This Row],[Cod. Riesgo]],Tabla_Riesgos[[Número]:[Tipo de Riesgo]],6,FALSE)</f>
        <v>Operativo</v>
      </c>
      <c r="D891" s="119" t="s">
        <v>26</v>
      </c>
      <c r="E891" s="120" t="s">
        <v>837</v>
      </c>
      <c r="F891" s="121"/>
      <c r="G891" s="125" t="s">
        <v>348</v>
      </c>
      <c r="H891" s="472"/>
      <c r="I891" s="207" t="s">
        <v>486</v>
      </c>
      <c r="J891" s="207" t="s">
        <v>490</v>
      </c>
      <c r="K891" s="207" t="s">
        <v>494</v>
      </c>
      <c r="L891" s="207" t="s">
        <v>498</v>
      </c>
      <c r="M891" s="207" t="s">
        <v>503</v>
      </c>
      <c r="N891" s="207" t="s">
        <v>508</v>
      </c>
      <c r="O891" s="207" t="s">
        <v>512</v>
      </c>
      <c r="P891" s="123">
        <f t="shared" si="56"/>
        <v>100</v>
      </c>
      <c r="Q891" s="208" t="str">
        <f t="shared" si="57"/>
        <v>Fuerte</v>
      </c>
      <c r="R891" s="207" t="s">
        <v>516</v>
      </c>
      <c r="S891" s="224" t="str">
        <f t="shared" si="58"/>
        <v>FuerteFuerte</v>
      </c>
      <c r="T891" s="224">
        <f>IFERROR(VLOOKUP(S891,'Tablas de calculos'!$AU$16:$AV$24,2,FALSE),"")</f>
        <v>1</v>
      </c>
      <c r="U891" s="208" t="str">
        <f>IFERROR(VLOOKUP(T891,'Tablas de calculos'!$AV$16:$AY$24,4),"")</f>
        <v>Fuerte</v>
      </c>
      <c r="V891" s="207" t="s">
        <v>578</v>
      </c>
      <c r="W891" s="207" t="s">
        <v>578</v>
      </c>
      <c r="X891" s="123" t="str">
        <f t="shared" si="59"/>
        <v>FuerteDirectamenteDirectamente</v>
      </c>
      <c r="Y891" s="208">
        <f>IFERROR(VLOOKUP(X891,'Tablas de calculos'!$AZ$4:$BE$11,5,FALSE),"")</f>
        <v>2</v>
      </c>
      <c r="Z891" s="208">
        <f>IFERROR(VLOOKUP(X891,'Tablas de calculos'!$AZ$4:$BE$11,6,FALSE),"")</f>
        <v>2</v>
      </c>
    </row>
    <row r="892" spans="1:26" ht="120" x14ac:dyDescent="0.25">
      <c r="A892" s="232" t="s">
        <v>122</v>
      </c>
      <c r="B892" s="14">
        <v>84</v>
      </c>
      <c r="C892" s="205" t="str">
        <f>+VLOOKUP(Tabla9[[#This Row],[Cod. Riesgo]],Tabla_Riesgos[[Número]:[Tipo de Riesgo]],6,FALSE)</f>
        <v>Operativo</v>
      </c>
      <c r="D892" s="119" t="s">
        <v>26</v>
      </c>
      <c r="E892" s="120" t="s">
        <v>837</v>
      </c>
      <c r="F892" s="121"/>
      <c r="G892" s="125" t="s">
        <v>349</v>
      </c>
      <c r="H892" s="472"/>
      <c r="I892" s="207" t="s">
        <v>486</v>
      </c>
      <c r="J892" s="207" t="s">
        <v>490</v>
      </c>
      <c r="K892" s="207" t="s">
        <v>494</v>
      </c>
      <c r="L892" s="207" t="s">
        <v>498</v>
      </c>
      <c r="M892" s="207" t="s">
        <v>503</v>
      </c>
      <c r="N892" s="207" t="s">
        <v>508</v>
      </c>
      <c r="O892" s="207" t="s">
        <v>512</v>
      </c>
      <c r="P892" s="123">
        <f t="shared" si="56"/>
        <v>100</v>
      </c>
      <c r="Q892" s="208" t="str">
        <f t="shared" si="57"/>
        <v>Fuerte</v>
      </c>
      <c r="R892" s="207" t="s">
        <v>516</v>
      </c>
      <c r="S892" s="224" t="str">
        <f t="shared" si="58"/>
        <v>FuerteFuerte</v>
      </c>
      <c r="T892" s="224">
        <f>IFERROR(VLOOKUP(S892,'Tablas de calculos'!$AU$16:$AV$24,2,FALSE),"")</f>
        <v>1</v>
      </c>
      <c r="U892" s="208" t="str">
        <f>IFERROR(VLOOKUP(T892,'Tablas de calculos'!$AV$16:$AY$24,4),"")</f>
        <v>Fuerte</v>
      </c>
      <c r="V892" s="207" t="s">
        <v>578</v>
      </c>
      <c r="W892" s="207" t="s">
        <v>578</v>
      </c>
      <c r="X892" s="123" t="str">
        <f t="shared" si="59"/>
        <v>FuerteDirectamenteDirectamente</v>
      </c>
      <c r="Y892" s="208">
        <f>IFERROR(VLOOKUP(X892,'Tablas de calculos'!$AZ$4:$BE$11,5,FALSE),"")</f>
        <v>2</v>
      </c>
      <c r="Z892" s="208">
        <f>IFERROR(VLOOKUP(X892,'Tablas de calculos'!$AZ$4:$BE$11,6,FALSE),"")</f>
        <v>2</v>
      </c>
    </row>
    <row r="893" spans="1:26" ht="120" x14ac:dyDescent="0.25">
      <c r="A893" s="232" t="s">
        <v>122</v>
      </c>
      <c r="B893" s="14">
        <v>85</v>
      </c>
      <c r="C893" s="205" t="str">
        <f>+VLOOKUP(Tabla9[[#This Row],[Cod. Riesgo]],Tabla_Riesgos[[Número]:[Tipo de Riesgo]],6,FALSE)</f>
        <v>Operativo</v>
      </c>
      <c r="D893" s="119" t="s">
        <v>26</v>
      </c>
      <c r="E893" s="120" t="s">
        <v>842</v>
      </c>
      <c r="F893" s="121"/>
      <c r="G893" s="125" t="s">
        <v>350</v>
      </c>
      <c r="H893" s="472"/>
      <c r="I893" s="207" t="s">
        <v>486</v>
      </c>
      <c r="J893" s="207" t="s">
        <v>490</v>
      </c>
      <c r="K893" s="207" t="s">
        <v>494</v>
      </c>
      <c r="L893" s="207" t="s">
        <v>498</v>
      </c>
      <c r="M893" s="207" t="s">
        <v>503</v>
      </c>
      <c r="N893" s="207" t="s">
        <v>508</v>
      </c>
      <c r="O893" s="207" t="s">
        <v>512</v>
      </c>
      <c r="P893" s="123">
        <f t="shared" si="56"/>
        <v>100</v>
      </c>
      <c r="Q893" s="208" t="str">
        <f t="shared" si="57"/>
        <v>Fuerte</v>
      </c>
      <c r="R893" s="207" t="s">
        <v>516</v>
      </c>
      <c r="S893" s="224" t="str">
        <f t="shared" si="58"/>
        <v>FuerteFuerte</v>
      </c>
      <c r="T893" s="224">
        <f>IFERROR(VLOOKUP(S893,'Tablas de calculos'!$AU$16:$AV$24,2,FALSE),"")</f>
        <v>1</v>
      </c>
      <c r="U893" s="208" t="str">
        <f>IFERROR(VLOOKUP(T893,'Tablas de calculos'!$AV$16:$AY$24,4),"")</f>
        <v>Fuerte</v>
      </c>
      <c r="V893" s="207" t="s">
        <v>578</v>
      </c>
      <c r="W893" s="207" t="s">
        <v>578</v>
      </c>
      <c r="X893" s="123" t="str">
        <f t="shared" si="59"/>
        <v>FuerteDirectamenteDirectamente</v>
      </c>
      <c r="Y893" s="208">
        <f>IFERROR(VLOOKUP(X893,'Tablas de calculos'!$AZ$4:$BE$11,5,FALSE),"")</f>
        <v>2</v>
      </c>
      <c r="Z893" s="208">
        <f>IFERROR(VLOOKUP(X893,'Tablas de calculos'!$AZ$4:$BE$11,6,FALSE),"")</f>
        <v>2</v>
      </c>
    </row>
    <row r="894" spans="1:26" ht="120" x14ac:dyDescent="0.25">
      <c r="A894" s="232" t="s">
        <v>122</v>
      </c>
      <c r="B894" s="14">
        <v>85</v>
      </c>
      <c r="C894" s="205" t="str">
        <f>+VLOOKUP(Tabla9[[#This Row],[Cod. Riesgo]],Tabla_Riesgos[[Número]:[Tipo de Riesgo]],6,FALSE)</f>
        <v>Operativo</v>
      </c>
      <c r="D894" s="119" t="s">
        <v>26</v>
      </c>
      <c r="E894" s="120" t="s">
        <v>842</v>
      </c>
      <c r="F894" s="121"/>
      <c r="G894" s="125" t="s">
        <v>351</v>
      </c>
      <c r="H894" s="472"/>
      <c r="I894" s="207" t="s">
        <v>486</v>
      </c>
      <c r="J894" s="207" t="s">
        <v>490</v>
      </c>
      <c r="K894" s="207" t="s">
        <v>494</v>
      </c>
      <c r="L894" s="207" t="s">
        <v>498</v>
      </c>
      <c r="M894" s="207" t="s">
        <v>503</v>
      </c>
      <c r="N894" s="207" t="s">
        <v>508</v>
      </c>
      <c r="O894" s="207" t="s">
        <v>512</v>
      </c>
      <c r="P894" s="123">
        <f t="shared" si="56"/>
        <v>100</v>
      </c>
      <c r="Q894" s="208" t="str">
        <f t="shared" si="57"/>
        <v>Fuerte</v>
      </c>
      <c r="R894" s="207" t="s">
        <v>516</v>
      </c>
      <c r="S894" s="224" t="str">
        <f t="shared" si="58"/>
        <v>FuerteFuerte</v>
      </c>
      <c r="T894" s="224">
        <f>IFERROR(VLOOKUP(S894,'Tablas de calculos'!$AU$16:$AV$24,2,FALSE),"")</f>
        <v>1</v>
      </c>
      <c r="U894" s="208" t="str">
        <f>IFERROR(VLOOKUP(T894,'Tablas de calculos'!$AV$16:$AY$24,4),"")</f>
        <v>Fuerte</v>
      </c>
      <c r="V894" s="207" t="s">
        <v>578</v>
      </c>
      <c r="W894" s="207" t="s">
        <v>578</v>
      </c>
      <c r="X894" s="123" t="str">
        <f t="shared" si="59"/>
        <v>FuerteDirectamenteDirectamente</v>
      </c>
      <c r="Y894" s="208">
        <f>IFERROR(VLOOKUP(X894,'Tablas de calculos'!$AZ$4:$BE$11,5,FALSE),"")</f>
        <v>2</v>
      </c>
      <c r="Z894" s="208">
        <f>IFERROR(VLOOKUP(X894,'Tablas de calculos'!$AZ$4:$BE$11,6,FALSE),"")</f>
        <v>2</v>
      </c>
    </row>
    <row r="895" spans="1:26" ht="165" x14ac:dyDescent="0.25">
      <c r="A895" s="232" t="s">
        <v>122</v>
      </c>
      <c r="B895" s="14">
        <v>85</v>
      </c>
      <c r="C895" s="205" t="str">
        <f>+VLOOKUP(Tabla9[[#This Row],[Cod. Riesgo]],Tabla_Riesgos[[Número]:[Tipo de Riesgo]],6,FALSE)</f>
        <v>Operativo</v>
      </c>
      <c r="D895" s="119" t="s">
        <v>26</v>
      </c>
      <c r="E895" s="120" t="s">
        <v>842</v>
      </c>
      <c r="F895" s="121"/>
      <c r="G895" s="125" t="s">
        <v>352</v>
      </c>
      <c r="H895" s="472"/>
      <c r="I895" s="207" t="s">
        <v>486</v>
      </c>
      <c r="J895" s="207" t="s">
        <v>490</v>
      </c>
      <c r="K895" s="207" t="s">
        <v>494</v>
      </c>
      <c r="L895" s="207" t="s">
        <v>498</v>
      </c>
      <c r="M895" s="207" t="s">
        <v>503</v>
      </c>
      <c r="N895" s="207" t="s">
        <v>508</v>
      </c>
      <c r="O895" s="207" t="s">
        <v>512</v>
      </c>
      <c r="P895" s="123">
        <f t="shared" si="56"/>
        <v>100</v>
      </c>
      <c r="Q895" s="208" t="str">
        <f t="shared" si="57"/>
        <v>Fuerte</v>
      </c>
      <c r="R895" s="207" t="s">
        <v>516</v>
      </c>
      <c r="S895" s="224" t="str">
        <f t="shared" si="58"/>
        <v>FuerteFuerte</v>
      </c>
      <c r="T895" s="224">
        <f>IFERROR(VLOOKUP(S895,'Tablas de calculos'!$AU$16:$AV$24,2,FALSE),"")</f>
        <v>1</v>
      </c>
      <c r="U895" s="208" t="str">
        <f>IFERROR(VLOOKUP(T895,'Tablas de calculos'!$AV$16:$AY$24,4),"")</f>
        <v>Fuerte</v>
      </c>
      <c r="V895" s="207" t="s">
        <v>578</v>
      </c>
      <c r="W895" s="207" t="s">
        <v>578</v>
      </c>
      <c r="X895" s="123" t="str">
        <f t="shared" si="59"/>
        <v>FuerteDirectamenteDirectamente</v>
      </c>
      <c r="Y895" s="208">
        <f>IFERROR(VLOOKUP(X895,'Tablas de calculos'!$AZ$4:$BE$11,5,FALSE),"")</f>
        <v>2</v>
      </c>
      <c r="Z895" s="208">
        <f>IFERROR(VLOOKUP(X895,'Tablas de calculos'!$AZ$4:$BE$11,6,FALSE),"")</f>
        <v>2</v>
      </c>
    </row>
    <row r="896" spans="1:26" ht="105" x14ac:dyDescent="0.25">
      <c r="A896" s="232" t="s">
        <v>122</v>
      </c>
      <c r="B896" s="14">
        <v>86</v>
      </c>
      <c r="C896" s="205" t="str">
        <f>+VLOOKUP(Tabla9[[#This Row],[Cod. Riesgo]],Tabla_Riesgos[[Número]:[Tipo de Riesgo]],6,FALSE)</f>
        <v>Operativo</v>
      </c>
      <c r="D896" s="119" t="s">
        <v>26</v>
      </c>
      <c r="E896" s="120" t="s">
        <v>1161</v>
      </c>
      <c r="F896" s="121"/>
      <c r="G896" s="125" t="s">
        <v>353</v>
      </c>
      <c r="H896" s="472"/>
      <c r="I896" s="207" t="s">
        <v>486</v>
      </c>
      <c r="J896" s="207" t="s">
        <v>490</v>
      </c>
      <c r="K896" s="207" t="s">
        <v>494</v>
      </c>
      <c r="L896" s="207" t="s">
        <v>498</v>
      </c>
      <c r="M896" s="207" t="s">
        <v>503</v>
      </c>
      <c r="N896" s="207" t="s">
        <v>508</v>
      </c>
      <c r="O896" s="207" t="s">
        <v>512</v>
      </c>
      <c r="P896" s="123">
        <f t="shared" si="56"/>
        <v>100</v>
      </c>
      <c r="Q896" s="208" t="str">
        <f t="shared" si="57"/>
        <v>Fuerte</v>
      </c>
      <c r="R896" s="207" t="s">
        <v>516</v>
      </c>
      <c r="S896" s="224" t="str">
        <f t="shared" si="58"/>
        <v>FuerteFuerte</v>
      </c>
      <c r="T896" s="224">
        <f>IFERROR(VLOOKUP(S896,'Tablas de calculos'!$AU$16:$AV$24,2,FALSE),"")</f>
        <v>1</v>
      </c>
      <c r="U896" s="208" t="str">
        <f>IFERROR(VLOOKUP(T896,'Tablas de calculos'!$AV$16:$AY$24,4),"")</f>
        <v>Fuerte</v>
      </c>
      <c r="V896" s="207" t="s">
        <v>578</v>
      </c>
      <c r="W896" s="207" t="s">
        <v>578</v>
      </c>
      <c r="X896" s="123" t="str">
        <f t="shared" si="59"/>
        <v>FuerteDirectamenteDirectamente</v>
      </c>
      <c r="Y896" s="208">
        <f>IFERROR(VLOOKUP(X896,'Tablas de calculos'!$AZ$4:$BE$11,5,FALSE),"")</f>
        <v>2</v>
      </c>
      <c r="Z896" s="208">
        <f>IFERROR(VLOOKUP(X896,'Tablas de calculos'!$AZ$4:$BE$11,6,FALSE),"")</f>
        <v>2</v>
      </c>
    </row>
    <row r="897" spans="1:26" ht="105" x14ac:dyDescent="0.25">
      <c r="A897" s="232" t="s">
        <v>122</v>
      </c>
      <c r="B897" s="14">
        <v>86</v>
      </c>
      <c r="C897" s="205" t="str">
        <f>+VLOOKUP(Tabla9[[#This Row],[Cod. Riesgo]],Tabla_Riesgos[[Número]:[Tipo de Riesgo]],6,FALSE)</f>
        <v>Operativo</v>
      </c>
      <c r="D897" s="119" t="s">
        <v>26</v>
      </c>
      <c r="E897" s="120" t="s">
        <v>1161</v>
      </c>
      <c r="F897" s="121"/>
      <c r="G897" s="125" t="s">
        <v>353</v>
      </c>
      <c r="H897" s="472"/>
      <c r="I897" s="207" t="s">
        <v>486</v>
      </c>
      <c r="J897" s="207" t="s">
        <v>490</v>
      </c>
      <c r="K897" s="207" t="s">
        <v>494</v>
      </c>
      <c r="L897" s="207" t="s">
        <v>498</v>
      </c>
      <c r="M897" s="207" t="s">
        <v>503</v>
      </c>
      <c r="N897" s="207" t="s">
        <v>508</v>
      </c>
      <c r="O897" s="207" t="s">
        <v>512</v>
      </c>
      <c r="P897" s="123">
        <f t="shared" si="56"/>
        <v>100</v>
      </c>
      <c r="Q897" s="208" t="str">
        <f t="shared" si="57"/>
        <v>Fuerte</v>
      </c>
      <c r="R897" s="207" t="s">
        <v>516</v>
      </c>
      <c r="S897" s="224" t="str">
        <f t="shared" si="58"/>
        <v>FuerteFuerte</v>
      </c>
      <c r="T897" s="224">
        <f>IFERROR(VLOOKUP(S897,'Tablas de calculos'!$AU$16:$AV$24,2,FALSE),"")</f>
        <v>1</v>
      </c>
      <c r="U897" s="208" t="str">
        <f>IFERROR(VLOOKUP(T897,'Tablas de calculos'!$AV$16:$AY$24,4),"")</f>
        <v>Fuerte</v>
      </c>
      <c r="V897" s="207" t="s">
        <v>578</v>
      </c>
      <c r="W897" s="207" t="s">
        <v>578</v>
      </c>
      <c r="X897" s="123" t="str">
        <f t="shared" si="59"/>
        <v>FuerteDirectamenteDirectamente</v>
      </c>
      <c r="Y897" s="208">
        <f>IFERROR(VLOOKUP(X897,'Tablas de calculos'!$AZ$4:$BE$11,5,FALSE),"")</f>
        <v>2</v>
      </c>
      <c r="Z897" s="208">
        <f>IFERROR(VLOOKUP(X897,'Tablas de calculos'!$AZ$4:$BE$11,6,FALSE),"")</f>
        <v>2</v>
      </c>
    </row>
    <row r="898" spans="1:26" ht="105" x14ac:dyDescent="0.25">
      <c r="A898" s="232" t="s">
        <v>122</v>
      </c>
      <c r="B898" s="14">
        <v>87</v>
      </c>
      <c r="C898" s="205" t="str">
        <f>+VLOOKUP(Tabla9[[#This Row],[Cod. Riesgo]],Tabla_Riesgos[[Número]:[Tipo de Riesgo]],6,FALSE)</f>
        <v>Operativo</v>
      </c>
      <c r="D898" s="119" t="s">
        <v>26</v>
      </c>
      <c r="E898" s="120" t="s">
        <v>840</v>
      </c>
      <c r="F898" s="121"/>
      <c r="G898" s="125" t="s">
        <v>354</v>
      </c>
      <c r="H898" s="472"/>
      <c r="I898" s="207" t="s">
        <v>486</v>
      </c>
      <c r="J898" s="207" t="s">
        <v>490</v>
      </c>
      <c r="K898" s="207" t="s">
        <v>494</v>
      </c>
      <c r="L898" s="207" t="s">
        <v>498</v>
      </c>
      <c r="M898" s="207" t="s">
        <v>503</v>
      </c>
      <c r="N898" s="207" t="s">
        <v>508</v>
      </c>
      <c r="O898" s="207" t="s">
        <v>512</v>
      </c>
      <c r="P898" s="123">
        <f t="shared" si="56"/>
        <v>100</v>
      </c>
      <c r="Q898" s="208" t="str">
        <f t="shared" si="57"/>
        <v>Fuerte</v>
      </c>
      <c r="R898" s="207" t="s">
        <v>516</v>
      </c>
      <c r="S898" s="224" t="str">
        <f t="shared" si="58"/>
        <v>FuerteFuerte</v>
      </c>
      <c r="T898" s="224">
        <f>IFERROR(VLOOKUP(S898,'Tablas de calculos'!$AU$16:$AV$24,2,FALSE),"")</f>
        <v>1</v>
      </c>
      <c r="U898" s="208" t="str">
        <f>IFERROR(VLOOKUP(T898,'Tablas de calculos'!$AV$16:$AY$24,4),"")</f>
        <v>Fuerte</v>
      </c>
      <c r="V898" s="207" t="s">
        <v>578</v>
      </c>
      <c r="W898" s="207" t="s">
        <v>578</v>
      </c>
      <c r="X898" s="123" t="str">
        <f t="shared" si="59"/>
        <v>FuerteDirectamenteDirectamente</v>
      </c>
      <c r="Y898" s="208">
        <f>IFERROR(VLOOKUP(X898,'Tablas de calculos'!$AZ$4:$BE$11,5,FALSE),"")</f>
        <v>2</v>
      </c>
      <c r="Z898" s="208">
        <f>IFERROR(VLOOKUP(X898,'Tablas de calculos'!$AZ$4:$BE$11,6,FALSE),"")</f>
        <v>2</v>
      </c>
    </row>
    <row r="899" spans="1:26" ht="45" x14ac:dyDescent="0.25">
      <c r="A899" s="232" t="s">
        <v>122</v>
      </c>
      <c r="B899" s="14">
        <v>87</v>
      </c>
      <c r="C899" s="205" t="str">
        <f>+VLOOKUP(Tabla9[[#This Row],[Cod. Riesgo]],Tabla_Riesgos[[Número]:[Tipo de Riesgo]],6,FALSE)</f>
        <v>Operativo</v>
      </c>
      <c r="D899" s="119" t="s">
        <v>26</v>
      </c>
      <c r="E899" s="120" t="s">
        <v>840</v>
      </c>
      <c r="F899" s="121"/>
      <c r="G899" s="125" t="s">
        <v>348</v>
      </c>
      <c r="H899" s="472"/>
      <c r="I899" s="207" t="s">
        <v>486</v>
      </c>
      <c r="J899" s="207" t="s">
        <v>490</v>
      </c>
      <c r="K899" s="207" t="s">
        <v>494</v>
      </c>
      <c r="L899" s="207" t="s">
        <v>498</v>
      </c>
      <c r="M899" s="207" t="s">
        <v>503</v>
      </c>
      <c r="N899" s="207" t="s">
        <v>508</v>
      </c>
      <c r="O899" s="207" t="s">
        <v>512</v>
      </c>
      <c r="P899" s="123">
        <f t="shared" si="56"/>
        <v>100</v>
      </c>
      <c r="Q899" s="208" t="str">
        <f t="shared" si="57"/>
        <v>Fuerte</v>
      </c>
      <c r="R899" s="207" t="s">
        <v>516</v>
      </c>
      <c r="S899" s="224" t="str">
        <f t="shared" si="58"/>
        <v>FuerteFuerte</v>
      </c>
      <c r="T899" s="224">
        <f>IFERROR(VLOOKUP(S899,'Tablas de calculos'!$AU$16:$AV$24,2,FALSE),"")</f>
        <v>1</v>
      </c>
      <c r="U899" s="208" t="str">
        <f>IFERROR(VLOOKUP(T899,'Tablas de calculos'!$AV$16:$AY$24,4),"")</f>
        <v>Fuerte</v>
      </c>
      <c r="V899" s="207" t="s">
        <v>578</v>
      </c>
      <c r="W899" s="207" t="s">
        <v>578</v>
      </c>
      <c r="X899" s="123" t="str">
        <f t="shared" si="59"/>
        <v>FuerteDirectamenteDirectamente</v>
      </c>
      <c r="Y899" s="208">
        <f>IFERROR(VLOOKUP(X899,'Tablas de calculos'!$AZ$4:$BE$11,5,FALSE),"")</f>
        <v>2</v>
      </c>
      <c r="Z899" s="208">
        <f>IFERROR(VLOOKUP(X899,'Tablas de calculos'!$AZ$4:$BE$11,6,FALSE),"")</f>
        <v>2</v>
      </c>
    </row>
    <row r="900" spans="1:26" ht="60" x14ac:dyDescent="0.25">
      <c r="A900" s="232" t="s">
        <v>122</v>
      </c>
      <c r="B900" s="14">
        <v>88</v>
      </c>
      <c r="C900" s="205" t="str">
        <f>+VLOOKUP(Tabla9[[#This Row],[Cod. Riesgo]],Tabla_Riesgos[[Número]:[Tipo de Riesgo]],6,FALSE)</f>
        <v>Seguridad de la Información</v>
      </c>
      <c r="D900" s="119" t="s">
        <v>26</v>
      </c>
      <c r="E900" s="120" t="s">
        <v>1148</v>
      </c>
      <c r="F900" s="121"/>
      <c r="G900" s="125" t="s">
        <v>347</v>
      </c>
      <c r="H900" s="472"/>
      <c r="I900" s="207" t="s">
        <v>486</v>
      </c>
      <c r="J900" s="207" t="s">
        <v>490</v>
      </c>
      <c r="K900" s="207" t="s">
        <v>494</v>
      </c>
      <c r="L900" s="207" t="s">
        <v>498</v>
      </c>
      <c r="M900" s="207" t="s">
        <v>503</v>
      </c>
      <c r="N900" s="207" t="s">
        <v>508</v>
      </c>
      <c r="O900" s="207" t="s">
        <v>512</v>
      </c>
      <c r="P900" s="123">
        <f t="shared" si="56"/>
        <v>100</v>
      </c>
      <c r="Q900" s="208" t="str">
        <f t="shared" si="57"/>
        <v>Fuerte</v>
      </c>
      <c r="R900" s="207" t="s">
        <v>516</v>
      </c>
      <c r="S900" s="224" t="str">
        <f t="shared" si="58"/>
        <v>FuerteFuerte</v>
      </c>
      <c r="T900" s="224">
        <f>IFERROR(VLOOKUP(S900,'Tablas de calculos'!$AU$16:$AV$24,2,FALSE),"")</f>
        <v>1</v>
      </c>
      <c r="U900" s="208" t="str">
        <f>IFERROR(VLOOKUP(T900,'Tablas de calculos'!$AV$16:$AY$24,4),"")</f>
        <v>Fuerte</v>
      </c>
      <c r="V900" s="207" t="s">
        <v>578</v>
      </c>
      <c r="W900" s="207" t="s">
        <v>578</v>
      </c>
      <c r="X900" s="123" t="str">
        <f t="shared" si="59"/>
        <v>FuerteDirectamenteDirectamente</v>
      </c>
      <c r="Y900" s="208">
        <f>IFERROR(VLOOKUP(X900,'Tablas de calculos'!$AZ$4:$BE$11,5,FALSE),"")</f>
        <v>2</v>
      </c>
      <c r="Z900" s="208">
        <f>IFERROR(VLOOKUP(X900,'Tablas de calculos'!$AZ$4:$BE$11,6,FALSE),"")</f>
        <v>2</v>
      </c>
    </row>
    <row r="901" spans="1:26" ht="60" x14ac:dyDescent="0.25">
      <c r="A901" s="232" t="s">
        <v>122</v>
      </c>
      <c r="B901" s="14">
        <v>88</v>
      </c>
      <c r="C901" s="205" t="str">
        <f>+VLOOKUP(Tabla9[[#This Row],[Cod. Riesgo]],Tabla_Riesgos[[Número]:[Tipo de Riesgo]],6,FALSE)</f>
        <v>Seguridad de la Información</v>
      </c>
      <c r="D901" s="119" t="s">
        <v>26</v>
      </c>
      <c r="E901" s="120" t="s">
        <v>1148</v>
      </c>
      <c r="F901" s="121"/>
      <c r="G901" s="125" t="s">
        <v>347</v>
      </c>
      <c r="H901" s="472"/>
      <c r="I901" s="207" t="s">
        <v>486</v>
      </c>
      <c r="J901" s="207" t="s">
        <v>490</v>
      </c>
      <c r="K901" s="207" t="s">
        <v>494</v>
      </c>
      <c r="L901" s="207" t="s">
        <v>498</v>
      </c>
      <c r="M901" s="207" t="s">
        <v>503</v>
      </c>
      <c r="N901" s="207" t="s">
        <v>508</v>
      </c>
      <c r="O901" s="207" t="s">
        <v>512</v>
      </c>
      <c r="P901" s="123">
        <f t="shared" ref="P901:P964" si="60">IFERROR(IF(I901="Asignado",15,0)+IF(J901="Adecuado",15,0)+IF(K901="Oportuna",15,0)+IF(L901="Prevenir",15,0)+IF(L901="Detectar",10,0)+IF(M901="Confiable",15,0)+IF(N901="Se investigan y resuelven oportunamente",15,0)+IF(O901="Completa",10,0)+IF(O901="Incompleta",5,0),"")</f>
        <v>100</v>
      </c>
      <c r="Q901" s="208" t="str">
        <f t="shared" ref="Q901:Q964" si="61">IF(P901&lt;86,"Debil",IF(P901&lt;96,"Moderado","Fuerte"))</f>
        <v>Fuerte</v>
      </c>
      <c r="R901" s="207" t="s">
        <v>516</v>
      </c>
      <c r="S901" s="224" t="str">
        <f t="shared" ref="S901:S964" si="62">_xlfn.CONCAT(Q901,R901)</f>
        <v>FuerteFuerte</v>
      </c>
      <c r="T901" s="224">
        <f>IFERROR(VLOOKUP(S901,'Tablas de calculos'!$AU$16:$AV$24,2,FALSE),"")</f>
        <v>1</v>
      </c>
      <c r="U901" s="208" t="str">
        <f>IFERROR(VLOOKUP(T901,'Tablas de calculos'!$AV$16:$AY$24,4),"")</f>
        <v>Fuerte</v>
      </c>
      <c r="V901" s="207" t="s">
        <v>578</v>
      </c>
      <c r="W901" s="207" t="s">
        <v>578</v>
      </c>
      <c r="X901" s="123" t="str">
        <f t="shared" ref="X901:X964" si="63">CONCATENATE(U901,V901,W901)</f>
        <v>FuerteDirectamenteDirectamente</v>
      </c>
      <c r="Y901" s="208">
        <f>IFERROR(VLOOKUP(X901,'Tablas de calculos'!$AZ$4:$BE$11,5,FALSE),"")</f>
        <v>2</v>
      </c>
      <c r="Z901" s="208">
        <f>IFERROR(VLOOKUP(X901,'Tablas de calculos'!$AZ$4:$BE$11,6,FALSE),"")</f>
        <v>2</v>
      </c>
    </row>
    <row r="902" spans="1:26" ht="75" x14ac:dyDescent="0.25">
      <c r="A902" s="232" t="s">
        <v>122</v>
      </c>
      <c r="B902" s="14">
        <v>88</v>
      </c>
      <c r="C902" s="205" t="str">
        <f>+VLOOKUP(Tabla9[[#This Row],[Cod. Riesgo]],Tabla_Riesgos[[Número]:[Tipo de Riesgo]],6,FALSE)</f>
        <v>Seguridad de la Información</v>
      </c>
      <c r="D902" s="119" t="s">
        <v>26</v>
      </c>
      <c r="E902" s="120" t="s">
        <v>1148</v>
      </c>
      <c r="F902" s="121"/>
      <c r="G902" s="125" t="s">
        <v>355</v>
      </c>
      <c r="H902" s="472"/>
      <c r="I902" s="207" t="s">
        <v>486</v>
      </c>
      <c r="J902" s="207" t="s">
        <v>490</v>
      </c>
      <c r="K902" s="207" t="s">
        <v>494</v>
      </c>
      <c r="L902" s="207" t="s">
        <v>498</v>
      </c>
      <c r="M902" s="207" t="s">
        <v>503</v>
      </c>
      <c r="N902" s="207" t="s">
        <v>508</v>
      </c>
      <c r="O902" s="207" t="s">
        <v>512</v>
      </c>
      <c r="P902" s="123">
        <f t="shared" si="60"/>
        <v>100</v>
      </c>
      <c r="Q902" s="208" t="str">
        <f t="shared" si="61"/>
        <v>Fuerte</v>
      </c>
      <c r="R902" s="207" t="s">
        <v>516</v>
      </c>
      <c r="S902" s="224" t="str">
        <f t="shared" si="62"/>
        <v>FuerteFuerte</v>
      </c>
      <c r="T902" s="224">
        <f>IFERROR(VLOOKUP(S902,'Tablas de calculos'!$AU$16:$AV$24,2,FALSE),"")</f>
        <v>1</v>
      </c>
      <c r="U902" s="208" t="str">
        <f>IFERROR(VLOOKUP(T902,'Tablas de calculos'!$AV$16:$AY$24,4),"")</f>
        <v>Fuerte</v>
      </c>
      <c r="V902" s="207" t="s">
        <v>578</v>
      </c>
      <c r="W902" s="207" t="s">
        <v>578</v>
      </c>
      <c r="X902" s="123" t="str">
        <f t="shared" si="63"/>
        <v>FuerteDirectamenteDirectamente</v>
      </c>
      <c r="Y902" s="208">
        <f>IFERROR(VLOOKUP(X902,'Tablas de calculos'!$AZ$4:$BE$11,5,FALSE),"")</f>
        <v>2</v>
      </c>
      <c r="Z902" s="208">
        <f>IFERROR(VLOOKUP(X902,'Tablas de calculos'!$AZ$4:$BE$11,6,FALSE),"")</f>
        <v>2</v>
      </c>
    </row>
    <row r="903" spans="1:26" ht="45" x14ac:dyDescent="0.25">
      <c r="A903" s="232" t="s">
        <v>122</v>
      </c>
      <c r="B903" s="14">
        <v>89</v>
      </c>
      <c r="C903" s="205" t="str">
        <f>+VLOOKUP(Tabla9[[#This Row],[Cod. Riesgo]],Tabla_Riesgos[[Número]:[Tipo de Riesgo]],6,FALSE)</f>
        <v>Operativo</v>
      </c>
      <c r="D903" s="119" t="s">
        <v>26</v>
      </c>
      <c r="E903" s="120" t="s">
        <v>1149</v>
      </c>
      <c r="F903" s="121"/>
      <c r="G903" s="125" t="s">
        <v>356</v>
      </c>
      <c r="H903" s="472"/>
      <c r="I903" s="207" t="s">
        <v>486</v>
      </c>
      <c r="J903" s="207" t="s">
        <v>490</v>
      </c>
      <c r="K903" s="207" t="s">
        <v>494</v>
      </c>
      <c r="L903" s="207" t="s">
        <v>498</v>
      </c>
      <c r="M903" s="207" t="s">
        <v>503</v>
      </c>
      <c r="N903" s="207" t="s">
        <v>508</v>
      </c>
      <c r="O903" s="207" t="s">
        <v>512</v>
      </c>
      <c r="P903" s="123">
        <f t="shared" si="60"/>
        <v>100</v>
      </c>
      <c r="Q903" s="208" t="str">
        <f t="shared" si="61"/>
        <v>Fuerte</v>
      </c>
      <c r="R903" s="207" t="s">
        <v>516</v>
      </c>
      <c r="S903" s="224" t="str">
        <f t="shared" si="62"/>
        <v>FuerteFuerte</v>
      </c>
      <c r="T903" s="224">
        <f>IFERROR(VLOOKUP(S903,'Tablas de calculos'!$AU$16:$AV$24,2,FALSE),"")</f>
        <v>1</v>
      </c>
      <c r="U903" s="208" t="str">
        <f>IFERROR(VLOOKUP(T903,'Tablas de calculos'!$AV$16:$AY$24,4),"")</f>
        <v>Fuerte</v>
      </c>
      <c r="V903" s="207" t="s">
        <v>578</v>
      </c>
      <c r="W903" s="207" t="s">
        <v>578</v>
      </c>
      <c r="X903" s="123" t="str">
        <f t="shared" si="63"/>
        <v>FuerteDirectamenteDirectamente</v>
      </c>
      <c r="Y903" s="208">
        <f>IFERROR(VLOOKUP(X903,'Tablas de calculos'!$AZ$4:$BE$11,5,FALSE),"")</f>
        <v>2</v>
      </c>
      <c r="Z903" s="208">
        <f>IFERROR(VLOOKUP(X903,'Tablas de calculos'!$AZ$4:$BE$11,6,FALSE),"")</f>
        <v>2</v>
      </c>
    </row>
    <row r="904" spans="1:26" ht="135" x14ac:dyDescent="0.25">
      <c r="A904" s="232" t="s">
        <v>122</v>
      </c>
      <c r="B904" s="14">
        <v>89</v>
      </c>
      <c r="C904" s="205" t="str">
        <f>+VLOOKUP(Tabla9[[#This Row],[Cod. Riesgo]],Tabla_Riesgos[[Número]:[Tipo de Riesgo]],6,FALSE)</f>
        <v>Operativo</v>
      </c>
      <c r="D904" s="119" t="s">
        <v>26</v>
      </c>
      <c r="E904" s="120" t="s">
        <v>1149</v>
      </c>
      <c r="F904" s="121"/>
      <c r="G904" s="125" t="s">
        <v>357</v>
      </c>
      <c r="H904" s="472"/>
      <c r="I904" s="207" t="s">
        <v>486</v>
      </c>
      <c r="J904" s="207" t="s">
        <v>490</v>
      </c>
      <c r="K904" s="207" t="s">
        <v>494</v>
      </c>
      <c r="L904" s="207" t="s">
        <v>498</v>
      </c>
      <c r="M904" s="207" t="s">
        <v>503</v>
      </c>
      <c r="N904" s="207" t="s">
        <v>508</v>
      </c>
      <c r="O904" s="207" t="s">
        <v>512</v>
      </c>
      <c r="P904" s="123">
        <f t="shared" si="60"/>
        <v>100</v>
      </c>
      <c r="Q904" s="208" t="str">
        <f t="shared" si="61"/>
        <v>Fuerte</v>
      </c>
      <c r="R904" s="207" t="s">
        <v>516</v>
      </c>
      <c r="S904" s="224" t="str">
        <f t="shared" si="62"/>
        <v>FuerteFuerte</v>
      </c>
      <c r="T904" s="224">
        <f>IFERROR(VLOOKUP(S904,'Tablas de calculos'!$AU$16:$AV$24,2,FALSE),"")</f>
        <v>1</v>
      </c>
      <c r="U904" s="208" t="str">
        <f>IFERROR(VLOOKUP(T904,'Tablas de calculos'!$AV$16:$AY$24,4),"")</f>
        <v>Fuerte</v>
      </c>
      <c r="V904" s="207" t="s">
        <v>578</v>
      </c>
      <c r="W904" s="207" t="s">
        <v>578</v>
      </c>
      <c r="X904" s="123" t="str">
        <f t="shared" si="63"/>
        <v>FuerteDirectamenteDirectamente</v>
      </c>
      <c r="Y904" s="208">
        <f>IFERROR(VLOOKUP(X904,'Tablas de calculos'!$AZ$4:$BE$11,5,FALSE),"")</f>
        <v>2</v>
      </c>
      <c r="Z904" s="208">
        <f>IFERROR(VLOOKUP(X904,'Tablas de calculos'!$AZ$4:$BE$11,6,FALSE),"")</f>
        <v>2</v>
      </c>
    </row>
    <row r="905" spans="1:26" ht="45" x14ac:dyDescent="0.25">
      <c r="A905" s="232" t="s">
        <v>122</v>
      </c>
      <c r="B905" s="14">
        <v>89</v>
      </c>
      <c r="C905" s="205" t="str">
        <f>+VLOOKUP(Tabla9[[#This Row],[Cod. Riesgo]],Tabla_Riesgos[[Número]:[Tipo de Riesgo]],6,FALSE)</f>
        <v>Operativo</v>
      </c>
      <c r="D905" s="119" t="s">
        <v>26</v>
      </c>
      <c r="E905" s="120" t="s">
        <v>1149</v>
      </c>
      <c r="F905" s="121"/>
      <c r="G905" s="125" t="s">
        <v>358</v>
      </c>
      <c r="H905" s="472"/>
      <c r="I905" s="207" t="s">
        <v>486</v>
      </c>
      <c r="J905" s="207" t="s">
        <v>490</v>
      </c>
      <c r="K905" s="207" t="s">
        <v>494</v>
      </c>
      <c r="L905" s="207" t="s">
        <v>498</v>
      </c>
      <c r="M905" s="207" t="s">
        <v>503</v>
      </c>
      <c r="N905" s="207" t="s">
        <v>508</v>
      </c>
      <c r="O905" s="207" t="s">
        <v>512</v>
      </c>
      <c r="P905" s="123">
        <f t="shared" si="60"/>
        <v>100</v>
      </c>
      <c r="Q905" s="208" t="str">
        <f t="shared" si="61"/>
        <v>Fuerte</v>
      </c>
      <c r="R905" s="207" t="s">
        <v>516</v>
      </c>
      <c r="S905" s="224" t="str">
        <f t="shared" si="62"/>
        <v>FuerteFuerte</v>
      </c>
      <c r="T905" s="224">
        <f>IFERROR(VLOOKUP(S905,'Tablas de calculos'!$AU$16:$AV$24,2,FALSE),"")</f>
        <v>1</v>
      </c>
      <c r="U905" s="208" t="str">
        <f>IFERROR(VLOOKUP(T905,'Tablas de calculos'!$AV$16:$AY$24,4),"")</f>
        <v>Fuerte</v>
      </c>
      <c r="V905" s="207" t="s">
        <v>578</v>
      </c>
      <c r="W905" s="207" t="s">
        <v>578</v>
      </c>
      <c r="X905" s="123" t="str">
        <f t="shared" si="63"/>
        <v>FuerteDirectamenteDirectamente</v>
      </c>
      <c r="Y905" s="208">
        <f>IFERROR(VLOOKUP(X905,'Tablas de calculos'!$AZ$4:$BE$11,5,FALSE),"")</f>
        <v>2</v>
      </c>
      <c r="Z905" s="208">
        <f>IFERROR(VLOOKUP(X905,'Tablas de calculos'!$AZ$4:$BE$11,6,FALSE),"")</f>
        <v>2</v>
      </c>
    </row>
    <row r="906" spans="1:26" ht="120" x14ac:dyDescent="0.25">
      <c r="A906" s="232" t="s">
        <v>122</v>
      </c>
      <c r="B906" s="14">
        <v>89</v>
      </c>
      <c r="C906" s="205" t="str">
        <f>+VLOOKUP(Tabla9[[#This Row],[Cod. Riesgo]],Tabla_Riesgos[[Número]:[Tipo de Riesgo]],6,FALSE)</f>
        <v>Operativo</v>
      </c>
      <c r="D906" s="119" t="s">
        <v>26</v>
      </c>
      <c r="E906" s="120" t="s">
        <v>1149</v>
      </c>
      <c r="F906" s="121"/>
      <c r="G906" s="125" t="s">
        <v>359</v>
      </c>
      <c r="H906" s="472"/>
      <c r="I906" s="207" t="s">
        <v>486</v>
      </c>
      <c r="J906" s="207" t="s">
        <v>490</v>
      </c>
      <c r="K906" s="207" t="s">
        <v>494</v>
      </c>
      <c r="L906" s="207" t="s">
        <v>498</v>
      </c>
      <c r="M906" s="207" t="s">
        <v>503</v>
      </c>
      <c r="N906" s="207" t="s">
        <v>508</v>
      </c>
      <c r="O906" s="207" t="s">
        <v>512</v>
      </c>
      <c r="P906" s="123">
        <f t="shared" si="60"/>
        <v>100</v>
      </c>
      <c r="Q906" s="208" t="str">
        <f t="shared" si="61"/>
        <v>Fuerte</v>
      </c>
      <c r="R906" s="207" t="s">
        <v>516</v>
      </c>
      <c r="S906" s="224" t="str">
        <f t="shared" si="62"/>
        <v>FuerteFuerte</v>
      </c>
      <c r="T906" s="224">
        <f>IFERROR(VLOOKUP(S906,'Tablas de calculos'!$AU$16:$AV$24,2,FALSE),"")</f>
        <v>1</v>
      </c>
      <c r="U906" s="208" t="str">
        <f>IFERROR(VLOOKUP(T906,'Tablas de calculos'!$AV$16:$AY$24,4),"")</f>
        <v>Fuerte</v>
      </c>
      <c r="V906" s="207" t="s">
        <v>578</v>
      </c>
      <c r="W906" s="207" t="s">
        <v>578</v>
      </c>
      <c r="X906" s="123" t="str">
        <f t="shared" si="63"/>
        <v>FuerteDirectamenteDirectamente</v>
      </c>
      <c r="Y906" s="208">
        <f>IFERROR(VLOOKUP(X906,'Tablas de calculos'!$AZ$4:$BE$11,5,FALSE),"")</f>
        <v>2</v>
      </c>
      <c r="Z906" s="208">
        <f>IFERROR(VLOOKUP(X906,'Tablas de calculos'!$AZ$4:$BE$11,6,FALSE),"")</f>
        <v>2</v>
      </c>
    </row>
    <row r="907" spans="1:26" ht="30" x14ac:dyDescent="0.25">
      <c r="A907" s="232" t="s">
        <v>122</v>
      </c>
      <c r="B907" s="14">
        <v>27</v>
      </c>
      <c r="C907" s="205" t="str">
        <f>+VLOOKUP(Tabla9[[#This Row],[Cod. Riesgo]],Tabla_Riesgos[[Número]:[Tipo de Riesgo]],6,FALSE)</f>
        <v>Seguridad de la Información</v>
      </c>
      <c r="D907" s="119" t="s">
        <v>12</v>
      </c>
      <c r="E907" s="120" t="s">
        <v>661</v>
      </c>
      <c r="F907" s="121"/>
      <c r="G907" s="125"/>
      <c r="H907" s="472"/>
      <c r="I907" s="207" t="s">
        <v>486</v>
      </c>
      <c r="J907" s="207" t="s">
        <v>490</v>
      </c>
      <c r="K907" s="207" t="s">
        <v>494</v>
      </c>
      <c r="L907" s="207" t="s">
        <v>498</v>
      </c>
      <c r="M907" s="207" t="s">
        <v>503</v>
      </c>
      <c r="N907" s="207" t="s">
        <v>508</v>
      </c>
      <c r="O907" s="207" t="s">
        <v>512</v>
      </c>
      <c r="P907" s="123">
        <f t="shared" si="60"/>
        <v>100</v>
      </c>
      <c r="Q907" s="208" t="str">
        <f t="shared" si="61"/>
        <v>Fuerte</v>
      </c>
      <c r="R907" s="207" t="s">
        <v>516</v>
      </c>
      <c r="S907" s="224" t="str">
        <f t="shared" si="62"/>
        <v>FuerteFuerte</v>
      </c>
      <c r="T907" s="224">
        <f>IFERROR(VLOOKUP(S907,'Tablas de calculos'!$AU$16:$AV$24,2,FALSE),"")</f>
        <v>1</v>
      </c>
      <c r="U907" s="208" t="str">
        <f>IFERROR(VLOOKUP(T907,'Tablas de calculos'!$AV$16:$AY$24,4),"")</f>
        <v>Fuerte</v>
      </c>
      <c r="V907" s="207" t="s">
        <v>578</v>
      </c>
      <c r="W907" s="207" t="s">
        <v>578</v>
      </c>
      <c r="X907" s="123" t="str">
        <f t="shared" si="63"/>
        <v>FuerteDirectamenteDirectamente</v>
      </c>
      <c r="Y907" s="208">
        <f>IFERROR(VLOOKUP(X907,'Tablas de calculos'!$AZ$4:$BE$11,5,FALSE),"")</f>
        <v>2</v>
      </c>
      <c r="Z907" s="208">
        <f>IFERROR(VLOOKUP(X907,'Tablas de calculos'!$AZ$4:$BE$11,6,FALSE),"")</f>
        <v>2</v>
      </c>
    </row>
    <row r="908" spans="1:26" ht="45" x14ac:dyDescent="0.25">
      <c r="A908" s="232" t="s">
        <v>122</v>
      </c>
      <c r="B908" s="203">
        <v>132</v>
      </c>
      <c r="C908" s="205" t="str">
        <f>+VLOOKUP(Tabla9[[#This Row],[Cod. Riesgo]],Tabla_Riesgos[[Número]:[Tipo de Riesgo]],6,FALSE)</f>
        <v xml:space="preserve">Continuidad del negocio </v>
      </c>
      <c r="D908" s="199" t="s">
        <v>12</v>
      </c>
      <c r="E908" s="200" t="s">
        <v>729</v>
      </c>
      <c r="F908" s="121"/>
      <c r="G908" s="125" t="s">
        <v>780</v>
      </c>
      <c r="H908" s="472" t="s">
        <v>544</v>
      </c>
      <c r="I908" s="207" t="s">
        <v>486</v>
      </c>
      <c r="J908" s="207" t="s">
        <v>490</v>
      </c>
      <c r="K908" s="207" t="s">
        <v>494</v>
      </c>
      <c r="L908" s="207" t="s">
        <v>498</v>
      </c>
      <c r="M908" s="207" t="s">
        <v>503</v>
      </c>
      <c r="N908" s="207" t="s">
        <v>508</v>
      </c>
      <c r="O908" s="207" t="s">
        <v>512</v>
      </c>
      <c r="P908" s="123">
        <f t="shared" si="60"/>
        <v>100</v>
      </c>
      <c r="Q908" s="208" t="str">
        <f t="shared" si="61"/>
        <v>Fuerte</v>
      </c>
      <c r="R908" s="207" t="s">
        <v>516</v>
      </c>
      <c r="S908" s="224" t="str">
        <f t="shared" si="62"/>
        <v>FuerteFuerte</v>
      </c>
      <c r="T908" s="224">
        <f>IFERROR(VLOOKUP(S908,'Tablas de calculos'!$AU$16:$AV$24,2,FALSE),"")</f>
        <v>1</v>
      </c>
      <c r="U908" s="208" t="str">
        <f>IFERROR(VLOOKUP(T908,'Tablas de calculos'!$AV$16:$AY$24,4),"")</f>
        <v>Fuerte</v>
      </c>
      <c r="V908" s="207" t="s">
        <v>578</v>
      </c>
      <c r="W908" s="207" t="s">
        <v>578</v>
      </c>
      <c r="X908" s="123" t="str">
        <f t="shared" si="63"/>
        <v>FuerteDirectamenteDirectamente</v>
      </c>
      <c r="Y908" s="208">
        <f>IFERROR(VLOOKUP(X908,'Tablas de calculos'!$AZ$4:$BE$11,5,FALSE),"")</f>
        <v>2</v>
      </c>
      <c r="Z908" s="208">
        <f>IFERROR(VLOOKUP(X908,'Tablas de calculos'!$AZ$4:$BE$11,6,FALSE),"")</f>
        <v>2</v>
      </c>
    </row>
    <row r="909" spans="1:26" ht="45" x14ac:dyDescent="0.25">
      <c r="A909" s="232" t="s">
        <v>122</v>
      </c>
      <c r="B909" s="196">
        <v>133</v>
      </c>
      <c r="C909" s="205" t="str">
        <f>+VLOOKUP(Tabla9[[#This Row],[Cod. Riesgo]],Tabla_Riesgos[[Número]:[Tipo de Riesgo]],6,FALSE)</f>
        <v xml:space="preserve">Continuidad del negocio </v>
      </c>
      <c r="D909" s="119" t="s">
        <v>102</v>
      </c>
      <c r="E909" s="120" t="s">
        <v>772</v>
      </c>
      <c r="F909" s="121"/>
      <c r="G909" s="125"/>
      <c r="H909" s="472"/>
      <c r="I909" s="207"/>
      <c r="J909" s="207"/>
      <c r="K909" s="207"/>
      <c r="L909" s="207"/>
      <c r="M909" s="207"/>
      <c r="N909" s="207"/>
      <c r="O909" s="207"/>
      <c r="P909" s="123">
        <f t="shared" si="60"/>
        <v>0</v>
      </c>
      <c r="Q909" s="208" t="str">
        <f t="shared" si="61"/>
        <v>Debil</v>
      </c>
      <c r="R909" s="207" t="s">
        <v>516</v>
      </c>
      <c r="S909" s="224" t="str">
        <f t="shared" si="62"/>
        <v>DebilFuerte</v>
      </c>
      <c r="T909" s="224">
        <f>IFERROR(VLOOKUP(S909,'Tablas de calculos'!$AU$16:$AV$24,2,FALSE),"")</f>
        <v>7</v>
      </c>
      <c r="U909" s="208" t="str">
        <f>IFERROR(VLOOKUP(T909,'Tablas de calculos'!$AV$16:$AY$24,4),"")</f>
        <v>Débil</v>
      </c>
      <c r="V909" s="207" t="s">
        <v>576</v>
      </c>
      <c r="W909" s="207" t="s">
        <v>578</v>
      </c>
      <c r="X909" s="123" t="str">
        <f t="shared" si="63"/>
        <v>DébilNo disminuyeDirectamente</v>
      </c>
      <c r="Y909" s="208" t="str">
        <f>IFERROR(VLOOKUP(X909,'Tablas de calculos'!$AZ$4:$BE$11,5,FALSE),"")</f>
        <v/>
      </c>
      <c r="Z909" s="208" t="str">
        <f>IFERROR(VLOOKUP(X909,'Tablas de calculos'!$AZ$4:$BE$11,6,FALSE),"")</f>
        <v/>
      </c>
    </row>
    <row r="910" spans="1:26" ht="30" x14ac:dyDescent="0.25">
      <c r="A910" s="232" t="s">
        <v>122</v>
      </c>
      <c r="B910" s="204">
        <v>134</v>
      </c>
      <c r="C910" s="205" t="str">
        <f>+VLOOKUP(Tabla9[[#This Row],[Cod. Riesgo]],Tabla_Riesgos[[Número]:[Tipo de Riesgo]],6,FALSE)</f>
        <v xml:space="preserve">Continuidad del negocio </v>
      </c>
      <c r="D910" s="119" t="s">
        <v>38</v>
      </c>
      <c r="E910" s="120" t="s">
        <v>726</v>
      </c>
      <c r="F910" s="121"/>
      <c r="G910" s="125" t="s">
        <v>781</v>
      </c>
      <c r="H910" s="472" t="s">
        <v>544</v>
      </c>
      <c r="I910" s="207"/>
      <c r="J910" s="207"/>
      <c r="K910" s="207"/>
      <c r="L910" s="207"/>
      <c r="M910" s="207"/>
      <c r="N910" s="207"/>
      <c r="O910" s="207"/>
      <c r="P910" s="123">
        <f t="shared" si="60"/>
        <v>0</v>
      </c>
      <c r="Q910" s="208" t="str">
        <f t="shared" si="61"/>
        <v>Debil</v>
      </c>
      <c r="R910" s="207" t="s">
        <v>516</v>
      </c>
      <c r="S910" s="224" t="str">
        <f t="shared" si="62"/>
        <v>DebilFuerte</v>
      </c>
      <c r="T910" s="224">
        <f>IFERROR(VLOOKUP(S910,'Tablas de calculos'!$AU$16:$AV$24,2,FALSE),"")</f>
        <v>7</v>
      </c>
      <c r="U910" s="208" t="str">
        <f>IFERROR(VLOOKUP(T910,'Tablas de calculos'!$AV$16:$AY$24,4),"")</f>
        <v>Débil</v>
      </c>
      <c r="V910" s="207" t="s">
        <v>576</v>
      </c>
      <c r="W910" s="207" t="s">
        <v>578</v>
      </c>
      <c r="X910" s="123" t="str">
        <f t="shared" si="63"/>
        <v>DébilNo disminuyeDirectamente</v>
      </c>
      <c r="Y910" s="208" t="str">
        <f>IFERROR(VLOOKUP(X910,'Tablas de calculos'!$AZ$4:$BE$11,5,FALSE),"")</f>
        <v/>
      </c>
      <c r="Z910" s="208" t="str">
        <f>IFERROR(VLOOKUP(X910,'Tablas de calculos'!$AZ$4:$BE$11,6,FALSE),"")</f>
        <v/>
      </c>
    </row>
    <row r="911" spans="1:26" ht="30" x14ac:dyDescent="0.25">
      <c r="A911" s="232" t="s">
        <v>122</v>
      </c>
      <c r="B911" s="196">
        <v>135</v>
      </c>
      <c r="C911" s="205" t="str">
        <f>+VLOOKUP(Tabla9[[#This Row],[Cod. Riesgo]],Tabla_Riesgos[[Número]:[Tipo de Riesgo]],6,FALSE)</f>
        <v xml:space="preserve">Continuidad del negocio </v>
      </c>
      <c r="D911" s="119" t="s">
        <v>43</v>
      </c>
      <c r="E911" s="120" t="s">
        <v>730</v>
      </c>
      <c r="F911" s="121"/>
      <c r="G911" s="125" t="s">
        <v>782</v>
      </c>
      <c r="H911" s="472" t="s">
        <v>544</v>
      </c>
      <c r="I911" s="207"/>
      <c r="J911" s="207"/>
      <c r="K911" s="207"/>
      <c r="L911" s="207"/>
      <c r="M911" s="207"/>
      <c r="N911" s="207"/>
      <c r="O911" s="207"/>
      <c r="P911" s="123">
        <f t="shared" si="60"/>
        <v>0</v>
      </c>
      <c r="Q911" s="208" t="str">
        <f t="shared" si="61"/>
        <v>Debil</v>
      </c>
      <c r="R911" s="207" t="s">
        <v>516</v>
      </c>
      <c r="S911" s="224" t="str">
        <f t="shared" si="62"/>
        <v>DebilFuerte</v>
      </c>
      <c r="T911" s="224">
        <f>IFERROR(VLOOKUP(S911,'Tablas de calculos'!$AU$16:$AV$24,2,FALSE),"")</f>
        <v>7</v>
      </c>
      <c r="U911" s="208" t="str">
        <f>IFERROR(VLOOKUP(T911,'Tablas de calculos'!$AV$16:$AY$24,4),"")</f>
        <v>Débil</v>
      </c>
      <c r="V911" s="207" t="s">
        <v>576</v>
      </c>
      <c r="W911" s="207" t="s">
        <v>578</v>
      </c>
      <c r="X911" s="123" t="str">
        <f t="shared" si="63"/>
        <v>DébilNo disminuyeDirectamente</v>
      </c>
      <c r="Y911" s="208" t="str">
        <f>IFERROR(VLOOKUP(X911,'Tablas de calculos'!$AZ$4:$BE$11,5,FALSE),"")</f>
        <v/>
      </c>
      <c r="Z911" s="208" t="str">
        <f>IFERROR(VLOOKUP(X911,'Tablas de calculos'!$AZ$4:$BE$11,6,FALSE),"")</f>
        <v/>
      </c>
    </row>
    <row r="912" spans="1:26" ht="30" x14ac:dyDescent="0.25">
      <c r="A912" s="232" t="s">
        <v>122</v>
      </c>
      <c r="B912" s="196">
        <v>135</v>
      </c>
      <c r="C912" s="205" t="str">
        <f>+VLOOKUP(Tabla9[[#This Row],[Cod. Riesgo]],Tabla_Riesgos[[Número]:[Tipo de Riesgo]],6,FALSE)</f>
        <v xml:space="preserve">Continuidad del negocio </v>
      </c>
      <c r="D912" s="119" t="s">
        <v>43</v>
      </c>
      <c r="E912" s="120" t="s">
        <v>730</v>
      </c>
      <c r="F912" s="121"/>
      <c r="G912" s="125" t="s">
        <v>783</v>
      </c>
      <c r="H912" s="472" t="s">
        <v>544</v>
      </c>
      <c r="I912" s="207"/>
      <c r="J912" s="207"/>
      <c r="K912" s="207"/>
      <c r="L912" s="207"/>
      <c r="M912" s="207"/>
      <c r="N912" s="207"/>
      <c r="O912" s="207"/>
      <c r="P912" s="123">
        <f t="shared" si="60"/>
        <v>0</v>
      </c>
      <c r="Q912" s="208" t="str">
        <f t="shared" si="61"/>
        <v>Debil</v>
      </c>
      <c r="R912" s="207" t="s">
        <v>516</v>
      </c>
      <c r="S912" s="224" t="str">
        <f t="shared" si="62"/>
        <v>DebilFuerte</v>
      </c>
      <c r="T912" s="224">
        <f>IFERROR(VLOOKUP(S912,'Tablas de calculos'!$AU$16:$AV$24,2,FALSE),"")</f>
        <v>7</v>
      </c>
      <c r="U912" s="208" t="str">
        <f>IFERROR(VLOOKUP(T912,'Tablas de calculos'!$AV$16:$AY$24,4),"")</f>
        <v>Débil</v>
      </c>
      <c r="V912" s="207" t="s">
        <v>576</v>
      </c>
      <c r="W912" s="207" t="s">
        <v>578</v>
      </c>
      <c r="X912" s="123" t="str">
        <f t="shared" si="63"/>
        <v>DébilNo disminuyeDirectamente</v>
      </c>
      <c r="Y912" s="208" t="str">
        <f>IFERROR(VLOOKUP(X912,'Tablas de calculos'!$AZ$4:$BE$11,5,FALSE),"")</f>
        <v/>
      </c>
      <c r="Z912" s="208" t="str">
        <f>IFERROR(VLOOKUP(X912,'Tablas de calculos'!$AZ$4:$BE$11,6,FALSE),"")</f>
        <v/>
      </c>
    </row>
    <row r="913" spans="1:26" ht="30" x14ac:dyDescent="0.25">
      <c r="A913" s="232" t="s">
        <v>122</v>
      </c>
      <c r="B913" s="204">
        <v>136</v>
      </c>
      <c r="C913" s="205" t="str">
        <f>+VLOOKUP(Tabla9[[#This Row],[Cod. Riesgo]],Tabla_Riesgos[[Número]:[Tipo de Riesgo]],6,FALSE)</f>
        <v xml:space="preserve">Continuidad del negocio </v>
      </c>
      <c r="D913" s="119" t="s">
        <v>66</v>
      </c>
      <c r="E913" s="120" t="s">
        <v>774</v>
      </c>
      <c r="F913" s="121"/>
      <c r="G913" s="125" t="s">
        <v>784</v>
      </c>
      <c r="H913" s="472" t="s">
        <v>544</v>
      </c>
      <c r="I913" s="207"/>
      <c r="J913" s="207"/>
      <c r="K913" s="207"/>
      <c r="L913" s="207"/>
      <c r="M913" s="207"/>
      <c r="N913" s="207"/>
      <c r="O913" s="207"/>
      <c r="P913" s="123">
        <f t="shared" si="60"/>
        <v>0</v>
      </c>
      <c r="Q913" s="208" t="str">
        <f t="shared" si="61"/>
        <v>Debil</v>
      </c>
      <c r="R913" s="207" t="s">
        <v>516</v>
      </c>
      <c r="S913" s="224" t="str">
        <f t="shared" si="62"/>
        <v>DebilFuerte</v>
      </c>
      <c r="T913" s="224">
        <f>IFERROR(VLOOKUP(S913,'Tablas de calculos'!$AU$16:$AV$24,2,FALSE),"")</f>
        <v>7</v>
      </c>
      <c r="U913" s="208" t="str">
        <f>IFERROR(VLOOKUP(T913,'Tablas de calculos'!$AV$16:$AY$24,4),"")</f>
        <v>Débil</v>
      </c>
      <c r="V913" s="207" t="s">
        <v>576</v>
      </c>
      <c r="W913" s="207" t="s">
        <v>578</v>
      </c>
      <c r="X913" s="123" t="str">
        <f t="shared" si="63"/>
        <v>DébilNo disminuyeDirectamente</v>
      </c>
      <c r="Y913" s="208" t="str">
        <f>IFERROR(VLOOKUP(X913,'Tablas de calculos'!$AZ$4:$BE$11,5,FALSE),"")</f>
        <v/>
      </c>
      <c r="Z913" s="208" t="str">
        <f>IFERROR(VLOOKUP(X913,'Tablas de calculos'!$AZ$4:$BE$11,6,FALSE),"")</f>
        <v/>
      </c>
    </row>
    <row r="914" spans="1:26" ht="30" x14ac:dyDescent="0.25">
      <c r="A914" s="232" t="s">
        <v>122</v>
      </c>
      <c r="B914" s="204">
        <v>136</v>
      </c>
      <c r="C914" s="205" t="str">
        <f>+VLOOKUP(Tabla9[[#This Row],[Cod. Riesgo]],Tabla_Riesgos[[Número]:[Tipo de Riesgo]],6,FALSE)</f>
        <v xml:space="preserve">Continuidad del negocio </v>
      </c>
      <c r="D914" s="119" t="s">
        <v>66</v>
      </c>
      <c r="E914" s="120" t="s">
        <v>774</v>
      </c>
      <c r="F914" s="121"/>
      <c r="G914" s="125" t="s">
        <v>785</v>
      </c>
      <c r="H914" s="472" t="s">
        <v>544</v>
      </c>
      <c r="I914" s="207"/>
      <c r="J914" s="207"/>
      <c r="K914" s="207"/>
      <c r="L914" s="207"/>
      <c r="M914" s="207"/>
      <c r="N914" s="207"/>
      <c r="O914" s="207"/>
      <c r="P914" s="123">
        <f t="shared" si="60"/>
        <v>0</v>
      </c>
      <c r="Q914" s="208" t="str">
        <f t="shared" si="61"/>
        <v>Debil</v>
      </c>
      <c r="R914" s="207" t="s">
        <v>516</v>
      </c>
      <c r="S914" s="224" t="str">
        <f t="shared" si="62"/>
        <v>DebilFuerte</v>
      </c>
      <c r="T914" s="224">
        <f>IFERROR(VLOOKUP(S914,'Tablas de calculos'!$AU$16:$AV$24,2,FALSE),"")</f>
        <v>7</v>
      </c>
      <c r="U914" s="208" t="str">
        <f>IFERROR(VLOOKUP(T914,'Tablas de calculos'!$AV$16:$AY$24,4),"")</f>
        <v>Débil</v>
      </c>
      <c r="V914" s="207" t="s">
        <v>576</v>
      </c>
      <c r="W914" s="207" t="s">
        <v>578</v>
      </c>
      <c r="X914" s="123" t="str">
        <f t="shared" si="63"/>
        <v>DébilNo disminuyeDirectamente</v>
      </c>
      <c r="Y914" s="208" t="str">
        <f>IFERROR(VLOOKUP(X914,'Tablas de calculos'!$AZ$4:$BE$11,5,FALSE),"")</f>
        <v/>
      </c>
      <c r="Z914" s="208" t="str">
        <f>IFERROR(VLOOKUP(X914,'Tablas de calculos'!$AZ$4:$BE$11,6,FALSE),"")</f>
        <v/>
      </c>
    </row>
    <row r="915" spans="1:26" ht="30" x14ac:dyDescent="0.25">
      <c r="A915" s="232" t="s">
        <v>122</v>
      </c>
      <c r="B915" s="204">
        <v>136</v>
      </c>
      <c r="C915" s="205" t="str">
        <f>+VLOOKUP(Tabla9[[#This Row],[Cod. Riesgo]],Tabla_Riesgos[[Número]:[Tipo de Riesgo]],6,FALSE)</f>
        <v xml:space="preserve">Continuidad del negocio </v>
      </c>
      <c r="D915" s="119" t="s">
        <v>66</v>
      </c>
      <c r="E915" s="120" t="s">
        <v>774</v>
      </c>
      <c r="F915" s="121"/>
      <c r="G915" s="125" t="s">
        <v>786</v>
      </c>
      <c r="H915" s="472" t="s">
        <v>544</v>
      </c>
      <c r="I915" s="207"/>
      <c r="J915" s="207"/>
      <c r="K915" s="207"/>
      <c r="L915" s="207"/>
      <c r="M915" s="207"/>
      <c r="N915" s="207"/>
      <c r="O915" s="207"/>
      <c r="P915" s="123">
        <f t="shared" si="60"/>
        <v>0</v>
      </c>
      <c r="Q915" s="208" t="str">
        <f t="shared" si="61"/>
        <v>Debil</v>
      </c>
      <c r="R915" s="207" t="s">
        <v>516</v>
      </c>
      <c r="S915" s="224" t="str">
        <f t="shared" si="62"/>
        <v>DebilFuerte</v>
      </c>
      <c r="T915" s="224">
        <f>IFERROR(VLOOKUP(S915,'Tablas de calculos'!$AU$16:$AV$24,2,FALSE),"")</f>
        <v>7</v>
      </c>
      <c r="U915" s="208" t="str">
        <f>IFERROR(VLOOKUP(T915,'Tablas de calculos'!$AV$16:$AY$24,4),"")</f>
        <v>Débil</v>
      </c>
      <c r="V915" s="207" t="s">
        <v>576</v>
      </c>
      <c r="W915" s="207" t="s">
        <v>578</v>
      </c>
      <c r="X915" s="123" t="str">
        <f t="shared" si="63"/>
        <v>DébilNo disminuyeDirectamente</v>
      </c>
      <c r="Y915" s="208" t="str">
        <f>IFERROR(VLOOKUP(X915,'Tablas de calculos'!$AZ$4:$BE$11,5,FALSE),"")</f>
        <v/>
      </c>
      <c r="Z915" s="208" t="str">
        <f>IFERROR(VLOOKUP(X915,'Tablas de calculos'!$AZ$4:$BE$11,6,FALSE),"")</f>
        <v/>
      </c>
    </row>
    <row r="916" spans="1:26" ht="30" x14ac:dyDescent="0.25">
      <c r="A916" s="232" t="s">
        <v>122</v>
      </c>
      <c r="B916" s="204">
        <v>136</v>
      </c>
      <c r="C916" s="205" t="str">
        <f>+VLOOKUP(Tabla9[[#This Row],[Cod. Riesgo]],Tabla_Riesgos[[Número]:[Tipo de Riesgo]],6,FALSE)</f>
        <v xml:space="preserve">Continuidad del negocio </v>
      </c>
      <c r="D916" s="119" t="s">
        <v>66</v>
      </c>
      <c r="E916" s="120" t="s">
        <v>774</v>
      </c>
      <c r="F916" s="121"/>
      <c r="G916" s="125" t="s">
        <v>787</v>
      </c>
      <c r="H916" s="472" t="s">
        <v>544</v>
      </c>
      <c r="I916" s="207"/>
      <c r="J916" s="207"/>
      <c r="K916" s="207"/>
      <c r="L916" s="207"/>
      <c r="M916" s="207"/>
      <c r="N916" s="207"/>
      <c r="O916" s="207"/>
      <c r="P916" s="123">
        <f t="shared" si="60"/>
        <v>0</v>
      </c>
      <c r="Q916" s="208" t="str">
        <f t="shared" si="61"/>
        <v>Debil</v>
      </c>
      <c r="R916" s="207" t="s">
        <v>516</v>
      </c>
      <c r="S916" s="224" t="str">
        <f t="shared" si="62"/>
        <v>DebilFuerte</v>
      </c>
      <c r="T916" s="224">
        <f>IFERROR(VLOOKUP(S916,'Tablas de calculos'!$AU$16:$AV$24,2,FALSE),"")</f>
        <v>7</v>
      </c>
      <c r="U916" s="208" t="str">
        <f>IFERROR(VLOOKUP(T916,'Tablas de calculos'!$AV$16:$AY$24,4),"")</f>
        <v>Débil</v>
      </c>
      <c r="V916" s="207" t="s">
        <v>576</v>
      </c>
      <c r="W916" s="207" t="s">
        <v>578</v>
      </c>
      <c r="X916" s="123" t="str">
        <f t="shared" si="63"/>
        <v>DébilNo disminuyeDirectamente</v>
      </c>
      <c r="Y916" s="208" t="str">
        <f>IFERROR(VLOOKUP(X916,'Tablas de calculos'!$AZ$4:$BE$11,5,FALSE),"")</f>
        <v/>
      </c>
      <c r="Z916" s="208" t="str">
        <f>IFERROR(VLOOKUP(X916,'Tablas de calculos'!$AZ$4:$BE$11,6,FALSE),"")</f>
        <v/>
      </c>
    </row>
    <row r="917" spans="1:26" ht="30" x14ac:dyDescent="0.25">
      <c r="A917" s="232" t="s">
        <v>122</v>
      </c>
      <c r="B917" s="196">
        <v>137</v>
      </c>
      <c r="C917" s="205" t="str">
        <f>+VLOOKUP(Tabla9[[#This Row],[Cod. Riesgo]],Tabla_Riesgos[[Número]:[Tipo de Riesgo]],6,FALSE)</f>
        <v xml:space="preserve">Continuidad del negocio </v>
      </c>
      <c r="D917" s="119" t="s">
        <v>66</v>
      </c>
      <c r="E917" s="120" t="s">
        <v>736</v>
      </c>
      <c r="F917" s="121"/>
      <c r="G917" s="125" t="s">
        <v>788</v>
      </c>
      <c r="H917" s="472" t="s">
        <v>544</v>
      </c>
      <c r="I917" s="207"/>
      <c r="J917" s="207"/>
      <c r="K917" s="207"/>
      <c r="L917" s="207"/>
      <c r="M917" s="207"/>
      <c r="N917" s="207"/>
      <c r="O917" s="207"/>
      <c r="P917" s="123">
        <f t="shared" si="60"/>
        <v>0</v>
      </c>
      <c r="Q917" s="208" t="str">
        <f t="shared" si="61"/>
        <v>Debil</v>
      </c>
      <c r="R917" s="207" t="s">
        <v>516</v>
      </c>
      <c r="S917" s="224" t="str">
        <f t="shared" si="62"/>
        <v>DebilFuerte</v>
      </c>
      <c r="T917" s="224">
        <f>IFERROR(VLOOKUP(S917,'Tablas de calculos'!$AU$16:$AV$24,2,FALSE),"")</f>
        <v>7</v>
      </c>
      <c r="U917" s="208" t="str">
        <f>IFERROR(VLOOKUP(T917,'Tablas de calculos'!$AV$16:$AY$24,4),"")</f>
        <v>Débil</v>
      </c>
      <c r="V917" s="207" t="s">
        <v>576</v>
      </c>
      <c r="W917" s="207" t="s">
        <v>578</v>
      </c>
      <c r="X917" s="123" t="str">
        <f t="shared" si="63"/>
        <v>DébilNo disminuyeDirectamente</v>
      </c>
      <c r="Y917" s="208" t="str">
        <f>IFERROR(VLOOKUP(X917,'Tablas de calculos'!$AZ$4:$BE$11,5,FALSE),"")</f>
        <v/>
      </c>
      <c r="Z917" s="208" t="str">
        <f>IFERROR(VLOOKUP(X917,'Tablas de calculos'!$AZ$4:$BE$11,6,FALSE),"")</f>
        <v/>
      </c>
    </row>
    <row r="918" spans="1:26" ht="30" x14ac:dyDescent="0.25">
      <c r="A918" s="232" t="s">
        <v>122</v>
      </c>
      <c r="B918" s="205">
        <v>138</v>
      </c>
      <c r="C918" s="205" t="str">
        <f>+VLOOKUP(Tabla9[[#This Row],[Cod. Riesgo]],Tabla_Riesgos[[Número]:[Tipo de Riesgo]],6,FALSE)</f>
        <v xml:space="preserve">Continuidad del negocio </v>
      </c>
      <c r="D918" s="199" t="s">
        <v>66</v>
      </c>
      <c r="E918" s="200" t="s">
        <v>738</v>
      </c>
      <c r="F918" s="121"/>
      <c r="G918" s="125" t="s">
        <v>789</v>
      </c>
      <c r="H918" s="472" t="s">
        <v>544</v>
      </c>
      <c r="I918" s="207"/>
      <c r="J918" s="207"/>
      <c r="K918" s="207"/>
      <c r="L918" s="207"/>
      <c r="M918" s="207"/>
      <c r="N918" s="207"/>
      <c r="O918" s="207"/>
      <c r="P918" s="123">
        <f t="shared" si="60"/>
        <v>0</v>
      </c>
      <c r="Q918" s="208" t="str">
        <f t="shared" si="61"/>
        <v>Debil</v>
      </c>
      <c r="R918" s="207" t="s">
        <v>516</v>
      </c>
      <c r="S918" s="224" t="str">
        <f t="shared" si="62"/>
        <v>DebilFuerte</v>
      </c>
      <c r="T918" s="224">
        <f>IFERROR(VLOOKUP(S918,'Tablas de calculos'!$AU$16:$AV$24,2,FALSE),"")</f>
        <v>7</v>
      </c>
      <c r="U918" s="208" t="str">
        <f>IFERROR(VLOOKUP(T918,'Tablas de calculos'!$AV$16:$AY$24,4),"")</f>
        <v>Débil</v>
      </c>
      <c r="V918" s="207" t="s">
        <v>576</v>
      </c>
      <c r="W918" s="207" t="s">
        <v>578</v>
      </c>
      <c r="X918" s="123" t="str">
        <f t="shared" si="63"/>
        <v>DébilNo disminuyeDirectamente</v>
      </c>
      <c r="Y918" s="208" t="str">
        <f>IFERROR(VLOOKUP(X918,'Tablas de calculos'!$AZ$4:$BE$11,5,FALSE),"")</f>
        <v/>
      </c>
      <c r="Z918" s="208" t="str">
        <f>IFERROR(VLOOKUP(X918,'Tablas de calculos'!$AZ$4:$BE$11,6,FALSE),"")</f>
        <v/>
      </c>
    </row>
    <row r="919" spans="1:26" ht="60" x14ac:dyDescent="0.25">
      <c r="A919" s="232" t="s">
        <v>1187</v>
      </c>
      <c r="B919" s="61">
        <v>1</v>
      </c>
      <c r="C919" s="205" t="str">
        <f>+VLOOKUP(Tabla9[[#This Row],[Cod. Riesgo]],Tabla_Riesgos[[Número]:[Tipo de Riesgo]],6,FALSE)</f>
        <v>Corrupción</v>
      </c>
      <c r="D919" s="119" t="s">
        <v>12</v>
      </c>
      <c r="E919" s="120" t="s">
        <v>386</v>
      </c>
      <c r="F919" s="121"/>
      <c r="G919" s="122" t="s">
        <v>173</v>
      </c>
      <c r="H919" s="213"/>
      <c r="I919" s="207"/>
      <c r="J919" s="207"/>
      <c r="K919" s="207"/>
      <c r="L919" s="207"/>
      <c r="M919" s="207"/>
      <c r="N919" s="207"/>
      <c r="O919" s="207"/>
      <c r="P919" s="123">
        <f t="shared" si="60"/>
        <v>0</v>
      </c>
      <c r="Q919" s="208" t="str">
        <f t="shared" si="61"/>
        <v>Debil</v>
      </c>
      <c r="R919" s="207" t="s">
        <v>371</v>
      </c>
      <c r="S919" s="224" t="str">
        <f t="shared" si="62"/>
        <v>DebilModerado</v>
      </c>
      <c r="T919" s="224">
        <f>IFERROR(VLOOKUP(S919,'Tablas de calculos'!$AU$16:$AV$24,2,FALSE),"")</f>
        <v>8</v>
      </c>
      <c r="U919" s="208" t="str">
        <f>IFERROR(VLOOKUP(T919,'Tablas de calculos'!$AV$16:$AY$24,4),"")</f>
        <v>Débil</v>
      </c>
      <c r="V919" s="207" t="s">
        <v>578</v>
      </c>
      <c r="W919" s="207" t="s">
        <v>575</v>
      </c>
      <c r="X919" s="123" t="str">
        <f t="shared" si="63"/>
        <v>DébilDirectamenteIndirectamente</v>
      </c>
      <c r="Y919" s="208" t="str">
        <f>IFERROR(VLOOKUP(X919,'Tablas de calculos'!$AZ$4:$BE$11,5,FALSE),"")</f>
        <v/>
      </c>
      <c r="Z919" s="208" t="str">
        <f>IFERROR(VLOOKUP(X919,'Tablas de calculos'!$AZ$4:$BE$11,6,FALSE),"")</f>
        <v/>
      </c>
    </row>
    <row r="920" spans="1:26" ht="60" x14ac:dyDescent="0.25">
      <c r="A920" s="232" t="s">
        <v>1187</v>
      </c>
      <c r="B920" s="61">
        <v>1</v>
      </c>
      <c r="C920" s="205" t="str">
        <f>+VLOOKUP(Tabla9[[#This Row],[Cod. Riesgo]],Tabla_Riesgos[[Número]:[Tipo de Riesgo]],6,FALSE)</f>
        <v>Corrupción</v>
      </c>
      <c r="D920" s="119" t="s">
        <v>12</v>
      </c>
      <c r="E920" s="120" t="s">
        <v>386</v>
      </c>
      <c r="F920" s="121"/>
      <c r="G920" s="122" t="s">
        <v>174</v>
      </c>
      <c r="H920" s="213"/>
      <c r="I920" s="207"/>
      <c r="J920" s="207"/>
      <c r="K920" s="207"/>
      <c r="L920" s="207"/>
      <c r="M920" s="207"/>
      <c r="N920" s="207"/>
      <c r="O920" s="207"/>
      <c r="P920" s="123">
        <f t="shared" si="60"/>
        <v>0</v>
      </c>
      <c r="Q920" s="208" t="str">
        <f t="shared" si="61"/>
        <v>Debil</v>
      </c>
      <c r="R920" s="207" t="s">
        <v>516</v>
      </c>
      <c r="S920" s="224" t="str">
        <f t="shared" si="62"/>
        <v>DebilFuerte</v>
      </c>
      <c r="T920" s="224">
        <f>IFERROR(VLOOKUP(S920,'Tablas de calculos'!$AU$16:$AV$24,2,FALSE),"")</f>
        <v>7</v>
      </c>
      <c r="U920" s="208" t="str">
        <f>IFERROR(VLOOKUP(T920,'Tablas de calculos'!$AV$16:$AY$24,4),"")</f>
        <v>Débil</v>
      </c>
      <c r="V920" s="207" t="s">
        <v>578</v>
      </c>
      <c r="W920" s="207" t="s">
        <v>575</v>
      </c>
      <c r="X920" s="123" t="str">
        <f t="shared" si="63"/>
        <v>DébilDirectamenteIndirectamente</v>
      </c>
      <c r="Y920" s="208" t="str">
        <f>IFERROR(VLOOKUP(X920,'Tablas de calculos'!$AZ$4:$BE$11,5,FALSE),"")</f>
        <v/>
      </c>
      <c r="Z920" s="208" t="str">
        <f>IFERROR(VLOOKUP(X920,'Tablas de calculos'!$AZ$4:$BE$11,6,FALSE),"")</f>
        <v/>
      </c>
    </row>
    <row r="921" spans="1:26" ht="60" x14ac:dyDescent="0.25">
      <c r="A921" s="232" t="s">
        <v>1187</v>
      </c>
      <c r="B921" s="61">
        <v>1</v>
      </c>
      <c r="C921" s="205" t="str">
        <f>+VLOOKUP(Tabla9[[#This Row],[Cod. Riesgo]],Tabla_Riesgos[[Número]:[Tipo de Riesgo]],6,FALSE)</f>
        <v>Corrupción</v>
      </c>
      <c r="D921" s="119" t="s">
        <v>12</v>
      </c>
      <c r="E921" s="120" t="s">
        <v>386</v>
      </c>
      <c r="F921" s="121"/>
      <c r="G921" s="122" t="s">
        <v>175</v>
      </c>
      <c r="H921" s="213"/>
      <c r="I921" s="207"/>
      <c r="J921" s="207"/>
      <c r="K921" s="207"/>
      <c r="L921" s="207"/>
      <c r="M921" s="207"/>
      <c r="N921" s="207"/>
      <c r="O921" s="207"/>
      <c r="P921" s="123">
        <f t="shared" si="60"/>
        <v>0</v>
      </c>
      <c r="Q921" s="208" t="str">
        <f t="shared" si="61"/>
        <v>Debil</v>
      </c>
      <c r="R921" s="207" t="s">
        <v>371</v>
      </c>
      <c r="S921" s="224" t="str">
        <f t="shared" si="62"/>
        <v>DebilModerado</v>
      </c>
      <c r="T921" s="224">
        <f>IFERROR(VLOOKUP(S921,'Tablas de calculos'!$AU$16:$AV$24,2,FALSE),"")</f>
        <v>8</v>
      </c>
      <c r="U921" s="208" t="str">
        <f>IFERROR(VLOOKUP(T921,'Tablas de calculos'!$AV$16:$AY$24,4),"")</f>
        <v>Débil</v>
      </c>
      <c r="V921" s="207" t="s">
        <v>576</v>
      </c>
      <c r="W921" s="207" t="s">
        <v>578</v>
      </c>
      <c r="X921" s="123" t="str">
        <f t="shared" si="63"/>
        <v>DébilNo disminuyeDirectamente</v>
      </c>
      <c r="Y921" s="208" t="str">
        <f>IFERROR(VLOOKUP(X921,'Tablas de calculos'!$AZ$4:$BE$11,5,FALSE),"")</f>
        <v/>
      </c>
      <c r="Z921" s="208" t="str">
        <f>IFERROR(VLOOKUP(X921,'Tablas de calculos'!$AZ$4:$BE$11,6,FALSE),"")</f>
        <v/>
      </c>
    </row>
    <row r="922" spans="1:26" ht="60" x14ac:dyDescent="0.25">
      <c r="A922" s="232" t="s">
        <v>1187</v>
      </c>
      <c r="B922" s="61">
        <v>1</v>
      </c>
      <c r="C922" s="205" t="str">
        <f>+VLOOKUP(Tabla9[[#This Row],[Cod. Riesgo]],Tabla_Riesgos[[Número]:[Tipo de Riesgo]],6,FALSE)</f>
        <v>Corrupción</v>
      </c>
      <c r="D922" s="119" t="s">
        <v>12</v>
      </c>
      <c r="E922" s="120" t="s">
        <v>386</v>
      </c>
      <c r="F922" s="121"/>
      <c r="G922" s="122" t="s">
        <v>176</v>
      </c>
      <c r="H922" s="213"/>
      <c r="I922" s="207"/>
      <c r="J922" s="207"/>
      <c r="K922" s="207"/>
      <c r="L922" s="207"/>
      <c r="M922" s="207"/>
      <c r="N922" s="207"/>
      <c r="O922" s="207"/>
      <c r="P922" s="123">
        <f t="shared" si="60"/>
        <v>0</v>
      </c>
      <c r="Q922" s="208" t="str">
        <f t="shared" si="61"/>
        <v>Debil</v>
      </c>
      <c r="R922" s="207" t="s">
        <v>516</v>
      </c>
      <c r="S922" s="224" t="str">
        <f t="shared" si="62"/>
        <v>DebilFuerte</v>
      </c>
      <c r="T922" s="224">
        <f>IFERROR(VLOOKUP(S922,'Tablas de calculos'!$AU$16:$AV$24,2,FALSE),"")</f>
        <v>7</v>
      </c>
      <c r="U922" s="208" t="str">
        <f>IFERROR(VLOOKUP(T922,'Tablas de calculos'!$AV$16:$AY$24,4),"")</f>
        <v>Débil</v>
      </c>
      <c r="V922" s="207" t="s">
        <v>576</v>
      </c>
      <c r="W922" s="207" t="s">
        <v>578</v>
      </c>
      <c r="X922" s="123" t="str">
        <f t="shared" si="63"/>
        <v>DébilNo disminuyeDirectamente</v>
      </c>
      <c r="Y922" s="208" t="str">
        <f>IFERROR(VLOOKUP(X922,'Tablas de calculos'!$AZ$4:$BE$11,5,FALSE),"")</f>
        <v/>
      </c>
      <c r="Z922" s="208" t="str">
        <f>IFERROR(VLOOKUP(X922,'Tablas de calculos'!$AZ$4:$BE$11,6,FALSE),"")</f>
        <v/>
      </c>
    </row>
    <row r="923" spans="1:26" ht="60" x14ac:dyDescent="0.25">
      <c r="A923" s="232" t="s">
        <v>1187</v>
      </c>
      <c r="B923" s="61">
        <v>1</v>
      </c>
      <c r="C923" s="205" t="str">
        <f>+VLOOKUP(Tabla9[[#This Row],[Cod. Riesgo]],Tabla_Riesgos[[Número]:[Tipo de Riesgo]],6,FALSE)</f>
        <v>Corrupción</v>
      </c>
      <c r="D923" s="119" t="s">
        <v>12</v>
      </c>
      <c r="E923" s="120" t="s">
        <v>386</v>
      </c>
      <c r="F923" s="121"/>
      <c r="G923" s="122" t="s">
        <v>177</v>
      </c>
      <c r="H923" s="213"/>
      <c r="I923" s="207"/>
      <c r="J923" s="207"/>
      <c r="K923" s="207"/>
      <c r="L923" s="207"/>
      <c r="M923" s="207"/>
      <c r="N923" s="207"/>
      <c r="O923" s="207"/>
      <c r="P923" s="123">
        <f t="shared" si="60"/>
        <v>0</v>
      </c>
      <c r="Q923" s="208" t="str">
        <f t="shared" si="61"/>
        <v>Debil</v>
      </c>
      <c r="R923" s="207" t="s">
        <v>516</v>
      </c>
      <c r="S923" s="224" t="str">
        <f t="shared" si="62"/>
        <v>DebilFuerte</v>
      </c>
      <c r="T923" s="224">
        <f>IFERROR(VLOOKUP(S923,'Tablas de calculos'!$AU$16:$AV$24,2,FALSE),"")</f>
        <v>7</v>
      </c>
      <c r="U923" s="208" t="str">
        <f>IFERROR(VLOOKUP(T923,'Tablas de calculos'!$AV$16:$AY$24,4),"")</f>
        <v>Débil</v>
      </c>
      <c r="V923" s="207" t="s">
        <v>578</v>
      </c>
      <c r="W923" s="207" t="s">
        <v>575</v>
      </c>
      <c r="X923" s="123" t="str">
        <f t="shared" si="63"/>
        <v>DébilDirectamenteIndirectamente</v>
      </c>
      <c r="Y923" s="208" t="str">
        <f>IFERROR(VLOOKUP(X923,'Tablas de calculos'!$AZ$4:$BE$11,5,FALSE),"")</f>
        <v/>
      </c>
      <c r="Z923" s="208" t="str">
        <f>IFERROR(VLOOKUP(X923,'Tablas de calculos'!$AZ$4:$BE$11,6,FALSE),"")</f>
        <v/>
      </c>
    </row>
    <row r="924" spans="1:26" ht="60" x14ac:dyDescent="0.25">
      <c r="A924" s="232" t="s">
        <v>1187</v>
      </c>
      <c r="B924" s="61">
        <v>1</v>
      </c>
      <c r="C924" s="205" t="str">
        <f>+VLOOKUP(Tabla9[[#This Row],[Cod. Riesgo]],Tabla_Riesgos[[Número]:[Tipo de Riesgo]],6,FALSE)</f>
        <v>Corrupción</v>
      </c>
      <c r="D924" s="119" t="s">
        <v>12</v>
      </c>
      <c r="E924" s="120" t="s">
        <v>386</v>
      </c>
      <c r="F924" s="121"/>
      <c r="G924" s="122" t="s">
        <v>178</v>
      </c>
      <c r="H924" s="213"/>
      <c r="I924" s="207"/>
      <c r="J924" s="207"/>
      <c r="K924" s="207"/>
      <c r="L924" s="207"/>
      <c r="M924" s="207"/>
      <c r="N924" s="207"/>
      <c r="O924" s="207"/>
      <c r="P924" s="123">
        <f t="shared" si="60"/>
        <v>0</v>
      </c>
      <c r="Q924" s="208" t="str">
        <f t="shared" si="61"/>
        <v>Debil</v>
      </c>
      <c r="R924" s="207" t="s">
        <v>516</v>
      </c>
      <c r="S924" s="224" t="str">
        <f t="shared" si="62"/>
        <v>DebilFuerte</v>
      </c>
      <c r="T924" s="224">
        <f>IFERROR(VLOOKUP(S924,'Tablas de calculos'!$AU$16:$AV$24,2,FALSE),"")</f>
        <v>7</v>
      </c>
      <c r="U924" s="208" t="str">
        <f>IFERROR(VLOOKUP(T924,'Tablas de calculos'!$AV$16:$AY$24,4),"")</f>
        <v>Débil</v>
      </c>
      <c r="V924" s="207" t="s">
        <v>576</v>
      </c>
      <c r="W924" s="207" t="s">
        <v>578</v>
      </c>
      <c r="X924" s="123" t="str">
        <f t="shared" si="63"/>
        <v>DébilNo disminuyeDirectamente</v>
      </c>
      <c r="Y924" s="208" t="str">
        <f>IFERROR(VLOOKUP(X924,'Tablas de calculos'!$AZ$4:$BE$11,5,FALSE),"")</f>
        <v/>
      </c>
      <c r="Z924" s="208" t="str">
        <f>IFERROR(VLOOKUP(X924,'Tablas de calculos'!$AZ$4:$BE$11,6,FALSE),"")</f>
        <v/>
      </c>
    </row>
    <row r="925" spans="1:26" ht="75" x14ac:dyDescent="0.25">
      <c r="A925" s="232" t="s">
        <v>1187</v>
      </c>
      <c r="B925" s="61">
        <v>3</v>
      </c>
      <c r="C925" s="205" t="str">
        <f>+VLOOKUP(Tabla9[[#This Row],[Cod. Riesgo]],Tabla_Riesgos[[Número]:[Tipo de Riesgo]],6,FALSE)</f>
        <v>Corrupción</v>
      </c>
      <c r="D925" s="119" t="s">
        <v>12</v>
      </c>
      <c r="E925" s="120" t="s">
        <v>390</v>
      </c>
      <c r="F925" s="121"/>
      <c r="G925" s="122" t="s">
        <v>177</v>
      </c>
      <c r="H925" s="213"/>
      <c r="I925" s="207"/>
      <c r="J925" s="207"/>
      <c r="K925" s="207"/>
      <c r="L925" s="207"/>
      <c r="M925" s="207"/>
      <c r="N925" s="207"/>
      <c r="O925" s="207"/>
      <c r="P925" s="123">
        <f t="shared" si="60"/>
        <v>0</v>
      </c>
      <c r="Q925" s="208" t="str">
        <f t="shared" si="61"/>
        <v>Debil</v>
      </c>
      <c r="R925" s="207" t="s">
        <v>516</v>
      </c>
      <c r="S925" s="224" t="str">
        <f t="shared" si="62"/>
        <v>DebilFuerte</v>
      </c>
      <c r="T925" s="224">
        <f>IFERROR(VLOOKUP(S925,'Tablas de calculos'!$AU$16:$AV$24,2,FALSE),"")</f>
        <v>7</v>
      </c>
      <c r="U925" s="208" t="str">
        <f>IFERROR(VLOOKUP(T925,'Tablas de calculos'!$AV$16:$AY$24,4),"")</f>
        <v>Débil</v>
      </c>
      <c r="V925" s="207" t="s">
        <v>576</v>
      </c>
      <c r="W925" s="207" t="s">
        <v>578</v>
      </c>
      <c r="X925" s="123" t="str">
        <f t="shared" si="63"/>
        <v>DébilNo disminuyeDirectamente</v>
      </c>
      <c r="Y925" s="208" t="str">
        <f>IFERROR(VLOOKUP(X925,'Tablas de calculos'!$AZ$4:$BE$11,5,FALSE),"")</f>
        <v/>
      </c>
      <c r="Z925" s="208" t="str">
        <f>IFERROR(VLOOKUP(X925,'Tablas de calculos'!$AZ$4:$BE$11,6,FALSE),"")</f>
        <v/>
      </c>
    </row>
    <row r="926" spans="1:26" ht="75" x14ac:dyDescent="0.25">
      <c r="A926" s="232" t="s">
        <v>1187</v>
      </c>
      <c r="B926" s="61">
        <v>3</v>
      </c>
      <c r="C926" s="205" t="str">
        <f>+VLOOKUP(Tabla9[[#This Row],[Cod. Riesgo]],Tabla_Riesgos[[Número]:[Tipo de Riesgo]],6,FALSE)</f>
        <v>Corrupción</v>
      </c>
      <c r="D926" s="119" t="s">
        <v>12</v>
      </c>
      <c r="E926" s="120" t="s">
        <v>390</v>
      </c>
      <c r="F926" s="121"/>
      <c r="G926" s="122" t="s">
        <v>178</v>
      </c>
      <c r="H926" s="213"/>
      <c r="I926" s="207"/>
      <c r="J926" s="207"/>
      <c r="K926" s="207"/>
      <c r="L926" s="207"/>
      <c r="M926" s="207"/>
      <c r="N926" s="207"/>
      <c r="O926" s="207"/>
      <c r="P926" s="123">
        <f t="shared" si="60"/>
        <v>0</v>
      </c>
      <c r="Q926" s="208" t="str">
        <f t="shared" si="61"/>
        <v>Debil</v>
      </c>
      <c r="R926" s="207" t="s">
        <v>516</v>
      </c>
      <c r="S926" s="224" t="str">
        <f t="shared" si="62"/>
        <v>DebilFuerte</v>
      </c>
      <c r="T926" s="224">
        <f>IFERROR(VLOOKUP(S926,'Tablas de calculos'!$AU$16:$AV$24,2,FALSE),"")</f>
        <v>7</v>
      </c>
      <c r="U926" s="208" t="str">
        <f>IFERROR(VLOOKUP(T926,'Tablas de calculos'!$AV$16:$AY$24,4),"")</f>
        <v>Débil</v>
      </c>
      <c r="V926" s="207" t="s">
        <v>576</v>
      </c>
      <c r="W926" s="207" t="s">
        <v>578</v>
      </c>
      <c r="X926" s="123" t="str">
        <f t="shared" si="63"/>
        <v>DébilNo disminuyeDirectamente</v>
      </c>
      <c r="Y926" s="208" t="str">
        <f>IFERROR(VLOOKUP(X926,'Tablas de calculos'!$AZ$4:$BE$11,5,FALSE),"")</f>
        <v/>
      </c>
      <c r="Z926" s="208" t="str">
        <f>IFERROR(VLOOKUP(X926,'Tablas de calculos'!$AZ$4:$BE$11,6,FALSE),"")</f>
        <v/>
      </c>
    </row>
    <row r="927" spans="1:26" ht="75" x14ac:dyDescent="0.25">
      <c r="A927" s="232" t="s">
        <v>1187</v>
      </c>
      <c r="B927" s="61">
        <v>3</v>
      </c>
      <c r="C927" s="205" t="str">
        <f>+VLOOKUP(Tabla9[[#This Row],[Cod. Riesgo]],Tabla_Riesgos[[Número]:[Tipo de Riesgo]],6,FALSE)</f>
        <v>Corrupción</v>
      </c>
      <c r="D927" s="119" t="s">
        <v>12</v>
      </c>
      <c r="E927" s="120" t="s">
        <v>390</v>
      </c>
      <c r="F927" s="121"/>
      <c r="G927" s="122" t="s">
        <v>179</v>
      </c>
      <c r="H927" s="213"/>
      <c r="I927" s="207"/>
      <c r="J927" s="207"/>
      <c r="K927" s="207"/>
      <c r="L927" s="207"/>
      <c r="M927" s="207"/>
      <c r="N927" s="207"/>
      <c r="O927" s="207"/>
      <c r="P927" s="123">
        <f t="shared" si="60"/>
        <v>0</v>
      </c>
      <c r="Q927" s="208" t="str">
        <f t="shared" si="61"/>
        <v>Debil</v>
      </c>
      <c r="R927" s="207" t="s">
        <v>516</v>
      </c>
      <c r="S927" s="224" t="str">
        <f t="shared" si="62"/>
        <v>DebilFuerte</v>
      </c>
      <c r="T927" s="224">
        <f>IFERROR(VLOOKUP(S927,'Tablas de calculos'!$AU$16:$AV$24,2,FALSE),"")</f>
        <v>7</v>
      </c>
      <c r="U927" s="208" t="str">
        <f>IFERROR(VLOOKUP(T927,'Tablas de calculos'!$AV$16:$AY$24,4),"")</f>
        <v>Débil</v>
      </c>
      <c r="V927" s="207" t="s">
        <v>578</v>
      </c>
      <c r="W927" s="207" t="s">
        <v>578</v>
      </c>
      <c r="X927" s="123" t="str">
        <f t="shared" si="63"/>
        <v>DébilDirectamenteDirectamente</v>
      </c>
      <c r="Y927" s="208" t="str">
        <f>IFERROR(VLOOKUP(X927,'Tablas de calculos'!$AZ$4:$BE$11,5,FALSE),"")</f>
        <v/>
      </c>
      <c r="Z927" s="208" t="str">
        <f>IFERROR(VLOOKUP(X927,'Tablas de calculos'!$AZ$4:$BE$11,6,FALSE),"")</f>
        <v/>
      </c>
    </row>
    <row r="928" spans="1:26" ht="75" x14ac:dyDescent="0.25">
      <c r="A928" s="232" t="s">
        <v>1187</v>
      </c>
      <c r="B928" s="61">
        <v>3</v>
      </c>
      <c r="C928" s="205" t="str">
        <f>+VLOOKUP(Tabla9[[#This Row],[Cod. Riesgo]],Tabla_Riesgos[[Número]:[Tipo de Riesgo]],6,FALSE)</f>
        <v>Corrupción</v>
      </c>
      <c r="D928" s="119" t="s">
        <v>12</v>
      </c>
      <c r="E928" s="120" t="s">
        <v>390</v>
      </c>
      <c r="F928" s="121"/>
      <c r="G928" s="122" t="s">
        <v>180</v>
      </c>
      <c r="H928" s="213"/>
      <c r="I928" s="207"/>
      <c r="J928" s="207"/>
      <c r="K928" s="207"/>
      <c r="L928" s="207"/>
      <c r="M928" s="207"/>
      <c r="N928" s="207"/>
      <c r="O928" s="207"/>
      <c r="P928" s="123">
        <f t="shared" si="60"/>
        <v>0</v>
      </c>
      <c r="Q928" s="208" t="str">
        <f t="shared" si="61"/>
        <v>Debil</v>
      </c>
      <c r="R928" s="207" t="s">
        <v>516</v>
      </c>
      <c r="S928" s="224" t="str">
        <f t="shared" si="62"/>
        <v>DebilFuerte</v>
      </c>
      <c r="T928" s="224">
        <f>IFERROR(VLOOKUP(S928,'Tablas de calculos'!$AU$16:$AV$24,2,FALSE),"")</f>
        <v>7</v>
      </c>
      <c r="U928" s="208" t="str">
        <f>IFERROR(VLOOKUP(T928,'Tablas de calculos'!$AV$16:$AY$24,4),"")</f>
        <v>Débil</v>
      </c>
      <c r="V928" s="207" t="s">
        <v>578</v>
      </c>
      <c r="W928" s="207" t="s">
        <v>578</v>
      </c>
      <c r="X928" s="123" t="str">
        <f t="shared" si="63"/>
        <v>DébilDirectamenteDirectamente</v>
      </c>
      <c r="Y928" s="208" t="str">
        <f>IFERROR(VLOOKUP(X928,'Tablas de calculos'!$AZ$4:$BE$11,5,FALSE),"")</f>
        <v/>
      </c>
      <c r="Z928" s="208" t="str">
        <f>IFERROR(VLOOKUP(X928,'Tablas de calculos'!$AZ$4:$BE$11,6,FALSE),"")</f>
        <v/>
      </c>
    </row>
    <row r="929" spans="1:26" ht="90" x14ac:dyDescent="0.25">
      <c r="A929" s="232" t="s">
        <v>1187</v>
      </c>
      <c r="B929" s="61">
        <v>4</v>
      </c>
      <c r="C929" s="205" t="str">
        <f>+VLOOKUP(Tabla9[[#This Row],[Cod. Riesgo]],Tabla_Riesgos[[Número]:[Tipo de Riesgo]],6,FALSE)</f>
        <v>Corrupción</v>
      </c>
      <c r="D929" s="119" t="s">
        <v>12</v>
      </c>
      <c r="E929" s="120" t="s">
        <v>622</v>
      </c>
      <c r="F929" s="121"/>
      <c r="G929" s="122" t="s">
        <v>181</v>
      </c>
      <c r="H929" s="213"/>
      <c r="I929" s="207"/>
      <c r="J929" s="207"/>
      <c r="K929" s="207"/>
      <c r="L929" s="207"/>
      <c r="M929" s="207"/>
      <c r="N929" s="207"/>
      <c r="O929" s="207"/>
      <c r="P929" s="123">
        <f t="shared" si="60"/>
        <v>0</v>
      </c>
      <c r="Q929" s="208" t="str">
        <f t="shared" si="61"/>
        <v>Debil</v>
      </c>
      <c r="R929" s="207" t="s">
        <v>516</v>
      </c>
      <c r="S929" s="224" t="str">
        <f t="shared" si="62"/>
        <v>DebilFuerte</v>
      </c>
      <c r="T929" s="224">
        <f>IFERROR(VLOOKUP(S929,'Tablas de calculos'!$AU$16:$AV$24,2,FALSE),"")</f>
        <v>7</v>
      </c>
      <c r="U929" s="208" t="str">
        <f>IFERROR(VLOOKUP(T929,'Tablas de calculos'!$AV$16:$AY$24,4),"")</f>
        <v>Débil</v>
      </c>
      <c r="V929" s="207" t="s">
        <v>578</v>
      </c>
      <c r="W929" s="207" t="s">
        <v>578</v>
      </c>
      <c r="X929" s="123" t="str">
        <f t="shared" si="63"/>
        <v>DébilDirectamenteDirectamente</v>
      </c>
      <c r="Y929" s="208" t="str">
        <f>IFERROR(VLOOKUP(X929,'Tablas de calculos'!$AZ$4:$BE$11,5,FALSE),"")</f>
        <v/>
      </c>
      <c r="Z929" s="208" t="str">
        <f>IFERROR(VLOOKUP(X929,'Tablas de calculos'!$AZ$4:$BE$11,6,FALSE),"")</f>
        <v/>
      </c>
    </row>
    <row r="930" spans="1:26" ht="90" x14ac:dyDescent="0.25">
      <c r="A930" s="232" t="s">
        <v>1187</v>
      </c>
      <c r="B930" s="61">
        <v>4</v>
      </c>
      <c r="C930" s="205" t="str">
        <f>+VLOOKUP(Tabla9[[#This Row],[Cod. Riesgo]],Tabla_Riesgos[[Número]:[Tipo de Riesgo]],6,FALSE)</f>
        <v>Corrupción</v>
      </c>
      <c r="D930" s="119" t="s">
        <v>12</v>
      </c>
      <c r="E930" s="120" t="s">
        <v>622</v>
      </c>
      <c r="F930" s="121"/>
      <c r="G930" s="122" t="s">
        <v>182</v>
      </c>
      <c r="H930" s="213"/>
      <c r="I930" s="207"/>
      <c r="J930" s="207"/>
      <c r="K930" s="207"/>
      <c r="L930" s="207"/>
      <c r="M930" s="207"/>
      <c r="N930" s="207"/>
      <c r="O930" s="207"/>
      <c r="P930" s="123">
        <f t="shared" si="60"/>
        <v>0</v>
      </c>
      <c r="Q930" s="208" t="str">
        <f t="shared" si="61"/>
        <v>Debil</v>
      </c>
      <c r="R930" s="207" t="s">
        <v>516</v>
      </c>
      <c r="S930" s="224" t="str">
        <f t="shared" si="62"/>
        <v>DebilFuerte</v>
      </c>
      <c r="T930" s="224">
        <f>IFERROR(VLOOKUP(S930,'Tablas de calculos'!$AU$16:$AV$24,2,FALSE),"")</f>
        <v>7</v>
      </c>
      <c r="U930" s="208" t="str">
        <f>IFERROR(VLOOKUP(T930,'Tablas de calculos'!$AV$16:$AY$24,4),"")</f>
        <v>Débil</v>
      </c>
      <c r="V930" s="207" t="s">
        <v>576</v>
      </c>
      <c r="W930" s="207" t="s">
        <v>578</v>
      </c>
      <c r="X930" s="123" t="str">
        <f t="shared" si="63"/>
        <v>DébilNo disminuyeDirectamente</v>
      </c>
      <c r="Y930" s="208" t="str">
        <f>IFERROR(VLOOKUP(X930,'Tablas de calculos'!$AZ$4:$BE$11,5,FALSE),"")</f>
        <v/>
      </c>
      <c r="Z930" s="208" t="str">
        <f>IFERROR(VLOOKUP(X930,'Tablas de calculos'!$AZ$4:$BE$11,6,FALSE),"")</f>
        <v/>
      </c>
    </row>
    <row r="931" spans="1:26" ht="90" x14ac:dyDescent="0.25">
      <c r="A931" s="232" t="s">
        <v>1187</v>
      </c>
      <c r="B931" s="61">
        <v>4</v>
      </c>
      <c r="C931" s="205" t="str">
        <f>+VLOOKUP(Tabla9[[#This Row],[Cod. Riesgo]],Tabla_Riesgos[[Número]:[Tipo de Riesgo]],6,FALSE)</f>
        <v>Corrupción</v>
      </c>
      <c r="D931" s="119" t="s">
        <v>12</v>
      </c>
      <c r="E931" s="120" t="s">
        <v>622</v>
      </c>
      <c r="F931" s="121"/>
      <c r="G931" s="122" t="s">
        <v>183</v>
      </c>
      <c r="H931" s="213"/>
      <c r="I931" s="207"/>
      <c r="J931" s="207"/>
      <c r="K931" s="207"/>
      <c r="L931" s="207"/>
      <c r="M931" s="207"/>
      <c r="N931" s="207"/>
      <c r="O931" s="207"/>
      <c r="P931" s="123">
        <f t="shared" si="60"/>
        <v>0</v>
      </c>
      <c r="Q931" s="208" t="str">
        <f t="shared" si="61"/>
        <v>Debil</v>
      </c>
      <c r="R931" s="207" t="s">
        <v>516</v>
      </c>
      <c r="S931" s="224" t="str">
        <f t="shared" si="62"/>
        <v>DebilFuerte</v>
      </c>
      <c r="T931" s="224">
        <f>IFERROR(VLOOKUP(S931,'Tablas de calculos'!$AU$16:$AV$24,2,FALSE),"")</f>
        <v>7</v>
      </c>
      <c r="U931" s="208" t="str">
        <f>IFERROR(VLOOKUP(T931,'Tablas de calculos'!$AV$16:$AY$24,4),"")</f>
        <v>Débil</v>
      </c>
      <c r="V931" s="207" t="s">
        <v>576</v>
      </c>
      <c r="W931" s="207" t="s">
        <v>578</v>
      </c>
      <c r="X931" s="123" t="str">
        <f t="shared" si="63"/>
        <v>DébilNo disminuyeDirectamente</v>
      </c>
      <c r="Y931" s="208" t="str">
        <f>IFERROR(VLOOKUP(X931,'Tablas de calculos'!$AZ$4:$BE$11,5,FALSE),"")</f>
        <v/>
      </c>
      <c r="Z931" s="208" t="str">
        <f>IFERROR(VLOOKUP(X931,'Tablas de calculos'!$AZ$4:$BE$11,6,FALSE),"")</f>
        <v/>
      </c>
    </row>
    <row r="932" spans="1:26" ht="60" x14ac:dyDescent="0.25">
      <c r="A932" s="232" t="s">
        <v>1187</v>
      </c>
      <c r="B932" s="61">
        <v>5</v>
      </c>
      <c r="C932" s="205" t="str">
        <f>+VLOOKUP(Tabla9[[#This Row],[Cod. Riesgo]],Tabla_Riesgos[[Número]:[Tipo de Riesgo]],6,FALSE)</f>
        <v>Operativo</v>
      </c>
      <c r="D932" s="119" t="s">
        <v>12</v>
      </c>
      <c r="E932" s="120" t="s">
        <v>624</v>
      </c>
      <c r="F932" s="121"/>
      <c r="G932" s="122" t="s">
        <v>184</v>
      </c>
      <c r="H932" s="213"/>
      <c r="I932" s="207"/>
      <c r="J932" s="207"/>
      <c r="K932" s="207"/>
      <c r="L932" s="207"/>
      <c r="M932" s="207"/>
      <c r="N932" s="207"/>
      <c r="O932" s="207"/>
      <c r="P932" s="123">
        <f t="shared" si="60"/>
        <v>0</v>
      </c>
      <c r="Q932" s="208" t="str">
        <f t="shared" si="61"/>
        <v>Debil</v>
      </c>
      <c r="R932" s="207" t="s">
        <v>516</v>
      </c>
      <c r="S932" s="224" t="str">
        <f t="shared" si="62"/>
        <v>DebilFuerte</v>
      </c>
      <c r="T932" s="224">
        <f>IFERROR(VLOOKUP(S932,'Tablas de calculos'!$AU$16:$AV$24,2,FALSE),"")</f>
        <v>7</v>
      </c>
      <c r="U932" s="208" t="str">
        <f>IFERROR(VLOOKUP(T932,'Tablas de calculos'!$AV$16:$AY$24,4),"")</f>
        <v>Débil</v>
      </c>
      <c r="V932" s="207" t="s">
        <v>576</v>
      </c>
      <c r="W932" s="207" t="s">
        <v>578</v>
      </c>
      <c r="X932" s="123" t="str">
        <f t="shared" si="63"/>
        <v>DébilNo disminuyeDirectamente</v>
      </c>
      <c r="Y932" s="208" t="str">
        <f>IFERROR(VLOOKUP(X932,'Tablas de calculos'!$AZ$4:$BE$11,5,FALSE),"")</f>
        <v/>
      </c>
      <c r="Z932" s="208" t="str">
        <f>IFERROR(VLOOKUP(X932,'Tablas de calculos'!$AZ$4:$BE$11,6,FALSE),"")</f>
        <v/>
      </c>
    </row>
    <row r="933" spans="1:26" ht="75" x14ac:dyDescent="0.25">
      <c r="A933" s="232" t="s">
        <v>1187</v>
      </c>
      <c r="B933" s="61">
        <v>6</v>
      </c>
      <c r="C933" s="205" t="str">
        <f>+VLOOKUP(Tabla9[[#This Row],[Cod. Riesgo]],Tabla_Riesgos[[Número]:[Tipo de Riesgo]],6,FALSE)</f>
        <v>Corrupción</v>
      </c>
      <c r="D933" s="119" t="s">
        <v>12</v>
      </c>
      <c r="E933" s="120" t="s">
        <v>639</v>
      </c>
      <c r="F933" s="121"/>
      <c r="G933" s="122" t="s">
        <v>183</v>
      </c>
      <c r="H933" s="213"/>
      <c r="I933" s="207"/>
      <c r="J933" s="207"/>
      <c r="K933" s="207"/>
      <c r="L933" s="207"/>
      <c r="M933" s="207"/>
      <c r="N933" s="207"/>
      <c r="O933" s="207"/>
      <c r="P933" s="123">
        <f t="shared" si="60"/>
        <v>0</v>
      </c>
      <c r="Q933" s="208" t="str">
        <f t="shared" si="61"/>
        <v>Debil</v>
      </c>
      <c r="R933" s="207" t="s">
        <v>516</v>
      </c>
      <c r="S933" s="224" t="str">
        <f t="shared" si="62"/>
        <v>DebilFuerte</v>
      </c>
      <c r="T933" s="224">
        <f>IFERROR(VLOOKUP(S933,'Tablas de calculos'!$AU$16:$AV$24,2,FALSE),"")</f>
        <v>7</v>
      </c>
      <c r="U933" s="208" t="str">
        <f>IFERROR(VLOOKUP(T933,'Tablas de calculos'!$AV$16:$AY$24,4),"")</f>
        <v>Débil</v>
      </c>
      <c r="V933" s="207" t="s">
        <v>576</v>
      </c>
      <c r="W933" s="207" t="s">
        <v>578</v>
      </c>
      <c r="X933" s="123" t="str">
        <f t="shared" si="63"/>
        <v>DébilNo disminuyeDirectamente</v>
      </c>
      <c r="Y933" s="208" t="str">
        <f>IFERROR(VLOOKUP(X933,'Tablas de calculos'!$AZ$4:$BE$11,5,FALSE),"")</f>
        <v/>
      </c>
      <c r="Z933" s="208" t="str">
        <f>IFERROR(VLOOKUP(X933,'Tablas de calculos'!$AZ$4:$BE$11,6,FALSE),"")</f>
        <v/>
      </c>
    </row>
    <row r="934" spans="1:26" ht="60" x14ac:dyDescent="0.25">
      <c r="A934" s="232" t="s">
        <v>1187</v>
      </c>
      <c r="B934" s="61">
        <v>6</v>
      </c>
      <c r="C934" s="205" t="str">
        <f>+VLOOKUP(Tabla9[[#This Row],[Cod. Riesgo]],Tabla_Riesgos[[Número]:[Tipo de Riesgo]],6,FALSE)</f>
        <v>Corrupción</v>
      </c>
      <c r="D934" s="119" t="s">
        <v>12</v>
      </c>
      <c r="E934" s="120" t="s">
        <v>639</v>
      </c>
      <c r="F934" s="121"/>
      <c r="G934" s="122" t="s">
        <v>185</v>
      </c>
      <c r="H934" s="213"/>
      <c r="I934" s="207"/>
      <c r="J934" s="207"/>
      <c r="K934" s="207"/>
      <c r="L934" s="207"/>
      <c r="M934" s="207"/>
      <c r="N934" s="207"/>
      <c r="O934" s="207"/>
      <c r="P934" s="123">
        <f t="shared" si="60"/>
        <v>0</v>
      </c>
      <c r="Q934" s="208" t="str">
        <f t="shared" si="61"/>
        <v>Debil</v>
      </c>
      <c r="R934" s="207" t="s">
        <v>516</v>
      </c>
      <c r="S934" s="224" t="str">
        <f t="shared" si="62"/>
        <v>DebilFuerte</v>
      </c>
      <c r="T934" s="224">
        <f>IFERROR(VLOOKUP(S934,'Tablas de calculos'!$AU$16:$AV$24,2,FALSE),"")</f>
        <v>7</v>
      </c>
      <c r="U934" s="208" t="str">
        <f>IFERROR(VLOOKUP(T934,'Tablas de calculos'!$AV$16:$AY$24,4),"")</f>
        <v>Débil</v>
      </c>
      <c r="V934" s="207" t="s">
        <v>576</v>
      </c>
      <c r="W934" s="207" t="s">
        <v>578</v>
      </c>
      <c r="X934" s="123" t="str">
        <f t="shared" si="63"/>
        <v>DébilNo disminuyeDirectamente</v>
      </c>
      <c r="Y934" s="208" t="str">
        <f>IFERROR(VLOOKUP(X934,'Tablas de calculos'!$AZ$4:$BE$11,5,FALSE),"")</f>
        <v/>
      </c>
      <c r="Z934" s="208" t="str">
        <f>IFERROR(VLOOKUP(X934,'Tablas de calculos'!$AZ$4:$BE$11,6,FALSE),"")</f>
        <v/>
      </c>
    </row>
    <row r="935" spans="1:26" ht="60" x14ac:dyDescent="0.25">
      <c r="A935" s="232" t="s">
        <v>1187</v>
      </c>
      <c r="B935" s="61">
        <v>6</v>
      </c>
      <c r="C935" s="205" t="str">
        <f>+VLOOKUP(Tabla9[[#This Row],[Cod. Riesgo]],Tabla_Riesgos[[Número]:[Tipo de Riesgo]],6,FALSE)</f>
        <v>Corrupción</v>
      </c>
      <c r="D935" s="119" t="s">
        <v>12</v>
      </c>
      <c r="E935" s="120" t="s">
        <v>639</v>
      </c>
      <c r="F935" s="121"/>
      <c r="G935" s="122" t="s">
        <v>177</v>
      </c>
      <c r="H935" s="213"/>
      <c r="I935" s="207"/>
      <c r="J935" s="207"/>
      <c r="K935" s="207"/>
      <c r="L935" s="207"/>
      <c r="M935" s="207"/>
      <c r="N935" s="207"/>
      <c r="O935" s="207"/>
      <c r="P935" s="123">
        <f t="shared" si="60"/>
        <v>0</v>
      </c>
      <c r="Q935" s="208" t="str">
        <f t="shared" si="61"/>
        <v>Debil</v>
      </c>
      <c r="R935" s="207" t="s">
        <v>516</v>
      </c>
      <c r="S935" s="224" t="str">
        <f t="shared" si="62"/>
        <v>DebilFuerte</v>
      </c>
      <c r="T935" s="224">
        <f>IFERROR(VLOOKUP(S935,'Tablas de calculos'!$AU$16:$AV$24,2,FALSE),"")</f>
        <v>7</v>
      </c>
      <c r="U935" s="208" t="str">
        <f>IFERROR(VLOOKUP(T935,'Tablas de calculos'!$AV$16:$AY$24,4),"")</f>
        <v>Débil</v>
      </c>
      <c r="V935" s="207" t="s">
        <v>576</v>
      </c>
      <c r="W935" s="207" t="s">
        <v>578</v>
      </c>
      <c r="X935" s="123" t="str">
        <f t="shared" si="63"/>
        <v>DébilNo disminuyeDirectamente</v>
      </c>
      <c r="Y935" s="208" t="str">
        <f>IFERROR(VLOOKUP(X935,'Tablas de calculos'!$AZ$4:$BE$11,5,FALSE),"")</f>
        <v/>
      </c>
      <c r="Z935" s="208" t="str">
        <f>IFERROR(VLOOKUP(X935,'Tablas de calculos'!$AZ$4:$BE$11,6,FALSE),"")</f>
        <v/>
      </c>
    </row>
    <row r="936" spans="1:26" ht="60" x14ac:dyDescent="0.25">
      <c r="A936" s="232" t="s">
        <v>1187</v>
      </c>
      <c r="B936" s="61">
        <v>6</v>
      </c>
      <c r="C936" s="205" t="str">
        <f>+VLOOKUP(Tabla9[[#This Row],[Cod. Riesgo]],Tabla_Riesgos[[Número]:[Tipo de Riesgo]],6,FALSE)</f>
        <v>Corrupción</v>
      </c>
      <c r="D936" s="119" t="s">
        <v>12</v>
      </c>
      <c r="E936" s="120" t="s">
        <v>639</v>
      </c>
      <c r="F936" s="121"/>
      <c r="G936" s="122" t="s">
        <v>186</v>
      </c>
      <c r="H936" s="213"/>
      <c r="I936" s="207"/>
      <c r="J936" s="207"/>
      <c r="K936" s="207"/>
      <c r="L936" s="207"/>
      <c r="M936" s="207"/>
      <c r="N936" s="207"/>
      <c r="O936" s="207"/>
      <c r="P936" s="123">
        <f t="shared" si="60"/>
        <v>0</v>
      </c>
      <c r="Q936" s="208" t="str">
        <f t="shared" si="61"/>
        <v>Debil</v>
      </c>
      <c r="R936" s="207" t="s">
        <v>516</v>
      </c>
      <c r="S936" s="224" t="str">
        <f t="shared" si="62"/>
        <v>DebilFuerte</v>
      </c>
      <c r="T936" s="224">
        <f>IFERROR(VLOOKUP(S936,'Tablas de calculos'!$AU$16:$AV$24,2,FALSE),"")</f>
        <v>7</v>
      </c>
      <c r="U936" s="208" t="str">
        <f>IFERROR(VLOOKUP(T936,'Tablas de calculos'!$AV$16:$AY$24,4),"")</f>
        <v>Débil</v>
      </c>
      <c r="V936" s="207" t="s">
        <v>576</v>
      </c>
      <c r="W936" s="207" t="s">
        <v>578</v>
      </c>
      <c r="X936" s="123" t="str">
        <f t="shared" si="63"/>
        <v>DébilNo disminuyeDirectamente</v>
      </c>
      <c r="Y936" s="208" t="str">
        <f>IFERROR(VLOOKUP(X936,'Tablas de calculos'!$AZ$4:$BE$11,5,FALSE),"")</f>
        <v/>
      </c>
      <c r="Z936" s="208" t="str">
        <f>IFERROR(VLOOKUP(X936,'Tablas de calculos'!$AZ$4:$BE$11,6,FALSE),"")</f>
        <v/>
      </c>
    </row>
    <row r="937" spans="1:26" ht="75" x14ac:dyDescent="0.25">
      <c r="A937" s="232" t="s">
        <v>1187</v>
      </c>
      <c r="B937" s="61">
        <v>7</v>
      </c>
      <c r="C937" s="205" t="str">
        <f>+VLOOKUP(Tabla9[[#This Row],[Cod. Riesgo]],Tabla_Riesgos[[Número]:[Tipo de Riesgo]],6,FALSE)</f>
        <v>Corrupción</v>
      </c>
      <c r="D937" s="119" t="s">
        <v>12</v>
      </c>
      <c r="E937" s="120" t="s">
        <v>392</v>
      </c>
      <c r="F937" s="121"/>
      <c r="G937" s="122" t="s">
        <v>179</v>
      </c>
      <c r="H937" s="213"/>
      <c r="I937" s="207"/>
      <c r="J937" s="207"/>
      <c r="K937" s="207"/>
      <c r="L937" s="207"/>
      <c r="M937" s="207"/>
      <c r="N937" s="207"/>
      <c r="O937" s="207"/>
      <c r="P937" s="123">
        <f t="shared" si="60"/>
        <v>0</v>
      </c>
      <c r="Q937" s="208" t="str">
        <f t="shared" si="61"/>
        <v>Debil</v>
      </c>
      <c r="R937" s="207" t="s">
        <v>516</v>
      </c>
      <c r="S937" s="224" t="str">
        <f t="shared" si="62"/>
        <v>DebilFuerte</v>
      </c>
      <c r="T937" s="224">
        <f>IFERROR(VLOOKUP(S937,'Tablas de calculos'!$AU$16:$AV$24,2,FALSE),"")</f>
        <v>7</v>
      </c>
      <c r="U937" s="208" t="str">
        <f>IFERROR(VLOOKUP(T937,'Tablas de calculos'!$AV$16:$AY$24,4),"")</f>
        <v>Débil</v>
      </c>
      <c r="V937" s="207" t="s">
        <v>576</v>
      </c>
      <c r="W937" s="207" t="s">
        <v>578</v>
      </c>
      <c r="X937" s="123" t="str">
        <f t="shared" si="63"/>
        <v>DébilNo disminuyeDirectamente</v>
      </c>
      <c r="Y937" s="208" t="str">
        <f>IFERROR(VLOOKUP(X937,'Tablas de calculos'!$AZ$4:$BE$11,5,FALSE),"")</f>
        <v/>
      </c>
      <c r="Z937" s="208" t="str">
        <f>IFERROR(VLOOKUP(X937,'Tablas de calculos'!$AZ$4:$BE$11,6,FALSE),"")</f>
        <v/>
      </c>
    </row>
    <row r="938" spans="1:26" ht="60" x14ac:dyDescent="0.25">
      <c r="A938" s="232" t="s">
        <v>1187</v>
      </c>
      <c r="B938" s="61">
        <v>7</v>
      </c>
      <c r="C938" s="205" t="str">
        <f>+VLOOKUP(Tabla9[[#This Row],[Cod. Riesgo]],Tabla_Riesgos[[Número]:[Tipo de Riesgo]],6,FALSE)</f>
        <v>Corrupción</v>
      </c>
      <c r="D938" s="119" t="s">
        <v>12</v>
      </c>
      <c r="E938" s="120" t="s">
        <v>392</v>
      </c>
      <c r="F938" s="121"/>
      <c r="G938" s="122" t="s">
        <v>177</v>
      </c>
      <c r="H938" s="213"/>
      <c r="I938" s="207"/>
      <c r="J938" s="207"/>
      <c r="K938" s="207"/>
      <c r="L938" s="207"/>
      <c r="M938" s="207"/>
      <c r="N938" s="207"/>
      <c r="O938" s="207"/>
      <c r="P938" s="123">
        <f t="shared" si="60"/>
        <v>0</v>
      </c>
      <c r="Q938" s="208" t="str">
        <f t="shared" si="61"/>
        <v>Debil</v>
      </c>
      <c r="R938" s="207" t="s">
        <v>516</v>
      </c>
      <c r="S938" s="224" t="str">
        <f t="shared" si="62"/>
        <v>DebilFuerte</v>
      </c>
      <c r="T938" s="224">
        <f>IFERROR(VLOOKUP(S938,'Tablas de calculos'!$AU$16:$AV$24,2,FALSE),"")</f>
        <v>7</v>
      </c>
      <c r="U938" s="208" t="str">
        <f>IFERROR(VLOOKUP(T938,'Tablas de calculos'!$AV$16:$AY$24,4),"")</f>
        <v>Débil</v>
      </c>
      <c r="V938" s="207" t="s">
        <v>576</v>
      </c>
      <c r="W938" s="207" t="s">
        <v>578</v>
      </c>
      <c r="X938" s="123" t="str">
        <f t="shared" si="63"/>
        <v>DébilNo disminuyeDirectamente</v>
      </c>
      <c r="Y938" s="208" t="str">
        <f>IFERROR(VLOOKUP(X938,'Tablas de calculos'!$AZ$4:$BE$11,5,FALSE),"")</f>
        <v/>
      </c>
      <c r="Z938" s="208" t="str">
        <f>IFERROR(VLOOKUP(X938,'Tablas de calculos'!$AZ$4:$BE$11,6,FALSE),"")</f>
        <v/>
      </c>
    </row>
    <row r="939" spans="1:26" ht="60" x14ac:dyDescent="0.25">
      <c r="A939" s="232" t="s">
        <v>1187</v>
      </c>
      <c r="B939" s="61">
        <v>7</v>
      </c>
      <c r="C939" s="205" t="str">
        <f>+VLOOKUP(Tabla9[[#This Row],[Cod. Riesgo]],Tabla_Riesgos[[Número]:[Tipo de Riesgo]],6,FALSE)</f>
        <v>Corrupción</v>
      </c>
      <c r="D939" s="119" t="s">
        <v>12</v>
      </c>
      <c r="E939" s="120" t="s">
        <v>392</v>
      </c>
      <c r="F939" s="121"/>
      <c r="G939" s="122" t="s">
        <v>186</v>
      </c>
      <c r="H939" s="213"/>
      <c r="I939" s="207"/>
      <c r="J939" s="207"/>
      <c r="K939" s="207"/>
      <c r="L939" s="207"/>
      <c r="M939" s="207"/>
      <c r="N939" s="207"/>
      <c r="O939" s="207"/>
      <c r="P939" s="123">
        <f t="shared" si="60"/>
        <v>0</v>
      </c>
      <c r="Q939" s="208" t="str">
        <f t="shared" si="61"/>
        <v>Debil</v>
      </c>
      <c r="R939" s="207" t="s">
        <v>516</v>
      </c>
      <c r="S939" s="224" t="str">
        <f t="shared" si="62"/>
        <v>DebilFuerte</v>
      </c>
      <c r="T939" s="224">
        <f>IFERROR(VLOOKUP(S939,'Tablas de calculos'!$AU$16:$AV$24,2,FALSE),"")</f>
        <v>7</v>
      </c>
      <c r="U939" s="208" t="str">
        <f>IFERROR(VLOOKUP(T939,'Tablas de calculos'!$AV$16:$AY$24,4),"")</f>
        <v>Débil</v>
      </c>
      <c r="V939" s="207" t="s">
        <v>576</v>
      </c>
      <c r="W939" s="207" t="s">
        <v>578</v>
      </c>
      <c r="X939" s="123" t="str">
        <f t="shared" si="63"/>
        <v>DébilNo disminuyeDirectamente</v>
      </c>
      <c r="Y939" s="208" t="str">
        <f>IFERROR(VLOOKUP(X939,'Tablas de calculos'!$AZ$4:$BE$11,5,FALSE),"")</f>
        <v/>
      </c>
      <c r="Z939" s="208" t="str">
        <f>IFERROR(VLOOKUP(X939,'Tablas de calculos'!$AZ$4:$BE$11,6,FALSE),"")</f>
        <v/>
      </c>
    </row>
    <row r="940" spans="1:26" ht="75" x14ac:dyDescent="0.25">
      <c r="A940" s="232" t="s">
        <v>1187</v>
      </c>
      <c r="B940" s="61">
        <v>8</v>
      </c>
      <c r="C940" s="205" t="str">
        <f>+VLOOKUP(Tabla9[[#This Row],[Cod. Riesgo]],Tabla_Riesgos[[Número]:[Tipo de Riesgo]],6,FALSE)</f>
        <v>Corrupción</v>
      </c>
      <c r="D940" s="119" t="s">
        <v>12</v>
      </c>
      <c r="E940" s="120" t="s">
        <v>641</v>
      </c>
      <c r="F940" s="121"/>
      <c r="G940" s="122" t="s">
        <v>179</v>
      </c>
      <c r="H940" s="213"/>
      <c r="I940" s="207"/>
      <c r="J940" s="207"/>
      <c r="K940" s="207"/>
      <c r="L940" s="207"/>
      <c r="M940" s="207"/>
      <c r="N940" s="207"/>
      <c r="O940" s="207"/>
      <c r="P940" s="123">
        <f t="shared" si="60"/>
        <v>0</v>
      </c>
      <c r="Q940" s="208" t="str">
        <f t="shared" si="61"/>
        <v>Debil</v>
      </c>
      <c r="R940" s="207" t="s">
        <v>516</v>
      </c>
      <c r="S940" s="224" t="str">
        <f t="shared" si="62"/>
        <v>DebilFuerte</v>
      </c>
      <c r="T940" s="224">
        <f>IFERROR(VLOOKUP(S940,'Tablas de calculos'!$AU$16:$AV$24,2,FALSE),"")</f>
        <v>7</v>
      </c>
      <c r="U940" s="208" t="str">
        <f>IFERROR(VLOOKUP(T940,'Tablas de calculos'!$AV$16:$AY$24,4),"")</f>
        <v>Débil</v>
      </c>
      <c r="V940" s="207" t="s">
        <v>578</v>
      </c>
      <c r="W940" s="207" t="s">
        <v>578</v>
      </c>
      <c r="X940" s="123" t="str">
        <f t="shared" si="63"/>
        <v>DébilDirectamenteDirectamente</v>
      </c>
      <c r="Y940" s="208" t="str">
        <f>IFERROR(VLOOKUP(X940,'Tablas de calculos'!$AZ$4:$BE$11,5,FALSE),"")</f>
        <v/>
      </c>
      <c r="Z940" s="208" t="str">
        <f>IFERROR(VLOOKUP(X940,'Tablas de calculos'!$AZ$4:$BE$11,6,FALSE),"")</f>
        <v/>
      </c>
    </row>
    <row r="941" spans="1:26" ht="75" x14ac:dyDescent="0.25">
      <c r="A941" s="232" t="s">
        <v>1187</v>
      </c>
      <c r="B941" s="61">
        <v>8</v>
      </c>
      <c r="C941" s="205" t="str">
        <f>+VLOOKUP(Tabla9[[#This Row],[Cod. Riesgo]],Tabla_Riesgos[[Número]:[Tipo de Riesgo]],6,FALSE)</f>
        <v>Corrupción</v>
      </c>
      <c r="D941" s="119" t="s">
        <v>12</v>
      </c>
      <c r="E941" s="120" t="s">
        <v>641</v>
      </c>
      <c r="F941" s="121"/>
      <c r="G941" s="122" t="s">
        <v>185</v>
      </c>
      <c r="H941" s="213"/>
      <c r="I941" s="207"/>
      <c r="J941" s="207"/>
      <c r="K941" s="207"/>
      <c r="L941" s="207"/>
      <c r="M941" s="207"/>
      <c r="N941" s="207"/>
      <c r="O941" s="207"/>
      <c r="P941" s="123">
        <f t="shared" si="60"/>
        <v>0</v>
      </c>
      <c r="Q941" s="208" t="str">
        <f t="shared" si="61"/>
        <v>Debil</v>
      </c>
      <c r="R941" s="207" t="s">
        <v>516</v>
      </c>
      <c r="S941" s="224" t="str">
        <f t="shared" si="62"/>
        <v>DebilFuerte</v>
      </c>
      <c r="T941" s="224">
        <f>IFERROR(VLOOKUP(S941,'Tablas de calculos'!$AU$16:$AV$24,2,FALSE),"")</f>
        <v>7</v>
      </c>
      <c r="U941" s="208" t="str">
        <f>IFERROR(VLOOKUP(T941,'Tablas de calculos'!$AV$16:$AY$24,4),"")</f>
        <v>Débil</v>
      </c>
      <c r="V941" s="207" t="s">
        <v>578</v>
      </c>
      <c r="W941" s="207" t="s">
        <v>578</v>
      </c>
      <c r="X941" s="123" t="str">
        <f t="shared" si="63"/>
        <v>DébilDirectamenteDirectamente</v>
      </c>
      <c r="Y941" s="208" t="str">
        <f>IFERROR(VLOOKUP(X941,'Tablas de calculos'!$AZ$4:$BE$11,5,FALSE),"")</f>
        <v/>
      </c>
      <c r="Z941" s="208" t="str">
        <f>IFERROR(VLOOKUP(X941,'Tablas de calculos'!$AZ$4:$BE$11,6,FALSE),"")</f>
        <v/>
      </c>
    </row>
    <row r="942" spans="1:26" ht="75" x14ac:dyDescent="0.25">
      <c r="A942" s="232" t="s">
        <v>1187</v>
      </c>
      <c r="B942" s="61">
        <v>8</v>
      </c>
      <c r="C942" s="205" t="str">
        <f>+VLOOKUP(Tabla9[[#This Row],[Cod. Riesgo]],Tabla_Riesgos[[Número]:[Tipo de Riesgo]],6,FALSE)</f>
        <v>Corrupción</v>
      </c>
      <c r="D942" s="119" t="s">
        <v>12</v>
      </c>
      <c r="E942" s="120" t="s">
        <v>641</v>
      </c>
      <c r="F942" s="121"/>
      <c r="G942" s="122" t="s">
        <v>177</v>
      </c>
      <c r="H942" s="213"/>
      <c r="I942" s="207"/>
      <c r="J942" s="207"/>
      <c r="K942" s="207"/>
      <c r="L942" s="207"/>
      <c r="M942" s="207"/>
      <c r="N942" s="207"/>
      <c r="O942" s="207"/>
      <c r="P942" s="123">
        <f t="shared" si="60"/>
        <v>0</v>
      </c>
      <c r="Q942" s="208" t="str">
        <f t="shared" si="61"/>
        <v>Debil</v>
      </c>
      <c r="R942" s="207" t="s">
        <v>516</v>
      </c>
      <c r="S942" s="224" t="str">
        <f t="shared" si="62"/>
        <v>DebilFuerte</v>
      </c>
      <c r="T942" s="224">
        <f>IFERROR(VLOOKUP(S942,'Tablas de calculos'!$AU$16:$AV$24,2,FALSE),"")</f>
        <v>7</v>
      </c>
      <c r="U942" s="208" t="str">
        <f>IFERROR(VLOOKUP(T942,'Tablas de calculos'!$AV$16:$AY$24,4),"")</f>
        <v>Débil</v>
      </c>
      <c r="V942" s="207" t="s">
        <v>578</v>
      </c>
      <c r="W942" s="207" t="s">
        <v>575</v>
      </c>
      <c r="X942" s="123" t="str">
        <f t="shared" si="63"/>
        <v>DébilDirectamenteIndirectamente</v>
      </c>
      <c r="Y942" s="208" t="str">
        <f>IFERROR(VLOOKUP(X942,'Tablas de calculos'!$AZ$4:$BE$11,5,FALSE),"")</f>
        <v/>
      </c>
      <c r="Z942" s="208" t="str">
        <f>IFERROR(VLOOKUP(X942,'Tablas de calculos'!$AZ$4:$BE$11,6,FALSE),"")</f>
        <v/>
      </c>
    </row>
    <row r="943" spans="1:26" ht="75" x14ac:dyDescent="0.25">
      <c r="A943" s="232" t="s">
        <v>1187</v>
      </c>
      <c r="B943" s="61">
        <v>8</v>
      </c>
      <c r="C943" s="205" t="str">
        <f>+VLOOKUP(Tabla9[[#This Row],[Cod. Riesgo]],Tabla_Riesgos[[Número]:[Tipo de Riesgo]],6,FALSE)</f>
        <v>Corrupción</v>
      </c>
      <c r="D943" s="119" t="s">
        <v>12</v>
      </c>
      <c r="E943" s="120" t="s">
        <v>641</v>
      </c>
      <c r="F943" s="121"/>
      <c r="G943" s="122" t="s">
        <v>173</v>
      </c>
      <c r="H943" s="213"/>
      <c r="I943" s="207"/>
      <c r="J943" s="207"/>
      <c r="K943" s="207"/>
      <c r="L943" s="207"/>
      <c r="M943" s="207"/>
      <c r="N943" s="207"/>
      <c r="O943" s="207"/>
      <c r="P943" s="123">
        <f t="shared" si="60"/>
        <v>0</v>
      </c>
      <c r="Q943" s="208" t="str">
        <f t="shared" si="61"/>
        <v>Debil</v>
      </c>
      <c r="R943" s="207" t="s">
        <v>516</v>
      </c>
      <c r="S943" s="224" t="str">
        <f t="shared" si="62"/>
        <v>DebilFuerte</v>
      </c>
      <c r="T943" s="224">
        <f>IFERROR(VLOOKUP(S943,'Tablas de calculos'!$AU$16:$AV$24,2,FALSE),"")</f>
        <v>7</v>
      </c>
      <c r="U943" s="208" t="str">
        <f>IFERROR(VLOOKUP(T943,'Tablas de calculos'!$AV$16:$AY$24,4),"")</f>
        <v>Débil</v>
      </c>
      <c r="V943" s="207" t="s">
        <v>578</v>
      </c>
      <c r="W943" s="207" t="s">
        <v>575</v>
      </c>
      <c r="X943" s="123" t="str">
        <f t="shared" si="63"/>
        <v>DébilDirectamenteIndirectamente</v>
      </c>
      <c r="Y943" s="208" t="str">
        <f>IFERROR(VLOOKUP(X943,'Tablas de calculos'!$AZ$4:$BE$11,5,FALSE),"")</f>
        <v/>
      </c>
      <c r="Z943" s="208" t="str">
        <f>IFERROR(VLOOKUP(X943,'Tablas de calculos'!$AZ$4:$BE$11,6,FALSE),"")</f>
        <v/>
      </c>
    </row>
    <row r="944" spans="1:26" ht="75" x14ac:dyDescent="0.25">
      <c r="A944" s="232" t="s">
        <v>1187</v>
      </c>
      <c r="B944" s="61">
        <v>8</v>
      </c>
      <c r="C944" s="205" t="str">
        <f>+VLOOKUP(Tabla9[[#This Row],[Cod. Riesgo]],Tabla_Riesgos[[Número]:[Tipo de Riesgo]],6,FALSE)</f>
        <v>Corrupción</v>
      </c>
      <c r="D944" s="119" t="s">
        <v>12</v>
      </c>
      <c r="E944" s="120" t="s">
        <v>641</v>
      </c>
      <c r="F944" s="121"/>
      <c r="G944" s="122" t="s">
        <v>186</v>
      </c>
      <c r="H944" s="213"/>
      <c r="I944" s="207"/>
      <c r="J944" s="207"/>
      <c r="K944" s="207"/>
      <c r="L944" s="207"/>
      <c r="M944" s="207"/>
      <c r="N944" s="207"/>
      <c r="O944" s="207"/>
      <c r="P944" s="123">
        <f t="shared" si="60"/>
        <v>0</v>
      </c>
      <c r="Q944" s="208" t="str">
        <f t="shared" si="61"/>
        <v>Debil</v>
      </c>
      <c r="R944" s="207" t="s">
        <v>516</v>
      </c>
      <c r="S944" s="224" t="str">
        <f t="shared" si="62"/>
        <v>DebilFuerte</v>
      </c>
      <c r="T944" s="224">
        <f>IFERROR(VLOOKUP(S944,'Tablas de calculos'!$AU$16:$AV$24,2,FALSE),"")</f>
        <v>7</v>
      </c>
      <c r="U944" s="208" t="str">
        <f>IFERROR(VLOOKUP(T944,'Tablas de calculos'!$AV$16:$AY$24,4),"")</f>
        <v>Débil</v>
      </c>
      <c r="V944" s="207" t="s">
        <v>576</v>
      </c>
      <c r="W944" s="207" t="s">
        <v>578</v>
      </c>
      <c r="X944" s="123" t="str">
        <f t="shared" si="63"/>
        <v>DébilNo disminuyeDirectamente</v>
      </c>
      <c r="Y944" s="208" t="str">
        <f>IFERROR(VLOOKUP(X944,'Tablas de calculos'!$AZ$4:$BE$11,5,FALSE),"")</f>
        <v/>
      </c>
      <c r="Z944" s="208" t="str">
        <f>IFERROR(VLOOKUP(X944,'Tablas de calculos'!$AZ$4:$BE$11,6,FALSE),"")</f>
        <v/>
      </c>
    </row>
    <row r="945" spans="1:26" ht="75" x14ac:dyDescent="0.25">
      <c r="A945" s="232" t="s">
        <v>1187</v>
      </c>
      <c r="B945" s="61">
        <v>9</v>
      </c>
      <c r="C945" s="205" t="str">
        <f>+VLOOKUP(Tabla9[[#This Row],[Cod. Riesgo]],Tabla_Riesgos[[Número]:[Tipo de Riesgo]],6,FALSE)</f>
        <v>Corrupción</v>
      </c>
      <c r="D945" s="119" t="s">
        <v>12</v>
      </c>
      <c r="E945" s="120" t="s">
        <v>391</v>
      </c>
      <c r="F945" s="121"/>
      <c r="G945" s="122" t="s">
        <v>187</v>
      </c>
      <c r="H945" s="213"/>
      <c r="I945" s="207"/>
      <c r="J945" s="207"/>
      <c r="K945" s="207"/>
      <c r="L945" s="207"/>
      <c r="M945" s="207"/>
      <c r="N945" s="207"/>
      <c r="O945" s="207"/>
      <c r="P945" s="123">
        <f t="shared" si="60"/>
        <v>0</v>
      </c>
      <c r="Q945" s="208" t="str">
        <f t="shared" si="61"/>
        <v>Debil</v>
      </c>
      <c r="R945" s="207" t="s">
        <v>516</v>
      </c>
      <c r="S945" s="224" t="str">
        <f t="shared" si="62"/>
        <v>DebilFuerte</v>
      </c>
      <c r="T945" s="224">
        <f>IFERROR(VLOOKUP(S945,'Tablas de calculos'!$AU$16:$AV$24,2,FALSE),"")</f>
        <v>7</v>
      </c>
      <c r="U945" s="208" t="str">
        <f>IFERROR(VLOOKUP(T945,'Tablas de calculos'!$AV$16:$AY$24,4),"")</f>
        <v>Débil</v>
      </c>
      <c r="V945" s="207" t="s">
        <v>576</v>
      </c>
      <c r="W945" s="207" t="s">
        <v>578</v>
      </c>
      <c r="X945" s="123" t="str">
        <f t="shared" si="63"/>
        <v>DébilNo disminuyeDirectamente</v>
      </c>
      <c r="Y945" s="208" t="str">
        <f>IFERROR(VLOOKUP(X945,'Tablas de calculos'!$AZ$4:$BE$11,5,FALSE),"")</f>
        <v/>
      </c>
      <c r="Z945" s="208" t="str">
        <f>IFERROR(VLOOKUP(X945,'Tablas de calculos'!$AZ$4:$BE$11,6,FALSE),"")</f>
        <v/>
      </c>
    </row>
    <row r="946" spans="1:26" ht="75" x14ac:dyDescent="0.25">
      <c r="A946" s="232" t="s">
        <v>1187</v>
      </c>
      <c r="B946" s="61">
        <v>9</v>
      </c>
      <c r="C946" s="205" t="str">
        <f>+VLOOKUP(Tabla9[[#This Row],[Cod. Riesgo]],Tabla_Riesgos[[Número]:[Tipo de Riesgo]],6,FALSE)</f>
        <v>Corrupción</v>
      </c>
      <c r="D946" s="119" t="s">
        <v>12</v>
      </c>
      <c r="E946" s="120" t="s">
        <v>391</v>
      </c>
      <c r="F946" s="121"/>
      <c r="G946" s="122" t="s">
        <v>188</v>
      </c>
      <c r="H946" s="213"/>
      <c r="I946" s="207"/>
      <c r="J946" s="207"/>
      <c r="K946" s="207"/>
      <c r="L946" s="207"/>
      <c r="M946" s="207"/>
      <c r="N946" s="207"/>
      <c r="O946" s="207"/>
      <c r="P946" s="123">
        <f t="shared" si="60"/>
        <v>0</v>
      </c>
      <c r="Q946" s="208" t="str">
        <f t="shared" si="61"/>
        <v>Debil</v>
      </c>
      <c r="R946" s="207" t="s">
        <v>516</v>
      </c>
      <c r="S946" s="224" t="str">
        <f t="shared" si="62"/>
        <v>DebilFuerte</v>
      </c>
      <c r="T946" s="224">
        <f>IFERROR(VLOOKUP(S946,'Tablas de calculos'!$AU$16:$AV$24,2,FALSE),"")</f>
        <v>7</v>
      </c>
      <c r="U946" s="208" t="str">
        <f>IFERROR(VLOOKUP(T946,'Tablas de calculos'!$AV$16:$AY$24,4),"")</f>
        <v>Débil</v>
      </c>
      <c r="V946" s="207" t="s">
        <v>576</v>
      </c>
      <c r="W946" s="207" t="s">
        <v>578</v>
      </c>
      <c r="X946" s="123" t="str">
        <f t="shared" si="63"/>
        <v>DébilNo disminuyeDirectamente</v>
      </c>
      <c r="Y946" s="208" t="str">
        <f>IFERROR(VLOOKUP(X946,'Tablas de calculos'!$AZ$4:$BE$11,5,FALSE),"")</f>
        <v/>
      </c>
      <c r="Z946" s="208" t="str">
        <f>IFERROR(VLOOKUP(X946,'Tablas de calculos'!$AZ$4:$BE$11,6,FALSE),"")</f>
        <v/>
      </c>
    </row>
    <row r="947" spans="1:26" ht="75" x14ac:dyDescent="0.25">
      <c r="A947" s="232" t="s">
        <v>1187</v>
      </c>
      <c r="B947" s="61">
        <v>9</v>
      </c>
      <c r="C947" s="205" t="str">
        <f>+VLOOKUP(Tabla9[[#This Row],[Cod. Riesgo]],Tabla_Riesgos[[Número]:[Tipo de Riesgo]],6,FALSE)</f>
        <v>Corrupción</v>
      </c>
      <c r="D947" s="119" t="s">
        <v>12</v>
      </c>
      <c r="E947" s="120" t="s">
        <v>391</v>
      </c>
      <c r="F947" s="121"/>
      <c r="G947" s="122" t="s">
        <v>189</v>
      </c>
      <c r="H947" s="213"/>
      <c r="I947" s="207"/>
      <c r="J947" s="207"/>
      <c r="K947" s="207"/>
      <c r="L947" s="207"/>
      <c r="M947" s="207"/>
      <c r="N947" s="207"/>
      <c r="O947" s="207"/>
      <c r="P947" s="123">
        <f t="shared" si="60"/>
        <v>0</v>
      </c>
      <c r="Q947" s="208" t="str">
        <f t="shared" si="61"/>
        <v>Debil</v>
      </c>
      <c r="R947" s="207" t="s">
        <v>516</v>
      </c>
      <c r="S947" s="224" t="str">
        <f t="shared" si="62"/>
        <v>DebilFuerte</v>
      </c>
      <c r="T947" s="224">
        <f>IFERROR(VLOOKUP(S947,'Tablas de calculos'!$AU$16:$AV$24,2,FALSE),"")</f>
        <v>7</v>
      </c>
      <c r="U947" s="208" t="str">
        <f>IFERROR(VLOOKUP(T947,'Tablas de calculos'!$AV$16:$AY$24,4),"")</f>
        <v>Débil</v>
      </c>
      <c r="V947" s="207" t="s">
        <v>576</v>
      </c>
      <c r="W947" s="207" t="s">
        <v>578</v>
      </c>
      <c r="X947" s="123" t="str">
        <f t="shared" si="63"/>
        <v>DébilNo disminuyeDirectamente</v>
      </c>
      <c r="Y947" s="208" t="str">
        <f>IFERROR(VLOOKUP(X947,'Tablas de calculos'!$AZ$4:$BE$11,5,FALSE),"")</f>
        <v/>
      </c>
      <c r="Z947" s="208" t="str">
        <f>IFERROR(VLOOKUP(X947,'Tablas de calculos'!$AZ$4:$BE$11,6,FALSE),"")</f>
        <v/>
      </c>
    </row>
    <row r="948" spans="1:26" ht="75" x14ac:dyDescent="0.25">
      <c r="A948" s="232" t="s">
        <v>1187</v>
      </c>
      <c r="B948" s="61">
        <v>9</v>
      </c>
      <c r="C948" s="205" t="str">
        <f>+VLOOKUP(Tabla9[[#This Row],[Cod. Riesgo]],Tabla_Riesgos[[Número]:[Tipo de Riesgo]],6,FALSE)</f>
        <v>Corrupción</v>
      </c>
      <c r="D948" s="119" t="s">
        <v>12</v>
      </c>
      <c r="E948" s="120" t="s">
        <v>391</v>
      </c>
      <c r="F948" s="121"/>
      <c r="G948" s="122" t="s">
        <v>190</v>
      </c>
      <c r="H948" s="213"/>
      <c r="I948" s="207"/>
      <c r="J948" s="207"/>
      <c r="K948" s="207"/>
      <c r="L948" s="207"/>
      <c r="M948" s="207"/>
      <c r="N948" s="207"/>
      <c r="O948" s="207"/>
      <c r="P948" s="123">
        <f t="shared" si="60"/>
        <v>0</v>
      </c>
      <c r="Q948" s="208" t="str">
        <f t="shared" si="61"/>
        <v>Debil</v>
      </c>
      <c r="R948" s="207" t="s">
        <v>516</v>
      </c>
      <c r="S948" s="224" t="str">
        <f t="shared" si="62"/>
        <v>DebilFuerte</v>
      </c>
      <c r="T948" s="224">
        <f>IFERROR(VLOOKUP(S948,'Tablas de calculos'!$AU$16:$AV$24,2,FALSE),"")</f>
        <v>7</v>
      </c>
      <c r="U948" s="208" t="str">
        <f>IFERROR(VLOOKUP(T948,'Tablas de calculos'!$AV$16:$AY$24,4),"")</f>
        <v>Débil</v>
      </c>
      <c r="V948" s="207" t="s">
        <v>576</v>
      </c>
      <c r="W948" s="207" t="s">
        <v>578</v>
      </c>
      <c r="X948" s="123" t="str">
        <f t="shared" si="63"/>
        <v>DébilNo disminuyeDirectamente</v>
      </c>
      <c r="Y948" s="208" t="str">
        <f>IFERROR(VLOOKUP(X948,'Tablas de calculos'!$AZ$4:$BE$11,5,FALSE),"")</f>
        <v/>
      </c>
      <c r="Z948" s="208" t="str">
        <f>IFERROR(VLOOKUP(X948,'Tablas de calculos'!$AZ$4:$BE$11,6,FALSE),"")</f>
        <v/>
      </c>
    </row>
    <row r="949" spans="1:26" ht="75" x14ac:dyDescent="0.25">
      <c r="A949" s="232" t="s">
        <v>1187</v>
      </c>
      <c r="B949" s="61">
        <v>9</v>
      </c>
      <c r="C949" s="205" t="str">
        <f>+VLOOKUP(Tabla9[[#This Row],[Cod. Riesgo]],Tabla_Riesgos[[Número]:[Tipo de Riesgo]],6,FALSE)</f>
        <v>Corrupción</v>
      </c>
      <c r="D949" s="119" t="s">
        <v>12</v>
      </c>
      <c r="E949" s="120" t="s">
        <v>391</v>
      </c>
      <c r="F949" s="121"/>
      <c r="G949" s="122" t="s">
        <v>191</v>
      </c>
      <c r="H949" s="213"/>
      <c r="I949" s="207"/>
      <c r="J949" s="207"/>
      <c r="K949" s="207"/>
      <c r="L949" s="207"/>
      <c r="M949" s="207"/>
      <c r="N949" s="207"/>
      <c r="O949" s="207"/>
      <c r="P949" s="123">
        <f t="shared" si="60"/>
        <v>0</v>
      </c>
      <c r="Q949" s="208" t="str">
        <f t="shared" si="61"/>
        <v>Debil</v>
      </c>
      <c r="R949" s="207" t="s">
        <v>516</v>
      </c>
      <c r="S949" s="224" t="str">
        <f t="shared" si="62"/>
        <v>DebilFuerte</v>
      </c>
      <c r="T949" s="224">
        <f>IFERROR(VLOOKUP(S949,'Tablas de calculos'!$AU$16:$AV$24,2,FALSE),"")</f>
        <v>7</v>
      </c>
      <c r="U949" s="208" t="str">
        <f>IFERROR(VLOOKUP(T949,'Tablas de calculos'!$AV$16:$AY$24,4),"")</f>
        <v>Débil</v>
      </c>
      <c r="V949" s="207" t="s">
        <v>576</v>
      </c>
      <c r="W949" s="207" t="s">
        <v>578</v>
      </c>
      <c r="X949" s="123" t="str">
        <f t="shared" si="63"/>
        <v>DébilNo disminuyeDirectamente</v>
      </c>
      <c r="Y949" s="208" t="str">
        <f>IFERROR(VLOOKUP(X949,'Tablas de calculos'!$AZ$4:$BE$11,5,FALSE),"")</f>
        <v/>
      </c>
      <c r="Z949" s="208" t="str">
        <f>IFERROR(VLOOKUP(X949,'Tablas de calculos'!$AZ$4:$BE$11,6,FALSE),"")</f>
        <v/>
      </c>
    </row>
    <row r="950" spans="1:26" ht="75" x14ac:dyDescent="0.25">
      <c r="A950" s="232" t="s">
        <v>1187</v>
      </c>
      <c r="B950" s="61">
        <v>9</v>
      </c>
      <c r="C950" s="205" t="str">
        <f>+VLOOKUP(Tabla9[[#This Row],[Cod. Riesgo]],Tabla_Riesgos[[Número]:[Tipo de Riesgo]],6,FALSE)</f>
        <v>Corrupción</v>
      </c>
      <c r="D950" s="119" t="s">
        <v>12</v>
      </c>
      <c r="E950" s="120" t="s">
        <v>391</v>
      </c>
      <c r="F950" s="121"/>
      <c r="G950" s="122" t="s">
        <v>192</v>
      </c>
      <c r="H950" s="213"/>
      <c r="I950" s="207"/>
      <c r="J950" s="207"/>
      <c r="K950" s="207"/>
      <c r="L950" s="207"/>
      <c r="M950" s="207"/>
      <c r="N950" s="207"/>
      <c r="O950" s="207"/>
      <c r="P950" s="123">
        <f t="shared" si="60"/>
        <v>0</v>
      </c>
      <c r="Q950" s="208" t="str">
        <f t="shared" si="61"/>
        <v>Debil</v>
      </c>
      <c r="R950" s="207" t="s">
        <v>516</v>
      </c>
      <c r="S950" s="224" t="str">
        <f t="shared" si="62"/>
        <v>DebilFuerte</v>
      </c>
      <c r="T950" s="224">
        <f>IFERROR(VLOOKUP(S950,'Tablas de calculos'!$AU$16:$AV$24,2,FALSE),"")</f>
        <v>7</v>
      </c>
      <c r="U950" s="208" t="str">
        <f>IFERROR(VLOOKUP(T950,'Tablas de calculos'!$AV$16:$AY$24,4),"")</f>
        <v>Débil</v>
      </c>
      <c r="V950" s="207" t="s">
        <v>576</v>
      </c>
      <c r="W950" s="207" t="s">
        <v>578</v>
      </c>
      <c r="X950" s="123" t="str">
        <f t="shared" si="63"/>
        <v>DébilNo disminuyeDirectamente</v>
      </c>
      <c r="Y950" s="208" t="str">
        <f>IFERROR(VLOOKUP(X950,'Tablas de calculos'!$AZ$4:$BE$11,5,FALSE),"")</f>
        <v/>
      </c>
      <c r="Z950" s="208" t="str">
        <f>IFERROR(VLOOKUP(X950,'Tablas de calculos'!$AZ$4:$BE$11,6,FALSE),"")</f>
        <v/>
      </c>
    </row>
    <row r="951" spans="1:26" ht="90" x14ac:dyDescent="0.25">
      <c r="A951" s="232" t="s">
        <v>1187</v>
      </c>
      <c r="B951" s="61">
        <v>10</v>
      </c>
      <c r="C951" s="205" t="str">
        <f>+VLOOKUP(Tabla9[[#This Row],[Cod. Riesgo]],Tabla_Riesgos[[Número]:[Tipo de Riesgo]],6,FALSE)</f>
        <v>Corrupción</v>
      </c>
      <c r="D951" s="119" t="s">
        <v>12</v>
      </c>
      <c r="E951" s="120" t="s">
        <v>623</v>
      </c>
      <c r="F951" s="121"/>
      <c r="G951" s="122" t="s">
        <v>177</v>
      </c>
      <c r="H951" s="213"/>
      <c r="I951" s="207"/>
      <c r="J951" s="207"/>
      <c r="K951" s="207"/>
      <c r="L951" s="207"/>
      <c r="M951" s="207"/>
      <c r="N951" s="207"/>
      <c r="O951" s="207"/>
      <c r="P951" s="123">
        <f t="shared" si="60"/>
        <v>0</v>
      </c>
      <c r="Q951" s="208" t="str">
        <f t="shared" si="61"/>
        <v>Debil</v>
      </c>
      <c r="R951" s="207" t="s">
        <v>516</v>
      </c>
      <c r="S951" s="224" t="str">
        <f t="shared" si="62"/>
        <v>DebilFuerte</v>
      </c>
      <c r="T951" s="224">
        <f>IFERROR(VLOOKUP(S951,'Tablas de calculos'!$AU$16:$AV$24,2,FALSE),"")</f>
        <v>7</v>
      </c>
      <c r="U951" s="208" t="str">
        <f>IFERROR(VLOOKUP(T951,'Tablas de calculos'!$AV$16:$AY$24,4),"")</f>
        <v>Débil</v>
      </c>
      <c r="V951" s="207" t="s">
        <v>576</v>
      </c>
      <c r="W951" s="207" t="s">
        <v>578</v>
      </c>
      <c r="X951" s="123" t="str">
        <f t="shared" si="63"/>
        <v>DébilNo disminuyeDirectamente</v>
      </c>
      <c r="Y951" s="208" t="str">
        <f>IFERROR(VLOOKUP(X951,'Tablas de calculos'!$AZ$4:$BE$11,5,FALSE),"")</f>
        <v/>
      </c>
      <c r="Z951" s="208" t="str">
        <f>IFERROR(VLOOKUP(X951,'Tablas de calculos'!$AZ$4:$BE$11,6,FALSE),"")</f>
        <v/>
      </c>
    </row>
    <row r="952" spans="1:26" ht="60" x14ac:dyDescent="0.25">
      <c r="A952" s="232" t="s">
        <v>1187</v>
      </c>
      <c r="B952" s="61">
        <v>74</v>
      </c>
      <c r="C952" s="205" t="str">
        <f>+VLOOKUP(Tabla9[[#This Row],[Cod. Riesgo]],Tabla_Riesgos[[Número]:[Tipo de Riesgo]],6,FALSE)</f>
        <v>Seguridad de la Información</v>
      </c>
      <c r="D952" s="119" t="s">
        <v>45</v>
      </c>
      <c r="E952" s="120" t="s">
        <v>636</v>
      </c>
      <c r="F952" s="121"/>
      <c r="G952" s="122" t="s">
        <v>193</v>
      </c>
      <c r="H952" s="213"/>
      <c r="I952" s="207"/>
      <c r="J952" s="207"/>
      <c r="K952" s="207"/>
      <c r="L952" s="207"/>
      <c r="M952" s="207"/>
      <c r="N952" s="207"/>
      <c r="O952" s="207"/>
      <c r="P952" s="123">
        <f t="shared" si="60"/>
        <v>0</v>
      </c>
      <c r="Q952" s="208" t="str">
        <f t="shared" si="61"/>
        <v>Debil</v>
      </c>
      <c r="R952" s="207" t="s">
        <v>516</v>
      </c>
      <c r="S952" s="224" t="str">
        <f t="shared" si="62"/>
        <v>DebilFuerte</v>
      </c>
      <c r="T952" s="224">
        <f>IFERROR(VLOOKUP(S952,'Tablas de calculos'!$AU$16:$AV$24,2,FALSE),"")</f>
        <v>7</v>
      </c>
      <c r="U952" s="208" t="str">
        <f>IFERROR(VLOOKUP(T952,'Tablas de calculos'!$AV$16:$AY$24,4),"")</f>
        <v>Débil</v>
      </c>
      <c r="V952" s="207" t="s">
        <v>576</v>
      </c>
      <c r="W952" s="207" t="s">
        <v>578</v>
      </c>
      <c r="X952" s="123" t="str">
        <f t="shared" si="63"/>
        <v>DébilNo disminuyeDirectamente</v>
      </c>
      <c r="Y952" s="208" t="str">
        <f>IFERROR(VLOOKUP(X952,'Tablas de calculos'!$AZ$4:$BE$11,5,FALSE),"")</f>
        <v/>
      </c>
      <c r="Z952" s="208" t="str">
        <f>IFERROR(VLOOKUP(X952,'Tablas de calculos'!$AZ$4:$BE$11,6,FALSE),"")</f>
        <v/>
      </c>
    </row>
    <row r="953" spans="1:26" ht="60" x14ac:dyDescent="0.25">
      <c r="A953" s="232" t="s">
        <v>1187</v>
      </c>
      <c r="B953" s="61">
        <v>74</v>
      </c>
      <c r="C953" s="205" t="str">
        <f>+VLOOKUP(Tabla9[[#This Row],[Cod. Riesgo]],Tabla_Riesgos[[Número]:[Tipo de Riesgo]],6,FALSE)</f>
        <v>Seguridad de la Información</v>
      </c>
      <c r="D953" s="119" t="s">
        <v>45</v>
      </c>
      <c r="E953" s="120" t="s">
        <v>636</v>
      </c>
      <c r="F953" s="121"/>
      <c r="G953" s="122" t="s">
        <v>194</v>
      </c>
      <c r="H953" s="213"/>
      <c r="I953" s="207"/>
      <c r="J953" s="207"/>
      <c r="K953" s="207"/>
      <c r="L953" s="207"/>
      <c r="M953" s="207"/>
      <c r="N953" s="207"/>
      <c r="O953" s="207"/>
      <c r="P953" s="123">
        <f t="shared" si="60"/>
        <v>0</v>
      </c>
      <c r="Q953" s="208" t="str">
        <f t="shared" si="61"/>
        <v>Debil</v>
      </c>
      <c r="R953" s="207" t="s">
        <v>516</v>
      </c>
      <c r="S953" s="224" t="str">
        <f t="shared" si="62"/>
        <v>DebilFuerte</v>
      </c>
      <c r="T953" s="224">
        <f>IFERROR(VLOOKUP(S953,'Tablas de calculos'!$AU$16:$AV$24,2,FALSE),"")</f>
        <v>7</v>
      </c>
      <c r="U953" s="208" t="str">
        <f>IFERROR(VLOOKUP(T953,'Tablas de calculos'!$AV$16:$AY$24,4),"")</f>
        <v>Débil</v>
      </c>
      <c r="V953" s="207" t="s">
        <v>576</v>
      </c>
      <c r="W953" s="207" t="s">
        <v>578</v>
      </c>
      <c r="X953" s="123" t="str">
        <f t="shared" si="63"/>
        <v>DébilNo disminuyeDirectamente</v>
      </c>
      <c r="Y953" s="208" t="str">
        <f>IFERROR(VLOOKUP(X953,'Tablas de calculos'!$AZ$4:$BE$11,5,FALSE),"")</f>
        <v/>
      </c>
      <c r="Z953" s="208" t="str">
        <f>IFERROR(VLOOKUP(X953,'Tablas de calculos'!$AZ$4:$BE$11,6,FALSE),"")</f>
        <v/>
      </c>
    </row>
    <row r="954" spans="1:26" ht="60" x14ac:dyDescent="0.25">
      <c r="A954" s="232" t="s">
        <v>1187</v>
      </c>
      <c r="B954" s="61">
        <v>74</v>
      </c>
      <c r="C954" s="205" t="str">
        <f>+VLOOKUP(Tabla9[[#This Row],[Cod. Riesgo]],Tabla_Riesgos[[Número]:[Tipo de Riesgo]],6,FALSE)</f>
        <v>Seguridad de la Información</v>
      </c>
      <c r="D954" s="119" t="s">
        <v>45</v>
      </c>
      <c r="E954" s="120" t="s">
        <v>636</v>
      </c>
      <c r="F954" s="121"/>
      <c r="G954" s="122" t="s">
        <v>195</v>
      </c>
      <c r="H954" s="213"/>
      <c r="I954" s="207"/>
      <c r="J954" s="207"/>
      <c r="K954" s="207"/>
      <c r="L954" s="207"/>
      <c r="M954" s="207"/>
      <c r="N954" s="207"/>
      <c r="O954" s="207"/>
      <c r="P954" s="123">
        <f t="shared" si="60"/>
        <v>0</v>
      </c>
      <c r="Q954" s="208" t="str">
        <f t="shared" si="61"/>
        <v>Debil</v>
      </c>
      <c r="R954" s="207" t="s">
        <v>516</v>
      </c>
      <c r="S954" s="224" t="str">
        <f t="shared" si="62"/>
        <v>DebilFuerte</v>
      </c>
      <c r="T954" s="224">
        <f>IFERROR(VLOOKUP(S954,'Tablas de calculos'!$AU$16:$AV$24,2,FALSE),"")</f>
        <v>7</v>
      </c>
      <c r="U954" s="208" t="str">
        <f>IFERROR(VLOOKUP(T954,'Tablas de calculos'!$AV$16:$AY$24,4),"")</f>
        <v>Débil</v>
      </c>
      <c r="V954" s="207" t="s">
        <v>576</v>
      </c>
      <c r="W954" s="207" t="s">
        <v>578</v>
      </c>
      <c r="X954" s="123" t="str">
        <f t="shared" si="63"/>
        <v>DébilNo disminuyeDirectamente</v>
      </c>
      <c r="Y954" s="208" t="str">
        <f>IFERROR(VLOOKUP(X954,'Tablas de calculos'!$AZ$4:$BE$11,5,FALSE),"")</f>
        <v/>
      </c>
      <c r="Z954" s="208" t="str">
        <f>IFERROR(VLOOKUP(X954,'Tablas de calculos'!$AZ$4:$BE$11,6,FALSE),"")</f>
        <v/>
      </c>
    </row>
    <row r="955" spans="1:26" ht="60" x14ac:dyDescent="0.25">
      <c r="A955" s="232" t="s">
        <v>1187</v>
      </c>
      <c r="B955" s="61">
        <v>74</v>
      </c>
      <c r="C955" s="205" t="str">
        <f>+VLOOKUP(Tabla9[[#This Row],[Cod. Riesgo]],Tabla_Riesgos[[Número]:[Tipo de Riesgo]],6,FALSE)</f>
        <v>Seguridad de la Información</v>
      </c>
      <c r="D955" s="119" t="s">
        <v>45</v>
      </c>
      <c r="E955" s="120" t="s">
        <v>636</v>
      </c>
      <c r="F955" s="121"/>
      <c r="G955" s="122" t="s">
        <v>196</v>
      </c>
      <c r="H955" s="213"/>
      <c r="I955" s="207"/>
      <c r="J955" s="207"/>
      <c r="K955" s="207"/>
      <c r="L955" s="207"/>
      <c r="M955" s="207"/>
      <c r="N955" s="207"/>
      <c r="O955" s="207"/>
      <c r="P955" s="123">
        <f t="shared" si="60"/>
        <v>0</v>
      </c>
      <c r="Q955" s="208" t="str">
        <f t="shared" si="61"/>
        <v>Debil</v>
      </c>
      <c r="R955" s="207" t="s">
        <v>516</v>
      </c>
      <c r="S955" s="224" t="str">
        <f t="shared" si="62"/>
        <v>DebilFuerte</v>
      </c>
      <c r="T955" s="224">
        <f>IFERROR(VLOOKUP(S955,'Tablas de calculos'!$AU$16:$AV$24,2,FALSE),"")</f>
        <v>7</v>
      </c>
      <c r="U955" s="208" t="str">
        <f>IFERROR(VLOOKUP(T955,'Tablas de calculos'!$AV$16:$AY$24,4),"")</f>
        <v>Débil</v>
      </c>
      <c r="V955" s="207" t="s">
        <v>576</v>
      </c>
      <c r="W955" s="207" t="s">
        <v>578</v>
      </c>
      <c r="X955" s="123" t="str">
        <f t="shared" si="63"/>
        <v>DébilNo disminuyeDirectamente</v>
      </c>
      <c r="Y955" s="208" t="str">
        <f>IFERROR(VLOOKUP(X955,'Tablas de calculos'!$AZ$4:$BE$11,5,FALSE),"")</f>
        <v/>
      </c>
      <c r="Z955" s="208" t="str">
        <f>IFERROR(VLOOKUP(X955,'Tablas de calculos'!$AZ$4:$BE$11,6,FALSE),"")</f>
        <v/>
      </c>
    </row>
    <row r="956" spans="1:26" ht="75" x14ac:dyDescent="0.25">
      <c r="A956" s="232" t="s">
        <v>1187</v>
      </c>
      <c r="B956" s="61">
        <v>11</v>
      </c>
      <c r="C956" s="205" t="str">
        <f>+VLOOKUP(Tabla9[[#This Row],[Cod. Riesgo]],Tabla_Riesgos[[Número]:[Tipo de Riesgo]],6,FALSE)</f>
        <v>Corrupción</v>
      </c>
      <c r="D956" s="119" t="s">
        <v>12</v>
      </c>
      <c r="E956" s="120" t="s">
        <v>394</v>
      </c>
      <c r="F956" s="121"/>
      <c r="G956" s="122" t="s">
        <v>197</v>
      </c>
      <c r="H956" s="213"/>
      <c r="I956" s="207"/>
      <c r="J956" s="207"/>
      <c r="K956" s="207"/>
      <c r="L956" s="207"/>
      <c r="M956" s="207"/>
      <c r="N956" s="207"/>
      <c r="O956" s="207"/>
      <c r="P956" s="123">
        <f t="shared" si="60"/>
        <v>0</v>
      </c>
      <c r="Q956" s="208" t="str">
        <f t="shared" si="61"/>
        <v>Debil</v>
      </c>
      <c r="R956" s="207" t="s">
        <v>516</v>
      </c>
      <c r="S956" s="224" t="str">
        <f t="shared" si="62"/>
        <v>DebilFuerte</v>
      </c>
      <c r="T956" s="224">
        <f>IFERROR(VLOOKUP(S956,'Tablas de calculos'!$AU$16:$AV$24,2,FALSE),"")</f>
        <v>7</v>
      </c>
      <c r="U956" s="208" t="str">
        <f>IFERROR(VLOOKUP(T956,'Tablas de calculos'!$AV$16:$AY$24,4),"")</f>
        <v>Débil</v>
      </c>
      <c r="V956" s="207" t="s">
        <v>576</v>
      </c>
      <c r="W956" s="207" t="s">
        <v>578</v>
      </c>
      <c r="X956" s="123" t="str">
        <f t="shared" si="63"/>
        <v>DébilNo disminuyeDirectamente</v>
      </c>
      <c r="Y956" s="208" t="str">
        <f>IFERROR(VLOOKUP(X956,'Tablas de calculos'!$AZ$4:$BE$11,5,FALSE),"")</f>
        <v/>
      </c>
      <c r="Z956" s="208" t="str">
        <f>IFERROR(VLOOKUP(X956,'Tablas de calculos'!$AZ$4:$BE$11,6,FALSE),"")</f>
        <v/>
      </c>
    </row>
    <row r="957" spans="1:26" ht="75" x14ac:dyDescent="0.25">
      <c r="A957" s="232" t="s">
        <v>1187</v>
      </c>
      <c r="B957" s="61">
        <v>11</v>
      </c>
      <c r="C957" s="205" t="str">
        <f>+VLOOKUP(Tabla9[[#This Row],[Cod. Riesgo]],Tabla_Riesgos[[Número]:[Tipo de Riesgo]],6,FALSE)</f>
        <v>Corrupción</v>
      </c>
      <c r="D957" s="119" t="s">
        <v>12</v>
      </c>
      <c r="E957" s="120" t="s">
        <v>394</v>
      </c>
      <c r="F957" s="121"/>
      <c r="G957" s="122" t="s">
        <v>174</v>
      </c>
      <c r="H957" s="213"/>
      <c r="I957" s="207"/>
      <c r="J957" s="207"/>
      <c r="K957" s="207"/>
      <c r="L957" s="207"/>
      <c r="M957" s="207"/>
      <c r="N957" s="207"/>
      <c r="O957" s="207"/>
      <c r="P957" s="123">
        <f t="shared" si="60"/>
        <v>0</v>
      </c>
      <c r="Q957" s="208" t="str">
        <f t="shared" si="61"/>
        <v>Debil</v>
      </c>
      <c r="R957" s="207" t="s">
        <v>516</v>
      </c>
      <c r="S957" s="224" t="str">
        <f t="shared" si="62"/>
        <v>DebilFuerte</v>
      </c>
      <c r="T957" s="224">
        <f>IFERROR(VLOOKUP(S957,'Tablas de calculos'!$AU$16:$AV$24,2,FALSE),"")</f>
        <v>7</v>
      </c>
      <c r="U957" s="208" t="str">
        <f>IFERROR(VLOOKUP(T957,'Tablas de calculos'!$AV$16:$AY$24,4),"")</f>
        <v>Débil</v>
      </c>
      <c r="V957" s="207" t="s">
        <v>576</v>
      </c>
      <c r="W957" s="207" t="s">
        <v>578</v>
      </c>
      <c r="X957" s="123" t="str">
        <f t="shared" si="63"/>
        <v>DébilNo disminuyeDirectamente</v>
      </c>
      <c r="Y957" s="208" t="str">
        <f>IFERROR(VLOOKUP(X957,'Tablas de calculos'!$AZ$4:$BE$11,5,FALSE),"")</f>
        <v/>
      </c>
      <c r="Z957" s="208" t="str">
        <f>IFERROR(VLOOKUP(X957,'Tablas de calculos'!$AZ$4:$BE$11,6,FALSE),"")</f>
        <v/>
      </c>
    </row>
    <row r="958" spans="1:26" ht="75" x14ac:dyDescent="0.25">
      <c r="A958" s="232" t="s">
        <v>1187</v>
      </c>
      <c r="B958" s="61">
        <v>11</v>
      </c>
      <c r="C958" s="205" t="str">
        <f>+VLOOKUP(Tabla9[[#This Row],[Cod. Riesgo]],Tabla_Riesgos[[Número]:[Tipo de Riesgo]],6,FALSE)</f>
        <v>Corrupción</v>
      </c>
      <c r="D958" s="119" t="s">
        <v>12</v>
      </c>
      <c r="E958" s="120" t="s">
        <v>394</v>
      </c>
      <c r="F958" s="121"/>
      <c r="G958" s="122" t="s">
        <v>175</v>
      </c>
      <c r="H958" s="213"/>
      <c r="I958" s="207"/>
      <c r="J958" s="207"/>
      <c r="K958" s="207"/>
      <c r="L958" s="207"/>
      <c r="M958" s="207"/>
      <c r="N958" s="207"/>
      <c r="O958" s="207"/>
      <c r="P958" s="123">
        <f t="shared" si="60"/>
        <v>0</v>
      </c>
      <c r="Q958" s="208" t="str">
        <f t="shared" si="61"/>
        <v>Debil</v>
      </c>
      <c r="R958" s="207" t="s">
        <v>516</v>
      </c>
      <c r="S958" s="224" t="str">
        <f t="shared" si="62"/>
        <v>DebilFuerte</v>
      </c>
      <c r="T958" s="224">
        <f>IFERROR(VLOOKUP(S958,'Tablas de calculos'!$AU$16:$AV$24,2,FALSE),"")</f>
        <v>7</v>
      </c>
      <c r="U958" s="208" t="str">
        <f>IFERROR(VLOOKUP(T958,'Tablas de calculos'!$AV$16:$AY$24,4),"")</f>
        <v>Débil</v>
      </c>
      <c r="V958" s="207" t="s">
        <v>576</v>
      </c>
      <c r="W958" s="207" t="s">
        <v>578</v>
      </c>
      <c r="X958" s="123" t="str">
        <f t="shared" si="63"/>
        <v>DébilNo disminuyeDirectamente</v>
      </c>
      <c r="Y958" s="208" t="str">
        <f>IFERROR(VLOOKUP(X958,'Tablas de calculos'!$AZ$4:$BE$11,5,FALSE),"")</f>
        <v/>
      </c>
      <c r="Z958" s="208" t="str">
        <f>IFERROR(VLOOKUP(X958,'Tablas de calculos'!$AZ$4:$BE$11,6,FALSE),"")</f>
        <v/>
      </c>
    </row>
    <row r="959" spans="1:26" ht="75" x14ac:dyDescent="0.25">
      <c r="A959" s="232" t="s">
        <v>1187</v>
      </c>
      <c r="B959" s="61">
        <v>11</v>
      </c>
      <c r="C959" s="205" t="str">
        <f>+VLOOKUP(Tabla9[[#This Row],[Cod. Riesgo]],Tabla_Riesgos[[Número]:[Tipo de Riesgo]],6,FALSE)</f>
        <v>Corrupción</v>
      </c>
      <c r="D959" s="119" t="s">
        <v>12</v>
      </c>
      <c r="E959" s="120" t="s">
        <v>394</v>
      </c>
      <c r="F959" s="121"/>
      <c r="G959" s="122" t="s">
        <v>198</v>
      </c>
      <c r="H959" s="213"/>
      <c r="I959" s="207"/>
      <c r="J959" s="207"/>
      <c r="K959" s="207"/>
      <c r="L959" s="207"/>
      <c r="M959" s="207"/>
      <c r="N959" s="207"/>
      <c r="O959" s="207"/>
      <c r="P959" s="123">
        <f t="shared" si="60"/>
        <v>0</v>
      </c>
      <c r="Q959" s="208" t="str">
        <f t="shared" si="61"/>
        <v>Debil</v>
      </c>
      <c r="R959" s="207" t="s">
        <v>516</v>
      </c>
      <c r="S959" s="224" t="str">
        <f t="shared" si="62"/>
        <v>DebilFuerte</v>
      </c>
      <c r="T959" s="224">
        <f>IFERROR(VLOOKUP(S959,'Tablas de calculos'!$AU$16:$AV$24,2,FALSE),"")</f>
        <v>7</v>
      </c>
      <c r="U959" s="208" t="str">
        <f>IFERROR(VLOOKUP(T959,'Tablas de calculos'!$AV$16:$AY$24,4),"")</f>
        <v>Débil</v>
      </c>
      <c r="V959" s="207" t="s">
        <v>576</v>
      </c>
      <c r="W959" s="207" t="s">
        <v>578</v>
      </c>
      <c r="X959" s="123" t="str">
        <f t="shared" si="63"/>
        <v>DébilNo disminuyeDirectamente</v>
      </c>
      <c r="Y959" s="208" t="str">
        <f>IFERROR(VLOOKUP(X959,'Tablas de calculos'!$AZ$4:$BE$11,5,FALSE),"")</f>
        <v/>
      </c>
      <c r="Z959" s="208" t="str">
        <f>IFERROR(VLOOKUP(X959,'Tablas de calculos'!$AZ$4:$BE$11,6,FALSE),"")</f>
        <v/>
      </c>
    </row>
    <row r="960" spans="1:26" ht="75" x14ac:dyDescent="0.25">
      <c r="A960" s="232" t="s">
        <v>1187</v>
      </c>
      <c r="B960" s="61">
        <v>11</v>
      </c>
      <c r="C960" s="205" t="str">
        <f>+VLOOKUP(Tabla9[[#This Row],[Cod. Riesgo]],Tabla_Riesgos[[Número]:[Tipo de Riesgo]],6,FALSE)</f>
        <v>Corrupción</v>
      </c>
      <c r="D960" s="119" t="s">
        <v>12</v>
      </c>
      <c r="E960" s="120" t="s">
        <v>394</v>
      </c>
      <c r="F960" s="121"/>
      <c r="G960" s="122" t="s">
        <v>199</v>
      </c>
      <c r="H960" s="213"/>
      <c r="I960" s="207"/>
      <c r="J960" s="207"/>
      <c r="K960" s="207"/>
      <c r="L960" s="207"/>
      <c r="M960" s="207"/>
      <c r="N960" s="207"/>
      <c r="O960" s="207"/>
      <c r="P960" s="123">
        <f t="shared" si="60"/>
        <v>0</v>
      </c>
      <c r="Q960" s="208" t="str">
        <f t="shared" si="61"/>
        <v>Debil</v>
      </c>
      <c r="R960" s="207" t="s">
        <v>516</v>
      </c>
      <c r="S960" s="224" t="str">
        <f t="shared" si="62"/>
        <v>DebilFuerte</v>
      </c>
      <c r="T960" s="224">
        <f>IFERROR(VLOOKUP(S960,'Tablas de calculos'!$AU$16:$AV$24,2,FALSE),"")</f>
        <v>7</v>
      </c>
      <c r="U960" s="208" t="str">
        <f>IFERROR(VLOOKUP(T960,'Tablas de calculos'!$AV$16:$AY$24,4),"")</f>
        <v>Débil</v>
      </c>
      <c r="V960" s="207" t="s">
        <v>576</v>
      </c>
      <c r="W960" s="207" t="s">
        <v>578</v>
      </c>
      <c r="X960" s="123" t="str">
        <f t="shared" si="63"/>
        <v>DébilNo disminuyeDirectamente</v>
      </c>
      <c r="Y960" s="208" t="str">
        <f>IFERROR(VLOOKUP(X960,'Tablas de calculos'!$AZ$4:$BE$11,5,FALSE),"")</f>
        <v/>
      </c>
      <c r="Z960" s="208" t="str">
        <f>IFERROR(VLOOKUP(X960,'Tablas de calculos'!$AZ$4:$BE$11,6,FALSE),"")</f>
        <v/>
      </c>
    </row>
    <row r="961" spans="1:26" ht="75" x14ac:dyDescent="0.25">
      <c r="A961" s="232" t="s">
        <v>1187</v>
      </c>
      <c r="B961" s="61">
        <v>12</v>
      </c>
      <c r="C961" s="205" t="str">
        <f>+VLOOKUP(Tabla9[[#This Row],[Cod. Riesgo]],Tabla_Riesgos[[Número]:[Tipo de Riesgo]],6,FALSE)</f>
        <v>Estratégico</v>
      </c>
      <c r="D961" s="119" t="s">
        <v>12</v>
      </c>
      <c r="E961" s="120" t="s">
        <v>14</v>
      </c>
      <c r="F961" s="121"/>
      <c r="G961" s="122" t="s">
        <v>200</v>
      </c>
      <c r="H961" s="213"/>
      <c r="I961" s="207"/>
      <c r="J961" s="207"/>
      <c r="K961" s="207"/>
      <c r="L961" s="207"/>
      <c r="M961" s="207"/>
      <c r="N961" s="207"/>
      <c r="O961" s="207"/>
      <c r="P961" s="123">
        <f t="shared" si="60"/>
        <v>0</v>
      </c>
      <c r="Q961" s="208" t="str">
        <f t="shared" si="61"/>
        <v>Debil</v>
      </c>
      <c r="R961" s="207" t="s">
        <v>516</v>
      </c>
      <c r="S961" s="224" t="str">
        <f t="shared" si="62"/>
        <v>DebilFuerte</v>
      </c>
      <c r="T961" s="224">
        <f>IFERROR(VLOOKUP(S961,'Tablas de calculos'!$AU$16:$AV$24,2,FALSE),"")</f>
        <v>7</v>
      </c>
      <c r="U961" s="208" t="str">
        <f>IFERROR(VLOOKUP(T961,'Tablas de calculos'!$AV$16:$AY$24,4),"")</f>
        <v>Débil</v>
      </c>
      <c r="V961" s="207" t="s">
        <v>576</v>
      </c>
      <c r="W961" s="207" t="s">
        <v>578</v>
      </c>
      <c r="X961" s="123" t="str">
        <f t="shared" si="63"/>
        <v>DébilNo disminuyeDirectamente</v>
      </c>
      <c r="Y961" s="208" t="str">
        <f>IFERROR(VLOOKUP(X961,'Tablas de calculos'!$AZ$4:$BE$11,5,FALSE),"")</f>
        <v/>
      </c>
      <c r="Z961" s="208" t="str">
        <f>IFERROR(VLOOKUP(X961,'Tablas de calculos'!$AZ$4:$BE$11,6,FALSE),"")</f>
        <v/>
      </c>
    </row>
    <row r="962" spans="1:26" ht="75" x14ac:dyDescent="0.25">
      <c r="A962" s="232" t="s">
        <v>1187</v>
      </c>
      <c r="B962" s="61">
        <v>12</v>
      </c>
      <c r="C962" s="205" t="str">
        <f>+VLOOKUP(Tabla9[[#This Row],[Cod. Riesgo]],Tabla_Riesgos[[Número]:[Tipo de Riesgo]],6,FALSE)</f>
        <v>Estratégico</v>
      </c>
      <c r="D962" s="119" t="s">
        <v>12</v>
      </c>
      <c r="E962" s="120" t="s">
        <v>14</v>
      </c>
      <c r="F962" s="121"/>
      <c r="G962" s="122" t="s">
        <v>201</v>
      </c>
      <c r="H962" s="213"/>
      <c r="I962" s="207"/>
      <c r="J962" s="207"/>
      <c r="K962" s="207"/>
      <c r="L962" s="207"/>
      <c r="M962" s="207"/>
      <c r="N962" s="207"/>
      <c r="O962" s="207"/>
      <c r="P962" s="123">
        <f t="shared" si="60"/>
        <v>0</v>
      </c>
      <c r="Q962" s="208" t="str">
        <f t="shared" si="61"/>
        <v>Debil</v>
      </c>
      <c r="R962" s="207" t="s">
        <v>516</v>
      </c>
      <c r="S962" s="224" t="str">
        <f t="shared" si="62"/>
        <v>DebilFuerte</v>
      </c>
      <c r="T962" s="224">
        <f>IFERROR(VLOOKUP(S962,'Tablas de calculos'!$AU$16:$AV$24,2,FALSE),"")</f>
        <v>7</v>
      </c>
      <c r="U962" s="208" t="str">
        <f>IFERROR(VLOOKUP(T962,'Tablas de calculos'!$AV$16:$AY$24,4),"")</f>
        <v>Débil</v>
      </c>
      <c r="V962" s="207" t="s">
        <v>576</v>
      </c>
      <c r="W962" s="207" t="s">
        <v>578</v>
      </c>
      <c r="X962" s="123" t="str">
        <f t="shared" si="63"/>
        <v>DébilNo disminuyeDirectamente</v>
      </c>
      <c r="Y962" s="208" t="str">
        <f>IFERROR(VLOOKUP(X962,'Tablas de calculos'!$AZ$4:$BE$11,5,FALSE),"")</f>
        <v/>
      </c>
      <c r="Z962" s="208" t="str">
        <f>IFERROR(VLOOKUP(X962,'Tablas de calculos'!$AZ$4:$BE$11,6,FALSE),"")</f>
        <v/>
      </c>
    </row>
    <row r="963" spans="1:26" ht="75" x14ac:dyDescent="0.25">
      <c r="A963" s="232" t="s">
        <v>1187</v>
      </c>
      <c r="B963" s="61">
        <v>12</v>
      </c>
      <c r="C963" s="205" t="str">
        <f>+VLOOKUP(Tabla9[[#This Row],[Cod. Riesgo]],Tabla_Riesgos[[Número]:[Tipo de Riesgo]],6,FALSE)</f>
        <v>Estratégico</v>
      </c>
      <c r="D963" s="119" t="s">
        <v>12</v>
      </c>
      <c r="E963" s="120" t="s">
        <v>14</v>
      </c>
      <c r="F963" s="121"/>
      <c r="G963" s="122" t="s">
        <v>202</v>
      </c>
      <c r="H963" s="213"/>
      <c r="I963" s="207"/>
      <c r="J963" s="207"/>
      <c r="K963" s="207"/>
      <c r="L963" s="207"/>
      <c r="M963" s="207"/>
      <c r="N963" s="207"/>
      <c r="O963" s="207"/>
      <c r="P963" s="123">
        <f t="shared" si="60"/>
        <v>0</v>
      </c>
      <c r="Q963" s="208" t="str">
        <f t="shared" si="61"/>
        <v>Debil</v>
      </c>
      <c r="R963" s="207" t="s">
        <v>516</v>
      </c>
      <c r="S963" s="224" t="str">
        <f t="shared" si="62"/>
        <v>DebilFuerte</v>
      </c>
      <c r="T963" s="224">
        <f>IFERROR(VLOOKUP(S963,'Tablas de calculos'!$AU$16:$AV$24,2,FALSE),"")</f>
        <v>7</v>
      </c>
      <c r="U963" s="208" t="str">
        <f>IFERROR(VLOOKUP(T963,'Tablas de calculos'!$AV$16:$AY$24,4),"")</f>
        <v>Débil</v>
      </c>
      <c r="V963" s="207" t="s">
        <v>576</v>
      </c>
      <c r="W963" s="207" t="s">
        <v>578</v>
      </c>
      <c r="X963" s="123" t="str">
        <f t="shared" si="63"/>
        <v>DébilNo disminuyeDirectamente</v>
      </c>
      <c r="Y963" s="208" t="str">
        <f>IFERROR(VLOOKUP(X963,'Tablas de calculos'!$AZ$4:$BE$11,5,FALSE),"")</f>
        <v/>
      </c>
      <c r="Z963" s="208" t="str">
        <f>IFERROR(VLOOKUP(X963,'Tablas de calculos'!$AZ$4:$BE$11,6,FALSE),"")</f>
        <v/>
      </c>
    </row>
    <row r="964" spans="1:26" ht="45" x14ac:dyDescent="0.25">
      <c r="A964" s="232" t="s">
        <v>1187</v>
      </c>
      <c r="B964" s="61">
        <v>13</v>
      </c>
      <c r="C964" s="205" t="str">
        <f>+VLOOKUP(Tabla9[[#This Row],[Cod. Riesgo]],Tabla_Riesgos[[Número]:[Tipo de Riesgo]],6,FALSE)</f>
        <v>Corrupción</v>
      </c>
      <c r="D964" s="119" t="s">
        <v>12</v>
      </c>
      <c r="E964" s="120" t="s">
        <v>15</v>
      </c>
      <c r="F964" s="121"/>
      <c r="G964" s="122" t="s">
        <v>203</v>
      </c>
      <c r="H964" s="213"/>
      <c r="I964" s="207"/>
      <c r="J964" s="207"/>
      <c r="K964" s="207"/>
      <c r="L964" s="207"/>
      <c r="M964" s="207"/>
      <c r="N964" s="207"/>
      <c r="O964" s="207"/>
      <c r="P964" s="123">
        <f t="shared" si="60"/>
        <v>0</v>
      </c>
      <c r="Q964" s="208" t="str">
        <f t="shared" si="61"/>
        <v>Debil</v>
      </c>
      <c r="R964" s="207" t="s">
        <v>516</v>
      </c>
      <c r="S964" s="224" t="str">
        <f t="shared" si="62"/>
        <v>DebilFuerte</v>
      </c>
      <c r="T964" s="224">
        <f>IFERROR(VLOOKUP(S964,'Tablas de calculos'!$AU$16:$AV$24,2,FALSE),"")</f>
        <v>7</v>
      </c>
      <c r="U964" s="208" t="str">
        <f>IFERROR(VLOOKUP(T964,'Tablas de calculos'!$AV$16:$AY$24,4),"")</f>
        <v>Débil</v>
      </c>
      <c r="V964" s="207" t="s">
        <v>576</v>
      </c>
      <c r="W964" s="207" t="s">
        <v>578</v>
      </c>
      <c r="X964" s="123" t="str">
        <f t="shared" si="63"/>
        <v>DébilNo disminuyeDirectamente</v>
      </c>
      <c r="Y964" s="208" t="str">
        <f>IFERROR(VLOOKUP(X964,'Tablas de calculos'!$AZ$4:$BE$11,5,FALSE),"")</f>
        <v/>
      </c>
      <c r="Z964" s="208" t="str">
        <f>IFERROR(VLOOKUP(X964,'Tablas de calculos'!$AZ$4:$BE$11,6,FALSE),"")</f>
        <v/>
      </c>
    </row>
    <row r="965" spans="1:26" ht="45" x14ac:dyDescent="0.25">
      <c r="A965" s="232" t="s">
        <v>1187</v>
      </c>
      <c r="B965" s="61">
        <v>13</v>
      </c>
      <c r="C965" s="205" t="str">
        <f>+VLOOKUP(Tabla9[[#This Row],[Cod. Riesgo]],Tabla_Riesgos[[Número]:[Tipo de Riesgo]],6,FALSE)</f>
        <v>Corrupción</v>
      </c>
      <c r="D965" s="119" t="s">
        <v>12</v>
      </c>
      <c r="E965" s="120" t="s">
        <v>15</v>
      </c>
      <c r="F965" s="121"/>
      <c r="G965" s="122" t="s">
        <v>185</v>
      </c>
      <c r="H965" s="213"/>
      <c r="I965" s="207"/>
      <c r="J965" s="207"/>
      <c r="K965" s="207"/>
      <c r="L965" s="207"/>
      <c r="M965" s="207"/>
      <c r="N965" s="207"/>
      <c r="O965" s="207"/>
      <c r="P965" s="123">
        <f t="shared" ref="P965:P1028" si="64">IFERROR(IF(I965="Asignado",15,0)+IF(J965="Adecuado",15,0)+IF(K965="Oportuna",15,0)+IF(L965="Prevenir",15,0)+IF(L965="Detectar",10,0)+IF(M965="Confiable",15,0)+IF(N965="Se investigan y resuelven oportunamente",15,0)+IF(O965="Completa",10,0)+IF(O965="Incompleta",5,0),"")</f>
        <v>0</v>
      </c>
      <c r="Q965" s="208" t="str">
        <f t="shared" ref="Q965:Q1028" si="65">IF(P965&lt;86,"Debil",IF(P965&lt;96,"Moderado","Fuerte"))</f>
        <v>Debil</v>
      </c>
      <c r="R965" s="207" t="s">
        <v>516</v>
      </c>
      <c r="S965" s="224" t="str">
        <f t="shared" ref="S965:S1028" si="66">_xlfn.CONCAT(Q965,R965)</f>
        <v>DebilFuerte</v>
      </c>
      <c r="T965" s="224">
        <f>IFERROR(VLOOKUP(S965,'Tablas de calculos'!$AU$16:$AV$24,2,FALSE),"")</f>
        <v>7</v>
      </c>
      <c r="U965" s="208" t="str">
        <f>IFERROR(VLOOKUP(T965,'Tablas de calculos'!$AV$16:$AY$24,4),"")</f>
        <v>Débil</v>
      </c>
      <c r="V965" s="207" t="s">
        <v>576</v>
      </c>
      <c r="W965" s="207" t="s">
        <v>578</v>
      </c>
      <c r="X965" s="123" t="str">
        <f t="shared" ref="X965:X1028" si="67">CONCATENATE(U965,V965,W965)</f>
        <v>DébilNo disminuyeDirectamente</v>
      </c>
      <c r="Y965" s="208" t="str">
        <f>IFERROR(VLOOKUP(X965,'Tablas de calculos'!$AZ$4:$BE$11,5,FALSE),"")</f>
        <v/>
      </c>
      <c r="Z965" s="208" t="str">
        <f>IFERROR(VLOOKUP(X965,'Tablas de calculos'!$AZ$4:$BE$11,6,FALSE),"")</f>
        <v/>
      </c>
    </row>
    <row r="966" spans="1:26" ht="45" x14ac:dyDescent="0.25">
      <c r="A966" s="232" t="s">
        <v>1187</v>
      </c>
      <c r="B966" s="61">
        <v>13</v>
      </c>
      <c r="C966" s="205" t="str">
        <f>+VLOOKUP(Tabla9[[#This Row],[Cod. Riesgo]],Tabla_Riesgos[[Número]:[Tipo de Riesgo]],6,FALSE)</f>
        <v>Corrupción</v>
      </c>
      <c r="D966" s="119" t="s">
        <v>12</v>
      </c>
      <c r="E966" s="120" t="s">
        <v>15</v>
      </c>
      <c r="F966" s="121"/>
      <c r="G966" s="122" t="s">
        <v>177</v>
      </c>
      <c r="H966" s="213"/>
      <c r="I966" s="207"/>
      <c r="J966" s="207"/>
      <c r="K966" s="207"/>
      <c r="L966" s="207"/>
      <c r="M966" s="207"/>
      <c r="N966" s="207"/>
      <c r="O966" s="207"/>
      <c r="P966" s="123">
        <f t="shared" si="64"/>
        <v>0</v>
      </c>
      <c r="Q966" s="208" t="str">
        <f t="shared" si="65"/>
        <v>Debil</v>
      </c>
      <c r="R966" s="207" t="s">
        <v>516</v>
      </c>
      <c r="S966" s="224" t="str">
        <f t="shared" si="66"/>
        <v>DebilFuerte</v>
      </c>
      <c r="T966" s="224">
        <f>IFERROR(VLOOKUP(S966,'Tablas de calculos'!$AU$16:$AV$24,2,FALSE),"")</f>
        <v>7</v>
      </c>
      <c r="U966" s="208" t="str">
        <f>IFERROR(VLOOKUP(T966,'Tablas de calculos'!$AV$16:$AY$24,4),"")</f>
        <v>Débil</v>
      </c>
      <c r="V966" s="207" t="s">
        <v>576</v>
      </c>
      <c r="W966" s="207" t="s">
        <v>578</v>
      </c>
      <c r="X966" s="123" t="str">
        <f t="shared" si="67"/>
        <v>DébilNo disminuyeDirectamente</v>
      </c>
      <c r="Y966" s="208" t="str">
        <f>IFERROR(VLOOKUP(X966,'Tablas de calculos'!$AZ$4:$BE$11,5,FALSE),"")</f>
        <v/>
      </c>
      <c r="Z966" s="208" t="str">
        <f>IFERROR(VLOOKUP(X966,'Tablas de calculos'!$AZ$4:$BE$11,6,FALSE),"")</f>
        <v/>
      </c>
    </row>
    <row r="967" spans="1:26" ht="60" x14ac:dyDescent="0.25">
      <c r="A967" s="232" t="s">
        <v>1187</v>
      </c>
      <c r="B967" s="61">
        <v>14</v>
      </c>
      <c r="C967" s="205" t="str">
        <f>+VLOOKUP(Tabla9[[#This Row],[Cod. Riesgo]],Tabla_Riesgos[[Número]:[Tipo de Riesgo]],6,FALSE)</f>
        <v>Operativo</v>
      </c>
      <c r="D967" s="119" t="s">
        <v>35</v>
      </c>
      <c r="E967" s="120" t="s">
        <v>626</v>
      </c>
      <c r="F967" s="121"/>
      <c r="G967" s="122" t="s">
        <v>204</v>
      </c>
      <c r="H967" s="213"/>
      <c r="I967" s="207"/>
      <c r="J967" s="207"/>
      <c r="K967" s="207"/>
      <c r="L967" s="207"/>
      <c r="M967" s="207"/>
      <c r="N967" s="207"/>
      <c r="O967" s="207"/>
      <c r="P967" s="123">
        <f t="shared" si="64"/>
        <v>0</v>
      </c>
      <c r="Q967" s="208" t="str">
        <f t="shared" si="65"/>
        <v>Debil</v>
      </c>
      <c r="R967" s="207" t="s">
        <v>516</v>
      </c>
      <c r="S967" s="224" t="str">
        <f t="shared" si="66"/>
        <v>DebilFuerte</v>
      </c>
      <c r="T967" s="224">
        <f>IFERROR(VLOOKUP(S967,'Tablas de calculos'!$AU$16:$AV$24,2,FALSE),"")</f>
        <v>7</v>
      </c>
      <c r="U967" s="208" t="str">
        <f>IFERROR(VLOOKUP(T967,'Tablas de calculos'!$AV$16:$AY$24,4),"")</f>
        <v>Débil</v>
      </c>
      <c r="V967" s="207" t="s">
        <v>576</v>
      </c>
      <c r="W967" s="207" t="s">
        <v>578</v>
      </c>
      <c r="X967" s="123" t="str">
        <f t="shared" si="67"/>
        <v>DébilNo disminuyeDirectamente</v>
      </c>
      <c r="Y967" s="208" t="str">
        <f>IFERROR(VLOOKUP(X967,'Tablas de calculos'!$AZ$4:$BE$11,5,FALSE),"")</f>
        <v/>
      </c>
      <c r="Z967" s="208" t="str">
        <f>IFERROR(VLOOKUP(X967,'Tablas de calculos'!$AZ$4:$BE$11,6,FALSE),"")</f>
        <v/>
      </c>
    </row>
    <row r="968" spans="1:26" ht="75" x14ac:dyDescent="0.25">
      <c r="A968" s="232" t="s">
        <v>1187</v>
      </c>
      <c r="B968" s="61">
        <v>14</v>
      </c>
      <c r="C968" s="205" t="str">
        <f>+VLOOKUP(Tabla9[[#This Row],[Cod. Riesgo]],Tabla_Riesgos[[Número]:[Tipo de Riesgo]],6,FALSE)</f>
        <v>Operativo</v>
      </c>
      <c r="D968" s="119" t="s">
        <v>35</v>
      </c>
      <c r="E968" s="120" t="s">
        <v>626</v>
      </c>
      <c r="F968" s="121"/>
      <c r="G968" s="122" t="s">
        <v>205</v>
      </c>
      <c r="H968" s="213"/>
      <c r="I968" s="207"/>
      <c r="J968" s="207"/>
      <c r="K968" s="207"/>
      <c r="L968" s="207"/>
      <c r="M968" s="207"/>
      <c r="N968" s="207"/>
      <c r="O968" s="207"/>
      <c r="P968" s="123">
        <f t="shared" si="64"/>
        <v>0</v>
      </c>
      <c r="Q968" s="208" t="str">
        <f t="shared" si="65"/>
        <v>Debil</v>
      </c>
      <c r="R968" s="207" t="s">
        <v>516</v>
      </c>
      <c r="S968" s="224" t="str">
        <f t="shared" si="66"/>
        <v>DebilFuerte</v>
      </c>
      <c r="T968" s="224">
        <f>IFERROR(VLOOKUP(S968,'Tablas de calculos'!$AU$16:$AV$24,2,FALSE),"")</f>
        <v>7</v>
      </c>
      <c r="U968" s="208" t="str">
        <f>IFERROR(VLOOKUP(T968,'Tablas de calculos'!$AV$16:$AY$24,4),"")</f>
        <v>Débil</v>
      </c>
      <c r="V968" s="207" t="s">
        <v>576</v>
      </c>
      <c r="W968" s="207" t="s">
        <v>578</v>
      </c>
      <c r="X968" s="123" t="str">
        <f t="shared" si="67"/>
        <v>DébilNo disminuyeDirectamente</v>
      </c>
      <c r="Y968" s="208" t="str">
        <f>IFERROR(VLOOKUP(X968,'Tablas de calculos'!$AZ$4:$BE$11,5,FALSE),"")</f>
        <v/>
      </c>
      <c r="Z968" s="208" t="str">
        <f>IFERROR(VLOOKUP(X968,'Tablas de calculos'!$AZ$4:$BE$11,6,FALSE),"")</f>
        <v/>
      </c>
    </row>
    <row r="969" spans="1:26" ht="45" x14ac:dyDescent="0.25">
      <c r="A969" s="232" t="s">
        <v>1187</v>
      </c>
      <c r="B969" s="61">
        <v>14</v>
      </c>
      <c r="C969" s="205" t="str">
        <f>+VLOOKUP(Tabla9[[#This Row],[Cod. Riesgo]],Tabla_Riesgos[[Número]:[Tipo de Riesgo]],6,FALSE)</f>
        <v>Operativo</v>
      </c>
      <c r="D969" s="119" t="s">
        <v>35</v>
      </c>
      <c r="E969" s="120" t="s">
        <v>626</v>
      </c>
      <c r="F969" s="121"/>
      <c r="G969" s="122" t="s">
        <v>206</v>
      </c>
      <c r="H969" s="213"/>
      <c r="I969" s="207"/>
      <c r="J969" s="207"/>
      <c r="K969" s="207"/>
      <c r="L969" s="207"/>
      <c r="M969" s="207"/>
      <c r="N969" s="207"/>
      <c r="O969" s="207"/>
      <c r="P969" s="123">
        <f t="shared" si="64"/>
        <v>0</v>
      </c>
      <c r="Q969" s="208" t="str">
        <f t="shared" si="65"/>
        <v>Debil</v>
      </c>
      <c r="R969" s="207" t="s">
        <v>516</v>
      </c>
      <c r="S969" s="224" t="str">
        <f t="shared" si="66"/>
        <v>DebilFuerte</v>
      </c>
      <c r="T969" s="224">
        <f>IFERROR(VLOOKUP(S969,'Tablas de calculos'!$AU$16:$AV$24,2,FALSE),"")</f>
        <v>7</v>
      </c>
      <c r="U969" s="208" t="str">
        <f>IFERROR(VLOOKUP(T969,'Tablas de calculos'!$AV$16:$AY$24,4),"")</f>
        <v>Débil</v>
      </c>
      <c r="V969" s="207" t="s">
        <v>576</v>
      </c>
      <c r="W969" s="207" t="s">
        <v>578</v>
      </c>
      <c r="X969" s="123" t="str">
        <f t="shared" si="67"/>
        <v>DébilNo disminuyeDirectamente</v>
      </c>
      <c r="Y969" s="208" t="str">
        <f>IFERROR(VLOOKUP(X969,'Tablas de calculos'!$AZ$4:$BE$11,5,FALSE),"")</f>
        <v/>
      </c>
      <c r="Z969" s="208" t="str">
        <f>IFERROR(VLOOKUP(X969,'Tablas de calculos'!$AZ$4:$BE$11,6,FALSE),"")</f>
        <v/>
      </c>
    </row>
    <row r="970" spans="1:26" ht="90" x14ac:dyDescent="0.25">
      <c r="A970" s="232" t="s">
        <v>1187</v>
      </c>
      <c r="B970" s="61">
        <v>15</v>
      </c>
      <c r="C970" s="205" t="str">
        <f>+VLOOKUP(Tabla9[[#This Row],[Cod. Riesgo]],Tabla_Riesgos[[Número]:[Tipo de Riesgo]],6,FALSE)</f>
        <v>Operativo</v>
      </c>
      <c r="D970" s="119" t="s">
        <v>38</v>
      </c>
      <c r="E970" s="120" t="s">
        <v>17</v>
      </c>
      <c r="F970" s="121"/>
      <c r="G970" s="122" t="s">
        <v>207</v>
      </c>
      <c r="H970" s="213"/>
      <c r="I970" s="207"/>
      <c r="J970" s="207"/>
      <c r="K970" s="207"/>
      <c r="L970" s="207"/>
      <c r="M970" s="207"/>
      <c r="N970" s="207"/>
      <c r="O970" s="207"/>
      <c r="P970" s="123">
        <f t="shared" si="64"/>
        <v>0</v>
      </c>
      <c r="Q970" s="208" t="str">
        <f t="shared" si="65"/>
        <v>Debil</v>
      </c>
      <c r="R970" s="207" t="s">
        <v>516</v>
      </c>
      <c r="S970" s="224" t="str">
        <f t="shared" si="66"/>
        <v>DebilFuerte</v>
      </c>
      <c r="T970" s="224">
        <f>IFERROR(VLOOKUP(S970,'Tablas de calculos'!$AU$16:$AV$24,2,FALSE),"")</f>
        <v>7</v>
      </c>
      <c r="U970" s="208" t="str">
        <f>IFERROR(VLOOKUP(T970,'Tablas de calculos'!$AV$16:$AY$24,4),"")</f>
        <v>Débil</v>
      </c>
      <c r="V970" s="207" t="s">
        <v>576</v>
      </c>
      <c r="W970" s="207" t="s">
        <v>578</v>
      </c>
      <c r="X970" s="123" t="str">
        <f t="shared" si="67"/>
        <v>DébilNo disminuyeDirectamente</v>
      </c>
      <c r="Y970" s="208" t="str">
        <f>IFERROR(VLOOKUP(X970,'Tablas de calculos'!$AZ$4:$BE$11,5,FALSE),"")</f>
        <v/>
      </c>
      <c r="Z970" s="208" t="str">
        <f>IFERROR(VLOOKUP(X970,'Tablas de calculos'!$AZ$4:$BE$11,6,FALSE),"")</f>
        <v/>
      </c>
    </row>
    <row r="971" spans="1:26" ht="60" x14ac:dyDescent="0.25">
      <c r="A971" s="232" t="s">
        <v>1187</v>
      </c>
      <c r="B971" s="61">
        <v>15</v>
      </c>
      <c r="C971" s="205" t="str">
        <f>+VLOOKUP(Tabla9[[#This Row],[Cod. Riesgo]],Tabla_Riesgos[[Número]:[Tipo de Riesgo]],6,FALSE)</f>
        <v>Operativo</v>
      </c>
      <c r="D971" s="119" t="s">
        <v>38</v>
      </c>
      <c r="E971" s="120" t="s">
        <v>17</v>
      </c>
      <c r="F971" s="121"/>
      <c r="G971" s="122" t="s">
        <v>208</v>
      </c>
      <c r="H971" s="213"/>
      <c r="I971" s="207"/>
      <c r="J971" s="207"/>
      <c r="K971" s="207"/>
      <c r="L971" s="207"/>
      <c r="M971" s="207"/>
      <c r="N971" s="207"/>
      <c r="O971" s="207"/>
      <c r="P971" s="123">
        <f t="shared" si="64"/>
        <v>0</v>
      </c>
      <c r="Q971" s="208" t="str">
        <f t="shared" si="65"/>
        <v>Debil</v>
      </c>
      <c r="R971" s="207" t="s">
        <v>516</v>
      </c>
      <c r="S971" s="224" t="str">
        <f t="shared" si="66"/>
        <v>DebilFuerte</v>
      </c>
      <c r="T971" s="224">
        <f>IFERROR(VLOOKUP(S971,'Tablas de calculos'!$AU$16:$AV$24,2,FALSE),"")</f>
        <v>7</v>
      </c>
      <c r="U971" s="208" t="str">
        <f>IFERROR(VLOOKUP(T971,'Tablas de calculos'!$AV$16:$AY$24,4),"")</f>
        <v>Débil</v>
      </c>
      <c r="V971" s="207" t="s">
        <v>576</v>
      </c>
      <c r="W971" s="207" t="s">
        <v>578</v>
      </c>
      <c r="X971" s="123" t="str">
        <f t="shared" si="67"/>
        <v>DébilNo disminuyeDirectamente</v>
      </c>
      <c r="Y971" s="208" t="str">
        <f>IFERROR(VLOOKUP(X971,'Tablas de calculos'!$AZ$4:$BE$11,5,FALSE),"")</f>
        <v/>
      </c>
      <c r="Z971" s="208" t="str">
        <f>IFERROR(VLOOKUP(X971,'Tablas de calculos'!$AZ$4:$BE$11,6,FALSE),"")</f>
        <v/>
      </c>
    </row>
    <row r="972" spans="1:26" ht="45" x14ac:dyDescent="0.25">
      <c r="A972" s="232" t="s">
        <v>1187</v>
      </c>
      <c r="B972" s="61">
        <v>15</v>
      </c>
      <c r="C972" s="205" t="str">
        <f>+VLOOKUP(Tabla9[[#This Row],[Cod. Riesgo]],Tabla_Riesgos[[Número]:[Tipo de Riesgo]],6,FALSE)</f>
        <v>Operativo</v>
      </c>
      <c r="D972" s="119" t="s">
        <v>38</v>
      </c>
      <c r="E972" s="120" t="s">
        <v>17</v>
      </c>
      <c r="F972" s="121"/>
      <c r="G972" s="122" t="s">
        <v>209</v>
      </c>
      <c r="H972" s="213"/>
      <c r="I972" s="207"/>
      <c r="J972" s="207"/>
      <c r="K972" s="207"/>
      <c r="L972" s="207"/>
      <c r="M972" s="207"/>
      <c r="N972" s="207"/>
      <c r="O972" s="207"/>
      <c r="P972" s="123">
        <f t="shared" si="64"/>
        <v>0</v>
      </c>
      <c r="Q972" s="208" t="str">
        <f t="shared" si="65"/>
        <v>Debil</v>
      </c>
      <c r="R972" s="207" t="s">
        <v>516</v>
      </c>
      <c r="S972" s="224" t="str">
        <f t="shared" si="66"/>
        <v>DebilFuerte</v>
      </c>
      <c r="T972" s="224">
        <f>IFERROR(VLOOKUP(S972,'Tablas de calculos'!$AU$16:$AV$24,2,FALSE),"")</f>
        <v>7</v>
      </c>
      <c r="U972" s="208" t="str">
        <f>IFERROR(VLOOKUP(T972,'Tablas de calculos'!$AV$16:$AY$24,4),"")</f>
        <v>Débil</v>
      </c>
      <c r="V972" s="207" t="s">
        <v>576</v>
      </c>
      <c r="W972" s="207" t="s">
        <v>578</v>
      </c>
      <c r="X972" s="123" t="str">
        <f t="shared" si="67"/>
        <v>DébilNo disminuyeDirectamente</v>
      </c>
      <c r="Y972" s="208" t="str">
        <f>IFERROR(VLOOKUP(X972,'Tablas de calculos'!$AZ$4:$BE$11,5,FALSE),"")</f>
        <v/>
      </c>
      <c r="Z972" s="208" t="str">
        <f>IFERROR(VLOOKUP(X972,'Tablas de calculos'!$AZ$4:$BE$11,6,FALSE),"")</f>
        <v/>
      </c>
    </row>
    <row r="973" spans="1:26" ht="45" x14ac:dyDescent="0.25">
      <c r="A973" s="232" t="s">
        <v>1187</v>
      </c>
      <c r="B973" s="61">
        <v>16</v>
      </c>
      <c r="C973" s="205" t="str">
        <f>+VLOOKUP(Tabla9[[#This Row],[Cod. Riesgo]],Tabla_Riesgos[[Número]:[Tipo de Riesgo]],6,FALSE)</f>
        <v>Estratégico</v>
      </c>
      <c r="D973" s="119" t="s">
        <v>33</v>
      </c>
      <c r="E973" s="120" t="s">
        <v>19</v>
      </c>
      <c r="F973" s="121"/>
      <c r="G973" s="122" t="s">
        <v>210</v>
      </c>
      <c r="H973" s="213"/>
      <c r="I973" s="207"/>
      <c r="J973" s="207"/>
      <c r="K973" s="207"/>
      <c r="L973" s="207"/>
      <c r="M973" s="207"/>
      <c r="N973" s="207"/>
      <c r="O973" s="207"/>
      <c r="P973" s="123">
        <f t="shared" si="64"/>
        <v>0</v>
      </c>
      <c r="Q973" s="208" t="str">
        <f t="shared" si="65"/>
        <v>Debil</v>
      </c>
      <c r="R973" s="207" t="s">
        <v>516</v>
      </c>
      <c r="S973" s="224" t="str">
        <f t="shared" si="66"/>
        <v>DebilFuerte</v>
      </c>
      <c r="T973" s="224">
        <f>IFERROR(VLOOKUP(S973,'Tablas de calculos'!$AU$16:$AV$24,2,FALSE),"")</f>
        <v>7</v>
      </c>
      <c r="U973" s="208" t="str">
        <f>IFERROR(VLOOKUP(T973,'Tablas de calculos'!$AV$16:$AY$24,4),"")</f>
        <v>Débil</v>
      </c>
      <c r="V973" s="207" t="s">
        <v>576</v>
      </c>
      <c r="W973" s="207" t="s">
        <v>578</v>
      </c>
      <c r="X973" s="123" t="str">
        <f t="shared" si="67"/>
        <v>DébilNo disminuyeDirectamente</v>
      </c>
      <c r="Y973" s="208" t="str">
        <f>IFERROR(VLOOKUP(X973,'Tablas de calculos'!$AZ$4:$BE$11,5,FALSE),"")</f>
        <v/>
      </c>
      <c r="Z973" s="208" t="str">
        <f>IFERROR(VLOOKUP(X973,'Tablas de calculos'!$AZ$4:$BE$11,6,FALSE),"")</f>
        <v/>
      </c>
    </row>
    <row r="974" spans="1:26" ht="60" x14ac:dyDescent="0.25">
      <c r="A974" s="232" t="s">
        <v>1187</v>
      </c>
      <c r="B974" s="61">
        <v>16</v>
      </c>
      <c r="C974" s="205" t="str">
        <f>+VLOOKUP(Tabla9[[#This Row],[Cod. Riesgo]],Tabla_Riesgos[[Número]:[Tipo de Riesgo]],6,FALSE)</f>
        <v>Estratégico</v>
      </c>
      <c r="D974" s="119" t="s">
        <v>33</v>
      </c>
      <c r="E974" s="120" t="s">
        <v>19</v>
      </c>
      <c r="F974" s="121"/>
      <c r="G974" s="122" t="s">
        <v>211</v>
      </c>
      <c r="H974" s="213"/>
      <c r="I974" s="207"/>
      <c r="J974" s="207"/>
      <c r="K974" s="207"/>
      <c r="L974" s="207"/>
      <c r="M974" s="207"/>
      <c r="N974" s="207"/>
      <c r="O974" s="207"/>
      <c r="P974" s="123">
        <f t="shared" si="64"/>
        <v>0</v>
      </c>
      <c r="Q974" s="208" t="str">
        <f t="shared" si="65"/>
        <v>Debil</v>
      </c>
      <c r="R974" s="207" t="s">
        <v>516</v>
      </c>
      <c r="S974" s="224" t="str">
        <f t="shared" si="66"/>
        <v>DebilFuerte</v>
      </c>
      <c r="T974" s="224">
        <f>IFERROR(VLOOKUP(S974,'Tablas de calculos'!$AU$16:$AV$24,2,FALSE),"")</f>
        <v>7</v>
      </c>
      <c r="U974" s="208" t="str">
        <f>IFERROR(VLOOKUP(T974,'Tablas de calculos'!$AV$16:$AY$24,4),"")</f>
        <v>Débil</v>
      </c>
      <c r="V974" s="207" t="s">
        <v>576</v>
      </c>
      <c r="W974" s="207" t="s">
        <v>578</v>
      </c>
      <c r="X974" s="123" t="str">
        <f t="shared" si="67"/>
        <v>DébilNo disminuyeDirectamente</v>
      </c>
      <c r="Y974" s="208" t="str">
        <f>IFERROR(VLOOKUP(X974,'Tablas de calculos'!$AZ$4:$BE$11,5,FALSE),"")</f>
        <v/>
      </c>
      <c r="Z974" s="208" t="str">
        <f>IFERROR(VLOOKUP(X974,'Tablas de calculos'!$AZ$4:$BE$11,6,FALSE),"")</f>
        <v/>
      </c>
    </row>
    <row r="975" spans="1:26" ht="45" x14ac:dyDescent="0.25">
      <c r="A975" s="232" t="s">
        <v>1187</v>
      </c>
      <c r="B975" s="61">
        <v>16</v>
      </c>
      <c r="C975" s="205" t="str">
        <f>+VLOOKUP(Tabla9[[#This Row],[Cod. Riesgo]],Tabla_Riesgos[[Número]:[Tipo de Riesgo]],6,FALSE)</f>
        <v>Estratégico</v>
      </c>
      <c r="D975" s="119" t="s">
        <v>33</v>
      </c>
      <c r="E975" s="120" t="s">
        <v>19</v>
      </c>
      <c r="F975" s="121"/>
      <c r="G975" s="122" t="s">
        <v>212</v>
      </c>
      <c r="H975" s="213"/>
      <c r="I975" s="207"/>
      <c r="J975" s="207"/>
      <c r="K975" s="207"/>
      <c r="L975" s="207"/>
      <c r="M975" s="207"/>
      <c r="N975" s="207"/>
      <c r="O975" s="207"/>
      <c r="P975" s="123">
        <f t="shared" si="64"/>
        <v>0</v>
      </c>
      <c r="Q975" s="208" t="str">
        <f t="shared" si="65"/>
        <v>Debil</v>
      </c>
      <c r="R975" s="207" t="s">
        <v>516</v>
      </c>
      <c r="S975" s="224" t="str">
        <f t="shared" si="66"/>
        <v>DebilFuerte</v>
      </c>
      <c r="T975" s="224">
        <f>IFERROR(VLOOKUP(S975,'Tablas de calculos'!$AU$16:$AV$24,2,FALSE),"")</f>
        <v>7</v>
      </c>
      <c r="U975" s="208" t="str">
        <f>IFERROR(VLOOKUP(T975,'Tablas de calculos'!$AV$16:$AY$24,4),"")</f>
        <v>Débil</v>
      </c>
      <c r="V975" s="207" t="s">
        <v>576</v>
      </c>
      <c r="W975" s="207" t="s">
        <v>578</v>
      </c>
      <c r="X975" s="123" t="str">
        <f t="shared" si="67"/>
        <v>DébilNo disminuyeDirectamente</v>
      </c>
      <c r="Y975" s="208" t="str">
        <f>IFERROR(VLOOKUP(X975,'Tablas de calculos'!$AZ$4:$BE$11,5,FALSE),"")</f>
        <v/>
      </c>
      <c r="Z975" s="208" t="str">
        <f>IFERROR(VLOOKUP(X975,'Tablas de calculos'!$AZ$4:$BE$11,6,FALSE),"")</f>
        <v/>
      </c>
    </row>
    <row r="976" spans="1:26" ht="45" x14ac:dyDescent="0.25">
      <c r="A976" s="232" t="s">
        <v>1187</v>
      </c>
      <c r="B976" s="61">
        <v>17</v>
      </c>
      <c r="C976" s="205" t="str">
        <f>+VLOOKUP(Tabla9[[#This Row],[Cod. Riesgo]],Tabla_Riesgos[[Número]:[Tipo de Riesgo]],6,FALSE)</f>
        <v>Operativo</v>
      </c>
      <c r="D976" s="119" t="s">
        <v>43</v>
      </c>
      <c r="E976" s="120" t="s">
        <v>20</v>
      </c>
      <c r="F976" s="121"/>
      <c r="G976" s="122" t="s">
        <v>213</v>
      </c>
      <c r="H976" s="213"/>
      <c r="I976" s="207"/>
      <c r="J976" s="207"/>
      <c r="K976" s="207"/>
      <c r="L976" s="207"/>
      <c r="M976" s="207"/>
      <c r="N976" s="207"/>
      <c r="O976" s="207"/>
      <c r="P976" s="123">
        <f t="shared" si="64"/>
        <v>0</v>
      </c>
      <c r="Q976" s="208" t="str">
        <f t="shared" si="65"/>
        <v>Debil</v>
      </c>
      <c r="R976" s="207" t="s">
        <v>516</v>
      </c>
      <c r="S976" s="224" t="str">
        <f t="shared" si="66"/>
        <v>DebilFuerte</v>
      </c>
      <c r="T976" s="224">
        <f>IFERROR(VLOOKUP(S976,'Tablas de calculos'!$AU$16:$AV$24,2,FALSE),"")</f>
        <v>7</v>
      </c>
      <c r="U976" s="208" t="str">
        <f>IFERROR(VLOOKUP(T976,'Tablas de calculos'!$AV$16:$AY$24,4),"")</f>
        <v>Débil</v>
      </c>
      <c r="V976" s="207" t="s">
        <v>576</v>
      </c>
      <c r="W976" s="207" t="s">
        <v>578</v>
      </c>
      <c r="X976" s="123" t="str">
        <f t="shared" si="67"/>
        <v>DébilNo disminuyeDirectamente</v>
      </c>
      <c r="Y976" s="208" t="str">
        <f>IFERROR(VLOOKUP(X976,'Tablas de calculos'!$AZ$4:$BE$11,5,FALSE),"")</f>
        <v/>
      </c>
      <c r="Z976" s="208" t="str">
        <f>IFERROR(VLOOKUP(X976,'Tablas de calculos'!$AZ$4:$BE$11,6,FALSE),"")</f>
        <v/>
      </c>
    </row>
    <row r="977" spans="1:26" ht="60" x14ac:dyDescent="0.25">
      <c r="A977" s="232" t="s">
        <v>1187</v>
      </c>
      <c r="B977" s="61">
        <v>17</v>
      </c>
      <c r="C977" s="205" t="str">
        <f>+VLOOKUP(Tabla9[[#This Row],[Cod. Riesgo]],Tabla_Riesgos[[Número]:[Tipo de Riesgo]],6,FALSE)</f>
        <v>Operativo</v>
      </c>
      <c r="D977" s="119" t="s">
        <v>43</v>
      </c>
      <c r="E977" s="120" t="s">
        <v>20</v>
      </c>
      <c r="F977" s="121"/>
      <c r="G977" s="122" t="s">
        <v>214</v>
      </c>
      <c r="H977" s="213"/>
      <c r="I977" s="207"/>
      <c r="J977" s="207"/>
      <c r="K977" s="207"/>
      <c r="L977" s="207"/>
      <c r="M977" s="207"/>
      <c r="N977" s="207"/>
      <c r="O977" s="207"/>
      <c r="P977" s="123">
        <f t="shared" si="64"/>
        <v>0</v>
      </c>
      <c r="Q977" s="208" t="str">
        <f t="shared" si="65"/>
        <v>Debil</v>
      </c>
      <c r="R977" s="207" t="s">
        <v>516</v>
      </c>
      <c r="S977" s="224" t="str">
        <f t="shared" si="66"/>
        <v>DebilFuerte</v>
      </c>
      <c r="T977" s="224">
        <f>IFERROR(VLOOKUP(S977,'Tablas de calculos'!$AU$16:$AV$24,2,FALSE),"")</f>
        <v>7</v>
      </c>
      <c r="U977" s="208" t="str">
        <f>IFERROR(VLOOKUP(T977,'Tablas de calculos'!$AV$16:$AY$24,4),"")</f>
        <v>Débil</v>
      </c>
      <c r="V977" s="207" t="s">
        <v>576</v>
      </c>
      <c r="W977" s="207" t="s">
        <v>578</v>
      </c>
      <c r="X977" s="123" t="str">
        <f t="shared" si="67"/>
        <v>DébilNo disminuyeDirectamente</v>
      </c>
      <c r="Y977" s="208" t="str">
        <f>IFERROR(VLOOKUP(X977,'Tablas de calculos'!$AZ$4:$BE$11,5,FALSE),"")</f>
        <v/>
      </c>
      <c r="Z977" s="208" t="str">
        <f>IFERROR(VLOOKUP(X977,'Tablas de calculos'!$AZ$4:$BE$11,6,FALSE),"")</f>
        <v/>
      </c>
    </row>
    <row r="978" spans="1:26" ht="60" x14ac:dyDescent="0.25">
      <c r="A978" s="232" t="s">
        <v>1187</v>
      </c>
      <c r="B978" s="61">
        <v>18</v>
      </c>
      <c r="C978" s="205" t="str">
        <f>+VLOOKUP(Tabla9[[#This Row],[Cod. Riesgo]],Tabla_Riesgos[[Número]:[Tipo de Riesgo]],6,FALSE)</f>
        <v>Estratégico</v>
      </c>
      <c r="D978" s="119" t="s">
        <v>12</v>
      </c>
      <c r="E978" s="120" t="s">
        <v>21</v>
      </c>
      <c r="F978" s="121"/>
      <c r="G978" s="122" t="s">
        <v>215</v>
      </c>
      <c r="H978" s="213"/>
      <c r="I978" s="207"/>
      <c r="J978" s="207"/>
      <c r="K978" s="207"/>
      <c r="L978" s="207"/>
      <c r="M978" s="207"/>
      <c r="N978" s="207"/>
      <c r="O978" s="207"/>
      <c r="P978" s="123">
        <f t="shared" si="64"/>
        <v>0</v>
      </c>
      <c r="Q978" s="208" t="str">
        <f t="shared" si="65"/>
        <v>Debil</v>
      </c>
      <c r="R978" s="207" t="s">
        <v>516</v>
      </c>
      <c r="S978" s="224" t="str">
        <f t="shared" si="66"/>
        <v>DebilFuerte</v>
      </c>
      <c r="T978" s="224">
        <f>IFERROR(VLOOKUP(S978,'Tablas de calculos'!$AU$16:$AV$24,2,FALSE),"")</f>
        <v>7</v>
      </c>
      <c r="U978" s="208" t="str">
        <f>IFERROR(VLOOKUP(T978,'Tablas de calculos'!$AV$16:$AY$24,4),"")</f>
        <v>Débil</v>
      </c>
      <c r="V978" s="207" t="s">
        <v>576</v>
      </c>
      <c r="W978" s="207" t="s">
        <v>578</v>
      </c>
      <c r="X978" s="123" t="str">
        <f t="shared" si="67"/>
        <v>DébilNo disminuyeDirectamente</v>
      </c>
      <c r="Y978" s="208" t="str">
        <f>IFERROR(VLOOKUP(X978,'Tablas de calculos'!$AZ$4:$BE$11,5,FALSE),"")</f>
        <v/>
      </c>
      <c r="Z978" s="208" t="str">
        <f>IFERROR(VLOOKUP(X978,'Tablas de calculos'!$AZ$4:$BE$11,6,FALSE),"")</f>
        <v/>
      </c>
    </row>
    <row r="979" spans="1:26" ht="60" x14ac:dyDescent="0.25">
      <c r="A979" s="232" t="s">
        <v>1187</v>
      </c>
      <c r="B979" s="61">
        <v>18</v>
      </c>
      <c r="C979" s="205" t="str">
        <f>+VLOOKUP(Tabla9[[#This Row],[Cod. Riesgo]],Tabla_Riesgos[[Número]:[Tipo de Riesgo]],6,FALSE)</f>
        <v>Estratégico</v>
      </c>
      <c r="D979" s="119" t="s">
        <v>12</v>
      </c>
      <c r="E979" s="120" t="s">
        <v>21</v>
      </c>
      <c r="F979" s="121"/>
      <c r="G979" s="122" t="s">
        <v>216</v>
      </c>
      <c r="H979" s="213"/>
      <c r="I979" s="207"/>
      <c r="J979" s="207"/>
      <c r="K979" s="207"/>
      <c r="L979" s="207"/>
      <c r="M979" s="207"/>
      <c r="N979" s="207"/>
      <c r="O979" s="207"/>
      <c r="P979" s="123">
        <f t="shared" si="64"/>
        <v>0</v>
      </c>
      <c r="Q979" s="208" t="str">
        <f t="shared" si="65"/>
        <v>Debil</v>
      </c>
      <c r="R979" s="207" t="s">
        <v>516</v>
      </c>
      <c r="S979" s="224" t="str">
        <f t="shared" si="66"/>
        <v>DebilFuerte</v>
      </c>
      <c r="T979" s="224">
        <f>IFERROR(VLOOKUP(S979,'Tablas de calculos'!$AU$16:$AV$24,2,FALSE),"")</f>
        <v>7</v>
      </c>
      <c r="U979" s="208" t="str">
        <f>IFERROR(VLOOKUP(T979,'Tablas de calculos'!$AV$16:$AY$24,4),"")</f>
        <v>Débil</v>
      </c>
      <c r="V979" s="207" t="s">
        <v>576</v>
      </c>
      <c r="W979" s="207" t="s">
        <v>578</v>
      </c>
      <c r="X979" s="123" t="str">
        <f t="shared" si="67"/>
        <v>DébilNo disminuyeDirectamente</v>
      </c>
      <c r="Y979" s="208" t="str">
        <f>IFERROR(VLOOKUP(X979,'Tablas de calculos'!$AZ$4:$BE$11,5,FALSE),"")</f>
        <v/>
      </c>
      <c r="Z979" s="208" t="str">
        <f>IFERROR(VLOOKUP(X979,'Tablas de calculos'!$AZ$4:$BE$11,6,FALSE),"")</f>
        <v/>
      </c>
    </row>
    <row r="980" spans="1:26" ht="45" x14ac:dyDescent="0.25">
      <c r="A980" s="232" t="s">
        <v>1187</v>
      </c>
      <c r="B980" s="61">
        <v>18</v>
      </c>
      <c r="C980" s="205" t="str">
        <f>+VLOOKUP(Tabla9[[#This Row],[Cod. Riesgo]],Tabla_Riesgos[[Número]:[Tipo de Riesgo]],6,FALSE)</f>
        <v>Estratégico</v>
      </c>
      <c r="D980" s="119" t="s">
        <v>12</v>
      </c>
      <c r="E980" s="120" t="s">
        <v>21</v>
      </c>
      <c r="F980" s="121"/>
      <c r="G980" s="122" t="s">
        <v>217</v>
      </c>
      <c r="H980" s="213"/>
      <c r="I980" s="207"/>
      <c r="J980" s="207"/>
      <c r="K980" s="207"/>
      <c r="L980" s="207"/>
      <c r="M980" s="207"/>
      <c r="N980" s="207"/>
      <c r="O980" s="207"/>
      <c r="P980" s="123">
        <f t="shared" si="64"/>
        <v>0</v>
      </c>
      <c r="Q980" s="208" t="str">
        <f t="shared" si="65"/>
        <v>Debil</v>
      </c>
      <c r="R980" s="207" t="s">
        <v>516</v>
      </c>
      <c r="S980" s="224" t="str">
        <f t="shared" si="66"/>
        <v>DebilFuerte</v>
      </c>
      <c r="T980" s="224">
        <f>IFERROR(VLOOKUP(S980,'Tablas de calculos'!$AU$16:$AV$24,2,FALSE),"")</f>
        <v>7</v>
      </c>
      <c r="U980" s="208" t="str">
        <f>IFERROR(VLOOKUP(T980,'Tablas de calculos'!$AV$16:$AY$24,4),"")</f>
        <v>Débil</v>
      </c>
      <c r="V980" s="207" t="s">
        <v>576</v>
      </c>
      <c r="W980" s="207" t="s">
        <v>578</v>
      </c>
      <c r="X980" s="123" t="str">
        <f t="shared" si="67"/>
        <v>DébilNo disminuyeDirectamente</v>
      </c>
      <c r="Y980" s="208" t="str">
        <f>IFERROR(VLOOKUP(X980,'Tablas de calculos'!$AZ$4:$BE$11,5,FALSE),"")</f>
        <v/>
      </c>
      <c r="Z980" s="208" t="str">
        <f>IFERROR(VLOOKUP(X980,'Tablas de calculos'!$AZ$4:$BE$11,6,FALSE),"")</f>
        <v/>
      </c>
    </row>
    <row r="981" spans="1:26" ht="60" x14ac:dyDescent="0.25">
      <c r="A981" s="232" t="s">
        <v>1187</v>
      </c>
      <c r="B981" s="61">
        <v>19</v>
      </c>
      <c r="C981" s="205" t="str">
        <f>+VLOOKUP(Tabla9[[#This Row],[Cod. Riesgo]],Tabla_Riesgos[[Número]:[Tipo de Riesgo]],6,FALSE)</f>
        <v>Operativo</v>
      </c>
      <c r="D981" s="119" t="s">
        <v>12</v>
      </c>
      <c r="E981" s="120" t="s">
        <v>22</v>
      </c>
      <c r="F981" s="121"/>
      <c r="G981" s="122" t="s">
        <v>218</v>
      </c>
      <c r="H981" s="213"/>
      <c r="I981" s="207"/>
      <c r="J981" s="207"/>
      <c r="K981" s="207"/>
      <c r="L981" s="207"/>
      <c r="M981" s="207"/>
      <c r="N981" s="207"/>
      <c r="O981" s="207"/>
      <c r="P981" s="123">
        <f t="shared" si="64"/>
        <v>0</v>
      </c>
      <c r="Q981" s="208" t="str">
        <f t="shared" si="65"/>
        <v>Debil</v>
      </c>
      <c r="R981" s="207" t="s">
        <v>516</v>
      </c>
      <c r="S981" s="224" t="str">
        <f t="shared" si="66"/>
        <v>DebilFuerte</v>
      </c>
      <c r="T981" s="224">
        <f>IFERROR(VLOOKUP(S981,'Tablas de calculos'!$AU$16:$AV$24,2,FALSE),"")</f>
        <v>7</v>
      </c>
      <c r="U981" s="208" t="str">
        <f>IFERROR(VLOOKUP(T981,'Tablas de calculos'!$AV$16:$AY$24,4),"")</f>
        <v>Débil</v>
      </c>
      <c r="V981" s="207" t="s">
        <v>576</v>
      </c>
      <c r="W981" s="207" t="s">
        <v>578</v>
      </c>
      <c r="X981" s="123" t="str">
        <f t="shared" si="67"/>
        <v>DébilNo disminuyeDirectamente</v>
      </c>
      <c r="Y981" s="208" t="str">
        <f>IFERROR(VLOOKUP(X981,'Tablas de calculos'!$AZ$4:$BE$11,5,FALSE),"")</f>
        <v/>
      </c>
      <c r="Z981" s="208" t="str">
        <f>IFERROR(VLOOKUP(X981,'Tablas de calculos'!$AZ$4:$BE$11,6,FALSE),"")</f>
        <v/>
      </c>
    </row>
    <row r="982" spans="1:26" ht="75" x14ac:dyDescent="0.25">
      <c r="A982" s="232" t="s">
        <v>1187</v>
      </c>
      <c r="B982" s="61">
        <v>19</v>
      </c>
      <c r="C982" s="205" t="str">
        <f>+VLOOKUP(Tabla9[[#This Row],[Cod. Riesgo]],Tabla_Riesgos[[Número]:[Tipo de Riesgo]],6,FALSE)</f>
        <v>Operativo</v>
      </c>
      <c r="D982" s="119" t="s">
        <v>12</v>
      </c>
      <c r="E982" s="120" t="s">
        <v>22</v>
      </c>
      <c r="F982" s="121"/>
      <c r="G982" s="122" t="s">
        <v>219</v>
      </c>
      <c r="H982" s="213"/>
      <c r="I982" s="207"/>
      <c r="J982" s="207"/>
      <c r="K982" s="207"/>
      <c r="L982" s="207"/>
      <c r="M982" s="207"/>
      <c r="N982" s="207"/>
      <c r="O982" s="207"/>
      <c r="P982" s="123">
        <f t="shared" si="64"/>
        <v>0</v>
      </c>
      <c r="Q982" s="208" t="str">
        <f t="shared" si="65"/>
        <v>Debil</v>
      </c>
      <c r="R982" s="207" t="s">
        <v>516</v>
      </c>
      <c r="S982" s="224" t="str">
        <f t="shared" si="66"/>
        <v>DebilFuerte</v>
      </c>
      <c r="T982" s="224">
        <f>IFERROR(VLOOKUP(S982,'Tablas de calculos'!$AU$16:$AV$24,2,FALSE),"")</f>
        <v>7</v>
      </c>
      <c r="U982" s="208" t="str">
        <f>IFERROR(VLOOKUP(T982,'Tablas de calculos'!$AV$16:$AY$24,4),"")</f>
        <v>Débil</v>
      </c>
      <c r="V982" s="207" t="s">
        <v>576</v>
      </c>
      <c r="W982" s="207" t="s">
        <v>578</v>
      </c>
      <c r="X982" s="123" t="str">
        <f t="shared" si="67"/>
        <v>DébilNo disminuyeDirectamente</v>
      </c>
      <c r="Y982" s="208" t="str">
        <f>IFERROR(VLOOKUP(X982,'Tablas de calculos'!$AZ$4:$BE$11,5,FALSE),"")</f>
        <v/>
      </c>
      <c r="Z982" s="208" t="str">
        <f>IFERROR(VLOOKUP(X982,'Tablas de calculos'!$AZ$4:$BE$11,6,FALSE),"")</f>
        <v/>
      </c>
    </row>
    <row r="983" spans="1:26" ht="45" x14ac:dyDescent="0.25">
      <c r="A983" s="232" t="s">
        <v>1187</v>
      </c>
      <c r="B983" s="61">
        <v>20</v>
      </c>
      <c r="C983" s="205" t="str">
        <f>+VLOOKUP(Tabla9[[#This Row],[Cod. Riesgo]],Tabla_Riesgos[[Número]:[Tipo de Riesgo]],6,FALSE)</f>
        <v>Seguridad de la Información</v>
      </c>
      <c r="D983" s="119" t="s">
        <v>12</v>
      </c>
      <c r="E983" s="120" t="s">
        <v>24</v>
      </c>
      <c r="F983" s="121"/>
      <c r="G983" s="122" t="s">
        <v>220</v>
      </c>
      <c r="H983" s="213"/>
      <c r="I983" s="207"/>
      <c r="J983" s="207"/>
      <c r="K983" s="207"/>
      <c r="L983" s="207"/>
      <c r="M983" s="207"/>
      <c r="N983" s="207"/>
      <c r="O983" s="207"/>
      <c r="P983" s="123">
        <f t="shared" si="64"/>
        <v>0</v>
      </c>
      <c r="Q983" s="208" t="str">
        <f t="shared" si="65"/>
        <v>Debil</v>
      </c>
      <c r="R983" s="207" t="s">
        <v>516</v>
      </c>
      <c r="S983" s="224" t="str">
        <f t="shared" si="66"/>
        <v>DebilFuerte</v>
      </c>
      <c r="T983" s="224">
        <f>IFERROR(VLOOKUP(S983,'Tablas de calculos'!$AU$16:$AV$24,2,FALSE),"")</f>
        <v>7</v>
      </c>
      <c r="U983" s="208" t="str">
        <f>IFERROR(VLOOKUP(T983,'Tablas de calculos'!$AV$16:$AY$24,4),"")</f>
        <v>Débil</v>
      </c>
      <c r="V983" s="207" t="s">
        <v>576</v>
      </c>
      <c r="W983" s="207" t="s">
        <v>578</v>
      </c>
      <c r="X983" s="123" t="str">
        <f t="shared" si="67"/>
        <v>DébilNo disminuyeDirectamente</v>
      </c>
      <c r="Y983" s="208" t="str">
        <f>IFERROR(VLOOKUP(X983,'Tablas de calculos'!$AZ$4:$BE$11,5,FALSE),"")</f>
        <v/>
      </c>
      <c r="Z983" s="208" t="str">
        <f>IFERROR(VLOOKUP(X983,'Tablas de calculos'!$AZ$4:$BE$11,6,FALSE),"")</f>
        <v/>
      </c>
    </row>
    <row r="984" spans="1:26" ht="60" x14ac:dyDescent="0.25">
      <c r="A984" s="232" t="s">
        <v>1187</v>
      </c>
      <c r="B984" s="61">
        <v>21</v>
      </c>
      <c r="C984" s="205" t="str">
        <f>+VLOOKUP(Tabla9[[#This Row],[Cod. Riesgo]],Tabla_Riesgos[[Número]:[Tipo de Riesgo]],6,FALSE)</f>
        <v>Estratégico</v>
      </c>
      <c r="D984" s="119" t="s">
        <v>12</v>
      </c>
      <c r="E984" s="120" t="s">
        <v>25</v>
      </c>
      <c r="F984" s="121"/>
      <c r="G984" s="122" t="s">
        <v>221</v>
      </c>
      <c r="H984" s="213"/>
      <c r="I984" s="207"/>
      <c r="J984" s="207"/>
      <c r="K984" s="207"/>
      <c r="L984" s="207"/>
      <c r="M984" s="207"/>
      <c r="N984" s="207"/>
      <c r="O984" s="207"/>
      <c r="P984" s="123">
        <f t="shared" si="64"/>
        <v>0</v>
      </c>
      <c r="Q984" s="208" t="str">
        <f t="shared" si="65"/>
        <v>Debil</v>
      </c>
      <c r="R984" s="207" t="s">
        <v>516</v>
      </c>
      <c r="S984" s="224" t="str">
        <f t="shared" si="66"/>
        <v>DebilFuerte</v>
      </c>
      <c r="T984" s="224">
        <f>IFERROR(VLOOKUP(S984,'Tablas de calculos'!$AU$16:$AV$24,2,FALSE),"")</f>
        <v>7</v>
      </c>
      <c r="U984" s="208" t="str">
        <f>IFERROR(VLOOKUP(T984,'Tablas de calculos'!$AV$16:$AY$24,4),"")</f>
        <v>Débil</v>
      </c>
      <c r="V984" s="207" t="s">
        <v>576</v>
      </c>
      <c r="W984" s="207" t="s">
        <v>578</v>
      </c>
      <c r="X984" s="123" t="str">
        <f t="shared" si="67"/>
        <v>DébilNo disminuyeDirectamente</v>
      </c>
      <c r="Y984" s="208" t="str">
        <f>IFERROR(VLOOKUP(X984,'Tablas de calculos'!$AZ$4:$BE$11,5,FALSE),"")</f>
        <v/>
      </c>
      <c r="Z984" s="208" t="str">
        <f>IFERROR(VLOOKUP(X984,'Tablas de calculos'!$AZ$4:$BE$11,6,FALSE),"")</f>
        <v/>
      </c>
    </row>
    <row r="985" spans="1:26" ht="60" x14ac:dyDescent="0.25">
      <c r="A985" s="232" t="s">
        <v>1187</v>
      </c>
      <c r="B985" s="61">
        <v>21</v>
      </c>
      <c r="C985" s="205" t="str">
        <f>+VLOOKUP(Tabla9[[#This Row],[Cod. Riesgo]],Tabla_Riesgos[[Número]:[Tipo de Riesgo]],6,FALSE)</f>
        <v>Estratégico</v>
      </c>
      <c r="D985" s="119" t="s">
        <v>12</v>
      </c>
      <c r="E985" s="120" t="s">
        <v>25</v>
      </c>
      <c r="F985" s="121"/>
      <c r="G985" s="122" t="s">
        <v>216</v>
      </c>
      <c r="H985" s="213"/>
      <c r="I985" s="207"/>
      <c r="J985" s="207"/>
      <c r="K985" s="207"/>
      <c r="L985" s="207"/>
      <c r="M985" s="207"/>
      <c r="N985" s="207"/>
      <c r="O985" s="207"/>
      <c r="P985" s="123">
        <f t="shared" si="64"/>
        <v>0</v>
      </c>
      <c r="Q985" s="208" t="str">
        <f t="shared" si="65"/>
        <v>Debil</v>
      </c>
      <c r="R985" s="207" t="s">
        <v>516</v>
      </c>
      <c r="S985" s="224" t="str">
        <f t="shared" si="66"/>
        <v>DebilFuerte</v>
      </c>
      <c r="T985" s="224">
        <f>IFERROR(VLOOKUP(S985,'Tablas de calculos'!$AU$16:$AV$24,2,FALSE),"")</f>
        <v>7</v>
      </c>
      <c r="U985" s="208" t="str">
        <f>IFERROR(VLOOKUP(T985,'Tablas de calculos'!$AV$16:$AY$24,4),"")</f>
        <v>Débil</v>
      </c>
      <c r="V985" s="207" t="s">
        <v>576</v>
      </c>
      <c r="W985" s="207" t="s">
        <v>578</v>
      </c>
      <c r="X985" s="123" t="str">
        <f t="shared" si="67"/>
        <v>DébilNo disminuyeDirectamente</v>
      </c>
      <c r="Y985" s="208" t="str">
        <f>IFERROR(VLOOKUP(X985,'Tablas de calculos'!$AZ$4:$BE$11,5,FALSE),"")</f>
        <v/>
      </c>
      <c r="Z985" s="208" t="str">
        <f>IFERROR(VLOOKUP(X985,'Tablas de calculos'!$AZ$4:$BE$11,6,FALSE),"")</f>
        <v/>
      </c>
    </row>
    <row r="986" spans="1:26" ht="45" x14ac:dyDescent="0.25">
      <c r="A986" s="232" t="s">
        <v>1187</v>
      </c>
      <c r="B986" s="61">
        <v>21</v>
      </c>
      <c r="C986" s="205" t="str">
        <f>+VLOOKUP(Tabla9[[#This Row],[Cod. Riesgo]],Tabla_Riesgos[[Número]:[Tipo de Riesgo]],6,FALSE)</f>
        <v>Estratégico</v>
      </c>
      <c r="D986" s="119" t="s">
        <v>12</v>
      </c>
      <c r="E986" s="120" t="s">
        <v>25</v>
      </c>
      <c r="F986" s="121"/>
      <c r="G986" s="122" t="s">
        <v>217</v>
      </c>
      <c r="H986" s="213"/>
      <c r="I986" s="207"/>
      <c r="J986" s="207"/>
      <c r="K986" s="207"/>
      <c r="L986" s="207"/>
      <c r="M986" s="207"/>
      <c r="N986" s="207"/>
      <c r="O986" s="207"/>
      <c r="P986" s="123">
        <f t="shared" si="64"/>
        <v>0</v>
      </c>
      <c r="Q986" s="208" t="str">
        <f t="shared" si="65"/>
        <v>Debil</v>
      </c>
      <c r="R986" s="207" t="s">
        <v>516</v>
      </c>
      <c r="S986" s="224" t="str">
        <f t="shared" si="66"/>
        <v>DebilFuerte</v>
      </c>
      <c r="T986" s="224">
        <f>IFERROR(VLOOKUP(S986,'Tablas de calculos'!$AU$16:$AV$24,2,FALSE),"")</f>
        <v>7</v>
      </c>
      <c r="U986" s="208" t="str">
        <f>IFERROR(VLOOKUP(T986,'Tablas de calculos'!$AV$16:$AY$24,4),"")</f>
        <v>Débil</v>
      </c>
      <c r="V986" s="207" t="s">
        <v>576</v>
      </c>
      <c r="W986" s="207" t="s">
        <v>578</v>
      </c>
      <c r="X986" s="123" t="str">
        <f t="shared" si="67"/>
        <v>DébilNo disminuyeDirectamente</v>
      </c>
      <c r="Y986" s="208" t="str">
        <f>IFERROR(VLOOKUP(X986,'Tablas de calculos'!$AZ$4:$BE$11,5,FALSE),"")</f>
        <v/>
      </c>
      <c r="Z986" s="208" t="str">
        <f>IFERROR(VLOOKUP(X986,'Tablas de calculos'!$AZ$4:$BE$11,6,FALSE),"")</f>
        <v/>
      </c>
    </row>
    <row r="987" spans="1:26" ht="105" x14ac:dyDescent="0.25">
      <c r="A987" s="232" t="s">
        <v>1187</v>
      </c>
      <c r="B987" s="61">
        <v>22</v>
      </c>
      <c r="C987" s="205" t="str">
        <f>+VLOOKUP(Tabla9[[#This Row],[Cod. Riesgo]],Tabla_Riesgos[[Número]:[Tipo de Riesgo]],6,FALSE)</f>
        <v>Estratégico</v>
      </c>
      <c r="D987" s="119" t="s">
        <v>26</v>
      </c>
      <c r="E987" s="120" t="s">
        <v>27</v>
      </c>
      <c r="F987" s="121"/>
      <c r="G987" s="122" t="s">
        <v>222</v>
      </c>
      <c r="H987" s="213"/>
      <c r="I987" s="207"/>
      <c r="J987" s="207"/>
      <c r="K987" s="207"/>
      <c r="L987" s="207"/>
      <c r="M987" s="207"/>
      <c r="N987" s="207"/>
      <c r="O987" s="207"/>
      <c r="P987" s="123">
        <f t="shared" si="64"/>
        <v>0</v>
      </c>
      <c r="Q987" s="208" t="str">
        <f t="shared" si="65"/>
        <v>Debil</v>
      </c>
      <c r="R987" s="207" t="s">
        <v>516</v>
      </c>
      <c r="S987" s="224" t="str">
        <f t="shared" si="66"/>
        <v>DebilFuerte</v>
      </c>
      <c r="T987" s="224">
        <f>IFERROR(VLOOKUP(S987,'Tablas de calculos'!$AU$16:$AV$24,2,FALSE),"")</f>
        <v>7</v>
      </c>
      <c r="U987" s="208" t="str">
        <f>IFERROR(VLOOKUP(T987,'Tablas de calculos'!$AV$16:$AY$24,4),"")</f>
        <v>Débil</v>
      </c>
      <c r="V987" s="207" t="s">
        <v>576</v>
      </c>
      <c r="W987" s="207" t="s">
        <v>578</v>
      </c>
      <c r="X987" s="123" t="str">
        <f t="shared" si="67"/>
        <v>DébilNo disminuyeDirectamente</v>
      </c>
      <c r="Y987" s="208" t="str">
        <f>IFERROR(VLOOKUP(X987,'Tablas de calculos'!$AZ$4:$BE$11,5,FALSE),"")</f>
        <v/>
      </c>
      <c r="Z987" s="208" t="str">
        <f>IFERROR(VLOOKUP(X987,'Tablas de calculos'!$AZ$4:$BE$11,6,FALSE),"")</f>
        <v/>
      </c>
    </row>
    <row r="988" spans="1:26" ht="105" x14ac:dyDescent="0.25">
      <c r="A988" s="232" t="s">
        <v>1187</v>
      </c>
      <c r="B988" s="61">
        <v>22</v>
      </c>
      <c r="C988" s="205" t="str">
        <f>+VLOOKUP(Tabla9[[#This Row],[Cod. Riesgo]],Tabla_Riesgos[[Número]:[Tipo de Riesgo]],6,FALSE)</f>
        <v>Estratégico</v>
      </c>
      <c r="D988" s="119" t="s">
        <v>26</v>
      </c>
      <c r="E988" s="120" t="s">
        <v>27</v>
      </c>
      <c r="F988" s="121"/>
      <c r="G988" s="122" t="s">
        <v>223</v>
      </c>
      <c r="H988" s="213"/>
      <c r="I988" s="207"/>
      <c r="J988" s="207"/>
      <c r="K988" s="207"/>
      <c r="L988" s="207"/>
      <c r="M988" s="207"/>
      <c r="N988" s="207"/>
      <c r="O988" s="207"/>
      <c r="P988" s="123">
        <f t="shared" si="64"/>
        <v>0</v>
      </c>
      <c r="Q988" s="208" t="str">
        <f t="shared" si="65"/>
        <v>Debil</v>
      </c>
      <c r="R988" s="207" t="s">
        <v>516</v>
      </c>
      <c r="S988" s="224" t="str">
        <f t="shared" si="66"/>
        <v>DebilFuerte</v>
      </c>
      <c r="T988" s="224">
        <f>IFERROR(VLOOKUP(S988,'Tablas de calculos'!$AU$16:$AV$24,2,FALSE),"")</f>
        <v>7</v>
      </c>
      <c r="U988" s="208" t="str">
        <f>IFERROR(VLOOKUP(T988,'Tablas de calculos'!$AV$16:$AY$24,4),"")</f>
        <v>Débil</v>
      </c>
      <c r="V988" s="207" t="s">
        <v>576</v>
      </c>
      <c r="W988" s="207" t="s">
        <v>578</v>
      </c>
      <c r="X988" s="123" t="str">
        <f t="shared" si="67"/>
        <v>DébilNo disminuyeDirectamente</v>
      </c>
      <c r="Y988" s="208" t="str">
        <f>IFERROR(VLOOKUP(X988,'Tablas de calculos'!$AZ$4:$BE$11,5,FALSE),"")</f>
        <v/>
      </c>
      <c r="Z988" s="208" t="str">
        <f>IFERROR(VLOOKUP(X988,'Tablas de calculos'!$AZ$4:$BE$11,6,FALSE),"")</f>
        <v/>
      </c>
    </row>
    <row r="989" spans="1:26" ht="60" x14ac:dyDescent="0.25">
      <c r="A989" s="232" t="s">
        <v>1187</v>
      </c>
      <c r="B989" s="61">
        <v>23</v>
      </c>
      <c r="C989" s="205" t="str">
        <f>+VLOOKUP(Tabla9[[#This Row],[Cod. Riesgo]],Tabla_Riesgos[[Número]:[Tipo de Riesgo]],6,FALSE)</f>
        <v>Estratégico</v>
      </c>
      <c r="D989" s="119" t="s">
        <v>26</v>
      </c>
      <c r="E989" s="120" t="s">
        <v>28</v>
      </c>
      <c r="F989" s="121"/>
      <c r="G989" s="122" t="s">
        <v>224</v>
      </c>
      <c r="H989" s="213"/>
      <c r="I989" s="207"/>
      <c r="J989" s="207"/>
      <c r="K989" s="207"/>
      <c r="L989" s="207"/>
      <c r="M989" s="207"/>
      <c r="N989" s="207"/>
      <c r="O989" s="207"/>
      <c r="P989" s="123">
        <f t="shared" si="64"/>
        <v>0</v>
      </c>
      <c r="Q989" s="208" t="str">
        <f t="shared" si="65"/>
        <v>Debil</v>
      </c>
      <c r="R989" s="207" t="s">
        <v>516</v>
      </c>
      <c r="S989" s="224" t="str">
        <f t="shared" si="66"/>
        <v>DebilFuerte</v>
      </c>
      <c r="T989" s="224">
        <f>IFERROR(VLOOKUP(S989,'Tablas de calculos'!$AU$16:$AV$24,2,FALSE),"")</f>
        <v>7</v>
      </c>
      <c r="U989" s="208" t="str">
        <f>IFERROR(VLOOKUP(T989,'Tablas de calculos'!$AV$16:$AY$24,4),"")</f>
        <v>Débil</v>
      </c>
      <c r="V989" s="207" t="s">
        <v>576</v>
      </c>
      <c r="W989" s="207" t="s">
        <v>578</v>
      </c>
      <c r="X989" s="123" t="str">
        <f t="shared" si="67"/>
        <v>DébilNo disminuyeDirectamente</v>
      </c>
      <c r="Y989" s="208" t="str">
        <f>IFERROR(VLOOKUP(X989,'Tablas de calculos'!$AZ$4:$BE$11,5,FALSE),"")</f>
        <v/>
      </c>
      <c r="Z989" s="208" t="str">
        <f>IFERROR(VLOOKUP(X989,'Tablas de calculos'!$AZ$4:$BE$11,6,FALSE),"")</f>
        <v/>
      </c>
    </row>
    <row r="990" spans="1:26" ht="45" x14ac:dyDescent="0.25">
      <c r="A990" s="232" t="s">
        <v>1187</v>
      </c>
      <c r="B990" s="61">
        <v>75</v>
      </c>
      <c r="C990" s="205" t="str">
        <f>+VLOOKUP(Tabla9[[#This Row],[Cod. Riesgo]],Tabla_Riesgos[[Número]:[Tipo de Riesgo]],6,FALSE)</f>
        <v>Seguridad de la Información</v>
      </c>
      <c r="D990" s="119" t="s">
        <v>26</v>
      </c>
      <c r="E990" s="120" t="s">
        <v>681</v>
      </c>
      <c r="F990" s="121"/>
      <c r="G990" s="122" t="s">
        <v>225</v>
      </c>
      <c r="H990" s="213"/>
      <c r="I990" s="207"/>
      <c r="J990" s="207"/>
      <c r="K990" s="207"/>
      <c r="L990" s="207"/>
      <c r="M990" s="207"/>
      <c r="N990" s="207"/>
      <c r="O990" s="207"/>
      <c r="P990" s="123">
        <f t="shared" si="64"/>
        <v>0</v>
      </c>
      <c r="Q990" s="208" t="str">
        <f t="shared" si="65"/>
        <v>Debil</v>
      </c>
      <c r="R990" s="207" t="s">
        <v>516</v>
      </c>
      <c r="S990" s="224" t="str">
        <f t="shared" si="66"/>
        <v>DebilFuerte</v>
      </c>
      <c r="T990" s="224">
        <f>IFERROR(VLOOKUP(S990,'Tablas de calculos'!$AU$16:$AV$24,2,FALSE),"")</f>
        <v>7</v>
      </c>
      <c r="U990" s="208" t="str">
        <f>IFERROR(VLOOKUP(T990,'Tablas de calculos'!$AV$16:$AY$24,4),"")</f>
        <v>Débil</v>
      </c>
      <c r="V990" s="207" t="s">
        <v>576</v>
      </c>
      <c r="W990" s="207" t="s">
        <v>578</v>
      </c>
      <c r="X990" s="123" t="str">
        <f t="shared" si="67"/>
        <v>DébilNo disminuyeDirectamente</v>
      </c>
      <c r="Y990" s="208" t="str">
        <f>IFERROR(VLOOKUP(X990,'Tablas de calculos'!$AZ$4:$BE$11,5,FALSE),"")</f>
        <v/>
      </c>
      <c r="Z990" s="208" t="str">
        <f>IFERROR(VLOOKUP(X990,'Tablas de calculos'!$AZ$4:$BE$11,6,FALSE),"")</f>
        <v/>
      </c>
    </row>
    <row r="991" spans="1:26" ht="45" x14ac:dyDescent="0.25">
      <c r="A991" s="232" t="s">
        <v>1187</v>
      </c>
      <c r="B991" s="61">
        <v>75</v>
      </c>
      <c r="C991" s="205" t="str">
        <f>+VLOOKUP(Tabla9[[#This Row],[Cod. Riesgo]],Tabla_Riesgos[[Número]:[Tipo de Riesgo]],6,FALSE)</f>
        <v>Seguridad de la Información</v>
      </c>
      <c r="D991" s="119" t="s">
        <v>26</v>
      </c>
      <c r="E991" s="120" t="s">
        <v>681</v>
      </c>
      <c r="F991" s="121"/>
      <c r="G991" s="122" t="s">
        <v>226</v>
      </c>
      <c r="H991" s="213"/>
      <c r="I991" s="207"/>
      <c r="J991" s="207"/>
      <c r="K991" s="207"/>
      <c r="L991" s="207"/>
      <c r="M991" s="207"/>
      <c r="N991" s="207"/>
      <c r="O991" s="207"/>
      <c r="P991" s="123">
        <f t="shared" si="64"/>
        <v>0</v>
      </c>
      <c r="Q991" s="208" t="str">
        <f t="shared" si="65"/>
        <v>Debil</v>
      </c>
      <c r="R991" s="207" t="s">
        <v>516</v>
      </c>
      <c r="S991" s="224" t="str">
        <f t="shared" si="66"/>
        <v>DebilFuerte</v>
      </c>
      <c r="T991" s="224">
        <f>IFERROR(VLOOKUP(S991,'Tablas de calculos'!$AU$16:$AV$24,2,FALSE),"")</f>
        <v>7</v>
      </c>
      <c r="U991" s="208" t="str">
        <f>IFERROR(VLOOKUP(T991,'Tablas de calculos'!$AV$16:$AY$24,4),"")</f>
        <v>Débil</v>
      </c>
      <c r="V991" s="207" t="s">
        <v>576</v>
      </c>
      <c r="W991" s="207" t="s">
        <v>578</v>
      </c>
      <c r="X991" s="123" t="str">
        <f t="shared" si="67"/>
        <v>DébilNo disminuyeDirectamente</v>
      </c>
      <c r="Y991" s="208" t="str">
        <f>IFERROR(VLOOKUP(X991,'Tablas de calculos'!$AZ$4:$BE$11,5,FALSE),"")</f>
        <v/>
      </c>
      <c r="Z991" s="208" t="str">
        <f>IFERROR(VLOOKUP(X991,'Tablas de calculos'!$AZ$4:$BE$11,6,FALSE),"")</f>
        <v/>
      </c>
    </row>
    <row r="992" spans="1:26" ht="165" x14ac:dyDescent="0.25">
      <c r="A992" s="232" t="s">
        <v>1187</v>
      </c>
      <c r="B992" s="61">
        <v>24</v>
      </c>
      <c r="C992" s="205" t="str">
        <f>+VLOOKUP(Tabla9[[#This Row],[Cod. Riesgo]],Tabla_Riesgos[[Número]:[Tipo de Riesgo]],6,FALSE)</f>
        <v>Operativo</v>
      </c>
      <c r="D992" s="119" t="s">
        <v>29</v>
      </c>
      <c r="E992" s="120" t="s">
        <v>30</v>
      </c>
      <c r="F992" s="121"/>
      <c r="G992" s="122" t="s">
        <v>227</v>
      </c>
      <c r="H992" s="213"/>
      <c r="I992" s="207"/>
      <c r="J992" s="207"/>
      <c r="K992" s="207"/>
      <c r="L992" s="207"/>
      <c r="M992" s="207"/>
      <c r="N992" s="207"/>
      <c r="O992" s="207"/>
      <c r="P992" s="123">
        <f t="shared" si="64"/>
        <v>0</v>
      </c>
      <c r="Q992" s="208" t="str">
        <f t="shared" si="65"/>
        <v>Debil</v>
      </c>
      <c r="R992" s="207" t="s">
        <v>516</v>
      </c>
      <c r="S992" s="224" t="str">
        <f t="shared" si="66"/>
        <v>DebilFuerte</v>
      </c>
      <c r="T992" s="224">
        <f>IFERROR(VLOOKUP(S992,'Tablas de calculos'!$AU$16:$AV$24,2,FALSE),"")</f>
        <v>7</v>
      </c>
      <c r="U992" s="208" t="str">
        <f>IFERROR(VLOOKUP(T992,'Tablas de calculos'!$AV$16:$AY$24,4),"")</f>
        <v>Débil</v>
      </c>
      <c r="V992" s="207" t="s">
        <v>576</v>
      </c>
      <c r="W992" s="207" t="s">
        <v>578</v>
      </c>
      <c r="X992" s="123" t="str">
        <f t="shared" si="67"/>
        <v>DébilNo disminuyeDirectamente</v>
      </c>
      <c r="Y992" s="208" t="str">
        <f>IFERROR(VLOOKUP(X992,'Tablas de calculos'!$AZ$4:$BE$11,5,FALSE),"")</f>
        <v/>
      </c>
      <c r="Z992" s="208" t="str">
        <f>IFERROR(VLOOKUP(X992,'Tablas de calculos'!$AZ$4:$BE$11,6,FALSE),"")</f>
        <v/>
      </c>
    </row>
    <row r="993" spans="1:26" ht="60" x14ac:dyDescent="0.25">
      <c r="A993" s="232" t="s">
        <v>1187</v>
      </c>
      <c r="B993" s="61">
        <v>24</v>
      </c>
      <c r="C993" s="205" t="str">
        <f>+VLOOKUP(Tabla9[[#This Row],[Cod. Riesgo]],Tabla_Riesgos[[Número]:[Tipo de Riesgo]],6,FALSE)</f>
        <v>Operativo</v>
      </c>
      <c r="D993" s="119" t="s">
        <v>29</v>
      </c>
      <c r="E993" s="120" t="s">
        <v>30</v>
      </c>
      <c r="F993" s="121"/>
      <c r="G993" s="122" t="s">
        <v>228</v>
      </c>
      <c r="H993" s="213"/>
      <c r="I993" s="207"/>
      <c r="J993" s="207"/>
      <c r="K993" s="207"/>
      <c r="L993" s="207"/>
      <c r="M993" s="207"/>
      <c r="N993" s="207"/>
      <c r="O993" s="207"/>
      <c r="P993" s="123">
        <f t="shared" si="64"/>
        <v>0</v>
      </c>
      <c r="Q993" s="208" t="str">
        <f t="shared" si="65"/>
        <v>Debil</v>
      </c>
      <c r="R993" s="207" t="s">
        <v>516</v>
      </c>
      <c r="S993" s="224" t="str">
        <f t="shared" si="66"/>
        <v>DebilFuerte</v>
      </c>
      <c r="T993" s="224">
        <f>IFERROR(VLOOKUP(S993,'Tablas de calculos'!$AU$16:$AV$24,2,FALSE),"")</f>
        <v>7</v>
      </c>
      <c r="U993" s="208" t="str">
        <f>IFERROR(VLOOKUP(T993,'Tablas de calculos'!$AV$16:$AY$24,4),"")</f>
        <v>Débil</v>
      </c>
      <c r="V993" s="207" t="s">
        <v>576</v>
      </c>
      <c r="W993" s="207" t="s">
        <v>578</v>
      </c>
      <c r="X993" s="123" t="str">
        <f t="shared" si="67"/>
        <v>DébilNo disminuyeDirectamente</v>
      </c>
      <c r="Y993" s="208" t="str">
        <f>IFERROR(VLOOKUP(X993,'Tablas de calculos'!$AZ$4:$BE$11,5,FALSE),"")</f>
        <v/>
      </c>
      <c r="Z993" s="208" t="str">
        <f>IFERROR(VLOOKUP(X993,'Tablas de calculos'!$AZ$4:$BE$11,6,FALSE),"")</f>
        <v/>
      </c>
    </row>
    <row r="994" spans="1:26" ht="30" x14ac:dyDescent="0.25">
      <c r="A994" s="232" t="s">
        <v>1187</v>
      </c>
      <c r="B994" s="61">
        <v>25</v>
      </c>
      <c r="C994" s="205" t="str">
        <f>+VLOOKUP(Tabla9[[#This Row],[Cod. Riesgo]],Tabla_Riesgos[[Número]:[Tipo de Riesgo]],6,FALSE)</f>
        <v>Operativo</v>
      </c>
      <c r="D994" s="119" t="s">
        <v>12</v>
      </c>
      <c r="E994" s="120" t="s">
        <v>31</v>
      </c>
      <c r="F994" s="121"/>
      <c r="G994" s="122" t="s">
        <v>229</v>
      </c>
      <c r="H994" s="213"/>
      <c r="I994" s="207"/>
      <c r="J994" s="207"/>
      <c r="K994" s="207"/>
      <c r="L994" s="207"/>
      <c r="M994" s="207"/>
      <c r="N994" s="207"/>
      <c r="O994" s="207"/>
      <c r="P994" s="123">
        <f t="shared" si="64"/>
        <v>0</v>
      </c>
      <c r="Q994" s="208" t="str">
        <f t="shared" si="65"/>
        <v>Debil</v>
      </c>
      <c r="R994" s="207" t="s">
        <v>516</v>
      </c>
      <c r="S994" s="224" t="str">
        <f t="shared" si="66"/>
        <v>DebilFuerte</v>
      </c>
      <c r="T994" s="224">
        <f>IFERROR(VLOOKUP(S994,'Tablas de calculos'!$AU$16:$AV$24,2,FALSE),"")</f>
        <v>7</v>
      </c>
      <c r="U994" s="208" t="str">
        <f>IFERROR(VLOOKUP(T994,'Tablas de calculos'!$AV$16:$AY$24,4),"")</f>
        <v>Débil</v>
      </c>
      <c r="V994" s="207" t="s">
        <v>576</v>
      </c>
      <c r="W994" s="207" t="s">
        <v>578</v>
      </c>
      <c r="X994" s="123" t="str">
        <f t="shared" si="67"/>
        <v>DébilNo disminuyeDirectamente</v>
      </c>
      <c r="Y994" s="208" t="str">
        <f>IFERROR(VLOOKUP(X994,'Tablas de calculos'!$AZ$4:$BE$11,5,FALSE),"")</f>
        <v/>
      </c>
      <c r="Z994" s="208" t="str">
        <f>IFERROR(VLOOKUP(X994,'Tablas de calculos'!$AZ$4:$BE$11,6,FALSE),"")</f>
        <v/>
      </c>
    </row>
    <row r="995" spans="1:26" ht="30" x14ac:dyDescent="0.25">
      <c r="A995" s="232" t="s">
        <v>1187</v>
      </c>
      <c r="B995" s="61">
        <v>25</v>
      </c>
      <c r="C995" s="205" t="str">
        <f>+VLOOKUP(Tabla9[[#This Row],[Cod. Riesgo]],Tabla_Riesgos[[Número]:[Tipo de Riesgo]],6,FALSE)</f>
        <v>Operativo</v>
      </c>
      <c r="D995" s="119" t="s">
        <v>12</v>
      </c>
      <c r="E995" s="120" t="s">
        <v>31</v>
      </c>
      <c r="F995" s="121"/>
      <c r="G995" s="122" t="s">
        <v>230</v>
      </c>
      <c r="H995" s="213"/>
      <c r="I995" s="207"/>
      <c r="J995" s="207"/>
      <c r="K995" s="207"/>
      <c r="L995" s="207"/>
      <c r="M995" s="207"/>
      <c r="N995" s="207"/>
      <c r="O995" s="207"/>
      <c r="P995" s="123">
        <f t="shared" si="64"/>
        <v>0</v>
      </c>
      <c r="Q995" s="208" t="str">
        <f t="shared" si="65"/>
        <v>Debil</v>
      </c>
      <c r="R995" s="207" t="s">
        <v>516</v>
      </c>
      <c r="S995" s="224" t="str">
        <f t="shared" si="66"/>
        <v>DebilFuerte</v>
      </c>
      <c r="T995" s="224">
        <f>IFERROR(VLOOKUP(S995,'Tablas de calculos'!$AU$16:$AV$24,2,FALSE),"")</f>
        <v>7</v>
      </c>
      <c r="U995" s="208" t="str">
        <f>IFERROR(VLOOKUP(T995,'Tablas de calculos'!$AV$16:$AY$24,4),"")</f>
        <v>Débil</v>
      </c>
      <c r="V995" s="207" t="s">
        <v>576</v>
      </c>
      <c r="W995" s="207" t="s">
        <v>578</v>
      </c>
      <c r="X995" s="123" t="str">
        <f t="shared" si="67"/>
        <v>DébilNo disminuyeDirectamente</v>
      </c>
      <c r="Y995" s="208" t="str">
        <f>IFERROR(VLOOKUP(X995,'Tablas de calculos'!$AZ$4:$BE$11,5,FALSE),"")</f>
        <v/>
      </c>
      <c r="Z995" s="208" t="str">
        <f>IFERROR(VLOOKUP(X995,'Tablas de calculos'!$AZ$4:$BE$11,6,FALSE),"")</f>
        <v/>
      </c>
    </row>
    <row r="996" spans="1:26" ht="45" x14ac:dyDescent="0.25">
      <c r="A996" s="232" t="s">
        <v>1187</v>
      </c>
      <c r="B996" s="61">
        <v>25</v>
      </c>
      <c r="C996" s="205" t="str">
        <f>+VLOOKUP(Tabla9[[#This Row],[Cod. Riesgo]],Tabla_Riesgos[[Número]:[Tipo de Riesgo]],6,FALSE)</f>
        <v>Operativo</v>
      </c>
      <c r="D996" s="119" t="s">
        <v>12</v>
      </c>
      <c r="E996" s="120" t="s">
        <v>31</v>
      </c>
      <c r="F996" s="121"/>
      <c r="G996" s="122" t="s">
        <v>231</v>
      </c>
      <c r="H996" s="213"/>
      <c r="I996" s="207"/>
      <c r="J996" s="207"/>
      <c r="K996" s="207"/>
      <c r="L996" s="207"/>
      <c r="M996" s="207"/>
      <c r="N996" s="207"/>
      <c r="O996" s="207"/>
      <c r="P996" s="123">
        <f t="shared" si="64"/>
        <v>0</v>
      </c>
      <c r="Q996" s="208" t="str">
        <f t="shared" si="65"/>
        <v>Debil</v>
      </c>
      <c r="R996" s="207" t="s">
        <v>516</v>
      </c>
      <c r="S996" s="224" t="str">
        <f t="shared" si="66"/>
        <v>DebilFuerte</v>
      </c>
      <c r="T996" s="224">
        <f>IFERROR(VLOOKUP(S996,'Tablas de calculos'!$AU$16:$AV$24,2,FALSE),"")</f>
        <v>7</v>
      </c>
      <c r="U996" s="208" t="str">
        <f>IFERROR(VLOOKUP(T996,'Tablas de calculos'!$AV$16:$AY$24,4),"")</f>
        <v>Débil</v>
      </c>
      <c r="V996" s="207" t="s">
        <v>576</v>
      </c>
      <c r="W996" s="207" t="s">
        <v>578</v>
      </c>
      <c r="X996" s="123" t="str">
        <f t="shared" si="67"/>
        <v>DébilNo disminuyeDirectamente</v>
      </c>
      <c r="Y996" s="208" t="str">
        <f>IFERROR(VLOOKUP(X996,'Tablas de calculos'!$AZ$4:$BE$11,5,FALSE),"")</f>
        <v/>
      </c>
      <c r="Z996" s="208" t="str">
        <f>IFERROR(VLOOKUP(X996,'Tablas de calculos'!$AZ$4:$BE$11,6,FALSE),"")</f>
        <v/>
      </c>
    </row>
    <row r="997" spans="1:26" ht="45" x14ac:dyDescent="0.25">
      <c r="A997" s="232" t="s">
        <v>1187</v>
      </c>
      <c r="B997" s="61">
        <v>26</v>
      </c>
      <c r="C997" s="205" t="str">
        <f>+VLOOKUP(Tabla9[[#This Row],[Cod. Riesgo]],Tabla_Riesgos[[Número]:[Tipo de Riesgo]],6,FALSE)</f>
        <v>Operativo</v>
      </c>
      <c r="D997" s="119" t="s">
        <v>12</v>
      </c>
      <c r="E997" s="120" t="s">
        <v>32</v>
      </c>
      <c r="F997" s="121"/>
      <c r="G997" s="122" t="s">
        <v>231</v>
      </c>
      <c r="H997" s="213"/>
      <c r="I997" s="207"/>
      <c r="J997" s="207"/>
      <c r="K997" s="207"/>
      <c r="L997" s="207"/>
      <c r="M997" s="207"/>
      <c r="N997" s="207"/>
      <c r="O997" s="207"/>
      <c r="P997" s="123">
        <f t="shared" si="64"/>
        <v>0</v>
      </c>
      <c r="Q997" s="208" t="str">
        <f t="shared" si="65"/>
        <v>Debil</v>
      </c>
      <c r="R997" s="207" t="s">
        <v>516</v>
      </c>
      <c r="S997" s="224" t="str">
        <f t="shared" si="66"/>
        <v>DebilFuerte</v>
      </c>
      <c r="T997" s="224">
        <f>IFERROR(VLOOKUP(S997,'Tablas de calculos'!$AU$16:$AV$24,2,FALSE),"")</f>
        <v>7</v>
      </c>
      <c r="U997" s="208" t="str">
        <f>IFERROR(VLOOKUP(T997,'Tablas de calculos'!$AV$16:$AY$24,4),"")</f>
        <v>Débil</v>
      </c>
      <c r="V997" s="207" t="s">
        <v>576</v>
      </c>
      <c r="W997" s="207" t="s">
        <v>578</v>
      </c>
      <c r="X997" s="123" t="str">
        <f t="shared" si="67"/>
        <v>DébilNo disminuyeDirectamente</v>
      </c>
      <c r="Y997" s="208" t="str">
        <f>IFERROR(VLOOKUP(X997,'Tablas de calculos'!$AZ$4:$BE$11,5,FALSE),"")</f>
        <v/>
      </c>
      <c r="Z997" s="208" t="str">
        <f>IFERROR(VLOOKUP(X997,'Tablas de calculos'!$AZ$4:$BE$11,6,FALSE),"")</f>
        <v/>
      </c>
    </row>
    <row r="998" spans="1:26" ht="60" x14ac:dyDescent="0.25">
      <c r="A998" s="232" t="s">
        <v>1187</v>
      </c>
      <c r="B998" s="61">
        <v>26</v>
      </c>
      <c r="C998" s="205" t="str">
        <f>+VLOOKUP(Tabla9[[#This Row],[Cod. Riesgo]],Tabla_Riesgos[[Número]:[Tipo de Riesgo]],6,FALSE)</f>
        <v>Operativo</v>
      </c>
      <c r="D998" s="119" t="s">
        <v>12</v>
      </c>
      <c r="E998" s="120" t="s">
        <v>32</v>
      </c>
      <c r="F998" s="121"/>
      <c r="G998" s="122" t="s">
        <v>232</v>
      </c>
      <c r="H998" s="213"/>
      <c r="I998" s="207"/>
      <c r="J998" s="207"/>
      <c r="K998" s="207"/>
      <c r="L998" s="207"/>
      <c r="M998" s="207"/>
      <c r="N998" s="207"/>
      <c r="O998" s="207"/>
      <c r="P998" s="123">
        <f t="shared" si="64"/>
        <v>0</v>
      </c>
      <c r="Q998" s="208" t="str">
        <f t="shared" si="65"/>
        <v>Debil</v>
      </c>
      <c r="R998" s="207" t="s">
        <v>516</v>
      </c>
      <c r="S998" s="224" t="str">
        <f t="shared" si="66"/>
        <v>DebilFuerte</v>
      </c>
      <c r="T998" s="224">
        <f>IFERROR(VLOOKUP(S998,'Tablas de calculos'!$AU$16:$AV$24,2,FALSE),"")</f>
        <v>7</v>
      </c>
      <c r="U998" s="208" t="str">
        <f>IFERROR(VLOOKUP(T998,'Tablas de calculos'!$AV$16:$AY$24,4),"")</f>
        <v>Débil</v>
      </c>
      <c r="V998" s="207" t="s">
        <v>576</v>
      </c>
      <c r="W998" s="207" t="s">
        <v>578</v>
      </c>
      <c r="X998" s="123" t="str">
        <f t="shared" si="67"/>
        <v>DébilNo disminuyeDirectamente</v>
      </c>
      <c r="Y998" s="208" t="str">
        <f>IFERROR(VLOOKUP(X998,'Tablas de calculos'!$AZ$4:$BE$11,5,FALSE),"")</f>
        <v/>
      </c>
      <c r="Z998" s="208" t="str">
        <f>IFERROR(VLOOKUP(X998,'Tablas de calculos'!$AZ$4:$BE$11,6,FALSE),"")</f>
        <v/>
      </c>
    </row>
    <row r="999" spans="1:26" ht="75" x14ac:dyDescent="0.25">
      <c r="A999" s="232" t="s">
        <v>1187</v>
      </c>
      <c r="B999" s="61">
        <v>28</v>
      </c>
      <c r="C999" s="205" t="str">
        <f>+VLOOKUP(Tabla9[[#This Row],[Cod. Riesgo]],Tabla_Riesgos[[Número]:[Tipo de Riesgo]],6,FALSE)</f>
        <v>Estratégico</v>
      </c>
      <c r="D999" s="119" t="s">
        <v>26</v>
      </c>
      <c r="E999" s="120" t="s">
        <v>1155</v>
      </c>
      <c r="F999" s="121"/>
      <c r="G999" s="122" t="s">
        <v>233</v>
      </c>
      <c r="H999" s="213"/>
      <c r="I999" s="207"/>
      <c r="J999" s="207"/>
      <c r="K999" s="207"/>
      <c r="L999" s="207"/>
      <c r="M999" s="207"/>
      <c r="N999" s="207"/>
      <c r="O999" s="207"/>
      <c r="P999" s="123">
        <f t="shared" si="64"/>
        <v>0</v>
      </c>
      <c r="Q999" s="208" t="str">
        <f t="shared" si="65"/>
        <v>Debil</v>
      </c>
      <c r="R999" s="207" t="s">
        <v>516</v>
      </c>
      <c r="S999" s="224" t="str">
        <f t="shared" si="66"/>
        <v>DebilFuerte</v>
      </c>
      <c r="T999" s="224">
        <f>IFERROR(VLOOKUP(S999,'Tablas de calculos'!$AU$16:$AV$24,2,FALSE),"")</f>
        <v>7</v>
      </c>
      <c r="U999" s="208" t="str">
        <f>IFERROR(VLOOKUP(T999,'Tablas de calculos'!$AV$16:$AY$24,4),"")</f>
        <v>Débil</v>
      </c>
      <c r="V999" s="207" t="s">
        <v>576</v>
      </c>
      <c r="W999" s="207" t="s">
        <v>578</v>
      </c>
      <c r="X999" s="123" t="str">
        <f t="shared" si="67"/>
        <v>DébilNo disminuyeDirectamente</v>
      </c>
      <c r="Y999" s="208" t="str">
        <f>IFERROR(VLOOKUP(X999,'Tablas de calculos'!$AZ$4:$BE$11,5,FALSE),"")</f>
        <v/>
      </c>
      <c r="Z999" s="208" t="str">
        <f>IFERROR(VLOOKUP(X999,'Tablas de calculos'!$AZ$4:$BE$11,6,FALSE),"")</f>
        <v/>
      </c>
    </row>
    <row r="1000" spans="1:26" ht="75" x14ac:dyDescent="0.25">
      <c r="A1000" s="232" t="s">
        <v>1187</v>
      </c>
      <c r="B1000" s="61">
        <v>28</v>
      </c>
      <c r="C1000" s="205" t="str">
        <f>+VLOOKUP(Tabla9[[#This Row],[Cod. Riesgo]],Tabla_Riesgos[[Número]:[Tipo de Riesgo]],6,FALSE)</f>
        <v>Estratégico</v>
      </c>
      <c r="D1000" s="119" t="s">
        <v>26</v>
      </c>
      <c r="E1000" s="120" t="s">
        <v>1155</v>
      </c>
      <c r="F1000" s="121"/>
      <c r="G1000" s="122" t="s">
        <v>234</v>
      </c>
      <c r="H1000" s="213"/>
      <c r="I1000" s="207"/>
      <c r="J1000" s="207"/>
      <c r="K1000" s="207"/>
      <c r="L1000" s="207"/>
      <c r="M1000" s="207"/>
      <c r="N1000" s="207"/>
      <c r="O1000" s="207"/>
      <c r="P1000" s="123">
        <f t="shared" si="64"/>
        <v>0</v>
      </c>
      <c r="Q1000" s="208" t="str">
        <f t="shared" si="65"/>
        <v>Debil</v>
      </c>
      <c r="R1000" s="207" t="s">
        <v>516</v>
      </c>
      <c r="S1000" s="224" t="str">
        <f t="shared" si="66"/>
        <v>DebilFuerte</v>
      </c>
      <c r="T1000" s="224">
        <f>IFERROR(VLOOKUP(S1000,'Tablas de calculos'!$AU$16:$AV$24,2,FALSE),"")</f>
        <v>7</v>
      </c>
      <c r="U1000" s="208" t="str">
        <f>IFERROR(VLOOKUP(T1000,'Tablas de calculos'!$AV$16:$AY$24,4),"")</f>
        <v>Débil</v>
      </c>
      <c r="V1000" s="207" t="s">
        <v>576</v>
      </c>
      <c r="W1000" s="207" t="s">
        <v>578</v>
      </c>
      <c r="X1000" s="123" t="str">
        <f t="shared" si="67"/>
        <v>DébilNo disminuyeDirectamente</v>
      </c>
      <c r="Y1000" s="208" t="str">
        <f>IFERROR(VLOOKUP(X1000,'Tablas de calculos'!$AZ$4:$BE$11,5,FALSE),"")</f>
        <v/>
      </c>
      <c r="Z1000" s="208" t="str">
        <f>IFERROR(VLOOKUP(X1000,'Tablas de calculos'!$AZ$4:$BE$11,6,FALSE),"")</f>
        <v/>
      </c>
    </row>
    <row r="1001" spans="1:26" ht="75" x14ac:dyDescent="0.25">
      <c r="A1001" s="232" t="s">
        <v>1187</v>
      </c>
      <c r="B1001" s="61">
        <v>28</v>
      </c>
      <c r="C1001" s="205" t="str">
        <f>+VLOOKUP(Tabla9[[#This Row],[Cod. Riesgo]],Tabla_Riesgos[[Número]:[Tipo de Riesgo]],6,FALSE)</f>
        <v>Estratégico</v>
      </c>
      <c r="D1001" s="119" t="s">
        <v>26</v>
      </c>
      <c r="E1001" s="120" t="s">
        <v>1155</v>
      </c>
      <c r="F1001" s="121"/>
      <c r="G1001" s="122" t="s">
        <v>235</v>
      </c>
      <c r="H1001" s="213"/>
      <c r="I1001" s="207"/>
      <c r="J1001" s="207"/>
      <c r="K1001" s="207"/>
      <c r="L1001" s="207"/>
      <c r="M1001" s="207"/>
      <c r="N1001" s="207"/>
      <c r="O1001" s="207"/>
      <c r="P1001" s="123">
        <f t="shared" si="64"/>
        <v>0</v>
      </c>
      <c r="Q1001" s="208" t="str">
        <f t="shared" si="65"/>
        <v>Debil</v>
      </c>
      <c r="R1001" s="207" t="s">
        <v>516</v>
      </c>
      <c r="S1001" s="224" t="str">
        <f t="shared" si="66"/>
        <v>DebilFuerte</v>
      </c>
      <c r="T1001" s="224">
        <f>IFERROR(VLOOKUP(S1001,'Tablas de calculos'!$AU$16:$AV$24,2,FALSE),"")</f>
        <v>7</v>
      </c>
      <c r="U1001" s="208" t="str">
        <f>IFERROR(VLOOKUP(T1001,'Tablas de calculos'!$AV$16:$AY$24,4),"")</f>
        <v>Débil</v>
      </c>
      <c r="V1001" s="207" t="s">
        <v>576</v>
      </c>
      <c r="W1001" s="207" t="s">
        <v>578</v>
      </c>
      <c r="X1001" s="123" t="str">
        <f t="shared" si="67"/>
        <v>DébilNo disminuyeDirectamente</v>
      </c>
      <c r="Y1001" s="208" t="str">
        <f>IFERROR(VLOOKUP(X1001,'Tablas de calculos'!$AZ$4:$BE$11,5,FALSE),"")</f>
        <v/>
      </c>
      <c r="Z1001" s="208" t="str">
        <f>IFERROR(VLOOKUP(X1001,'Tablas de calculos'!$AZ$4:$BE$11,6,FALSE),"")</f>
        <v/>
      </c>
    </row>
    <row r="1002" spans="1:26" ht="75" x14ac:dyDescent="0.25">
      <c r="A1002" s="232" t="s">
        <v>1187</v>
      </c>
      <c r="B1002" s="61">
        <v>28</v>
      </c>
      <c r="C1002" s="205" t="str">
        <f>+VLOOKUP(Tabla9[[#This Row],[Cod. Riesgo]],Tabla_Riesgos[[Número]:[Tipo de Riesgo]],6,FALSE)</f>
        <v>Estratégico</v>
      </c>
      <c r="D1002" s="119" t="s">
        <v>26</v>
      </c>
      <c r="E1002" s="120" t="s">
        <v>1155</v>
      </c>
      <c r="F1002" s="121"/>
      <c r="G1002" s="122" t="s">
        <v>236</v>
      </c>
      <c r="H1002" s="213"/>
      <c r="I1002" s="207"/>
      <c r="J1002" s="207"/>
      <c r="K1002" s="207"/>
      <c r="L1002" s="207"/>
      <c r="M1002" s="207"/>
      <c r="N1002" s="207"/>
      <c r="O1002" s="207"/>
      <c r="P1002" s="123">
        <f t="shared" si="64"/>
        <v>0</v>
      </c>
      <c r="Q1002" s="208" t="str">
        <f t="shared" si="65"/>
        <v>Debil</v>
      </c>
      <c r="R1002" s="207" t="s">
        <v>516</v>
      </c>
      <c r="S1002" s="224" t="str">
        <f t="shared" si="66"/>
        <v>DebilFuerte</v>
      </c>
      <c r="T1002" s="224">
        <f>IFERROR(VLOOKUP(S1002,'Tablas de calculos'!$AU$16:$AV$24,2,FALSE),"")</f>
        <v>7</v>
      </c>
      <c r="U1002" s="208" t="str">
        <f>IFERROR(VLOOKUP(T1002,'Tablas de calculos'!$AV$16:$AY$24,4),"")</f>
        <v>Débil</v>
      </c>
      <c r="V1002" s="207" t="s">
        <v>576</v>
      </c>
      <c r="W1002" s="207" t="s">
        <v>578</v>
      </c>
      <c r="X1002" s="123" t="str">
        <f t="shared" si="67"/>
        <v>DébilNo disminuyeDirectamente</v>
      </c>
      <c r="Y1002" s="208" t="str">
        <f>IFERROR(VLOOKUP(X1002,'Tablas de calculos'!$AZ$4:$BE$11,5,FALSE),"")</f>
        <v/>
      </c>
      <c r="Z1002" s="208" t="str">
        <f>IFERROR(VLOOKUP(X1002,'Tablas de calculos'!$AZ$4:$BE$11,6,FALSE),"")</f>
        <v/>
      </c>
    </row>
    <row r="1003" spans="1:26" ht="60" x14ac:dyDescent="0.25">
      <c r="A1003" s="232" t="s">
        <v>1187</v>
      </c>
      <c r="B1003" s="61">
        <v>30</v>
      </c>
      <c r="C1003" s="205" t="str">
        <f>+VLOOKUP(Tabla9[[#This Row],[Cod. Riesgo]],Tabla_Riesgos[[Número]:[Tipo de Riesgo]],6,FALSE)</f>
        <v>Operativo</v>
      </c>
      <c r="D1003" s="119" t="s">
        <v>35</v>
      </c>
      <c r="E1003" s="120" t="s">
        <v>36</v>
      </c>
      <c r="F1003" s="121"/>
      <c r="G1003" s="122" t="s">
        <v>237</v>
      </c>
      <c r="H1003" s="213"/>
      <c r="I1003" s="207"/>
      <c r="J1003" s="207"/>
      <c r="K1003" s="207"/>
      <c r="L1003" s="207"/>
      <c r="M1003" s="207"/>
      <c r="N1003" s="207"/>
      <c r="O1003" s="207"/>
      <c r="P1003" s="123">
        <f t="shared" si="64"/>
        <v>0</v>
      </c>
      <c r="Q1003" s="208" t="str">
        <f t="shared" si="65"/>
        <v>Debil</v>
      </c>
      <c r="R1003" s="207" t="s">
        <v>516</v>
      </c>
      <c r="S1003" s="224" t="str">
        <f t="shared" si="66"/>
        <v>DebilFuerte</v>
      </c>
      <c r="T1003" s="224">
        <f>IFERROR(VLOOKUP(S1003,'Tablas de calculos'!$AU$16:$AV$24,2,FALSE),"")</f>
        <v>7</v>
      </c>
      <c r="U1003" s="208" t="str">
        <f>IFERROR(VLOOKUP(T1003,'Tablas de calculos'!$AV$16:$AY$24,4),"")</f>
        <v>Débil</v>
      </c>
      <c r="V1003" s="207" t="s">
        <v>576</v>
      </c>
      <c r="W1003" s="207" t="s">
        <v>578</v>
      </c>
      <c r="X1003" s="123" t="str">
        <f t="shared" si="67"/>
        <v>DébilNo disminuyeDirectamente</v>
      </c>
      <c r="Y1003" s="208" t="str">
        <f>IFERROR(VLOOKUP(X1003,'Tablas de calculos'!$AZ$4:$BE$11,5,FALSE),"")</f>
        <v/>
      </c>
      <c r="Z1003" s="208" t="str">
        <f>IFERROR(VLOOKUP(X1003,'Tablas de calculos'!$AZ$4:$BE$11,6,FALSE),"")</f>
        <v/>
      </c>
    </row>
    <row r="1004" spans="1:26" ht="60" x14ac:dyDescent="0.25">
      <c r="A1004" s="232" t="s">
        <v>1187</v>
      </c>
      <c r="B1004" s="61">
        <v>30</v>
      </c>
      <c r="C1004" s="205" t="str">
        <f>+VLOOKUP(Tabla9[[#This Row],[Cod. Riesgo]],Tabla_Riesgos[[Número]:[Tipo de Riesgo]],6,FALSE)</f>
        <v>Operativo</v>
      </c>
      <c r="D1004" s="119" t="s">
        <v>35</v>
      </c>
      <c r="E1004" s="120" t="s">
        <v>36</v>
      </c>
      <c r="F1004" s="121"/>
      <c r="G1004" s="122" t="s">
        <v>238</v>
      </c>
      <c r="H1004" s="213"/>
      <c r="I1004" s="207"/>
      <c r="J1004" s="207"/>
      <c r="K1004" s="207"/>
      <c r="L1004" s="207"/>
      <c r="M1004" s="207"/>
      <c r="N1004" s="207"/>
      <c r="O1004" s="207"/>
      <c r="P1004" s="123">
        <f t="shared" si="64"/>
        <v>0</v>
      </c>
      <c r="Q1004" s="208" t="str">
        <f t="shared" si="65"/>
        <v>Debil</v>
      </c>
      <c r="R1004" s="207" t="s">
        <v>516</v>
      </c>
      <c r="S1004" s="224" t="str">
        <f t="shared" si="66"/>
        <v>DebilFuerte</v>
      </c>
      <c r="T1004" s="224">
        <f>IFERROR(VLOOKUP(S1004,'Tablas de calculos'!$AU$16:$AV$24,2,FALSE),"")</f>
        <v>7</v>
      </c>
      <c r="U1004" s="208" t="str">
        <f>IFERROR(VLOOKUP(T1004,'Tablas de calculos'!$AV$16:$AY$24,4),"")</f>
        <v>Débil</v>
      </c>
      <c r="V1004" s="207" t="s">
        <v>576</v>
      </c>
      <c r="W1004" s="207" t="s">
        <v>578</v>
      </c>
      <c r="X1004" s="123" t="str">
        <f t="shared" si="67"/>
        <v>DébilNo disminuyeDirectamente</v>
      </c>
      <c r="Y1004" s="208" t="str">
        <f>IFERROR(VLOOKUP(X1004,'Tablas de calculos'!$AZ$4:$BE$11,5,FALSE),"")</f>
        <v/>
      </c>
      <c r="Z1004" s="208" t="str">
        <f>IFERROR(VLOOKUP(X1004,'Tablas de calculos'!$AZ$4:$BE$11,6,FALSE),"")</f>
        <v/>
      </c>
    </row>
    <row r="1005" spans="1:26" ht="60" x14ac:dyDescent="0.25">
      <c r="A1005" s="232" t="s">
        <v>1187</v>
      </c>
      <c r="B1005" s="61">
        <v>30</v>
      </c>
      <c r="C1005" s="205" t="str">
        <f>+VLOOKUP(Tabla9[[#This Row],[Cod. Riesgo]],Tabla_Riesgos[[Número]:[Tipo de Riesgo]],6,FALSE)</f>
        <v>Operativo</v>
      </c>
      <c r="D1005" s="119" t="s">
        <v>35</v>
      </c>
      <c r="E1005" s="120" t="s">
        <v>36</v>
      </c>
      <c r="F1005" s="121"/>
      <c r="G1005" s="122" t="s">
        <v>239</v>
      </c>
      <c r="H1005" s="213"/>
      <c r="I1005" s="207"/>
      <c r="J1005" s="207"/>
      <c r="K1005" s="207"/>
      <c r="L1005" s="207"/>
      <c r="M1005" s="207"/>
      <c r="N1005" s="207"/>
      <c r="O1005" s="207"/>
      <c r="P1005" s="123">
        <f t="shared" si="64"/>
        <v>0</v>
      </c>
      <c r="Q1005" s="208" t="str">
        <f t="shared" si="65"/>
        <v>Debil</v>
      </c>
      <c r="R1005" s="207" t="s">
        <v>516</v>
      </c>
      <c r="S1005" s="224" t="str">
        <f t="shared" si="66"/>
        <v>DebilFuerte</v>
      </c>
      <c r="T1005" s="224">
        <f>IFERROR(VLOOKUP(S1005,'Tablas de calculos'!$AU$16:$AV$24,2,FALSE),"")</f>
        <v>7</v>
      </c>
      <c r="U1005" s="208" t="str">
        <f>IFERROR(VLOOKUP(T1005,'Tablas de calculos'!$AV$16:$AY$24,4),"")</f>
        <v>Débil</v>
      </c>
      <c r="V1005" s="207" t="s">
        <v>576</v>
      </c>
      <c r="W1005" s="207" t="s">
        <v>578</v>
      </c>
      <c r="X1005" s="123" t="str">
        <f t="shared" si="67"/>
        <v>DébilNo disminuyeDirectamente</v>
      </c>
      <c r="Y1005" s="208" t="str">
        <f>IFERROR(VLOOKUP(X1005,'Tablas de calculos'!$AZ$4:$BE$11,5,FALSE),"")</f>
        <v/>
      </c>
      <c r="Z1005" s="208" t="str">
        <f>IFERROR(VLOOKUP(X1005,'Tablas de calculos'!$AZ$4:$BE$11,6,FALSE),"")</f>
        <v/>
      </c>
    </row>
    <row r="1006" spans="1:26" ht="60" x14ac:dyDescent="0.25">
      <c r="A1006" s="232" t="s">
        <v>1187</v>
      </c>
      <c r="B1006" s="61">
        <v>30</v>
      </c>
      <c r="C1006" s="205" t="str">
        <f>+VLOOKUP(Tabla9[[#This Row],[Cod. Riesgo]],Tabla_Riesgos[[Número]:[Tipo de Riesgo]],6,FALSE)</f>
        <v>Operativo</v>
      </c>
      <c r="D1006" s="119" t="s">
        <v>35</v>
      </c>
      <c r="E1006" s="120" t="s">
        <v>36</v>
      </c>
      <c r="F1006" s="121"/>
      <c r="G1006" s="122" t="s">
        <v>240</v>
      </c>
      <c r="H1006" s="213"/>
      <c r="I1006" s="207"/>
      <c r="J1006" s="207"/>
      <c r="K1006" s="207"/>
      <c r="L1006" s="207"/>
      <c r="M1006" s="207"/>
      <c r="N1006" s="207"/>
      <c r="O1006" s="207"/>
      <c r="P1006" s="123">
        <f t="shared" si="64"/>
        <v>0</v>
      </c>
      <c r="Q1006" s="208" t="str">
        <f t="shared" si="65"/>
        <v>Debil</v>
      </c>
      <c r="R1006" s="207" t="s">
        <v>516</v>
      </c>
      <c r="S1006" s="224" t="str">
        <f t="shared" si="66"/>
        <v>DebilFuerte</v>
      </c>
      <c r="T1006" s="224">
        <f>IFERROR(VLOOKUP(S1006,'Tablas de calculos'!$AU$16:$AV$24,2,FALSE),"")</f>
        <v>7</v>
      </c>
      <c r="U1006" s="208" t="str">
        <f>IFERROR(VLOOKUP(T1006,'Tablas de calculos'!$AV$16:$AY$24,4),"")</f>
        <v>Débil</v>
      </c>
      <c r="V1006" s="207" t="s">
        <v>576</v>
      </c>
      <c r="W1006" s="207" t="s">
        <v>578</v>
      </c>
      <c r="X1006" s="123" t="str">
        <f t="shared" si="67"/>
        <v>DébilNo disminuyeDirectamente</v>
      </c>
      <c r="Y1006" s="208" t="str">
        <f>IFERROR(VLOOKUP(X1006,'Tablas de calculos'!$AZ$4:$BE$11,5,FALSE),"")</f>
        <v/>
      </c>
      <c r="Z1006" s="208" t="str">
        <f>IFERROR(VLOOKUP(X1006,'Tablas de calculos'!$AZ$4:$BE$11,6,FALSE),"")</f>
        <v/>
      </c>
    </row>
    <row r="1007" spans="1:26" ht="75" x14ac:dyDescent="0.25">
      <c r="A1007" s="232" t="s">
        <v>1187</v>
      </c>
      <c r="B1007" s="61">
        <v>30</v>
      </c>
      <c r="C1007" s="205" t="str">
        <f>+VLOOKUP(Tabla9[[#This Row],[Cod. Riesgo]],Tabla_Riesgos[[Número]:[Tipo de Riesgo]],6,FALSE)</f>
        <v>Operativo</v>
      </c>
      <c r="D1007" s="119" t="s">
        <v>35</v>
      </c>
      <c r="E1007" s="120" t="s">
        <v>36</v>
      </c>
      <c r="F1007" s="121"/>
      <c r="G1007" s="122" t="s">
        <v>241</v>
      </c>
      <c r="H1007" s="213"/>
      <c r="I1007" s="207"/>
      <c r="J1007" s="207"/>
      <c r="K1007" s="207"/>
      <c r="L1007" s="207"/>
      <c r="M1007" s="207"/>
      <c r="N1007" s="207"/>
      <c r="O1007" s="207"/>
      <c r="P1007" s="123">
        <f t="shared" si="64"/>
        <v>0</v>
      </c>
      <c r="Q1007" s="208" t="str">
        <f t="shared" si="65"/>
        <v>Debil</v>
      </c>
      <c r="R1007" s="207" t="s">
        <v>516</v>
      </c>
      <c r="S1007" s="224" t="str">
        <f t="shared" si="66"/>
        <v>DebilFuerte</v>
      </c>
      <c r="T1007" s="224">
        <f>IFERROR(VLOOKUP(S1007,'Tablas de calculos'!$AU$16:$AV$24,2,FALSE),"")</f>
        <v>7</v>
      </c>
      <c r="U1007" s="208" t="str">
        <f>IFERROR(VLOOKUP(T1007,'Tablas de calculos'!$AV$16:$AY$24,4),"")</f>
        <v>Débil</v>
      </c>
      <c r="V1007" s="207" t="s">
        <v>576</v>
      </c>
      <c r="W1007" s="207" t="s">
        <v>578</v>
      </c>
      <c r="X1007" s="123" t="str">
        <f t="shared" si="67"/>
        <v>DébilNo disminuyeDirectamente</v>
      </c>
      <c r="Y1007" s="208" t="str">
        <f>IFERROR(VLOOKUP(X1007,'Tablas de calculos'!$AZ$4:$BE$11,5,FALSE),"")</f>
        <v/>
      </c>
      <c r="Z1007" s="208" t="str">
        <f>IFERROR(VLOOKUP(X1007,'Tablas de calculos'!$AZ$4:$BE$11,6,FALSE),"")</f>
        <v/>
      </c>
    </row>
    <row r="1008" spans="1:26" ht="60" x14ac:dyDescent="0.25">
      <c r="A1008" s="232" t="s">
        <v>1187</v>
      </c>
      <c r="B1008" s="61">
        <v>30</v>
      </c>
      <c r="C1008" s="205" t="str">
        <f>+VLOOKUP(Tabla9[[#This Row],[Cod. Riesgo]],Tabla_Riesgos[[Número]:[Tipo de Riesgo]],6,FALSE)</f>
        <v>Operativo</v>
      </c>
      <c r="D1008" s="119" t="s">
        <v>35</v>
      </c>
      <c r="E1008" s="120" t="s">
        <v>36</v>
      </c>
      <c r="F1008" s="121"/>
      <c r="G1008" s="122" t="s">
        <v>242</v>
      </c>
      <c r="H1008" s="213"/>
      <c r="I1008" s="207"/>
      <c r="J1008" s="207"/>
      <c r="K1008" s="207"/>
      <c r="L1008" s="207"/>
      <c r="M1008" s="207"/>
      <c r="N1008" s="207"/>
      <c r="O1008" s="207"/>
      <c r="P1008" s="123">
        <f t="shared" si="64"/>
        <v>0</v>
      </c>
      <c r="Q1008" s="208" t="str">
        <f t="shared" si="65"/>
        <v>Debil</v>
      </c>
      <c r="R1008" s="207" t="s">
        <v>516</v>
      </c>
      <c r="S1008" s="224" t="str">
        <f t="shared" si="66"/>
        <v>DebilFuerte</v>
      </c>
      <c r="T1008" s="224">
        <f>IFERROR(VLOOKUP(S1008,'Tablas de calculos'!$AU$16:$AV$24,2,FALSE),"")</f>
        <v>7</v>
      </c>
      <c r="U1008" s="208" t="str">
        <f>IFERROR(VLOOKUP(T1008,'Tablas de calculos'!$AV$16:$AY$24,4),"")</f>
        <v>Débil</v>
      </c>
      <c r="V1008" s="207" t="s">
        <v>576</v>
      </c>
      <c r="W1008" s="207" t="s">
        <v>578</v>
      </c>
      <c r="X1008" s="123" t="str">
        <f t="shared" si="67"/>
        <v>DébilNo disminuyeDirectamente</v>
      </c>
      <c r="Y1008" s="208" t="str">
        <f>IFERROR(VLOOKUP(X1008,'Tablas de calculos'!$AZ$4:$BE$11,5,FALSE),"")</f>
        <v/>
      </c>
      <c r="Z1008" s="208" t="str">
        <f>IFERROR(VLOOKUP(X1008,'Tablas de calculos'!$AZ$4:$BE$11,6,FALSE),"")</f>
        <v/>
      </c>
    </row>
    <row r="1009" spans="1:26" ht="60" x14ac:dyDescent="0.25">
      <c r="A1009" s="232" t="s">
        <v>1187</v>
      </c>
      <c r="B1009" s="61">
        <v>30</v>
      </c>
      <c r="C1009" s="205" t="str">
        <f>+VLOOKUP(Tabla9[[#This Row],[Cod. Riesgo]],Tabla_Riesgos[[Número]:[Tipo de Riesgo]],6,FALSE)</f>
        <v>Operativo</v>
      </c>
      <c r="D1009" s="119" t="s">
        <v>35</v>
      </c>
      <c r="E1009" s="120" t="s">
        <v>36</v>
      </c>
      <c r="F1009" s="121"/>
      <c r="G1009" s="122" t="s">
        <v>243</v>
      </c>
      <c r="H1009" s="213"/>
      <c r="I1009" s="207"/>
      <c r="J1009" s="207"/>
      <c r="K1009" s="207"/>
      <c r="L1009" s="207"/>
      <c r="M1009" s="207"/>
      <c r="N1009" s="207"/>
      <c r="O1009" s="207"/>
      <c r="P1009" s="123">
        <f t="shared" si="64"/>
        <v>0</v>
      </c>
      <c r="Q1009" s="208" t="str">
        <f t="shared" si="65"/>
        <v>Debil</v>
      </c>
      <c r="R1009" s="207" t="s">
        <v>516</v>
      </c>
      <c r="S1009" s="224" t="str">
        <f t="shared" si="66"/>
        <v>DebilFuerte</v>
      </c>
      <c r="T1009" s="224">
        <f>IFERROR(VLOOKUP(S1009,'Tablas de calculos'!$AU$16:$AV$24,2,FALSE),"")</f>
        <v>7</v>
      </c>
      <c r="U1009" s="208" t="str">
        <f>IFERROR(VLOOKUP(T1009,'Tablas de calculos'!$AV$16:$AY$24,4),"")</f>
        <v>Débil</v>
      </c>
      <c r="V1009" s="207" t="s">
        <v>576</v>
      </c>
      <c r="W1009" s="207" t="s">
        <v>578</v>
      </c>
      <c r="X1009" s="123" t="str">
        <f t="shared" si="67"/>
        <v>DébilNo disminuyeDirectamente</v>
      </c>
      <c r="Y1009" s="208" t="str">
        <f>IFERROR(VLOOKUP(X1009,'Tablas de calculos'!$AZ$4:$BE$11,5,FALSE),"")</f>
        <v/>
      </c>
      <c r="Z1009" s="208" t="str">
        <f>IFERROR(VLOOKUP(X1009,'Tablas de calculos'!$AZ$4:$BE$11,6,FALSE),"")</f>
        <v/>
      </c>
    </row>
    <row r="1010" spans="1:26" ht="60" x14ac:dyDescent="0.25">
      <c r="A1010" s="232" t="s">
        <v>1187</v>
      </c>
      <c r="B1010" s="61">
        <v>30</v>
      </c>
      <c r="C1010" s="205" t="str">
        <f>+VLOOKUP(Tabla9[[#This Row],[Cod. Riesgo]],Tabla_Riesgos[[Número]:[Tipo de Riesgo]],6,FALSE)</f>
        <v>Operativo</v>
      </c>
      <c r="D1010" s="119" t="s">
        <v>35</v>
      </c>
      <c r="E1010" s="120" t="s">
        <v>36</v>
      </c>
      <c r="F1010" s="121"/>
      <c r="G1010" s="122" t="s">
        <v>244</v>
      </c>
      <c r="H1010" s="213"/>
      <c r="I1010" s="207"/>
      <c r="J1010" s="207"/>
      <c r="K1010" s="207"/>
      <c r="L1010" s="207"/>
      <c r="M1010" s="207"/>
      <c r="N1010" s="207"/>
      <c r="O1010" s="207"/>
      <c r="P1010" s="123">
        <f t="shared" si="64"/>
        <v>0</v>
      </c>
      <c r="Q1010" s="208" t="str">
        <f t="shared" si="65"/>
        <v>Debil</v>
      </c>
      <c r="R1010" s="207" t="s">
        <v>516</v>
      </c>
      <c r="S1010" s="224" t="str">
        <f t="shared" si="66"/>
        <v>DebilFuerte</v>
      </c>
      <c r="T1010" s="224">
        <f>IFERROR(VLOOKUP(S1010,'Tablas de calculos'!$AU$16:$AV$24,2,FALSE),"")</f>
        <v>7</v>
      </c>
      <c r="U1010" s="208" t="str">
        <f>IFERROR(VLOOKUP(T1010,'Tablas de calculos'!$AV$16:$AY$24,4),"")</f>
        <v>Débil</v>
      </c>
      <c r="V1010" s="207" t="s">
        <v>576</v>
      </c>
      <c r="W1010" s="207" t="s">
        <v>578</v>
      </c>
      <c r="X1010" s="123" t="str">
        <f t="shared" si="67"/>
        <v>DébilNo disminuyeDirectamente</v>
      </c>
      <c r="Y1010" s="208" t="str">
        <f>IFERROR(VLOOKUP(X1010,'Tablas de calculos'!$AZ$4:$BE$11,5,FALSE),"")</f>
        <v/>
      </c>
      <c r="Z1010" s="208" t="str">
        <f>IFERROR(VLOOKUP(X1010,'Tablas de calculos'!$AZ$4:$BE$11,6,FALSE),"")</f>
        <v/>
      </c>
    </row>
    <row r="1011" spans="1:26" ht="75" x14ac:dyDescent="0.25">
      <c r="A1011" s="232" t="s">
        <v>1187</v>
      </c>
      <c r="B1011" s="61">
        <v>31</v>
      </c>
      <c r="C1011" s="205" t="str">
        <f>+VLOOKUP(Tabla9[[#This Row],[Cod. Riesgo]],Tabla_Riesgos[[Número]:[Tipo de Riesgo]],6,FALSE)</f>
        <v>Estratégico</v>
      </c>
      <c r="D1011" s="119" t="s">
        <v>35</v>
      </c>
      <c r="E1011" s="120" t="s">
        <v>734</v>
      </c>
      <c r="F1011" s="121"/>
      <c r="G1011" s="122" t="s">
        <v>245</v>
      </c>
      <c r="H1011" s="213"/>
      <c r="I1011" s="207"/>
      <c r="J1011" s="207"/>
      <c r="K1011" s="207"/>
      <c r="L1011" s="207"/>
      <c r="M1011" s="207"/>
      <c r="N1011" s="207"/>
      <c r="O1011" s="207"/>
      <c r="P1011" s="123">
        <f t="shared" si="64"/>
        <v>0</v>
      </c>
      <c r="Q1011" s="208" t="str">
        <f t="shared" si="65"/>
        <v>Debil</v>
      </c>
      <c r="R1011" s="207" t="s">
        <v>516</v>
      </c>
      <c r="S1011" s="224" t="str">
        <f t="shared" si="66"/>
        <v>DebilFuerte</v>
      </c>
      <c r="T1011" s="224">
        <f>IFERROR(VLOOKUP(S1011,'Tablas de calculos'!$AU$16:$AV$24,2,FALSE),"")</f>
        <v>7</v>
      </c>
      <c r="U1011" s="208" t="str">
        <f>IFERROR(VLOOKUP(T1011,'Tablas de calculos'!$AV$16:$AY$24,4),"")</f>
        <v>Débil</v>
      </c>
      <c r="V1011" s="207" t="s">
        <v>576</v>
      </c>
      <c r="W1011" s="207" t="s">
        <v>578</v>
      </c>
      <c r="X1011" s="123" t="str">
        <f t="shared" si="67"/>
        <v>DébilNo disminuyeDirectamente</v>
      </c>
      <c r="Y1011" s="208" t="str">
        <f>IFERROR(VLOOKUP(X1011,'Tablas de calculos'!$AZ$4:$BE$11,5,FALSE),"")</f>
        <v/>
      </c>
      <c r="Z1011" s="208" t="str">
        <f>IFERROR(VLOOKUP(X1011,'Tablas de calculos'!$AZ$4:$BE$11,6,FALSE),"")</f>
        <v/>
      </c>
    </row>
    <row r="1012" spans="1:26" ht="75" x14ac:dyDescent="0.25">
      <c r="A1012" s="232" t="s">
        <v>1187</v>
      </c>
      <c r="B1012" s="61">
        <v>31</v>
      </c>
      <c r="C1012" s="205" t="str">
        <f>+VLOOKUP(Tabla9[[#This Row],[Cod. Riesgo]],Tabla_Riesgos[[Número]:[Tipo de Riesgo]],6,FALSE)</f>
        <v>Estratégico</v>
      </c>
      <c r="D1012" s="119" t="s">
        <v>35</v>
      </c>
      <c r="E1012" s="120" t="s">
        <v>734</v>
      </c>
      <c r="F1012" s="121"/>
      <c r="G1012" s="122" t="s">
        <v>246</v>
      </c>
      <c r="H1012" s="213"/>
      <c r="I1012" s="207"/>
      <c r="J1012" s="207"/>
      <c r="K1012" s="207"/>
      <c r="L1012" s="207"/>
      <c r="M1012" s="207"/>
      <c r="N1012" s="207"/>
      <c r="O1012" s="207"/>
      <c r="P1012" s="123">
        <f t="shared" si="64"/>
        <v>0</v>
      </c>
      <c r="Q1012" s="208" t="str">
        <f t="shared" si="65"/>
        <v>Debil</v>
      </c>
      <c r="R1012" s="207" t="s">
        <v>516</v>
      </c>
      <c r="S1012" s="224" t="str">
        <f t="shared" si="66"/>
        <v>DebilFuerte</v>
      </c>
      <c r="T1012" s="224">
        <f>IFERROR(VLOOKUP(S1012,'Tablas de calculos'!$AU$16:$AV$24,2,FALSE),"")</f>
        <v>7</v>
      </c>
      <c r="U1012" s="208" t="str">
        <f>IFERROR(VLOOKUP(T1012,'Tablas de calculos'!$AV$16:$AY$24,4),"")</f>
        <v>Débil</v>
      </c>
      <c r="V1012" s="207" t="s">
        <v>576</v>
      </c>
      <c r="W1012" s="207" t="s">
        <v>578</v>
      </c>
      <c r="X1012" s="123" t="str">
        <f t="shared" si="67"/>
        <v>DébilNo disminuyeDirectamente</v>
      </c>
      <c r="Y1012" s="208" t="str">
        <f>IFERROR(VLOOKUP(X1012,'Tablas de calculos'!$AZ$4:$BE$11,5,FALSE),"")</f>
        <v/>
      </c>
      <c r="Z1012" s="208" t="str">
        <f>IFERROR(VLOOKUP(X1012,'Tablas de calculos'!$AZ$4:$BE$11,6,FALSE),"")</f>
        <v/>
      </c>
    </row>
    <row r="1013" spans="1:26" ht="90" x14ac:dyDescent="0.25">
      <c r="A1013" s="232" t="s">
        <v>1187</v>
      </c>
      <c r="B1013" s="61">
        <v>31</v>
      </c>
      <c r="C1013" s="205" t="str">
        <f>+VLOOKUP(Tabla9[[#This Row],[Cod. Riesgo]],Tabla_Riesgos[[Número]:[Tipo de Riesgo]],6,FALSE)</f>
        <v>Estratégico</v>
      </c>
      <c r="D1013" s="119" t="s">
        <v>35</v>
      </c>
      <c r="E1013" s="120" t="s">
        <v>734</v>
      </c>
      <c r="F1013" s="121"/>
      <c r="G1013" s="122" t="s">
        <v>247</v>
      </c>
      <c r="H1013" s="213"/>
      <c r="I1013" s="207"/>
      <c r="J1013" s="207"/>
      <c r="K1013" s="207"/>
      <c r="L1013" s="207"/>
      <c r="M1013" s="207"/>
      <c r="N1013" s="207"/>
      <c r="O1013" s="207"/>
      <c r="P1013" s="123">
        <f t="shared" si="64"/>
        <v>0</v>
      </c>
      <c r="Q1013" s="208" t="str">
        <f t="shared" si="65"/>
        <v>Debil</v>
      </c>
      <c r="R1013" s="207" t="s">
        <v>516</v>
      </c>
      <c r="S1013" s="224" t="str">
        <f t="shared" si="66"/>
        <v>DebilFuerte</v>
      </c>
      <c r="T1013" s="224">
        <f>IFERROR(VLOOKUP(S1013,'Tablas de calculos'!$AU$16:$AV$24,2,FALSE),"")</f>
        <v>7</v>
      </c>
      <c r="U1013" s="208" t="str">
        <f>IFERROR(VLOOKUP(T1013,'Tablas de calculos'!$AV$16:$AY$24,4),"")</f>
        <v>Débil</v>
      </c>
      <c r="V1013" s="207" t="s">
        <v>576</v>
      </c>
      <c r="W1013" s="207" t="s">
        <v>578</v>
      </c>
      <c r="X1013" s="123" t="str">
        <f t="shared" si="67"/>
        <v>DébilNo disminuyeDirectamente</v>
      </c>
      <c r="Y1013" s="208" t="str">
        <f>IFERROR(VLOOKUP(X1013,'Tablas de calculos'!$AZ$4:$BE$11,5,FALSE),"")</f>
        <v/>
      </c>
      <c r="Z1013" s="208" t="str">
        <f>IFERROR(VLOOKUP(X1013,'Tablas de calculos'!$AZ$4:$BE$11,6,FALSE),"")</f>
        <v/>
      </c>
    </row>
    <row r="1014" spans="1:26" ht="75" x14ac:dyDescent="0.25">
      <c r="A1014" s="232" t="s">
        <v>1187</v>
      </c>
      <c r="B1014" s="61">
        <v>31</v>
      </c>
      <c r="C1014" s="205" t="str">
        <f>+VLOOKUP(Tabla9[[#This Row],[Cod. Riesgo]],Tabla_Riesgos[[Número]:[Tipo de Riesgo]],6,FALSE)</f>
        <v>Estratégico</v>
      </c>
      <c r="D1014" s="119" t="s">
        <v>35</v>
      </c>
      <c r="E1014" s="120" t="s">
        <v>734</v>
      </c>
      <c r="F1014" s="121"/>
      <c r="G1014" s="122" t="s">
        <v>248</v>
      </c>
      <c r="H1014" s="213"/>
      <c r="I1014" s="207"/>
      <c r="J1014" s="207"/>
      <c r="K1014" s="207"/>
      <c r="L1014" s="207"/>
      <c r="M1014" s="207"/>
      <c r="N1014" s="207"/>
      <c r="O1014" s="207"/>
      <c r="P1014" s="123">
        <f t="shared" si="64"/>
        <v>0</v>
      </c>
      <c r="Q1014" s="208" t="str">
        <f t="shared" si="65"/>
        <v>Debil</v>
      </c>
      <c r="R1014" s="207" t="s">
        <v>516</v>
      </c>
      <c r="S1014" s="224" t="str">
        <f t="shared" si="66"/>
        <v>DebilFuerte</v>
      </c>
      <c r="T1014" s="224">
        <f>IFERROR(VLOOKUP(S1014,'Tablas de calculos'!$AU$16:$AV$24,2,FALSE),"")</f>
        <v>7</v>
      </c>
      <c r="U1014" s="208" t="str">
        <f>IFERROR(VLOOKUP(T1014,'Tablas de calculos'!$AV$16:$AY$24,4),"")</f>
        <v>Débil</v>
      </c>
      <c r="V1014" s="207" t="s">
        <v>576</v>
      </c>
      <c r="W1014" s="207" t="s">
        <v>578</v>
      </c>
      <c r="X1014" s="123" t="str">
        <f t="shared" si="67"/>
        <v>DébilNo disminuyeDirectamente</v>
      </c>
      <c r="Y1014" s="208" t="str">
        <f>IFERROR(VLOOKUP(X1014,'Tablas de calculos'!$AZ$4:$BE$11,5,FALSE),"")</f>
        <v/>
      </c>
      <c r="Z1014" s="208" t="str">
        <f>IFERROR(VLOOKUP(X1014,'Tablas de calculos'!$AZ$4:$BE$11,6,FALSE),"")</f>
        <v/>
      </c>
    </row>
    <row r="1015" spans="1:26" ht="75" x14ac:dyDescent="0.25">
      <c r="A1015" s="232" t="s">
        <v>1187</v>
      </c>
      <c r="B1015" s="61">
        <v>31</v>
      </c>
      <c r="C1015" s="205" t="str">
        <f>+VLOOKUP(Tabla9[[#This Row],[Cod. Riesgo]],Tabla_Riesgos[[Número]:[Tipo de Riesgo]],6,FALSE)</f>
        <v>Estratégico</v>
      </c>
      <c r="D1015" s="119" t="s">
        <v>35</v>
      </c>
      <c r="E1015" s="120" t="s">
        <v>734</v>
      </c>
      <c r="F1015" s="121"/>
      <c r="G1015" s="122" t="s">
        <v>249</v>
      </c>
      <c r="H1015" s="213"/>
      <c r="I1015" s="207"/>
      <c r="J1015" s="207"/>
      <c r="K1015" s="207"/>
      <c r="L1015" s="207"/>
      <c r="M1015" s="207"/>
      <c r="N1015" s="207"/>
      <c r="O1015" s="207"/>
      <c r="P1015" s="123">
        <f t="shared" si="64"/>
        <v>0</v>
      </c>
      <c r="Q1015" s="208" t="str">
        <f t="shared" si="65"/>
        <v>Debil</v>
      </c>
      <c r="R1015" s="207" t="s">
        <v>516</v>
      </c>
      <c r="S1015" s="224" t="str">
        <f t="shared" si="66"/>
        <v>DebilFuerte</v>
      </c>
      <c r="T1015" s="224">
        <f>IFERROR(VLOOKUP(S1015,'Tablas de calculos'!$AU$16:$AV$24,2,FALSE),"")</f>
        <v>7</v>
      </c>
      <c r="U1015" s="208" t="str">
        <f>IFERROR(VLOOKUP(T1015,'Tablas de calculos'!$AV$16:$AY$24,4),"")</f>
        <v>Débil</v>
      </c>
      <c r="V1015" s="207" t="s">
        <v>576</v>
      </c>
      <c r="W1015" s="207" t="s">
        <v>578</v>
      </c>
      <c r="X1015" s="123" t="str">
        <f t="shared" si="67"/>
        <v>DébilNo disminuyeDirectamente</v>
      </c>
      <c r="Y1015" s="208" t="str">
        <f>IFERROR(VLOOKUP(X1015,'Tablas de calculos'!$AZ$4:$BE$11,5,FALSE),"")</f>
        <v/>
      </c>
      <c r="Z1015" s="208" t="str">
        <f>IFERROR(VLOOKUP(X1015,'Tablas de calculos'!$AZ$4:$BE$11,6,FALSE),"")</f>
        <v/>
      </c>
    </row>
    <row r="1016" spans="1:26" ht="75" x14ac:dyDescent="0.25">
      <c r="A1016" s="232" t="s">
        <v>1187</v>
      </c>
      <c r="B1016" s="61">
        <v>33</v>
      </c>
      <c r="C1016" s="205" t="str">
        <f>+VLOOKUP(Tabla9[[#This Row],[Cod. Riesgo]],Tabla_Riesgos[[Número]:[Tipo de Riesgo]],6,FALSE)</f>
        <v>Estratégico</v>
      </c>
      <c r="D1016" s="119" t="s">
        <v>38</v>
      </c>
      <c r="E1016" s="120" t="s">
        <v>39</v>
      </c>
      <c r="F1016" s="121"/>
      <c r="G1016" s="122" t="s">
        <v>250</v>
      </c>
      <c r="H1016" s="213"/>
      <c r="I1016" s="207"/>
      <c r="J1016" s="207"/>
      <c r="K1016" s="207"/>
      <c r="L1016" s="207"/>
      <c r="M1016" s="207"/>
      <c r="N1016" s="207"/>
      <c r="O1016" s="207"/>
      <c r="P1016" s="123">
        <f t="shared" si="64"/>
        <v>0</v>
      </c>
      <c r="Q1016" s="208" t="str">
        <f t="shared" si="65"/>
        <v>Debil</v>
      </c>
      <c r="R1016" s="207" t="s">
        <v>516</v>
      </c>
      <c r="S1016" s="224" t="str">
        <f t="shared" si="66"/>
        <v>DebilFuerte</v>
      </c>
      <c r="T1016" s="224">
        <f>IFERROR(VLOOKUP(S1016,'Tablas de calculos'!$AU$16:$AV$24,2,FALSE),"")</f>
        <v>7</v>
      </c>
      <c r="U1016" s="208" t="str">
        <f>IFERROR(VLOOKUP(T1016,'Tablas de calculos'!$AV$16:$AY$24,4),"")</f>
        <v>Débil</v>
      </c>
      <c r="V1016" s="207" t="s">
        <v>576</v>
      </c>
      <c r="W1016" s="207" t="s">
        <v>578</v>
      </c>
      <c r="X1016" s="123" t="str">
        <f t="shared" si="67"/>
        <v>DébilNo disminuyeDirectamente</v>
      </c>
      <c r="Y1016" s="208" t="str">
        <f>IFERROR(VLOOKUP(X1016,'Tablas de calculos'!$AZ$4:$BE$11,5,FALSE),"")</f>
        <v/>
      </c>
      <c r="Z1016" s="208" t="str">
        <f>IFERROR(VLOOKUP(X1016,'Tablas de calculos'!$AZ$4:$BE$11,6,FALSE),"")</f>
        <v/>
      </c>
    </row>
    <row r="1017" spans="1:26" ht="45" x14ac:dyDescent="0.25">
      <c r="A1017" s="232" t="s">
        <v>1187</v>
      </c>
      <c r="B1017" s="61">
        <v>33</v>
      </c>
      <c r="C1017" s="205" t="str">
        <f>+VLOOKUP(Tabla9[[#This Row],[Cod. Riesgo]],Tabla_Riesgos[[Número]:[Tipo de Riesgo]],6,FALSE)</f>
        <v>Estratégico</v>
      </c>
      <c r="D1017" s="119" t="s">
        <v>38</v>
      </c>
      <c r="E1017" s="120" t="s">
        <v>39</v>
      </c>
      <c r="F1017" s="121"/>
      <c r="G1017" s="122" t="s">
        <v>251</v>
      </c>
      <c r="H1017" s="213"/>
      <c r="I1017" s="207"/>
      <c r="J1017" s="207"/>
      <c r="K1017" s="207"/>
      <c r="L1017" s="207"/>
      <c r="M1017" s="207"/>
      <c r="N1017" s="207"/>
      <c r="O1017" s="207"/>
      <c r="P1017" s="123">
        <f t="shared" si="64"/>
        <v>0</v>
      </c>
      <c r="Q1017" s="208" t="str">
        <f t="shared" si="65"/>
        <v>Debil</v>
      </c>
      <c r="R1017" s="207" t="s">
        <v>516</v>
      </c>
      <c r="S1017" s="224" t="str">
        <f t="shared" si="66"/>
        <v>DebilFuerte</v>
      </c>
      <c r="T1017" s="224">
        <f>IFERROR(VLOOKUP(S1017,'Tablas de calculos'!$AU$16:$AV$24,2,FALSE),"")</f>
        <v>7</v>
      </c>
      <c r="U1017" s="208" t="str">
        <f>IFERROR(VLOOKUP(T1017,'Tablas de calculos'!$AV$16:$AY$24,4),"")</f>
        <v>Débil</v>
      </c>
      <c r="V1017" s="207" t="s">
        <v>576</v>
      </c>
      <c r="W1017" s="207" t="s">
        <v>578</v>
      </c>
      <c r="X1017" s="123" t="str">
        <f t="shared" si="67"/>
        <v>DébilNo disminuyeDirectamente</v>
      </c>
      <c r="Y1017" s="208" t="str">
        <f>IFERROR(VLOOKUP(X1017,'Tablas de calculos'!$AZ$4:$BE$11,5,FALSE),"")</f>
        <v/>
      </c>
      <c r="Z1017" s="208" t="str">
        <f>IFERROR(VLOOKUP(X1017,'Tablas de calculos'!$AZ$4:$BE$11,6,FALSE),"")</f>
        <v/>
      </c>
    </row>
    <row r="1018" spans="1:26" ht="30" x14ac:dyDescent="0.25">
      <c r="A1018" s="232" t="s">
        <v>1187</v>
      </c>
      <c r="B1018" s="61">
        <v>33</v>
      </c>
      <c r="C1018" s="205" t="str">
        <f>+VLOOKUP(Tabla9[[#This Row],[Cod. Riesgo]],Tabla_Riesgos[[Número]:[Tipo de Riesgo]],6,FALSE)</f>
        <v>Estratégico</v>
      </c>
      <c r="D1018" s="119" t="s">
        <v>38</v>
      </c>
      <c r="E1018" s="120" t="s">
        <v>39</v>
      </c>
      <c r="F1018" s="121"/>
      <c r="G1018" s="122" t="s">
        <v>252</v>
      </c>
      <c r="H1018" s="213"/>
      <c r="I1018" s="207"/>
      <c r="J1018" s="207"/>
      <c r="K1018" s="207"/>
      <c r="L1018" s="207"/>
      <c r="M1018" s="207"/>
      <c r="N1018" s="207"/>
      <c r="O1018" s="207"/>
      <c r="P1018" s="123">
        <f t="shared" si="64"/>
        <v>0</v>
      </c>
      <c r="Q1018" s="208" t="str">
        <f t="shared" si="65"/>
        <v>Debil</v>
      </c>
      <c r="R1018" s="207" t="s">
        <v>516</v>
      </c>
      <c r="S1018" s="224" t="str">
        <f t="shared" si="66"/>
        <v>DebilFuerte</v>
      </c>
      <c r="T1018" s="224">
        <f>IFERROR(VLOOKUP(S1018,'Tablas de calculos'!$AU$16:$AV$24,2,FALSE),"")</f>
        <v>7</v>
      </c>
      <c r="U1018" s="208" t="str">
        <f>IFERROR(VLOOKUP(T1018,'Tablas de calculos'!$AV$16:$AY$24,4),"")</f>
        <v>Débil</v>
      </c>
      <c r="V1018" s="207" t="s">
        <v>576</v>
      </c>
      <c r="W1018" s="207" t="s">
        <v>578</v>
      </c>
      <c r="X1018" s="123" t="str">
        <f t="shared" si="67"/>
        <v>DébilNo disminuyeDirectamente</v>
      </c>
      <c r="Y1018" s="208" t="str">
        <f>IFERROR(VLOOKUP(X1018,'Tablas de calculos'!$AZ$4:$BE$11,5,FALSE),"")</f>
        <v/>
      </c>
      <c r="Z1018" s="208" t="str">
        <f>IFERROR(VLOOKUP(X1018,'Tablas de calculos'!$AZ$4:$BE$11,6,FALSE),"")</f>
        <v/>
      </c>
    </row>
    <row r="1019" spans="1:26" ht="45" x14ac:dyDescent="0.25">
      <c r="A1019" s="232" t="s">
        <v>1187</v>
      </c>
      <c r="B1019" s="61">
        <v>33</v>
      </c>
      <c r="C1019" s="205" t="str">
        <f>+VLOOKUP(Tabla9[[#This Row],[Cod. Riesgo]],Tabla_Riesgos[[Número]:[Tipo de Riesgo]],6,FALSE)</f>
        <v>Estratégico</v>
      </c>
      <c r="D1019" s="119" t="s">
        <v>38</v>
      </c>
      <c r="E1019" s="120" t="s">
        <v>39</v>
      </c>
      <c r="F1019" s="121"/>
      <c r="G1019" s="122" t="s">
        <v>253</v>
      </c>
      <c r="H1019" s="213"/>
      <c r="I1019" s="207"/>
      <c r="J1019" s="207"/>
      <c r="K1019" s="207"/>
      <c r="L1019" s="207"/>
      <c r="M1019" s="207"/>
      <c r="N1019" s="207"/>
      <c r="O1019" s="207"/>
      <c r="P1019" s="123">
        <f t="shared" si="64"/>
        <v>0</v>
      </c>
      <c r="Q1019" s="208" t="str">
        <f t="shared" si="65"/>
        <v>Debil</v>
      </c>
      <c r="R1019" s="207" t="s">
        <v>516</v>
      </c>
      <c r="S1019" s="224" t="str">
        <f t="shared" si="66"/>
        <v>DebilFuerte</v>
      </c>
      <c r="T1019" s="224">
        <f>IFERROR(VLOOKUP(S1019,'Tablas de calculos'!$AU$16:$AV$24,2,FALSE),"")</f>
        <v>7</v>
      </c>
      <c r="U1019" s="208" t="str">
        <f>IFERROR(VLOOKUP(T1019,'Tablas de calculos'!$AV$16:$AY$24,4),"")</f>
        <v>Débil</v>
      </c>
      <c r="V1019" s="207" t="s">
        <v>576</v>
      </c>
      <c r="W1019" s="207" t="s">
        <v>578</v>
      </c>
      <c r="X1019" s="123" t="str">
        <f t="shared" si="67"/>
        <v>DébilNo disminuyeDirectamente</v>
      </c>
      <c r="Y1019" s="208" t="str">
        <f>IFERROR(VLOOKUP(X1019,'Tablas de calculos'!$AZ$4:$BE$11,5,FALSE),"")</f>
        <v/>
      </c>
      <c r="Z1019" s="208" t="str">
        <f>IFERROR(VLOOKUP(X1019,'Tablas de calculos'!$AZ$4:$BE$11,6,FALSE),"")</f>
        <v/>
      </c>
    </row>
    <row r="1020" spans="1:26" ht="45" x14ac:dyDescent="0.25">
      <c r="A1020" s="232" t="s">
        <v>1187</v>
      </c>
      <c r="B1020" s="61">
        <v>34</v>
      </c>
      <c r="C1020" s="205" t="str">
        <f>+VLOOKUP(Tabla9[[#This Row],[Cod. Riesgo]],Tabla_Riesgos[[Número]:[Tipo de Riesgo]],6,FALSE)</f>
        <v>Operativo</v>
      </c>
      <c r="D1020" s="119" t="s">
        <v>38</v>
      </c>
      <c r="E1020" s="120" t="s">
        <v>662</v>
      </c>
      <c r="F1020" s="121"/>
      <c r="G1020" s="122" t="s">
        <v>254</v>
      </c>
      <c r="H1020" s="213"/>
      <c r="I1020" s="207"/>
      <c r="J1020" s="207"/>
      <c r="K1020" s="207"/>
      <c r="L1020" s="207"/>
      <c r="M1020" s="207"/>
      <c r="N1020" s="207"/>
      <c r="O1020" s="207"/>
      <c r="P1020" s="123">
        <f t="shared" si="64"/>
        <v>0</v>
      </c>
      <c r="Q1020" s="208" t="str">
        <f t="shared" si="65"/>
        <v>Debil</v>
      </c>
      <c r="R1020" s="207" t="s">
        <v>516</v>
      </c>
      <c r="S1020" s="224" t="str">
        <f t="shared" si="66"/>
        <v>DebilFuerte</v>
      </c>
      <c r="T1020" s="224">
        <f>IFERROR(VLOOKUP(S1020,'Tablas de calculos'!$AU$16:$AV$24,2,FALSE),"")</f>
        <v>7</v>
      </c>
      <c r="U1020" s="208" t="str">
        <f>IFERROR(VLOOKUP(T1020,'Tablas de calculos'!$AV$16:$AY$24,4),"")</f>
        <v>Débil</v>
      </c>
      <c r="V1020" s="207" t="s">
        <v>576</v>
      </c>
      <c r="W1020" s="207" t="s">
        <v>578</v>
      </c>
      <c r="X1020" s="123" t="str">
        <f t="shared" si="67"/>
        <v>DébilNo disminuyeDirectamente</v>
      </c>
      <c r="Y1020" s="208" t="str">
        <f>IFERROR(VLOOKUP(X1020,'Tablas de calculos'!$AZ$4:$BE$11,5,FALSE),"")</f>
        <v/>
      </c>
      <c r="Z1020" s="208" t="str">
        <f>IFERROR(VLOOKUP(X1020,'Tablas de calculos'!$AZ$4:$BE$11,6,FALSE),"")</f>
        <v/>
      </c>
    </row>
    <row r="1021" spans="1:26" ht="45" x14ac:dyDescent="0.25">
      <c r="A1021" s="232" t="s">
        <v>1187</v>
      </c>
      <c r="B1021" s="61">
        <v>34</v>
      </c>
      <c r="C1021" s="205" t="str">
        <f>+VLOOKUP(Tabla9[[#This Row],[Cod. Riesgo]],Tabla_Riesgos[[Número]:[Tipo de Riesgo]],6,FALSE)</f>
        <v>Operativo</v>
      </c>
      <c r="D1021" s="119" t="s">
        <v>38</v>
      </c>
      <c r="E1021" s="120" t="s">
        <v>662</v>
      </c>
      <c r="F1021" s="121"/>
      <c r="G1021" s="122" t="s">
        <v>255</v>
      </c>
      <c r="H1021" s="213"/>
      <c r="I1021" s="207"/>
      <c r="J1021" s="207"/>
      <c r="K1021" s="207"/>
      <c r="L1021" s="207"/>
      <c r="M1021" s="207"/>
      <c r="N1021" s="207"/>
      <c r="O1021" s="207"/>
      <c r="P1021" s="123">
        <f t="shared" si="64"/>
        <v>0</v>
      </c>
      <c r="Q1021" s="208" t="str">
        <f t="shared" si="65"/>
        <v>Debil</v>
      </c>
      <c r="R1021" s="207" t="s">
        <v>516</v>
      </c>
      <c r="S1021" s="224" t="str">
        <f t="shared" si="66"/>
        <v>DebilFuerte</v>
      </c>
      <c r="T1021" s="224">
        <f>IFERROR(VLOOKUP(S1021,'Tablas de calculos'!$AU$16:$AV$24,2,FALSE),"")</f>
        <v>7</v>
      </c>
      <c r="U1021" s="208" t="str">
        <f>IFERROR(VLOOKUP(T1021,'Tablas de calculos'!$AV$16:$AY$24,4),"")</f>
        <v>Débil</v>
      </c>
      <c r="V1021" s="207" t="s">
        <v>576</v>
      </c>
      <c r="W1021" s="207" t="s">
        <v>578</v>
      </c>
      <c r="X1021" s="123" t="str">
        <f t="shared" si="67"/>
        <v>DébilNo disminuyeDirectamente</v>
      </c>
      <c r="Y1021" s="208" t="str">
        <f>IFERROR(VLOOKUP(X1021,'Tablas de calculos'!$AZ$4:$BE$11,5,FALSE),"")</f>
        <v/>
      </c>
      <c r="Z1021" s="208" t="str">
        <f>IFERROR(VLOOKUP(X1021,'Tablas de calculos'!$AZ$4:$BE$11,6,FALSE),"")</f>
        <v/>
      </c>
    </row>
    <row r="1022" spans="1:26" ht="60" x14ac:dyDescent="0.25">
      <c r="A1022" s="232" t="s">
        <v>1187</v>
      </c>
      <c r="B1022" s="61">
        <v>35</v>
      </c>
      <c r="C1022" s="205" t="str">
        <f>+VLOOKUP(Tabla9[[#This Row],[Cod. Riesgo]],Tabla_Riesgos[[Número]:[Tipo de Riesgo]],6,FALSE)</f>
        <v>Operativo</v>
      </c>
      <c r="D1022" s="119" t="s">
        <v>38</v>
      </c>
      <c r="E1022" s="120" t="s">
        <v>40</v>
      </c>
      <c r="F1022" s="121"/>
      <c r="G1022" s="122" t="s">
        <v>256</v>
      </c>
      <c r="H1022" s="213"/>
      <c r="I1022" s="207"/>
      <c r="J1022" s="207"/>
      <c r="K1022" s="207"/>
      <c r="L1022" s="207"/>
      <c r="M1022" s="207"/>
      <c r="N1022" s="207"/>
      <c r="O1022" s="207"/>
      <c r="P1022" s="123">
        <f t="shared" si="64"/>
        <v>0</v>
      </c>
      <c r="Q1022" s="208" t="str">
        <f t="shared" si="65"/>
        <v>Debil</v>
      </c>
      <c r="R1022" s="207" t="s">
        <v>516</v>
      </c>
      <c r="S1022" s="224" t="str">
        <f t="shared" si="66"/>
        <v>DebilFuerte</v>
      </c>
      <c r="T1022" s="224">
        <f>IFERROR(VLOOKUP(S1022,'Tablas de calculos'!$AU$16:$AV$24,2,FALSE),"")</f>
        <v>7</v>
      </c>
      <c r="U1022" s="208" t="str">
        <f>IFERROR(VLOOKUP(T1022,'Tablas de calculos'!$AV$16:$AY$24,4),"")</f>
        <v>Débil</v>
      </c>
      <c r="V1022" s="207" t="s">
        <v>576</v>
      </c>
      <c r="W1022" s="207" t="s">
        <v>578</v>
      </c>
      <c r="X1022" s="123" t="str">
        <f t="shared" si="67"/>
        <v>DébilNo disminuyeDirectamente</v>
      </c>
      <c r="Y1022" s="208" t="str">
        <f>IFERROR(VLOOKUP(X1022,'Tablas de calculos'!$AZ$4:$BE$11,5,FALSE),"")</f>
        <v/>
      </c>
      <c r="Z1022" s="208" t="str">
        <f>IFERROR(VLOOKUP(X1022,'Tablas de calculos'!$AZ$4:$BE$11,6,FALSE),"")</f>
        <v/>
      </c>
    </row>
    <row r="1023" spans="1:26" ht="45" x14ac:dyDescent="0.25">
      <c r="A1023" s="232" t="s">
        <v>1187</v>
      </c>
      <c r="B1023" s="61">
        <v>35</v>
      </c>
      <c r="C1023" s="205" t="str">
        <f>+VLOOKUP(Tabla9[[#This Row],[Cod. Riesgo]],Tabla_Riesgos[[Número]:[Tipo de Riesgo]],6,FALSE)</f>
        <v>Operativo</v>
      </c>
      <c r="D1023" s="119" t="s">
        <v>38</v>
      </c>
      <c r="E1023" s="120" t="s">
        <v>40</v>
      </c>
      <c r="F1023" s="121"/>
      <c r="G1023" s="122" t="s">
        <v>257</v>
      </c>
      <c r="H1023" s="213"/>
      <c r="I1023" s="207"/>
      <c r="J1023" s="207"/>
      <c r="K1023" s="207"/>
      <c r="L1023" s="207"/>
      <c r="M1023" s="207"/>
      <c r="N1023" s="207"/>
      <c r="O1023" s="207"/>
      <c r="P1023" s="123">
        <f t="shared" si="64"/>
        <v>0</v>
      </c>
      <c r="Q1023" s="208" t="str">
        <f t="shared" si="65"/>
        <v>Debil</v>
      </c>
      <c r="R1023" s="207" t="s">
        <v>516</v>
      </c>
      <c r="S1023" s="224" t="str">
        <f t="shared" si="66"/>
        <v>DebilFuerte</v>
      </c>
      <c r="T1023" s="224">
        <f>IFERROR(VLOOKUP(S1023,'Tablas de calculos'!$AU$16:$AV$24,2,FALSE),"")</f>
        <v>7</v>
      </c>
      <c r="U1023" s="208" t="str">
        <f>IFERROR(VLOOKUP(T1023,'Tablas de calculos'!$AV$16:$AY$24,4),"")</f>
        <v>Débil</v>
      </c>
      <c r="V1023" s="207" t="s">
        <v>576</v>
      </c>
      <c r="W1023" s="207" t="s">
        <v>578</v>
      </c>
      <c r="X1023" s="123" t="str">
        <f t="shared" si="67"/>
        <v>DébilNo disminuyeDirectamente</v>
      </c>
      <c r="Y1023" s="208" t="str">
        <f>IFERROR(VLOOKUP(X1023,'Tablas de calculos'!$AZ$4:$BE$11,5,FALSE),"")</f>
        <v/>
      </c>
      <c r="Z1023" s="208" t="str">
        <f>IFERROR(VLOOKUP(X1023,'Tablas de calculos'!$AZ$4:$BE$11,6,FALSE),"")</f>
        <v/>
      </c>
    </row>
    <row r="1024" spans="1:26" ht="60" x14ac:dyDescent="0.25">
      <c r="A1024" s="232" t="s">
        <v>1187</v>
      </c>
      <c r="B1024" s="61">
        <v>35</v>
      </c>
      <c r="C1024" s="205" t="str">
        <f>+VLOOKUP(Tabla9[[#This Row],[Cod. Riesgo]],Tabla_Riesgos[[Número]:[Tipo de Riesgo]],6,FALSE)</f>
        <v>Operativo</v>
      </c>
      <c r="D1024" s="119" t="s">
        <v>38</v>
      </c>
      <c r="E1024" s="120" t="s">
        <v>40</v>
      </c>
      <c r="F1024" s="121"/>
      <c r="G1024" s="122" t="s">
        <v>258</v>
      </c>
      <c r="H1024" s="213"/>
      <c r="I1024" s="207"/>
      <c r="J1024" s="207"/>
      <c r="K1024" s="207"/>
      <c r="L1024" s="207"/>
      <c r="M1024" s="207"/>
      <c r="N1024" s="207"/>
      <c r="O1024" s="207"/>
      <c r="P1024" s="123">
        <f t="shared" si="64"/>
        <v>0</v>
      </c>
      <c r="Q1024" s="208" t="str">
        <f t="shared" si="65"/>
        <v>Debil</v>
      </c>
      <c r="R1024" s="207" t="s">
        <v>516</v>
      </c>
      <c r="S1024" s="224" t="str">
        <f t="shared" si="66"/>
        <v>DebilFuerte</v>
      </c>
      <c r="T1024" s="224">
        <f>IFERROR(VLOOKUP(S1024,'Tablas de calculos'!$AU$16:$AV$24,2,FALSE),"")</f>
        <v>7</v>
      </c>
      <c r="U1024" s="208" t="str">
        <f>IFERROR(VLOOKUP(T1024,'Tablas de calculos'!$AV$16:$AY$24,4),"")</f>
        <v>Débil</v>
      </c>
      <c r="V1024" s="207" t="s">
        <v>576</v>
      </c>
      <c r="W1024" s="207" t="s">
        <v>578</v>
      </c>
      <c r="X1024" s="123" t="str">
        <f t="shared" si="67"/>
        <v>DébilNo disminuyeDirectamente</v>
      </c>
      <c r="Y1024" s="208" t="str">
        <f>IFERROR(VLOOKUP(X1024,'Tablas de calculos'!$AZ$4:$BE$11,5,FALSE),"")</f>
        <v/>
      </c>
      <c r="Z1024" s="208" t="str">
        <f>IFERROR(VLOOKUP(X1024,'Tablas de calculos'!$AZ$4:$BE$11,6,FALSE),"")</f>
        <v/>
      </c>
    </row>
    <row r="1025" spans="1:26" ht="135" x14ac:dyDescent="0.25">
      <c r="A1025" s="232" t="s">
        <v>1187</v>
      </c>
      <c r="B1025" s="61">
        <v>37</v>
      </c>
      <c r="C1025" s="205" t="str">
        <f>+VLOOKUP(Tabla9[[#This Row],[Cod. Riesgo]],Tabla_Riesgos[[Número]:[Tipo de Riesgo]],6,FALSE)</f>
        <v>Estratégico</v>
      </c>
      <c r="D1025" s="119" t="s">
        <v>38</v>
      </c>
      <c r="E1025" s="120" t="s">
        <v>663</v>
      </c>
      <c r="F1025" s="121"/>
      <c r="G1025" s="122" t="s">
        <v>259</v>
      </c>
      <c r="H1025" s="213"/>
      <c r="I1025" s="207"/>
      <c r="J1025" s="207"/>
      <c r="K1025" s="207"/>
      <c r="L1025" s="207"/>
      <c r="M1025" s="207"/>
      <c r="N1025" s="207"/>
      <c r="O1025" s="207"/>
      <c r="P1025" s="123">
        <f t="shared" si="64"/>
        <v>0</v>
      </c>
      <c r="Q1025" s="208" t="str">
        <f t="shared" si="65"/>
        <v>Debil</v>
      </c>
      <c r="R1025" s="207" t="s">
        <v>516</v>
      </c>
      <c r="S1025" s="224" t="str">
        <f t="shared" si="66"/>
        <v>DebilFuerte</v>
      </c>
      <c r="T1025" s="224">
        <f>IFERROR(VLOOKUP(S1025,'Tablas de calculos'!$AU$16:$AV$24,2,FALSE),"")</f>
        <v>7</v>
      </c>
      <c r="U1025" s="208" t="str">
        <f>IFERROR(VLOOKUP(T1025,'Tablas de calculos'!$AV$16:$AY$24,4),"")</f>
        <v>Débil</v>
      </c>
      <c r="V1025" s="207" t="s">
        <v>576</v>
      </c>
      <c r="W1025" s="207" t="s">
        <v>578</v>
      </c>
      <c r="X1025" s="123" t="str">
        <f t="shared" si="67"/>
        <v>DébilNo disminuyeDirectamente</v>
      </c>
      <c r="Y1025" s="208" t="str">
        <f>IFERROR(VLOOKUP(X1025,'Tablas de calculos'!$AZ$4:$BE$11,5,FALSE),"")</f>
        <v/>
      </c>
      <c r="Z1025" s="208" t="str">
        <f>IFERROR(VLOOKUP(X1025,'Tablas de calculos'!$AZ$4:$BE$11,6,FALSE),"")</f>
        <v/>
      </c>
    </row>
    <row r="1026" spans="1:26" ht="45" x14ac:dyDescent="0.25">
      <c r="A1026" s="232" t="s">
        <v>1187</v>
      </c>
      <c r="B1026" s="61">
        <v>38</v>
      </c>
      <c r="C1026" s="205" t="str">
        <f>+VLOOKUP(Tabla9[[#This Row],[Cod. Riesgo]],Tabla_Riesgos[[Número]:[Tipo de Riesgo]],6,FALSE)</f>
        <v>Operativo</v>
      </c>
      <c r="D1026" s="119" t="s">
        <v>43</v>
      </c>
      <c r="E1026" s="120" t="s">
        <v>664</v>
      </c>
      <c r="F1026" s="121"/>
      <c r="G1026" s="122" t="s">
        <v>260</v>
      </c>
      <c r="H1026" s="213"/>
      <c r="I1026" s="207"/>
      <c r="J1026" s="207"/>
      <c r="K1026" s="207"/>
      <c r="L1026" s="207"/>
      <c r="M1026" s="207"/>
      <c r="N1026" s="207"/>
      <c r="O1026" s="207"/>
      <c r="P1026" s="123">
        <f t="shared" si="64"/>
        <v>0</v>
      </c>
      <c r="Q1026" s="208" t="str">
        <f t="shared" si="65"/>
        <v>Debil</v>
      </c>
      <c r="R1026" s="207" t="s">
        <v>516</v>
      </c>
      <c r="S1026" s="224" t="str">
        <f t="shared" si="66"/>
        <v>DebilFuerte</v>
      </c>
      <c r="T1026" s="224">
        <f>IFERROR(VLOOKUP(S1026,'Tablas de calculos'!$AU$16:$AV$24,2,FALSE),"")</f>
        <v>7</v>
      </c>
      <c r="U1026" s="208" t="str">
        <f>IFERROR(VLOOKUP(T1026,'Tablas de calculos'!$AV$16:$AY$24,4),"")</f>
        <v>Débil</v>
      </c>
      <c r="V1026" s="207" t="s">
        <v>576</v>
      </c>
      <c r="W1026" s="207" t="s">
        <v>578</v>
      </c>
      <c r="X1026" s="123" t="str">
        <f t="shared" si="67"/>
        <v>DébilNo disminuyeDirectamente</v>
      </c>
      <c r="Y1026" s="208" t="str">
        <f>IFERROR(VLOOKUP(X1026,'Tablas de calculos'!$AZ$4:$BE$11,5,FALSE),"")</f>
        <v/>
      </c>
      <c r="Z1026" s="208" t="str">
        <f>IFERROR(VLOOKUP(X1026,'Tablas de calculos'!$AZ$4:$BE$11,6,FALSE),"")</f>
        <v/>
      </c>
    </row>
    <row r="1027" spans="1:26" ht="45" x14ac:dyDescent="0.25">
      <c r="A1027" s="232" t="s">
        <v>1187</v>
      </c>
      <c r="B1027" s="61">
        <v>38</v>
      </c>
      <c r="C1027" s="205" t="str">
        <f>+VLOOKUP(Tabla9[[#This Row],[Cod. Riesgo]],Tabla_Riesgos[[Número]:[Tipo de Riesgo]],6,FALSE)</f>
        <v>Operativo</v>
      </c>
      <c r="D1027" s="119" t="s">
        <v>43</v>
      </c>
      <c r="E1027" s="120" t="s">
        <v>664</v>
      </c>
      <c r="F1027" s="121"/>
      <c r="G1027" s="122" t="s">
        <v>261</v>
      </c>
      <c r="H1027" s="213"/>
      <c r="I1027" s="207"/>
      <c r="J1027" s="207"/>
      <c r="K1027" s="207"/>
      <c r="L1027" s="207"/>
      <c r="M1027" s="207"/>
      <c r="N1027" s="207"/>
      <c r="O1027" s="207"/>
      <c r="P1027" s="123">
        <f t="shared" si="64"/>
        <v>0</v>
      </c>
      <c r="Q1027" s="208" t="str">
        <f t="shared" si="65"/>
        <v>Debil</v>
      </c>
      <c r="R1027" s="207" t="s">
        <v>516</v>
      </c>
      <c r="S1027" s="224" t="str">
        <f t="shared" si="66"/>
        <v>DebilFuerte</v>
      </c>
      <c r="T1027" s="224">
        <f>IFERROR(VLOOKUP(S1027,'Tablas de calculos'!$AU$16:$AV$24,2,FALSE),"")</f>
        <v>7</v>
      </c>
      <c r="U1027" s="208" t="str">
        <f>IFERROR(VLOOKUP(T1027,'Tablas de calculos'!$AV$16:$AY$24,4),"")</f>
        <v>Débil</v>
      </c>
      <c r="V1027" s="207" t="s">
        <v>576</v>
      </c>
      <c r="W1027" s="207" t="s">
        <v>578</v>
      </c>
      <c r="X1027" s="123" t="str">
        <f t="shared" si="67"/>
        <v>DébilNo disminuyeDirectamente</v>
      </c>
      <c r="Y1027" s="208" t="str">
        <f>IFERROR(VLOOKUP(X1027,'Tablas de calculos'!$AZ$4:$BE$11,5,FALSE),"")</f>
        <v/>
      </c>
      <c r="Z1027" s="208" t="str">
        <f>IFERROR(VLOOKUP(X1027,'Tablas de calculos'!$AZ$4:$BE$11,6,FALSE),"")</f>
        <v/>
      </c>
    </row>
    <row r="1028" spans="1:26" ht="60" x14ac:dyDescent="0.25">
      <c r="A1028" s="232" t="s">
        <v>1187</v>
      </c>
      <c r="B1028" s="61">
        <v>39</v>
      </c>
      <c r="C1028" s="205" t="str">
        <f>+VLOOKUP(Tabla9[[#This Row],[Cod. Riesgo]],Tabla_Riesgos[[Número]:[Tipo de Riesgo]],6,FALSE)</f>
        <v>Estratégico</v>
      </c>
      <c r="D1028" s="119" t="s">
        <v>43</v>
      </c>
      <c r="E1028" s="120" t="s">
        <v>44</v>
      </c>
      <c r="F1028" s="121"/>
      <c r="G1028" s="122" t="s">
        <v>215</v>
      </c>
      <c r="H1028" s="213"/>
      <c r="I1028" s="207"/>
      <c r="J1028" s="207"/>
      <c r="K1028" s="207"/>
      <c r="L1028" s="207"/>
      <c r="M1028" s="207"/>
      <c r="N1028" s="207"/>
      <c r="O1028" s="207"/>
      <c r="P1028" s="123">
        <f t="shared" si="64"/>
        <v>0</v>
      </c>
      <c r="Q1028" s="208" t="str">
        <f t="shared" si="65"/>
        <v>Debil</v>
      </c>
      <c r="R1028" s="207" t="s">
        <v>516</v>
      </c>
      <c r="S1028" s="224" t="str">
        <f t="shared" si="66"/>
        <v>DebilFuerte</v>
      </c>
      <c r="T1028" s="224">
        <f>IFERROR(VLOOKUP(S1028,'Tablas de calculos'!$AU$16:$AV$24,2,FALSE),"")</f>
        <v>7</v>
      </c>
      <c r="U1028" s="208" t="str">
        <f>IFERROR(VLOOKUP(T1028,'Tablas de calculos'!$AV$16:$AY$24,4),"")</f>
        <v>Débil</v>
      </c>
      <c r="V1028" s="207" t="s">
        <v>576</v>
      </c>
      <c r="W1028" s="207" t="s">
        <v>578</v>
      </c>
      <c r="X1028" s="123" t="str">
        <f t="shared" si="67"/>
        <v>DébilNo disminuyeDirectamente</v>
      </c>
      <c r="Y1028" s="208" t="str">
        <f>IFERROR(VLOOKUP(X1028,'Tablas de calculos'!$AZ$4:$BE$11,5,FALSE),"")</f>
        <v/>
      </c>
      <c r="Z1028" s="208" t="str">
        <f>IFERROR(VLOOKUP(X1028,'Tablas de calculos'!$AZ$4:$BE$11,6,FALSE),"")</f>
        <v/>
      </c>
    </row>
    <row r="1029" spans="1:26" ht="60" x14ac:dyDescent="0.25">
      <c r="A1029" s="232" t="s">
        <v>1187</v>
      </c>
      <c r="B1029" s="61">
        <v>39</v>
      </c>
      <c r="C1029" s="205" t="str">
        <f>+VLOOKUP(Tabla9[[#This Row],[Cod. Riesgo]],Tabla_Riesgos[[Número]:[Tipo de Riesgo]],6,FALSE)</f>
        <v>Estratégico</v>
      </c>
      <c r="D1029" s="119" t="s">
        <v>43</v>
      </c>
      <c r="E1029" s="120" t="s">
        <v>44</v>
      </c>
      <c r="F1029" s="121"/>
      <c r="G1029" s="122" t="s">
        <v>216</v>
      </c>
      <c r="H1029" s="213"/>
      <c r="I1029" s="207"/>
      <c r="J1029" s="207"/>
      <c r="K1029" s="207"/>
      <c r="L1029" s="207"/>
      <c r="M1029" s="207"/>
      <c r="N1029" s="207"/>
      <c r="O1029" s="207"/>
      <c r="P1029" s="123">
        <f t="shared" ref="P1029:P1092" si="68">IFERROR(IF(I1029="Asignado",15,0)+IF(J1029="Adecuado",15,0)+IF(K1029="Oportuna",15,0)+IF(L1029="Prevenir",15,0)+IF(L1029="Detectar",10,0)+IF(M1029="Confiable",15,0)+IF(N1029="Se investigan y resuelven oportunamente",15,0)+IF(O1029="Completa",10,0)+IF(O1029="Incompleta",5,0),"")</f>
        <v>0</v>
      </c>
      <c r="Q1029" s="208" t="str">
        <f t="shared" ref="Q1029:Q1092" si="69">IF(P1029&lt;86,"Debil",IF(P1029&lt;96,"Moderado","Fuerte"))</f>
        <v>Debil</v>
      </c>
      <c r="R1029" s="207" t="s">
        <v>516</v>
      </c>
      <c r="S1029" s="224" t="str">
        <f t="shared" ref="S1029:S1092" si="70">_xlfn.CONCAT(Q1029,R1029)</f>
        <v>DebilFuerte</v>
      </c>
      <c r="T1029" s="224">
        <f>IFERROR(VLOOKUP(S1029,'Tablas de calculos'!$AU$16:$AV$24,2,FALSE),"")</f>
        <v>7</v>
      </c>
      <c r="U1029" s="208" t="str">
        <f>IFERROR(VLOOKUP(T1029,'Tablas de calculos'!$AV$16:$AY$24,4),"")</f>
        <v>Débil</v>
      </c>
      <c r="V1029" s="207" t="s">
        <v>576</v>
      </c>
      <c r="W1029" s="207" t="s">
        <v>578</v>
      </c>
      <c r="X1029" s="123" t="str">
        <f t="shared" ref="X1029:X1092" si="71">CONCATENATE(U1029,V1029,W1029)</f>
        <v>DébilNo disminuyeDirectamente</v>
      </c>
      <c r="Y1029" s="208" t="str">
        <f>IFERROR(VLOOKUP(X1029,'Tablas de calculos'!$AZ$4:$BE$11,5,FALSE),"")</f>
        <v/>
      </c>
      <c r="Z1029" s="208" t="str">
        <f>IFERROR(VLOOKUP(X1029,'Tablas de calculos'!$AZ$4:$BE$11,6,FALSE),"")</f>
        <v/>
      </c>
    </row>
    <row r="1030" spans="1:26" ht="30" x14ac:dyDescent="0.25">
      <c r="A1030" s="232" t="s">
        <v>1187</v>
      </c>
      <c r="B1030" s="61">
        <v>39</v>
      </c>
      <c r="C1030" s="205" t="str">
        <f>+VLOOKUP(Tabla9[[#This Row],[Cod. Riesgo]],Tabla_Riesgos[[Número]:[Tipo de Riesgo]],6,FALSE)</f>
        <v>Estratégico</v>
      </c>
      <c r="D1030" s="119" t="s">
        <v>43</v>
      </c>
      <c r="E1030" s="120" t="s">
        <v>44</v>
      </c>
      <c r="F1030" s="121"/>
      <c r="G1030" s="122" t="s">
        <v>217</v>
      </c>
      <c r="H1030" s="213"/>
      <c r="I1030" s="207"/>
      <c r="J1030" s="207"/>
      <c r="K1030" s="207"/>
      <c r="L1030" s="207"/>
      <c r="M1030" s="207"/>
      <c r="N1030" s="207"/>
      <c r="O1030" s="207"/>
      <c r="P1030" s="123">
        <f t="shared" si="68"/>
        <v>0</v>
      </c>
      <c r="Q1030" s="208" t="str">
        <f t="shared" si="69"/>
        <v>Debil</v>
      </c>
      <c r="R1030" s="207" t="s">
        <v>516</v>
      </c>
      <c r="S1030" s="224" t="str">
        <f t="shared" si="70"/>
        <v>DebilFuerte</v>
      </c>
      <c r="T1030" s="224">
        <f>IFERROR(VLOOKUP(S1030,'Tablas de calculos'!$AU$16:$AV$24,2,FALSE),"")</f>
        <v>7</v>
      </c>
      <c r="U1030" s="208" t="str">
        <f>IFERROR(VLOOKUP(T1030,'Tablas de calculos'!$AV$16:$AY$24,4),"")</f>
        <v>Débil</v>
      </c>
      <c r="V1030" s="207" t="s">
        <v>576</v>
      </c>
      <c r="W1030" s="207" t="s">
        <v>578</v>
      </c>
      <c r="X1030" s="123" t="str">
        <f t="shared" si="71"/>
        <v>DébilNo disminuyeDirectamente</v>
      </c>
      <c r="Y1030" s="208" t="str">
        <f>IFERROR(VLOOKUP(X1030,'Tablas de calculos'!$AZ$4:$BE$11,5,FALSE),"")</f>
        <v/>
      </c>
      <c r="Z1030" s="208" t="str">
        <f>IFERROR(VLOOKUP(X1030,'Tablas de calculos'!$AZ$4:$BE$11,6,FALSE),"")</f>
        <v/>
      </c>
    </row>
    <row r="1031" spans="1:26" ht="60" x14ac:dyDescent="0.25">
      <c r="A1031" s="232" t="s">
        <v>1187</v>
      </c>
      <c r="B1031" s="61">
        <v>40</v>
      </c>
      <c r="C1031" s="205" t="str">
        <f>+VLOOKUP(Tabla9[[#This Row],[Cod. Riesgo]],Tabla_Riesgos[[Número]:[Tipo de Riesgo]],6,FALSE)</f>
        <v>Operativo</v>
      </c>
      <c r="D1031" s="119" t="s">
        <v>43</v>
      </c>
      <c r="E1031" s="120" t="s">
        <v>743</v>
      </c>
      <c r="F1031" s="121"/>
      <c r="G1031" s="122" t="s">
        <v>262</v>
      </c>
      <c r="H1031" s="213"/>
      <c r="I1031" s="207"/>
      <c r="J1031" s="207"/>
      <c r="K1031" s="207"/>
      <c r="L1031" s="207"/>
      <c r="M1031" s="207"/>
      <c r="N1031" s="207"/>
      <c r="O1031" s="207"/>
      <c r="P1031" s="123">
        <f t="shared" si="68"/>
        <v>0</v>
      </c>
      <c r="Q1031" s="208" t="str">
        <f t="shared" si="69"/>
        <v>Debil</v>
      </c>
      <c r="R1031" s="207" t="s">
        <v>516</v>
      </c>
      <c r="S1031" s="224" t="str">
        <f t="shared" si="70"/>
        <v>DebilFuerte</v>
      </c>
      <c r="T1031" s="224">
        <f>IFERROR(VLOOKUP(S1031,'Tablas de calculos'!$AU$16:$AV$24,2,FALSE),"")</f>
        <v>7</v>
      </c>
      <c r="U1031" s="208" t="str">
        <f>IFERROR(VLOOKUP(T1031,'Tablas de calculos'!$AV$16:$AY$24,4),"")</f>
        <v>Débil</v>
      </c>
      <c r="V1031" s="207" t="s">
        <v>576</v>
      </c>
      <c r="W1031" s="207" t="s">
        <v>578</v>
      </c>
      <c r="X1031" s="123" t="str">
        <f t="shared" si="71"/>
        <v>DébilNo disminuyeDirectamente</v>
      </c>
      <c r="Y1031" s="208" t="str">
        <f>IFERROR(VLOOKUP(X1031,'Tablas de calculos'!$AZ$4:$BE$11,5,FALSE),"")</f>
        <v/>
      </c>
      <c r="Z1031" s="208" t="str">
        <f>IFERROR(VLOOKUP(X1031,'Tablas de calculos'!$AZ$4:$BE$11,6,FALSE),"")</f>
        <v/>
      </c>
    </row>
    <row r="1032" spans="1:26" ht="45" x14ac:dyDescent="0.25">
      <c r="A1032" s="232" t="s">
        <v>1187</v>
      </c>
      <c r="B1032" s="61">
        <v>40</v>
      </c>
      <c r="C1032" s="205" t="str">
        <f>+VLOOKUP(Tabla9[[#This Row],[Cod. Riesgo]],Tabla_Riesgos[[Número]:[Tipo de Riesgo]],6,FALSE)</f>
        <v>Operativo</v>
      </c>
      <c r="D1032" s="119" t="s">
        <v>43</v>
      </c>
      <c r="E1032" s="120" t="s">
        <v>743</v>
      </c>
      <c r="F1032" s="121"/>
      <c r="G1032" s="122" t="s">
        <v>251</v>
      </c>
      <c r="H1032" s="213"/>
      <c r="I1032" s="207"/>
      <c r="J1032" s="207"/>
      <c r="K1032" s="207"/>
      <c r="L1032" s="207"/>
      <c r="M1032" s="207"/>
      <c r="N1032" s="207"/>
      <c r="O1032" s="207"/>
      <c r="P1032" s="123">
        <f t="shared" si="68"/>
        <v>0</v>
      </c>
      <c r="Q1032" s="208" t="str">
        <f t="shared" si="69"/>
        <v>Debil</v>
      </c>
      <c r="R1032" s="207" t="s">
        <v>516</v>
      </c>
      <c r="S1032" s="224" t="str">
        <f t="shared" si="70"/>
        <v>DebilFuerte</v>
      </c>
      <c r="T1032" s="224">
        <f>IFERROR(VLOOKUP(S1032,'Tablas de calculos'!$AU$16:$AV$24,2,FALSE),"")</f>
        <v>7</v>
      </c>
      <c r="U1032" s="208" t="str">
        <f>IFERROR(VLOOKUP(T1032,'Tablas de calculos'!$AV$16:$AY$24,4),"")</f>
        <v>Débil</v>
      </c>
      <c r="V1032" s="207" t="s">
        <v>576</v>
      </c>
      <c r="W1032" s="207" t="s">
        <v>578</v>
      </c>
      <c r="X1032" s="123" t="str">
        <f t="shared" si="71"/>
        <v>DébilNo disminuyeDirectamente</v>
      </c>
      <c r="Y1032" s="208" t="str">
        <f>IFERROR(VLOOKUP(X1032,'Tablas de calculos'!$AZ$4:$BE$11,5,FALSE),"")</f>
        <v/>
      </c>
      <c r="Z1032" s="208" t="str">
        <f>IFERROR(VLOOKUP(X1032,'Tablas de calculos'!$AZ$4:$BE$11,6,FALSE),"")</f>
        <v/>
      </c>
    </row>
    <row r="1033" spans="1:26" ht="45" x14ac:dyDescent="0.25">
      <c r="A1033" s="232" t="s">
        <v>1187</v>
      </c>
      <c r="B1033" s="61">
        <v>41</v>
      </c>
      <c r="C1033" s="205" t="str">
        <f>+VLOOKUP(Tabla9[[#This Row],[Cod. Riesgo]],Tabla_Riesgos[[Número]:[Tipo de Riesgo]],6,FALSE)</f>
        <v>Estratégico</v>
      </c>
      <c r="D1033" s="119" t="s">
        <v>43</v>
      </c>
      <c r="E1033" s="120" t="s">
        <v>665</v>
      </c>
      <c r="F1033" s="121"/>
      <c r="G1033" s="122" t="s">
        <v>263</v>
      </c>
      <c r="H1033" s="213"/>
      <c r="I1033" s="207"/>
      <c r="J1033" s="207"/>
      <c r="K1033" s="207"/>
      <c r="L1033" s="207"/>
      <c r="M1033" s="207"/>
      <c r="N1033" s="207"/>
      <c r="O1033" s="207"/>
      <c r="P1033" s="123">
        <f t="shared" si="68"/>
        <v>0</v>
      </c>
      <c r="Q1033" s="208" t="str">
        <f t="shared" si="69"/>
        <v>Debil</v>
      </c>
      <c r="R1033" s="207" t="s">
        <v>516</v>
      </c>
      <c r="S1033" s="224" t="str">
        <f t="shared" si="70"/>
        <v>DebilFuerte</v>
      </c>
      <c r="T1033" s="224">
        <f>IFERROR(VLOOKUP(S1033,'Tablas de calculos'!$AU$16:$AV$24,2,FALSE),"")</f>
        <v>7</v>
      </c>
      <c r="U1033" s="208" t="str">
        <f>IFERROR(VLOOKUP(T1033,'Tablas de calculos'!$AV$16:$AY$24,4),"")</f>
        <v>Débil</v>
      </c>
      <c r="V1033" s="207" t="s">
        <v>576</v>
      </c>
      <c r="W1033" s="207" t="s">
        <v>578</v>
      </c>
      <c r="X1033" s="123" t="str">
        <f t="shared" si="71"/>
        <v>DébilNo disminuyeDirectamente</v>
      </c>
      <c r="Y1033" s="208" t="str">
        <f>IFERROR(VLOOKUP(X1033,'Tablas de calculos'!$AZ$4:$BE$11,5,FALSE),"")</f>
        <v/>
      </c>
      <c r="Z1033" s="208" t="str">
        <f>IFERROR(VLOOKUP(X1033,'Tablas de calculos'!$AZ$4:$BE$11,6,FALSE),"")</f>
        <v/>
      </c>
    </row>
    <row r="1034" spans="1:26" ht="60" x14ac:dyDescent="0.25">
      <c r="A1034" s="232" t="s">
        <v>1187</v>
      </c>
      <c r="B1034" s="61">
        <v>42</v>
      </c>
      <c r="C1034" s="205" t="str">
        <f>+VLOOKUP(Tabla9[[#This Row],[Cod. Riesgo]],Tabla_Riesgos[[Número]:[Tipo de Riesgo]],6,FALSE)</f>
        <v>Operativo</v>
      </c>
      <c r="D1034" s="119" t="s">
        <v>43</v>
      </c>
      <c r="E1034" s="120" t="s">
        <v>666</v>
      </c>
      <c r="F1034" s="121"/>
      <c r="G1034" s="122" t="s">
        <v>264</v>
      </c>
      <c r="H1034" s="213"/>
      <c r="I1034" s="207"/>
      <c r="J1034" s="207"/>
      <c r="K1034" s="207"/>
      <c r="L1034" s="207"/>
      <c r="M1034" s="207"/>
      <c r="N1034" s="207"/>
      <c r="O1034" s="207"/>
      <c r="P1034" s="123">
        <f t="shared" si="68"/>
        <v>0</v>
      </c>
      <c r="Q1034" s="208" t="str">
        <f t="shared" si="69"/>
        <v>Debil</v>
      </c>
      <c r="R1034" s="207" t="s">
        <v>516</v>
      </c>
      <c r="S1034" s="224" t="str">
        <f t="shared" si="70"/>
        <v>DebilFuerte</v>
      </c>
      <c r="T1034" s="224">
        <f>IFERROR(VLOOKUP(S1034,'Tablas de calculos'!$AU$16:$AV$24,2,FALSE),"")</f>
        <v>7</v>
      </c>
      <c r="U1034" s="208" t="str">
        <f>IFERROR(VLOOKUP(T1034,'Tablas de calculos'!$AV$16:$AY$24,4),"")</f>
        <v>Débil</v>
      </c>
      <c r="V1034" s="207" t="s">
        <v>576</v>
      </c>
      <c r="W1034" s="207" t="s">
        <v>578</v>
      </c>
      <c r="X1034" s="123" t="str">
        <f t="shared" si="71"/>
        <v>DébilNo disminuyeDirectamente</v>
      </c>
      <c r="Y1034" s="208" t="str">
        <f>IFERROR(VLOOKUP(X1034,'Tablas de calculos'!$AZ$4:$BE$11,5,FALSE),"")</f>
        <v/>
      </c>
      <c r="Z1034" s="208" t="str">
        <f>IFERROR(VLOOKUP(X1034,'Tablas de calculos'!$AZ$4:$BE$11,6,FALSE),"")</f>
        <v/>
      </c>
    </row>
    <row r="1035" spans="1:26" ht="45" x14ac:dyDescent="0.25">
      <c r="A1035" s="232" t="s">
        <v>1187</v>
      </c>
      <c r="B1035" s="61">
        <v>42</v>
      </c>
      <c r="C1035" s="205" t="str">
        <f>+VLOOKUP(Tabla9[[#This Row],[Cod. Riesgo]],Tabla_Riesgos[[Número]:[Tipo de Riesgo]],6,FALSE)</f>
        <v>Operativo</v>
      </c>
      <c r="D1035" s="119" t="s">
        <v>43</v>
      </c>
      <c r="E1035" s="120" t="s">
        <v>666</v>
      </c>
      <c r="F1035" s="121"/>
      <c r="G1035" s="122" t="s">
        <v>265</v>
      </c>
      <c r="H1035" s="213"/>
      <c r="I1035" s="207"/>
      <c r="J1035" s="207"/>
      <c r="K1035" s="207"/>
      <c r="L1035" s="207"/>
      <c r="M1035" s="207"/>
      <c r="N1035" s="207"/>
      <c r="O1035" s="207"/>
      <c r="P1035" s="123">
        <f t="shared" si="68"/>
        <v>0</v>
      </c>
      <c r="Q1035" s="208" t="str">
        <f t="shared" si="69"/>
        <v>Debil</v>
      </c>
      <c r="R1035" s="207" t="s">
        <v>516</v>
      </c>
      <c r="S1035" s="224" t="str">
        <f t="shared" si="70"/>
        <v>DebilFuerte</v>
      </c>
      <c r="T1035" s="224">
        <f>IFERROR(VLOOKUP(S1035,'Tablas de calculos'!$AU$16:$AV$24,2,FALSE),"")</f>
        <v>7</v>
      </c>
      <c r="U1035" s="208" t="str">
        <f>IFERROR(VLOOKUP(T1035,'Tablas de calculos'!$AV$16:$AY$24,4),"")</f>
        <v>Débil</v>
      </c>
      <c r="V1035" s="207" t="s">
        <v>576</v>
      </c>
      <c r="W1035" s="207" t="s">
        <v>578</v>
      </c>
      <c r="X1035" s="123" t="str">
        <f t="shared" si="71"/>
        <v>DébilNo disminuyeDirectamente</v>
      </c>
      <c r="Y1035" s="208" t="str">
        <f>IFERROR(VLOOKUP(X1035,'Tablas de calculos'!$AZ$4:$BE$11,5,FALSE),"")</f>
        <v/>
      </c>
      <c r="Z1035" s="208" t="str">
        <f>IFERROR(VLOOKUP(X1035,'Tablas de calculos'!$AZ$4:$BE$11,6,FALSE),"")</f>
        <v/>
      </c>
    </row>
    <row r="1036" spans="1:26" ht="60" x14ac:dyDescent="0.25">
      <c r="A1036" s="232" t="s">
        <v>1187</v>
      </c>
      <c r="B1036" s="61">
        <v>43</v>
      </c>
      <c r="C1036" s="205" t="str">
        <f>+VLOOKUP(Tabla9[[#This Row],[Cod. Riesgo]],Tabla_Riesgos[[Número]:[Tipo de Riesgo]],6,FALSE)</f>
        <v>Operativo</v>
      </c>
      <c r="D1036" s="119" t="s">
        <v>45</v>
      </c>
      <c r="E1036" s="120" t="s">
        <v>667</v>
      </c>
      <c r="F1036" s="121"/>
      <c r="G1036" s="122" t="s">
        <v>266</v>
      </c>
      <c r="H1036" s="213"/>
      <c r="I1036" s="207"/>
      <c r="J1036" s="207"/>
      <c r="K1036" s="207"/>
      <c r="L1036" s="207"/>
      <c r="M1036" s="207"/>
      <c r="N1036" s="207"/>
      <c r="O1036" s="207"/>
      <c r="P1036" s="123">
        <f t="shared" si="68"/>
        <v>0</v>
      </c>
      <c r="Q1036" s="208" t="str">
        <f t="shared" si="69"/>
        <v>Debil</v>
      </c>
      <c r="R1036" s="207" t="s">
        <v>516</v>
      </c>
      <c r="S1036" s="224" t="str">
        <f t="shared" si="70"/>
        <v>DebilFuerte</v>
      </c>
      <c r="T1036" s="224">
        <f>IFERROR(VLOOKUP(S1036,'Tablas de calculos'!$AU$16:$AV$24,2,FALSE),"")</f>
        <v>7</v>
      </c>
      <c r="U1036" s="208" t="str">
        <f>IFERROR(VLOOKUP(T1036,'Tablas de calculos'!$AV$16:$AY$24,4),"")</f>
        <v>Débil</v>
      </c>
      <c r="V1036" s="207" t="s">
        <v>576</v>
      </c>
      <c r="W1036" s="207" t="s">
        <v>578</v>
      </c>
      <c r="X1036" s="123" t="str">
        <f t="shared" si="71"/>
        <v>DébilNo disminuyeDirectamente</v>
      </c>
      <c r="Y1036" s="208" t="str">
        <f>IFERROR(VLOOKUP(X1036,'Tablas de calculos'!$AZ$4:$BE$11,5,FALSE),"")</f>
        <v/>
      </c>
      <c r="Z1036" s="208" t="str">
        <f>IFERROR(VLOOKUP(X1036,'Tablas de calculos'!$AZ$4:$BE$11,6,FALSE),"")</f>
        <v/>
      </c>
    </row>
    <row r="1037" spans="1:26" ht="45" x14ac:dyDescent="0.25">
      <c r="A1037" s="232" t="s">
        <v>1187</v>
      </c>
      <c r="B1037" s="61">
        <v>43</v>
      </c>
      <c r="C1037" s="205" t="str">
        <f>+VLOOKUP(Tabla9[[#This Row],[Cod. Riesgo]],Tabla_Riesgos[[Número]:[Tipo de Riesgo]],6,FALSE)</f>
        <v>Operativo</v>
      </c>
      <c r="D1037" s="119" t="s">
        <v>45</v>
      </c>
      <c r="E1037" s="120" t="s">
        <v>667</v>
      </c>
      <c r="F1037" s="121"/>
      <c r="G1037" s="122" t="s">
        <v>267</v>
      </c>
      <c r="H1037" s="213"/>
      <c r="I1037" s="207"/>
      <c r="J1037" s="207"/>
      <c r="K1037" s="207"/>
      <c r="L1037" s="207"/>
      <c r="M1037" s="207"/>
      <c r="N1037" s="207"/>
      <c r="O1037" s="207"/>
      <c r="P1037" s="123">
        <f t="shared" si="68"/>
        <v>0</v>
      </c>
      <c r="Q1037" s="208" t="str">
        <f t="shared" si="69"/>
        <v>Debil</v>
      </c>
      <c r="R1037" s="207" t="s">
        <v>516</v>
      </c>
      <c r="S1037" s="224" t="str">
        <f t="shared" si="70"/>
        <v>DebilFuerte</v>
      </c>
      <c r="T1037" s="224">
        <f>IFERROR(VLOOKUP(S1037,'Tablas de calculos'!$AU$16:$AV$24,2,FALSE),"")</f>
        <v>7</v>
      </c>
      <c r="U1037" s="208" t="str">
        <f>IFERROR(VLOOKUP(T1037,'Tablas de calculos'!$AV$16:$AY$24,4),"")</f>
        <v>Débil</v>
      </c>
      <c r="V1037" s="207" t="s">
        <v>576</v>
      </c>
      <c r="W1037" s="207" t="s">
        <v>578</v>
      </c>
      <c r="X1037" s="123" t="str">
        <f t="shared" si="71"/>
        <v>DébilNo disminuyeDirectamente</v>
      </c>
      <c r="Y1037" s="208" t="str">
        <f>IFERROR(VLOOKUP(X1037,'Tablas de calculos'!$AZ$4:$BE$11,5,FALSE),"")</f>
        <v/>
      </c>
      <c r="Z1037" s="208" t="str">
        <f>IFERROR(VLOOKUP(X1037,'Tablas de calculos'!$AZ$4:$BE$11,6,FALSE),"")</f>
        <v/>
      </c>
    </row>
    <row r="1038" spans="1:26" ht="45" x14ac:dyDescent="0.25">
      <c r="A1038" s="232" t="s">
        <v>1187</v>
      </c>
      <c r="B1038" s="61">
        <v>43</v>
      </c>
      <c r="C1038" s="205" t="str">
        <f>+VLOOKUP(Tabla9[[#This Row],[Cod. Riesgo]],Tabla_Riesgos[[Número]:[Tipo de Riesgo]],6,FALSE)</f>
        <v>Operativo</v>
      </c>
      <c r="D1038" s="119" t="s">
        <v>45</v>
      </c>
      <c r="E1038" s="120" t="s">
        <v>667</v>
      </c>
      <c r="F1038" s="121"/>
      <c r="G1038" s="122" t="s">
        <v>268</v>
      </c>
      <c r="H1038" s="213"/>
      <c r="I1038" s="207"/>
      <c r="J1038" s="207"/>
      <c r="K1038" s="207"/>
      <c r="L1038" s="207"/>
      <c r="M1038" s="207"/>
      <c r="N1038" s="207"/>
      <c r="O1038" s="207"/>
      <c r="P1038" s="123">
        <f t="shared" si="68"/>
        <v>0</v>
      </c>
      <c r="Q1038" s="208" t="str">
        <f t="shared" si="69"/>
        <v>Debil</v>
      </c>
      <c r="R1038" s="207" t="s">
        <v>516</v>
      </c>
      <c r="S1038" s="224" t="str">
        <f t="shared" si="70"/>
        <v>DebilFuerte</v>
      </c>
      <c r="T1038" s="224">
        <f>IFERROR(VLOOKUP(S1038,'Tablas de calculos'!$AU$16:$AV$24,2,FALSE),"")</f>
        <v>7</v>
      </c>
      <c r="U1038" s="208" t="str">
        <f>IFERROR(VLOOKUP(T1038,'Tablas de calculos'!$AV$16:$AY$24,4),"")</f>
        <v>Débil</v>
      </c>
      <c r="V1038" s="207" t="s">
        <v>576</v>
      </c>
      <c r="W1038" s="207" t="s">
        <v>578</v>
      </c>
      <c r="X1038" s="123" t="str">
        <f t="shared" si="71"/>
        <v>DébilNo disminuyeDirectamente</v>
      </c>
      <c r="Y1038" s="208" t="str">
        <f>IFERROR(VLOOKUP(X1038,'Tablas de calculos'!$AZ$4:$BE$11,5,FALSE),"")</f>
        <v/>
      </c>
      <c r="Z1038" s="208" t="str">
        <f>IFERROR(VLOOKUP(X1038,'Tablas de calculos'!$AZ$4:$BE$11,6,FALSE),"")</f>
        <v/>
      </c>
    </row>
    <row r="1039" spans="1:26" ht="45" x14ac:dyDescent="0.25">
      <c r="A1039" s="232" t="s">
        <v>1187</v>
      </c>
      <c r="B1039" s="61">
        <v>43</v>
      </c>
      <c r="C1039" s="205" t="str">
        <f>+VLOOKUP(Tabla9[[#This Row],[Cod. Riesgo]],Tabla_Riesgos[[Número]:[Tipo de Riesgo]],6,FALSE)</f>
        <v>Operativo</v>
      </c>
      <c r="D1039" s="119" t="s">
        <v>45</v>
      </c>
      <c r="E1039" s="120" t="s">
        <v>667</v>
      </c>
      <c r="F1039" s="121"/>
      <c r="G1039" s="122" t="s">
        <v>269</v>
      </c>
      <c r="H1039" s="213"/>
      <c r="I1039" s="207"/>
      <c r="J1039" s="207"/>
      <c r="K1039" s="207"/>
      <c r="L1039" s="207"/>
      <c r="M1039" s="207"/>
      <c r="N1039" s="207"/>
      <c r="O1039" s="207"/>
      <c r="P1039" s="123">
        <f t="shared" si="68"/>
        <v>0</v>
      </c>
      <c r="Q1039" s="208" t="str">
        <f t="shared" si="69"/>
        <v>Debil</v>
      </c>
      <c r="R1039" s="207" t="s">
        <v>516</v>
      </c>
      <c r="S1039" s="224" t="str">
        <f t="shared" si="70"/>
        <v>DebilFuerte</v>
      </c>
      <c r="T1039" s="224">
        <f>IFERROR(VLOOKUP(S1039,'Tablas de calculos'!$AU$16:$AV$24,2,FALSE),"")</f>
        <v>7</v>
      </c>
      <c r="U1039" s="208" t="str">
        <f>IFERROR(VLOOKUP(T1039,'Tablas de calculos'!$AV$16:$AY$24,4),"")</f>
        <v>Débil</v>
      </c>
      <c r="V1039" s="207" t="s">
        <v>576</v>
      </c>
      <c r="W1039" s="207" t="s">
        <v>578</v>
      </c>
      <c r="X1039" s="123" t="str">
        <f t="shared" si="71"/>
        <v>DébilNo disminuyeDirectamente</v>
      </c>
      <c r="Y1039" s="208" t="str">
        <f>IFERROR(VLOOKUP(X1039,'Tablas de calculos'!$AZ$4:$BE$11,5,FALSE),"")</f>
        <v/>
      </c>
      <c r="Z1039" s="208" t="str">
        <f>IFERROR(VLOOKUP(X1039,'Tablas de calculos'!$AZ$4:$BE$11,6,FALSE),"")</f>
        <v/>
      </c>
    </row>
    <row r="1040" spans="1:26" ht="90" x14ac:dyDescent="0.25">
      <c r="A1040" s="232" t="s">
        <v>1187</v>
      </c>
      <c r="B1040" s="61">
        <v>43</v>
      </c>
      <c r="C1040" s="205" t="str">
        <f>+VLOOKUP(Tabla9[[#This Row],[Cod. Riesgo]],Tabla_Riesgos[[Número]:[Tipo de Riesgo]],6,FALSE)</f>
        <v>Operativo</v>
      </c>
      <c r="D1040" s="119" t="s">
        <v>45</v>
      </c>
      <c r="E1040" s="120" t="s">
        <v>667</v>
      </c>
      <c r="F1040" s="121"/>
      <c r="G1040" s="122" t="s">
        <v>270</v>
      </c>
      <c r="H1040" s="213"/>
      <c r="I1040" s="207"/>
      <c r="J1040" s="207"/>
      <c r="K1040" s="207"/>
      <c r="L1040" s="207"/>
      <c r="M1040" s="207"/>
      <c r="N1040" s="207"/>
      <c r="O1040" s="207"/>
      <c r="P1040" s="123">
        <f t="shared" si="68"/>
        <v>0</v>
      </c>
      <c r="Q1040" s="208" t="str">
        <f t="shared" si="69"/>
        <v>Debil</v>
      </c>
      <c r="R1040" s="207" t="s">
        <v>516</v>
      </c>
      <c r="S1040" s="224" t="str">
        <f t="shared" si="70"/>
        <v>DebilFuerte</v>
      </c>
      <c r="T1040" s="224">
        <f>IFERROR(VLOOKUP(S1040,'Tablas de calculos'!$AU$16:$AV$24,2,FALSE),"")</f>
        <v>7</v>
      </c>
      <c r="U1040" s="208" t="str">
        <f>IFERROR(VLOOKUP(T1040,'Tablas de calculos'!$AV$16:$AY$24,4),"")</f>
        <v>Débil</v>
      </c>
      <c r="V1040" s="207" t="s">
        <v>576</v>
      </c>
      <c r="W1040" s="207" t="s">
        <v>578</v>
      </c>
      <c r="X1040" s="123" t="str">
        <f t="shared" si="71"/>
        <v>DébilNo disminuyeDirectamente</v>
      </c>
      <c r="Y1040" s="208" t="str">
        <f>IFERROR(VLOOKUP(X1040,'Tablas de calculos'!$AZ$4:$BE$11,5,FALSE),"")</f>
        <v/>
      </c>
      <c r="Z1040" s="208" t="str">
        <f>IFERROR(VLOOKUP(X1040,'Tablas de calculos'!$AZ$4:$BE$11,6,FALSE),"")</f>
        <v/>
      </c>
    </row>
    <row r="1041" spans="1:26" ht="45" x14ac:dyDescent="0.25">
      <c r="A1041" s="232" t="s">
        <v>1187</v>
      </c>
      <c r="B1041" s="61">
        <v>43</v>
      </c>
      <c r="C1041" s="205" t="str">
        <f>+VLOOKUP(Tabla9[[#This Row],[Cod. Riesgo]],Tabla_Riesgos[[Número]:[Tipo de Riesgo]],6,FALSE)</f>
        <v>Operativo</v>
      </c>
      <c r="D1041" s="119" t="s">
        <v>45</v>
      </c>
      <c r="E1041" s="120" t="s">
        <v>667</v>
      </c>
      <c r="F1041" s="121"/>
      <c r="G1041" s="122" t="s">
        <v>271</v>
      </c>
      <c r="H1041" s="213"/>
      <c r="I1041" s="207"/>
      <c r="J1041" s="207"/>
      <c r="K1041" s="207"/>
      <c r="L1041" s="207"/>
      <c r="M1041" s="207"/>
      <c r="N1041" s="207"/>
      <c r="O1041" s="207"/>
      <c r="P1041" s="123">
        <f t="shared" si="68"/>
        <v>0</v>
      </c>
      <c r="Q1041" s="208" t="str">
        <f t="shared" si="69"/>
        <v>Debil</v>
      </c>
      <c r="R1041" s="207" t="s">
        <v>516</v>
      </c>
      <c r="S1041" s="224" t="str">
        <f t="shared" si="70"/>
        <v>DebilFuerte</v>
      </c>
      <c r="T1041" s="224">
        <f>IFERROR(VLOOKUP(S1041,'Tablas de calculos'!$AU$16:$AV$24,2,FALSE),"")</f>
        <v>7</v>
      </c>
      <c r="U1041" s="208" t="str">
        <f>IFERROR(VLOOKUP(T1041,'Tablas de calculos'!$AV$16:$AY$24,4),"")</f>
        <v>Débil</v>
      </c>
      <c r="V1041" s="207" t="s">
        <v>576</v>
      </c>
      <c r="W1041" s="207" t="s">
        <v>578</v>
      </c>
      <c r="X1041" s="123" t="str">
        <f t="shared" si="71"/>
        <v>DébilNo disminuyeDirectamente</v>
      </c>
      <c r="Y1041" s="208" t="str">
        <f>IFERROR(VLOOKUP(X1041,'Tablas de calculos'!$AZ$4:$BE$11,5,FALSE),"")</f>
        <v/>
      </c>
      <c r="Z1041" s="208" t="str">
        <f>IFERROR(VLOOKUP(X1041,'Tablas de calculos'!$AZ$4:$BE$11,6,FALSE),"")</f>
        <v/>
      </c>
    </row>
    <row r="1042" spans="1:26" ht="60" x14ac:dyDescent="0.25">
      <c r="A1042" s="232" t="s">
        <v>1187</v>
      </c>
      <c r="B1042" s="61">
        <v>44</v>
      </c>
      <c r="C1042" s="205" t="str">
        <f>+VLOOKUP(Tabla9[[#This Row],[Cod. Riesgo]],Tabla_Riesgos[[Número]:[Tipo de Riesgo]],6,FALSE)</f>
        <v>Operativo</v>
      </c>
      <c r="D1042" s="119" t="s">
        <v>45</v>
      </c>
      <c r="E1042" s="120" t="s">
        <v>668</v>
      </c>
      <c r="F1042" s="121"/>
      <c r="G1042" s="122" t="s">
        <v>272</v>
      </c>
      <c r="H1042" s="213"/>
      <c r="I1042" s="207"/>
      <c r="J1042" s="207"/>
      <c r="K1042" s="207"/>
      <c r="L1042" s="207"/>
      <c r="M1042" s="207"/>
      <c r="N1042" s="207"/>
      <c r="O1042" s="207"/>
      <c r="P1042" s="123">
        <f t="shared" si="68"/>
        <v>0</v>
      </c>
      <c r="Q1042" s="208" t="str">
        <f t="shared" si="69"/>
        <v>Debil</v>
      </c>
      <c r="R1042" s="207" t="s">
        <v>516</v>
      </c>
      <c r="S1042" s="224" t="str">
        <f t="shared" si="70"/>
        <v>DebilFuerte</v>
      </c>
      <c r="T1042" s="224">
        <f>IFERROR(VLOOKUP(S1042,'Tablas de calculos'!$AU$16:$AV$24,2,FALSE),"")</f>
        <v>7</v>
      </c>
      <c r="U1042" s="208" t="str">
        <f>IFERROR(VLOOKUP(T1042,'Tablas de calculos'!$AV$16:$AY$24,4),"")</f>
        <v>Débil</v>
      </c>
      <c r="V1042" s="207" t="s">
        <v>576</v>
      </c>
      <c r="W1042" s="207" t="s">
        <v>578</v>
      </c>
      <c r="X1042" s="123" t="str">
        <f t="shared" si="71"/>
        <v>DébilNo disminuyeDirectamente</v>
      </c>
      <c r="Y1042" s="208" t="str">
        <f>IFERROR(VLOOKUP(X1042,'Tablas de calculos'!$AZ$4:$BE$11,5,FALSE),"")</f>
        <v/>
      </c>
      <c r="Z1042" s="208" t="str">
        <f>IFERROR(VLOOKUP(X1042,'Tablas de calculos'!$AZ$4:$BE$11,6,FALSE),"")</f>
        <v/>
      </c>
    </row>
    <row r="1043" spans="1:26" ht="45" x14ac:dyDescent="0.25">
      <c r="A1043" s="232" t="s">
        <v>1187</v>
      </c>
      <c r="B1043" s="61">
        <v>44</v>
      </c>
      <c r="C1043" s="205" t="str">
        <f>+VLOOKUP(Tabla9[[#This Row],[Cod. Riesgo]],Tabla_Riesgos[[Número]:[Tipo de Riesgo]],6,FALSE)</f>
        <v>Operativo</v>
      </c>
      <c r="D1043" s="119" t="s">
        <v>45</v>
      </c>
      <c r="E1043" s="120" t="s">
        <v>668</v>
      </c>
      <c r="F1043" s="121"/>
      <c r="G1043" s="122" t="s">
        <v>273</v>
      </c>
      <c r="H1043" s="213"/>
      <c r="I1043" s="207"/>
      <c r="J1043" s="207"/>
      <c r="K1043" s="207"/>
      <c r="L1043" s="207"/>
      <c r="M1043" s="207"/>
      <c r="N1043" s="207"/>
      <c r="O1043" s="207"/>
      <c r="P1043" s="123">
        <f t="shared" si="68"/>
        <v>0</v>
      </c>
      <c r="Q1043" s="208" t="str">
        <f t="shared" si="69"/>
        <v>Debil</v>
      </c>
      <c r="R1043" s="207" t="s">
        <v>516</v>
      </c>
      <c r="S1043" s="224" t="str">
        <f t="shared" si="70"/>
        <v>DebilFuerte</v>
      </c>
      <c r="T1043" s="224">
        <f>IFERROR(VLOOKUP(S1043,'Tablas de calculos'!$AU$16:$AV$24,2,FALSE),"")</f>
        <v>7</v>
      </c>
      <c r="U1043" s="208" t="str">
        <f>IFERROR(VLOOKUP(T1043,'Tablas de calculos'!$AV$16:$AY$24,4),"")</f>
        <v>Débil</v>
      </c>
      <c r="V1043" s="207" t="s">
        <v>576</v>
      </c>
      <c r="W1043" s="207" t="s">
        <v>578</v>
      </c>
      <c r="X1043" s="123" t="str">
        <f t="shared" si="71"/>
        <v>DébilNo disminuyeDirectamente</v>
      </c>
      <c r="Y1043" s="208" t="str">
        <f>IFERROR(VLOOKUP(X1043,'Tablas de calculos'!$AZ$4:$BE$11,5,FALSE),"")</f>
        <v/>
      </c>
      <c r="Z1043" s="208" t="str">
        <f>IFERROR(VLOOKUP(X1043,'Tablas de calculos'!$AZ$4:$BE$11,6,FALSE),"")</f>
        <v/>
      </c>
    </row>
    <row r="1044" spans="1:26" ht="90" x14ac:dyDescent="0.25">
      <c r="A1044" s="232" t="s">
        <v>1187</v>
      </c>
      <c r="B1044" s="61">
        <v>44</v>
      </c>
      <c r="C1044" s="205" t="str">
        <f>+VLOOKUP(Tabla9[[#This Row],[Cod. Riesgo]],Tabla_Riesgos[[Número]:[Tipo de Riesgo]],6,FALSE)</f>
        <v>Operativo</v>
      </c>
      <c r="D1044" s="119" t="s">
        <v>45</v>
      </c>
      <c r="E1044" s="120" t="s">
        <v>668</v>
      </c>
      <c r="F1044" s="121"/>
      <c r="G1044" s="122" t="s">
        <v>274</v>
      </c>
      <c r="H1044" s="213"/>
      <c r="I1044" s="207"/>
      <c r="J1044" s="207"/>
      <c r="K1044" s="207"/>
      <c r="L1044" s="207"/>
      <c r="M1044" s="207"/>
      <c r="N1044" s="207"/>
      <c r="O1044" s="207"/>
      <c r="P1044" s="123">
        <f t="shared" si="68"/>
        <v>0</v>
      </c>
      <c r="Q1044" s="208" t="str">
        <f t="shared" si="69"/>
        <v>Debil</v>
      </c>
      <c r="R1044" s="207" t="s">
        <v>516</v>
      </c>
      <c r="S1044" s="224" t="str">
        <f t="shared" si="70"/>
        <v>DebilFuerte</v>
      </c>
      <c r="T1044" s="224">
        <f>IFERROR(VLOOKUP(S1044,'Tablas de calculos'!$AU$16:$AV$24,2,FALSE),"")</f>
        <v>7</v>
      </c>
      <c r="U1044" s="208" t="str">
        <f>IFERROR(VLOOKUP(T1044,'Tablas de calculos'!$AV$16:$AY$24,4),"")</f>
        <v>Débil</v>
      </c>
      <c r="V1044" s="207" t="s">
        <v>576</v>
      </c>
      <c r="W1044" s="207" t="s">
        <v>578</v>
      </c>
      <c r="X1044" s="123" t="str">
        <f t="shared" si="71"/>
        <v>DébilNo disminuyeDirectamente</v>
      </c>
      <c r="Y1044" s="208" t="str">
        <f>IFERROR(VLOOKUP(X1044,'Tablas de calculos'!$AZ$4:$BE$11,5,FALSE),"")</f>
        <v/>
      </c>
      <c r="Z1044" s="208" t="str">
        <f>IFERROR(VLOOKUP(X1044,'Tablas de calculos'!$AZ$4:$BE$11,6,FALSE),"")</f>
        <v/>
      </c>
    </row>
    <row r="1045" spans="1:26" ht="45" x14ac:dyDescent="0.25">
      <c r="A1045" s="232" t="s">
        <v>1187</v>
      </c>
      <c r="B1045" s="61">
        <v>45</v>
      </c>
      <c r="C1045" s="205" t="str">
        <f>+VLOOKUP(Tabla9[[#This Row],[Cod. Riesgo]],Tabla_Riesgos[[Número]:[Tipo de Riesgo]],6,FALSE)</f>
        <v>Operativo</v>
      </c>
      <c r="D1045" s="119" t="s">
        <v>45</v>
      </c>
      <c r="E1045" s="120" t="s">
        <v>46</v>
      </c>
      <c r="F1045" s="121"/>
      <c r="G1045" s="122" t="s">
        <v>275</v>
      </c>
      <c r="H1045" s="213"/>
      <c r="I1045" s="207"/>
      <c r="J1045" s="207"/>
      <c r="K1045" s="207"/>
      <c r="L1045" s="207"/>
      <c r="M1045" s="207"/>
      <c r="N1045" s="207"/>
      <c r="O1045" s="207"/>
      <c r="P1045" s="123">
        <f t="shared" si="68"/>
        <v>0</v>
      </c>
      <c r="Q1045" s="208" t="str">
        <f t="shared" si="69"/>
        <v>Debil</v>
      </c>
      <c r="R1045" s="207" t="s">
        <v>516</v>
      </c>
      <c r="S1045" s="224" t="str">
        <f t="shared" si="70"/>
        <v>DebilFuerte</v>
      </c>
      <c r="T1045" s="224">
        <f>IFERROR(VLOOKUP(S1045,'Tablas de calculos'!$AU$16:$AV$24,2,FALSE),"")</f>
        <v>7</v>
      </c>
      <c r="U1045" s="208" t="str">
        <f>IFERROR(VLOOKUP(T1045,'Tablas de calculos'!$AV$16:$AY$24,4),"")</f>
        <v>Débil</v>
      </c>
      <c r="V1045" s="207" t="s">
        <v>576</v>
      </c>
      <c r="W1045" s="207" t="s">
        <v>578</v>
      </c>
      <c r="X1045" s="123" t="str">
        <f t="shared" si="71"/>
        <v>DébilNo disminuyeDirectamente</v>
      </c>
      <c r="Y1045" s="208" t="str">
        <f>IFERROR(VLOOKUP(X1045,'Tablas de calculos'!$AZ$4:$BE$11,5,FALSE),"")</f>
        <v/>
      </c>
      <c r="Z1045" s="208" t="str">
        <f>IFERROR(VLOOKUP(X1045,'Tablas de calculos'!$AZ$4:$BE$11,6,FALSE),"")</f>
        <v/>
      </c>
    </row>
    <row r="1046" spans="1:26" ht="45" x14ac:dyDescent="0.25">
      <c r="A1046" s="232" t="s">
        <v>1187</v>
      </c>
      <c r="B1046" s="61">
        <v>45</v>
      </c>
      <c r="C1046" s="205" t="str">
        <f>+VLOOKUP(Tabla9[[#This Row],[Cod. Riesgo]],Tabla_Riesgos[[Número]:[Tipo de Riesgo]],6,FALSE)</f>
        <v>Operativo</v>
      </c>
      <c r="D1046" s="119" t="s">
        <v>45</v>
      </c>
      <c r="E1046" s="120" t="s">
        <v>46</v>
      </c>
      <c r="F1046" s="121"/>
      <c r="G1046" s="122" t="s">
        <v>276</v>
      </c>
      <c r="H1046" s="213"/>
      <c r="I1046" s="207"/>
      <c r="J1046" s="207"/>
      <c r="K1046" s="207"/>
      <c r="L1046" s="207"/>
      <c r="M1046" s="207"/>
      <c r="N1046" s="207"/>
      <c r="O1046" s="207"/>
      <c r="P1046" s="123">
        <f t="shared" si="68"/>
        <v>0</v>
      </c>
      <c r="Q1046" s="208" t="str">
        <f t="shared" si="69"/>
        <v>Debil</v>
      </c>
      <c r="R1046" s="207" t="s">
        <v>516</v>
      </c>
      <c r="S1046" s="224" t="str">
        <f t="shared" si="70"/>
        <v>DebilFuerte</v>
      </c>
      <c r="T1046" s="224">
        <f>IFERROR(VLOOKUP(S1046,'Tablas de calculos'!$AU$16:$AV$24,2,FALSE),"")</f>
        <v>7</v>
      </c>
      <c r="U1046" s="208" t="str">
        <f>IFERROR(VLOOKUP(T1046,'Tablas de calculos'!$AV$16:$AY$24,4),"")</f>
        <v>Débil</v>
      </c>
      <c r="V1046" s="207" t="s">
        <v>576</v>
      </c>
      <c r="W1046" s="207" t="s">
        <v>578</v>
      </c>
      <c r="X1046" s="123" t="str">
        <f t="shared" si="71"/>
        <v>DébilNo disminuyeDirectamente</v>
      </c>
      <c r="Y1046" s="208" t="str">
        <f>IFERROR(VLOOKUP(X1046,'Tablas de calculos'!$AZ$4:$BE$11,5,FALSE),"")</f>
        <v/>
      </c>
      <c r="Z1046" s="208" t="str">
        <f>IFERROR(VLOOKUP(X1046,'Tablas de calculos'!$AZ$4:$BE$11,6,FALSE),"")</f>
        <v/>
      </c>
    </row>
    <row r="1047" spans="1:26" ht="105" x14ac:dyDescent="0.25">
      <c r="A1047" s="232" t="s">
        <v>1187</v>
      </c>
      <c r="B1047" s="61">
        <v>45</v>
      </c>
      <c r="C1047" s="205" t="str">
        <f>+VLOOKUP(Tabla9[[#This Row],[Cod. Riesgo]],Tabla_Riesgos[[Número]:[Tipo de Riesgo]],6,FALSE)</f>
        <v>Operativo</v>
      </c>
      <c r="D1047" s="119" t="s">
        <v>45</v>
      </c>
      <c r="E1047" s="120" t="s">
        <v>46</v>
      </c>
      <c r="F1047" s="121"/>
      <c r="G1047" s="122" t="s">
        <v>277</v>
      </c>
      <c r="H1047" s="213"/>
      <c r="I1047" s="207"/>
      <c r="J1047" s="207"/>
      <c r="K1047" s="207"/>
      <c r="L1047" s="207"/>
      <c r="M1047" s="207"/>
      <c r="N1047" s="207"/>
      <c r="O1047" s="207"/>
      <c r="P1047" s="123">
        <f t="shared" si="68"/>
        <v>0</v>
      </c>
      <c r="Q1047" s="208" t="str">
        <f t="shared" si="69"/>
        <v>Debil</v>
      </c>
      <c r="R1047" s="207" t="s">
        <v>516</v>
      </c>
      <c r="S1047" s="224" t="str">
        <f t="shared" si="70"/>
        <v>DebilFuerte</v>
      </c>
      <c r="T1047" s="224">
        <f>IFERROR(VLOOKUP(S1047,'Tablas de calculos'!$AU$16:$AV$24,2,FALSE),"")</f>
        <v>7</v>
      </c>
      <c r="U1047" s="208" t="str">
        <f>IFERROR(VLOOKUP(T1047,'Tablas de calculos'!$AV$16:$AY$24,4),"")</f>
        <v>Débil</v>
      </c>
      <c r="V1047" s="207" t="s">
        <v>576</v>
      </c>
      <c r="W1047" s="207" t="s">
        <v>578</v>
      </c>
      <c r="X1047" s="123" t="str">
        <f t="shared" si="71"/>
        <v>DébilNo disminuyeDirectamente</v>
      </c>
      <c r="Y1047" s="208" t="str">
        <f>IFERROR(VLOOKUP(X1047,'Tablas de calculos'!$AZ$4:$BE$11,5,FALSE),"")</f>
        <v/>
      </c>
      <c r="Z1047" s="208" t="str">
        <f>IFERROR(VLOOKUP(X1047,'Tablas de calculos'!$AZ$4:$BE$11,6,FALSE),"")</f>
        <v/>
      </c>
    </row>
    <row r="1048" spans="1:26" ht="150" x14ac:dyDescent="0.25">
      <c r="A1048" s="232" t="s">
        <v>1187</v>
      </c>
      <c r="B1048" s="61">
        <v>45</v>
      </c>
      <c r="C1048" s="205" t="str">
        <f>+VLOOKUP(Tabla9[[#This Row],[Cod. Riesgo]],Tabla_Riesgos[[Número]:[Tipo de Riesgo]],6,FALSE)</f>
        <v>Operativo</v>
      </c>
      <c r="D1048" s="119" t="s">
        <v>45</v>
      </c>
      <c r="E1048" s="120" t="s">
        <v>46</v>
      </c>
      <c r="F1048" s="121"/>
      <c r="G1048" s="122" t="s">
        <v>278</v>
      </c>
      <c r="H1048" s="213"/>
      <c r="I1048" s="207"/>
      <c r="J1048" s="207"/>
      <c r="K1048" s="207"/>
      <c r="L1048" s="207"/>
      <c r="M1048" s="207"/>
      <c r="N1048" s="207"/>
      <c r="O1048" s="207"/>
      <c r="P1048" s="123">
        <f t="shared" si="68"/>
        <v>0</v>
      </c>
      <c r="Q1048" s="208" t="str">
        <f t="shared" si="69"/>
        <v>Debil</v>
      </c>
      <c r="R1048" s="207" t="s">
        <v>516</v>
      </c>
      <c r="S1048" s="224" t="str">
        <f t="shared" si="70"/>
        <v>DebilFuerte</v>
      </c>
      <c r="T1048" s="224">
        <f>IFERROR(VLOOKUP(S1048,'Tablas de calculos'!$AU$16:$AV$24,2,FALSE),"")</f>
        <v>7</v>
      </c>
      <c r="U1048" s="208" t="str">
        <f>IFERROR(VLOOKUP(T1048,'Tablas de calculos'!$AV$16:$AY$24,4),"")</f>
        <v>Débil</v>
      </c>
      <c r="V1048" s="207" t="s">
        <v>576</v>
      </c>
      <c r="W1048" s="207" t="s">
        <v>578</v>
      </c>
      <c r="X1048" s="123" t="str">
        <f t="shared" si="71"/>
        <v>DébilNo disminuyeDirectamente</v>
      </c>
      <c r="Y1048" s="208" t="str">
        <f>IFERROR(VLOOKUP(X1048,'Tablas de calculos'!$AZ$4:$BE$11,5,FALSE),"")</f>
        <v/>
      </c>
      <c r="Z1048" s="208" t="str">
        <f>IFERROR(VLOOKUP(X1048,'Tablas de calculos'!$AZ$4:$BE$11,6,FALSE),"")</f>
        <v/>
      </c>
    </row>
    <row r="1049" spans="1:26" ht="135" x14ac:dyDescent="0.25">
      <c r="A1049" s="232" t="s">
        <v>1187</v>
      </c>
      <c r="B1049" s="61">
        <v>48</v>
      </c>
      <c r="C1049" s="205" t="str">
        <f>+VLOOKUP(Tabla9[[#This Row],[Cod. Riesgo]],Tabla_Riesgos[[Número]:[Tipo de Riesgo]],6,FALSE)</f>
        <v>Operativo</v>
      </c>
      <c r="D1049" s="119" t="s">
        <v>48</v>
      </c>
      <c r="E1049" s="120" t="s">
        <v>52</v>
      </c>
      <c r="F1049" s="121"/>
      <c r="G1049" s="122" t="s">
        <v>279</v>
      </c>
      <c r="H1049" s="213"/>
      <c r="I1049" s="207"/>
      <c r="J1049" s="207"/>
      <c r="K1049" s="207"/>
      <c r="L1049" s="207"/>
      <c r="M1049" s="207"/>
      <c r="N1049" s="207"/>
      <c r="O1049" s="207"/>
      <c r="P1049" s="123">
        <f t="shared" si="68"/>
        <v>0</v>
      </c>
      <c r="Q1049" s="208" t="str">
        <f t="shared" si="69"/>
        <v>Debil</v>
      </c>
      <c r="R1049" s="207" t="s">
        <v>516</v>
      </c>
      <c r="S1049" s="224" t="str">
        <f t="shared" si="70"/>
        <v>DebilFuerte</v>
      </c>
      <c r="T1049" s="224">
        <f>IFERROR(VLOOKUP(S1049,'Tablas de calculos'!$AU$16:$AV$24,2,FALSE),"")</f>
        <v>7</v>
      </c>
      <c r="U1049" s="208" t="str">
        <f>IFERROR(VLOOKUP(T1049,'Tablas de calculos'!$AV$16:$AY$24,4),"")</f>
        <v>Débil</v>
      </c>
      <c r="V1049" s="207" t="s">
        <v>576</v>
      </c>
      <c r="W1049" s="207" t="s">
        <v>578</v>
      </c>
      <c r="X1049" s="123" t="str">
        <f t="shared" si="71"/>
        <v>DébilNo disminuyeDirectamente</v>
      </c>
      <c r="Y1049" s="208" t="str">
        <f>IFERROR(VLOOKUP(X1049,'Tablas de calculos'!$AZ$4:$BE$11,5,FALSE),"")</f>
        <v/>
      </c>
      <c r="Z1049" s="208" t="str">
        <f>IFERROR(VLOOKUP(X1049,'Tablas de calculos'!$AZ$4:$BE$11,6,FALSE),"")</f>
        <v/>
      </c>
    </row>
    <row r="1050" spans="1:26" ht="45" x14ac:dyDescent="0.25">
      <c r="A1050" s="232" t="s">
        <v>1187</v>
      </c>
      <c r="B1050" s="61">
        <v>48</v>
      </c>
      <c r="C1050" s="205" t="str">
        <f>+VLOOKUP(Tabla9[[#This Row],[Cod. Riesgo]],Tabla_Riesgos[[Número]:[Tipo de Riesgo]],6,FALSE)</f>
        <v>Operativo</v>
      </c>
      <c r="D1050" s="119" t="s">
        <v>48</v>
      </c>
      <c r="E1050" s="120" t="s">
        <v>52</v>
      </c>
      <c r="F1050" s="121"/>
      <c r="G1050" s="122" t="s">
        <v>280</v>
      </c>
      <c r="H1050" s="213"/>
      <c r="I1050" s="207"/>
      <c r="J1050" s="207"/>
      <c r="K1050" s="207"/>
      <c r="L1050" s="207"/>
      <c r="M1050" s="207"/>
      <c r="N1050" s="207"/>
      <c r="O1050" s="207"/>
      <c r="P1050" s="123">
        <f t="shared" si="68"/>
        <v>0</v>
      </c>
      <c r="Q1050" s="208" t="str">
        <f t="shared" si="69"/>
        <v>Debil</v>
      </c>
      <c r="R1050" s="207" t="s">
        <v>516</v>
      </c>
      <c r="S1050" s="224" t="str">
        <f t="shared" si="70"/>
        <v>DebilFuerte</v>
      </c>
      <c r="T1050" s="224">
        <f>IFERROR(VLOOKUP(S1050,'Tablas de calculos'!$AU$16:$AV$24,2,FALSE),"")</f>
        <v>7</v>
      </c>
      <c r="U1050" s="208" t="str">
        <f>IFERROR(VLOOKUP(T1050,'Tablas de calculos'!$AV$16:$AY$24,4),"")</f>
        <v>Débil</v>
      </c>
      <c r="V1050" s="207" t="s">
        <v>576</v>
      </c>
      <c r="W1050" s="207" t="s">
        <v>578</v>
      </c>
      <c r="X1050" s="123" t="str">
        <f t="shared" si="71"/>
        <v>DébilNo disminuyeDirectamente</v>
      </c>
      <c r="Y1050" s="208" t="str">
        <f>IFERROR(VLOOKUP(X1050,'Tablas de calculos'!$AZ$4:$BE$11,5,FALSE),"")</f>
        <v/>
      </c>
      <c r="Z1050" s="208" t="str">
        <f>IFERROR(VLOOKUP(X1050,'Tablas de calculos'!$AZ$4:$BE$11,6,FALSE),"")</f>
        <v/>
      </c>
    </row>
    <row r="1051" spans="1:26" ht="60" x14ac:dyDescent="0.25">
      <c r="A1051" s="232" t="s">
        <v>1187</v>
      </c>
      <c r="B1051" s="61">
        <v>48</v>
      </c>
      <c r="C1051" s="205" t="str">
        <f>+VLOOKUP(Tabla9[[#This Row],[Cod. Riesgo]],Tabla_Riesgos[[Número]:[Tipo de Riesgo]],6,FALSE)</f>
        <v>Operativo</v>
      </c>
      <c r="D1051" s="119" t="s">
        <v>48</v>
      </c>
      <c r="E1051" s="120" t="s">
        <v>52</v>
      </c>
      <c r="F1051" s="121"/>
      <c r="G1051" s="122" t="s">
        <v>281</v>
      </c>
      <c r="H1051" s="213"/>
      <c r="I1051" s="207"/>
      <c r="J1051" s="207"/>
      <c r="K1051" s="207"/>
      <c r="L1051" s="207"/>
      <c r="M1051" s="207"/>
      <c r="N1051" s="207"/>
      <c r="O1051" s="207"/>
      <c r="P1051" s="123">
        <f t="shared" si="68"/>
        <v>0</v>
      </c>
      <c r="Q1051" s="208" t="str">
        <f t="shared" si="69"/>
        <v>Debil</v>
      </c>
      <c r="R1051" s="207" t="s">
        <v>516</v>
      </c>
      <c r="S1051" s="224" t="str">
        <f t="shared" si="70"/>
        <v>DebilFuerte</v>
      </c>
      <c r="T1051" s="224">
        <f>IFERROR(VLOOKUP(S1051,'Tablas de calculos'!$AU$16:$AV$24,2,FALSE),"")</f>
        <v>7</v>
      </c>
      <c r="U1051" s="208" t="str">
        <f>IFERROR(VLOOKUP(T1051,'Tablas de calculos'!$AV$16:$AY$24,4),"")</f>
        <v>Débil</v>
      </c>
      <c r="V1051" s="207" t="s">
        <v>576</v>
      </c>
      <c r="W1051" s="207" t="s">
        <v>578</v>
      </c>
      <c r="X1051" s="123" t="str">
        <f t="shared" si="71"/>
        <v>DébilNo disminuyeDirectamente</v>
      </c>
      <c r="Y1051" s="208" t="str">
        <f>IFERROR(VLOOKUP(X1051,'Tablas de calculos'!$AZ$4:$BE$11,5,FALSE),"")</f>
        <v/>
      </c>
      <c r="Z1051" s="208" t="str">
        <f>IFERROR(VLOOKUP(X1051,'Tablas de calculos'!$AZ$4:$BE$11,6,FALSE),"")</f>
        <v/>
      </c>
    </row>
    <row r="1052" spans="1:26" ht="45" x14ac:dyDescent="0.25">
      <c r="A1052" s="232" t="s">
        <v>1187</v>
      </c>
      <c r="B1052" s="61">
        <v>48</v>
      </c>
      <c r="C1052" s="205" t="str">
        <f>+VLOOKUP(Tabla9[[#This Row],[Cod. Riesgo]],Tabla_Riesgos[[Número]:[Tipo de Riesgo]],6,FALSE)</f>
        <v>Operativo</v>
      </c>
      <c r="D1052" s="119" t="s">
        <v>48</v>
      </c>
      <c r="E1052" s="120" t="s">
        <v>52</v>
      </c>
      <c r="F1052" s="121"/>
      <c r="G1052" s="122" t="s">
        <v>282</v>
      </c>
      <c r="H1052" s="213"/>
      <c r="I1052" s="207"/>
      <c r="J1052" s="207"/>
      <c r="K1052" s="207"/>
      <c r="L1052" s="207"/>
      <c r="M1052" s="207"/>
      <c r="N1052" s="207"/>
      <c r="O1052" s="207"/>
      <c r="P1052" s="123">
        <f t="shared" si="68"/>
        <v>0</v>
      </c>
      <c r="Q1052" s="208" t="str">
        <f t="shared" si="69"/>
        <v>Debil</v>
      </c>
      <c r="R1052" s="207" t="s">
        <v>516</v>
      </c>
      <c r="S1052" s="224" t="str">
        <f t="shared" si="70"/>
        <v>DebilFuerte</v>
      </c>
      <c r="T1052" s="224">
        <f>IFERROR(VLOOKUP(S1052,'Tablas de calculos'!$AU$16:$AV$24,2,FALSE),"")</f>
        <v>7</v>
      </c>
      <c r="U1052" s="208" t="str">
        <f>IFERROR(VLOOKUP(T1052,'Tablas de calculos'!$AV$16:$AY$24,4),"")</f>
        <v>Débil</v>
      </c>
      <c r="V1052" s="207" t="s">
        <v>576</v>
      </c>
      <c r="W1052" s="207" t="s">
        <v>578</v>
      </c>
      <c r="X1052" s="123" t="str">
        <f t="shared" si="71"/>
        <v>DébilNo disminuyeDirectamente</v>
      </c>
      <c r="Y1052" s="208" t="str">
        <f>IFERROR(VLOOKUP(X1052,'Tablas de calculos'!$AZ$4:$BE$11,5,FALSE),"")</f>
        <v/>
      </c>
      <c r="Z1052" s="208" t="str">
        <f>IFERROR(VLOOKUP(X1052,'Tablas de calculos'!$AZ$4:$BE$11,6,FALSE),"")</f>
        <v/>
      </c>
    </row>
    <row r="1053" spans="1:26" ht="60" x14ac:dyDescent="0.25">
      <c r="A1053" s="232" t="s">
        <v>1187</v>
      </c>
      <c r="B1053" s="61">
        <v>49</v>
      </c>
      <c r="C1053" s="205" t="str">
        <f>+VLOOKUP(Tabla9[[#This Row],[Cod. Riesgo]],Tabla_Riesgos[[Número]:[Tipo de Riesgo]],6,FALSE)</f>
        <v>Operativo</v>
      </c>
      <c r="D1053" s="119" t="s">
        <v>48</v>
      </c>
      <c r="E1053" s="120" t="s">
        <v>54</v>
      </c>
      <c r="F1053" s="121"/>
      <c r="G1053" s="122" t="s">
        <v>283</v>
      </c>
      <c r="H1053" s="213"/>
      <c r="I1053" s="207"/>
      <c r="J1053" s="207"/>
      <c r="K1053" s="207"/>
      <c r="L1053" s="207"/>
      <c r="M1053" s="207"/>
      <c r="N1053" s="207"/>
      <c r="O1053" s="207"/>
      <c r="P1053" s="123">
        <f t="shared" si="68"/>
        <v>0</v>
      </c>
      <c r="Q1053" s="208" t="str">
        <f t="shared" si="69"/>
        <v>Debil</v>
      </c>
      <c r="R1053" s="207" t="s">
        <v>516</v>
      </c>
      <c r="S1053" s="224" t="str">
        <f t="shared" si="70"/>
        <v>DebilFuerte</v>
      </c>
      <c r="T1053" s="224">
        <f>IFERROR(VLOOKUP(S1053,'Tablas de calculos'!$AU$16:$AV$24,2,FALSE),"")</f>
        <v>7</v>
      </c>
      <c r="U1053" s="208" t="str">
        <f>IFERROR(VLOOKUP(T1053,'Tablas de calculos'!$AV$16:$AY$24,4),"")</f>
        <v>Débil</v>
      </c>
      <c r="V1053" s="207" t="s">
        <v>576</v>
      </c>
      <c r="W1053" s="207" t="s">
        <v>578</v>
      </c>
      <c r="X1053" s="123" t="str">
        <f t="shared" si="71"/>
        <v>DébilNo disminuyeDirectamente</v>
      </c>
      <c r="Y1053" s="208" t="str">
        <f>IFERROR(VLOOKUP(X1053,'Tablas de calculos'!$AZ$4:$BE$11,5,FALSE),"")</f>
        <v/>
      </c>
      <c r="Z1053" s="208" t="str">
        <f>IFERROR(VLOOKUP(X1053,'Tablas de calculos'!$AZ$4:$BE$11,6,FALSE),"")</f>
        <v/>
      </c>
    </row>
    <row r="1054" spans="1:26" ht="45" x14ac:dyDescent="0.25">
      <c r="A1054" s="232" t="s">
        <v>1187</v>
      </c>
      <c r="B1054" s="61">
        <v>49</v>
      </c>
      <c r="C1054" s="205" t="str">
        <f>+VLOOKUP(Tabla9[[#This Row],[Cod. Riesgo]],Tabla_Riesgos[[Número]:[Tipo de Riesgo]],6,FALSE)</f>
        <v>Operativo</v>
      </c>
      <c r="D1054" s="119" t="s">
        <v>48</v>
      </c>
      <c r="E1054" s="120" t="s">
        <v>54</v>
      </c>
      <c r="F1054" s="121"/>
      <c r="G1054" s="122" t="s">
        <v>280</v>
      </c>
      <c r="H1054" s="213"/>
      <c r="I1054" s="207"/>
      <c r="J1054" s="207"/>
      <c r="K1054" s="207"/>
      <c r="L1054" s="207"/>
      <c r="M1054" s="207"/>
      <c r="N1054" s="207"/>
      <c r="O1054" s="207"/>
      <c r="P1054" s="123">
        <f t="shared" si="68"/>
        <v>0</v>
      </c>
      <c r="Q1054" s="208" t="str">
        <f t="shared" si="69"/>
        <v>Debil</v>
      </c>
      <c r="R1054" s="207" t="s">
        <v>516</v>
      </c>
      <c r="S1054" s="224" t="str">
        <f t="shared" si="70"/>
        <v>DebilFuerte</v>
      </c>
      <c r="T1054" s="224">
        <f>IFERROR(VLOOKUP(S1054,'Tablas de calculos'!$AU$16:$AV$24,2,FALSE),"")</f>
        <v>7</v>
      </c>
      <c r="U1054" s="208" t="str">
        <f>IFERROR(VLOOKUP(T1054,'Tablas de calculos'!$AV$16:$AY$24,4),"")</f>
        <v>Débil</v>
      </c>
      <c r="V1054" s="207" t="s">
        <v>576</v>
      </c>
      <c r="W1054" s="207" t="s">
        <v>578</v>
      </c>
      <c r="X1054" s="123" t="str">
        <f t="shared" si="71"/>
        <v>DébilNo disminuyeDirectamente</v>
      </c>
      <c r="Y1054" s="208" t="str">
        <f>IFERROR(VLOOKUP(X1054,'Tablas de calculos'!$AZ$4:$BE$11,5,FALSE),"")</f>
        <v/>
      </c>
      <c r="Z1054" s="208" t="str">
        <f>IFERROR(VLOOKUP(X1054,'Tablas de calculos'!$AZ$4:$BE$11,6,FALSE),"")</f>
        <v/>
      </c>
    </row>
    <row r="1055" spans="1:26" ht="60" x14ac:dyDescent="0.25">
      <c r="A1055" s="232" t="s">
        <v>1187</v>
      </c>
      <c r="B1055" s="61">
        <v>49</v>
      </c>
      <c r="C1055" s="205" t="str">
        <f>+VLOOKUP(Tabla9[[#This Row],[Cod. Riesgo]],Tabla_Riesgos[[Número]:[Tipo de Riesgo]],6,FALSE)</f>
        <v>Operativo</v>
      </c>
      <c r="D1055" s="119" t="s">
        <v>48</v>
      </c>
      <c r="E1055" s="120" t="s">
        <v>54</v>
      </c>
      <c r="F1055" s="121"/>
      <c r="G1055" s="122" t="s">
        <v>284</v>
      </c>
      <c r="H1055" s="213"/>
      <c r="I1055" s="207"/>
      <c r="J1055" s="207"/>
      <c r="K1055" s="207"/>
      <c r="L1055" s="207"/>
      <c r="M1055" s="207"/>
      <c r="N1055" s="207"/>
      <c r="O1055" s="207"/>
      <c r="P1055" s="123">
        <f t="shared" si="68"/>
        <v>0</v>
      </c>
      <c r="Q1055" s="208" t="str">
        <f t="shared" si="69"/>
        <v>Debil</v>
      </c>
      <c r="R1055" s="207" t="s">
        <v>516</v>
      </c>
      <c r="S1055" s="224" t="str">
        <f t="shared" si="70"/>
        <v>DebilFuerte</v>
      </c>
      <c r="T1055" s="224">
        <f>IFERROR(VLOOKUP(S1055,'Tablas de calculos'!$AU$16:$AV$24,2,FALSE),"")</f>
        <v>7</v>
      </c>
      <c r="U1055" s="208" t="str">
        <f>IFERROR(VLOOKUP(T1055,'Tablas de calculos'!$AV$16:$AY$24,4),"")</f>
        <v>Débil</v>
      </c>
      <c r="V1055" s="207" t="s">
        <v>576</v>
      </c>
      <c r="W1055" s="207" t="s">
        <v>578</v>
      </c>
      <c r="X1055" s="123" t="str">
        <f t="shared" si="71"/>
        <v>DébilNo disminuyeDirectamente</v>
      </c>
      <c r="Y1055" s="208" t="str">
        <f>IFERROR(VLOOKUP(X1055,'Tablas de calculos'!$AZ$4:$BE$11,5,FALSE),"")</f>
        <v/>
      </c>
      <c r="Z1055" s="208" t="str">
        <f>IFERROR(VLOOKUP(X1055,'Tablas de calculos'!$AZ$4:$BE$11,6,FALSE),"")</f>
        <v/>
      </c>
    </row>
    <row r="1056" spans="1:26" ht="45" x14ac:dyDescent="0.25">
      <c r="A1056" s="232" t="s">
        <v>1187</v>
      </c>
      <c r="B1056" s="61">
        <v>49</v>
      </c>
      <c r="C1056" s="205" t="str">
        <f>+VLOOKUP(Tabla9[[#This Row],[Cod. Riesgo]],Tabla_Riesgos[[Número]:[Tipo de Riesgo]],6,FALSE)</f>
        <v>Operativo</v>
      </c>
      <c r="D1056" s="119" t="s">
        <v>48</v>
      </c>
      <c r="E1056" s="120" t="s">
        <v>54</v>
      </c>
      <c r="F1056" s="121"/>
      <c r="G1056" s="122" t="s">
        <v>282</v>
      </c>
      <c r="H1056" s="213"/>
      <c r="I1056" s="207"/>
      <c r="J1056" s="207"/>
      <c r="K1056" s="207"/>
      <c r="L1056" s="207"/>
      <c r="M1056" s="207"/>
      <c r="N1056" s="207"/>
      <c r="O1056" s="207"/>
      <c r="P1056" s="123">
        <f t="shared" si="68"/>
        <v>0</v>
      </c>
      <c r="Q1056" s="208" t="str">
        <f t="shared" si="69"/>
        <v>Debil</v>
      </c>
      <c r="R1056" s="207" t="s">
        <v>516</v>
      </c>
      <c r="S1056" s="224" t="str">
        <f t="shared" si="70"/>
        <v>DebilFuerte</v>
      </c>
      <c r="T1056" s="224">
        <f>IFERROR(VLOOKUP(S1056,'Tablas de calculos'!$AU$16:$AV$24,2,FALSE),"")</f>
        <v>7</v>
      </c>
      <c r="U1056" s="208" t="str">
        <f>IFERROR(VLOOKUP(T1056,'Tablas de calculos'!$AV$16:$AY$24,4),"")</f>
        <v>Débil</v>
      </c>
      <c r="V1056" s="207" t="s">
        <v>576</v>
      </c>
      <c r="W1056" s="207" t="s">
        <v>578</v>
      </c>
      <c r="X1056" s="123" t="str">
        <f t="shared" si="71"/>
        <v>DébilNo disminuyeDirectamente</v>
      </c>
      <c r="Y1056" s="208" t="str">
        <f>IFERROR(VLOOKUP(X1056,'Tablas de calculos'!$AZ$4:$BE$11,5,FALSE),"")</f>
        <v/>
      </c>
      <c r="Z1056" s="208" t="str">
        <f>IFERROR(VLOOKUP(X1056,'Tablas de calculos'!$AZ$4:$BE$11,6,FALSE),"")</f>
        <v/>
      </c>
    </row>
    <row r="1057" spans="1:26" ht="135" x14ac:dyDescent="0.25">
      <c r="A1057" s="232" t="s">
        <v>1187</v>
      </c>
      <c r="B1057" s="61">
        <v>50</v>
      </c>
      <c r="C1057" s="205" t="str">
        <f>+VLOOKUP(Tabla9[[#This Row],[Cod. Riesgo]],Tabla_Riesgos[[Número]:[Tipo de Riesgo]],6,FALSE)</f>
        <v>Operativo</v>
      </c>
      <c r="D1057" s="119" t="s">
        <v>55</v>
      </c>
      <c r="E1057" s="120" t="s">
        <v>670</v>
      </c>
      <c r="F1057" s="121"/>
      <c r="G1057" s="122" t="s">
        <v>285</v>
      </c>
      <c r="H1057" s="213"/>
      <c r="I1057" s="207"/>
      <c r="J1057" s="207"/>
      <c r="K1057" s="207"/>
      <c r="L1057" s="207"/>
      <c r="M1057" s="207"/>
      <c r="N1057" s="207"/>
      <c r="O1057" s="207"/>
      <c r="P1057" s="123">
        <f t="shared" si="68"/>
        <v>0</v>
      </c>
      <c r="Q1057" s="208" t="str">
        <f t="shared" si="69"/>
        <v>Debil</v>
      </c>
      <c r="R1057" s="207" t="s">
        <v>516</v>
      </c>
      <c r="S1057" s="224" t="str">
        <f t="shared" si="70"/>
        <v>DebilFuerte</v>
      </c>
      <c r="T1057" s="224">
        <f>IFERROR(VLOOKUP(S1057,'Tablas de calculos'!$AU$16:$AV$24,2,FALSE),"")</f>
        <v>7</v>
      </c>
      <c r="U1057" s="208" t="str">
        <f>IFERROR(VLOOKUP(T1057,'Tablas de calculos'!$AV$16:$AY$24,4),"")</f>
        <v>Débil</v>
      </c>
      <c r="V1057" s="207" t="s">
        <v>576</v>
      </c>
      <c r="W1057" s="207" t="s">
        <v>578</v>
      </c>
      <c r="X1057" s="123" t="str">
        <f t="shared" si="71"/>
        <v>DébilNo disminuyeDirectamente</v>
      </c>
      <c r="Y1057" s="208" t="str">
        <f>IFERROR(VLOOKUP(X1057,'Tablas de calculos'!$AZ$4:$BE$11,5,FALSE),"")</f>
        <v/>
      </c>
      <c r="Z1057" s="208" t="str">
        <f>IFERROR(VLOOKUP(X1057,'Tablas de calculos'!$AZ$4:$BE$11,6,FALSE),"")</f>
        <v/>
      </c>
    </row>
    <row r="1058" spans="1:26" ht="45" x14ac:dyDescent="0.25">
      <c r="A1058" s="232" t="s">
        <v>1187</v>
      </c>
      <c r="B1058" s="61">
        <v>50</v>
      </c>
      <c r="C1058" s="205" t="str">
        <f>+VLOOKUP(Tabla9[[#This Row],[Cod. Riesgo]],Tabla_Riesgos[[Número]:[Tipo de Riesgo]],6,FALSE)</f>
        <v>Operativo</v>
      </c>
      <c r="D1058" s="119" t="s">
        <v>55</v>
      </c>
      <c r="E1058" s="120" t="s">
        <v>670</v>
      </c>
      <c r="F1058" s="121"/>
      <c r="G1058" s="122" t="s">
        <v>231</v>
      </c>
      <c r="H1058" s="213"/>
      <c r="I1058" s="207"/>
      <c r="J1058" s="207"/>
      <c r="K1058" s="207"/>
      <c r="L1058" s="207"/>
      <c r="M1058" s="207"/>
      <c r="N1058" s="207"/>
      <c r="O1058" s="207"/>
      <c r="P1058" s="123">
        <f t="shared" si="68"/>
        <v>0</v>
      </c>
      <c r="Q1058" s="208" t="str">
        <f t="shared" si="69"/>
        <v>Debil</v>
      </c>
      <c r="R1058" s="207" t="s">
        <v>516</v>
      </c>
      <c r="S1058" s="224" t="str">
        <f t="shared" si="70"/>
        <v>DebilFuerte</v>
      </c>
      <c r="T1058" s="224">
        <f>IFERROR(VLOOKUP(S1058,'Tablas de calculos'!$AU$16:$AV$24,2,FALSE),"")</f>
        <v>7</v>
      </c>
      <c r="U1058" s="208" t="str">
        <f>IFERROR(VLOOKUP(T1058,'Tablas de calculos'!$AV$16:$AY$24,4),"")</f>
        <v>Débil</v>
      </c>
      <c r="V1058" s="207" t="s">
        <v>576</v>
      </c>
      <c r="W1058" s="207" t="s">
        <v>578</v>
      </c>
      <c r="X1058" s="123" t="str">
        <f t="shared" si="71"/>
        <v>DébilNo disminuyeDirectamente</v>
      </c>
      <c r="Y1058" s="208" t="str">
        <f>IFERROR(VLOOKUP(X1058,'Tablas de calculos'!$AZ$4:$BE$11,5,FALSE),"")</f>
        <v/>
      </c>
      <c r="Z1058" s="208" t="str">
        <f>IFERROR(VLOOKUP(X1058,'Tablas de calculos'!$AZ$4:$BE$11,6,FALSE),"")</f>
        <v/>
      </c>
    </row>
    <row r="1059" spans="1:26" ht="45" x14ac:dyDescent="0.25">
      <c r="A1059" s="232" t="s">
        <v>1187</v>
      </c>
      <c r="B1059" s="61">
        <v>50</v>
      </c>
      <c r="C1059" s="205" t="str">
        <f>+VLOOKUP(Tabla9[[#This Row],[Cod. Riesgo]],Tabla_Riesgos[[Número]:[Tipo de Riesgo]],6,FALSE)</f>
        <v>Operativo</v>
      </c>
      <c r="D1059" s="119" t="s">
        <v>55</v>
      </c>
      <c r="E1059" s="120" t="s">
        <v>670</v>
      </c>
      <c r="F1059" s="121"/>
      <c r="G1059" s="122" t="s">
        <v>189</v>
      </c>
      <c r="H1059" s="213"/>
      <c r="I1059" s="207"/>
      <c r="J1059" s="207"/>
      <c r="K1059" s="207"/>
      <c r="L1059" s="207"/>
      <c r="M1059" s="207"/>
      <c r="N1059" s="207"/>
      <c r="O1059" s="207"/>
      <c r="P1059" s="123">
        <f t="shared" si="68"/>
        <v>0</v>
      </c>
      <c r="Q1059" s="208" t="str">
        <f t="shared" si="69"/>
        <v>Debil</v>
      </c>
      <c r="R1059" s="207" t="s">
        <v>516</v>
      </c>
      <c r="S1059" s="224" t="str">
        <f t="shared" si="70"/>
        <v>DebilFuerte</v>
      </c>
      <c r="T1059" s="224">
        <f>IFERROR(VLOOKUP(S1059,'Tablas de calculos'!$AU$16:$AV$24,2,FALSE),"")</f>
        <v>7</v>
      </c>
      <c r="U1059" s="208" t="str">
        <f>IFERROR(VLOOKUP(T1059,'Tablas de calculos'!$AV$16:$AY$24,4),"")</f>
        <v>Débil</v>
      </c>
      <c r="V1059" s="207" t="s">
        <v>576</v>
      </c>
      <c r="W1059" s="207" t="s">
        <v>578</v>
      </c>
      <c r="X1059" s="123" t="str">
        <f t="shared" si="71"/>
        <v>DébilNo disminuyeDirectamente</v>
      </c>
      <c r="Y1059" s="208" t="str">
        <f>IFERROR(VLOOKUP(X1059,'Tablas de calculos'!$AZ$4:$BE$11,5,FALSE),"")</f>
        <v/>
      </c>
      <c r="Z1059" s="208" t="str">
        <f>IFERROR(VLOOKUP(X1059,'Tablas de calculos'!$AZ$4:$BE$11,6,FALSE),"")</f>
        <v/>
      </c>
    </row>
    <row r="1060" spans="1:26" ht="60" x14ac:dyDescent="0.25">
      <c r="A1060" s="232" t="s">
        <v>1187</v>
      </c>
      <c r="B1060" s="61">
        <v>50</v>
      </c>
      <c r="C1060" s="205" t="str">
        <f>+VLOOKUP(Tabla9[[#This Row],[Cod. Riesgo]],Tabla_Riesgos[[Número]:[Tipo de Riesgo]],6,FALSE)</f>
        <v>Operativo</v>
      </c>
      <c r="D1060" s="119" t="s">
        <v>55</v>
      </c>
      <c r="E1060" s="120" t="s">
        <v>670</v>
      </c>
      <c r="F1060" s="121"/>
      <c r="G1060" s="122" t="s">
        <v>221</v>
      </c>
      <c r="H1060" s="213"/>
      <c r="I1060" s="207"/>
      <c r="J1060" s="207"/>
      <c r="K1060" s="207"/>
      <c r="L1060" s="207"/>
      <c r="M1060" s="207"/>
      <c r="N1060" s="207"/>
      <c r="O1060" s="207"/>
      <c r="P1060" s="123">
        <f t="shared" si="68"/>
        <v>0</v>
      </c>
      <c r="Q1060" s="208" t="str">
        <f t="shared" si="69"/>
        <v>Debil</v>
      </c>
      <c r="R1060" s="207" t="s">
        <v>516</v>
      </c>
      <c r="S1060" s="224" t="str">
        <f t="shared" si="70"/>
        <v>DebilFuerte</v>
      </c>
      <c r="T1060" s="224">
        <f>IFERROR(VLOOKUP(S1060,'Tablas de calculos'!$AU$16:$AV$24,2,FALSE),"")</f>
        <v>7</v>
      </c>
      <c r="U1060" s="208" t="str">
        <f>IFERROR(VLOOKUP(T1060,'Tablas de calculos'!$AV$16:$AY$24,4),"")</f>
        <v>Débil</v>
      </c>
      <c r="V1060" s="207" t="s">
        <v>576</v>
      </c>
      <c r="W1060" s="207" t="s">
        <v>578</v>
      </c>
      <c r="X1060" s="123" t="str">
        <f t="shared" si="71"/>
        <v>DébilNo disminuyeDirectamente</v>
      </c>
      <c r="Y1060" s="208" t="str">
        <f>IFERROR(VLOOKUP(X1060,'Tablas de calculos'!$AZ$4:$BE$11,5,FALSE),"")</f>
        <v/>
      </c>
      <c r="Z1060" s="208" t="str">
        <f>IFERROR(VLOOKUP(X1060,'Tablas de calculos'!$AZ$4:$BE$11,6,FALSE),"")</f>
        <v/>
      </c>
    </row>
    <row r="1061" spans="1:26" ht="60" x14ac:dyDescent="0.25">
      <c r="A1061" s="232" t="s">
        <v>1187</v>
      </c>
      <c r="B1061" s="61">
        <v>51</v>
      </c>
      <c r="C1061" s="205" t="str">
        <f>+VLOOKUP(Tabla9[[#This Row],[Cod. Riesgo]],Tabla_Riesgos[[Número]:[Tipo de Riesgo]],6,FALSE)</f>
        <v>Operativo</v>
      </c>
      <c r="D1061" s="119" t="s">
        <v>55</v>
      </c>
      <c r="E1061" s="120" t="s">
        <v>671</v>
      </c>
      <c r="F1061" s="121"/>
      <c r="G1061" s="122" t="s">
        <v>286</v>
      </c>
      <c r="H1061" s="213"/>
      <c r="I1061" s="207"/>
      <c r="J1061" s="207"/>
      <c r="K1061" s="207"/>
      <c r="L1061" s="207"/>
      <c r="M1061" s="207"/>
      <c r="N1061" s="207"/>
      <c r="O1061" s="207"/>
      <c r="P1061" s="123">
        <f t="shared" si="68"/>
        <v>0</v>
      </c>
      <c r="Q1061" s="208" t="str">
        <f t="shared" si="69"/>
        <v>Debil</v>
      </c>
      <c r="R1061" s="207" t="s">
        <v>516</v>
      </c>
      <c r="S1061" s="224" t="str">
        <f t="shared" si="70"/>
        <v>DebilFuerte</v>
      </c>
      <c r="T1061" s="224">
        <f>IFERROR(VLOOKUP(S1061,'Tablas de calculos'!$AU$16:$AV$24,2,FALSE),"")</f>
        <v>7</v>
      </c>
      <c r="U1061" s="208" t="str">
        <f>IFERROR(VLOOKUP(T1061,'Tablas de calculos'!$AV$16:$AY$24,4),"")</f>
        <v>Débil</v>
      </c>
      <c r="V1061" s="207" t="s">
        <v>576</v>
      </c>
      <c r="W1061" s="207" t="s">
        <v>578</v>
      </c>
      <c r="X1061" s="123" t="str">
        <f t="shared" si="71"/>
        <v>DébilNo disminuyeDirectamente</v>
      </c>
      <c r="Y1061" s="208" t="str">
        <f>IFERROR(VLOOKUP(X1061,'Tablas de calculos'!$AZ$4:$BE$11,5,FALSE),"")</f>
        <v/>
      </c>
      <c r="Z1061" s="208" t="str">
        <f>IFERROR(VLOOKUP(X1061,'Tablas de calculos'!$AZ$4:$BE$11,6,FALSE),"")</f>
        <v/>
      </c>
    </row>
    <row r="1062" spans="1:26" ht="120" x14ac:dyDescent="0.25">
      <c r="A1062" s="232" t="s">
        <v>1187</v>
      </c>
      <c r="B1062" s="61">
        <v>52</v>
      </c>
      <c r="C1062" s="205" t="str">
        <f>+VLOOKUP(Tabla9[[#This Row],[Cod. Riesgo]],Tabla_Riesgos[[Número]:[Tipo de Riesgo]],6,FALSE)</f>
        <v>Operativo</v>
      </c>
      <c r="D1062" s="119" t="s">
        <v>55</v>
      </c>
      <c r="E1062" s="120" t="s">
        <v>56</v>
      </c>
      <c r="F1062" s="121"/>
      <c r="G1062" s="122" t="s">
        <v>287</v>
      </c>
      <c r="H1062" s="213"/>
      <c r="I1062" s="207"/>
      <c r="J1062" s="207"/>
      <c r="K1062" s="207"/>
      <c r="L1062" s="207"/>
      <c r="M1062" s="207"/>
      <c r="N1062" s="207"/>
      <c r="O1062" s="207"/>
      <c r="P1062" s="123">
        <f t="shared" si="68"/>
        <v>0</v>
      </c>
      <c r="Q1062" s="208" t="str">
        <f t="shared" si="69"/>
        <v>Debil</v>
      </c>
      <c r="R1062" s="207" t="s">
        <v>516</v>
      </c>
      <c r="S1062" s="224" t="str">
        <f t="shared" si="70"/>
        <v>DebilFuerte</v>
      </c>
      <c r="T1062" s="224">
        <f>IFERROR(VLOOKUP(S1062,'Tablas de calculos'!$AU$16:$AV$24,2,FALSE),"")</f>
        <v>7</v>
      </c>
      <c r="U1062" s="208" t="str">
        <f>IFERROR(VLOOKUP(T1062,'Tablas de calculos'!$AV$16:$AY$24,4),"")</f>
        <v>Débil</v>
      </c>
      <c r="V1062" s="207" t="s">
        <v>576</v>
      </c>
      <c r="W1062" s="207" t="s">
        <v>578</v>
      </c>
      <c r="X1062" s="123" t="str">
        <f t="shared" si="71"/>
        <v>DébilNo disminuyeDirectamente</v>
      </c>
      <c r="Y1062" s="208" t="str">
        <f>IFERROR(VLOOKUP(X1062,'Tablas de calculos'!$AZ$4:$BE$11,5,FALSE),"")</f>
        <v/>
      </c>
      <c r="Z1062" s="208" t="str">
        <f>IFERROR(VLOOKUP(X1062,'Tablas de calculos'!$AZ$4:$BE$11,6,FALSE),"")</f>
        <v/>
      </c>
    </row>
    <row r="1063" spans="1:26" ht="105" x14ac:dyDescent="0.25">
      <c r="A1063" s="232" t="s">
        <v>1187</v>
      </c>
      <c r="B1063" s="61">
        <v>53</v>
      </c>
      <c r="C1063" s="205" t="str">
        <f>+VLOOKUP(Tabla9[[#This Row],[Cod. Riesgo]],Tabla_Riesgos[[Número]:[Tipo de Riesgo]],6,FALSE)</f>
        <v>Seguridad de la Información</v>
      </c>
      <c r="D1063" s="119" t="s">
        <v>57</v>
      </c>
      <c r="E1063" s="120" t="s">
        <v>58</v>
      </c>
      <c r="F1063" s="121"/>
      <c r="G1063" s="122" t="s">
        <v>288</v>
      </c>
      <c r="H1063" s="213"/>
      <c r="I1063" s="207"/>
      <c r="J1063" s="207"/>
      <c r="K1063" s="207"/>
      <c r="L1063" s="207"/>
      <c r="M1063" s="207"/>
      <c r="N1063" s="207"/>
      <c r="O1063" s="207"/>
      <c r="P1063" s="123">
        <f t="shared" si="68"/>
        <v>0</v>
      </c>
      <c r="Q1063" s="208" t="str">
        <f t="shared" si="69"/>
        <v>Debil</v>
      </c>
      <c r="R1063" s="207" t="s">
        <v>516</v>
      </c>
      <c r="S1063" s="224" t="str">
        <f t="shared" si="70"/>
        <v>DebilFuerte</v>
      </c>
      <c r="T1063" s="224">
        <f>IFERROR(VLOOKUP(S1063,'Tablas de calculos'!$AU$16:$AV$24,2,FALSE),"")</f>
        <v>7</v>
      </c>
      <c r="U1063" s="208" t="str">
        <f>IFERROR(VLOOKUP(T1063,'Tablas de calculos'!$AV$16:$AY$24,4),"")</f>
        <v>Débil</v>
      </c>
      <c r="V1063" s="207" t="s">
        <v>576</v>
      </c>
      <c r="W1063" s="207" t="s">
        <v>578</v>
      </c>
      <c r="X1063" s="123" t="str">
        <f t="shared" si="71"/>
        <v>DébilNo disminuyeDirectamente</v>
      </c>
      <c r="Y1063" s="208" t="str">
        <f>IFERROR(VLOOKUP(X1063,'Tablas de calculos'!$AZ$4:$BE$11,5,FALSE),"")</f>
        <v/>
      </c>
      <c r="Z1063" s="208" t="str">
        <f>IFERROR(VLOOKUP(X1063,'Tablas de calculos'!$AZ$4:$BE$11,6,FALSE),"")</f>
        <v/>
      </c>
    </row>
    <row r="1064" spans="1:26" ht="165" x14ac:dyDescent="0.25">
      <c r="A1064" s="232" t="s">
        <v>1187</v>
      </c>
      <c r="B1064" s="61">
        <v>54</v>
      </c>
      <c r="C1064" s="205" t="str">
        <f>+VLOOKUP(Tabla9[[#This Row],[Cod. Riesgo]],Tabla_Riesgos[[Número]:[Tipo de Riesgo]],6,FALSE)</f>
        <v>Operativo</v>
      </c>
      <c r="D1064" s="119" t="s">
        <v>57</v>
      </c>
      <c r="E1064" s="120" t="s">
        <v>59</v>
      </c>
      <c r="F1064" s="121"/>
      <c r="G1064" s="122" t="s">
        <v>289</v>
      </c>
      <c r="H1064" s="213"/>
      <c r="I1064" s="207"/>
      <c r="J1064" s="207"/>
      <c r="K1064" s="207"/>
      <c r="L1064" s="207"/>
      <c r="M1064" s="207"/>
      <c r="N1064" s="207"/>
      <c r="O1064" s="207"/>
      <c r="P1064" s="123">
        <f t="shared" si="68"/>
        <v>0</v>
      </c>
      <c r="Q1064" s="208" t="str">
        <f t="shared" si="69"/>
        <v>Debil</v>
      </c>
      <c r="R1064" s="207" t="s">
        <v>516</v>
      </c>
      <c r="S1064" s="224" t="str">
        <f t="shared" si="70"/>
        <v>DebilFuerte</v>
      </c>
      <c r="T1064" s="224">
        <f>IFERROR(VLOOKUP(S1064,'Tablas de calculos'!$AU$16:$AV$24,2,FALSE),"")</f>
        <v>7</v>
      </c>
      <c r="U1064" s="208" t="str">
        <f>IFERROR(VLOOKUP(T1064,'Tablas de calculos'!$AV$16:$AY$24,4),"")</f>
        <v>Débil</v>
      </c>
      <c r="V1064" s="207" t="s">
        <v>576</v>
      </c>
      <c r="W1064" s="207" t="s">
        <v>578</v>
      </c>
      <c r="X1064" s="123" t="str">
        <f t="shared" si="71"/>
        <v>DébilNo disminuyeDirectamente</v>
      </c>
      <c r="Y1064" s="208" t="str">
        <f>IFERROR(VLOOKUP(X1064,'Tablas de calculos'!$AZ$4:$BE$11,5,FALSE),"")</f>
        <v/>
      </c>
      <c r="Z1064" s="208" t="str">
        <f>IFERROR(VLOOKUP(X1064,'Tablas de calculos'!$AZ$4:$BE$11,6,FALSE),"")</f>
        <v/>
      </c>
    </row>
    <row r="1065" spans="1:26" ht="120" x14ac:dyDescent="0.25">
      <c r="A1065" s="232" t="s">
        <v>1187</v>
      </c>
      <c r="B1065" s="61">
        <v>54</v>
      </c>
      <c r="C1065" s="205" t="str">
        <f>+VLOOKUP(Tabla9[[#This Row],[Cod. Riesgo]],Tabla_Riesgos[[Número]:[Tipo de Riesgo]],6,FALSE)</f>
        <v>Operativo</v>
      </c>
      <c r="D1065" s="119" t="s">
        <v>57</v>
      </c>
      <c r="E1065" s="120" t="s">
        <v>59</v>
      </c>
      <c r="F1065" s="121"/>
      <c r="G1065" s="122" t="s">
        <v>290</v>
      </c>
      <c r="H1065" s="213"/>
      <c r="I1065" s="207"/>
      <c r="J1065" s="207"/>
      <c r="K1065" s="207"/>
      <c r="L1065" s="207"/>
      <c r="M1065" s="207"/>
      <c r="N1065" s="207"/>
      <c r="O1065" s="207"/>
      <c r="P1065" s="123">
        <f t="shared" si="68"/>
        <v>0</v>
      </c>
      <c r="Q1065" s="208" t="str">
        <f t="shared" si="69"/>
        <v>Debil</v>
      </c>
      <c r="R1065" s="207" t="s">
        <v>516</v>
      </c>
      <c r="S1065" s="224" t="str">
        <f t="shared" si="70"/>
        <v>DebilFuerte</v>
      </c>
      <c r="T1065" s="224">
        <f>IFERROR(VLOOKUP(S1065,'Tablas de calculos'!$AU$16:$AV$24,2,FALSE),"")</f>
        <v>7</v>
      </c>
      <c r="U1065" s="208" t="str">
        <f>IFERROR(VLOOKUP(T1065,'Tablas de calculos'!$AV$16:$AY$24,4),"")</f>
        <v>Débil</v>
      </c>
      <c r="V1065" s="207" t="s">
        <v>576</v>
      </c>
      <c r="W1065" s="207" t="s">
        <v>578</v>
      </c>
      <c r="X1065" s="123" t="str">
        <f t="shared" si="71"/>
        <v>DébilNo disminuyeDirectamente</v>
      </c>
      <c r="Y1065" s="208" t="str">
        <f>IFERROR(VLOOKUP(X1065,'Tablas de calculos'!$AZ$4:$BE$11,5,FALSE),"")</f>
        <v/>
      </c>
      <c r="Z1065" s="208" t="str">
        <f>IFERROR(VLOOKUP(X1065,'Tablas de calculos'!$AZ$4:$BE$11,6,FALSE),"")</f>
        <v/>
      </c>
    </row>
    <row r="1066" spans="1:26" ht="75" x14ac:dyDescent="0.25">
      <c r="A1066" s="232" t="s">
        <v>1187</v>
      </c>
      <c r="B1066" s="61">
        <v>55</v>
      </c>
      <c r="C1066" s="205" t="str">
        <f>+VLOOKUP(Tabla9[[#This Row],[Cod. Riesgo]],Tabla_Riesgos[[Número]:[Tipo de Riesgo]],6,FALSE)</f>
        <v>Operativo</v>
      </c>
      <c r="D1066" s="119" t="s">
        <v>60</v>
      </c>
      <c r="E1066" s="120" t="s">
        <v>61</v>
      </c>
      <c r="F1066" s="121"/>
      <c r="G1066" s="122" t="s">
        <v>291</v>
      </c>
      <c r="H1066" s="213"/>
      <c r="I1066" s="207"/>
      <c r="J1066" s="207"/>
      <c r="K1066" s="207"/>
      <c r="L1066" s="207"/>
      <c r="M1066" s="207"/>
      <c r="N1066" s="207"/>
      <c r="O1066" s="207"/>
      <c r="P1066" s="123">
        <f t="shared" si="68"/>
        <v>0</v>
      </c>
      <c r="Q1066" s="208" t="str">
        <f t="shared" si="69"/>
        <v>Debil</v>
      </c>
      <c r="R1066" s="207" t="s">
        <v>516</v>
      </c>
      <c r="S1066" s="224" t="str">
        <f t="shared" si="70"/>
        <v>DebilFuerte</v>
      </c>
      <c r="T1066" s="224">
        <f>IFERROR(VLOOKUP(S1066,'Tablas de calculos'!$AU$16:$AV$24,2,FALSE),"")</f>
        <v>7</v>
      </c>
      <c r="U1066" s="208" t="str">
        <f>IFERROR(VLOOKUP(T1066,'Tablas de calculos'!$AV$16:$AY$24,4),"")</f>
        <v>Débil</v>
      </c>
      <c r="V1066" s="207" t="s">
        <v>576</v>
      </c>
      <c r="W1066" s="207" t="s">
        <v>578</v>
      </c>
      <c r="X1066" s="123" t="str">
        <f t="shared" si="71"/>
        <v>DébilNo disminuyeDirectamente</v>
      </c>
      <c r="Y1066" s="208" t="str">
        <f>IFERROR(VLOOKUP(X1066,'Tablas de calculos'!$AZ$4:$BE$11,5,FALSE),"")</f>
        <v/>
      </c>
      <c r="Z1066" s="208" t="str">
        <f>IFERROR(VLOOKUP(X1066,'Tablas de calculos'!$AZ$4:$BE$11,6,FALSE),"")</f>
        <v/>
      </c>
    </row>
    <row r="1067" spans="1:26" ht="90" x14ac:dyDescent="0.25">
      <c r="A1067" s="232" t="s">
        <v>1187</v>
      </c>
      <c r="B1067" s="61">
        <v>56</v>
      </c>
      <c r="C1067" s="205" t="str">
        <f>+VLOOKUP(Tabla9[[#This Row],[Cod. Riesgo]],Tabla_Riesgos[[Número]:[Tipo de Riesgo]],6,FALSE)</f>
        <v>Operativo</v>
      </c>
      <c r="D1067" s="119" t="s">
        <v>60</v>
      </c>
      <c r="E1067" s="120" t="s">
        <v>64</v>
      </c>
      <c r="F1067" s="121"/>
      <c r="G1067" s="122" t="s">
        <v>292</v>
      </c>
      <c r="H1067" s="213"/>
      <c r="I1067" s="207"/>
      <c r="J1067" s="207"/>
      <c r="K1067" s="207"/>
      <c r="L1067" s="207"/>
      <c r="M1067" s="207"/>
      <c r="N1067" s="207"/>
      <c r="O1067" s="207"/>
      <c r="P1067" s="123">
        <f t="shared" si="68"/>
        <v>0</v>
      </c>
      <c r="Q1067" s="208" t="str">
        <f t="shared" si="69"/>
        <v>Debil</v>
      </c>
      <c r="R1067" s="207" t="s">
        <v>516</v>
      </c>
      <c r="S1067" s="224" t="str">
        <f t="shared" si="70"/>
        <v>DebilFuerte</v>
      </c>
      <c r="T1067" s="224">
        <f>IFERROR(VLOOKUP(S1067,'Tablas de calculos'!$AU$16:$AV$24,2,FALSE),"")</f>
        <v>7</v>
      </c>
      <c r="U1067" s="208" t="str">
        <f>IFERROR(VLOOKUP(T1067,'Tablas de calculos'!$AV$16:$AY$24,4),"")</f>
        <v>Débil</v>
      </c>
      <c r="V1067" s="207" t="s">
        <v>576</v>
      </c>
      <c r="W1067" s="207" t="s">
        <v>578</v>
      </c>
      <c r="X1067" s="123" t="str">
        <f t="shared" si="71"/>
        <v>DébilNo disminuyeDirectamente</v>
      </c>
      <c r="Y1067" s="208" t="str">
        <f>IFERROR(VLOOKUP(X1067,'Tablas de calculos'!$AZ$4:$BE$11,5,FALSE),"")</f>
        <v/>
      </c>
      <c r="Z1067" s="208" t="str">
        <f>IFERROR(VLOOKUP(X1067,'Tablas de calculos'!$AZ$4:$BE$11,6,FALSE),"")</f>
        <v/>
      </c>
    </row>
    <row r="1068" spans="1:26" ht="105" x14ac:dyDescent="0.25">
      <c r="A1068" s="232" t="s">
        <v>1187</v>
      </c>
      <c r="B1068" s="61">
        <v>57</v>
      </c>
      <c r="C1068" s="205" t="str">
        <f>+VLOOKUP(Tabla9[[#This Row],[Cod. Riesgo]],Tabla_Riesgos[[Número]:[Tipo de Riesgo]],6,FALSE)</f>
        <v>Operativo</v>
      </c>
      <c r="D1068" s="119" t="s">
        <v>66</v>
      </c>
      <c r="E1068" s="120" t="s">
        <v>67</v>
      </c>
      <c r="F1068" s="121"/>
      <c r="G1068" s="122" t="s">
        <v>293</v>
      </c>
      <c r="H1068" s="213"/>
      <c r="I1068" s="207"/>
      <c r="J1068" s="207"/>
      <c r="K1068" s="207"/>
      <c r="L1068" s="207"/>
      <c r="M1068" s="207"/>
      <c r="N1068" s="207"/>
      <c r="O1068" s="207"/>
      <c r="P1068" s="123">
        <f t="shared" si="68"/>
        <v>0</v>
      </c>
      <c r="Q1068" s="208" t="str">
        <f t="shared" si="69"/>
        <v>Debil</v>
      </c>
      <c r="R1068" s="207" t="s">
        <v>516</v>
      </c>
      <c r="S1068" s="224" t="str">
        <f t="shared" si="70"/>
        <v>DebilFuerte</v>
      </c>
      <c r="T1068" s="224">
        <f>IFERROR(VLOOKUP(S1068,'Tablas de calculos'!$AU$16:$AV$24,2,FALSE),"")</f>
        <v>7</v>
      </c>
      <c r="U1068" s="208" t="str">
        <f>IFERROR(VLOOKUP(T1068,'Tablas de calculos'!$AV$16:$AY$24,4),"")</f>
        <v>Débil</v>
      </c>
      <c r="V1068" s="207" t="s">
        <v>576</v>
      </c>
      <c r="W1068" s="207" t="s">
        <v>578</v>
      </c>
      <c r="X1068" s="123" t="str">
        <f t="shared" si="71"/>
        <v>DébilNo disminuyeDirectamente</v>
      </c>
      <c r="Y1068" s="208" t="str">
        <f>IFERROR(VLOOKUP(X1068,'Tablas de calculos'!$AZ$4:$BE$11,5,FALSE),"")</f>
        <v/>
      </c>
      <c r="Z1068" s="208" t="str">
        <f>IFERROR(VLOOKUP(X1068,'Tablas de calculos'!$AZ$4:$BE$11,6,FALSE),"")</f>
        <v/>
      </c>
    </row>
    <row r="1069" spans="1:26" ht="75" x14ac:dyDescent="0.25">
      <c r="A1069" s="232" t="s">
        <v>1187</v>
      </c>
      <c r="B1069" s="61">
        <v>57</v>
      </c>
      <c r="C1069" s="205" t="str">
        <f>+VLOOKUP(Tabla9[[#This Row],[Cod. Riesgo]],Tabla_Riesgos[[Número]:[Tipo de Riesgo]],6,FALSE)</f>
        <v>Operativo</v>
      </c>
      <c r="D1069" s="119" t="s">
        <v>66</v>
      </c>
      <c r="E1069" s="120" t="s">
        <v>67</v>
      </c>
      <c r="F1069" s="121"/>
      <c r="G1069" s="122" t="s">
        <v>294</v>
      </c>
      <c r="H1069" s="213"/>
      <c r="I1069" s="207"/>
      <c r="J1069" s="207"/>
      <c r="K1069" s="207"/>
      <c r="L1069" s="207"/>
      <c r="M1069" s="207"/>
      <c r="N1069" s="207"/>
      <c r="O1069" s="207"/>
      <c r="P1069" s="123">
        <f t="shared" si="68"/>
        <v>0</v>
      </c>
      <c r="Q1069" s="208" t="str">
        <f t="shared" si="69"/>
        <v>Debil</v>
      </c>
      <c r="R1069" s="207" t="s">
        <v>516</v>
      </c>
      <c r="S1069" s="224" t="str">
        <f t="shared" si="70"/>
        <v>DebilFuerte</v>
      </c>
      <c r="T1069" s="224">
        <f>IFERROR(VLOOKUP(S1069,'Tablas de calculos'!$AU$16:$AV$24,2,FALSE),"")</f>
        <v>7</v>
      </c>
      <c r="U1069" s="208" t="str">
        <f>IFERROR(VLOOKUP(T1069,'Tablas de calculos'!$AV$16:$AY$24,4),"")</f>
        <v>Débil</v>
      </c>
      <c r="V1069" s="207" t="s">
        <v>576</v>
      </c>
      <c r="W1069" s="207" t="s">
        <v>578</v>
      </c>
      <c r="X1069" s="123" t="str">
        <f t="shared" si="71"/>
        <v>DébilNo disminuyeDirectamente</v>
      </c>
      <c r="Y1069" s="208" t="str">
        <f>IFERROR(VLOOKUP(X1069,'Tablas de calculos'!$AZ$4:$BE$11,5,FALSE),"")</f>
        <v/>
      </c>
      <c r="Z1069" s="208" t="str">
        <f>IFERROR(VLOOKUP(X1069,'Tablas de calculos'!$AZ$4:$BE$11,6,FALSE),"")</f>
        <v/>
      </c>
    </row>
    <row r="1070" spans="1:26" ht="45" x14ac:dyDescent="0.25">
      <c r="A1070" s="232" t="s">
        <v>1187</v>
      </c>
      <c r="B1070" s="61">
        <v>57</v>
      </c>
      <c r="C1070" s="205" t="str">
        <f>+VLOOKUP(Tabla9[[#This Row],[Cod. Riesgo]],Tabla_Riesgos[[Número]:[Tipo de Riesgo]],6,FALSE)</f>
        <v>Operativo</v>
      </c>
      <c r="D1070" s="119" t="s">
        <v>66</v>
      </c>
      <c r="E1070" s="120" t="s">
        <v>67</v>
      </c>
      <c r="F1070" s="121"/>
      <c r="G1070" s="122" t="s">
        <v>295</v>
      </c>
      <c r="H1070" s="213"/>
      <c r="I1070" s="207"/>
      <c r="J1070" s="207"/>
      <c r="K1070" s="207"/>
      <c r="L1070" s="207"/>
      <c r="M1070" s="207"/>
      <c r="N1070" s="207"/>
      <c r="O1070" s="207"/>
      <c r="P1070" s="123">
        <f t="shared" si="68"/>
        <v>0</v>
      </c>
      <c r="Q1070" s="208" t="str">
        <f t="shared" si="69"/>
        <v>Debil</v>
      </c>
      <c r="R1070" s="207" t="s">
        <v>516</v>
      </c>
      <c r="S1070" s="224" t="str">
        <f t="shared" si="70"/>
        <v>DebilFuerte</v>
      </c>
      <c r="T1070" s="224">
        <f>IFERROR(VLOOKUP(S1070,'Tablas de calculos'!$AU$16:$AV$24,2,FALSE),"")</f>
        <v>7</v>
      </c>
      <c r="U1070" s="208" t="str">
        <f>IFERROR(VLOOKUP(T1070,'Tablas de calculos'!$AV$16:$AY$24,4),"")</f>
        <v>Débil</v>
      </c>
      <c r="V1070" s="207" t="s">
        <v>576</v>
      </c>
      <c r="W1070" s="207" t="s">
        <v>578</v>
      </c>
      <c r="X1070" s="123" t="str">
        <f t="shared" si="71"/>
        <v>DébilNo disminuyeDirectamente</v>
      </c>
      <c r="Y1070" s="208" t="str">
        <f>IFERROR(VLOOKUP(X1070,'Tablas de calculos'!$AZ$4:$BE$11,5,FALSE),"")</f>
        <v/>
      </c>
      <c r="Z1070" s="208" t="str">
        <f>IFERROR(VLOOKUP(X1070,'Tablas de calculos'!$AZ$4:$BE$11,6,FALSE),"")</f>
        <v/>
      </c>
    </row>
    <row r="1071" spans="1:26" ht="105" x14ac:dyDescent="0.25">
      <c r="A1071" s="232" t="s">
        <v>1187</v>
      </c>
      <c r="B1071" s="61">
        <v>58</v>
      </c>
      <c r="C1071" s="205" t="str">
        <f>+VLOOKUP(Tabla9[[#This Row],[Cod. Riesgo]],Tabla_Riesgos[[Número]:[Tipo de Riesgo]],6,FALSE)</f>
        <v>Operativo</v>
      </c>
      <c r="D1071" s="119" t="s">
        <v>66</v>
      </c>
      <c r="E1071" s="120" t="s">
        <v>68</v>
      </c>
      <c r="F1071" s="121"/>
      <c r="G1071" s="122" t="s">
        <v>296</v>
      </c>
      <c r="H1071" s="213"/>
      <c r="I1071" s="207"/>
      <c r="J1071" s="207"/>
      <c r="K1071" s="207"/>
      <c r="L1071" s="207"/>
      <c r="M1071" s="207"/>
      <c r="N1071" s="207"/>
      <c r="O1071" s="207"/>
      <c r="P1071" s="123">
        <f t="shared" si="68"/>
        <v>0</v>
      </c>
      <c r="Q1071" s="208" t="str">
        <f t="shared" si="69"/>
        <v>Debil</v>
      </c>
      <c r="R1071" s="207" t="s">
        <v>516</v>
      </c>
      <c r="S1071" s="224" t="str">
        <f t="shared" si="70"/>
        <v>DebilFuerte</v>
      </c>
      <c r="T1071" s="224">
        <f>IFERROR(VLOOKUP(S1071,'Tablas de calculos'!$AU$16:$AV$24,2,FALSE),"")</f>
        <v>7</v>
      </c>
      <c r="U1071" s="208" t="str">
        <f>IFERROR(VLOOKUP(T1071,'Tablas de calculos'!$AV$16:$AY$24,4),"")</f>
        <v>Débil</v>
      </c>
      <c r="V1071" s="207" t="s">
        <v>576</v>
      </c>
      <c r="W1071" s="207" t="s">
        <v>578</v>
      </c>
      <c r="X1071" s="123" t="str">
        <f t="shared" si="71"/>
        <v>DébilNo disminuyeDirectamente</v>
      </c>
      <c r="Y1071" s="208" t="str">
        <f>IFERROR(VLOOKUP(X1071,'Tablas de calculos'!$AZ$4:$BE$11,5,FALSE),"")</f>
        <v/>
      </c>
      <c r="Z1071" s="208" t="str">
        <f>IFERROR(VLOOKUP(X1071,'Tablas de calculos'!$AZ$4:$BE$11,6,FALSE),"")</f>
        <v/>
      </c>
    </row>
    <row r="1072" spans="1:26" ht="75" x14ac:dyDescent="0.25">
      <c r="A1072" s="232" t="s">
        <v>1187</v>
      </c>
      <c r="B1072" s="61">
        <v>59</v>
      </c>
      <c r="C1072" s="205" t="str">
        <f>+VLOOKUP(Tabla9[[#This Row],[Cod. Riesgo]],Tabla_Riesgos[[Número]:[Tipo de Riesgo]],6,FALSE)</f>
        <v>Operativo</v>
      </c>
      <c r="D1072" s="119" t="s">
        <v>66</v>
      </c>
      <c r="E1072" s="120" t="s">
        <v>71</v>
      </c>
      <c r="F1072" s="121"/>
      <c r="G1072" s="122" t="s">
        <v>297</v>
      </c>
      <c r="H1072" s="213"/>
      <c r="I1072" s="207"/>
      <c r="J1072" s="207"/>
      <c r="K1072" s="207"/>
      <c r="L1072" s="207"/>
      <c r="M1072" s="207"/>
      <c r="N1072" s="207"/>
      <c r="O1072" s="207"/>
      <c r="P1072" s="123">
        <f t="shared" si="68"/>
        <v>0</v>
      </c>
      <c r="Q1072" s="208" t="str">
        <f t="shared" si="69"/>
        <v>Debil</v>
      </c>
      <c r="R1072" s="207" t="s">
        <v>516</v>
      </c>
      <c r="S1072" s="224" t="str">
        <f t="shared" si="70"/>
        <v>DebilFuerte</v>
      </c>
      <c r="T1072" s="224">
        <f>IFERROR(VLOOKUP(S1072,'Tablas de calculos'!$AU$16:$AV$24,2,FALSE),"")</f>
        <v>7</v>
      </c>
      <c r="U1072" s="208" t="str">
        <f>IFERROR(VLOOKUP(T1072,'Tablas de calculos'!$AV$16:$AY$24,4),"")</f>
        <v>Débil</v>
      </c>
      <c r="V1072" s="207" t="s">
        <v>576</v>
      </c>
      <c r="W1072" s="207" t="s">
        <v>578</v>
      </c>
      <c r="X1072" s="123" t="str">
        <f t="shared" si="71"/>
        <v>DébilNo disminuyeDirectamente</v>
      </c>
      <c r="Y1072" s="208" t="str">
        <f>IFERROR(VLOOKUP(X1072,'Tablas de calculos'!$AZ$4:$BE$11,5,FALSE),"")</f>
        <v/>
      </c>
      <c r="Z1072" s="208" t="str">
        <f>IFERROR(VLOOKUP(X1072,'Tablas de calculos'!$AZ$4:$BE$11,6,FALSE),"")</f>
        <v/>
      </c>
    </row>
    <row r="1073" spans="1:26" ht="45" x14ac:dyDescent="0.25">
      <c r="A1073" s="232" t="s">
        <v>1187</v>
      </c>
      <c r="B1073" s="61">
        <v>59</v>
      </c>
      <c r="C1073" s="205" t="str">
        <f>+VLOOKUP(Tabla9[[#This Row],[Cod. Riesgo]],Tabla_Riesgos[[Número]:[Tipo de Riesgo]],6,FALSE)</f>
        <v>Operativo</v>
      </c>
      <c r="D1073" s="119" t="s">
        <v>66</v>
      </c>
      <c r="E1073" s="120" t="s">
        <v>71</v>
      </c>
      <c r="F1073" s="121"/>
      <c r="G1073" s="122" t="s">
        <v>298</v>
      </c>
      <c r="H1073" s="213"/>
      <c r="I1073" s="207"/>
      <c r="J1073" s="207"/>
      <c r="K1073" s="207"/>
      <c r="L1073" s="207"/>
      <c r="M1073" s="207"/>
      <c r="N1073" s="207"/>
      <c r="O1073" s="207"/>
      <c r="P1073" s="123">
        <f t="shared" si="68"/>
        <v>0</v>
      </c>
      <c r="Q1073" s="208" t="str">
        <f t="shared" si="69"/>
        <v>Debil</v>
      </c>
      <c r="R1073" s="207" t="s">
        <v>516</v>
      </c>
      <c r="S1073" s="224" t="str">
        <f t="shared" si="70"/>
        <v>DebilFuerte</v>
      </c>
      <c r="T1073" s="224">
        <f>IFERROR(VLOOKUP(S1073,'Tablas de calculos'!$AU$16:$AV$24,2,FALSE),"")</f>
        <v>7</v>
      </c>
      <c r="U1073" s="208" t="str">
        <f>IFERROR(VLOOKUP(T1073,'Tablas de calculos'!$AV$16:$AY$24,4),"")</f>
        <v>Débil</v>
      </c>
      <c r="V1073" s="207" t="s">
        <v>576</v>
      </c>
      <c r="W1073" s="207" t="s">
        <v>578</v>
      </c>
      <c r="X1073" s="123" t="str">
        <f t="shared" si="71"/>
        <v>DébilNo disminuyeDirectamente</v>
      </c>
      <c r="Y1073" s="208" t="str">
        <f>IFERROR(VLOOKUP(X1073,'Tablas de calculos'!$AZ$4:$BE$11,5,FALSE),"")</f>
        <v/>
      </c>
      <c r="Z1073" s="208" t="str">
        <f>IFERROR(VLOOKUP(X1073,'Tablas de calculos'!$AZ$4:$BE$11,6,FALSE),"")</f>
        <v/>
      </c>
    </row>
    <row r="1074" spans="1:26" ht="105" x14ac:dyDescent="0.25">
      <c r="A1074" s="232" t="s">
        <v>1187</v>
      </c>
      <c r="B1074" s="61">
        <v>59</v>
      </c>
      <c r="C1074" s="205" t="str">
        <f>+VLOOKUP(Tabla9[[#This Row],[Cod. Riesgo]],Tabla_Riesgos[[Número]:[Tipo de Riesgo]],6,FALSE)</f>
        <v>Operativo</v>
      </c>
      <c r="D1074" s="119" t="s">
        <v>66</v>
      </c>
      <c r="E1074" s="120" t="s">
        <v>71</v>
      </c>
      <c r="F1074" s="121"/>
      <c r="G1074" s="122" t="s">
        <v>299</v>
      </c>
      <c r="H1074" s="213"/>
      <c r="I1074" s="207"/>
      <c r="J1074" s="207"/>
      <c r="K1074" s="207"/>
      <c r="L1074" s="207"/>
      <c r="M1074" s="207"/>
      <c r="N1074" s="207"/>
      <c r="O1074" s="207"/>
      <c r="P1074" s="123">
        <f t="shared" si="68"/>
        <v>0</v>
      </c>
      <c r="Q1074" s="208" t="str">
        <f t="shared" si="69"/>
        <v>Debil</v>
      </c>
      <c r="R1074" s="207" t="s">
        <v>516</v>
      </c>
      <c r="S1074" s="224" t="str">
        <f t="shared" si="70"/>
        <v>DebilFuerte</v>
      </c>
      <c r="T1074" s="224">
        <f>IFERROR(VLOOKUP(S1074,'Tablas de calculos'!$AU$16:$AV$24,2,FALSE),"")</f>
        <v>7</v>
      </c>
      <c r="U1074" s="208" t="str">
        <f>IFERROR(VLOOKUP(T1074,'Tablas de calculos'!$AV$16:$AY$24,4),"")</f>
        <v>Débil</v>
      </c>
      <c r="V1074" s="207" t="s">
        <v>576</v>
      </c>
      <c r="W1074" s="207" t="s">
        <v>578</v>
      </c>
      <c r="X1074" s="123" t="str">
        <f t="shared" si="71"/>
        <v>DébilNo disminuyeDirectamente</v>
      </c>
      <c r="Y1074" s="208" t="str">
        <f>IFERROR(VLOOKUP(X1074,'Tablas de calculos'!$AZ$4:$BE$11,5,FALSE),"")</f>
        <v/>
      </c>
      <c r="Z1074" s="208" t="str">
        <f>IFERROR(VLOOKUP(X1074,'Tablas de calculos'!$AZ$4:$BE$11,6,FALSE),"")</f>
        <v/>
      </c>
    </row>
    <row r="1075" spans="1:26" ht="45" x14ac:dyDescent="0.25">
      <c r="A1075" s="232" t="s">
        <v>1187</v>
      </c>
      <c r="B1075" s="61">
        <v>60</v>
      </c>
      <c r="C1075" s="205" t="str">
        <f>+VLOOKUP(Tabla9[[#This Row],[Cod. Riesgo]],Tabla_Riesgos[[Número]:[Tipo de Riesgo]],6,FALSE)</f>
        <v>Operativo</v>
      </c>
      <c r="D1075" s="119" t="s">
        <v>66</v>
      </c>
      <c r="E1075" s="120" t="s">
        <v>72</v>
      </c>
      <c r="F1075" s="121"/>
      <c r="G1075" s="122" t="s">
        <v>300</v>
      </c>
      <c r="H1075" s="213"/>
      <c r="I1075" s="207"/>
      <c r="J1075" s="207"/>
      <c r="K1075" s="207"/>
      <c r="L1075" s="207"/>
      <c r="M1075" s="207"/>
      <c r="N1075" s="207"/>
      <c r="O1075" s="207"/>
      <c r="P1075" s="123">
        <f t="shared" si="68"/>
        <v>0</v>
      </c>
      <c r="Q1075" s="208" t="str">
        <f t="shared" si="69"/>
        <v>Debil</v>
      </c>
      <c r="R1075" s="207" t="s">
        <v>516</v>
      </c>
      <c r="S1075" s="224" t="str">
        <f t="shared" si="70"/>
        <v>DebilFuerte</v>
      </c>
      <c r="T1075" s="224">
        <f>IFERROR(VLOOKUP(S1075,'Tablas de calculos'!$AU$16:$AV$24,2,FALSE),"")</f>
        <v>7</v>
      </c>
      <c r="U1075" s="208" t="str">
        <f>IFERROR(VLOOKUP(T1075,'Tablas de calculos'!$AV$16:$AY$24,4),"")</f>
        <v>Débil</v>
      </c>
      <c r="V1075" s="207" t="s">
        <v>576</v>
      </c>
      <c r="W1075" s="207" t="s">
        <v>578</v>
      </c>
      <c r="X1075" s="123" t="str">
        <f t="shared" si="71"/>
        <v>DébilNo disminuyeDirectamente</v>
      </c>
      <c r="Y1075" s="208" t="str">
        <f>IFERROR(VLOOKUP(X1075,'Tablas de calculos'!$AZ$4:$BE$11,5,FALSE),"")</f>
        <v/>
      </c>
      <c r="Z1075" s="208" t="str">
        <f>IFERROR(VLOOKUP(X1075,'Tablas de calculos'!$AZ$4:$BE$11,6,FALSE),"")</f>
        <v/>
      </c>
    </row>
    <row r="1076" spans="1:26" ht="60" x14ac:dyDescent="0.25">
      <c r="A1076" s="232" t="s">
        <v>1187</v>
      </c>
      <c r="B1076" s="61">
        <v>61</v>
      </c>
      <c r="C1076" s="205" t="str">
        <f>+VLOOKUP(Tabla9[[#This Row],[Cod. Riesgo]],Tabla_Riesgos[[Número]:[Tipo de Riesgo]],6,FALSE)</f>
        <v>Operativo</v>
      </c>
      <c r="D1076" s="119" t="s">
        <v>101</v>
      </c>
      <c r="E1076" s="120" t="s">
        <v>674</v>
      </c>
      <c r="F1076" s="121"/>
      <c r="G1076" s="122" t="s">
        <v>301</v>
      </c>
      <c r="H1076" s="213"/>
      <c r="I1076" s="207"/>
      <c r="J1076" s="207"/>
      <c r="K1076" s="207"/>
      <c r="L1076" s="207"/>
      <c r="M1076" s="207"/>
      <c r="N1076" s="207"/>
      <c r="O1076" s="207"/>
      <c r="P1076" s="123">
        <f t="shared" si="68"/>
        <v>0</v>
      </c>
      <c r="Q1076" s="208" t="str">
        <f t="shared" si="69"/>
        <v>Debil</v>
      </c>
      <c r="R1076" s="207" t="s">
        <v>516</v>
      </c>
      <c r="S1076" s="224" t="str">
        <f t="shared" si="70"/>
        <v>DebilFuerte</v>
      </c>
      <c r="T1076" s="224">
        <f>IFERROR(VLOOKUP(S1076,'Tablas de calculos'!$AU$16:$AV$24,2,FALSE),"")</f>
        <v>7</v>
      </c>
      <c r="U1076" s="208" t="str">
        <f>IFERROR(VLOOKUP(T1076,'Tablas de calculos'!$AV$16:$AY$24,4),"")</f>
        <v>Débil</v>
      </c>
      <c r="V1076" s="207" t="s">
        <v>576</v>
      </c>
      <c r="W1076" s="207" t="s">
        <v>578</v>
      </c>
      <c r="X1076" s="123" t="str">
        <f t="shared" si="71"/>
        <v>DébilNo disminuyeDirectamente</v>
      </c>
      <c r="Y1076" s="208" t="str">
        <f>IFERROR(VLOOKUP(X1076,'Tablas de calculos'!$AZ$4:$BE$11,5,FALSE),"")</f>
        <v/>
      </c>
      <c r="Z1076" s="208" t="str">
        <f>IFERROR(VLOOKUP(X1076,'Tablas de calculos'!$AZ$4:$BE$11,6,FALSE),"")</f>
        <v/>
      </c>
    </row>
    <row r="1077" spans="1:26" ht="105" x14ac:dyDescent="0.25">
      <c r="A1077" s="232" t="s">
        <v>1187</v>
      </c>
      <c r="B1077" s="61">
        <v>61</v>
      </c>
      <c r="C1077" s="205" t="str">
        <f>+VLOOKUP(Tabla9[[#This Row],[Cod. Riesgo]],Tabla_Riesgos[[Número]:[Tipo de Riesgo]],6,FALSE)</f>
        <v>Operativo</v>
      </c>
      <c r="D1077" s="119" t="s">
        <v>101</v>
      </c>
      <c r="E1077" s="120" t="s">
        <v>674</v>
      </c>
      <c r="F1077" s="121"/>
      <c r="G1077" s="122" t="s">
        <v>302</v>
      </c>
      <c r="H1077" s="213"/>
      <c r="I1077" s="207"/>
      <c r="J1077" s="207"/>
      <c r="K1077" s="207"/>
      <c r="L1077" s="207"/>
      <c r="M1077" s="207"/>
      <c r="N1077" s="207"/>
      <c r="O1077" s="207"/>
      <c r="P1077" s="123">
        <f t="shared" si="68"/>
        <v>0</v>
      </c>
      <c r="Q1077" s="208" t="str">
        <f t="shared" si="69"/>
        <v>Debil</v>
      </c>
      <c r="R1077" s="207" t="s">
        <v>516</v>
      </c>
      <c r="S1077" s="224" t="str">
        <f t="shared" si="70"/>
        <v>DebilFuerte</v>
      </c>
      <c r="T1077" s="224">
        <f>IFERROR(VLOOKUP(S1077,'Tablas de calculos'!$AU$16:$AV$24,2,FALSE),"")</f>
        <v>7</v>
      </c>
      <c r="U1077" s="208" t="str">
        <f>IFERROR(VLOOKUP(T1077,'Tablas de calculos'!$AV$16:$AY$24,4),"")</f>
        <v>Débil</v>
      </c>
      <c r="V1077" s="207" t="s">
        <v>576</v>
      </c>
      <c r="W1077" s="207" t="s">
        <v>578</v>
      </c>
      <c r="X1077" s="123" t="str">
        <f t="shared" si="71"/>
        <v>DébilNo disminuyeDirectamente</v>
      </c>
      <c r="Y1077" s="208" t="str">
        <f>IFERROR(VLOOKUP(X1077,'Tablas de calculos'!$AZ$4:$BE$11,5,FALSE),"")</f>
        <v/>
      </c>
      <c r="Z1077" s="208" t="str">
        <f>IFERROR(VLOOKUP(X1077,'Tablas de calculos'!$AZ$4:$BE$11,6,FALSE),"")</f>
        <v/>
      </c>
    </row>
    <row r="1078" spans="1:26" ht="75" x14ac:dyDescent="0.25">
      <c r="A1078" s="232" t="s">
        <v>1187</v>
      </c>
      <c r="B1078" s="61">
        <v>61</v>
      </c>
      <c r="C1078" s="205" t="str">
        <f>+VLOOKUP(Tabla9[[#This Row],[Cod. Riesgo]],Tabla_Riesgos[[Número]:[Tipo de Riesgo]],6,FALSE)</f>
        <v>Operativo</v>
      </c>
      <c r="D1078" s="119" t="s">
        <v>101</v>
      </c>
      <c r="E1078" s="120" t="s">
        <v>674</v>
      </c>
      <c r="F1078" s="121"/>
      <c r="G1078" s="122" t="s">
        <v>303</v>
      </c>
      <c r="H1078" s="213"/>
      <c r="I1078" s="207"/>
      <c r="J1078" s="207"/>
      <c r="K1078" s="207"/>
      <c r="L1078" s="207"/>
      <c r="M1078" s="207"/>
      <c r="N1078" s="207"/>
      <c r="O1078" s="207"/>
      <c r="P1078" s="123">
        <f t="shared" si="68"/>
        <v>0</v>
      </c>
      <c r="Q1078" s="208" t="str">
        <f t="shared" si="69"/>
        <v>Debil</v>
      </c>
      <c r="R1078" s="207" t="s">
        <v>516</v>
      </c>
      <c r="S1078" s="224" t="str">
        <f t="shared" si="70"/>
        <v>DebilFuerte</v>
      </c>
      <c r="T1078" s="224">
        <f>IFERROR(VLOOKUP(S1078,'Tablas de calculos'!$AU$16:$AV$24,2,FALSE),"")</f>
        <v>7</v>
      </c>
      <c r="U1078" s="208" t="str">
        <f>IFERROR(VLOOKUP(T1078,'Tablas de calculos'!$AV$16:$AY$24,4),"")</f>
        <v>Débil</v>
      </c>
      <c r="V1078" s="207" t="s">
        <v>576</v>
      </c>
      <c r="W1078" s="207" t="s">
        <v>578</v>
      </c>
      <c r="X1078" s="123" t="str">
        <f t="shared" si="71"/>
        <v>DébilNo disminuyeDirectamente</v>
      </c>
      <c r="Y1078" s="208" t="str">
        <f>IFERROR(VLOOKUP(X1078,'Tablas de calculos'!$AZ$4:$BE$11,5,FALSE),"")</f>
        <v/>
      </c>
      <c r="Z1078" s="208" t="str">
        <f>IFERROR(VLOOKUP(X1078,'Tablas de calculos'!$AZ$4:$BE$11,6,FALSE),"")</f>
        <v/>
      </c>
    </row>
    <row r="1079" spans="1:26" ht="30" x14ac:dyDescent="0.25">
      <c r="A1079" s="232" t="s">
        <v>1187</v>
      </c>
      <c r="B1079" s="61">
        <v>62</v>
      </c>
      <c r="C1079" s="205" t="str">
        <f>+VLOOKUP(Tabla9[[#This Row],[Cod. Riesgo]],Tabla_Riesgos[[Número]:[Tipo de Riesgo]],6,FALSE)</f>
        <v>Operativo</v>
      </c>
      <c r="D1079" s="119" t="s">
        <v>101</v>
      </c>
      <c r="E1079" s="120" t="s">
        <v>675</v>
      </c>
      <c r="F1079" s="121"/>
      <c r="G1079" s="122" t="s">
        <v>304</v>
      </c>
      <c r="H1079" s="213"/>
      <c r="I1079" s="207"/>
      <c r="J1079" s="207"/>
      <c r="K1079" s="207"/>
      <c r="L1079" s="207"/>
      <c r="M1079" s="207"/>
      <c r="N1079" s="207"/>
      <c r="O1079" s="207"/>
      <c r="P1079" s="123">
        <f t="shared" si="68"/>
        <v>0</v>
      </c>
      <c r="Q1079" s="208" t="str">
        <f t="shared" si="69"/>
        <v>Debil</v>
      </c>
      <c r="R1079" s="207" t="s">
        <v>516</v>
      </c>
      <c r="S1079" s="224" t="str">
        <f t="shared" si="70"/>
        <v>DebilFuerte</v>
      </c>
      <c r="T1079" s="224">
        <f>IFERROR(VLOOKUP(S1079,'Tablas de calculos'!$AU$16:$AV$24,2,FALSE),"")</f>
        <v>7</v>
      </c>
      <c r="U1079" s="208" t="str">
        <f>IFERROR(VLOOKUP(T1079,'Tablas de calculos'!$AV$16:$AY$24,4),"")</f>
        <v>Débil</v>
      </c>
      <c r="V1079" s="207" t="s">
        <v>576</v>
      </c>
      <c r="W1079" s="207" t="s">
        <v>578</v>
      </c>
      <c r="X1079" s="123" t="str">
        <f t="shared" si="71"/>
        <v>DébilNo disminuyeDirectamente</v>
      </c>
      <c r="Y1079" s="208" t="str">
        <f>IFERROR(VLOOKUP(X1079,'Tablas de calculos'!$AZ$4:$BE$11,5,FALSE),"")</f>
        <v/>
      </c>
      <c r="Z1079" s="208" t="str">
        <f>IFERROR(VLOOKUP(X1079,'Tablas de calculos'!$AZ$4:$BE$11,6,FALSE),"")</f>
        <v/>
      </c>
    </row>
    <row r="1080" spans="1:26" ht="45" x14ac:dyDescent="0.25">
      <c r="A1080" s="232" t="s">
        <v>1187</v>
      </c>
      <c r="B1080" s="61">
        <v>63</v>
      </c>
      <c r="C1080" s="205" t="str">
        <f>+VLOOKUP(Tabla9[[#This Row],[Cod. Riesgo]],Tabla_Riesgos[[Número]:[Tipo de Riesgo]],6,FALSE)</f>
        <v>Operativo</v>
      </c>
      <c r="D1080" s="119" t="s">
        <v>101</v>
      </c>
      <c r="E1080" s="120" t="s">
        <v>73</v>
      </c>
      <c r="F1080" s="121"/>
      <c r="G1080" s="122" t="s">
        <v>305</v>
      </c>
      <c r="H1080" s="213"/>
      <c r="I1080" s="207"/>
      <c r="J1080" s="207"/>
      <c r="K1080" s="207"/>
      <c r="L1080" s="207"/>
      <c r="M1080" s="207"/>
      <c r="N1080" s="207"/>
      <c r="O1080" s="207"/>
      <c r="P1080" s="123">
        <f t="shared" si="68"/>
        <v>0</v>
      </c>
      <c r="Q1080" s="208" t="str">
        <f t="shared" si="69"/>
        <v>Debil</v>
      </c>
      <c r="R1080" s="207" t="s">
        <v>516</v>
      </c>
      <c r="S1080" s="224" t="str">
        <f t="shared" si="70"/>
        <v>DebilFuerte</v>
      </c>
      <c r="T1080" s="224">
        <f>IFERROR(VLOOKUP(S1080,'Tablas de calculos'!$AU$16:$AV$24,2,FALSE),"")</f>
        <v>7</v>
      </c>
      <c r="U1080" s="208" t="str">
        <f>IFERROR(VLOOKUP(T1080,'Tablas de calculos'!$AV$16:$AY$24,4),"")</f>
        <v>Débil</v>
      </c>
      <c r="V1080" s="207" t="s">
        <v>576</v>
      </c>
      <c r="W1080" s="207" t="s">
        <v>578</v>
      </c>
      <c r="X1080" s="123" t="str">
        <f t="shared" si="71"/>
        <v>DébilNo disminuyeDirectamente</v>
      </c>
      <c r="Y1080" s="208" t="str">
        <f>IFERROR(VLOOKUP(X1080,'Tablas de calculos'!$AZ$4:$BE$11,5,FALSE),"")</f>
        <v/>
      </c>
      <c r="Z1080" s="208" t="str">
        <f>IFERROR(VLOOKUP(X1080,'Tablas de calculos'!$AZ$4:$BE$11,6,FALSE),"")</f>
        <v/>
      </c>
    </row>
    <row r="1081" spans="1:26" ht="60" x14ac:dyDescent="0.25">
      <c r="A1081" s="232" t="s">
        <v>1187</v>
      </c>
      <c r="B1081" s="61">
        <v>64</v>
      </c>
      <c r="C1081" s="205" t="str">
        <f>+VLOOKUP(Tabla9[[#This Row],[Cod. Riesgo]],Tabla_Riesgos[[Número]:[Tipo de Riesgo]],6,FALSE)</f>
        <v>Operativo</v>
      </c>
      <c r="D1081" s="119" t="s">
        <v>76</v>
      </c>
      <c r="E1081" s="120" t="s">
        <v>77</v>
      </c>
      <c r="F1081" s="121"/>
      <c r="G1081" s="122" t="s">
        <v>306</v>
      </c>
      <c r="H1081" s="213"/>
      <c r="I1081" s="207"/>
      <c r="J1081" s="207"/>
      <c r="K1081" s="207"/>
      <c r="L1081" s="207"/>
      <c r="M1081" s="207"/>
      <c r="N1081" s="207"/>
      <c r="O1081" s="207"/>
      <c r="P1081" s="123">
        <f t="shared" si="68"/>
        <v>0</v>
      </c>
      <c r="Q1081" s="208" t="str">
        <f t="shared" si="69"/>
        <v>Debil</v>
      </c>
      <c r="R1081" s="207" t="s">
        <v>516</v>
      </c>
      <c r="S1081" s="224" t="str">
        <f t="shared" si="70"/>
        <v>DebilFuerte</v>
      </c>
      <c r="T1081" s="224">
        <f>IFERROR(VLOOKUP(S1081,'Tablas de calculos'!$AU$16:$AV$24,2,FALSE),"")</f>
        <v>7</v>
      </c>
      <c r="U1081" s="208" t="str">
        <f>IFERROR(VLOOKUP(T1081,'Tablas de calculos'!$AV$16:$AY$24,4),"")</f>
        <v>Débil</v>
      </c>
      <c r="V1081" s="207" t="s">
        <v>576</v>
      </c>
      <c r="W1081" s="207" t="s">
        <v>578</v>
      </c>
      <c r="X1081" s="123" t="str">
        <f t="shared" si="71"/>
        <v>DébilNo disminuyeDirectamente</v>
      </c>
      <c r="Y1081" s="208" t="str">
        <f>IFERROR(VLOOKUP(X1081,'Tablas de calculos'!$AZ$4:$BE$11,5,FALSE),"")</f>
        <v/>
      </c>
      <c r="Z1081" s="208" t="str">
        <f>IFERROR(VLOOKUP(X1081,'Tablas de calculos'!$AZ$4:$BE$11,6,FALSE),"")</f>
        <v/>
      </c>
    </row>
    <row r="1082" spans="1:26" ht="75" x14ac:dyDescent="0.25">
      <c r="A1082" s="232" t="s">
        <v>1187</v>
      </c>
      <c r="B1082" s="61">
        <v>65</v>
      </c>
      <c r="C1082" s="205" t="str">
        <f>+VLOOKUP(Tabla9[[#This Row],[Cod. Riesgo]],Tabla_Riesgos[[Número]:[Tipo de Riesgo]],6,FALSE)</f>
        <v>Operativo</v>
      </c>
      <c r="D1082" s="119" t="s">
        <v>76</v>
      </c>
      <c r="E1082" s="120" t="s">
        <v>78</v>
      </c>
      <c r="F1082" s="121"/>
      <c r="G1082" s="122" t="s">
        <v>307</v>
      </c>
      <c r="H1082" s="213"/>
      <c r="I1082" s="207"/>
      <c r="J1082" s="207"/>
      <c r="K1082" s="207"/>
      <c r="L1082" s="207"/>
      <c r="M1082" s="207"/>
      <c r="N1082" s="207"/>
      <c r="O1082" s="207"/>
      <c r="P1082" s="123">
        <f t="shared" si="68"/>
        <v>0</v>
      </c>
      <c r="Q1082" s="208" t="str">
        <f t="shared" si="69"/>
        <v>Debil</v>
      </c>
      <c r="R1082" s="207" t="s">
        <v>516</v>
      </c>
      <c r="S1082" s="224" t="str">
        <f t="shared" si="70"/>
        <v>DebilFuerte</v>
      </c>
      <c r="T1082" s="224">
        <f>IFERROR(VLOOKUP(S1082,'Tablas de calculos'!$AU$16:$AV$24,2,FALSE),"")</f>
        <v>7</v>
      </c>
      <c r="U1082" s="208" t="str">
        <f>IFERROR(VLOOKUP(T1082,'Tablas de calculos'!$AV$16:$AY$24,4),"")</f>
        <v>Débil</v>
      </c>
      <c r="V1082" s="207" t="s">
        <v>576</v>
      </c>
      <c r="W1082" s="207" t="s">
        <v>578</v>
      </c>
      <c r="X1082" s="123" t="str">
        <f t="shared" si="71"/>
        <v>DébilNo disminuyeDirectamente</v>
      </c>
      <c r="Y1082" s="208" t="str">
        <f>IFERROR(VLOOKUP(X1082,'Tablas de calculos'!$AZ$4:$BE$11,5,FALSE),"")</f>
        <v/>
      </c>
      <c r="Z1082" s="208" t="str">
        <f>IFERROR(VLOOKUP(X1082,'Tablas de calculos'!$AZ$4:$BE$11,6,FALSE),"")</f>
        <v/>
      </c>
    </row>
    <row r="1083" spans="1:26" ht="75" x14ac:dyDescent="0.25">
      <c r="A1083" s="232" t="s">
        <v>1187</v>
      </c>
      <c r="B1083" s="61">
        <v>65</v>
      </c>
      <c r="C1083" s="205" t="str">
        <f>+VLOOKUP(Tabla9[[#This Row],[Cod. Riesgo]],Tabla_Riesgos[[Número]:[Tipo de Riesgo]],6,FALSE)</f>
        <v>Operativo</v>
      </c>
      <c r="D1083" s="119" t="s">
        <v>76</v>
      </c>
      <c r="E1083" s="120" t="s">
        <v>78</v>
      </c>
      <c r="F1083" s="121"/>
      <c r="G1083" s="122" t="s">
        <v>308</v>
      </c>
      <c r="H1083" s="213"/>
      <c r="I1083" s="207"/>
      <c r="J1083" s="207"/>
      <c r="K1083" s="207"/>
      <c r="L1083" s="207"/>
      <c r="M1083" s="207"/>
      <c r="N1083" s="207"/>
      <c r="O1083" s="207"/>
      <c r="P1083" s="123">
        <f t="shared" si="68"/>
        <v>0</v>
      </c>
      <c r="Q1083" s="208" t="str">
        <f t="shared" si="69"/>
        <v>Debil</v>
      </c>
      <c r="R1083" s="207" t="s">
        <v>516</v>
      </c>
      <c r="S1083" s="224" t="str">
        <f t="shared" si="70"/>
        <v>DebilFuerte</v>
      </c>
      <c r="T1083" s="224">
        <f>IFERROR(VLOOKUP(S1083,'Tablas de calculos'!$AU$16:$AV$24,2,FALSE),"")</f>
        <v>7</v>
      </c>
      <c r="U1083" s="208" t="str">
        <f>IFERROR(VLOOKUP(T1083,'Tablas de calculos'!$AV$16:$AY$24,4),"")</f>
        <v>Débil</v>
      </c>
      <c r="V1083" s="207" t="s">
        <v>576</v>
      </c>
      <c r="W1083" s="207" t="s">
        <v>578</v>
      </c>
      <c r="X1083" s="123" t="str">
        <f t="shared" si="71"/>
        <v>DébilNo disminuyeDirectamente</v>
      </c>
      <c r="Y1083" s="208" t="str">
        <f>IFERROR(VLOOKUP(X1083,'Tablas de calculos'!$AZ$4:$BE$11,5,FALSE),"")</f>
        <v/>
      </c>
      <c r="Z1083" s="208" t="str">
        <f>IFERROR(VLOOKUP(X1083,'Tablas de calculos'!$AZ$4:$BE$11,6,FALSE),"")</f>
        <v/>
      </c>
    </row>
    <row r="1084" spans="1:26" ht="60" x14ac:dyDescent="0.25">
      <c r="A1084" s="232" t="s">
        <v>1187</v>
      </c>
      <c r="B1084" s="61">
        <v>65</v>
      </c>
      <c r="C1084" s="205" t="str">
        <f>+VLOOKUP(Tabla9[[#This Row],[Cod. Riesgo]],Tabla_Riesgos[[Número]:[Tipo de Riesgo]],6,FALSE)</f>
        <v>Operativo</v>
      </c>
      <c r="D1084" s="119" t="s">
        <v>76</v>
      </c>
      <c r="E1084" s="120" t="s">
        <v>78</v>
      </c>
      <c r="F1084" s="121"/>
      <c r="G1084" s="122" t="s">
        <v>309</v>
      </c>
      <c r="H1084" s="213"/>
      <c r="I1084" s="207"/>
      <c r="J1084" s="207"/>
      <c r="K1084" s="207"/>
      <c r="L1084" s="207"/>
      <c r="M1084" s="207"/>
      <c r="N1084" s="207"/>
      <c r="O1084" s="207"/>
      <c r="P1084" s="123">
        <f t="shared" si="68"/>
        <v>0</v>
      </c>
      <c r="Q1084" s="208" t="str">
        <f t="shared" si="69"/>
        <v>Debil</v>
      </c>
      <c r="R1084" s="207" t="s">
        <v>516</v>
      </c>
      <c r="S1084" s="224" t="str">
        <f t="shared" si="70"/>
        <v>DebilFuerte</v>
      </c>
      <c r="T1084" s="224">
        <f>IFERROR(VLOOKUP(S1084,'Tablas de calculos'!$AU$16:$AV$24,2,FALSE),"")</f>
        <v>7</v>
      </c>
      <c r="U1084" s="208" t="str">
        <f>IFERROR(VLOOKUP(T1084,'Tablas de calculos'!$AV$16:$AY$24,4),"")</f>
        <v>Débil</v>
      </c>
      <c r="V1084" s="207" t="s">
        <v>576</v>
      </c>
      <c r="W1084" s="207" t="s">
        <v>578</v>
      </c>
      <c r="X1084" s="123" t="str">
        <f t="shared" si="71"/>
        <v>DébilNo disminuyeDirectamente</v>
      </c>
      <c r="Y1084" s="208" t="str">
        <f>IFERROR(VLOOKUP(X1084,'Tablas de calculos'!$AZ$4:$BE$11,5,FALSE),"")</f>
        <v/>
      </c>
      <c r="Z1084" s="208" t="str">
        <f>IFERROR(VLOOKUP(X1084,'Tablas de calculos'!$AZ$4:$BE$11,6,FALSE),"")</f>
        <v/>
      </c>
    </row>
    <row r="1085" spans="1:26" ht="60" x14ac:dyDescent="0.25">
      <c r="A1085" s="232" t="s">
        <v>1187</v>
      </c>
      <c r="B1085" s="61">
        <v>66</v>
      </c>
      <c r="C1085" s="205" t="str">
        <f>+VLOOKUP(Tabla9[[#This Row],[Cod. Riesgo]],Tabla_Riesgos[[Número]:[Tipo de Riesgo]],6,FALSE)</f>
        <v>Operativo</v>
      </c>
      <c r="D1085" s="119" t="s">
        <v>76</v>
      </c>
      <c r="E1085" s="120" t="s">
        <v>79</v>
      </c>
      <c r="F1085" s="121"/>
      <c r="G1085" s="122" t="s">
        <v>310</v>
      </c>
      <c r="H1085" s="213"/>
      <c r="I1085" s="207"/>
      <c r="J1085" s="207"/>
      <c r="K1085" s="207"/>
      <c r="L1085" s="207"/>
      <c r="M1085" s="207"/>
      <c r="N1085" s="207"/>
      <c r="O1085" s="207"/>
      <c r="P1085" s="123">
        <f t="shared" si="68"/>
        <v>0</v>
      </c>
      <c r="Q1085" s="208" t="str">
        <f t="shared" si="69"/>
        <v>Debil</v>
      </c>
      <c r="R1085" s="207" t="s">
        <v>516</v>
      </c>
      <c r="S1085" s="224" t="str">
        <f t="shared" si="70"/>
        <v>DebilFuerte</v>
      </c>
      <c r="T1085" s="224">
        <f>IFERROR(VLOOKUP(S1085,'Tablas de calculos'!$AU$16:$AV$24,2,FALSE),"")</f>
        <v>7</v>
      </c>
      <c r="U1085" s="208" t="str">
        <f>IFERROR(VLOOKUP(T1085,'Tablas de calculos'!$AV$16:$AY$24,4),"")</f>
        <v>Débil</v>
      </c>
      <c r="V1085" s="207" t="s">
        <v>576</v>
      </c>
      <c r="W1085" s="207" t="s">
        <v>578</v>
      </c>
      <c r="X1085" s="123" t="str">
        <f t="shared" si="71"/>
        <v>DébilNo disminuyeDirectamente</v>
      </c>
      <c r="Y1085" s="208" t="str">
        <f>IFERROR(VLOOKUP(X1085,'Tablas de calculos'!$AZ$4:$BE$11,5,FALSE),"")</f>
        <v/>
      </c>
      <c r="Z1085" s="208" t="str">
        <f>IFERROR(VLOOKUP(X1085,'Tablas de calculos'!$AZ$4:$BE$11,6,FALSE),"")</f>
        <v/>
      </c>
    </row>
    <row r="1086" spans="1:26" ht="105" x14ac:dyDescent="0.25">
      <c r="A1086" s="232" t="s">
        <v>1187</v>
      </c>
      <c r="B1086" s="61">
        <v>67</v>
      </c>
      <c r="C1086" s="205" t="str">
        <f>+VLOOKUP(Tabla9[[#This Row],[Cod. Riesgo]],Tabla_Riesgos[[Número]:[Tipo de Riesgo]],6,FALSE)</f>
        <v>Seguridad de la Información</v>
      </c>
      <c r="D1086" s="119" t="s">
        <v>676</v>
      </c>
      <c r="E1086" s="120" t="s">
        <v>677</v>
      </c>
      <c r="F1086" s="121"/>
      <c r="G1086" s="122" t="s">
        <v>312</v>
      </c>
      <c r="H1086" s="213"/>
      <c r="I1086" s="207"/>
      <c r="J1086" s="207"/>
      <c r="K1086" s="207"/>
      <c r="L1086" s="207"/>
      <c r="M1086" s="207"/>
      <c r="N1086" s="207"/>
      <c r="O1086" s="207"/>
      <c r="P1086" s="123">
        <f t="shared" si="68"/>
        <v>0</v>
      </c>
      <c r="Q1086" s="208" t="str">
        <f t="shared" si="69"/>
        <v>Debil</v>
      </c>
      <c r="R1086" s="207" t="s">
        <v>516</v>
      </c>
      <c r="S1086" s="224" t="str">
        <f t="shared" si="70"/>
        <v>DebilFuerte</v>
      </c>
      <c r="T1086" s="224">
        <f>IFERROR(VLOOKUP(S1086,'Tablas de calculos'!$AU$16:$AV$24,2,FALSE),"")</f>
        <v>7</v>
      </c>
      <c r="U1086" s="208" t="str">
        <f>IFERROR(VLOOKUP(T1086,'Tablas de calculos'!$AV$16:$AY$24,4),"")</f>
        <v>Débil</v>
      </c>
      <c r="V1086" s="207" t="s">
        <v>576</v>
      </c>
      <c r="W1086" s="207" t="s">
        <v>578</v>
      </c>
      <c r="X1086" s="123" t="str">
        <f t="shared" si="71"/>
        <v>DébilNo disminuyeDirectamente</v>
      </c>
      <c r="Y1086" s="208" t="str">
        <f>IFERROR(VLOOKUP(X1086,'Tablas de calculos'!$AZ$4:$BE$11,5,FALSE),"")</f>
        <v/>
      </c>
      <c r="Z1086" s="208" t="str">
        <f>IFERROR(VLOOKUP(X1086,'Tablas de calculos'!$AZ$4:$BE$11,6,FALSE),"")</f>
        <v/>
      </c>
    </row>
    <row r="1087" spans="1:26" ht="60" x14ac:dyDescent="0.25">
      <c r="A1087" s="232" t="s">
        <v>1187</v>
      </c>
      <c r="B1087" s="61">
        <v>67</v>
      </c>
      <c r="C1087" s="205" t="str">
        <f>+VLOOKUP(Tabla9[[#This Row],[Cod. Riesgo]],Tabla_Riesgos[[Número]:[Tipo de Riesgo]],6,FALSE)</f>
        <v>Seguridad de la Información</v>
      </c>
      <c r="D1087" s="119" t="s">
        <v>676</v>
      </c>
      <c r="E1087" s="120" t="s">
        <v>677</v>
      </c>
      <c r="F1087" s="121"/>
      <c r="G1087" s="122" t="s">
        <v>314</v>
      </c>
      <c r="H1087" s="213"/>
      <c r="I1087" s="207"/>
      <c r="J1087" s="207"/>
      <c r="K1087" s="207"/>
      <c r="L1087" s="207"/>
      <c r="M1087" s="207"/>
      <c r="N1087" s="207"/>
      <c r="O1087" s="207"/>
      <c r="P1087" s="123">
        <f t="shared" si="68"/>
        <v>0</v>
      </c>
      <c r="Q1087" s="208" t="str">
        <f t="shared" si="69"/>
        <v>Debil</v>
      </c>
      <c r="R1087" s="207" t="s">
        <v>516</v>
      </c>
      <c r="S1087" s="224" t="str">
        <f t="shared" si="70"/>
        <v>DebilFuerte</v>
      </c>
      <c r="T1087" s="224">
        <f>IFERROR(VLOOKUP(S1087,'Tablas de calculos'!$AU$16:$AV$24,2,FALSE),"")</f>
        <v>7</v>
      </c>
      <c r="U1087" s="208" t="str">
        <f>IFERROR(VLOOKUP(T1087,'Tablas de calculos'!$AV$16:$AY$24,4),"")</f>
        <v>Débil</v>
      </c>
      <c r="V1087" s="207" t="s">
        <v>576</v>
      </c>
      <c r="W1087" s="207" t="s">
        <v>578</v>
      </c>
      <c r="X1087" s="123" t="str">
        <f t="shared" si="71"/>
        <v>DébilNo disminuyeDirectamente</v>
      </c>
      <c r="Y1087" s="208" t="str">
        <f>IFERROR(VLOOKUP(X1087,'Tablas de calculos'!$AZ$4:$BE$11,5,FALSE),"")</f>
        <v/>
      </c>
      <c r="Z1087" s="208" t="str">
        <f>IFERROR(VLOOKUP(X1087,'Tablas de calculos'!$AZ$4:$BE$11,6,FALSE),"")</f>
        <v/>
      </c>
    </row>
    <row r="1088" spans="1:26" ht="60" x14ac:dyDescent="0.25">
      <c r="A1088" s="232" t="s">
        <v>1187</v>
      </c>
      <c r="B1088" s="61">
        <v>67</v>
      </c>
      <c r="C1088" s="205" t="str">
        <f>+VLOOKUP(Tabla9[[#This Row],[Cod. Riesgo]],Tabla_Riesgos[[Número]:[Tipo de Riesgo]],6,FALSE)</f>
        <v>Seguridad de la Información</v>
      </c>
      <c r="D1088" s="119" t="s">
        <v>676</v>
      </c>
      <c r="E1088" s="120" t="s">
        <v>677</v>
      </c>
      <c r="F1088" s="121"/>
      <c r="G1088" s="122" t="s">
        <v>231</v>
      </c>
      <c r="H1088" s="213"/>
      <c r="I1088" s="207"/>
      <c r="J1088" s="207"/>
      <c r="K1088" s="207"/>
      <c r="L1088" s="207"/>
      <c r="M1088" s="207"/>
      <c r="N1088" s="207"/>
      <c r="O1088" s="207"/>
      <c r="P1088" s="123">
        <f t="shared" si="68"/>
        <v>0</v>
      </c>
      <c r="Q1088" s="208" t="str">
        <f t="shared" si="69"/>
        <v>Debil</v>
      </c>
      <c r="R1088" s="207" t="s">
        <v>516</v>
      </c>
      <c r="S1088" s="224" t="str">
        <f t="shared" si="70"/>
        <v>DebilFuerte</v>
      </c>
      <c r="T1088" s="224">
        <f>IFERROR(VLOOKUP(S1088,'Tablas de calculos'!$AU$16:$AV$24,2,FALSE),"")</f>
        <v>7</v>
      </c>
      <c r="U1088" s="208" t="str">
        <f>IFERROR(VLOOKUP(T1088,'Tablas de calculos'!$AV$16:$AY$24,4),"")</f>
        <v>Débil</v>
      </c>
      <c r="V1088" s="207" t="s">
        <v>576</v>
      </c>
      <c r="W1088" s="207" t="s">
        <v>578</v>
      </c>
      <c r="X1088" s="123" t="str">
        <f t="shared" si="71"/>
        <v>DébilNo disminuyeDirectamente</v>
      </c>
      <c r="Y1088" s="208" t="str">
        <f>IFERROR(VLOOKUP(X1088,'Tablas de calculos'!$AZ$4:$BE$11,5,FALSE),"")</f>
        <v/>
      </c>
      <c r="Z1088" s="208" t="str">
        <f>IFERROR(VLOOKUP(X1088,'Tablas de calculos'!$AZ$4:$BE$11,6,FALSE),"")</f>
        <v/>
      </c>
    </row>
    <row r="1089" spans="1:26" ht="75" x14ac:dyDescent="0.25">
      <c r="A1089" s="232" t="s">
        <v>1187</v>
      </c>
      <c r="B1089" s="61">
        <v>67</v>
      </c>
      <c r="C1089" s="205" t="str">
        <f>+VLOOKUP(Tabla9[[#This Row],[Cod. Riesgo]],Tabla_Riesgos[[Número]:[Tipo de Riesgo]],6,FALSE)</f>
        <v>Seguridad de la Información</v>
      </c>
      <c r="D1089" s="119" t="s">
        <v>676</v>
      </c>
      <c r="E1089" s="120" t="s">
        <v>677</v>
      </c>
      <c r="F1089" s="121"/>
      <c r="G1089" s="122" t="s">
        <v>317</v>
      </c>
      <c r="H1089" s="213"/>
      <c r="I1089" s="207"/>
      <c r="J1089" s="207"/>
      <c r="K1089" s="207"/>
      <c r="L1089" s="207"/>
      <c r="M1089" s="207"/>
      <c r="N1089" s="207"/>
      <c r="O1089" s="207"/>
      <c r="P1089" s="123">
        <f t="shared" si="68"/>
        <v>0</v>
      </c>
      <c r="Q1089" s="208" t="str">
        <f t="shared" si="69"/>
        <v>Debil</v>
      </c>
      <c r="R1089" s="207" t="s">
        <v>516</v>
      </c>
      <c r="S1089" s="224" t="str">
        <f t="shared" si="70"/>
        <v>DebilFuerte</v>
      </c>
      <c r="T1089" s="224">
        <f>IFERROR(VLOOKUP(S1089,'Tablas de calculos'!$AU$16:$AV$24,2,FALSE),"")</f>
        <v>7</v>
      </c>
      <c r="U1089" s="208" t="str">
        <f>IFERROR(VLOOKUP(T1089,'Tablas de calculos'!$AV$16:$AY$24,4),"")</f>
        <v>Débil</v>
      </c>
      <c r="V1089" s="207" t="s">
        <v>576</v>
      </c>
      <c r="W1089" s="207" t="s">
        <v>578</v>
      </c>
      <c r="X1089" s="123" t="str">
        <f t="shared" si="71"/>
        <v>DébilNo disminuyeDirectamente</v>
      </c>
      <c r="Y1089" s="208" t="str">
        <f>IFERROR(VLOOKUP(X1089,'Tablas de calculos'!$AZ$4:$BE$11,5,FALSE),"")</f>
        <v/>
      </c>
      <c r="Z1089" s="208" t="str">
        <f>IFERROR(VLOOKUP(X1089,'Tablas de calculos'!$AZ$4:$BE$11,6,FALSE),"")</f>
        <v/>
      </c>
    </row>
    <row r="1090" spans="1:26" ht="45" x14ac:dyDescent="0.25">
      <c r="A1090" s="232" t="s">
        <v>1187</v>
      </c>
      <c r="B1090" s="61">
        <v>68</v>
      </c>
      <c r="C1090" s="205" t="str">
        <f>+VLOOKUP(Tabla9[[#This Row],[Cod. Riesgo]],Tabla_Riesgos[[Número]:[Tipo de Riesgo]],6,FALSE)</f>
        <v>Seguridad de la Información</v>
      </c>
      <c r="D1090" s="119" t="s">
        <v>102</v>
      </c>
      <c r="E1090" s="120" t="s">
        <v>81</v>
      </c>
      <c r="F1090" s="121"/>
      <c r="G1090" s="122" t="s">
        <v>319</v>
      </c>
      <c r="H1090" s="213"/>
      <c r="I1090" s="207"/>
      <c r="J1090" s="207"/>
      <c r="K1090" s="207"/>
      <c r="L1090" s="207"/>
      <c r="M1090" s="207"/>
      <c r="N1090" s="207"/>
      <c r="O1090" s="207"/>
      <c r="P1090" s="123">
        <f t="shared" si="68"/>
        <v>0</v>
      </c>
      <c r="Q1090" s="208" t="str">
        <f t="shared" si="69"/>
        <v>Debil</v>
      </c>
      <c r="R1090" s="207" t="s">
        <v>516</v>
      </c>
      <c r="S1090" s="224" t="str">
        <f t="shared" si="70"/>
        <v>DebilFuerte</v>
      </c>
      <c r="T1090" s="224">
        <f>IFERROR(VLOOKUP(S1090,'Tablas de calculos'!$AU$16:$AV$24,2,FALSE),"")</f>
        <v>7</v>
      </c>
      <c r="U1090" s="208" t="str">
        <f>IFERROR(VLOOKUP(T1090,'Tablas de calculos'!$AV$16:$AY$24,4),"")</f>
        <v>Débil</v>
      </c>
      <c r="V1090" s="207" t="s">
        <v>576</v>
      </c>
      <c r="W1090" s="207" t="s">
        <v>578</v>
      </c>
      <c r="X1090" s="123" t="str">
        <f t="shared" si="71"/>
        <v>DébilNo disminuyeDirectamente</v>
      </c>
      <c r="Y1090" s="208" t="str">
        <f>IFERROR(VLOOKUP(X1090,'Tablas de calculos'!$AZ$4:$BE$11,5,FALSE),"")</f>
        <v/>
      </c>
      <c r="Z1090" s="208" t="str">
        <f>IFERROR(VLOOKUP(X1090,'Tablas de calculos'!$AZ$4:$BE$11,6,FALSE),"")</f>
        <v/>
      </c>
    </row>
    <row r="1091" spans="1:26" ht="90" x14ac:dyDescent="0.25">
      <c r="A1091" s="232" t="s">
        <v>1187</v>
      </c>
      <c r="B1091" s="61">
        <v>70</v>
      </c>
      <c r="C1091" s="205" t="str">
        <f>+VLOOKUP(Tabla9[[#This Row],[Cod. Riesgo]],Tabla_Riesgos[[Número]:[Tipo de Riesgo]],6,FALSE)</f>
        <v>Seguridad de la Información</v>
      </c>
      <c r="D1091" s="119" t="s">
        <v>102</v>
      </c>
      <c r="E1091" s="120" t="s">
        <v>678</v>
      </c>
      <c r="F1091" s="121"/>
      <c r="G1091" s="122" t="s">
        <v>321</v>
      </c>
      <c r="H1091" s="213"/>
      <c r="I1091" s="207"/>
      <c r="J1091" s="207"/>
      <c r="K1091" s="207"/>
      <c r="L1091" s="207"/>
      <c r="M1091" s="207"/>
      <c r="N1091" s="207"/>
      <c r="O1091" s="207"/>
      <c r="P1091" s="123">
        <f t="shared" si="68"/>
        <v>0</v>
      </c>
      <c r="Q1091" s="208" t="str">
        <f t="shared" si="69"/>
        <v>Debil</v>
      </c>
      <c r="R1091" s="207" t="s">
        <v>516</v>
      </c>
      <c r="S1091" s="224" t="str">
        <f t="shared" si="70"/>
        <v>DebilFuerte</v>
      </c>
      <c r="T1091" s="224">
        <f>IFERROR(VLOOKUP(S1091,'Tablas de calculos'!$AU$16:$AV$24,2,FALSE),"")</f>
        <v>7</v>
      </c>
      <c r="U1091" s="208" t="str">
        <f>IFERROR(VLOOKUP(T1091,'Tablas de calculos'!$AV$16:$AY$24,4),"")</f>
        <v>Débil</v>
      </c>
      <c r="V1091" s="207" t="s">
        <v>576</v>
      </c>
      <c r="W1091" s="207" t="s">
        <v>578</v>
      </c>
      <c r="X1091" s="123" t="str">
        <f t="shared" si="71"/>
        <v>DébilNo disminuyeDirectamente</v>
      </c>
      <c r="Y1091" s="208" t="str">
        <f>IFERROR(VLOOKUP(X1091,'Tablas de calculos'!$AZ$4:$BE$11,5,FALSE),"")</f>
        <v/>
      </c>
      <c r="Z1091" s="208" t="str">
        <f>IFERROR(VLOOKUP(X1091,'Tablas de calculos'!$AZ$4:$BE$11,6,FALSE),"")</f>
        <v/>
      </c>
    </row>
    <row r="1092" spans="1:26" ht="60" x14ac:dyDescent="0.25">
      <c r="A1092" s="232" t="s">
        <v>1187</v>
      </c>
      <c r="B1092" s="61">
        <v>70</v>
      </c>
      <c r="C1092" s="205" t="str">
        <f>+VLOOKUP(Tabla9[[#This Row],[Cod. Riesgo]],Tabla_Riesgos[[Número]:[Tipo de Riesgo]],6,FALSE)</f>
        <v>Seguridad de la Información</v>
      </c>
      <c r="D1092" s="119" t="s">
        <v>102</v>
      </c>
      <c r="E1092" s="120" t="s">
        <v>678</v>
      </c>
      <c r="F1092" s="121"/>
      <c r="G1092" s="122" t="s">
        <v>323</v>
      </c>
      <c r="H1092" s="213"/>
      <c r="I1092" s="207"/>
      <c r="J1092" s="207"/>
      <c r="K1092" s="207"/>
      <c r="L1092" s="207"/>
      <c r="M1092" s="207"/>
      <c r="N1092" s="207"/>
      <c r="O1092" s="207"/>
      <c r="P1092" s="123">
        <f t="shared" si="68"/>
        <v>0</v>
      </c>
      <c r="Q1092" s="208" t="str">
        <f t="shared" si="69"/>
        <v>Debil</v>
      </c>
      <c r="R1092" s="207" t="s">
        <v>516</v>
      </c>
      <c r="S1092" s="224" t="str">
        <f t="shared" si="70"/>
        <v>DebilFuerte</v>
      </c>
      <c r="T1092" s="224">
        <f>IFERROR(VLOOKUP(S1092,'Tablas de calculos'!$AU$16:$AV$24,2,FALSE),"")</f>
        <v>7</v>
      </c>
      <c r="U1092" s="208" t="str">
        <f>IFERROR(VLOOKUP(T1092,'Tablas de calculos'!$AV$16:$AY$24,4),"")</f>
        <v>Débil</v>
      </c>
      <c r="V1092" s="207" t="s">
        <v>576</v>
      </c>
      <c r="W1092" s="207" t="s">
        <v>578</v>
      </c>
      <c r="X1092" s="123" t="str">
        <f t="shared" si="71"/>
        <v>DébilNo disminuyeDirectamente</v>
      </c>
      <c r="Y1092" s="208" t="str">
        <f>IFERROR(VLOOKUP(X1092,'Tablas de calculos'!$AZ$4:$BE$11,5,FALSE),"")</f>
        <v/>
      </c>
      <c r="Z1092" s="208" t="str">
        <f>IFERROR(VLOOKUP(X1092,'Tablas de calculos'!$AZ$4:$BE$11,6,FALSE),"")</f>
        <v/>
      </c>
    </row>
    <row r="1093" spans="1:26" ht="30" x14ac:dyDescent="0.25">
      <c r="A1093" s="232" t="s">
        <v>1187</v>
      </c>
      <c r="B1093" s="61">
        <v>70</v>
      </c>
      <c r="C1093" s="205" t="str">
        <f>+VLOOKUP(Tabla9[[#This Row],[Cod. Riesgo]],Tabla_Riesgos[[Número]:[Tipo de Riesgo]],6,FALSE)</f>
        <v>Seguridad de la Información</v>
      </c>
      <c r="D1093" s="119" t="s">
        <v>102</v>
      </c>
      <c r="E1093" s="120" t="s">
        <v>678</v>
      </c>
      <c r="F1093" s="121"/>
      <c r="G1093" s="122" t="s">
        <v>325</v>
      </c>
      <c r="H1093" s="213"/>
      <c r="I1093" s="207"/>
      <c r="J1093" s="207"/>
      <c r="K1093" s="207"/>
      <c r="L1093" s="207"/>
      <c r="M1093" s="207"/>
      <c r="N1093" s="207"/>
      <c r="O1093" s="207"/>
      <c r="P1093" s="123">
        <f t="shared" ref="P1093:P1156" si="72">IFERROR(IF(I1093="Asignado",15,0)+IF(J1093="Adecuado",15,0)+IF(K1093="Oportuna",15,0)+IF(L1093="Prevenir",15,0)+IF(L1093="Detectar",10,0)+IF(M1093="Confiable",15,0)+IF(N1093="Se investigan y resuelven oportunamente",15,0)+IF(O1093="Completa",10,0)+IF(O1093="Incompleta",5,0),"")</f>
        <v>0</v>
      </c>
      <c r="Q1093" s="208" t="str">
        <f t="shared" ref="Q1093:Q1156" si="73">IF(P1093&lt;86,"Debil",IF(P1093&lt;96,"Moderado","Fuerte"))</f>
        <v>Debil</v>
      </c>
      <c r="R1093" s="207" t="s">
        <v>516</v>
      </c>
      <c r="S1093" s="224" t="str">
        <f t="shared" ref="S1093:S1156" si="74">_xlfn.CONCAT(Q1093,R1093)</f>
        <v>DebilFuerte</v>
      </c>
      <c r="T1093" s="224">
        <f>IFERROR(VLOOKUP(S1093,'Tablas de calculos'!$AU$16:$AV$24,2,FALSE),"")</f>
        <v>7</v>
      </c>
      <c r="U1093" s="208" t="str">
        <f>IFERROR(VLOOKUP(T1093,'Tablas de calculos'!$AV$16:$AY$24,4),"")</f>
        <v>Débil</v>
      </c>
      <c r="V1093" s="207" t="s">
        <v>576</v>
      </c>
      <c r="W1093" s="207" t="s">
        <v>578</v>
      </c>
      <c r="X1093" s="123" t="str">
        <f t="shared" ref="X1093:X1156" si="75">CONCATENATE(U1093,V1093,W1093)</f>
        <v>DébilNo disminuyeDirectamente</v>
      </c>
      <c r="Y1093" s="208" t="str">
        <f>IFERROR(VLOOKUP(X1093,'Tablas de calculos'!$AZ$4:$BE$11,5,FALSE),"")</f>
        <v/>
      </c>
      <c r="Z1093" s="208" t="str">
        <f>IFERROR(VLOOKUP(X1093,'Tablas de calculos'!$AZ$4:$BE$11,6,FALSE),"")</f>
        <v/>
      </c>
    </row>
    <row r="1094" spans="1:26" ht="30" x14ac:dyDescent="0.25">
      <c r="A1094" s="232" t="s">
        <v>1187</v>
      </c>
      <c r="B1094" s="61">
        <v>70</v>
      </c>
      <c r="C1094" s="205" t="str">
        <f>+VLOOKUP(Tabla9[[#This Row],[Cod. Riesgo]],Tabla_Riesgos[[Número]:[Tipo de Riesgo]],6,FALSE)</f>
        <v>Seguridad de la Información</v>
      </c>
      <c r="D1094" s="119" t="s">
        <v>102</v>
      </c>
      <c r="E1094" s="120" t="s">
        <v>678</v>
      </c>
      <c r="F1094" s="121"/>
      <c r="G1094" s="122" t="s">
        <v>327</v>
      </c>
      <c r="H1094" s="213"/>
      <c r="I1094" s="207"/>
      <c r="J1094" s="207"/>
      <c r="K1094" s="207"/>
      <c r="L1094" s="207"/>
      <c r="M1094" s="207"/>
      <c r="N1094" s="207"/>
      <c r="O1094" s="207"/>
      <c r="P1094" s="123">
        <f t="shared" si="72"/>
        <v>0</v>
      </c>
      <c r="Q1094" s="208" t="str">
        <f t="shared" si="73"/>
        <v>Debil</v>
      </c>
      <c r="R1094" s="207" t="s">
        <v>516</v>
      </c>
      <c r="S1094" s="224" t="str">
        <f t="shared" si="74"/>
        <v>DebilFuerte</v>
      </c>
      <c r="T1094" s="224">
        <f>IFERROR(VLOOKUP(S1094,'Tablas de calculos'!$AU$16:$AV$24,2,FALSE),"")</f>
        <v>7</v>
      </c>
      <c r="U1094" s="208" t="str">
        <f>IFERROR(VLOOKUP(T1094,'Tablas de calculos'!$AV$16:$AY$24,4),"")</f>
        <v>Débil</v>
      </c>
      <c r="V1094" s="207" t="s">
        <v>576</v>
      </c>
      <c r="W1094" s="207" t="s">
        <v>578</v>
      </c>
      <c r="X1094" s="123" t="str">
        <f t="shared" si="75"/>
        <v>DébilNo disminuyeDirectamente</v>
      </c>
      <c r="Y1094" s="208" t="str">
        <f>IFERROR(VLOOKUP(X1094,'Tablas de calculos'!$AZ$4:$BE$11,5,FALSE),"")</f>
        <v/>
      </c>
      <c r="Z1094" s="208" t="str">
        <f>IFERROR(VLOOKUP(X1094,'Tablas de calculos'!$AZ$4:$BE$11,6,FALSE),"")</f>
        <v/>
      </c>
    </row>
    <row r="1095" spans="1:26" ht="30" x14ac:dyDescent="0.25">
      <c r="A1095" s="232" t="s">
        <v>1187</v>
      </c>
      <c r="B1095" s="61">
        <v>71</v>
      </c>
      <c r="C1095" s="205" t="str">
        <f>+VLOOKUP(Tabla9[[#This Row],[Cod. Riesgo]],Tabla_Riesgos[[Número]:[Tipo de Riesgo]],6,FALSE)</f>
        <v>Operativo</v>
      </c>
      <c r="D1095" s="119" t="s">
        <v>82</v>
      </c>
      <c r="E1095" s="120" t="s">
        <v>83</v>
      </c>
      <c r="F1095" s="121"/>
      <c r="G1095" s="122" t="s">
        <v>329</v>
      </c>
      <c r="H1095" s="213"/>
      <c r="I1095" s="207"/>
      <c r="J1095" s="207"/>
      <c r="K1095" s="207"/>
      <c r="L1095" s="207"/>
      <c r="M1095" s="207"/>
      <c r="N1095" s="207"/>
      <c r="O1095" s="207"/>
      <c r="P1095" s="123">
        <f t="shared" si="72"/>
        <v>0</v>
      </c>
      <c r="Q1095" s="208" t="str">
        <f t="shared" si="73"/>
        <v>Debil</v>
      </c>
      <c r="R1095" s="207" t="s">
        <v>516</v>
      </c>
      <c r="S1095" s="224" t="str">
        <f t="shared" si="74"/>
        <v>DebilFuerte</v>
      </c>
      <c r="T1095" s="224">
        <f>IFERROR(VLOOKUP(S1095,'Tablas de calculos'!$AU$16:$AV$24,2,FALSE),"")</f>
        <v>7</v>
      </c>
      <c r="U1095" s="208" t="str">
        <f>IFERROR(VLOOKUP(T1095,'Tablas de calculos'!$AV$16:$AY$24,4),"")</f>
        <v>Débil</v>
      </c>
      <c r="V1095" s="207" t="s">
        <v>576</v>
      </c>
      <c r="W1095" s="207" t="s">
        <v>578</v>
      </c>
      <c r="X1095" s="123" t="str">
        <f t="shared" si="75"/>
        <v>DébilNo disminuyeDirectamente</v>
      </c>
      <c r="Y1095" s="208" t="str">
        <f>IFERROR(VLOOKUP(X1095,'Tablas de calculos'!$AZ$4:$BE$11,5,FALSE),"")</f>
        <v/>
      </c>
      <c r="Z1095" s="208" t="str">
        <f>IFERROR(VLOOKUP(X1095,'Tablas de calculos'!$AZ$4:$BE$11,6,FALSE),"")</f>
        <v/>
      </c>
    </row>
    <row r="1096" spans="1:26" ht="30" x14ac:dyDescent="0.25">
      <c r="A1096" s="232" t="s">
        <v>1187</v>
      </c>
      <c r="B1096" s="61">
        <v>71</v>
      </c>
      <c r="C1096" s="205" t="str">
        <f>+VLOOKUP(Tabla9[[#This Row],[Cod. Riesgo]],Tabla_Riesgos[[Número]:[Tipo de Riesgo]],6,FALSE)</f>
        <v>Operativo</v>
      </c>
      <c r="D1096" s="119" t="s">
        <v>82</v>
      </c>
      <c r="E1096" s="120" t="s">
        <v>83</v>
      </c>
      <c r="F1096" s="121"/>
      <c r="G1096" s="122" t="s">
        <v>331</v>
      </c>
      <c r="H1096" s="213"/>
      <c r="I1096" s="207"/>
      <c r="J1096" s="207"/>
      <c r="K1096" s="207"/>
      <c r="L1096" s="207"/>
      <c r="M1096" s="207"/>
      <c r="N1096" s="207"/>
      <c r="O1096" s="207"/>
      <c r="P1096" s="123">
        <f t="shared" si="72"/>
        <v>0</v>
      </c>
      <c r="Q1096" s="208" t="str">
        <f t="shared" si="73"/>
        <v>Debil</v>
      </c>
      <c r="R1096" s="207" t="s">
        <v>516</v>
      </c>
      <c r="S1096" s="224" t="str">
        <f t="shared" si="74"/>
        <v>DebilFuerte</v>
      </c>
      <c r="T1096" s="224">
        <f>IFERROR(VLOOKUP(S1096,'Tablas de calculos'!$AU$16:$AV$24,2,FALSE),"")</f>
        <v>7</v>
      </c>
      <c r="U1096" s="208" t="str">
        <f>IFERROR(VLOOKUP(T1096,'Tablas de calculos'!$AV$16:$AY$24,4),"")</f>
        <v>Débil</v>
      </c>
      <c r="V1096" s="207" t="s">
        <v>576</v>
      </c>
      <c r="W1096" s="207" t="s">
        <v>578</v>
      </c>
      <c r="X1096" s="123" t="str">
        <f t="shared" si="75"/>
        <v>DébilNo disminuyeDirectamente</v>
      </c>
      <c r="Y1096" s="208" t="str">
        <f>IFERROR(VLOOKUP(X1096,'Tablas de calculos'!$AZ$4:$BE$11,5,FALSE),"")</f>
        <v/>
      </c>
      <c r="Z1096" s="208" t="str">
        <f>IFERROR(VLOOKUP(X1096,'Tablas de calculos'!$AZ$4:$BE$11,6,FALSE),"")</f>
        <v/>
      </c>
    </row>
    <row r="1097" spans="1:26" ht="60" x14ac:dyDescent="0.25">
      <c r="A1097" s="232" t="s">
        <v>1187</v>
      </c>
      <c r="B1097" s="61">
        <v>72</v>
      </c>
      <c r="C1097" s="205" t="str">
        <f>+VLOOKUP(Tabla9[[#This Row],[Cod. Riesgo]],Tabla_Riesgos[[Número]:[Tipo de Riesgo]],6,FALSE)</f>
        <v>Operativo</v>
      </c>
      <c r="D1097" s="119" t="s">
        <v>676</v>
      </c>
      <c r="E1097" s="120" t="s">
        <v>679</v>
      </c>
      <c r="F1097" s="121"/>
      <c r="G1097" s="122" t="s">
        <v>332</v>
      </c>
      <c r="H1097" s="213"/>
      <c r="I1097" s="207"/>
      <c r="J1097" s="207"/>
      <c r="K1097" s="207"/>
      <c r="L1097" s="207"/>
      <c r="M1097" s="207"/>
      <c r="N1097" s="207"/>
      <c r="O1097" s="207"/>
      <c r="P1097" s="123">
        <f t="shared" si="72"/>
        <v>0</v>
      </c>
      <c r="Q1097" s="208" t="str">
        <f t="shared" si="73"/>
        <v>Debil</v>
      </c>
      <c r="R1097" s="207" t="s">
        <v>516</v>
      </c>
      <c r="S1097" s="224" t="str">
        <f t="shared" si="74"/>
        <v>DebilFuerte</v>
      </c>
      <c r="T1097" s="224">
        <f>IFERROR(VLOOKUP(S1097,'Tablas de calculos'!$AU$16:$AV$24,2,FALSE),"")</f>
        <v>7</v>
      </c>
      <c r="U1097" s="208" t="str">
        <f>IFERROR(VLOOKUP(T1097,'Tablas de calculos'!$AV$16:$AY$24,4),"")</f>
        <v>Débil</v>
      </c>
      <c r="V1097" s="207" t="s">
        <v>576</v>
      </c>
      <c r="W1097" s="207" t="s">
        <v>578</v>
      </c>
      <c r="X1097" s="123" t="str">
        <f t="shared" si="75"/>
        <v>DébilNo disminuyeDirectamente</v>
      </c>
      <c r="Y1097" s="208" t="str">
        <f>IFERROR(VLOOKUP(X1097,'Tablas de calculos'!$AZ$4:$BE$11,5,FALSE),"")</f>
        <v/>
      </c>
      <c r="Z1097" s="208" t="str">
        <f>IFERROR(VLOOKUP(X1097,'Tablas de calculos'!$AZ$4:$BE$11,6,FALSE),"")</f>
        <v/>
      </c>
    </row>
    <row r="1098" spans="1:26" ht="45" x14ac:dyDescent="0.25">
      <c r="A1098" s="232" t="s">
        <v>1187</v>
      </c>
      <c r="B1098" s="61">
        <v>73</v>
      </c>
      <c r="C1098" s="205" t="str">
        <f>+VLOOKUP(Tabla9[[#This Row],[Cod. Riesgo]],Tabla_Riesgos[[Número]:[Tipo de Riesgo]],6,FALSE)</f>
        <v>Seguridad de la Información</v>
      </c>
      <c r="D1098" s="119" t="s">
        <v>102</v>
      </c>
      <c r="E1098" s="120" t="s">
        <v>86</v>
      </c>
      <c r="F1098" s="121"/>
      <c r="G1098" s="122" t="s">
        <v>333</v>
      </c>
      <c r="H1098" s="213"/>
      <c r="I1098" s="207"/>
      <c r="J1098" s="207"/>
      <c r="K1098" s="207"/>
      <c r="L1098" s="207"/>
      <c r="M1098" s="207"/>
      <c r="N1098" s="207"/>
      <c r="O1098" s="207"/>
      <c r="P1098" s="123">
        <f t="shared" si="72"/>
        <v>0</v>
      </c>
      <c r="Q1098" s="208" t="str">
        <f t="shared" si="73"/>
        <v>Debil</v>
      </c>
      <c r="R1098" s="207" t="s">
        <v>516</v>
      </c>
      <c r="S1098" s="224" t="str">
        <f t="shared" si="74"/>
        <v>DebilFuerte</v>
      </c>
      <c r="T1098" s="224">
        <f>IFERROR(VLOOKUP(S1098,'Tablas de calculos'!$AU$16:$AV$24,2,FALSE),"")</f>
        <v>7</v>
      </c>
      <c r="U1098" s="208" t="str">
        <f>IFERROR(VLOOKUP(T1098,'Tablas de calculos'!$AV$16:$AY$24,4),"")</f>
        <v>Débil</v>
      </c>
      <c r="V1098" s="207" t="s">
        <v>576</v>
      </c>
      <c r="W1098" s="207" t="s">
        <v>578</v>
      </c>
      <c r="X1098" s="123" t="str">
        <f t="shared" si="75"/>
        <v>DébilNo disminuyeDirectamente</v>
      </c>
      <c r="Y1098" s="208" t="str">
        <f>IFERROR(VLOOKUP(X1098,'Tablas de calculos'!$AZ$4:$BE$11,5,FALSE),"")</f>
        <v/>
      </c>
      <c r="Z1098" s="208" t="str">
        <f>IFERROR(VLOOKUP(X1098,'Tablas de calculos'!$AZ$4:$BE$11,6,FALSE),"")</f>
        <v/>
      </c>
    </row>
    <row r="1099" spans="1:26" ht="60" x14ac:dyDescent="0.25">
      <c r="A1099" s="232" t="s">
        <v>1187</v>
      </c>
      <c r="B1099" s="61">
        <v>76</v>
      </c>
      <c r="C1099" s="205" t="str">
        <f>+VLOOKUP(Tabla9[[#This Row],[Cod. Riesgo]],Tabla_Riesgos[[Número]:[Tipo de Riesgo]],6,FALSE)</f>
        <v>Operativo</v>
      </c>
      <c r="D1099" s="119" t="s">
        <v>26</v>
      </c>
      <c r="E1099" s="120" t="s">
        <v>747</v>
      </c>
      <c r="F1099" s="121"/>
      <c r="G1099" s="124"/>
      <c r="H1099" s="213"/>
      <c r="I1099" s="207"/>
      <c r="J1099" s="207"/>
      <c r="K1099" s="207"/>
      <c r="L1099" s="207"/>
      <c r="M1099" s="207"/>
      <c r="N1099" s="207"/>
      <c r="O1099" s="207"/>
      <c r="P1099" s="123">
        <f t="shared" si="72"/>
        <v>0</v>
      </c>
      <c r="Q1099" s="208" t="str">
        <f t="shared" si="73"/>
        <v>Debil</v>
      </c>
      <c r="R1099" s="207" t="s">
        <v>516</v>
      </c>
      <c r="S1099" s="224" t="str">
        <f t="shared" si="74"/>
        <v>DebilFuerte</v>
      </c>
      <c r="T1099" s="224">
        <f>IFERROR(VLOOKUP(S1099,'Tablas de calculos'!$AU$16:$AV$24,2,FALSE),"")</f>
        <v>7</v>
      </c>
      <c r="U1099" s="208" t="str">
        <f>IFERROR(VLOOKUP(T1099,'Tablas de calculos'!$AV$16:$AY$24,4),"")</f>
        <v>Débil</v>
      </c>
      <c r="V1099" s="207" t="s">
        <v>576</v>
      </c>
      <c r="W1099" s="207" t="s">
        <v>578</v>
      </c>
      <c r="X1099" s="123" t="str">
        <f t="shared" si="75"/>
        <v>DébilNo disminuyeDirectamente</v>
      </c>
      <c r="Y1099" s="208" t="str">
        <f>IFERROR(VLOOKUP(X1099,'Tablas de calculos'!$AZ$4:$BE$11,5,FALSE),"")</f>
        <v/>
      </c>
      <c r="Z1099" s="208" t="str">
        <f>IFERROR(VLOOKUP(X1099,'Tablas de calculos'!$AZ$4:$BE$11,6,FALSE),"")</f>
        <v/>
      </c>
    </row>
    <row r="1100" spans="1:26" ht="75" x14ac:dyDescent="0.25">
      <c r="A1100" s="232" t="s">
        <v>1187</v>
      </c>
      <c r="B1100" s="61">
        <v>77</v>
      </c>
      <c r="C1100" s="205" t="str">
        <f>+VLOOKUP(Tabla9[[#This Row],[Cod. Riesgo]],Tabla_Riesgos[[Número]:[Tipo de Riesgo]],6,FALSE)</f>
        <v>Operativo</v>
      </c>
      <c r="D1100" s="119" t="s">
        <v>12</v>
      </c>
      <c r="E1100" s="120" t="s">
        <v>89</v>
      </c>
      <c r="F1100" s="121"/>
      <c r="G1100" s="124"/>
      <c r="H1100" s="213"/>
      <c r="I1100" s="207"/>
      <c r="J1100" s="207"/>
      <c r="K1100" s="207"/>
      <c r="L1100" s="207"/>
      <c r="M1100" s="207"/>
      <c r="N1100" s="207"/>
      <c r="O1100" s="207"/>
      <c r="P1100" s="123">
        <f t="shared" si="72"/>
        <v>0</v>
      </c>
      <c r="Q1100" s="208" t="str">
        <f t="shared" si="73"/>
        <v>Debil</v>
      </c>
      <c r="R1100" s="207" t="s">
        <v>516</v>
      </c>
      <c r="S1100" s="224" t="str">
        <f t="shared" si="74"/>
        <v>DebilFuerte</v>
      </c>
      <c r="T1100" s="224">
        <f>IFERROR(VLOOKUP(S1100,'Tablas de calculos'!$AU$16:$AV$24,2,FALSE),"")</f>
        <v>7</v>
      </c>
      <c r="U1100" s="208" t="str">
        <f>IFERROR(VLOOKUP(T1100,'Tablas de calculos'!$AV$16:$AY$24,4),"")</f>
        <v>Débil</v>
      </c>
      <c r="V1100" s="207" t="s">
        <v>576</v>
      </c>
      <c r="W1100" s="207" t="s">
        <v>578</v>
      </c>
      <c r="X1100" s="123" t="str">
        <f t="shared" si="75"/>
        <v>DébilNo disminuyeDirectamente</v>
      </c>
      <c r="Y1100" s="208" t="str">
        <f>IFERROR(VLOOKUP(X1100,'Tablas de calculos'!$AZ$4:$BE$11,5,FALSE),"")</f>
        <v/>
      </c>
      <c r="Z1100" s="208" t="str">
        <f>IFERROR(VLOOKUP(X1100,'Tablas de calculos'!$AZ$4:$BE$11,6,FALSE),"")</f>
        <v/>
      </c>
    </row>
    <row r="1101" spans="1:26" ht="60" x14ac:dyDescent="0.25">
      <c r="A1101" s="232" t="s">
        <v>1187</v>
      </c>
      <c r="B1101" s="61">
        <v>78</v>
      </c>
      <c r="C1101" s="205" t="str">
        <f>+VLOOKUP(Tabla9[[#This Row],[Cod. Riesgo]],Tabla_Riesgos[[Número]:[Tipo de Riesgo]],6,FALSE)</f>
        <v>Seguridad de la Información</v>
      </c>
      <c r="D1101" s="119" t="s">
        <v>26</v>
      </c>
      <c r="E1101" s="120" t="s">
        <v>682</v>
      </c>
      <c r="F1101" s="121"/>
      <c r="G1101" s="124"/>
      <c r="H1101" s="213"/>
      <c r="I1101" s="207"/>
      <c r="J1101" s="207"/>
      <c r="K1101" s="207"/>
      <c r="L1101" s="207"/>
      <c r="M1101" s="207"/>
      <c r="N1101" s="207"/>
      <c r="O1101" s="207"/>
      <c r="P1101" s="123">
        <f t="shared" si="72"/>
        <v>0</v>
      </c>
      <c r="Q1101" s="208" t="str">
        <f t="shared" si="73"/>
        <v>Debil</v>
      </c>
      <c r="R1101" s="207" t="s">
        <v>516</v>
      </c>
      <c r="S1101" s="224" t="str">
        <f t="shared" si="74"/>
        <v>DebilFuerte</v>
      </c>
      <c r="T1101" s="224">
        <f>IFERROR(VLOOKUP(S1101,'Tablas de calculos'!$AU$16:$AV$24,2,FALSE),"")</f>
        <v>7</v>
      </c>
      <c r="U1101" s="208" t="str">
        <f>IFERROR(VLOOKUP(T1101,'Tablas de calculos'!$AV$16:$AY$24,4),"")</f>
        <v>Débil</v>
      </c>
      <c r="V1101" s="207" t="s">
        <v>576</v>
      </c>
      <c r="W1101" s="207" t="s">
        <v>578</v>
      </c>
      <c r="X1101" s="123" t="str">
        <f t="shared" si="75"/>
        <v>DébilNo disminuyeDirectamente</v>
      </c>
      <c r="Y1101" s="208" t="str">
        <f>IFERROR(VLOOKUP(X1101,'Tablas de calculos'!$AZ$4:$BE$11,5,FALSE),"")</f>
        <v/>
      </c>
      <c r="Z1101" s="208" t="str">
        <f>IFERROR(VLOOKUP(X1101,'Tablas de calculos'!$AZ$4:$BE$11,6,FALSE),"")</f>
        <v/>
      </c>
    </row>
    <row r="1102" spans="1:26" ht="45" x14ac:dyDescent="0.25">
      <c r="A1102" s="232" t="s">
        <v>1187</v>
      </c>
      <c r="B1102" s="61">
        <v>79</v>
      </c>
      <c r="C1102" s="205" t="str">
        <f>+VLOOKUP(Tabla9[[#This Row],[Cod. Riesgo]],Tabla_Riesgos[[Número]:[Tipo de Riesgo]],6,FALSE)</f>
        <v>Operativo</v>
      </c>
      <c r="D1102" s="119" t="s">
        <v>12</v>
      </c>
      <c r="E1102" s="120" t="s">
        <v>637</v>
      </c>
      <c r="F1102" s="121"/>
      <c r="G1102" s="124"/>
      <c r="H1102" s="213"/>
      <c r="I1102" s="207"/>
      <c r="J1102" s="207"/>
      <c r="K1102" s="207"/>
      <c r="L1102" s="207"/>
      <c r="M1102" s="207"/>
      <c r="N1102" s="207"/>
      <c r="O1102" s="207"/>
      <c r="P1102" s="123">
        <f t="shared" si="72"/>
        <v>0</v>
      </c>
      <c r="Q1102" s="208" t="str">
        <f t="shared" si="73"/>
        <v>Debil</v>
      </c>
      <c r="R1102" s="207" t="s">
        <v>516</v>
      </c>
      <c r="S1102" s="224" t="str">
        <f t="shared" si="74"/>
        <v>DebilFuerte</v>
      </c>
      <c r="T1102" s="224">
        <f>IFERROR(VLOOKUP(S1102,'Tablas de calculos'!$AU$16:$AV$24,2,FALSE),"")</f>
        <v>7</v>
      </c>
      <c r="U1102" s="208" t="str">
        <f>IFERROR(VLOOKUP(T1102,'Tablas de calculos'!$AV$16:$AY$24,4),"")</f>
        <v>Débil</v>
      </c>
      <c r="V1102" s="207" t="s">
        <v>576</v>
      </c>
      <c r="W1102" s="207" t="s">
        <v>578</v>
      </c>
      <c r="X1102" s="123" t="str">
        <f t="shared" si="75"/>
        <v>DébilNo disminuyeDirectamente</v>
      </c>
      <c r="Y1102" s="208" t="str">
        <f>IFERROR(VLOOKUP(X1102,'Tablas de calculos'!$AZ$4:$BE$11,5,FALSE),"")</f>
        <v/>
      </c>
      <c r="Z1102" s="208" t="str">
        <f>IFERROR(VLOOKUP(X1102,'Tablas de calculos'!$AZ$4:$BE$11,6,FALSE),"")</f>
        <v/>
      </c>
    </row>
    <row r="1103" spans="1:26" ht="30" x14ac:dyDescent="0.25">
      <c r="A1103" s="232" t="s">
        <v>1187</v>
      </c>
      <c r="B1103" s="61">
        <v>80</v>
      </c>
      <c r="C1103" s="205" t="str">
        <f>+VLOOKUP(Tabla9[[#This Row],[Cod. Riesgo]],Tabla_Riesgos[[Número]:[Tipo de Riesgo]],6,FALSE)</f>
        <v>Operativo</v>
      </c>
      <c r="D1103" s="119" t="s">
        <v>55</v>
      </c>
      <c r="E1103" s="120" t="s">
        <v>90</v>
      </c>
      <c r="F1103" s="121"/>
      <c r="G1103" s="124"/>
      <c r="H1103" s="213"/>
      <c r="I1103" s="207"/>
      <c r="J1103" s="207"/>
      <c r="K1103" s="207"/>
      <c r="L1103" s="207"/>
      <c r="M1103" s="207"/>
      <c r="N1103" s="207"/>
      <c r="O1103" s="207"/>
      <c r="P1103" s="123">
        <f t="shared" si="72"/>
        <v>0</v>
      </c>
      <c r="Q1103" s="208" t="str">
        <f t="shared" si="73"/>
        <v>Debil</v>
      </c>
      <c r="R1103" s="207" t="s">
        <v>516</v>
      </c>
      <c r="S1103" s="224" t="str">
        <f t="shared" si="74"/>
        <v>DebilFuerte</v>
      </c>
      <c r="T1103" s="224">
        <f>IFERROR(VLOOKUP(S1103,'Tablas de calculos'!$AU$16:$AV$24,2,FALSE),"")</f>
        <v>7</v>
      </c>
      <c r="U1103" s="208" t="str">
        <f>IFERROR(VLOOKUP(T1103,'Tablas de calculos'!$AV$16:$AY$24,4),"")</f>
        <v>Débil</v>
      </c>
      <c r="V1103" s="207" t="s">
        <v>576</v>
      </c>
      <c r="W1103" s="207" t="s">
        <v>578</v>
      </c>
      <c r="X1103" s="123" t="str">
        <f t="shared" si="75"/>
        <v>DébilNo disminuyeDirectamente</v>
      </c>
      <c r="Y1103" s="208" t="str">
        <f>IFERROR(VLOOKUP(X1103,'Tablas de calculos'!$AZ$4:$BE$11,5,FALSE),"")</f>
        <v/>
      </c>
      <c r="Z1103" s="208" t="str">
        <f>IFERROR(VLOOKUP(X1103,'Tablas de calculos'!$AZ$4:$BE$11,6,FALSE),"")</f>
        <v/>
      </c>
    </row>
    <row r="1104" spans="1:26" ht="45" x14ac:dyDescent="0.25">
      <c r="A1104" s="232" t="s">
        <v>1187</v>
      </c>
      <c r="B1104" s="14">
        <v>81</v>
      </c>
      <c r="C1104" s="205" t="str">
        <f>+VLOOKUP(Tabla9[[#This Row],[Cod. Riesgo]],Tabla_Riesgos[[Número]:[Tipo de Riesgo]],6,FALSE)</f>
        <v>Operativo</v>
      </c>
      <c r="D1104" s="119" t="s">
        <v>26</v>
      </c>
      <c r="E1104" s="120" t="s">
        <v>751</v>
      </c>
      <c r="F1104" s="121"/>
      <c r="G1104" s="125" t="s">
        <v>334</v>
      </c>
      <c r="H1104" s="213"/>
      <c r="I1104" s="207"/>
      <c r="J1104" s="207"/>
      <c r="K1104" s="207"/>
      <c r="L1104" s="207"/>
      <c r="M1104" s="207"/>
      <c r="N1104" s="207"/>
      <c r="O1104" s="207"/>
      <c r="P1104" s="123">
        <f t="shared" si="72"/>
        <v>0</v>
      </c>
      <c r="Q1104" s="208" t="str">
        <f t="shared" si="73"/>
        <v>Debil</v>
      </c>
      <c r="R1104" s="207" t="s">
        <v>516</v>
      </c>
      <c r="S1104" s="224" t="str">
        <f t="shared" si="74"/>
        <v>DebilFuerte</v>
      </c>
      <c r="T1104" s="224">
        <f>IFERROR(VLOOKUP(S1104,'Tablas de calculos'!$AU$16:$AV$24,2,FALSE),"")</f>
        <v>7</v>
      </c>
      <c r="U1104" s="208" t="str">
        <f>IFERROR(VLOOKUP(T1104,'Tablas de calculos'!$AV$16:$AY$24,4),"")</f>
        <v>Débil</v>
      </c>
      <c r="V1104" s="207" t="s">
        <v>576</v>
      </c>
      <c r="W1104" s="207" t="s">
        <v>578</v>
      </c>
      <c r="X1104" s="123" t="str">
        <f t="shared" si="75"/>
        <v>DébilNo disminuyeDirectamente</v>
      </c>
      <c r="Y1104" s="208" t="str">
        <f>IFERROR(VLOOKUP(X1104,'Tablas de calculos'!$AZ$4:$BE$11,5,FALSE),"")</f>
        <v/>
      </c>
      <c r="Z1104" s="208" t="str">
        <f>IFERROR(VLOOKUP(X1104,'Tablas de calculos'!$AZ$4:$BE$11,6,FALSE),"")</f>
        <v/>
      </c>
    </row>
    <row r="1105" spans="1:26" ht="60" x14ac:dyDescent="0.25">
      <c r="A1105" s="232" t="s">
        <v>1187</v>
      </c>
      <c r="B1105" s="14">
        <v>81</v>
      </c>
      <c r="C1105" s="205" t="str">
        <f>+VLOOKUP(Tabla9[[#This Row],[Cod. Riesgo]],Tabla_Riesgos[[Número]:[Tipo de Riesgo]],6,FALSE)</f>
        <v>Operativo</v>
      </c>
      <c r="D1105" s="119" t="s">
        <v>26</v>
      </c>
      <c r="E1105" s="120" t="s">
        <v>751</v>
      </c>
      <c r="F1105" s="121"/>
      <c r="G1105" s="125" t="s">
        <v>335</v>
      </c>
      <c r="H1105" s="213"/>
      <c r="I1105" s="207"/>
      <c r="J1105" s="207"/>
      <c r="K1105" s="207"/>
      <c r="L1105" s="207"/>
      <c r="M1105" s="207"/>
      <c r="N1105" s="207"/>
      <c r="O1105" s="207"/>
      <c r="P1105" s="123">
        <f t="shared" si="72"/>
        <v>0</v>
      </c>
      <c r="Q1105" s="208" t="str">
        <f t="shared" si="73"/>
        <v>Debil</v>
      </c>
      <c r="R1105" s="207" t="s">
        <v>516</v>
      </c>
      <c r="S1105" s="224" t="str">
        <f t="shared" si="74"/>
        <v>DebilFuerte</v>
      </c>
      <c r="T1105" s="224">
        <f>IFERROR(VLOOKUP(S1105,'Tablas de calculos'!$AU$16:$AV$24,2,FALSE),"")</f>
        <v>7</v>
      </c>
      <c r="U1105" s="208" t="str">
        <f>IFERROR(VLOOKUP(T1105,'Tablas de calculos'!$AV$16:$AY$24,4),"")</f>
        <v>Débil</v>
      </c>
      <c r="V1105" s="207" t="s">
        <v>576</v>
      </c>
      <c r="W1105" s="207" t="s">
        <v>578</v>
      </c>
      <c r="X1105" s="123" t="str">
        <f t="shared" si="75"/>
        <v>DébilNo disminuyeDirectamente</v>
      </c>
      <c r="Y1105" s="208" t="str">
        <f>IFERROR(VLOOKUP(X1105,'Tablas de calculos'!$AZ$4:$BE$11,5,FALSE),"")</f>
        <v/>
      </c>
      <c r="Z1105" s="208" t="str">
        <f>IFERROR(VLOOKUP(X1105,'Tablas de calculos'!$AZ$4:$BE$11,6,FALSE),"")</f>
        <v/>
      </c>
    </row>
    <row r="1106" spans="1:26" ht="60" x14ac:dyDescent="0.25">
      <c r="A1106" s="232" t="s">
        <v>1187</v>
      </c>
      <c r="B1106" s="14">
        <v>81</v>
      </c>
      <c r="C1106" s="205" t="str">
        <f>+VLOOKUP(Tabla9[[#This Row],[Cod. Riesgo]],Tabla_Riesgos[[Número]:[Tipo de Riesgo]],6,FALSE)</f>
        <v>Operativo</v>
      </c>
      <c r="D1106" s="119" t="s">
        <v>26</v>
      </c>
      <c r="E1106" s="120" t="s">
        <v>751</v>
      </c>
      <c r="F1106" s="121"/>
      <c r="G1106" s="125" t="s">
        <v>336</v>
      </c>
      <c r="H1106" s="213"/>
      <c r="I1106" s="207"/>
      <c r="J1106" s="207"/>
      <c r="K1106" s="207"/>
      <c r="L1106" s="207"/>
      <c r="M1106" s="207"/>
      <c r="N1106" s="207"/>
      <c r="O1106" s="207"/>
      <c r="P1106" s="123">
        <f t="shared" si="72"/>
        <v>0</v>
      </c>
      <c r="Q1106" s="208" t="str">
        <f t="shared" si="73"/>
        <v>Debil</v>
      </c>
      <c r="R1106" s="207" t="s">
        <v>516</v>
      </c>
      <c r="S1106" s="224" t="str">
        <f t="shared" si="74"/>
        <v>DebilFuerte</v>
      </c>
      <c r="T1106" s="224">
        <f>IFERROR(VLOOKUP(S1106,'Tablas de calculos'!$AU$16:$AV$24,2,FALSE),"")</f>
        <v>7</v>
      </c>
      <c r="U1106" s="208" t="str">
        <f>IFERROR(VLOOKUP(T1106,'Tablas de calculos'!$AV$16:$AY$24,4),"")</f>
        <v>Débil</v>
      </c>
      <c r="V1106" s="207" t="s">
        <v>576</v>
      </c>
      <c r="W1106" s="207" t="s">
        <v>578</v>
      </c>
      <c r="X1106" s="123" t="str">
        <f t="shared" si="75"/>
        <v>DébilNo disminuyeDirectamente</v>
      </c>
      <c r="Y1106" s="208" t="str">
        <f>IFERROR(VLOOKUP(X1106,'Tablas de calculos'!$AZ$4:$BE$11,5,FALSE),"")</f>
        <v/>
      </c>
      <c r="Z1106" s="208" t="str">
        <f>IFERROR(VLOOKUP(X1106,'Tablas de calculos'!$AZ$4:$BE$11,6,FALSE),"")</f>
        <v/>
      </c>
    </row>
    <row r="1107" spans="1:26" ht="75" x14ac:dyDescent="0.25">
      <c r="A1107" s="232" t="s">
        <v>1187</v>
      </c>
      <c r="B1107" s="14">
        <v>81</v>
      </c>
      <c r="C1107" s="205" t="str">
        <f>+VLOOKUP(Tabla9[[#This Row],[Cod. Riesgo]],Tabla_Riesgos[[Número]:[Tipo de Riesgo]],6,FALSE)</f>
        <v>Operativo</v>
      </c>
      <c r="D1107" s="119" t="s">
        <v>26</v>
      </c>
      <c r="E1107" s="120" t="s">
        <v>751</v>
      </c>
      <c r="F1107" s="121"/>
      <c r="G1107" s="125" t="s">
        <v>337</v>
      </c>
      <c r="H1107" s="213"/>
      <c r="I1107" s="207"/>
      <c r="J1107" s="207"/>
      <c r="K1107" s="207"/>
      <c r="L1107" s="207"/>
      <c r="M1107" s="207"/>
      <c r="N1107" s="207"/>
      <c r="O1107" s="207"/>
      <c r="P1107" s="123">
        <f t="shared" si="72"/>
        <v>0</v>
      </c>
      <c r="Q1107" s="208" t="str">
        <f t="shared" si="73"/>
        <v>Debil</v>
      </c>
      <c r="R1107" s="207" t="s">
        <v>516</v>
      </c>
      <c r="S1107" s="224" t="str">
        <f t="shared" si="74"/>
        <v>DebilFuerte</v>
      </c>
      <c r="T1107" s="224">
        <f>IFERROR(VLOOKUP(S1107,'Tablas de calculos'!$AU$16:$AV$24,2,FALSE),"")</f>
        <v>7</v>
      </c>
      <c r="U1107" s="208" t="str">
        <f>IFERROR(VLOOKUP(T1107,'Tablas de calculos'!$AV$16:$AY$24,4),"")</f>
        <v>Débil</v>
      </c>
      <c r="V1107" s="207" t="s">
        <v>576</v>
      </c>
      <c r="W1107" s="207" t="s">
        <v>578</v>
      </c>
      <c r="X1107" s="123" t="str">
        <f t="shared" si="75"/>
        <v>DébilNo disminuyeDirectamente</v>
      </c>
      <c r="Y1107" s="208" t="str">
        <f>IFERROR(VLOOKUP(X1107,'Tablas de calculos'!$AZ$4:$BE$11,5,FALSE),"")</f>
        <v/>
      </c>
      <c r="Z1107" s="208" t="str">
        <f>IFERROR(VLOOKUP(X1107,'Tablas de calculos'!$AZ$4:$BE$11,6,FALSE),"")</f>
        <v/>
      </c>
    </row>
    <row r="1108" spans="1:26" ht="60" x14ac:dyDescent="0.25">
      <c r="A1108" s="232" t="s">
        <v>1187</v>
      </c>
      <c r="B1108" s="14">
        <v>82</v>
      </c>
      <c r="C1108" s="205" t="str">
        <f>+VLOOKUP(Tabla9[[#This Row],[Cod. Riesgo]],Tabla_Riesgos[[Número]:[Tipo de Riesgo]],6,FALSE)</f>
        <v>Operativo</v>
      </c>
      <c r="D1108" s="119" t="s">
        <v>26</v>
      </c>
      <c r="E1108" s="120" t="s">
        <v>1160</v>
      </c>
      <c r="F1108" s="121"/>
      <c r="G1108" s="125" t="s">
        <v>338</v>
      </c>
      <c r="H1108" s="213"/>
      <c r="I1108" s="207"/>
      <c r="J1108" s="207"/>
      <c r="K1108" s="207"/>
      <c r="L1108" s="207"/>
      <c r="M1108" s="207"/>
      <c r="N1108" s="207"/>
      <c r="O1108" s="207"/>
      <c r="P1108" s="123">
        <f t="shared" si="72"/>
        <v>0</v>
      </c>
      <c r="Q1108" s="208" t="str">
        <f t="shared" si="73"/>
        <v>Debil</v>
      </c>
      <c r="R1108" s="207" t="s">
        <v>516</v>
      </c>
      <c r="S1108" s="224" t="str">
        <f t="shared" si="74"/>
        <v>DebilFuerte</v>
      </c>
      <c r="T1108" s="224">
        <f>IFERROR(VLOOKUP(S1108,'Tablas de calculos'!$AU$16:$AV$24,2,FALSE),"")</f>
        <v>7</v>
      </c>
      <c r="U1108" s="208" t="str">
        <f>IFERROR(VLOOKUP(T1108,'Tablas de calculos'!$AV$16:$AY$24,4),"")</f>
        <v>Débil</v>
      </c>
      <c r="V1108" s="207" t="s">
        <v>576</v>
      </c>
      <c r="W1108" s="207" t="s">
        <v>578</v>
      </c>
      <c r="X1108" s="123" t="str">
        <f t="shared" si="75"/>
        <v>DébilNo disminuyeDirectamente</v>
      </c>
      <c r="Y1108" s="208" t="str">
        <f>IFERROR(VLOOKUP(X1108,'Tablas de calculos'!$AZ$4:$BE$11,5,FALSE),"")</f>
        <v/>
      </c>
      <c r="Z1108" s="208" t="str">
        <f>IFERROR(VLOOKUP(X1108,'Tablas de calculos'!$AZ$4:$BE$11,6,FALSE),"")</f>
        <v/>
      </c>
    </row>
    <row r="1109" spans="1:26" ht="60" x14ac:dyDescent="0.25">
      <c r="A1109" s="232" t="s">
        <v>1187</v>
      </c>
      <c r="B1109" s="14">
        <v>82</v>
      </c>
      <c r="C1109" s="205" t="str">
        <f>+VLOOKUP(Tabla9[[#This Row],[Cod. Riesgo]],Tabla_Riesgos[[Número]:[Tipo de Riesgo]],6,FALSE)</f>
        <v>Operativo</v>
      </c>
      <c r="D1109" s="119" t="s">
        <v>26</v>
      </c>
      <c r="E1109" s="120" t="s">
        <v>1160</v>
      </c>
      <c r="F1109" s="121"/>
      <c r="G1109" s="125" t="s">
        <v>339</v>
      </c>
      <c r="H1109" s="213"/>
      <c r="I1109" s="207"/>
      <c r="J1109" s="207"/>
      <c r="K1109" s="207"/>
      <c r="L1109" s="207"/>
      <c r="M1109" s="207"/>
      <c r="N1109" s="207"/>
      <c r="O1109" s="207"/>
      <c r="P1109" s="123">
        <f t="shared" si="72"/>
        <v>0</v>
      </c>
      <c r="Q1109" s="208" t="str">
        <f t="shared" si="73"/>
        <v>Debil</v>
      </c>
      <c r="R1109" s="207" t="s">
        <v>516</v>
      </c>
      <c r="S1109" s="224" t="str">
        <f t="shared" si="74"/>
        <v>DebilFuerte</v>
      </c>
      <c r="T1109" s="224">
        <f>IFERROR(VLOOKUP(S1109,'Tablas de calculos'!$AU$16:$AV$24,2,FALSE),"")</f>
        <v>7</v>
      </c>
      <c r="U1109" s="208" t="str">
        <f>IFERROR(VLOOKUP(T1109,'Tablas de calculos'!$AV$16:$AY$24,4),"")</f>
        <v>Débil</v>
      </c>
      <c r="V1109" s="207" t="s">
        <v>576</v>
      </c>
      <c r="W1109" s="207" t="s">
        <v>578</v>
      </c>
      <c r="X1109" s="123" t="str">
        <f t="shared" si="75"/>
        <v>DébilNo disminuyeDirectamente</v>
      </c>
      <c r="Y1109" s="208" t="str">
        <f>IFERROR(VLOOKUP(X1109,'Tablas de calculos'!$AZ$4:$BE$11,5,FALSE),"")</f>
        <v/>
      </c>
      <c r="Z1109" s="208" t="str">
        <f>IFERROR(VLOOKUP(X1109,'Tablas de calculos'!$AZ$4:$BE$11,6,FALSE),"")</f>
        <v/>
      </c>
    </row>
    <row r="1110" spans="1:26" ht="60" x14ac:dyDescent="0.25">
      <c r="A1110" s="232" t="s">
        <v>1187</v>
      </c>
      <c r="B1110" s="14">
        <v>82</v>
      </c>
      <c r="C1110" s="205" t="str">
        <f>+VLOOKUP(Tabla9[[#This Row],[Cod. Riesgo]],Tabla_Riesgos[[Número]:[Tipo de Riesgo]],6,FALSE)</f>
        <v>Operativo</v>
      </c>
      <c r="D1110" s="119" t="s">
        <v>26</v>
      </c>
      <c r="E1110" s="120" t="s">
        <v>1160</v>
      </c>
      <c r="F1110" s="121"/>
      <c r="G1110" s="125" t="s">
        <v>340</v>
      </c>
      <c r="H1110" s="213"/>
      <c r="I1110" s="207"/>
      <c r="J1110" s="207"/>
      <c r="K1110" s="207"/>
      <c r="L1110" s="207"/>
      <c r="M1110" s="207"/>
      <c r="N1110" s="207"/>
      <c r="O1110" s="207"/>
      <c r="P1110" s="123">
        <f t="shared" si="72"/>
        <v>0</v>
      </c>
      <c r="Q1110" s="208" t="str">
        <f t="shared" si="73"/>
        <v>Debil</v>
      </c>
      <c r="R1110" s="207" t="s">
        <v>516</v>
      </c>
      <c r="S1110" s="224" t="str">
        <f t="shared" si="74"/>
        <v>DebilFuerte</v>
      </c>
      <c r="T1110" s="224">
        <f>IFERROR(VLOOKUP(S1110,'Tablas de calculos'!$AU$16:$AV$24,2,FALSE),"")</f>
        <v>7</v>
      </c>
      <c r="U1110" s="208" t="str">
        <f>IFERROR(VLOOKUP(T1110,'Tablas de calculos'!$AV$16:$AY$24,4),"")</f>
        <v>Débil</v>
      </c>
      <c r="V1110" s="207" t="s">
        <v>576</v>
      </c>
      <c r="W1110" s="207" t="s">
        <v>578</v>
      </c>
      <c r="X1110" s="123" t="str">
        <f t="shared" si="75"/>
        <v>DébilNo disminuyeDirectamente</v>
      </c>
      <c r="Y1110" s="208" t="str">
        <f>IFERROR(VLOOKUP(X1110,'Tablas de calculos'!$AZ$4:$BE$11,5,FALSE),"")</f>
        <v/>
      </c>
      <c r="Z1110" s="208" t="str">
        <f>IFERROR(VLOOKUP(X1110,'Tablas de calculos'!$AZ$4:$BE$11,6,FALSE),"")</f>
        <v/>
      </c>
    </row>
    <row r="1111" spans="1:26" ht="60" x14ac:dyDescent="0.25">
      <c r="A1111" s="232" t="s">
        <v>1187</v>
      </c>
      <c r="B1111" s="14">
        <v>82</v>
      </c>
      <c r="C1111" s="205" t="str">
        <f>+VLOOKUP(Tabla9[[#This Row],[Cod. Riesgo]],Tabla_Riesgos[[Número]:[Tipo de Riesgo]],6,FALSE)</f>
        <v>Operativo</v>
      </c>
      <c r="D1111" s="119" t="s">
        <v>26</v>
      </c>
      <c r="E1111" s="120" t="s">
        <v>1160</v>
      </c>
      <c r="F1111" s="121"/>
      <c r="G1111" s="125" t="s">
        <v>338</v>
      </c>
      <c r="H1111" s="213"/>
      <c r="I1111" s="207"/>
      <c r="J1111" s="207"/>
      <c r="K1111" s="207"/>
      <c r="L1111" s="207"/>
      <c r="M1111" s="207"/>
      <c r="N1111" s="207"/>
      <c r="O1111" s="207"/>
      <c r="P1111" s="123">
        <f t="shared" si="72"/>
        <v>0</v>
      </c>
      <c r="Q1111" s="208" t="str">
        <f t="shared" si="73"/>
        <v>Debil</v>
      </c>
      <c r="R1111" s="207" t="s">
        <v>516</v>
      </c>
      <c r="S1111" s="224" t="str">
        <f t="shared" si="74"/>
        <v>DebilFuerte</v>
      </c>
      <c r="T1111" s="224">
        <f>IFERROR(VLOOKUP(S1111,'Tablas de calculos'!$AU$16:$AV$24,2,FALSE),"")</f>
        <v>7</v>
      </c>
      <c r="U1111" s="208" t="str">
        <f>IFERROR(VLOOKUP(T1111,'Tablas de calculos'!$AV$16:$AY$24,4),"")</f>
        <v>Débil</v>
      </c>
      <c r="V1111" s="207" t="s">
        <v>576</v>
      </c>
      <c r="W1111" s="207" t="s">
        <v>578</v>
      </c>
      <c r="X1111" s="123" t="str">
        <f t="shared" si="75"/>
        <v>DébilNo disminuyeDirectamente</v>
      </c>
      <c r="Y1111" s="208" t="str">
        <f>IFERROR(VLOOKUP(X1111,'Tablas de calculos'!$AZ$4:$BE$11,5,FALSE),"")</f>
        <v/>
      </c>
      <c r="Z1111" s="208" t="str">
        <f>IFERROR(VLOOKUP(X1111,'Tablas de calculos'!$AZ$4:$BE$11,6,FALSE),"")</f>
        <v/>
      </c>
    </row>
    <row r="1112" spans="1:26" ht="60" x14ac:dyDescent="0.25">
      <c r="A1112" s="232" t="s">
        <v>1187</v>
      </c>
      <c r="B1112" s="14">
        <v>83</v>
      </c>
      <c r="C1112" s="205" t="str">
        <f>+VLOOKUP(Tabla9[[#This Row],[Cod. Riesgo]],Tabla_Riesgos[[Número]:[Tipo de Riesgo]],6,FALSE)</f>
        <v>Operativo</v>
      </c>
      <c r="D1112" s="119" t="s">
        <v>26</v>
      </c>
      <c r="E1112" s="120" t="s">
        <v>833</v>
      </c>
      <c r="F1112" s="121"/>
      <c r="G1112" s="125" t="s">
        <v>341</v>
      </c>
      <c r="H1112" s="213"/>
      <c r="I1112" s="207"/>
      <c r="J1112" s="207"/>
      <c r="K1112" s="207"/>
      <c r="L1112" s="207"/>
      <c r="M1112" s="207"/>
      <c r="N1112" s="207"/>
      <c r="O1112" s="207"/>
      <c r="P1112" s="123">
        <f t="shared" si="72"/>
        <v>0</v>
      </c>
      <c r="Q1112" s="208" t="str">
        <f t="shared" si="73"/>
        <v>Debil</v>
      </c>
      <c r="R1112" s="207" t="s">
        <v>516</v>
      </c>
      <c r="S1112" s="224" t="str">
        <f t="shared" si="74"/>
        <v>DebilFuerte</v>
      </c>
      <c r="T1112" s="224">
        <f>IFERROR(VLOOKUP(S1112,'Tablas de calculos'!$AU$16:$AV$24,2,FALSE),"")</f>
        <v>7</v>
      </c>
      <c r="U1112" s="208" t="str">
        <f>IFERROR(VLOOKUP(T1112,'Tablas de calculos'!$AV$16:$AY$24,4),"")</f>
        <v>Débil</v>
      </c>
      <c r="V1112" s="207" t="s">
        <v>576</v>
      </c>
      <c r="W1112" s="207" t="s">
        <v>578</v>
      </c>
      <c r="X1112" s="123" t="str">
        <f t="shared" si="75"/>
        <v>DébilNo disminuyeDirectamente</v>
      </c>
      <c r="Y1112" s="208" t="str">
        <f>IFERROR(VLOOKUP(X1112,'Tablas de calculos'!$AZ$4:$BE$11,5,FALSE),"")</f>
        <v/>
      </c>
      <c r="Z1112" s="208" t="str">
        <f>IFERROR(VLOOKUP(X1112,'Tablas de calculos'!$AZ$4:$BE$11,6,FALSE),"")</f>
        <v/>
      </c>
    </row>
    <row r="1113" spans="1:26" ht="90" x14ac:dyDescent="0.25">
      <c r="A1113" s="232" t="s">
        <v>1187</v>
      </c>
      <c r="B1113" s="14">
        <v>83</v>
      </c>
      <c r="C1113" s="205" t="str">
        <f>+VLOOKUP(Tabla9[[#This Row],[Cod. Riesgo]],Tabla_Riesgos[[Número]:[Tipo de Riesgo]],6,FALSE)</f>
        <v>Operativo</v>
      </c>
      <c r="D1113" s="119" t="s">
        <v>26</v>
      </c>
      <c r="E1113" s="120" t="s">
        <v>833</v>
      </c>
      <c r="F1113" s="121"/>
      <c r="G1113" s="125" t="s">
        <v>342</v>
      </c>
      <c r="H1113" s="213"/>
      <c r="I1113" s="207"/>
      <c r="J1113" s="207"/>
      <c r="K1113" s="207"/>
      <c r="L1113" s="207"/>
      <c r="M1113" s="207"/>
      <c r="N1113" s="207"/>
      <c r="O1113" s="207"/>
      <c r="P1113" s="123">
        <f t="shared" si="72"/>
        <v>0</v>
      </c>
      <c r="Q1113" s="208" t="str">
        <f t="shared" si="73"/>
        <v>Debil</v>
      </c>
      <c r="R1113" s="207" t="s">
        <v>516</v>
      </c>
      <c r="S1113" s="224" t="str">
        <f t="shared" si="74"/>
        <v>DebilFuerte</v>
      </c>
      <c r="T1113" s="224">
        <f>IFERROR(VLOOKUP(S1113,'Tablas de calculos'!$AU$16:$AV$24,2,FALSE),"")</f>
        <v>7</v>
      </c>
      <c r="U1113" s="208" t="str">
        <f>IFERROR(VLOOKUP(T1113,'Tablas de calculos'!$AV$16:$AY$24,4),"")</f>
        <v>Débil</v>
      </c>
      <c r="V1113" s="207" t="s">
        <v>576</v>
      </c>
      <c r="W1113" s="207" t="s">
        <v>578</v>
      </c>
      <c r="X1113" s="123" t="str">
        <f t="shared" si="75"/>
        <v>DébilNo disminuyeDirectamente</v>
      </c>
      <c r="Y1113" s="208" t="str">
        <f>IFERROR(VLOOKUP(X1113,'Tablas de calculos'!$AZ$4:$BE$11,5,FALSE),"")</f>
        <v/>
      </c>
      <c r="Z1113" s="208" t="str">
        <f>IFERROR(VLOOKUP(X1113,'Tablas de calculos'!$AZ$4:$BE$11,6,FALSE),"")</f>
        <v/>
      </c>
    </row>
    <row r="1114" spans="1:26" ht="90" x14ac:dyDescent="0.25">
      <c r="A1114" s="232" t="s">
        <v>1187</v>
      </c>
      <c r="B1114" s="14">
        <v>83</v>
      </c>
      <c r="C1114" s="205" t="str">
        <f>+VLOOKUP(Tabla9[[#This Row],[Cod. Riesgo]],Tabla_Riesgos[[Número]:[Tipo de Riesgo]],6,FALSE)</f>
        <v>Operativo</v>
      </c>
      <c r="D1114" s="119" t="s">
        <v>26</v>
      </c>
      <c r="E1114" s="120" t="s">
        <v>833</v>
      </c>
      <c r="F1114" s="121"/>
      <c r="G1114" s="125" t="s">
        <v>343</v>
      </c>
      <c r="H1114" s="213"/>
      <c r="I1114" s="207"/>
      <c r="J1114" s="207"/>
      <c r="K1114" s="207"/>
      <c r="L1114" s="207"/>
      <c r="M1114" s="207"/>
      <c r="N1114" s="207"/>
      <c r="O1114" s="207"/>
      <c r="P1114" s="123">
        <f t="shared" si="72"/>
        <v>0</v>
      </c>
      <c r="Q1114" s="208" t="str">
        <f t="shared" si="73"/>
        <v>Debil</v>
      </c>
      <c r="R1114" s="207" t="s">
        <v>516</v>
      </c>
      <c r="S1114" s="224" t="str">
        <f t="shared" si="74"/>
        <v>DebilFuerte</v>
      </c>
      <c r="T1114" s="224">
        <f>IFERROR(VLOOKUP(S1114,'Tablas de calculos'!$AU$16:$AV$24,2,FALSE),"")</f>
        <v>7</v>
      </c>
      <c r="U1114" s="208" t="str">
        <f>IFERROR(VLOOKUP(T1114,'Tablas de calculos'!$AV$16:$AY$24,4),"")</f>
        <v>Débil</v>
      </c>
      <c r="V1114" s="207" t="s">
        <v>576</v>
      </c>
      <c r="W1114" s="207" t="s">
        <v>578</v>
      </c>
      <c r="X1114" s="123" t="str">
        <f t="shared" si="75"/>
        <v>DébilNo disminuyeDirectamente</v>
      </c>
      <c r="Y1114" s="208" t="str">
        <f>IFERROR(VLOOKUP(X1114,'Tablas de calculos'!$AZ$4:$BE$11,5,FALSE),"")</f>
        <v/>
      </c>
      <c r="Z1114" s="208" t="str">
        <f>IFERROR(VLOOKUP(X1114,'Tablas de calculos'!$AZ$4:$BE$11,6,FALSE),"")</f>
        <v/>
      </c>
    </row>
    <row r="1115" spans="1:26" ht="150" x14ac:dyDescent="0.25">
      <c r="A1115" s="232" t="s">
        <v>1187</v>
      </c>
      <c r="B1115" s="14">
        <v>83</v>
      </c>
      <c r="C1115" s="205" t="str">
        <f>+VLOOKUP(Tabla9[[#This Row],[Cod. Riesgo]],Tabla_Riesgos[[Número]:[Tipo de Riesgo]],6,FALSE)</f>
        <v>Operativo</v>
      </c>
      <c r="D1115" s="119" t="s">
        <v>26</v>
      </c>
      <c r="E1115" s="120" t="s">
        <v>833</v>
      </c>
      <c r="F1115" s="121"/>
      <c r="G1115" s="125" t="s">
        <v>344</v>
      </c>
      <c r="H1115" s="213"/>
      <c r="I1115" s="207"/>
      <c r="J1115" s="207"/>
      <c r="K1115" s="207"/>
      <c r="L1115" s="207"/>
      <c r="M1115" s="207"/>
      <c r="N1115" s="207"/>
      <c r="O1115" s="207"/>
      <c r="P1115" s="123">
        <f t="shared" si="72"/>
        <v>0</v>
      </c>
      <c r="Q1115" s="208" t="str">
        <f t="shared" si="73"/>
        <v>Debil</v>
      </c>
      <c r="R1115" s="207" t="s">
        <v>516</v>
      </c>
      <c r="S1115" s="224" t="str">
        <f t="shared" si="74"/>
        <v>DebilFuerte</v>
      </c>
      <c r="T1115" s="224">
        <f>IFERROR(VLOOKUP(S1115,'Tablas de calculos'!$AU$16:$AV$24,2,FALSE),"")</f>
        <v>7</v>
      </c>
      <c r="U1115" s="208" t="str">
        <f>IFERROR(VLOOKUP(T1115,'Tablas de calculos'!$AV$16:$AY$24,4),"")</f>
        <v>Débil</v>
      </c>
      <c r="V1115" s="207" t="s">
        <v>576</v>
      </c>
      <c r="W1115" s="207" t="s">
        <v>578</v>
      </c>
      <c r="X1115" s="123" t="str">
        <f t="shared" si="75"/>
        <v>DébilNo disminuyeDirectamente</v>
      </c>
      <c r="Y1115" s="208" t="str">
        <f>IFERROR(VLOOKUP(X1115,'Tablas de calculos'!$AZ$4:$BE$11,5,FALSE),"")</f>
        <v/>
      </c>
      <c r="Z1115" s="208" t="str">
        <f>IFERROR(VLOOKUP(X1115,'Tablas de calculos'!$AZ$4:$BE$11,6,FALSE),"")</f>
        <v/>
      </c>
    </row>
    <row r="1116" spans="1:26" ht="45" x14ac:dyDescent="0.25">
      <c r="A1116" s="232" t="s">
        <v>1187</v>
      </c>
      <c r="B1116" s="14">
        <v>84</v>
      </c>
      <c r="C1116" s="205" t="str">
        <f>+VLOOKUP(Tabla9[[#This Row],[Cod. Riesgo]],Tabla_Riesgos[[Número]:[Tipo de Riesgo]],6,FALSE)</f>
        <v>Operativo</v>
      </c>
      <c r="D1116" s="119" t="s">
        <v>26</v>
      </c>
      <c r="E1116" s="120" t="s">
        <v>837</v>
      </c>
      <c r="F1116" s="121"/>
      <c r="G1116" s="125" t="s">
        <v>345</v>
      </c>
      <c r="H1116" s="213"/>
      <c r="I1116" s="207"/>
      <c r="J1116" s="207"/>
      <c r="K1116" s="207"/>
      <c r="L1116" s="207"/>
      <c r="M1116" s="207"/>
      <c r="N1116" s="207"/>
      <c r="O1116" s="207"/>
      <c r="P1116" s="123">
        <f t="shared" si="72"/>
        <v>0</v>
      </c>
      <c r="Q1116" s="208" t="str">
        <f t="shared" si="73"/>
        <v>Debil</v>
      </c>
      <c r="R1116" s="207" t="s">
        <v>516</v>
      </c>
      <c r="S1116" s="224" t="str">
        <f t="shared" si="74"/>
        <v>DebilFuerte</v>
      </c>
      <c r="T1116" s="224">
        <f>IFERROR(VLOOKUP(S1116,'Tablas de calculos'!$AU$16:$AV$24,2,FALSE),"")</f>
        <v>7</v>
      </c>
      <c r="U1116" s="208" t="str">
        <f>IFERROR(VLOOKUP(T1116,'Tablas de calculos'!$AV$16:$AY$24,4),"")</f>
        <v>Débil</v>
      </c>
      <c r="V1116" s="207" t="s">
        <v>576</v>
      </c>
      <c r="W1116" s="207" t="s">
        <v>578</v>
      </c>
      <c r="X1116" s="123" t="str">
        <f t="shared" si="75"/>
        <v>DébilNo disminuyeDirectamente</v>
      </c>
      <c r="Y1116" s="208" t="str">
        <f>IFERROR(VLOOKUP(X1116,'Tablas de calculos'!$AZ$4:$BE$11,5,FALSE),"")</f>
        <v/>
      </c>
      <c r="Z1116" s="208" t="str">
        <f>IFERROR(VLOOKUP(X1116,'Tablas de calculos'!$AZ$4:$BE$11,6,FALSE),"")</f>
        <v/>
      </c>
    </row>
    <row r="1117" spans="1:26" ht="135" x14ac:dyDescent="0.25">
      <c r="A1117" s="232" t="s">
        <v>1187</v>
      </c>
      <c r="B1117" s="14">
        <v>84</v>
      </c>
      <c r="C1117" s="205" t="str">
        <f>+VLOOKUP(Tabla9[[#This Row],[Cod. Riesgo]],Tabla_Riesgos[[Número]:[Tipo de Riesgo]],6,FALSE)</f>
        <v>Operativo</v>
      </c>
      <c r="D1117" s="119" t="s">
        <v>26</v>
      </c>
      <c r="E1117" s="120" t="s">
        <v>837</v>
      </c>
      <c r="F1117" s="121"/>
      <c r="G1117" s="125" t="s">
        <v>346</v>
      </c>
      <c r="H1117" s="213"/>
      <c r="I1117" s="207"/>
      <c r="J1117" s="207"/>
      <c r="K1117" s="207"/>
      <c r="L1117" s="207"/>
      <c r="M1117" s="207"/>
      <c r="N1117" s="207"/>
      <c r="O1117" s="207"/>
      <c r="P1117" s="123">
        <f t="shared" si="72"/>
        <v>0</v>
      </c>
      <c r="Q1117" s="208" t="str">
        <f t="shared" si="73"/>
        <v>Debil</v>
      </c>
      <c r="R1117" s="207" t="s">
        <v>516</v>
      </c>
      <c r="S1117" s="224" t="str">
        <f t="shared" si="74"/>
        <v>DebilFuerte</v>
      </c>
      <c r="T1117" s="224">
        <f>IFERROR(VLOOKUP(S1117,'Tablas de calculos'!$AU$16:$AV$24,2,FALSE),"")</f>
        <v>7</v>
      </c>
      <c r="U1117" s="208" t="str">
        <f>IFERROR(VLOOKUP(T1117,'Tablas de calculos'!$AV$16:$AY$24,4),"")</f>
        <v>Débil</v>
      </c>
      <c r="V1117" s="207" t="s">
        <v>576</v>
      </c>
      <c r="W1117" s="207" t="s">
        <v>578</v>
      </c>
      <c r="X1117" s="123" t="str">
        <f t="shared" si="75"/>
        <v>DébilNo disminuyeDirectamente</v>
      </c>
      <c r="Y1117" s="208" t="str">
        <f>IFERROR(VLOOKUP(X1117,'Tablas de calculos'!$AZ$4:$BE$11,5,FALSE),"")</f>
        <v/>
      </c>
      <c r="Z1117" s="208" t="str">
        <f>IFERROR(VLOOKUP(X1117,'Tablas de calculos'!$AZ$4:$BE$11,6,FALSE),"")</f>
        <v/>
      </c>
    </row>
    <row r="1118" spans="1:26" ht="60" x14ac:dyDescent="0.25">
      <c r="A1118" s="232" t="s">
        <v>1187</v>
      </c>
      <c r="B1118" s="14">
        <v>84</v>
      </c>
      <c r="C1118" s="205" t="str">
        <f>+VLOOKUP(Tabla9[[#This Row],[Cod. Riesgo]],Tabla_Riesgos[[Número]:[Tipo de Riesgo]],6,FALSE)</f>
        <v>Operativo</v>
      </c>
      <c r="D1118" s="119" t="s">
        <v>26</v>
      </c>
      <c r="E1118" s="120" t="s">
        <v>837</v>
      </c>
      <c r="F1118" s="121"/>
      <c r="G1118" s="125" t="s">
        <v>347</v>
      </c>
      <c r="H1118" s="213"/>
      <c r="I1118" s="207"/>
      <c r="J1118" s="207"/>
      <c r="K1118" s="207"/>
      <c r="L1118" s="207"/>
      <c r="M1118" s="207"/>
      <c r="N1118" s="207"/>
      <c r="O1118" s="207"/>
      <c r="P1118" s="123">
        <f t="shared" si="72"/>
        <v>0</v>
      </c>
      <c r="Q1118" s="208" t="str">
        <f t="shared" si="73"/>
        <v>Debil</v>
      </c>
      <c r="R1118" s="207" t="s">
        <v>516</v>
      </c>
      <c r="S1118" s="224" t="str">
        <f t="shared" si="74"/>
        <v>DebilFuerte</v>
      </c>
      <c r="T1118" s="224">
        <f>IFERROR(VLOOKUP(S1118,'Tablas de calculos'!$AU$16:$AV$24,2,FALSE),"")</f>
        <v>7</v>
      </c>
      <c r="U1118" s="208" t="str">
        <f>IFERROR(VLOOKUP(T1118,'Tablas de calculos'!$AV$16:$AY$24,4),"")</f>
        <v>Débil</v>
      </c>
      <c r="V1118" s="207" t="s">
        <v>576</v>
      </c>
      <c r="W1118" s="207" t="s">
        <v>578</v>
      </c>
      <c r="X1118" s="123" t="str">
        <f t="shared" si="75"/>
        <v>DébilNo disminuyeDirectamente</v>
      </c>
      <c r="Y1118" s="208" t="str">
        <f>IFERROR(VLOOKUP(X1118,'Tablas de calculos'!$AZ$4:$BE$11,5,FALSE),"")</f>
        <v/>
      </c>
      <c r="Z1118" s="208" t="str">
        <f>IFERROR(VLOOKUP(X1118,'Tablas de calculos'!$AZ$4:$BE$11,6,FALSE),"")</f>
        <v/>
      </c>
    </row>
    <row r="1119" spans="1:26" ht="45" x14ac:dyDescent="0.25">
      <c r="A1119" s="232" t="s">
        <v>1187</v>
      </c>
      <c r="B1119" s="14">
        <v>84</v>
      </c>
      <c r="C1119" s="205" t="str">
        <f>+VLOOKUP(Tabla9[[#This Row],[Cod. Riesgo]],Tabla_Riesgos[[Número]:[Tipo de Riesgo]],6,FALSE)</f>
        <v>Operativo</v>
      </c>
      <c r="D1119" s="119" t="s">
        <v>26</v>
      </c>
      <c r="E1119" s="120" t="s">
        <v>837</v>
      </c>
      <c r="F1119" s="121"/>
      <c r="G1119" s="125" t="s">
        <v>348</v>
      </c>
      <c r="H1119" s="213"/>
      <c r="I1119" s="207"/>
      <c r="J1119" s="207"/>
      <c r="K1119" s="207"/>
      <c r="L1119" s="207"/>
      <c r="M1119" s="207"/>
      <c r="N1119" s="207"/>
      <c r="O1119" s="207"/>
      <c r="P1119" s="123">
        <f t="shared" si="72"/>
        <v>0</v>
      </c>
      <c r="Q1119" s="208" t="str">
        <f t="shared" si="73"/>
        <v>Debil</v>
      </c>
      <c r="R1119" s="207" t="s">
        <v>516</v>
      </c>
      <c r="S1119" s="224" t="str">
        <f t="shared" si="74"/>
        <v>DebilFuerte</v>
      </c>
      <c r="T1119" s="224">
        <f>IFERROR(VLOOKUP(S1119,'Tablas de calculos'!$AU$16:$AV$24,2,FALSE),"")</f>
        <v>7</v>
      </c>
      <c r="U1119" s="208" t="str">
        <f>IFERROR(VLOOKUP(T1119,'Tablas de calculos'!$AV$16:$AY$24,4),"")</f>
        <v>Débil</v>
      </c>
      <c r="V1119" s="207" t="s">
        <v>576</v>
      </c>
      <c r="W1119" s="207" t="s">
        <v>578</v>
      </c>
      <c r="X1119" s="123" t="str">
        <f t="shared" si="75"/>
        <v>DébilNo disminuyeDirectamente</v>
      </c>
      <c r="Y1119" s="208" t="str">
        <f>IFERROR(VLOOKUP(X1119,'Tablas de calculos'!$AZ$4:$BE$11,5,FALSE),"")</f>
        <v/>
      </c>
      <c r="Z1119" s="208" t="str">
        <f>IFERROR(VLOOKUP(X1119,'Tablas de calculos'!$AZ$4:$BE$11,6,FALSE),"")</f>
        <v/>
      </c>
    </row>
    <row r="1120" spans="1:26" ht="120" x14ac:dyDescent="0.25">
      <c r="A1120" s="232" t="s">
        <v>1187</v>
      </c>
      <c r="B1120" s="14">
        <v>84</v>
      </c>
      <c r="C1120" s="205" t="str">
        <f>+VLOOKUP(Tabla9[[#This Row],[Cod. Riesgo]],Tabla_Riesgos[[Número]:[Tipo de Riesgo]],6,FALSE)</f>
        <v>Operativo</v>
      </c>
      <c r="D1120" s="119" t="s">
        <v>26</v>
      </c>
      <c r="E1120" s="120" t="s">
        <v>837</v>
      </c>
      <c r="F1120" s="121"/>
      <c r="G1120" s="125" t="s">
        <v>349</v>
      </c>
      <c r="H1120" s="213"/>
      <c r="I1120" s="207"/>
      <c r="J1120" s="207"/>
      <c r="K1120" s="207"/>
      <c r="L1120" s="207"/>
      <c r="M1120" s="207"/>
      <c r="N1120" s="207"/>
      <c r="O1120" s="207"/>
      <c r="P1120" s="123">
        <f t="shared" si="72"/>
        <v>0</v>
      </c>
      <c r="Q1120" s="208" t="str">
        <f t="shared" si="73"/>
        <v>Debil</v>
      </c>
      <c r="R1120" s="207" t="s">
        <v>516</v>
      </c>
      <c r="S1120" s="224" t="str">
        <f t="shared" si="74"/>
        <v>DebilFuerte</v>
      </c>
      <c r="T1120" s="224">
        <f>IFERROR(VLOOKUP(S1120,'Tablas de calculos'!$AU$16:$AV$24,2,FALSE),"")</f>
        <v>7</v>
      </c>
      <c r="U1120" s="208" t="str">
        <f>IFERROR(VLOOKUP(T1120,'Tablas de calculos'!$AV$16:$AY$24,4),"")</f>
        <v>Débil</v>
      </c>
      <c r="V1120" s="207" t="s">
        <v>576</v>
      </c>
      <c r="W1120" s="207" t="s">
        <v>578</v>
      </c>
      <c r="X1120" s="123" t="str">
        <f t="shared" si="75"/>
        <v>DébilNo disminuyeDirectamente</v>
      </c>
      <c r="Y1120" s="208" t="str">
        <f>IFERROR(VLOOKUP(X1120,'Tablas de calculos'!$AZ$4:$BE$11,5,FALSE),"")</f>
        <v/>
      </c>
      <c r="Z1120" s="208" t="str">
        <f>IFERROR(VLOOKUP(X1120,'Tablas de calculos'!$AZ$4:$BE$11,6,FALSE),"")</f>
        <v/>
      </c>
    </row>
    <row r="1121" spans="1:26" ht="120" x14ac:dyDescent="0.25">
      <c r="A1121" s="232" t="s">
        <v>1187</v>
      </c>
      <c r="B1121" s="14">
        <v>85</v>
      </c>
      <c r="C1121" s="205" t="str">
        <f>+VLOOKUP(Tabla9[[#This Row],[Cod. Riesgo]],Tabla_Riesgos[[Número]:[Tipo de Riesgo]],6,FALSE)</f>
        <v>Operativo</v>
      </c>
      <c r="D1121" s="119" t="s">
        <v>26</v>
      </c>
      <c r="E1121" s="120" t="s">
        <v>842</v>
      </c>
      <c r="F1121" s="121"/>
      <c r="G1121" s="125" t="s">
        <v>350</v>
      </c>
      <c r="H1121" s="213"/>
      <c r="I1121" s="207"/>
      <c r="J1121" s="207"/>
      <c r="K1121" s="207"/>
      <c r="L1121" s="207"/>
      <c r="M1121" s="207"/>
      <c r="N1121" s="207"/>
      <c r="O1121" s="207"/>
      <c r="P1121" s="123">
        <f t="shared" si="72"/>
        <v>0</v>
      </c>
      <c r="Q1121" s="208" t="str">
        <f t="shared" si="73"/>
        <v>Debil</v>
      </c>
      <c r="R1121" s="207" t="s">
        <v>516</v>
      </c>
      <c r="S1121" s="224" t="str">
        <f t="shared" si="74"/>
        <v>DebilFuerte</v>
      </c>
      <c r="T1121" s="224">
        <f>IFERROR(VLOOKUP(S1121,'Tablas de calculos'!$AU$16:$AV$24,2,FALSE),"")</f>
        <v>7</v>
      </c>
      <c r="U1121" s="208" t="str">
        <f>IFERROR(VLOOKUP(T1121,'Tablas de calculos'!$AV$16:$AY$24,4),"")</f>
        <v>Débil</v>
      </c>
      <c r="V1121" s="207" t="s">
        <v>576</v>
      </c>
      <c r="W1121" s="207" t="s">
        <v>578</v>
      </c>
      <c r="X1121" s="123" t="str">
        <f t="shared" si="75"/>
        <v>DébilNo disminuyeDirectamente</v>
      </c>
      <c r="Y1121" s="208" t="str">
        <f>IFERROR(VLOOKUP(X1121,'Tablas de calculos'!$AZ$4:$BE$11,5,FALSE),"")</f>
        <v/>
      </c>
      <c r="Z1121" s="208" t="str">
        <f>IFERROR(VLOOKUP(X1121,'Tablas de calculos'!$AZ$4:$BE$11,6,FALSE),"")</f>
        <v/>
      </c>
    </row>
    <row r="1122" spans="1:26" ht="120" x14ac:dyDescent="0.25">
      <c r="A1122" s="232" t="s">
        <v>1187</v>
      </c>
      <c r="B1122" s="14">
        <v>85</v>
      </c>
      <c r="C1122" s="205" t="str">
        <f>+VLOOKUP(Tabla9[[#This Row],[Cod. Riesgo]],Tabla_Riesgos[[Número]:[Tipo de Riesgo]],6,FALSE)</f>
        <v>Operativo</v>
      </c>
      <c r="D1122" s="119" t="s">
        <v>26</v>
      </c>
      <c r="E1122" s="120" t="s">
        <v>842</v>
      </c>
      <c r="F1122" s="121"/>
      <c r="G1122" s="125" t="s">
        <v>351</v>
      </c>
      <c r="H1122" s="213"/>
      <c r="I1122" s="207"/>
      <c r="J1122" s="207"/>
      <c r="K1122" s="207"/>
      <c r="L1122" s="207"/>
      <c r="M1122" s="207"/>
      <c r="N1122" s="207"/>
      <c r="O1122" s="207"/>
      <c r="P1122" s="123">
        <f t="shared" si="72"/>
        <v>0</v>
      </c>
      <c r="Q1122" s="208" t="str">
        <f t="shared" si="73"/>
        <v>Debil</v>
      </c>
      <c r="R1122" s="207" t="s">
        <v>516</v>
      </c>
      <c r="S1122" s="224" t="str">
        <f t="shared" si="74"/>
        <v>DebilFuerte</v>
      </c>
      <c r="T1122" s="224">
        <f>IFERROR(VLOOKUP(S1122,'Tablas de calculos'!$AU$16:$AV$24,2,FALSE),"")</f>
        <v>7</v>
      </c>
      <c r="U1122" s="208" t="str">
        <f>IFERROR(VLOOKUP(T1122,'Tablas de calculos'!$AV$16:$AY$24,4),"")</f>
        <v>Débil</v>
      </c>
      <c r="V1122" s="207" t="s">
        <v>576</v>
      </c>
      <c r="W1122" s="207" t="s">
        <v>578</v>
      </c>
      <c r="X1122" s="123" t="str">
        <f t="shared" si="75"/>
        <v>DébilNo disminuyeDirectamente</v>
      </c>
      <c r="Y1122" s="208" t="str">
        <f>IFERROR(VLOOKUP(X1122,'Tablas de calculos'!$AZ$4:$BE$11,5,FALSE),"")</f>
        <v/>
      </c>
      <c r="Z1122" s="208" t="str">
        <f>IFERROR(VLOOKUP(X1122,'Tablas de calculos'!$AZ$4:$BE$11,6,FALSE),"")</f>
        <v/>
      </c>
    </row>
    <row r="1123" spans="1:26" ht="165" x14ac:dyDescent="0.25">
      <c r="A1123" s="232" t="s">
        <v>1187</v>
      </c>
      <c r="B1123" s="14">
        <v>85</v>
      </c>
      <c r="C1123" s="205" t="str">
        <f>+VLOOKUP(Tabla9[[#This Row],[Cod. Riesgo]],Tabla_Riesgos[[Número]:[Tipo de Riesgo]],6,FALSE)</f>
        <v>Operativo</v>
      </c>
      <c r="D1123" s="119" t="s">
        <v>26</v>
      </c>
      <c r="E1123" s="120" t="s">
        <v>842</v>
      </c>
      <c r="F1123" s="121"/>
      <c r="G1123" s="125" t="s">
        <v>352</v>
      </c>
      <c r="H1123" s="213"/>
      <c r="I1123" s="207"/>
      <c r="J1123" s="207"/>
      <c r="K1123" s="207"/>
      <c r="L1123" s="207"/>
      <c r="M1123" s="207"/>
      <c r="N1123" s="207"/>
      <c r="O1123" s="207"/>
      <c r="P1123" s="123">
        <f t="shared" si="72"/>
        <v>0</v>
      </c>
      <c r="Q1123" s="208" t="str">
        <f t="shared" si="73"/>
        <v>Debil</v>
      </c>
      <c r="R1123" s="207" t="s">
        <v>516</v>
      </c>
      <c r="S1123" s="224" t="str">
        <f t="shared" si="74"/>
        <v>DebilFuerte</v>
      </c>
      <c r="T1123" s="224">
        <f>IFERROR(VLOOKUP(S1123,'Tablas de calculos'!$AU$16:$AV$24,2,FALSE),"")</f>
        <v>7</v>
      </c>
      <c r="U1123" s="208" t="str">
        <f>IFERROR(VLOOKUP(T1123,'Tablas de calculos'!$AV$16:$AY$24,4),"")</f>
        <v>Débil</v>
      </c>
      <c r="V1123" s="207" t="s">
        <v>576</v>
      </c>
      <c r="W1123" s="207" t="s">
        <v>578</v>
      </c>
      <c r="X1123" s="123" t="str">
        <f t="shared" si="75"/>
        <v>DébilNo disminuyeDirectamente</v>
      </c>
      <c r="Y1123" s="208" t="str">
        <f>IFERROR(VLOOKUP(X1123,'Tablas de calculos'!$AZ$4:$BE$11,5,FALSE),"")</f>
        <v/>
      </c>
      <c r="Z1123" s="208" t="str">
        <f>IFERROR(VLOOKUP(X1123,'Tablas de calculos'!$AZ$4:$BE$11,6,FALSE),"")</f>
        <v/>
      </c>
    </row>
    <row r="1124" spans="1:26" ht="105" x14ac:dyDescent="0.25">
      <c r="A1124" s="232" t="s">
        <v>1187</v>
      </c>
      <c r="B1124" s="14">
        <v>86</v>
      </c>
      <c r="C1124" s="205" t="str">
        <f>+VLOOKUP(Tabla9[[#This Row],[Cod. Riesgo]],Tabla_Riesgos[[Número]:[Tipo de Riesgo]],6,FALSE)</f>
        <v>Operativo</v>
      </c>
      <c r="D1124" s="119" t="s">
        <v>26</v>
      </c>
      <c r="E1124" s="120" t="s">
        <v>1161</v>
      </c>
      <c r="F1124" s="121"/>
      <c r="G1124" s="125" t="s">
        <v>353</v>
      </c>
      <c r="H1124" s="213"/>
      <c r="I1124" s="207"/>
      <c r="J1124" s="207"/>
      <c r="K1124" s="207"/>
      <c r="L1124" s="207"/>
      <c r="M1124" s="207"/>
      <c r="N1124" s="207"/>
      <c r="O1124" s="207"/>
      <c r="P1124" s="123">
        <f t="shared" si="72"/>
        <v>0</v>
      </c>
      <c r="Q1124" s="208" t="str">
        <f t="shared" si="73"/>
        <v>Debil</v>
      </c>
      <c r="R1124" s="207" t="s">
        <v>516</v>
      </c>
      <c r="S1124" s="224" t="str">
        <f t="shared" si="74"/>
        <v>DebilFuerte</v>
      </c>
      <c r="T1124" s="224">
        <f>IFERROR(VLOOKUP(S1124,'Tablas de calculos'!$AU$16:$AV$24,2,FALSE),"")</f>
        <v>7</v>
      </c>
      <c r="U1124" s="208" t="str">
        <f>IFERROR(VLOOKUP(T1124,'Tablas de calculos'!$AV$16:$AY$24,4),"")</f>
        <v>Débil</v>
      </c>
      <c r="V1124" s="207" t="s">
        <v>576</v>
      </c>
      <c r="W1124" s="207" t="s">
        <v>578</v>
      </c>
      <c r="X1124" s="123" t="str">
        <f t="shared" si="75"/>
        <v>DébilNo disminuyeDirectamente</v>
      </c>
      <c r="Y1124" s="208" t="str">
        <f>IFERROR(VLOOKUP(X1124,'Tablas de calculos'!$AZ$4:$BE$11,5,FALSE),"")</f>
        <v/>
      </c>
      <c r="Z1124" s="208" t="str">
        <f>IFERROR(VLOOKUP(X1124,'Tablas de calculos'!$AZ$4:$BE$11,6,FALSE),"")</f>
        <v/>
      </c>
    </row>
    <row r="1125" spans="1:26" ht="105" x14ac:dyDescent="0.25">
      <c r="A1125" s="232" t="s">
        <v>1187</v>
      </c>
      <c r="B1125" s="14">
        <v>86</v>
      </c>
      <c r="C1125" s="205" t="str">
        <f>+VLOOKUP(Tabla9[[#This Row],[Cod. Riesgo]],Tabla_Riesgos[[Número]:[Tipo de Riesgo]],6,FALSE)</f>
        <v>Operativo</v>
      </c>
      <c r="D1125" s="119" t="s">
        <v>26</v>
      </c>
      <c r="E1125" s="120" t="s">
        <v>1161</v>
      </c>
      <c r="F1125" s="121"/>
      <c r="G1125" s="125" t="s">
        <v>353</v>
      </c>
      <c r="H1125" s="213"/>
      <c r="I1125" s="207"/>
      <c r="J1125" s="207"/>
      <c r="K1125" s="207"/>
      <c r="L1125" s="207"/>
      <c r="M1125" s="207"/>
      <c r="N1125" s="207"/>
      <c r="O1125" s="207"/>
      <c r="P1125" s="123">
        <f t="shared" si="72"/>
        <v>0</v>
      </c>
      <c r="Q1125" s="208" t="str">
        <f t="shared" si="73"/>
        <v>Debil</v>
      </c>
      <c r="R1125" s="207" t="s">
        <v>516</v>
      </c>
      <c r="S1125" s="224" t="str">
        <f t="shared" si="74"/>
        <v>DebilFuerte</v>
      </c>
      <c r="T1125" s="224">
        <f>IFERROR(VLOOKUP(S1125,'Tablas de calculos'!$AU$16:$AV$24,2,FALSE),"")</f>
        <v>7</v>
      </c>
      <c r="U1125" s="208" t="str">
        <f>IFERROR(VLOOKUP(T1125,'Tablas de calculos'!$AV$16:$AY$24,4),"")</f>
        <v>Débil</v>
      </c>
      <c r="V1125" s="207" t="s">
        <v>576</v>
      </c>
      <c r="W1125" s="207" t="s">
        <v>578</v>
      </c>
      <c r="X1125" s="123" t="str">
        <f t="shared" si="75"/>
        <v>DébilNo disminuyeDirectamente</v>
      </c>
      <c r="Y1125" s="208" t="str">
        <f>IFERROR(VLOOKUP(X1125,'Tablas de calculos'!$AZ$4:$BE$11,5,FALSE),"")</f>
        <v/>
      </c>
      <c r="Z1125" s="208" t="str">
        <f>IFERROR(VLOOKUP(X1125,'Tablas de calculos'!$AZ$4:$BE$11,6,FALSE),"")</f>
        <v/>
      </c>
    </row>
    <row r="1126" spans="1:26" ht="105" x14ac:dyDescent="0.25">
      <c r="A1126" s="232" t="s">
        <v>1187</v>
      </c>
      <c r="B1126" s="14">
        <v>87</v>
      </c>
      <c r="C1126" s="205" t="str">
        <f>+VLOOKUP(Tabla9[[#This Row],[Cod. Riesgo]],Tabla_Riesgos[[Número]:[Tipo de Riesgo]],6,FALSE)</f>
        <v>Operativo</v>
      </c>
      <c r="D1126" s="119" t="s">
        <v>26</v>
      </c>
      <c r="E1126" s="120" t="s">
        <v>840</v>
      </c>
      <c r="F1126" s="121"/>
      <c r="G1126" s="125" t="s">
        <v>354</v>
      </c>
      <c r="H1126" s="213"/>
      <c r="I1126" s="207"/>
      <c r="J1126" s="207"/>
      <c r="K1126" s="207"/>
      <c r="L1126" s="207"/>
      <c r="M1126" s="207"/>
      <c r="N1126" s="207"/>
      <c r="O1126" s="207"/>
      <c r="P1126" s="123">
        <f t="shared" si="72"/>
        <v>0</v>
      </c>
      <c r="Q1126" s="208" t="str">
        <f t="shared" si="73"/>
        <v>Debil</v>
      </c>
      <c r="R1126" s="207" t="s">
        <v>516</v>
      </c>
      <c r="S1126" s="224" t="str">
        <f t="shared" si="74"/>
        <v>DebilFuerte</v>
      </c>
      <c r="T1126" s="224">
        <f>IFERROR(VLOOKUP(S1126,'Tablas de calculos'!$AU$16:$AV$24,2,FALSE),"")</f>
        <v>7</v>
      </c>
      <c r="U1126" s="208" t="str">
        <f>IFERROR(VLOOKUP(T1126,'Tablas de calculos'!$AV$16:$AY$24,4),"")</f>
        <v>Débil</v>
      </c>
      <c r="V1126" s="207" t="s">
        <v>576</v>
      </c>
      <c r="W1126" s="207" t="s">
        <v>578</v>
      </c>
      <c r="X1126" s="123" t="str">
        <f t="shared" si="75"/>
        <v>DébilNo disminuyeDirectamente</v>
      </c>
      <c r="Y1126" s="208" t="str">
        <f>IFERROR(VLOOKUP(X1126,'Tablas de calculos'!$AZ$4:$BE$11,5,FALSE),"")</f>
        <v/>
      </c>
      <c r="Z1126" s="208" t="str">
        <f>IFERROR(VLOOKUP(X1126,'Tablas de calculos'!$AZ$4:$BE$11,6,FALSE),"")</f>
        <v/>
      </c>
    </row>
    <row r="1127" spans="1:26" ht="45" x14ac:dyDescent="0.25">
      <c r="A1127" s="232" t="s">
        <v>1187</v>
      </c>
      <c r="B1127" s="14">
        <v>87</v>
      </c>
      <c r="C1127" s="205" t="str">
        <f>+VLOOKUP(Tabla9[[#This Row],[Cod. Riesgo]],Tabla_Riesgos[[Número]:[Tipo de Riesgo]],6,FALSE)</f>
        <v>Operativo</v>
      </c>
      <c r="D1127" s="119" t="s">
        <v>26</v>
      </c>
      <c r="E1127" s="120" t="s">
        <v>840</v>
      </c>
      <c r="F1127" s="121"/>
      <c r="G1127" s="125" t="s">
        <v>348</v>
      </c>
      <c r="H1127" s="213"/>
      <c r="I1127" s="207"/>
      <c r="J1127" s="207"/>
      <c r="K1127" s="207"/>
      <c r="L1127" s="207"/>
      <c r="M1127" s="207"/>
      <c r="N1127" s="207"/>
      <c r="O1127" s="207"/>
      <c r="P1127" s="123">
        <f t="shared" si="72"/>
        <v>0</v>
      </c>
      <c r="Q1127" s="208" t="str">
        <f t="shared" si="73"/>
        <v>Debil</v>
      </c>
      <c r="R1127" s="207" t="s">
        <v>516</v>
      </c>
      <c r="S1127" s="224" t="str">
        <f t="shared" si="74"/>
        <v>DebilFuerte</v>
      </c>
      <c r="T1127" s="224">
        <f>IFERROR(VLOOKUP(S1127,'Tablas de calculos'!$AU$16:$AV$24,2,FALSE),"")</f>
        <v>7</v>
      </c>
      <c r="U1127" s="208" t="str">
        <f>IFERROR(VLOOKUP(T1127,'Tablas de calculos'!$AV$16:$AY$24,4),"")</f>
        <v>Débil</v>
      </c>
      <c r="V1127" s="207" t="s">
        <v>576</v>
      </c>
      <c r="W1127" s="207" t="s">
        <v>578</v>
      </c>
      <c r="X1127" s="123" t="str">
        <f t="shared" si="75"/>
        <v>DébilNo disminuyeDirectamente</v>
      </c>
      <c r="Y1127" s="208" t="str">
        <f>IFERROR(VLOOKUP(X1127,'Tablas de calculos'!$AZ$4:$BE$11,5,FALSE),"")</f>
        <v/>
      </c>
      <c r="Z1127" s="208" t="str">
        <f>IFERROR(VLOOKUP(X1127,'Tablas de calculos'!$AZ$4:$BE$11,6,FALSE),"")</f>
        <v/>
      </c>
    </row>
    <row r="1128" spans="1:26" ht="60" x14ac:dyDescent="0.25">
      <c r="A1128" s="232" t="s">
        <v>1187</v>
      </c>
      <c r="B1128" s="14">
        <v>88</v>
      </c>
      <c r="C1128" s="205" t="str">
        <f>+VLOOKUP(Tabla9[[#This Row],[Cod. Riesgo]],Tabla_Riesgos[[Número]:[Tipo de Riesgo]],6,FALSE)</f>
        <v>Seguridad de la Información</v>
      </c>
      <c r="D1128" s="119" t="s">
        <v>26</v>
      </c>
      <c r="E1128" s="120" t="s">
        <v>1148</v>
      </c>
      <c r="F1128" s="121"/>
      <c r="G1128" s="125" t="s">
        <v>347</v>
      </c>
      <c r="H1128" s="213"/>
      <c r="I1128" s="207"/>
      <c r="J1128" s="207"/>
      <c r="K1128" s="207"/>
      <c r="L1128" s="207"/>
      <c r="M1128" s="207"/>
      <c r="N1128" s="207"/>
      <c r="O1128" s="207"/>
      <c r="P1128" s="123">
        <f t="shared" si="72"/>
        <v>0</v>
      </c>
      <c r="Q1128" s="208" t="str">
        <f t="shared" si="73"/>
        <v>Debil</v>
      </c>
      <c r="R1128" s="207" t="s">
        <v>516</v>
      </c>
      <c r="S1128" s="224" t="str">
        <f t="shared" si="74"/>
        <v>DebilFuerte</v>
      </c>
      <c r="T1128" s="224">
        <f>IFERROR(VLOOKUP(S1128,'Tablas de calculos'!$AU$16:$AV$24,2,FALSE),"")</f>
        <v>7</v>
      </c>
      <c r="U1128" s="208" t="str">
        <f>IFERROR(VLOOKUP(T1128,'Tablas de calculos'!$AV$16:$AY$24,4),"")</f>
        <v>Débil</v>
      </c>
      <c r="V1128" s="207" t="s">
        <v>576</v>
      </c>
      <c r="W1128" s="207" t="s">
        <v>578</v>
      </c>
      <c r="X1128" s="123" t="str">
        <f t="shared" si="75"/>
        <v>DébilNo disminuyeDirectamente</v>
      </c>
      <c r="Y1128" s="208" t="str">
        <f>IFERROR(VLOOKUP(X1128,'Tablas de calculos'!$AZ$4:$BE$11,5,FALSE),"")</f>
        <v/>
      </c>
      <c r="Z1128" s="208" t="str">
        <f>IFERROR(VLOOKUP(X1128,'Tablas de calculos'!$AZ$4:$BE$11,6,FALSE),"")</f>
        <v/>
      </c>
    </row>
    <row r="1129" spans="1:26" ht="60" x14ac:dyDescent="0.25">
      <c r="A1129" s="232" t="s">
        <v>1187</v>
      </c>
      <c r="B1129" s="14">
        <v>88</v>
      </c>
      <c r="C1129" s="205" t="str">
        <f>+VLOOKUP(Tabla9[[#This Row],[Cod. Riesgo]],Tabla_Riesgos[[Número]:[Tipo de Riesgo]],6,FALSE)</f>
        <v>Seguridad de la Información</v>
      </c>
      <c r="D1129" s="119" t="s">
        <v>26</v>
      </c>
      <c r="E1129" s="120" t="s">
        <v>1148</v>
      </c>
      <c r="F1129" s="121"/>
      <c r="G1129" s="125" t="s">
        <v>347</v>
      </c>
      <c r="H1129" s="213"/>
      <c r="I1129" s="207"/>
      <c r="J1129" s="207"/>
      <c r="K1129" s="207"/>
      <c r="L1129" s="207"/>
      <c r="M1129" s="207"/>
      <c r="N1129" s="207"/>
      <c r="O1129" s="207"/>
      <c r="P1129" s="123">
        <f t="shared" si="72"/>
        <v>0</v>
      </c>
      <c r="Q1129" s="208" t="str">
        <f t="shared" si="73"/>
        <v>Debil</v>
      </c>
      <c r="R1129" s="207" t="s">
        <v>516</v>
      </c>
      <c r="S1129" s="224" t="str">
        <f t="shared" si="74"/>
        <v>DebilFuerte</v>
      </c>
      <c r="T1129" s="224">
        <f>IFERROR(VLOOKUP(S1129,'Tablas de calculos'!$AU$16:$AV$24,2,FALSE),"")</f>
        <v>7</v>
      </c>
      <c r="U1129" s="208" t="str">
        <f>IFERROR(VLOOKUP(T1129,'Tablas de calculos'!$AV$16:$AY$24,4),"")</f>
        <v>Débil</v>
      </c>
      <c r="V1129" s="207" t="s">
        <v>576</v>
      </c>
      <c r="W1129" s="207" t="s">
        <v>578</v>
      </c>
      <c r="X1129" s="123" t="str">
        <f t="shared" si="75"/>
        <v>DébilNo disminuyeDirectamente</v>
      </c>
      <c r="Y1129" s="208" t="str">
        <f>IFERROR(VLOOKUP(X1129,'Tablas de calculos'!$AZ$4:$BE$11,5,FALSE),"")</f>
        <v/>
      </c>
      <c r="Z1129" s="208" t="str">
        <f>IFERROR(VLOOKUP(X1129,'Tablas de calculos'!$AZ$4:$BE$11,6,FALSE),"")</f>
        <v/>
      </c>
    </row>
    <row r="1130" spans="1:26" ht="75" x14ac:dyDescent="0.25">
      <c r="A1130" s="232" t="s">
        <v>1187</v>
      </c>
      <c r="B1130" s="14">
        <v>88</v>
      </c>
      <c r="C1130" s="205" t="str">
        <f>+VLOOKUP(Tabla9[[#This Row],[Cod. Riesgo]],Tabla_Riesgos[[Número]:[Tipo de Riesgo]],6,FALSE)</f>
        <v>Seguridad de la Información</v>
      </c>
      <c r="D1130" s="119" t="s">
        <v>26</v>
      </c>
      <c r="E1130" s="120" t="s">
        <v>1148</v>
      </c>
      <c r="F1130" s="121"/>
      <c r="G1130" s="125" t="s">
        <v>355</v>
      </c>
      <c r="H1130" s="213"/>
      <c r="I1130" s="207"/>
      <c r="J1130" s="207"/>
      <c r="K1130" s="207"/>
      <c r="L1130" s="207"/>
      <c r="M1130" s="207"/>
      <c r="N1130" s="207"/>
      <c r="O1130" s="207"/>
      <c r="P1130" s="123">
        <f t="shared" si="72"/>
        <v>0</v>
      </c>
      <c r="Q1130" s="208" t="str">
        <f t="shared" si="73"/>
        <v>Debil</v>
      </c>
      <c r="R1130" s="207" t="s">
        <v>516</v>
      </c>
      <c r="S1130" s="224" t="str">
        <f t="shared" si="74"/>
        <v>DebilFuerte</v>
      </c>
      <c r="T1130" s="224">
        <f>IFERROR(VLOOKUP(S1130,'Tablas de calculos'!$AU$16:$AV$24,2,FALSE),"")</f>
        <v>7</v>
      </c>
      <c r="U1130" s="208" t="str">
        <f>IFERROR(VLOOKUP(T1130,'Tablas de calculos'!$AV$16:$AY$24,4),"")</f>
        <v>Débil</v>
      </c>
      <c r="V1130" s="207" t="s">
        <v>576</v>
      </c>
      <c r="W1130" s="207" t="s">
        <v>578</v>
      </c>
      <c r="X1130" s="123" t="str">
        <f t="shared" si="75"/>
        <v>DébilNo disminuyeDirectamente</v>
      </c>
      <c r="Y1130" s="208" t="str">
        <f>IFERROR(VLOOKUP(X1130,'Tablas de calculos'!$AZ$4:$BE$11,5,FALSE),"")</f>
        <v/>
      </c>
      <c r="Z1130" s="208" t="str">
        <f>IFERROR(VLOOKUP(X1130,'Tablas de calculos'!$AZ$4:$BE$11,6,FALSE),"")</f>
        <v/>
      </c>
    </row>
    <row r="1131" spans="1:26" ht="45" x14ac:dyDescent="0.25">
      <c r="A1131" s="232" t="s">
        <v>1187</v>
      </c>
      <c r="B1131" s="14">
        <v>89</v>
      </c>
      <c r="C1131" s="205" t="str">
        <f>+VLOOKUP(Tabla9[[#This Row],[Cod. Riesgo]],Tabla_Riesgos[[Número]:[Tipo de Riesgo]],6,FALSE)</f>
        <v>Operativo</v>
      </c>
      <c r="D1131" s="119" t="s">
        <v>26</v>
      </c>
      <c r="E1131" s="120" t="s">
        <v>1149</v>
      </c>
      <c r="F1131" s="121"/>
      <c r="G1131" s="125" t="s">
        <v>356</v>
      </c>
      <c r="H1131" s="213"/>
      <c r="I1131" s="207"/>
      <c r="J1131" s="207"/>
      <c r="K1131" s="207"/>
      <c r="L1131" s="207"/>
      <c r="M1131" s="207"/>
      <c r="N1131" s="207"/>
      <c r="O1131" s="207"/>
      <c r="P1131" s="123">
        <f t="shared" si="72"/>
        <v>0</v>
      </c>
      <c r="Q1131" s="208" t="str">
        <f t="shared" si="73"/>
        <v>Debil</v>
      </c>
      <c r="R1131" s="207" t="s">
        <v>516</v>
      </c>
      <c r="S1131" s="224" t="str">
        <f t="shared" si="74"/>
        <v>DebilFuerte</v>
      </c>
      <c r="T1131" s="224">
        <f>IFERROR(VLOOKUP(S1131,'Tablas de calculos'!$AU$16:$AV$24,2,FALSE),"")</f>
        <v>7</v>
      </c>
      <c r="U1131" s="208" t="str">
        <f>IFERROR(VLOOKUP(T1131,'Tablas de calculos'!$AV$16:$AY$24,4),"")</f>
        <v>Débil</v>
      </c>
      <c r="V1131" s="207" t="s">
        <v>576</v>
      </c>
      <c r="W1131" s="207" t="s">
        <v>578</v>
      </c>
      <c r="X1131" s="123" t="str">
        <f t="shared" si="75"/>
        <v>DébilNo disminuyeDirectamente</v>
      </c>
      <c r="Y1131" s="208" t="str">
        <f>IFERROR(VLOOKUP(X1131,'Tablas de calculos'!$AZ$4:$BE$11,5,FALSE),"")</f>
        <v/>
      </c>
      <c r="Z1131" s="208" t="str">
        <f>IFERROR(VLOOKUP(X1131,'Tablas de calculos'!$AZ$4:$BE$11,6,FALSE),"")</f>
        <v/>
      </c>
    </row>
    <row r="1132" spans="1:26" ht="135" x14ac:dyDescent="0.25">
      <c r="A1132" s="232" t="s">
        <v>1187</v>
      </c>
      <c r="B1132" s="14">
        <v>89</v>
      </c>
      <c r="C1132" s="205" t="str">
        <f>+VLOOKUP(Tabla9[[#This Row],[Cod. Riesgo]],Tabla_Riesgos[[Número]:[Tipo de Riesgo]],6,FALSE)</f>
        <v>Operativo</v>
      </c>
      <c r="D1132" s="119" t="s">
        <v>26</v>
      </c>
      <c r="E1132" s="120" t="s">
        <v>1149</v>
      </c>
      <c r="F1132" s="121"/>
      <c r="G1132" s="125" t="s">
        <v>357</v>
      </c>
      <c r="H1132" s="213"/>
      <c r="I1132" s="207"/>
      <c r="J1132" s="207"/>
      <c r="K1132" s="207"/>
      <c r="L1132" s="207"/>
      <c r="M1132" s="207"/>
      <c r="N1132" s="207"/>
      <c r="O1132" s="207"/>
      <c r="P1132" s="123">
        <f t="shared" si="72"/>
        <v>0</v>
      </c>
      <c r="Q1132" s="208" t="str">
        <f t="shared" si="73"/>
        <v>Debil</v>
      </c>
      <c r="R1132" s="207" t="s">
        <v>516</v>
      </c>
      <c r="S1132" s="224" t="str">
        <f t="shared" si="74"/>
        <v>DebilFuerte</v>
      </c>
      <c r="T1132" s="224">
        <f>IFERROR(VLOOKUP(S1132,'Tablas de calculos'!$AU$16:$AV$24,2,FALSE),"")</f>
        <v>7</v>
      </c>
      <c r="U1132" s="208" t="str">
        <f>IFERROR(VLOOKUP(T1132,'Tablas de calculos'!$AV$16:$AY$24,4),"")</f>
        <v>Débil</v>
      </c>
      <c r="V1132" s="207" t="s">
        <v>576</v>
      </c>
      <c r="W1132" s="207" t="s">
        <v>578</v>
      </c>
      <c r="X1132" s="123" t="str">
        <f t="shared" si="75"/>
        <v>DébilNo disminuyeDirectamente</v>
      </c>
      <c r="Y1132" s="208" t="str">
        <f>IFERROR(VLOOKUP(X1132,'Tablas de calculos'!$AZ$4:$BE$11,5,FALSE),"")</f>
        <v/>
      </c>
      <c r="Z1132" s="208" t="str">
        <f>IFERROR(VLOOKUP(X1132,'Tablas de calculos'!$AZ$4:$BE$11,6,FALSE),"")</f>
        <v/>
      </c>
    </row>
    <row r="1133" spans="1:26" ht="45" x14ac:dyDescent="0.25">
      <c r="A1133" s="232" t="s">
        <v>1187</v>
      </c>
      <c r="B1133" s="14">
        <v>89</v>
      </c>
      <c r="C1133" s="205" t="str">
        <f>+VLOOKUP(Tabla9[[#This Row],[Cod. Riesgo]],Tabla_Riesgos[[Número]:[Tipo de Riesgo]],6,FALSE)</f>
        <v>Operativo</v>
      </c>
      <c r="D1133" s="119" t="s">
        <v>26</v>
      </c>
      <c r="E1133" s="120" t="s">
        <v>1149</v>
      </c>
      <c r="F1133" s="121"/>
      <c r="G1133" s="125" t="s">
        <v>358</v>
      </c>
      <c r="H1133" s="213"/>
      <c r="I1133" s="207"/>
      <c r="J1133" s="207"/>
      <c r="K1133" s="207"/>
      <c r="L1133" s="207"/>
      <c r="M1133" s="207"/>
      <c r="N1133" s="207"/>
      <c r="O1133" s="207"/>
      <c r="P1133" s="123">
        <f t="shared" si="72"/>
        <v>0</v>
      </c>
      <c r="Q1133" s="208" t="str">
        <f t="shared" si="73"/>
        <v>Debil</v>
      </c>
      <c r="R1133" s="207" t="s">
        <v>516</v>
      </c>
      <c r="S1133" s="224" t="str">
        <f t="shared" si="74"/>
        <v>DebilFuerte</v>
      </c>
      <c r="T1133" s="224">
        <f>IFERROR(VLOOKUP(S1133,'Tablas de calculos'!$AU$16:$AV$24,2,FALSE),"")</f>
        <v>7</v>
      </c>
      <c r="U1133" s="208" t="str">
        <f>IFERROR(VLOOKUP(T1133,'Tablas de calculos'!$AV$16:$AY$24,4),"")</f>
        <v>Débil</v>
      </c>
      <c r="V1133" s="207" t="s">
        <v>576</v>
      </c>
      <c r="W1133" s="207" t="s">
        <v>578</v>
      </c>
      <c r="X1133" s="123" t="str">
        <f t="shared" si="75"/>
        <v>DébilNo disminuyeDirectamente</v>
      </c>
      <c r="Y1133" s="208" t="str">
        <f>IFERROR(VLOOKUP(X1133,'Tablas de calculos'!$AZ$4:$BE$11,5,FALSE),"")</f>
        <v/>
      </c>
      <c r="Z1133" s="208" t="str">
        <f>IFERROR(VLOOKUP(X1133,'Tablas de calculos'!$AZ$4:$BE$11,6,FALSE),"")</f>
        <v/>
      </c>
    </row>
    <row r="1134" spans="1:26" ht="120" x14ac:dyDescent="0.25">
      <c r="A1134" s="232" t="s">
        <v>1187</v>
      </c>
      <c r="B1134" s="14">
        <v>89</v>
      </c>
      <c r="C1134" s="205" t="str">
        <f>+VLOOKUP(Tabla9[[#This Row],[Cod. Riesgo]],Tabla_Riesgos[[Número]:[Tipo de Riesgo]],6,FALSE)</f>
        <v>Operativo</v>
      </c>
      <c r="D1134" s="119" t="s">
        <v>26</v>
      </c>
      <c r="E1134" s="120" t="s">
        <v>1149</v>
      </c>
      <c r="F1134" s="121"/>
      <c r="G1134" s="125" t="s">
        <v>359</v>
      </c>
      <c r="H1134" s="213"/>
      <c r="I1134" s="207"/>
      <c r="J1134" s="207"/>
      <c r="K1134" s="207"/>
      <c r="L1134" s="207"/>
      <c r="M1134" s="207"/>
      <c r="N1134" s="207"/>
      <c r="O1134" s="207"/>
      <c r="P1134" s="123">
        <f t="shared" si="72"/>
        <v>0</v>
      </c>
      <c r="Q1134" s="208" t="str">
        <f t="shared" si="73"/>
        <v>Debil</v>
      </c>
      <c r="R1134" s="207" t="s">
        <v>516</v>
      </c>
      <c r="S1134" s="224" t="str">
        <f t="shared" si="74"/>
        <v>DebilFuerte</v>
      </c>
      <c r="T1134" s="224">
        <f>IFERROR(VLOOKUP(S1134,'Tablas de calculos'!$AU$16:$AV$24,2,FALSE),"")</f>
        <v>7</v>
      </c>
      <c r="U1134" s="208" t="str">
        <f>IFERROR(VLOOKUP(T1134,'Tablas de calculos'!$AV$16:$AY$24,4),"")</f>
        <v>Débil</v>
      </c>
      <c r="V1134" s="207" t="s">
        <v>576</v>
      </c>
      <c r="W1134" s="207" t="s">
        <v>578</v>
      </c>
      <c r="X1134" s="123" t="str">
        <f t="shared" si="75"/>
        <v>DébilNo disminuyeDirectamente</v>
      </c>
      <c r="Y1134" s="208" t="str">
        <f>IFERROR(VLOOKUP(X1134,'Tablas de calculos'!$AZ$4:$BE$11,5,FALSE),"")</f>
        <v/>
      </c>
      <c r="Z1134" s="208" t="str">
        <f>IFERROR(VLOOKUP(X1134,'Tablas de calculos'!$AZ$4:$BE$11,6,FALSE),"")</f>
        <v/>
      </c>
    </row>
    <row r="1135" spans="1:26" ht="30" x14ac:dyDescent="0.25">
      <c r="A1135" s="232" t="s">
        <v>1187</v>
      </c>
      <c r="B1135" s="14">
        <v>27</v>
      </c>
      <c r="C1135" s="205" t="str">
        <f>+VLOOKUP(Tabla9[[#This Row],[Cod. Riesgo]],Tabla_Riesgos[[Número]:[Tipo de Riesgo]],6,FALSE)</f>
        <v>Seguridad de la Información</v>
      </c>
      <c r="D1135" s="119" t="s">
        <v>12</v>
      </c>
      <c r="E1135" s="120" t="s">
        <v>661</v>
      </c>
      <c r="F1135" s="121"/>
      <c r="G1135" s="124"/>
      <c r="H1135" s="213"/>
      <c r="I1135" s="207"/>
      <c r="J1135" s="207"/>
      <c r="K1135" s="207"/>
      <c r="L1135" s="207"/>
      <c r="M1135" s="207"/>
      <c r="N1135" s="207"/>
      <c r="O1135" s="207"/>
      <c r="P1135" s="123">
        <f t="shared" si="72"/>
        <v>0</v>
      </c>
      <c r="Q1135" s="208" t="str">
        <f t="shared" si="73"/>
        <v>Debil</v>
      </c>
      <c r="R1135" s="207" t="s">
        <v>516</v>
      </c>
      <c r="S1135" s="224" t="str">
        <f t="shared" si="74"/>
        <v>DebilFuerte</v>
      </c>
      <c r="T1135" s="224">
        <f>IFERROR(VLOOKUP(S1135,'Tablas de calculos'!$AU$16:$AV$24,2,FALSE),"")</f>
        <v>7</v>
      </c>
      <c r="U1135" s="208" t="str">
        <f>IFERROR(VLOOKUP(T1135,'Tablas de calculos'!$AV$16:$AY$24,4),"")</f>
        <v>Débil</v>
      </c>
      <c r="V1135" s="207" t="s">
        <v>576</v>
      </c>
      <c r="W1135" s="207" t="s">
        <v>578</v>
      </c>
      <c r="X1135" s="123" t="str">
        <f t="shared" si="75"/>
        <v>DébilNo disminuyeDirectamente</v>
      </c>
      <c r="Y1135" s="208" t="str">
        <f>IFERROR(VLOOKUP(X1135,'Tablas de calculos'!$AZ$4:$BE$11,5,FALSE),"")</f>
        <v/>
      </c>
      <c r="Z1135" s="208" t="str">
        <f>IFERROR(VLOOKUP(X1135,'Tablas de calculos'!$AZ$4:$BE$11,6,FALSE),"")</f>
        <v/>
      </c>
    </row>
    <row r="1136" spans="1:26" ht="45" x14ac:dyDescent="0.25">
      <c r="A1136" s="232" t="s">
        <v>1187</v>
      </c>
      <c r="B1136" s="203">
        <v>132</v>
      </c>
      <c r="C1136" s="205" t="str">
        <f>+VLOOKUP(Tabla9[[#This Row],[Cod. Riesgo]],Tabla_Riesgos[[Número]:[Tipo de Riesgo]],6,FALSE)</f>
        <v xml:space="preserve">Continuidad del negocio </v>
      </c>
      <c r="D1136" s="199" t="s">
        <v>12</v>
      </c>
      <c r="E1136" s="200" t="s">
        <v>729</v>
      </c>
      <c r="F1136" s="121"/>
      <c r="G1136" s="202" t="s">
        <v>780</v>
      </c>
      <c r="H1136" s="472" t="s">
        <v>544</v>
      </c>
      <c r="I1136" s="207"/>
      <c r="J1136" s="207"/>
      <c r="K1136" s="207"/>
      <c r="L1136" s="207"/>
      <c r="M1136" s="207"/>
      <c r="N1136" s="207"/>
      <c r="O1136" s="207"/>
      <c r="P1136" s="123">
        <f t="shared" si="72"/>
        <v>0</v>
      </c>
      <c r="Q1136" s="208" t="str">
        <f t="shared" si="73"/>
        <v>Debil</v>
      </c>
      <c r="R1136" s="207" t="s">
        <v>516</v>
      </c>
      <c r="S1136" s="224" t="str">
        <f t="shared" si="74"/>
        <v>DebilFuerte</v>
      </c>
      <c r="T1136" s="224">
        <f>IFERROR(VLOOKUP(S1136,'Tablas de calculos'!$AU$16:$AV$24,2,FALSE),"")</f>
        <v>7</v>
      </c>
      <c r="U1136" s="208" t="str">
        <f>IFERROR(VLOOKUP(T1136,'Tablas de calculos'!$AV$16:$AY$24,4),"")</f>
        <v>Débil</v>
      </c>
      <c r="V1136" s="207" t="s">
        <v>576</v>
      </c>
      <c r="W1136" s="207" t="s">
        <v>578</v>
      </c>
      <c r="X1136" s="123" t="str">
        <f t="shared" si="75"/>
        <v>DébilNo disminuyeDirectamente</v>
      </c>
      <c r="Y1136" s="208" t="str">
        <f>IFERROR(VLOOKUP(X1136,'Tablas de calculos'!$AZ$4:$BE$11,5,FALSE),"")</f>
        <v/>
      </c>
      <c r="Z1136" s="208" t="str">
        <f>IFERROR(VLOOKUP(X1136,'Tablas de calculos'!$AZ$4:$BE$11,6,FALSE),"")</f>
        <v/>
      </c>
    </row>
    <row r="1137" spans="1:26" ht="45" x14ac:dyDescent="0.25">
      <c r="A1137" s="232" t="s">
        <v>1187</v>
      </c>
      <c r="B1137" s="196">
        <v>133</v>
      </c>
      <c r="C1137" s="205" t="str">
        <f>+VLOOKUP(Tabla9[[#This Row],[Cod. Riesgo]],Tabla_Riesgos[[Número]:[Tipo de Riesgo]],6,FALSE)</f>
        <v xml:space="preserve">Continuidad del negocio </v>
      </c>
      <c r="D1137" s="119" t="s">
        <v>102</v>
      </c>
      <c r="E1137" s="120" t="s">
        <v>772</v>
      </c>
      <c r="F1137" s="121"/>
      <c r="G1137" s="124"/>
      <c r="H1137" s="472"/>
      <c r="I1137" s="207"/>
      <c r="J1137" s="207"/>
      <c r="K1137" s="207"/>
      <c r="L1137" s="207"/>
      <c r="M1137" s="207"/>
      <c r="N1137" s="207"/>
      <c r="O1137" s="207"/>
      <c r="P1137" s="123">
        <f t="shared" si="72"/>
        <v>0</v>
      </c>
      <c r="Q1137" s="208" t="str">
        <f t="shared" si="73"/>
        <v>Debil</v>
      </c>
      <c r="R1137" s="207" t="s">
        <v>516</v>
      </c>
      <c r="S1137" s="224" t="str">
        <f t="shared" si="74"/>
        <v>DebilFuerte</v>
      </c>
      <c r="T1137" s="224">
        <f>IFERROR(VLOOKUP(S1137,'Tablas de calculos'!$AU$16:$AV$24,2,FALSE),"")</f>
        <v>7</v>
      </c>
      <c r="U1137" s="208" t="str">
        <f>IFERROR(VLOOKUP(T1137,'Tablas de calculos'!$AV$16:$AY$24,4),"")</f>
        <v>Débil</v>
      </c>
      <c r="V1137" s="207" t="s">
        <v>576</v>
      </c>
      <c r="W1137" s="207" t="s">
        <v>578</v>
      </c>
      <c r="X1137" s="123" t="str">
        <f t="shared" si="75"/>
        <v>DébilNo disminuyeDirectamente</v>
      </c>
      <c r="Y1137" s="208" t="str">
        <f>IFERROR(VLOOKUP(X1137,'Tablas de calculos'!$AZ$4:$BE$11,5,FALSE),"")</f>
        <v/>
      </c>
      <c r="Z1137" s="208" t="str">
        <f>IFERROR(VLOOKUP(X1137,'Tablas de calculos'!$AZ$4:$BE$11,6,FALSE),"")</f>
        <v/>
      </c>
    </row>
    <row r="1138" spans="1:26" ht="30" x14ac:dyDescent="0.25">
      <c r="A1138" s="232" t="s">
        <v>1187</v>
      </c>
      <c r="B1138" s="204">
        <v>134</v>
      </c>
      <c r="C1138" s="205" t="str">
        <f>+VLOOKUP(Tabla9[[#This Row],[Cod. Riesgo]],Tabla_Riesgos[[Número]:[Tipo de Riesgo]],6,FALSE)</f>
        <v xml:space="preserve">Continuidad del negocio </v>
      </c>
      <c r="D1138" s="119" t="s">
        <v>38</v>
      </c>
      <c r="E1138" s="120" t="s">
        <v>726</v>
      </c>
      <c r="F1138" s="121"/>
      <c r="G1138" s="125" t="s">
        <v>781</v>
      </c>
      <c r="H1138" s="472" t="s">
        <v>544</v>
      </c>
      <c r="I1138" s="207"/>
      <c r="J1138" s="207"/>
      <c r="K1138" s="207"/>
      <c r="L1138" s="207"/>
      <c r="M1138" s="207"/>
      <c r="N1138" s="207"/>
      <c r="O1138" s="207"/>
      <c r="P1138" s="123">
        <f t="shared" si="72"/>
        <v>0</v>
      </c>
      <c r="Q1138" s="208" t="str">
        <f t="shared" si="73"/>
        <v>Debil</v>
      </c>
      <c r="R1138" s="207" t="s">
        <v>516</v>
      </c>
      <c r="S1138" s="224" t="str">
        <f t="shared" si="74"/>
        <v>DebilFuerte</v>
      </c>
      <c r="T1138" s="224">
        <f>IFERROR(VLOOKUP(S1138,'Tablas de calculos'!$AU$16:$AV$24,2,FALSE),"")</f>
        <v>7</v>
      </c>
      <c r="U1138" s="208" t="str">
        <f>IFERROR(VLOOKUP(T1138,'Tablas de calculos'!$AV$16:$AY$24,4),"")</f>
        <v>Débil</v>
      </c>
      <c r="V1138" s="207" t="s">
        <v>576</v>
      </c>
      <c r="W1138" s="207" t="s">
        <v>578</v>
      </c>
      <c r="X1138" s="123" t="str">
        <f t="shared" si="75"/>
        <v>DébilNo disminuyeDirectamente</v>
      </c>
      <c r="Y1138" s="208" t="str">
        <f>IFERROR(VLOOKUP(X1138,'Tablas de calculos'!$AZ$4:$BE$11,5,FALSE),"")</f>
        <v/>
      </c>
      <c r="Z1138" s="208" t="str">
        <f>IFERROR(VLOOKUP(X1138,'Tablas de calculos'!$AZ$4:$BE$11,6,FALSE),"")</f>
        <v/>
      </c>
    </row>
    <row r="1139" spans="1:26" ht="30" x14ac:dyDescent="0.25">
      <c r="A1139" s="232" t="s">
        <v>1187</v>
      </c>
      <c r="B1139" s="196">
        <v>135</v>
      </c>
      <c r="C1139" s="205" t="str">
        <f>+VLOOKUP(Tabla9[[#This Row],[Cod. Riesgo]],Tabla_Riesgos[[Número]:[Tipo de Riesgo]],6,FALSE)</f>
        <v xml:space="preserve">Continuidad del negocio </v>
      </c>
      <c r="D1139" s="119" t="s">
        <v>43</v>
      </c>
      <c r="E1139" s="120" t="s">
        <v>730</v>
      </c>
      <c r="F1139" s="121"/>
      <c r="G1139" s="125" t="s">
        <v>782</v>
      </c>
      <c r="H1139" s="472" t="s">
        <v>544</v>
      </c>
      <c r="I1139" s="207"/>
      <c r="J1139" s="207"/>
      <c r="K1139" s="207"/>
      <c r="L1139" s="207"/>
      <c r="M1139" s="207"/>
      <c r="N1139" s="207"/>
      <c r="O1139" s="207"/>
      <c r="P1139" s="123">
        <f t="shared" si="72"/>
        <v>0</v>
      </c>
      <c r="Q1139" s="208" t="str">
        <f t="shared" si="73"/>
        <v>Debil</v>
      </c>
      <c r="R1139" s="207" t="s">
        <v>516</v>
      </c>
      <c r="S1139" s="224" t="str">
        <f t="shared" si="74"/>
        <v>DebilFuerte</v>
      </c>
      <c r="T1139" s="224">
        <f>IFERROR(VLOOKUP(S1139,'Tablas de calculos'!$AU$16:$AV$24,2,FALSE),"")</f>
        <v>7</v>
      </c>
      <c r="U1139" s="208" t="str">
        <f>IFERROR(VLOOKUP(T1139,'Tablas de calculos'!$AV$16:$AY$24,4),"")</f>
        <v>Débil</v>
      </c>
      <c r="V1139" s="207" t="s">
        <v>576</v>
      </c>
      <c r="W1139" s="207" t="s">
        <v>578</v>
      </c>
      <c r="X1139" s="123" t="str">
        <f t="shared" si="75"/>
        <v>DébilNo disminuyeDirectamente</v>
      </c>
      <c r="Y1139" s="208" t="str">
        <f>IFERROR(VLOOKUP(X1139,'Tablas de calculos'!$AZ$4:$BE$11,5,FALSE),"")</f>
        <v/>
      </c>
      <c r="Z1139" s="208" t="str">
        <f>IFERROR(VLOOKUP(X1139,'Tablas de calculos'!$AZ$4:$BE$11,6,FALSE),"")</f>
        <v/>
      </c>
    </row>
    <row r="1140" spans="1:26" ht="30" x14ac:dyDescent="0.25">
      <c r="A1140" s="232" t="s">
        <v>1187</v>
      </c>
      <c r="B1140" s="196">
        <v>135</v>
      </c>
      <c r="C1140" s="205" t="str">
        <f>+VLOOKUP(Tabla9[[#This Row],[Cod. Riesgo]],Tabla_Riesgos[[Número]:[Tipo de Riesgo]],6,FALSE)</f>
        <v xml:space="preserve">Continuidad del negocio </v>
      </c>
      <c r="D1140" s="119" t="s">
        <v>43</v>
      </c>
      <c r="E1140" s="120" t="s">
        <v>730</v>
      </c>
      <c r="F1140" s="121"/>
      <c r="G1140" s="125" t="s">
        <v>783</v>
      </c>
      <c r="H1140" s="472" t="s">
        <v>544</v>
      </c>
      <c r="I1140" s="207"/>
      <c r="J1140" s="207"/>
      <c r="K1140" s="207"/>
      <c r="L1140" s="207"/>
      <c r="M1140" s="207"/>
      <c r="N1140" s="207"/>
      <c r="O1140" s="207"/>
      <c r="P1140" s="123">
        <f t="shared" si="72"/>
        <v>0</v>
      </c>
      <c r="Q1140" s="208" t="str">
        <f t="shared" si="73"/>
        <v>Debil</v>
      </c>
      <c r="R1140" s="207" t="s">
        <v>516</v>
      </c>
      <c r="S1140" s="224" t="str">
        <f t="shared" si="74"/>
        <v>DebilFuerte</v>
      </c>
      <c r="T1140" s="224">
        <f>IFERROR(VLOOKUP(S1140,'Tablas de calculos'!$AU$16:$AV$24,2,FALSE),"")</f>
        <v>7</v>
      </c>
      <c r="U1140" s="208" t="str">
        <f>IFERROR(VLOOKUP(T1140,'Tablas de calculos'!$AV$16:$AY$24,4),"")</f>
        <v>Débil</v>
      </c>
      <c r="V1140" s="207" t="s">
        <v>576</v>
      </c>
      <c r="W1140" s="207" t="s">
        <v>578</v>
      </c>
      <c r="X1140" s="123" t="str">
        <f t="shared" si="75"/>
        <v>DébilNo disminuyeDirectamente</v>
      </c>
      <c r="Y1140" s="208" t="str">
        <f>IFERROR(VLOOKUP(X1140,'Tablas de calculos'!$AZ$4:$BE$11,5,FALSE),"")</f>
        <v/>
      </c>
      <c r="Z1140" s="208" t="str">
        <f>IFERROR(VLOOKUP(X1140,'Tablas de calculos'!$AZ$4:$BE$11,6,FALSE),"")</f>
        <v/>
      </c>
    </row>
    <row r="1141" spans="1:26" ht="30" x14ac:dyDescent="0.25">
      <c r="A1141" s="232" t="s">
        <v>1187</v>
      </c>
      <c r="B1141" s="204">
        <v>136</v>
      </c>
      <c r="C1141" s="205" t="str">
        <f>+VLOOKUP(Tabla9[[#This Row],[Cod. Riesgo]],Tabla_Riesgos[[Número]:[Tipo de Riesgo]],6,FALSE)</f>
        <v xml:space="preserve">Continuidad del negocio </v>
      </c>
      <c r="D1141" s="119" t="s">
        <v>66</v>
      </c>
      <c r="E1141" s="120" t="s">
        <v>774</v>
      </c>
      <c r="F1141" s="121"/>
      <c r="G1141" s="125" t="s">
        <v>784</v>
      </c>
      <c r="H1141" s="472" t="s">
        <v>544</v>
      </c>
      <c r="I1141" s="207"/>
      <c r="J1141" s="207"/>
      <c r="K1141" s="207"/>
      <c r="L1141" s="207"/>
      <c r="M1141" s="207"/>
      <c r="N1141" s="207"/>
      <c r="O1141" s="207"/>
      <c r="P1141" s="123">
        <f t="shared" si="72"/>
        <v>0</v>
      </c>
      <c r="Q1141" s="208" t="str">
        <f t="shared" si="73"/>
        <v>Debil</v>
      </c>
      <c r="R1141" s="207" t="s">
        <v>516</v>
      </c>
      <c r="S1141" s="224" t="str">
        <f t="shared" si="74"/>
        <v>DebilFuerte</v>
      </c>
      <c r="T1141" s="224">
        <f>IFERROR(VLOOKUP(S1141,'Tablas de calculos'!$AU$16:$AV$24,2,FALSE),"")</f>
        <v>7</v>
      </c>
      <c r="U1141" s="208" t="str">
        <f>IFERROR(VLOOKUP(T1141,'Tablas de calculos'!$AV$16:$AY$24,4),"")</f>
        <v>Débil</v>
      </c>
      <c r="V1141" s="207" t="s">
        <v>576</v>
      </c>
      <c r="W1141" s="207" t="s">
        <v>578</v>
      </c>
      <c r="X1141" s="123" t="str">
        <f t="shared" si="75"/>
        <v>DébilNo disminuyeDirectamente</v>
      </c>
      <c r="Y1141" s="208" t="str">
        <f>IFERROR(VLOOKUP(X1141,'Tablas de calculos'!$AZ$4:$BE$11,5,FALSE),"")</f>
        <v/>
      </c>
      <c r="Z1141" s="208" t="str">
        <f>IFERROR(VLOOKUP(X1141,'Tablas de calculos'!$AZ$4:$BE$11,6,FALSE),"")</f>
        <v/>
      </c>
    </row>
    <row r="1142" spans="1:26" ht="30" x14ac:dyDescent="0.25">
      <c r="A1142" s="232" t="s">
        <v>1187</v>
      </c>
      <c r="B1142" s="204">
        <v>136</v>
      </c>
      <c r="C1142" s="205" t="str">
        <f>+VLOOKUP(Tabla9[[#This Row],[Cod. Riesgo]],Tabla_Riesgos[[Número]:[Tipo de Riesgo]],6,FALSE)</f>
        <v xml:space="preserve">Continuidad del negocio </v>
      </c>
      <c r="D1142" s="119" t="s">
        <v>66</v>
      </c>
      <c r="E1142" s="120" t="s">
        <v>774</v>
      </c>
      <c r="F1142" s="121"/>
      <c r="G1142" s="125" t="s">
        <v>785</v>
      </c>
      <c r="H1142" s="472" t="s">
        <v>544</v>
      </c>
      <c r="I1142" s="207"/>
      <c r="J1142" s="207"/>
      <c r="K1142" s="207"/>
      <c r="L1142" s="207"/>
      <c r="M1142" s="207"/>
      <c r="N1142" s="207"/>
      <c r="O1142" s="207"/>
      <c r="P1142" s="123">
        <f t="shared" si="72"/>
        <v>0</v>
      </c>
      <c r="Q1142" s="208" t="str">
        <f t="shared" si="73"/>
        <v>Debil</v>
      </c>
      <c r="R1142" s="207" t="s">
        <v>516</v>
      </c>
      <c r="S1142" s="224" t="str">
        <f t="shared" si="74"/>
        <v>DebilFuerte</v>
      </c>
      <c r="T1142" s="224">
        <f>IFERROR(VLOOKUP(S1142,'Tablas de calculos'!$AU$16:$AV$24,2,FALSE),"")</f>
        <v>7</v>
      </c>
      <c r="U1142" s="208" t="str">
        <f>IFERROR(VLOOKUP(T1142,'Tablas de calculos'!$AV$16:$AY$24,4),"")</f>
        <v>Débil</v>
      </c>
      <c r="V1142" s="207" t="s">
        <v>576</v>
      </c>
      <c r="W1142" s="207" t="s">
        <v>578</v>
      </c>
      <c r="X1142" s="123" t="str">
        <f t="shared" si="75"/>
        <v>DébilNo disminuyeDirectamente</v>
      </c>
      <c r="Y1142" s="208" t="str">
        <f>IFERROR(VLOOKUP(X1142,'Tablas de calculos'!$AZ$4:$BE$11,5,FALSE),"")</f>
        <v/>
      </c>
      <c r="Z1142" s="208" t="str">
        <f>IFERROR(VLOOKUP(X1142,'Tablas de calculos'!$AZ$4:$BE$11,6,FALSE),"")</f>
        <v/>
      </c>
    </row>
    <row r="1143" spans="1:26" ht="30" x14ac:dyDescent="0.25">
      <c r="A1143" s="232" t="s">
        <v>1187</v>
      </c>
      <c r="B1143" s="204">
        <v>136</v>
      </c>
      <c r="C1143" s="205" t="str">
        <f>+VLOOKUP(Tabla9[[#This Row],[Cod. Riesgo]],Tabla_Riesgos[[Número]:[Tipo de Riesgo]],6,FALSE)</f>
        <v xml:space="preserve">Continuidad del negocio </v>
      </c>
      <c r="D1143" s="119" t="s">
        <v>66</v>
      </c>
      <c r="E1143" s="120" t="s">
        <v>774</v>
      </c>
      <c r="F1143" s="121"/>
      <c r="G1143" s="125" t="s">
        <v>786</v>
      </c>
      <c r="H1143" s="472" t="s">
        <v>544</v>
      </c>
      <c r="I1143" s="207"/>
      <c r="J1143" s="207"/>
      <c r="K1143" s="207"/>
      <c r="L1143" s="207"/>
      <c r="M1143" s="207"/>
      <c r="N1143" s="207"/>
      <c r="O1143" s="207"/>
      <c r="P1143" s="123">
        <f t="shared" si="72"/>
        <v>0</v>
      </c>
      <c r="Q1143" s="208" t="str">
        <f t="shared" si="73"/>
        <v>Debil</v>
      </c>
      <c r="R1143" s="207" t="s">
        <v>516</v>
      </c>
      <c r="S1143" s="224" t="str">
        <f t="shared" si="74"/>
        <v>DebilFuerte</v>
      </c>
      <c r="T1143" s="224">
        <f>IFERROR(VLOOKUP(S1143,'Tablas de calculos'!$AU$16:$AV$24,2,FALSE),"")</f>
        <v>7</v>
      </c>
      <c r="U1143" s="208" t="str">
        <f>IFERROR(VLOOKUP(T1143,'Tablas de calculos'!$AV$16:$AY$24,4),"")</f>
        <v>Débil</v>
      </c>
      <c r="V1143" s="207" t="s">
        <v>576</v>
      </c>
      <c r="W1143" s="207" t="s">
        <v>578</v>
      </c>
      <c r="X1143" s="123" t="str">
        <f t="shared" si="75"/>
        <v>DébilNo disminuyeDirectamente</v>
      </c>
      <c r="Y1143" s="208" t="str">
        <f>IFERROR(VLOOKUP(X1143,'Tablas de calculos'!$AZ$4:$BE$11,5,FALSE),"")</f>
        <v/>
      </c>
      <c r="Z1143" s="208" t="str">
        <f>IFERROR(VLOOKUP(X1143,'Tablas de calculos'!$AZ$4:$BE$11,6,FALSE),"")</f>
        <v/>
      </c>
    </row>
    <row r="1144" spans="1:26" ht="30" x14ac:dyDescent="0.25">
      <c r="A1144" s="232" t="s">
        <v>1187</v>
      </c>
      <c r="B1144" s="204">
        <v>136</v>
      </c>
      <c r="C1144" s="205" t="str">
        <f>+VLOOKUP(Tabla9[[#This Row],[Cod. Riesgo]],Tabla_Riesgos[[Número]:[Tipo de Riesgo]],6,FALSE)</f>
        <v xml:space="preserve">Continuidad del negocio </v>
      </c>
      <c r="D1144" s="119" t="s">
        <v>66</v>
      </c>
      <c r="E1144" s="120" t="s">
        <v>774</v>
      </c>
      <c r="F1144" s="121"/>
      <c r="G1144" s="125" t="s">
        <v>787</v>
      </c>
      <c r="H1144" s="472" t="s">
        <v>544</v>
      </c>
      <c r="I1144" s="207"/>
      <c r="J1144" s="207"/>
      <c r="K1144" s="207"/>
      <c r="L1144" s="207"/>
      <c r="M1144" s="207"/>
      <c r="N1144" s="207"/>
      <c r="O1144" s="207"/>
      <c r="P1144" s="123">
        <f t="shared" si="72"/>
        <v>0</v>
      </c>
      <c r="Q1144" s="208" t="str">
        <f t="shared" si="73"/>
        <v>Debil</v>
      </c>
      <c r="R1144" s="207" t="s">
        <v>516</v>
      </c>
      <c r="S1144" s="224" t="str">
        <f t="shared" si="74"/>
        <v>DebilFuerte</v>
      </c>
      <c r="T1144" s="224">
        <f>IFERROR(VLOOKUP(S1144,'Tablas de calculos'!$AU$16:$AV$24,2,FALSE),"")</f>
        <v>7</v>
      </c>
      <c r="U1144" s="208" t="str">
        <f>IFERROR(VLOOKUP(T1144,'Tablas de calculos'!$AV$16:$AY$24,4),"")</f>
        <v>Débil</v>
      </c>
      <c r="V1144" s="207" t="s">
        <v>576</v>
      </c>
      <c r="W1144" s="207" t="s">
        <v>578</v>
      </c>
      <c r="X1144" s="123" t="str">
        <f t="shared" si="75"/>
        <v>DébilNo disminuyeDirectamente</v>
      </c>
      <c r="Y1144" s="208" t="str">
        <f>IFERROR(VLOOKUP(X1144,'Tablas de calculos'!$AZ$4:$BE$11,5,FALSE),"")</f>
        <v/>
      </c>
      <c r="Z1144" s="208" t="str">
        <f>IFERROR(VLOOKUP(X1144,'Tablas de calculos'!$AZ$4:$BE$11,6,FALSE),"")</f>
        <v/>
      </c>
    </row>
    <row r="1145" spans="1:26" ht="30" x14ac:dyDescent="0.25">
      <c r="A1145" s="232" t="s">
        <v>1187</v>
      </c>
      <c r="B1145" s="196">
        <v>137</v>
      </c>
      <c r="C1145" s="205" t="str">
        <f>+VLOOKUP(Tabla9[[#This Row],[Cod. Riesgo]],Tabla_Riesgos[[Número]:[Tipo de Riesgo]],6,FALSE)</f>
        <v xml:space="preserve">Continuidad del negocio </v>
      </c>
      <c r="D1145" s="119" t="s">
        <v>66</v>
      </c>
      <c r="E1145" s="120" t="s">
        <v>736</v>
      </c>
      <c r="F1145" s="121"/>
      <c r="G1145" s="125" t="s">
        <v>788</v>
      </c>
      <c r="H1145" s="472" t="s">
        <v>544</v>
      </c>
      <c r="I1145" s="207"/>
      <c r="J1145" s="207"/>
      <c r="K1145" s="207"/>
      <c r="L1145" s="207"/>
      <c r="M1145" s="207"/>
      <c r="N1145" s="207"/>
      <c r="O1145" s="207"/>
      <c r="P1145" s="123">
        <f t="shared" si="72"/>
        <v>0</v>
      </c>
      <c r="Q1145" s="208" t="str">
        <f t="shared" si="73"/>
        <v>Debil</v>
      </c>
      <c r="R1145" s="207" t="s">
        <v>516</v>
      </c>
      <c r="S1145" s="224" t="str">
        <f t="shared" si="74"/>
        <v>DebilFuerte</v>
      </c>
      <c r="T1145" s="224">
        <f>IFERROR(VLOOKUP(S1145,'Tablas de calculos'!$AU$16:$AV$24,2,FALSE),"")</f>
        <v>7</v>
      </c>
      <c r="U1145" s="208" t="str">
        <f>IFERROR(VLOOKUP(T1145,'Tablas de calculos'!$AV$16:$AY$24,4),"")</f>
        <v>Débil</v>
      </c>
      <c r="V1145" s="207" t="s">
        <v>576</v>
      </c>
      <c r="W1145" s="207" t="s">
        <v>578</v>
      </c>
      <c r="X1145" s="123" t="str">
        <f t="shared" si="75"/>
        <v>DébilNo disminuyeDirectamente</v>
      </c>
      <c r="Y1145" s="208" t="str">
        <f>IFERROR(VLOOKUP(X1145,'Tablas de calculos'!$AZ$4:$BE$11,5,FALSE),"")</f>
        <v/>
      </c>
      <c r="Z1145" s="208" t="str">
        <f>IFERROR(VLOOKUP(X1145,'Tablas de calculos'!$AZ$4:$BE$11,6,FALSE),"")</f>
        <v/>
      </c>
    </row>
    <row r="1146" spans="1:26" ht="30" x14ac:dyDescent="0.25">
      <c r="A1146" s="232" t="s">
        <v>1187</v>
      </c>
      <c r="B1146" s="205">
        <v>138</v>
      </c>
      <c r="C1146" s="205" t="str">
        <f>+VLOOKUP(Tabla9[[#This Row],[Cod. Riesgo]],Tabla_Riesgos[[Número]:[Tipo de Riesgo]],6,FALSE)</f>
        <v xml:space="preserve">Continuidad del negocio </v>
      </c>
      <c r="D1146" s="199" t="s">
        <v>66</v>
      </c>
      <c r="E1146" s="200" t="s">
        <v>738</v>
      </c>
      <c r="F1146" s="121"/>
      <c r="G1146" s="202" t="s">
        <v>789</v>
      </c>
      <c r="H1146" s="472" t="s">
        <v>544</v>
      </c>
      <c r="I1146" s="207"/>
      <c r="J1146" s="207"/>
      <c r="K1146" s="207"/>
      <c r="L1146" s="207"/>
      <c r="M1146" s="207"/>
      <c r="N1146" s="207"/>
      <c r="O1146" s="207"/>
      <c r="P1146" s="123">
        <f t="shared" si="72"/>
        <v>0</v>
      </c>
      <c r="Q1146" s="208" t="str">
        <f t="shared" si="73"/>
        <v>Debil</v>
      </c>
      <c r="R1146" s="207" t="s">
        <v>516</v>
      </c>
      <c r="S1146" s="224" t="str">
        <f t="shared" si="74"/>
        <v>DebilFuerte</v>
      </c>
      <c r="T1146" s="224">
        <f>IFERROR(VLOOKUP(S1146,'Tablas de calculos'!$AU$16:$AV$24,2,FALSE),"")</f>
        <v>7</v>
      </c>
      <c r="U1146" s="208" t="str">
        <f>IFERROR(VLOOKUP(T1146,'Tablas de calculos'!$AV$16:$AY$24,4),"")</f>
        <v>Débil</v>
      </c>
      <c r="V1146" s="207" t="s">
        <v>576</v>
      </c>
      <c r="W1146" s="207" t="s">
        <v>578</v>
      </c>
      <c r="X1146" s="123" t="str">
        <f t="shared" si="75"/>
        <v>DébilNo disminuyeDirectamente</v>
      </c>
      <c r="Y1146" s="208" t="str">
        <f>IFERROR(VLOOKUP(X1146,'Tablas de calculos'!$AZ$4:$BE$11,5,FALSE),"")</f>
        <v/>
      </c>
      <c r="Z1146" s="208" t="str">
        <f>IFERROR(VLOOKUP(X1146,'Tablas de calculos'!$AZ$4:$BE$11,6,FALSE),"")</f>
        <v/>
      </c>
    </row>
    <row r="1147" spans="1:26" ht="60" x14ac:dyDescent="0.25">
      <c r="A1147" s="232" t="s">
        <v>1194</v>
      </c>
      <c r="B1147" s="204">
        <v>1</v>
      </c>
      <c r="C1147" s="205" t="str">
        <f>+VLOOKUP(Tabla9[[#This Row],[Cod. Riesgo]],Tabla_Riesgos[[Número]:[Tipo de Riesgo]],6,FALSE)</f>
        <v>Corrupción</v>
      </c>
      <c r="D1147" s="119" t="s">
        <v>12</v>
      </c>
      <c r="E1147" s="120" t="s">
        <v>386</v>
      </c>
      <c r="F1147" s="121"/>
      <c r="G1147" s="392" t="s">
        <v>173</v>
      </c>
      <c r="H1147" s="213" t="s">
        <v>544</v>
      </c>
      <c r="I1147" s="207" t="s">
        <v>486</v>
      </c>
      <c r="J1147" s="207" t="s">
        <v>490</v>
      </c>
      <c r="K1147" s="207" t="s">
        <v>494</v>
      </c>
      <c r="L1147" s="207" t="s">
        <v>498</v>
      </c>
      <c r="M1147" s="207" t="s">
        <v>503</v>
      </c>
      <c r="N1147" s="207" t="s">
        <v>508</v>
      </c>
      <c r="O1147" s="207" t="s">
        <v>512</v>
      </c>
      <c r="P1147" s="123">
        <f t="shared" si="72"/>
        <v>100</v>
      </c>
      <c r="Q1147" s="208" t="str">
        <f t="shared" si="73"/>
        <v>Fuerte</v>
      </c>
      <c r="R1147" s="207" t="s">
        <v>371</v>
      </c>
      <c r="S1147" s="224" t="str">
        <f t="shared" si="74"/>
        <v>FuerteModerado</v>
      </c>
      <c r="T1147" s="224">
        <f>IFERROR(VLOOKUP(S1147,'Tablas de calculos'!$AU$16:$AV$24,2,FALSE),"")</f>
        <v>2</v>
      </c>
      <c r="U1147" s="208" t="str">
        <f>IFERROR(VLOOKUP(T1147,'Tablas de calculos'!$AV$16:$AY$24,4),"")</f>
        <v>Moderado</v>
      </c>
      <c r="V1147" s="207" t="s">
        <v>578</v>
      </c>
      <c r="W1147" s="207" t="s">
        <v>575</v>
      </c>
      <c r="X1147" s="123" t="str">
        <f t="shared" si="75"/>
        <v>ModeradoDirectamenteIndirectamente</v>
      </c>
      <c r="Y1147" s="208">
        <f>IFERROR(VLOOKUP(X1147,'Tablas de calculos'!$AZ$4:$BE$11,5,FALSE),"")</f>
        <v>1</v>
      </c>
      <c r="Z1147" s="208">
        <f>IFERROR(VLOOKUP(X1147,'Tablas de calculos'!$AZ$4:$BE$11,6,FALSE),"")</f>
        <v>0</v>
      </c>
    </row>
    <row r="1148" spans="1:26" ht="60" x14ac:dyDescent="0.25">
      <c r="A1148" s="232" t="s">
        <v>1194</v>
      </c>
      <c r="B1148" s="196">
        <v>1</v>
      </c>
      <c r="C1148" s="205" t="str">
        <f>+VLOOKUP(Tabla9[[#This Row],[Cod. Riesgo]],Tabla_Riesgos[[Número]:[Tipo de Riesgo]],6,FALSE)</f>
        <v>Corrupción</v>
      </c>
      <c r="D1148" s="119" t="s">
        <v>12</v>
      </c>
      <c r="E1148" s="120" t="s">
        <v>386</v>
      </c>
      <c r="F1148" s="121"/>
      <c r="G1148" s="392" t="s">
        <v>1199</v>
      </c>
      <c r="H1148" s="213" t="s">
        <v>544</v>
      </c>
      <c r="I1148" s="474" t="s">
        <v>486</v>
      </c>
      <c r="J1148" s="474" t="s">
        <v>490</v>
      </c>
      <c r="K1148" s="474" t="s">
        <v>494</v>
      </c>
      <c r="L1148" s="474" t="s">
        <v>498</v>
      </c>
      <c r="M1148" s="474" t="s">
        <v>503</v>
      </c>
      <c r="N1148" s="474" t="s">
        <v>508</v>
      </c>
      <c r="O1148" s="474" t="s">
        <v>512</v>
      </c>
      <c r="P1148" s="123">
        <f t="shared" si="72"/>
        <v>100</v>
      </c>
      <c r="Q1148" s="208" t="str">
        <f t="shared" si="73"/>
        <v>Fuerte</v>
      </c>
      <c r="R1148" s="474" t="s">
        <v>516</v>
      </c>
      <c r="S1148" s="224" t="str">
        <f t="shared" si="74"/>
        <v>FuerteFuerte</v>
      </c>
      <c r="T1148" s="224">
        <f>IFERROR(VLOOKUP(S1148,'Tablas de calculos'!$AU$16:$AV$24,2,FALSE),"")</f>
        <v>1</v>
      </c>
      <c r="U1148" s="208" t="str">
        <f>IFERROR(VLOOKUP(T1148,'Tablas de calculos'!$AV$16:$AY$24,4),"")</f>
        <v>Fuerte</v>
      </c>
      <c r="V1148" s="474" t="s">
        <v>578</v>
      </c>
      <c r="W1148" s="474" t="s">
        <v>575</v>
      </c>
      <c r="X1148" s="123" t="str">
        <f t="shared" si="75"/>
        <v>FuerteDirectamenteIndirectamente</v>
      </c>
      <c r="Y1148" s="208">
        <f>IFERROR(VLOOKUP(X1148,'Tablas de calculos'!$AZ$4:$BE$11,5,FALSE),"")</f>
        <v>2</v>
      </c>
      <c r="Z1148" s="208">
        <f>IFERROR(VLOOKUP(X1148,'Tablas de calculos'!$AZ$4:$BE$11,6,FALSE),"")</f>
        <v>1</v>
      </c>
    </row>
    <row r="1149" spans="1:26" ht="60" x14ac:dyDescent="0.25">
      <c r="A1149" s="232" t="s">
        <v>1194</v>
      </c>
      <c r="B1149" s="204">
        <v>1</v>
      </c>
      <c r="C1149" s="205" t="str">
        <f>+VLOOKUP(Tabla9[[#This Row],[Cod. Riesgo]],Tabla_Riesgos[[Número]:[Tipo de Riesgo]],6,FALSE)</f>
        <v>Corrupción</v>
      </c>
      <c r="D1149" s="119" t="s">
        <v>12</v>
      </c>
      <c r="E1149" s="120" t="s">
        <v>386</v>
      </c>
      <c r="F1149" s="121"/>
      <c r="G1149" s="392" t="s">
        <v>175</v>
      </c>
      <c r="H1149" s="213" t="s">
        <v>544</v>
      </c>
      <c r="I1149" s="474" t="s">
        <v>486</v>
      </c>
      <c r="J1149" s="474" t="s">
        <v>490</v>
      </c>
      <c r="K1149" s="474" t="s">
        <v>494</v>
      </c>
      <c r="L1149" s="474" t="s">
        <v>499</v>
      </c>
      <c r="M1149" s="474" t="s">
        <v>505</v>
      </c>
      <c r="N1149" s="474" t="s">
        <v>509</v>
      </c>
      <c r="O1149" s="474" t="s">
        <v>512</v>
      </c>
      <c r="P1149" s="123">
        <f t="shared" si="72"/>
        <v>65</v>
      </c>
      <c r="Q1149" s="208" t="str">
        <f t="shared" si="73"/>
        <v>Debil</v>
      </c>
      <c r="R1149" s="474" t="s">
        <v>371</v>
      </c>
      <c r="S1149" s="224" t="str">
        <f t="shared" si="74"/>
        <v>DebilModerado</v>
      </c>
      <c r="T1149" s="224">
        <f>IFERROR(VLOOKUP(S1149,'Tablas de calculos'!$AU$16:$AV$24,2,FALSE),"")</f>
        <v>8</v>
      </c>
      <c r="U1149" s="208" t="str">
        <f>IFERROR(VLOOKUP(T1149,'Tablas de calculos'!$AV$16:$AY$24,4),"")</f>
        <v>Débil</v>
      </c>
      <c r="V1149" s="474" t="s">
        <v>576</v>
      </c>
      <c r="W1149" s="474" t="s">
        <v>578</v>
      </c>
      <c r="X1149" s="123" t="str">
        <f t="shared" si="75"/>
        <v>DébilNo disminuyeDirectamente</v>
      </c>
      <c r="Y1149" s="208" t="str">
        <f>IFERROR(VLOOKUP(X1149,'Tablas de calculos'!$AZ$4:$BE$11,5,FALSE),"")</f>
        <v/>
      </c>
      <c r="Z1149" s="208" t="str">
        <f>IFERROR(VLOOKUP(X1149,'Tablas de calculos'!$AZ$4:$BE$11,6,FALSE),"")</f>
        <v/>
      </c>
    </row>
    <row r="1150" spans="1:26" ht="60" x14ac:dyDescent="0.25">
      <c r="A1150" s="232" t="s">
        <v>1194</v>
      </c>
      <c r="B1150" s="137">
        <v>1</v>
      </c>
      <c r="C1150" s="205" t="str">
        <f>+VLOOKUP(Tabla9[[#This Row],[Cod. Riesgo]],Tabla_Riesgos[[Número]:[Tipo de Riesgo]],6,FALSE)</f>
        <v>Corrupción</v>
      </c>
      <c r="D1150" s="119" t="s">
        <v>12</v>
      </c>
      <c r="E1150" s="120" t="s">
        <v>386</v>
      </c>
      <c r="F1150" s="121"/>
      <c r="G1150" s="392" t="s">
        <v>176</v>
      </c>
      <c r="H1150" s="213" t="s">
        <v>544</v>
      </c>
      <c r="I1150" s="207" t="s">
        <v>486</v>
      </c>
      <c r="J1150" s="207" t="s">
        <v>490</v>
      </c>
      <c r="K1150" s="207" t="s">
        <v>494</v>
      </c>
      <c r="L1150" s="207" t="s">
        <v>498</v>
      </c>
      <c r="M1150" s="207" t="s">
        <v>503</v>
      </c>
      <c r="N1150" s="207" t="s">
        <v>508</v>
      </c>
      <c r="O1150" s="207" t="s">
        <v>512</v>
      </c>
      <c r="P1150" s="123">
        <f t="shared" si="72"/>
        <v>100</v>
      </c>
      <c r="Q1150" s="208" t="str">
        <f t="shared" si="73"/>
        <v>Fuerte</v>
      </c>
      <c r="R1150" s="207" t="s">
        <v>516</v>
      </c>
      <c r="S1150" s="224" t="str">
        <f t="shared" si="74"/>
        <v>FuerteFuerte</v>
      </c>
      <c r="T1150" s="224">
        <f>IFERROR(VLOOKUP(S1150,'Tablas de calculos'!$AU$16:$AV$24,2,FALSE),"")</f>
        <v>1</v>
      </c>
      <c r="U1150" s="208" t="str">
        <f>IFERROR(VLOOKUP(T1150,'Tablas de calculos'!$AV$16:$AY$24,4),"")</f>
        <v>Fuerte</v>
      </c>
      <c r="V1150" s="207" t="s">
        <v>576</v>
      </c>
      <c r="W1150" s="207" t="s">
        <v>578</v>
      </c>
      <c r="X1150" s="123" t="str">
        <f t="shared" si="75"/>
        <v>FuerteNo disminuyeDirectamente</v>
      </c>
      <c r="Y1150" s="208">
        <f>IFERROR(VLOOKUP(X1150,'Tablas de calculos'!$AZ$4:$BE$11,5,FALSE),"")</f>
        <v>0</v>
      </c>
      <c r="Z1150" s="208">
        <f>IFERROR(VLOOKUP(X1150,'Tablas de calculos'!$AZ$4:$BE$11,6,FALSE),"")</f>
        <v>2</v>
      </c>
    </row>
    <row r="1151" spans="1:26" ht="60" x14ac:dyDescent="0.25">
      <c r="A1151" s="232" t="s">
        <v>1194</v>
      </c>
      <c r="B1151" s="137">
        <v>1</v>
      </c>
      <c r="C1151" s="205" t="str">
        <f>+VLOOKUP(Tabla9[[#This Row],[Cod. Riesgo]],Tabla_Riesgos[[Número]:[Tipo de Riesgo]],6,FALSE)</f>
        <v>Corrupción</v>
      </c>
      <c r="D1151" s="119" t="s">
        <v>12</v>
      </c>
      <c r="E1151" s="120" t="s">
        <v>386</v>
      </c>
      <c r="F1151" s="121"/>
      <c r="G1151" s="392" t="s">
        <v>177</v>
      </c>
      <c r="H1151" s="213" t="s">
        <v>544</v>
      </c>
      <c r="I1151" s="207" t="s">
        <v>486</v>
      </c>
      <c r="J1151" s="207" t="s">
        <v>490</v>
      </c>
      <c r="K1151" s="207" t="s">
        <v>494</v>
      </c>
      <c r="L1151" s="207" t="s">
        <v>498</v>
      </c>
      <c r="M1151" s="207" t="s">
        <v>503</v>
      </c>
      <c r="N1151" s="207" t="s">
        <v>508</v>
      </c>
      <c r="O1151" s="207" t="s">
        <v>512</v>
      </c>
      <c r="P1151" s="123">
        <f t="shared" si="72"/>
        <v>100</v>
      </c>
      <c r="Q1151" s="208" t="str">
        <f t="shared" si="73"/>
        <v>Fuerte</v>
      </c>
      <c r="R1151" s="207" t="s">
        <v>516</v>
      </c>
      <c r="S1151" s="224" t="str">
        <f t="shared" si="74"/>
        <v>FuerteFuerte</v>
      </c>
      <c r="T1151" s="224">
        <f>IFERROR(VLOOKUP(S1151,'Tablas de calculos'!$AU$16:$AV$24,2,FALSE),"")</f>
        <v>1</v>
      </c>
      <c r="U1151" s="208" t="str">
        <f>IFERROR(VLOOKUP(T1151,'Tablas de calculos'!$AV$16:$AY$24,4),"")</f>
        <v>Fuerte</v>
      </c>
      <c r="V1151" s="207" t="s">
        <v>578</v>
      </c>
      <c r="W1151" s="207" t="s">
        <v>575</v>
      </c>
      <c r="X1151" s="123" t="str">
        <f t="shared" si="75"/>
        <v>FuerteDirectamenteIndirectamente</v>
      </c>
      <c r="Y1151" s="208">
        <f>IFERROR(VLOOKUP(X1151,'Tablas de calculos'!$AZ$4:$BE$11,5,FALSE),"")</f>
        <v>2</v>
      </c>
      <c r="Z1151" s="208">
        <f>IFERROR(VLOOKUP(X1151,'Tablas de calculos'!$AZ$4:$BE$11,6,FALSE),"")</f>
        <v>1</v>
      </c>
    </row>
    <row r="1152" spans="1:26" ht="60" x14ac:dyDescent="0.25">
      <c r="A1152" s="232" t="s">
        <v>1194</v>
      </c>
      <c r="B1152" s="137">
        <v>1</v>
      </c>
      <c r="C1152" s="205" t="str">
        <f>+VLOOKUP(Tabla9[[#This Row],[Cod. Riesgo]],Tabla_Riesgos[[Número]:[Tipo de Riesgo]],6,FALSE)</f>
        <v>Corrupción</v>
      </c>
      <c r="D1152" s="119" t="s">
        <v>12</v>
      </c>
      <c r="E1152" s="120" t="s">
        <v>386</v>
      </c>
      <c r="F1152" s="121"/>
      <c r="G1152" s="392" t="s">
        <v>178</v>
      </c>
      <c r="H1152" s="213" t="s">
        <v>544</v>
      </c>
      <c r="I1152" s="207" t="s">
        <v>486</v>
      </c>
      <c r="J1152" s="207" t="s">
        <v>490</v>
      </c>
      <c r="K1152" s="207" t="s">
        <v>494</v>
      </c>
      <c r="L1152" s="207" t="s">
        <v>498</v>
      </c>
      <c r="M1152" s="207" t="s">
        <v>503</v>
      </c>
      <c r="N1152" s="207" t="s">
        <v>508</v>
      </c>
      <c r="O1152" s="207" t="s">
        <v>512</v>
      </c>
      <c r="P1152" s="123">
        <f t="shared" si="72"/>
        <v>100</v>
      </c>
      <c r="Q1152" s="208" t="str">
        <f t="shared" si="73"/>
        <v>Fuerte</v>
      </c>
      <c r="R1152" s="207" t="s">
        <v>516</v>
      </c>
      <c r="S1152" s="224" t="str">
        <f t="shared" si="74"/>
        <v>FuerteFuerte</v>
      </c>
      <c r="T1152" s="224">
        <f>IFERROR(VLOOKUP(S1152,'Tablas de calculos'!$AU$16:$AV$24,2,FALSE),"")</f>
        <v>1</v>
      </c>
      <c r="U1152" s="208" t="str">
        <f>IFERROR(VLOOKUP(T1152,'Tablas de calculos'!$AV$16:$AY$24,4),"")</f>
        <v>Fuerte</v>
      </c>
      <c r="V1152" s="207" t="s">
        <v>576</v>
      </c>
      <c r="W1152" s="207" t="s">
        <v>578</v>
      </c>
      <c r="X1152" s="123" t="str">
        <f t="shared" si="75"/>
        <v>FuerteNo disminuyeDirectamente</v>
      </c>
      <c r="Y1152" s="208">
        <f>IFERROR(VLOOKUP(X1152,'Tablas de calculos'!$AZ$4:$BE$11,5,FALSE),"")</f>
        <v>0</v>
      </c>
      <c r="Z1152" s="208">
        <f>IFERROR(VLOOKUP(X1152,'Tablas de calculos'!$AZ$4:$BE$11,6,FALSE),"")</f>
        <v>2</v>
      </c>
    </row>
    <row r="1153" spans="1:26" ht="75" x14ac:dyDescent="0.25">
      <c r="A1153" s="232" t="s">
        <v>1194</v>
      </c>
      <c r="B1153" s="137">
        <v>3</v>
      </c>
      <c r="C1153" s="205" t="str">
        <f>+VLOOKUP(Tabla9[[#This Row],[Cod. Riesgo]],Tabla_Riesgos[[Número]:[Tipo de Riesgo]],6,FALSE)</f>
        <v>Corrupción</v>
      </c>
      <c r="D1153" s="119" t="s">
        <v>12</v>
      </c>
      <c r="E1153" s="120" t="s">
        <v>390</v>
      </c>
      <c r="F1153" s="121"/>
      <c r="G1153" s="392" t="s">
        <v>177</v>
      </c>
      <c r="H1153" s="213" t="s">
        <v>544</v>
      </c>
      <c r="I1153" s="207" t="s">
        <v>486</v>
      </c>
      <c r="J1153" s="207" t="s">
        <v>490</v>
      </c>
      <c r="K1153" s="207" t="s">
        <v>494</v>
      </c>
      <c r="L1153" s="207" t="s">
        <v>498</v>
      </c>
      <c r="M1153" s="207" t="s">
        <v>503</v>
      </c>
      <c r="N1153" s="207" t="s">
        <v>508</v>
      </c>
      <c r="O1153" s="207" t="s">
        <v>512</v>
      </c>
      <c r="P1153" s="123">
        <f t="shared" si="72"/>
        <v>100</v>
      </c>
      <c r="Q1153" s="208" t="str">
        <f t="shared" si="73"/>
        <v>Fuerte</v>
      </c>
      <c r="R1153" s="207" t="s">
        <v>516</v>
      </c>
      <c r="S1153" s="224" t="str">
        <f t="shared" si="74"/>
        <v>FuerteFuerte</v>
      </c>
      <c r="T1153" s="224">
        <f>IFERROR(VLOOKUP(S1153,'Tablas de calculos'!$AU$16:$AV$24,2,FALSE),"")</f>
        <v>1</v>
      </c>
      <c r="U1153" s="208" t="str">
        <f>IFERROR(VLOOKUP(T1153,'Tablas de calculos'!$AV$16:$AY$24,4),"")</f>
        <v>Fuerte</v>
      </c>
      <c r="V1153" s="207" t="s">
        <v>576</v>
      </c>
      <c r="W1153" s="207" t="s">
        <v>578</v>
      </c>
      <c r="X1153" s="123" t="str">
        <f t="shared" si="75"/>
        <v>FuerteNo disminuyeDirectamente</v>
      </c>
      <c r="Y1153" s="208">
        <f>IFERROR(VLOOKUP(X1153,'Tablas de calculos'!$AZ$4:$BE$11,5,FALSE),"")</f>
        <v>0</v>
      </c>
      <c r="Z1153" s="208">
        <f>IFERROR(VLOOKUP(X1153,'Tablas de calculos'!$AZ$4:$BE$11,6,FALSE),"")</f>
        <v>2</v>
      </c>
    </row>
    <row r="1154" spans="1:26" ht="75" x14ac:dyDescent="0.25">
      <c r="A1154" s="232" t="s">
        <v>1194</v>
      </c>
      <c r="B1154" s="137">
        <v>3</v>
      </c>
      <c r="C1154" s="205" t="str">
        <f>+VLOOKUP(Tabla9[[#This Row],[Cod. Riesgo]],Tabla_Riesgos[[Número]:[Tipo de Riesgo]],6,FALSE)</f>
        <v>Corrupción</v>
      </c>
      <c r="D1154" s="119" t="s">
        <v>12</v>
      </c>
      <c r="E1154" s="120" t="s">
        <v>390</v>
      </c>
      <c r="F1154" s="121"/>
      <c r="G1154" s="392" t="s">
        <v>178</v>
      </c>
      <c r="H1154" s="213" t="s">
        <v>544</v>
      </c>
      <c r="I1154" s="207" t="s">
        <v>486</v>
      </c>
      <c r="J1154" s="207" t="s">
        <v>490</v>
      </c>
      <c r="K1154" s="207" t="s">
        <v>494</v>
      </c>
      <c r="L1154" s="207" t="s">
        <v>498</v>
      </c>
      <c r="M1154" s="207" t="s">
        <v>503</v>
      </c>
      <c r="N1154" s="207" t="s">
        <v>508</v>
      </c>
      <c r="O1154" s="207" t="s">
        <v>512</v>
      </c>
      <c r="P1154" s="123">
        <f t="shared" si="72"/>
        <v>100</v>
      </c>
      <c r="Q1154" s="208" t="str">
        <f t="shared" si="73"/>
        <v>Fuerte</v>
      </c>
      <c r="R1154" s="207" t="s">
        <v>516</v>
      </c>
      <c r="S1154" s="224" t="str">
        <f t="shared" si="74"/>
        <v>FuerteFuerte</v>
      </c>
      <c r="T1154" s="224">
        <f>IFERROR(VLOOKUP(S1154,'Tablas de calculos'!$AU$16:$AV$24,2,FALSE),"")</f>
        <v>1</v>
      </c>
      <c r="U1154" s="208" t="str">
        <f>IFERROR(VLOOKUP(T1154,'Tablas de calculos'!$AV$16:$AY$24,4),"")</f>
        <v>Fuerte</v>
      </c>
      <c r="V1154" s="207" t="s">
        <v>576</v>
      </c>
      <c r="W1154" s="207" t="s">
        <v>578</v>
      </c>
      <c r="X1154" s="123" t="str">
        <f t="shared" si="75"/>
        <v>FuerteNo disminuyeDirectamente</v>
      </c>
      <c r="Y1154" s="208">
        <f>IFERROR(VLOOKUP(X1154,'Tablas de calculos'!$AZ$4:$BE$11,5,FALSE),"")</f>
        <v>0</v>
      </c>
      <c r="Z1154" s="208">
        <f>IFERROR(VLOOKUP(X1154,'Tablas de calculos'!$AZ$4:$BE$11,6,FALSE),"")</f>
        <v>2</v>
      </c>
    </row>
    <row r="1155" spans="1:26" ht="75" x14ac:dyDescent="0.25">
      <c r="A1155" s="232" t="s">
        <v>1194</v>
      </c>
      <c r="B1155" s="137">
        <v>3</v>
      </c>
      <c r="C1155" s="205" t="str">
        <f>+VLOOKUP(Tabla9[[#This Row],[Cod. Riesgo]],Tabla_Riesgos[[Número]:[Tipo de Riesgo]],6,FALSE)</f>
        <v>Corrupción</v>
      </c>
      <c r="D1155" s="119" t="s">
        <v>12</v>
      </c>
      <c r="E1155" s="120" t="s">
        <v>390</v>
      </c>
      <c r="F1155" s="121"/>
      <c r="G1155" s="392" t="s">
        <v>179</v>
      </c>
      <c r="H1155" s="213" t="s">
        <v>544</v>
      </c>
      <c r="I1155" s="207" t="s">
        <v>486</v>
      </c>
      <c r="J1155" s="207" t="s">
        <v>490</v>
      </c>
      <c r="K1155" s="207" t="s">
        <v>494</v>
      </c>
      <c r="L1155" s="207" t="s">
        <v>499</v>
      </c>
      <c r="M1155" s="207" t="s">
        <v>503</v>
      </c>
      <c r="N1155" s="207" t="s">
        <v>508</v>
      </c>
      <c r="O1155" s="207" t="s">
        <v>512</v>
      </c>
      <c r="P1155" s="123">
        <f t="shared" si="72"/>
        <v>95</v>
      </c>
      <c r="Q1155" s="208" t="str">
        <f t="shared" si="73"/>
        <v>Moderado</v>
      </c>
      <c r="R1155" s="207" t="s">
        <v>516</v>
      </c>
      <c r="S1155" s="224" t="str">
        <f t="shared" si="74"/>
        <v>ModeradoFuerte</v>
      </c>
      <c r="T1155" s="224">
        <f>IFERROR(VLOOKUP(S1155,'Tablas de calculos'!$AU$16:$AV$24,2,FALSE),"")</f>
        <v>4</v>
      </c>
      <c r="U1155" s="208" t="str">
        <f>IFERROR(VLOOKUP(T1155,'Tablas de calculos'!$AV$16:$AY$24,4),"")</f>
        <v>Moderado</v>
      </c>
      <c r="V1155" s="207" t="s">
        <v>578</v>
      </c>
      <c r="W1155" s="207" t="s">
        <v>578</v>
      </c>
      <c r="X1155" s="123" t="str">
        <f t="shared" si="75"/>
        <v>ModeradoDirectamenteDirectamente</v>
      </c>
      <c r="Y1155" s="208">
        <f>IFERROR(VLOOKUP(X1155,'Tablas de calculos'!$AZ$4:$BE$11,5,FALSE),"")</f>
        <v>1</v>
      </c>
      <c r="Z1155" s="208">
        <f>IFERROR(VLOOKUP(X1155,'Tablas de calculos'!$AZ$4:$BE$11,6,FALSE),"")</f>
        <v>1</v>
      </c>
    </row>
    <row r="1156" spans="1:26" ht="75" x14ac:dyDescent="0.25">
      <c r="A1156" s="232" t="s">
        <v>1194</v>
      </c>
      <c r="B1156" s="137">
        <v>3</v>
      </c>
      <c r="C1156" s="205" t="str">
        <f>+VLOOKUP(Tabla9[[#This Row],[Cod. Riesgo]],Tabla_Riesgos[[Número]:[Tipo de Riesgo]],6,FALSE)</f>
        <v>Corrupción</v>
      </c>
      <c r="D1156" s="119" t="s">
        <v>12</v>
      </c>
      <c r="E1156" s="120" t="s">
        <v>390</v>
      </c>
      <c r="F1156" s="121"/>
      <c r="G1156" s="392" t="s">
        <v>180</v>
      </c>
      <c r="H1156" s="213" t="s">
        <v>544</v>
      </c>
      <c r="I1156" s="207" t="s">
        <v>486</v>
      </c>
      <c r="J1156" s="207" t="s">
        <v>490</v>
      </c>
      <c r="K1156" s="207" t="s">
        <v>494</v>
      </c>
      <c r="L1156" s="207" t="s">
        <v>498</v>
      </c>
      <c r="M1156" s="207" t="s">
        <v>503</v>
      </c>
      <c r="N1156" s="207" t="s">
        <v>508</v>
      </c>
      <c r="O1156" s="207" t="s">
        <v>512</v>
      </c>
      <c r="P1156" s="123">
        <f t="shared" si="72"/>
        <v>100</v>
      </c>
      <c r="Q1156" s="208" t="str">
        <f t="shared" si="73"/>
        <v>Fuerte</v>
      </c>
      <c r="R1156" s="207" t="s">
        <v>516</v>
      </c>
      <c r="S1156" s="224" t="str">
        <f t="shared" si="74"/>
        <v>FuerteFuerte</v>
      </c>
      <c r="T1156" s="224">
        <f>IFERROR(VLOOKUP(S1156,'Tablas de calculos'!$AU$16:$AV$24,2,FALSE),"")</f>
        <v>1</v>
      </c>
      <c r="U1156" s="208" t="str">
        <f>IFERROR(VLOOKUP(T1156,'Tablas de calculos'!$AV$16:$AY$24,4),"")</f>
        <v>Fuerte</v>
      </c>
      <c r="V1156" s="207" t="s">
        <v>578</v>
      </c>
      <c r="W1156" s="207" t="s">
        <v>578</v>
      </c>
      <c r="X1156" s="123" t="str">
        <f t="shared" si="75"/>
        <v>FuerteDirectamenteDirectamente</v>
      </c>
      <c r="Y1156" s="208">
        <f>IFERROR(VLOOKUP(X1156,'Tablas de calculos'!$AZ$4:$BE$11,5,FALSE),"")</f>
        <v>2</v>
      </c>
      <c r="Z1156" s="208">
        <f>IFERROR(VLOOKUP(X1156,'Tablas de calculos'!$AZ$4:$BE$11,6,FALSE),"")</f>
        <v>2</v>
      </c>
    </row>
    <row r="1157" spans="1:26" ht="90" x14ac:dyDescent="0.25">
      <c r="A1157" s="232" t="s">
        <v>1194</v>
      </c>
      <c r="B1157" s="137">
        <v>4</v>
      </c>
      <c r="C1157" s="205" t="str">
        <f>+VLOOKUP(Tabla9[[#This Row],[Cod. Riesgo]],Tabla_Riesgos[[Número]:[Tipo de Riesgo]],6,FALSE)</f>
        <v>Corrupción</v>
      </c>
      <c r="D1157" s="119" t="s">
        <v>12</v>
      </c>
      <c r="E1157" s="120" t="s">
        <v>622</v>
      </c>
      <c r="F1157" s="121"/>
      <c r="G1157" s="392" t="s">
        <v>181</v>
      </c>
      <c r="H1157" s="213" t="s">
        <v>544</v>
      </c>
      <c r="I1157" s="207" t="s">
        <v>486</v>
      </c>
      <c r="J1157" s="207" t="s">
        <v>490</v>
      </c>
      <c r="K1157" s="207" t="s">
        <v>494</v>
      </c>
      <c r="L1157" s="207" t="s">
        <v>499</v>
      </c>
      <c r="M1157" s="207" t="s">
        <v>505</v>
      </c>
      <c r="N1157" s="207" t="s">
        <v>508</v>
      </c>
      <c r="O1157" s="207" t="s">
        <v>512</v>
      </c>
      <c r="P1157" s="123">
        <f t="shared" ref="P1157:P1220" si="76">IFERROR(IF(I1157="Asignado",15,0)+IF(J1157="Adecuado",15,0)+IF(K1157="Oportuna",15,0)+IF(L1157="Prevenir",15,0)+IF(L1157="Detectar",10,0)+IF(M1157="Confiable",15,0)+IF(N1157="Se investigan y resuelven oportunamente",15,0)+IF(O1157="Completa",10,0)+IF(O1157="Incompleta",5,0),"")</f>
        <v>80</v>
      </c>
      <c r="Q1157" s="208" t="str">
        <f t="shared" ref="Q1157:Q1220" si="77">IF(P1157&lt;86,"Debil",IF(P1157&lt;96,"Moderado","Fuerte"))</f>
        <v>Debil</v>
      </c>
      <c r="R1157" s="207" t="s">
        <v>516</v>
      </c>
      <c r="S1157" s="224" t="str">
        <f t="shared" ref="S1157:S1220" si="78">_xlfn.CONCAT(Q1157,R1157)</f>
        <v>DebilFuerte</v>
      </c>
      <c r="T1157" s="224">
        <f>IFERROR(VLOOKUP(S1157,'Tablas de calculos'!$AU$16:$AV$24,2,FALSE),"")</f>
        <v>7</v>
      </c>
      <c r="U1157" s="208" t="str">
        <f>IFERROR(VLOOKUP(T1157,'Tablas de calculos'!$AV$16:$AY$24,4),"")</f>
        <v>Débil</v>
      </c>
      <c r="V1157" s="207" t="s">
        <v>578</v>
      </c>
      <c r="W1157" s="207" t="s">
        <v>578</v>
      </c>
      <c r="X1157" s="123" t="str">
        <f t="shared" ref="X1157:X1220" si="79">CONCATENATE(U1157,V1157,W1157)</f>
        <v>DébilDirectamenteDirectamente</v>
      </c>
      <c r="Y1157" s="208" t="str">
        <f>IFERROR(VLOOKUP(X1157,'Tablas de calculos'!$AZ$4:$BE$11,5,FALSE),"")</f>
        <v/>
      </c>
      <c r="Z1157" s="208" t="str">
        <f>IFERROR(VLOOKUP(X1157,'Tablas de calculos'!$AZ$4:$BE$11,6,FALSE),"")</f>
        <v/>
      </c>
    </row>
    <row r="1158" spans="1:26" ht="90" x14ac:dyDescent="0.25">
      <c r="A1158" s="232" t="s">
        <v>1194</v>
      </c>
      <c r="B1158" s="137">
        <v>4</v>
      </c>
      <c r="C1158" s="205" t="str">
        <f>+VLOOKUP(Tabla9[[#This Row],[Cod. Riesgo]],Tabla_Riesgos[[Número]:[Tipo de Riesgo]],6,FALSE)</f>
        <v>Corrupción</v>
      </c>
      <c r="D1158" s="119" t="s">
        <v>12</v>
      </c>
      <c r="E1158" s="120" t="s">
        <v>622</v>
      </c>
      <c r="F1158" s="121"/>
      <c r="G1158" s="392" t="s">
        <v>182</v>
      </c>
      <c r="H1158" s="213" t="s">
        <v>544</v>
      </c>
      <c r="I1158" s="207" t="s">
        <v>486</v>
      </c>
      <c r="J1158" s="207" t="s">
        <v>490</v>
      </c>
      <c r="K1158" s="207" t="s">
        <v>494</v>
      </c>
      <c r="L1158" s="207" t="s">
        <v>499</v>
      </c>
      <c r="M1158" s="207" t="s">
        <v>505</v>
      </c>
      <c r="N1158" s="207" t="s">
        <v>509</v>
      </c>
      <c r="O1158" s="207" t="s">
        <v>512</v>
      </c>
      <c r="P1158" s="123">
        <f t="shared" si="76"/>
        <v>65</v>
      </c>
      <c r="Q1158" s="208" t="str">
        <f t="shared" si="77"/>
        <v>Debil</v>
      </c>
      <c r="R1158" s="207" t="s">
        <v>516</v>
      </c>
      <c r="S1158" s="224" t="str">
        <f t="shared" si="78"/>
        <v>DebilFuerte</v>
      </c>
      <c r="T1158" s="224">
        <f>IFERROR(VLOOKUP(S1158,'Tablas de calculos'!$AU$16:$AV$24,2,FALSE),"")</f>
        <v>7</v>
      </c>
      <c r="U1158" s="208" t="str">
        <f>IFERROR(VLOOKUP(T1158,'Tablas de calculos'!$AV$16:$AY$24,4),"")</f>
        <v>Débil</v>
      </c>
      <c r="V1158" s="207" t="s">
        <v>576</v>
      </c>
      <c r="W1158" s="207" t="s">
        <v>578</v>
      </c>
      <c r="X1158" s="123" t="str">
        <f t="shared" si="79"/>
        <v>DébilNo disminuyeDirectamente</v>
      </c>
      <c r="Y1158" s="208" t="str">
        <f>IFERROR(VLOOKUP(X1158,'Tablas de calculos'!$AZ$4:$BE$11,5,FALSE),"")</f>
        <v/>
      </c>
      <c r="Z1158" s="208" t="str">
        <f>IFERROR(VLOOKUP(X1158,'Tablas de calculos'!$AZ$4:$BE$11,6,FALSE),"")</f>
        <v/>
      </c>
    </row>
    <row r="1159" spans="1:26" ht="90" x14ac:dyDescent="0.25">
      <c r="A1159" s="232" t="s">
        <v>1194</v>
      </c>
      <c r="B1159" s="137">
        <v>4</v>
      </c>
      <c r="C1159" s="205" t="str">
        <f>+VLOOKUP(Tabla9[[#This Row],[Cod. Riesgo]],Tabla_Riesgos[[Número]:[Tipo de Riesgo]],6,FALSE)</f>
        <v>Corrupción</v>
      </c>
      <c r="D1159" s="119" t="s">
        <v>12</v>
      </c>
      <c r="E1159" s="120" t="s">
        <v>622</v>
      </c>
      <c r="F1159" s="121"/>
      <c r="G1159" s="392" t="s">
        <v>183</v>
      </c>
      <c r="H1159" s="213" t="s">
        <v>544</v>
      </c>
      <c r="I1159" s="207" t="s">
        <v>486</v>
      </c>
      <c r="J1159" s="207" t="s">
        <v>490</v>
      </c>
      <c r="K1159" s="207" t="s">
        <v>494</v>
      </c>
      <c r="L1159" s="207" t="s">
        <v>498</v>
      </c>
      <c r="M1159" s="207" t="s">
        <v>503</v>
      </c>
      <c r="N1159" s="207" t="s">
        <v>508</v>
      </c>
      <c r="O1159" s="207" t="s">
        <v>512</v>
      </c>
      <c r="P1159" s="123">
        <f t="shared" si="76"/>
        <v>100</v>
      </c>
      <c r="Q1159" s="208" t="str">
        <f t="shared" si="77"/>
        <v>Fuerte</v>
      </c>
      <c r="R1159" s="207" t="s">
        <v>516</v>
      </c>
      <c r="S1159" s="224" t="str">
        <f t="shared" si="78"/>
        <v>FuerteFuerte</v>
      </c>
      <c r="T1159" s="224">
        <f>IFERROR(VLOOKUP(S1159,'Tablas de calculos'!$AU$16:$AV$24,2,FALSE),"")</f>
        <v>1</v>
      </c>
      <c r="U1159" s="208" t="str">
        <f>IFERROR(VLOOKUP(T1159,'Tablas de calculos'!$AV$16:$AY$24,4),"")</f>
        <v>Fuerte</v>
      </c>
      <c r="V1159" s="207" t="s">
        <v>576</v>
      </c>
      <c r="W1159" s="207" t="s">
        <v>578</v>
      </c>
      <c r="X1159" s="123" t="str">
        <f t="shared" si="79"/>
        <v>FuerteNo disminuyeDirectamente</v>
      </c>
      <c r="Y1159" s="208">
        <f>IFERROR(VLOOKUP(X1159,'Tablas de calculos'!$AZ$4:$BE$11,5,FALSE),"")</f>
        <v>0</v>
      </c>
      <c r="Z1159" s="208">
        <f>IFERROR(VLOOKUP(X1159,'Tablas de calculos'!$AZ$4:$BE$11,6,FALSE),"")</f>
        <v>2</v>
      </c>
    </row>
    <row r="1160" spans="1:26" ht="60" x14ac:dyDescent="0.25">
      <c r="A1160" s="232" t="s">
        <v>1194</v>
      </c>
      <c r="B1160" s="137">
        <v>5</v>
      </c>
      <c r="C1160" s="205" t="str">
        <f>+VLOOKUP(Tabla9[[#This Row],[Cod. Riesgo]],Tabla_Riesgos[[Número]:[Tipo de Riesgo]],6,FALSE)</f>
        <v>Operativo</v>
      </c>
      <c r="D1160" s="119" t="s">
        <v>12</v>
      </c>
      <c r="E1160" s="120" t="s">
        <v>624</v>
      </c>
      <c r="F1160" s="121"/>
      <c r="G1160" s="392" t="s">
        <v>184</v>
      </c>
      <c r="H1160" s="213" t="s">
        <v>544</v>
      </c>
      <c r="I1160" s="207" t="s">
        <v>487</v>
      </c>
      <c r="J1160" s="207" t="s">
        <v>490</v>
      </c>
      <c r="K1160" s="207" t="s">
        <v>494</v>
      </c>
      <c r="L1160" s="207" t="s">
        <v>498</v>
      </c>
      <c r="M1160" s="207" t="s">
        <v>503</v>
      </c>
      <c r="N1160" s="207" t="s">
        <v>508</v>
      </c>
      <c r="O1160" s="207" t="s">
        <v>512</v>
      </c>
      <c r="P1160" s="123">
        <f t="shared" si="76"/>
        <v>85</v>
      </c>
      <c r="Q1160" s="208" t="str">
        <f t="shared" si="77"/>
        <v>Debil</v>
      </c>
      <c r="R1160" s="207" t="s">
        <v>516</v>
      </c>
      <c r="S1160" s="224" t="str">
        <f t="shared" si="78"/>
        <v>DebilFuerte</v>
      </c>
      <c r="T1160" s="224">
        <f>IFERROR(VLOOKUP(S1160,'Tablas de calculos'!$AU$16:$AV$24,2,FALSE),"")</f>
        <v>7</v>
      </c>
      <c r="U1160" s="208" t="str">
        <f>IFERROR(VLOOKUP(T1160,'Tablas de calculos'!$AV$16:$AY$24,4),"")</f>
        <v>Débil</v>
      </c>
      <c r="V1160" s="207" t="s">
        <v>576</v>
      </c>
      <c r="W1160" s="207" t="s">
        <v>578</v>
      </c>
      <c r="X1160" s="123" t="str">
        <f t="shared" si="79"/>
        <v>DébilNo disminuyeDirectamente</v>
      </c>
      <c r="Y1160" s="208" t="str">
        <f>IFERROR(VLOOKUP(X1160,'Tablas de calculos'!$AZ$4:$BE$11,5,FALSE),"")</f>
        <v/>
      </c>
      <c r="Z1160" s="208" t="str">
        <f>IFERROR(VLOOKUP(X1160,'Tablas de calculos'!$AZ$4:$BE$11,6,FALSE),"")</f>
        <v/>
      </c>
    </row>
    <row r="1161" spans="1:26" ht="75" x14ac:dyDescent="0.25">
      <c r="A1161" s="232" t="s">
        <v>1194</v>
      </c>
      <c r="B1161" s="137">
        <v>6</v>
      </c>
      <c r="C1161" s="205" t="str">
        <f>+VLOOKUP(Tabla9[[#This Row],[Cod. Riesgo]],Tabla_Riesgos[[Número]:[Tipo de Riesgo]],6,FALSE)</f>
        <v>Corrupción</v>
      </c>
      <c r="D1161" s="119" t="s">
        <v>12</v>
      </c>
      <c r="E1161" s="120" t="s">
        <v>639</v>
      </c>
      <c r="F1161" s="121"/>
      <c r="G1161" s="392" t="s">
        <v>183</v>
      </c>
      <c r="H1161" s="213" t="s">
        <v>544</v>
      </c>
      <c r="I1161" s="207" t="s">
        <v>486</v>
      </c>
      <c r="J1161" s="207" t="s">
        <v>490</v>
      </c>
      <c r="K1161" s="207" t="s">
        <v>494</v>
      </c>
      <c r="L1161" s="207" t="s">
        <v>498</v>
      </c>
      <c r="M1161" s="207" t="s">
        <v>503</v>
      </c>
      <c r="N1161" s="207" t="s">
        <v>508</v>
      </c>
      <c r="O1161" s="207" t="s">
        <v>512</v>
      </c>
      <c r="P1161" s="123">
        <f t="shared" si="76"/>
        <v>100</v>
      </c>
      <c r="Q1161" s="208" t="str">
        <f t="shared" si="77"/>
        <v>Fuerte</v>
      </c>
      <c r="R1161" s="207" t="s">
        <v>516</v>
      </c>
      <c r="S1161" s="224" t="str">
        <f t="shared" si="78"/>
        <v>FuerteFuerte</v>
      </c>
      <c r="T1161" s="224">
        <f>IFERROR(VLOOKUP(S1161,'Tablas de calculos'!$AU$16:$AV$24,2,FALSE),"")</f>
        <v>1</v>
      </c>
      <c r="U1161" s="208" t="str">
        <f>IFERROR(VLOOKUP(T1161,'Tablas de calculos'!$AV$16:$AY$24,4),"")</f>
        <v>Fuerte</v>
      </c>
      <c r="V1161" s="207" t="s">
        <v>576</v>
      </c>
      <c r="W1161" s="207" t="s">
        <v>578</v>
      </c>
      <c r="X1161" s="123" t="str">
        <f t="shared" si="79"/>
        <v>FuerteNo disminuyeDirectamente</v>
      </c>
      <c r="Y1161" s="208">
        <f>IFERROR(VLOOKUP(X1161,'Tablas de calculos'!$AZ$4:$BE$11,5,FALSE),"")</f>
        <v>0</v>
      </c>
      <c r="Z1161" s="208">
        <f>IFERROR(VLOOKUP(X1161,'Tablas de calculos'!$AZ$4:$BE$11,6,FALSE),"")</f>
        <v>2</v>
      </c>
    </row>
    <row r="1162" spans="1:26" ht="60" x14ac:dyDescent="0.25">
      <c r="A1162" s="232" t="s">
        <v>1194</v>
      </c>
      <c r="B1162" s="137">
        <v>6</v>
      </c>
      <c r="C1162" s="205" t="str">
        <f>+VLOOKUP(Tabla9[[#This Row],[Cod. Riesgo]],Tabla_Riesgos[[Número]:[Tipo de Riesgo]],6,FALSE)</f>
        <v>Corrupción</v>
      </c>
      <c r="D1162" s="119" t="s">
        <v>12</v>
      </c>
      <c r="E1162" s="120" t="s">
        <v>639</v>
      </c>
      <c r="F1162" s="121"/>
      <c r="G1162" s="392" t="s">
        <v>185</v>
      </c>
      <c r="H1162" s="213" t="s">
        <v>544</v>
      </c>
      <c r="I1162" s="207" t="s">
        <v>486</v>
      </c>
      <c r="J1162" s="207" t="s">
        <v>490</v>
      </c>
      <c r="K1162" s="207" t="s">
        <v>494</v>
      </c>
      <c r="L1162" s="207" t="s">
        <v>498</v>
      </c>
      <c r="M1162" s="207" t="s">
        <v>503</v>
      </c>
      <c r="N1162" s="207" t="s">
        <v>508</v>
      </c>
      <c r="O1162" s="207" t="s">
        <v>512</v>
      </c>
      <c r="P1162" s="123">
        <f t="shared" si="76"/>
        <v>100</v>
      </c>
      <c r="Q1162" s="208" t="str">
        <f t="shared" si="77"/>
        <v>Fuerte</v>
      </c>
      <c r="R1162" s="207" t="s">
        <v>516</v>
      </c>
      <c r="S1162" s="224" t="str">
        <f t="shared" si="78"/>
        <v>FuerteFuerte</v>
      </c>
      <c r="T1162" s="224">
        <f>IFERROR(VLOOKUP(S1162,'Tablas de calculos'!$AU$16:$AV$24,2,FALSE),"")</f>
        <v>1</v>
      </c>
      <c r="U1162" s="208" t="str">
        <f>IFERROR(VLOOKUP(T1162,'Tablas de calculos'!$AV$16:$AY$24,4),"")</f>
        <v>Fuerte</v>
      </c>
      <c r="V1162" s="207" t="s">
        <v>576</v>
      </c>
      <c r="W1162" s="207" t="s">
        <v>578</v>
      </c>
      <c r="X1162" s="123" t="str">
        <f t="shared" si="79"/>
        <v>FuerteNo disminuyeDirectamente</v>
      </c>
      <c r="Y1162" s="208">
        <f>IFERROR(VLOOKUP(X1162,'Tablas de calculos'!$AZ$4:$BE$11,5,FALSE),"")</f>
        <v>0</v>
      </c>
      <c r="Z1162" s="208">
        <f>IFERROR(VLOOKUP(X1162,'Tablas de calculos'!$AZ$4:$BE$11,6,FALSE),"")</f>
        <v>2</v>
      </c>
    </row>
    <row r="1163" spans="1:26" ht="60" x14ac:dyDescent="0.25">
      <c r="A1163" s="232" t="s">
        <v>1194</v>
      </c>
      <c r="B1163" s="137">
        <v>6</v>
      </c>
      <c r="C1163" s="205" t="str">
        <f>+VLOOKUP(Tabla9[[#This Row],[Cod. Riesgo]],Tabla_Riesgos[[Número]:[Tipo de Riesgo]],6,FALSE)</f>
        <v>Corrupción</v>
      </c>
      <c r="D1163" s="119" t="s">
        <v>12</v>
      </c>
      <c r="E1163" s="120" t="s">
        <v>639</v>
      </c>
      <c r="F1163" s="121"/>
      <c r="G1163" s="392" t="s">
        <v>177</v>
      </c>
      <c r="H1163" s="213" t="s">
        <v>544</v>
      </c>
      <c r="I1163" s="207" t="s">
        <v>486</v>
      </c>
      <c r="J1163" s="207" t="s">
        <v>490</v>
      </c>
      <c r="K1163" s="207" t="s">
        <v>494</v>
      </c>
      <c r="L1163" s="207" t="s">
        <v>498</v>
      </c>
      <c r="M1163" s="207" t="s">
        <v>503</v>
      </c>
      <c r="N1163" s="207" t="s">
        <v>508</v>
      </c>
      <c r="O1163" s="207" t="s">
        <v>512</v>
      </c>
      <c r="P1163" s="123">
        <f t="shared" si="76"/>
        <v>100</v>
      </c>
      <c r="Q1163" s="208" t="str">
        <f t="shared" si="77"/>
        <v>Fuerte</v>
      </c>
      <c r="R1163" s="207" t="s">
        <v>516</v>
      </c>
      <c r="S1163" s="224" t="str">
        <f t="shared" si="78"/>
        <v>FuerteFuerte</v>
      </c>
      <c r="T1163" s="224">
        <f>IFERROR(VLOOKUP(S1163,'Tablas de calculos'!$AU$16:$AV$24,2,FALSE),"")</f>
        <v>1</v>
      </c>
      <c r="U1163" s="208" t="str">
        <f>IFERROR(VLOOKUP(T1163,'Tablas de calculos'!$AV$16:$AY$24,4),"")</f>
        <v>Fuerte</v>
      </c>
      <c r="V1163" s="207" t="s">
        <v>576</v>
      </c>
      <c r="W1163" s="207" t="s">
        <v>578</v>
      </c>
      <c r="X1163" s="123" t="str">
        <f t="shared" si="79"/>
        <v>FuerteNo disminuyeDirectamente</v>
      </c>
      <c r="Y1163" s="208">
        <f>IFERROR(VLOOKUP(X1163,'Tablas de calculos'!$AZ$4:$BE$11,5,FALSE),"")</f>
        <v>0</v>
      </c>
      <c r="Z1163" s="208">
        <f>IFERROR(VLOOKUP(X1163,'Tablas de calculos'!$AZ$4:$BE$11,6,FALSE),"")</f>
        <v>2</v>
      </c>
    </row>
    <row r="1164" spans="1:26" ht="60" x14ac:dyDescent="0.25">
      <c r="A1164" s="232" t="s">
        <v>1194</v>
      </c>
      <c r="B1164" s="137">
        <v>6</v>
      </c>
      <c r="C1164" s="205" t="str">
        <f>+VLOOKUP(Tabla9[[#This Row],[Cod. Riesgo]],Tabla_Riesgos[[Número]:[Tipo de Riesgo]],6,FALSE)</f>
        <v>Corrupción</v>
      </c>
      <c r="D1164" s="119" t="s">
        <v>12</v>
      </c>
      <c r="E1164" s="120" t="s">
        <v>639</v>
      </c>
      <c r="F1164" s="121"/>
      <c r="G1164" s="392" t="s">
        <v>186</v>
      </c>
      <c r="H1164" s="213" t="s">
        <v>544</v>
      </c>
      <c r="I1164" s="207" t="s">
        <v>486</v>
      </c>
      <c r="J1164" s="207" t="s">
        <v>490</v>
      </c>
      <c r="K1164" s="207" t="s">
        <v>494</v>
      </c>
      <c r="L1164" s="207" t="s">
        <v>499</v>
      </c>
      <c r="M1164" s="207" t="s">
        <v>503</v>
      </c>
      <c r="N1164" s="207" t="s">
        <v>508</v>
      </c>
      <c r="O1164" s="207" t="s">
        <v>512</v>
      </c>
      <c r="P1164" s="123">
        <f t="shared" si="76"/>
        <v>95</v>
      </c>
      <c r="Q1164" s="208" t="str">
        <f t="shared" si="77"/>
        <v>Moderado</v>
      </c>
      <c r="R1164" s="207" t="s">
        <v>516</v>
      </c>
      <c r="S1164" s="224" t="str">
        <f t="shared" si="78"/>
        <v>ModeradoFuerte</v>
      </c>
      <c r="T1164" s="224">
        <f>IFERROR(VLOOKUP(S1164,'Tablas de calculos'!$AU$16:$AV$24,2,FALSE),"")</f>
        <v>4</v>
      </c>
      <c r="U1164" s="208" t="str">
        <f>IFERROR(VLOOKUP(T1164,'Tablas de calculos'!$AV$16:$AY$24,4),"")</f>
        <v>Moderado</v>
      </c>
      <c r="V1164" s="207" t="s">
        <v>576</v>
      </c>
      <c r="W1164" s="207" t="s">
        <v>578</v>
      </c>
      <c r="X1164" s="123" t="str">
        <f t="shared" si="79"/>
        <v>ModeradoNo disminuyeDirectamente</v>
      </c>
      <c r="Y1164" s="208">
        <f>IFERROR(VLOOKUP(X1164,'Tablas de calculos'!$AZ$4:$BE$11,5,FALSE),"")</f>
        <v>0</v>
      </c>
      <c r="Z1164" s="208">
        <f>IFERROR(VLOOKUP(X1164,'Tablas de calculos'!$AZ$4:$BE$11,6,FALSE),"")</f>
        <v>1</v>
      </c>
    </row>
    <row r="1165" spans="1:26" ht="75" x14ac:dyDescent="0.25">
      <c r="A1165" s="232" t="s">
        <v>1194</v>
      </c>
      <c r="B1165" s="137">
        <v>7</v>
      </c>
      <c r="C1165" s="205" t="str">
        <f>+VLOOKUP(Tabla9[[#This Row],[Cod. Riesgo]],Tabla_Riesgos[[Número]:[Tipo de Riesgo]],6,FALSE)</f>
        <v>Corrupción</v>
      </c>
      <c r="D1165" s="119" t="s">
        <v>12</v>
      </c>
      <c r="E1165" s="120" t="s">
        <v>392</v>
      </c>
      <c r="F1165" s="121"/>
      <c r="G1165" s="392" t="s">
        <v>179</v>
      </c>
      <c r="H1165" s="213" t="s">
        <v>543</v>
      </c>
      <c r="I1165" s="207" t="s">
        <v>486</v>
      </c>
      <c r="J1165" s="207" t="s">
        <v>490</v>
      </c>
      <c r="K1165" s="207" t="s">
        <v>494</v>
      </c>
      <c r="L1165" s="207" t="s">
        <v>499</v>
      </c>
      <c r="M1165" s="207" t="s">
        <v>503</v>
      </c>
      <c r="N1165" s="207" t="s">
        <v>508</v>
      </c>
      <c r="O1165" s="207" t="s">
        <v>512</v>
      </c>
      <c r="P1165" s="123">
        <f t="shared" si="76"/>
        <v>95</v>
      </c>
      <c r="Q1165" s="208" t="str">
        <f t="shared" si="77"/>
        <v>Moderado</v>
      </c>
      <c r="R1165" s="207" t="s">
        <v>516</v>
      </c>
      <c r="S1165" s="224" t="str">
        <f t="shared" si="78"/>
        <v>ModeradoFuerte</v>
      </c>
      <c r="T1165" s="224">
        <f>IFERROR(VLOOKUP(S1165,'Tablas de calculos'!$AU$16:$AV$24,2,FALSE),"")</f>
        <v>4</v>
      </c>
      <c r="U1165" s="208" t="str">
        <f>IFERROR(VLOOKUP(T1165,'Tablas de calculos'!$AV$16:$AY$24,4),"")</f>
        <v>Moderado</v>
      </c>
      <c r="V1165" s="207" t="s">
        <v>576</v>
      </c>
      <c r="W1165" s="207" t="s">
        <v>578</v>
      </c>
      <c r="X1165" s="123" t="str">
        <f t="shared" si="79"/>
        <v>ModeradoNo disminuyeDirectamente</v>
      </c>
      <c r="Y1165" s="208">
        <f>IFERROR(VLOOKUP(X1165,'Tablas de calculos'!$AZ$4:$BE$11,5,FALSE),"")</f>
        <v>0</v>
      </c>
      <c r="Z1165" s="208">
        <f>IFERROR(VLOOKUP(X1165,'Tablas de calculos'!$AZ$4:$BE$11,6,FALSE),"")</f>
        <v>1</v>
      </c>
    </row>
    <row r="1166" spans="1:26" ht="60" x14ac:dyDescent="0.25">
      <c r="A1166" s="232" t="s">
        <v>1194</v>
      </c>
      <c r="B1166" s="137">
        <v>7</v>
      </c>
      <c r="C1166" s="205" t="str">
        <f>+VLOOKUP(Tabla9[[#This Row],[Cod. Riesgo]],Tabla_Riesgos[[Número]:[Tipo de Riesgo]],6,FALSE)</f>
        <v>Corrupción</v>
      </c>
      <c r="D1166" s="119" t="s">
        <v>12</v>
      </c>
      <c r="E1166" s="120" t="s">
        <v>392</v>
      </c>
      <c r="F1166" s="121"/>
      <c r="G1166" s="392" t="s">
        <v>177</v>
      </c>
      <c r="H1166" s="213" t="s">
        <v>544</v>
      </c>
      <c r="I1166" s="207" t="s">
        <v>486</v>
      </c>
      <c r="J1166" s="207" t="s">
        <v>490</v>
      </c>
      <c r="K1166" s="207" t="s">
        <v>494</v>
      </c>
      <c r="L1166" s="207" t="s">
        <v>498</v>
      </c>
      <c r="M1166" s="207" t="s">
        <v>503</v>
      </c>
      <c r="N1166" s="207" t="s">
        <v>508</v>
      </c>
      <c r="O1166" s="207" t="s">
        <v>512</v>
      </c>
      <c r="P1166" s="123">
        <f t="shared" si="76"/>
        <v>100</v>
      </c>
      <c r="Q1166" s="208" t="str">
        <f t="shared" si="77"/>
        <v>Fuerte</v>
      </c>
      <c r="R1166" s="207" t="s">
        <v>516</v>
      </c>
      <c r="S1166" s="224" t="str">
        <f t="shared" si="78"/>
        <v>FuerteFuerte</v>
      </c>
      <c r="T1166" s="224">
        <f>IFERROR(VLOOKUP(S1166,'Tablas de calculos'!$AU$16:$AV$24,2,FALSE),"")</f>
        <v>1</v>
      </c>
      <c r="U1166" s="208" t="str">
        <f>IFERROR(VLOOKUP(T1166,'Tablas de calculos'!$AV$16:$AY$24,4),"")</f>
        <v>Fuerte</v>
      </c>
      <c r="V1166" s="207" t="s">
        <v>576</v>
      </c>
      <c r="W1166" s="207" t="s">
        <v>578</v>
      </c>
      <c r="X1166" s="123" t="str">
        <f t="shared" si="79"/>
        <v>FuerteNo disminuyeDirectamente</v>
      </c>
      <c r="Y1166" s="208">
        <f>IFERROR(VLOOKUP(X1166,'Tablas de calculos'!$AZ$4:$BE$11,5,FALSE),"")</f>
        <v>0</v>
      </c>
      <c r="Z1166" s="208">
        <f>IFERROR(VLOOKUP(X1166,'Tablas de calculos'!$AZ$4:$BE$11,6,FALSE),"")</f>
        <v>2</v>
      </c>
    </row>
    <row r="1167" spans="1:26" ht="60" x14ac:dyDescent="0.25">
      <c r="A1167" s="232" t="s">
        <v>1194</v>
      </c>
      <c r="B1167" s="137">
        <v>7</v>
      </c>
      <c r="C1167" s="205" t="str">
        <f>+VLOOKUP(Tabla9[[#This Row],[Cod. Riesgo]],Tabla_Riesgos[[Número]:[Tipo de Riesgo]],6,FALSE)</f>
        <v>Corrupción</v>
      </c>
      <c r="D1167" s="119" t="s">
        <v>12</v>
      </c>
      <c r="E1167" s="120" t="s">
        <v>392</v>
      </c>
      <c r="F1167" s="121"/>
      <c r="G1167" s="392" t="s">
        <v>186</v>
      </c>
      <c r="H1167" s="213" t="s">
        <v>544</v>
      </c>
      <c r="I1167" s="207" t="s">
        <v>486</v>
      </c>
      <c r="J1167" s="207" t="s">
        <v>490</v>
      </c>
      <c r="K1167" s="207" t="s">
        <v>494</v>
      </c>
      <c r="L1167" s="207" t="s">
        <v>499</v>
      </c>
      <c r="M1167" s="207" t="s">
        <v>503</v>
      </c>
      <c r="N1167" s="207" t="s">
        <v>508</v>
      </c>
      <c r="O1167" s="207" t="s">
        <v>512</v>
      </c>
      <c r="P1167" s="123">
        <f t="shared" si="76"/>
        <v>95</v>
      </c>
      <c r="Q1167" s="208" t="str">
        <f t="shared" si="77"/>
        <v>Moderado</v>
      </c>
      <c r="R1167" s="207" t="s">
        <v>516</v>
      </c>
      <c r="S1167" s="224" t="str">
        <f t="shared" si="78"/>
        <v>ModeradoFuerte</v>
      </c>
      <c r="T1167" s="224">
        <f>IFERROR(VLOOKUP(S1167,'Tablas de calculos'!$AU$16:$AV$24,2,FALSE),"")</f>
        <v>4</v>
      </c>
      <c r="U1167" s="208" t="str">
        <f>IFERROR(VLOOKUP(T1167,'Tablas de calculos'!$AV$16:$AY$24,4),"")</f>
        <v>Moderado</v>
      </c>
      <c r="V1167" s="207" t="s">
        <v>576</v>
      </c>
      <c r="W1167" s="207" t="s">
        <v>578</v>
      </c>
      <c r="X1167" s="123" t="str">
        <f t="shared" si="79"/>
        <v>ModeradoNo disminuyeDirectamente</v>
      </c>
      <c r="Y1167" s="208">
        <f>IFERROR(VLOOKUP(X1167,'Tablas de calculos'!$AZ$4:$BE$11,5,FALSE),"")</f>
        <v>0</v>
      </c>
      <c r="Z1167" s="208">
        <f>IFERROR(VLOOKUP(X1167,'Tablas de calculos'!$AZ$4:$BE$11,6,FALSE),"")</f>
        <v>1</v>
      </c>
    </row>
    <row r="1168" spans="1:26" ht="75" x14ac:dyDescent="0.25">
      <c r="A1168" s="232" t="s">
        <v>1194</v>
      </c>
      <c r="B1168" s="137">
        <v>8</v>
      </c>
      <c r="C1168" s="205" t="str">
        <f>+VLOOKUP(Tabla9[[#This Row],[Cod. Riesgo]],Tabla_Riesgos[[Número]:[Tipo de Riesgo]],6,FALSE)</f>
        <v>Corrupción</v>
      </c>
      <c r="D1168" s="119" t="s">
        <v>12</v>
      </c>
      <c r="E1168" s="120" t="s">
        <v>641</v>
      </c>
      <c r="F1168" s="121"/>
      <c r="G1168" s="392" t="s">
        <v>179</v>
      </c>
      <c r="H1168" s="213" t="s">
        <v>543</v>
      </c>
      <c r="I1168" s="207" t="s">
        <v>486</v>
      </c>
      <c r="J1168" s="207" t="s">
        <v>490</v>
      </c>
      <c r="K1168" s="207" t="s">
        <v>494</v>
      </c>
      <c r="L1168" s="207" t="s">
        <v>499</v>
      </c>
      <c r="M1168" s="207" t="s">
        <v>503</v>
      </c>
      <c r="N1168" s="207" t="s">
        <v>508</v>
      </c>
      <c r="O1168" s="207" t="s">
        <v>512</v>
      </c>
      <c r="P1168" s="123">
        <f t="shared" si="76"/>
        <v>95</v>
      </c>
      <c r="Q1168" s="208" t="str">
        <f t="shared" si="77"/>
        <v>Moderado</v>
      </c>
      <c r="R1168" s="207" t="s">
        <v>516</v>
      </c>
      <c r="S1168" s="224" t="str">
        <f t="shared" si="78"/>
        <v>ModeradoFuerte</v>
      </c>
      <c r="T1168" s="224">
        <f>IFERROR(VLOOKUP(S1168,'Tablas de calculos'!$AU$16:$AV$24,2,FALSE),"")</f>
        <v>4</v>
      </c>
      <c r="U1168" s="208" t="str">
        <f>IFERROR(VLOOKUP(T1168,'Tablas de calculos'!$AV$16:$AY$24,4),"")</f>
        <v>Moderado</v>
      </c>
      <c r="V1168" s="207" t="s">
        <v>578</v>
      </c>
      <c r="W1168" s="207" t="s">
        <v>578</v>
      </c>
      <c r="X1168" s="123" t="str">
        <f t="shared" si="79"/>
        <v>ModeradoDirectamenteDirectamente</v>
      </c>
      <c r="Y1168" s="208">
        <f>IFERROR(VLOOKUP(X1168,'Tablas de calculos'!$AZ$4:$BE$11,5,FALSE),"")</f>
        <v>1</v>
      </c>
      <c r="Z1168" s="208">
        <f>IFERROR(VLOOKUP(X1168,'Tablas de calculos'!$AZ$4:$BE$11,6,FALSE),"")</f>
        <v>1</v>
      </c>
    </row>
    <row r="1169" spans="1:26" ht="75" x14ac:dyDescent="0.25">
      <c r="A1169" s="232" t="s">
        <v>1194</v>
      </c>
      <c r="B1169" s="137">
        <v>8</v>
      </c>
      <c r="C1169" s="205" t="str">
        <f>+VLOOKUP(Tabla9[[#This Row],[Cod. Riesgo]],Tabla_Riesgos[[Número]:[Tipo de Riesgo]],6,FALSE)</f>
        <v>Corrupción</v>
      </c>
      <c r="D1169" s="119" t="s">
        <v>12</v>
      </c>
      <c r="E1169" s="120" t="s">
        <v>641</v>
      </c>
      <c r="F1169" s="121"/>
      <c r="G1169" s="392" t="s">
        <v>185</v>
      </c>
      <c r="H1169" s="213" t="s">
        <v>544</v>
      </c>
      <c r="I1169" s="207" t="s">
        <v>486</v>
      </c>
      <c r="J1169" s="207" t="s">
        <v>490</v>
      </c>
      <c r="K1169" s="207" t="s">
        <v>494</v>
      </c>
      <c r="L1169" s="207" t="s">
        <v>498</v>
      </c>
      <c r="M1169" s="207" t="s">
        <v>503</v>
      </c>
      <c r="N1169" s="207" t="s">
        <v>508</v>
      </c>
      <c r="O1169" s="207" t="s">
        <v>512</v>
      </c>
      <c r="P1169" s="123">
        <f t="shared" si="76"/>
        <v>100</v>
      </c>
      <c r="Q1169" s="208" t="str">
        <f t="shared" si="77"/>
        <v>Fuerte</v>
      </c>
      <c r="R1169" s="207" t="s">
        <v>516</v>
      </c>
      <c r="S1169" s="224" t="str">
        <f t="shared" si="78"/>
        <v>FuerteFuerte</v>
      </c>
      <c r="T1169" s="224">
        <f>IFERROR(VLOOKUP(S1169,'Tablas de calculos'!$AU$16:$AV$24,2,FALSE),"")</f>
        <v>1</v>
      </c>
      <c r="U1169" s="208" t="str">
        <f>IFERROR(VLOOKUP(T1169,'Tablas de calculos'!$AV$16:$AY$24,4),"")</f>
        <v>Fuerte</v>
      </c>
      <c r="V1169" s="207" t="s">
        <v>578</v>
      </c>
      <c r="W1169" s="207" t="s">
        <v>578</v>
      </c>
      <c r="X1169" s="123" t="str">
        <f t="shared" si="79"/>
        <v>FuerteDirectamenteDirectamente</v>
      </c>
      <c r="Y1169" s="208">
        <f>IFERROR(VLOOKUP(X1169,'Tablas de calculos'!$AZ$4:$BE$11,5,FALSE),"")</f>
        <v>2</v>
      </c>
      <c r="Z1169" s="208">
        <f>IFERROR(VLOOKUP(X1169,'Tablas de calculos'!$AZ$4:$BE$11,6,FALSE),"")</f>
        <v>2</v>
      </c>
    </row>
    <row r="1170" spans="1:26" ht="75" x14ac:dyDescent="0.25">
      <c r="A1170" s="232" t="s">
        <v>1194</v>
      </c>
      <c r="B1170" s="137">
        <v>8</v>
      </c>
      <c r="C1170" s="205" t="str">
        <f>+VLOOKUP(Tabla9[[#This Row],[Cod. Riesgo]],Tabla_Riesgos[[Número]:[Tipo de Riesgo]],6,FALSE)</f>
        <v>Corrupción</v>
      </c>
      <c r="D1170" s="119" t="s">
        <v>12</v>
      </c>
      <c r="E1170" s="120" t="s">
        <v>641</v>
      </c>
      <c r="F1170" s="121"/>
      <c r="G1170" s="392" t="s">
        <v>177</v>
      </c>
      <c r="H1170" s="213" t="s">
        <v>544</v>
      </c>
      <c r="I1170" s="207" t="s">
        <v>486</v>
      </c>
      <c r="J1170" s="207" t="s">
        <v>490</v>
      </c>
      <c r="K1170" s="207" t="s">
        <v>494</v>
      </c>
      <c r="L1170" s="207" t="s">
        <v>498</v>
      </c>
      <c r="M1170" s="207" t="s">
        <v>503</v>
      </c>
      <c r="N1170" s="207" t="s">
        <v>508</v>
      </c>
      <c r="O1170" s="207" t="s">
        <v>512</v>
      </c>
      <c r="P1170" s="123">
        <f t="shared" si="76"/>
        <v>100</v>
      </c>
      <c r="Q1170" s="208" t="str">
        <f t="shared" si="77"/>
        <v>Fuerte</v>
      </c>
      <c r="R1170" s="207" t="s">
        <v>516</v>
      </c>
      <c r="S1170" s="224" t="str">
        <f t="shared" si="78"/>
        <v>FuerteFuerte</v>
      </c>
      <c r="T1170" s="224">
        <f>IFERROR(VLOOKUP(S1170,'Tablas de calculos'!$AU$16:$AV$24,2,FALSE),"")</f>
        <v>1</v>
      </c>
      <c r="U1170" s="208" t="str">
        <f>IFERROR(VLOOKUP(T1170,'Tablas de calculos'!$AV$16:$AY$24,4),"")</f>
        <v>Fuerte</v>
      </c>
      <c r="V1170" s="207" t="s">
        <v>578</v>
      </c>
      <c r="W1170" s="207" t="s">
        <v>575</v>
      </c>
      <c r="X1170" s="123" t="str">
        <f t="shared" si="79"/>
        <v>FuerteDirectamenteIndirectamente</v>
      </c>
      <c r="Y1170" s="208">
        <f>IFERROR(VLOOKUP(X1170,'Tablas de calculos'!$AZ$4:$BE$11,5,FALSE),"")</f>
        <v>2</v>
      </c>
      <c r="Z1170" s="208">
        <f>IFERROR(VLOOKUP(X1170,'Tablas de calculos'!$AZ$4:$BE$11,6,FALSE),"")</f>
        <v>1</v>
      </c>
    </row>
    <row r="1171" spans="1:26" ht="75" x14ac:dyDescent="0.25">
      <c r="A1171" s="232" t="s">
        <v>1194</v>
      </c>
      <c r="B1171" s="137">
        <v>8</v>
      </c>
      <c r="C1171" s="205" t="str">
        <f>+VLOOKUP(Tabla9[[#This Row],[Cod. Riesgo]],Tabla_Riesgos[[Número]:[Tipo de Riesgo]],6,FALSE)</f>
        <v>Corrupción</v>
      </c>
      <c r="D1171" s="119" t="s">
        <v>12</v>
      </c>
      <c r="E1171" s="120" t="s">
        <v>641</v>
      </c>
      <c r="F1171" s="121"/>
      <c r="G1171" s="392" t="s">
        <v>173</v>
      </c>
      <c r="H1171" s="213" t="s">
        <v>544</v>
      </c>
      <c r="I1171" s="207" t="s">
        <v>486</v>
      </c>
      <c r="J1171" s="207" t="s">
        <v>490</v>
      </c>
      <c r="K1171" s="207" t="s">
        <v>494</v>
      </c>
      <c r="L1171" s="207" t="s">
        <v>498</v>
      </c>
      <c r="M1171" s="207" t="s">
        <v>503</v>
      </c>
      <c r="N1171" s="207" t="s">
        <v>508</v>
      </c>
      <c r="O1171" s="207" t="s">
        <v>512</v>
      </c>
      <c r="P1171" s="123">
        <f t="shared" si="76"/>
        <v>100</v>
      </c>
      <c r="Q1171" s="208" t="str">
        <f t="shared" si="77"/>
        <v>Fuerte</v>
      </c>
      <c r="R1171" s="207" t="s">
        <v>516</v>
      </c>
      <c r="S1171" s="224" t="str">
        <f t="shared" si="78"/>
        <v>FuerteFuerte</v>
      </c>
      <c r="T1171" s="224">
        <f>IFERROR(VLOOKUP(S1171,'Tablas de calculos'!$AU$16:$AV$24,2,FALSE),"")</f>
        <v>1</v>
      </c>
      <c r="U1171" s="208" t="str">
        <f>IFERROR(VLOOKUP(T1171,'Tablas de calculos'!$AV$16:$AY$24,4),"")</f>
        <v>Fuerte</v>
      </c>
      <c r="V1171" s="207" t="s">
        <v>578</v>
      </c>
      <c r="W1171" s="207" t="s">
        <v>575</v>
      </c>
      <c r="X1171" s="123" t="str">
        <f t="shared" si="79"/>
        <v>FuerteDirectamenteIndirectamente</v>
      </c>
      <c r="Y1171" s="208">
        <f>IFERROR(VLOOKUP(X1171,'Tablas de calculos'!$AZ$4:$BE$11,5,FALSE),"")</f>
        <v>2</v>
      </c>
      <c r="Z1171" s="208">
        <f>IFERROR(VLOOKUP(X1171,'Tablas de calculos'!$AZ$4:$BE$11,6,FALSE),"")</f>
        <v>1</v>
      </c>
    </row>
    <row r="1172" spans="1:26" ht="75" x14ac:dyDescent="0.25">
      <c r="A1172" s="232" t="s">
        <v>1194</v>
      </c>
      <c r="B1172" s="137">
        <v>8</v>
      </c>
      <c r="C1172" s="205" t="str">
        <f>+VLOOKUP(Tabla9[[#This Row],[Cod. Riesgo]],Tabla_Riesgos[[Número]:[Tipo de Riesgo]],6,FALSE)</f>
        <v>Corrupción</v>
      </c>
      <c r="D1172" s="119" t="s">
        <v>12</v>
      </c>
      <c r="E1172" s="120" t="s">
        <v>641</v>
      </c>
      <c r="F1172" s="121"/>
      <c r="G1172" s="392" t="s">
        <v>186</v>
      </c>
      <c r="H1172" s="213" t="s">
        <v>544</v>
      </c>
      <c r="I1172" s="207" t="s">
        <v>486</v>
      </c>
      <c r="J1172" s="207" t="s">
        <v>491</v>
      </c>
      <c r="K1172" s="207" t="s">
        <v>494</v>
      </c>
      <c r="L1172" s="207" t="s">
        <v>499</v>
      </c>
      <c r="M1172" s="207" t="s">
        <v>503</v>
      </c>
      <c r="N1172" s="207" t="s">
        <v>508</v>
      </c>
      <c r="O1172" s="207" t="s">
        <v>512</v>
      </c>
      <c r="P1172" s="123">
        <f t="shared" si="76"/>
        <v>80</v>
      </c>
      <c r="Q1172" s="208" t="str">
        <f t="shared" si="77"/>
        <v>Debil</v>
      </c>
      <c r="R1172" s="207" t="s">
        <v>516</v>
      </c>
      <c r="S1172" s="224" t="str">
        <f t="shared" si="78"/>
        <v>DebilFuerte</v>
      </c>
      <c r="T1172" s="224">
        <f>IFERROR(VLOOKUP(S1172,'Tablas de calculos'!$AU$16:$AV$24,2,FALSE),"")</f>
        <v>7</v>
      </c>
      <c r="U1172" s="208" t="str">
        <f>IFERROR(VLOOKUP(T1172,'Tablas de calculos'!$AV$16:$AY$24,4),"")</f>
        <v>Débil</v>
      </c>
      <c r="V1172" s="207" t="s">
        <v>576</v>
      </c>
      <c r="W1172" s="207" t="s">
        <v>578</v>
      </c>
      <c r="X1172" s="123" t="str">
        <f t="shared" si="79"/>
        <v>DébilNo disminuyeDirectamente</v>
      </c>
      <c r="Y1172" s="208" t="str">
        <f>IFERROR(VLOOKUP(X1172,'Tablas de calculos'!$AZ$4:$BE$11,5,FALSE),"")</f>
        <v/>
      </c>
      <c r="Z1172" s="208" t="str">
        <f>IFERROR(VLOOKUP(X1172,'Tablas de calculos'!$AZ$4:$BE$11,6,FALSE),"")</f>
        <v/>
      </c>
    </row>
    <row r="1173" spans="1:26" ht="75" x14ac:dyDescent="0.25">
      <c r="A1173" s="232" t="s">
        <v>1194</v>
      </c>
      <c r="B1173" s="137">
        <v>9</v>
      </c>
      <c r="C1173" s="205" t="str">
        <f>+VLOOKUP(Tabla9[[#This Row],[Cod. Riesgo]],Tabla_Riesgos[[Número]:[Tipo de Riesgo]],6,FALSE)</f>
        <v>Corrupción</v>
      </c>
      <c r="D1173" s="119" t="s">
        <v>12</v>
      </c>
      <c r="E1173" s="120" t="s">
        <v>391</v>
      </c>
      <c r="F1173" s="121"/>
      <c r="G1173" s="392" t="s">
        <v>187</v>
      </c>
      <c r="H1173" s="213" t="s">
        <v>544</v>
      </c>
      <c r="I1173" s="207" t="s">
        <v>486</v>
      </c>
      <c r="J1173" s="207" t="s">
        <v>490</v>
      </c>
      <c r="K1173" s="207" t="s">
        <v>494</v>
      </c>
      <c r="L1173" s="207" t="s">
        <v>498</v>
      </c>
      <c r="M1173" s="207" t="s">
        <v>503</v>
      </c>
      <c r="N1173" s="207" t="s">
        <v>508</v>
      </c>
      <c r="O1173" s="207" t="s">
        <v>512</v>
      </c>
      <c r="P1173" s="123">
        <f t="shared" si="76"/>
        <v>100</v>
      </c>
      <c r="Q1173" s="208" t="str">
        <f t="shared" si="77"/>
        <v>Fuerte</v>
      </c>
      <c r="R1173" s="207" t="s">
        <v>516</v>
      </c>
      <c r="S1173" s="224" t="str">
        <f t="shared" si="78"/>
        <v>FuerteFuerte</v>
      </c>
      <c r="T1173" s="224">
        <f>IFERROR(VLOOKUP(S1173,'Tablas de calculos'!$AU$16:$AV$24,2,FALSE),"")</f>
        <v>1</v>
      </c>
      <c r="U1173" s="208" t="str">
        <f>IFERROR(VLOOKUP(T1173,'Tablas de calculos'!$AV$16:$AY$24,4),"")</f>
        <v>Fuerte</v>
      </c>
      <c r="V1173" s="207" t="s">
        <v>576</v>
      </c>
      <c r="W1173" s="207" t="s">
        <v>578</v>
      </c>
      <c r="X1173" s="123" t="str">
        <f t="shared" si="79"/>
        <v>FuerteNo disminuyeDirectamente</v>
      </c>
      <c r="Y1173" s="208">
        <f>IFERROR(VLOOKUP(X1173,'Tablas de calculos'!$AZ$4:$BE$11,5,FALSE),"")</f>
        <v>0</v>
      </c>
      <c r="Z1173" s="208">
        <f>IFERROR(VLOOKUP(X1173,'Tablas de calculos'!$AZ$4:$BE$11,6,FALSE),"")</f>
        <v>2</v>
      </c>
    </row>
    <row r="1174" spans="1:26" ht="75" x14ac:dyDescent="0.25">
      <c r="A1174" s="232" t="s">
        <v>1194</v>
      </c>
      <c r="B1174" s="137">
        <v>9</v>
      </c>
      <c r="C1174" s="205" t="str">
        <f>+VLOOKUP(Tabla9[[#This Row],[Cod. Riesgo]],Tabla_Riesgos[[Número]:[Tipo de Riesgo]],6,FALSE)</f>
        <v>Corrupción</v>
      </c>
      <c r="D1174" s="119" t="s">
        <v>12</v>
      </c>
      <c r="E1174" s="120" t="s">
        <v>391</v>
      </c>
      <c r="F1174" s="121"/>
      <c r="G1174" s="392" t="s">
        <v>188</v>
      </c>
      <c r="H1174" s="213" t="s">
        <v>544</v>
      </c>
      <c r="I1174" s="207" t="s">
        <v>486</v>
      </c>
      <c r="J1174" s="207" t="s">
        <v>490</v>
      </c>
      <c r="K1174" s="207" t="s">
        <v>494</v>
      </c>
      <c r="L1174" s="207" t="s">
        <v>498</v>
      </c>
      <c r="M1174" s="207" t="s">
        <v>503</v>
      </c>
      <c r="N1174" s="207" t="s">
        <v>508</v>
      </c>
      <c r="O1174" s="207" t="s">
        <v>512</v>
      </c>
      <c r="P1174" s="123">
        <f t="shared" si="76"/>
        <v>100</v>
      </c>
      <c r="Q1174" s="208" t="str">
        <f t="shared" si="77"/>
        <v>Fuerte</v>
      </c>
      <c r="R1174" s="207" t="s">
        <v>516</v>
      </c>
      <c r="S1174" s="224" t="str">
        <f t="shared" si="78"/>
        <v>FuerteFuerte</v>
      </c>
      <c r="T1174" s="224">
        <f>IFERROR(VLOOKUP(S1174,'Tablas de calculos'!$AU$16:$AV$24,2,FALSE),"")</f>
        <v>1</v>
      </c>
      <c r="U1174" s="208" t="str">
        <f>IFERROR(VLOOKUP(T1174,'Tablas de calculos'!$AV$16:$AY$24,4),"")</f>
        <v>Fuerte</v>
      </c>
      <c r="V1174" s="207" t="s">
        <v>576</v>
      </c>
      <c r="W1174" s="207" t="s">
        <v>578</v>
      </c>
      <c r="X1174" s="123" t="str">
        <f t="shared" si="79"/>
        <v>FuerteNo disminuyeDirectamente</v>
      </c>
      <c r="Y1174" s="208">
        <f>IFERROR(VLOOKUP(X1174,'Tablas de calculos'!$AZ$4:$BE$11,5,FALSE),"")</f>
        <v>0</v>
      </c>
      <c r="Z1174" s="208">
        <f>IFERROR(VLOOKUP(X1174,'Tablas de calculos'!$AZ$4:$BE$11,6,FALSE),"")</f>
        <v>2</v>
      </c>
    </row>
    <row r="1175" spans="1:26" ht="75" x14ac:dyDescent="0.25">
      <c r="A1175" s="232" t="s">
        <v>1194</v>
      </c>
      <c r="B1175" s="137">
        <v>9</v>
      </c>
      <c r="C1175" s="205" t="str">
        <f>+VLOOKUP(Tabla9[[#This Row],[Cod. Riesgo]],Tabla_Riesgos[[Número]:[Tipo de Riesgo]],6,FALSE)</f>
        <v>Corrupción</v>
      </c>
      <c r="D1175" s="119" t="s">
        <v>12</v>
      </c>
      <c r="E1175" s="120" t="s">
        <v>391</v>
      </c>
      <c r="F1175" s="121"/>
      <c r="G1175" s="392" t="s">
        <v>189</v>
      </c>
      <c r="H1175" s="213" t="s">
        <v>544</v>
      </c>
      <c r="I1175" s="207" t="s">
        <v>486</v>
      </c>
      <c r="J1175" s="207" t="s">
        <v>490</v>
      </c>
      <c r="K1175" s="207" t="s">
        <v>494</v>
      </c>
      <c r="L1175" s="207" t="s">
        <v>498</v>
      </c>
      <c r="M1175" s="207" t="s">
        <v>503</v>
      </c>
      <c r="N1175" s="207" t="s">
        <v>508</v>
      </c>
      <c r="O1175" s="207" t="s">
        <v>554</v>
      </c>
      <c r="P1175" s="123">
        <f t="shared" si="76"/>
        <v>95</v>
      </c>
      <c r="Q1175" s="208" t="str">
        <f t="shared" si="77"/>
        <v>Moderado</v>
      </c>
      <c r="R1175" s="207" t="s">
        <v>516</v>
      </c>
      <c r="S1175" s="224" t="str">
        <f t="shared" si="78"/>
        <v>ModeradoFuerte</v>
      </c>
      <c r="T1175" s="224">
        <f>IFERROR(VLOOKUP(S1175,'Tablas de calculos'!$AU$16:$AV$24,2,FALSE),"")</f>
        <v>4</v>
      </c>
      <c r="U1175" s="208" t="str">
        <f>IFERROR(VLOOKUP(T1175,'Tablas de calculos'!$AV$16:$AY$24,4),"")</f>
        <v>Moderado</v>
      </c>
      <c r="V1175" s="207" t="s">
        <v>576</v>
      </c>
      <c r="W1175" s="207" t="s">
        <v>578</v>
      </c>
      <c r="X1175" s="123" t="str">
        <f t="shared" si="79"/>
        <v>ModeradoNo disminuyeDirectamente</v>
      </c>
      <c r="Y1175" s="208">
        <f>IFERROR(VLOOKUP(X1175,'Tablas de calculos'!$AZ$4:$BE$11,5,FALSE),"")</f>
        <v>0</v>
      </c>
      <c r="Z1175" s="208">
        <f>IFERROR(VLOOKUP(X1175,'Tablas de calculos'!$AZ$4:$BE$11,6,FALSE),"")</f>
        <v>1</v>
      </c>
    </row>
    <row r="1176" spans="1:26" ht="75" x14ac:dyDescent="0.25">
      <c r="A1176" s="232" t="s">
        <v>1194</v>
      </c>
      <c r="B1176" s="137">
        <v>9</v>
      </c>
      <c r="C1176" s="205" t="str">
        <f>+VLOOKUP(Tabla9[[#This Row],[Cod. Riesgo]],Tabla_Riesgos[[Número]:[Tipo de Riesgo]],6,FALSE)</f>
        <v>Corrupción</v>
      </c>
      <c r="D1176" s="119" t="s">
        <v>12</v>
      </c>
      <c r="E1176" s="120" t="s">
        <v>391</v>
      </c>
      <c r="F1176" s="121"/>
      <c r="G1176" s="392" t="s">
        <v>190</v>
      </c>
      <c r="H1176" s="213" t="s">
        <v>544</v>
      </c>
      <c r="I1176" s="207" t="s">
        <v>486</v>
      </c>
      <c r="J1176" s="207" t="s">
        <v>490</v>
      </c>
      <c r="K1176" s="207" t="s">
        <v>494</v>
      </c>
      <c r="L1176" s="207" t="s">
        <v>498</v>
      </c>
      <c r="M1176" s="207" t="s">
        <v>503</v>
      </c>
      <c r="N1176" s="207" t="s">
        <v>508</v>
      </c>
      <c r="O1176" s="207" t="s">
        <v>512</v>
      </c>
      <c r="P1176" s="123">
        <f t="shared" si="76"/>
        <v>100</v>
      </c>
      <c r="Q1176" s="208" t="str">
        <f t="shared" si="77"/>
        <v>Fuerte</v>
      </c>
      <c r="R1176" s="207" t="s">
        <v>516</v>
      </c>
      <c r="S1176" s="224" t="str">
        <f t="shared" si="78"/>
        <v>FuerteFuerte</v>
      </c>
      <c r="T1176" s="224">
        <f>IFERROR(VLOOKUP(S1176,'Tablas de calculos'!$AU$16:$AV$24,2,FALSE),"")</f>
        <v>1</v>
      </c>
      <c r="U1176" s="208" t="str">
        <f>IFERROR(VLOOKUP(T1176,'Tablas de calculos'!$AV$16:$AY$24,4),"")</f>
        <v>Fuerte</v>
      </c>
      <c r="V1176" s="207" t="s">
        <v>576</v>
      </c>
      <c r="W1176" s="207" t="s">
        <v>578</v>
      </c>
      <c r="X1176" s="123" t="str">
        <f t="shared" si="79"/>
        <v>FuerteNo disminuyeDirectamente</v>
      </c>
      <c r="Y1176" s="208">
        <f>IFERROR(VLOOKUP(X1176,'Tablas de calculos'!$AZ$4:$BE$11,5,FALSE),"")</f>
        <v>0</v>
      </c>
      <c r="Z1176" s="208">
        <f>IFERROR(VLOOKUP(X1176,'Tablas de calculos'!$AZ$4:$BE$11,6,FALSE),"")</f>
        <v>2</v>
      </c>
    </row>
    <row r="1177" spans="1:26" ht="75" x14ac:dyDescent="0.25">
      <c r="A1177" s="232" t="s">
        <v>1194</v>
      </c>
      <c r="B1177" s="137">
        <v>9</v>
      </c>
      <c r="C1177" s="205" t="str">
        <f>+VLOOKUP(Tabla9[[#This Row],[Cod. Riesgo]],Tabla_Riesgos[[Número]:[Tipo de Riesgo]],6,FALSE)</f>
        <v>Corrupción</v>
      </c>
      <c r="D1177" s="119" t="s">
        <v>12</v>
      </c>
      <c r="E1177" s="120" t="s">
        <v>391</v>
      </c>
      <c r="F1177" s="121"/>
      <c r="G1177" s="392" t="s">
        <v>191</v>
      </c>
      <c r="H1177" s="213" t="s">
        <v>544</v>
      </c>
      <c r="I1177" s="207" t="s">
        <v>486</v>
      </c>
      <c r="J1177" s="207" t="s">
        <v>490</v>
      </c>
      <c r="K1177" s="207" t="s">
        <v>494</v>
      </c>
      <c r="L1177" s="207" t="s">
        <v>498</v>
      </c>
      <c r="M1177" s="207" t="s">
        <v>503</v>
      </c>
      <c r="N1177" s="207" t="s">
        <v>508</v>
      </c>
      <c r="O1177" s="207" t="s">
        <v>512</v>
      </c>
      <c r="P1177" s="123">
        <f t="shared" si="76"/>
        <v>100</v>
      </c>
      <c r="Q1177" s="208" t="str">
        <f t="shared" si="77"/>
        <v>Fuerte</v>
      </c>
      <c r="R1177" s="207" t="s">
        <v>516</v>
      </c>
      <c r="S1177" s="224" t="str">
        <f t="shared" si="78"/>
        <v>FuerteFuerte</v>
      </c>
      <c r="T1177" s="224">
        <f>IFERROR(VLOOKUP(S1177,'Tablas de calculos'!$AU$16:$AV$24,2,FALSE),"")</f>
        <v>1</v>
      </c>
      <c r="U1177" s="208" t="str">
        <f>IFERROR(VLOOKUP(T1177,'Tablas de calculos'!$AV$16:$AY$24,4),"")</f>
        <v>Fuerte</v>
      </c>
      <c r="V1177" s="207" t="s">
        <v>576</v>
      </c>
      <c r="W1177" s="207" t="s">
        <v>578</v>
      </c>
      <c r="X1177" s="123" t="str">
        <f t="shared" si="79"/>
        <v>FuerteNo disminuyeDirectamente</v>
      </c>
      <c r="Y1177" s="208">
        <f>IFERROR(VLOOKUP(X1177,'Tablas de calculos'!$AZ$4:$BE$11,5,FALSE),"")</f>
        <v>0</v>
      </c>
      <c r="Z1177" s="208">
        <f>IFERROR(VLOOKUP(X1177,'Tablas de calculos'!$AZ$4:$BE$11,6,FALSE),"")</f>
        <v>2</v>
      </c>
    </row>
    <row r="1178" spans="1:26" ht="75" x14ac:dyDescent="0.25">
      <c r="A1178" s="232" t="s">
        <v>1194</v>
      </c>
      <c r="B1178" s="137">
        <v>9</v>
      </c>
      <c r="C1178" s="205" t="str">
        <f>+VLOOKUP(Tabla9[[#This Row],[Cod. Riesgo]],Tabla_Riesgos[[Número]:[Tipo de Riesgo]],6,FALSE)</f>
        <v>Corrupción</v>
      </c>
      <c r="D1178" s="119" t="s">
        <v>12</v>
      </c>
      <c r="E1178" s="120" t="s">
        <v>391</v>
      </c>
      <c r="F1178" s="121"/>
      <c r="G1178" s="392" t="s">
        <v>192</v>
      </c>
      <c r="H1178" s="213" t="s">
        <v>544</v>
      </c>
      <c r="I1178" s="207" t="s">
        <v>486</v>
      </c>
      <c r="J1178" s="207" t="s">
        <v>490</v>
      </c>
      <c r="K1178" s="207" t="s">
        <v>494</v>
      </c>
      <c r="L1178" s="207" t="s">
        <v>498</v>
      </c>
      <c r="M1178" s="207" t="s">
        <v>503</v>
      </c>
      <c r="N1178" s="207" t="s">
        <v>508</v>
      </c>
      <c r="O1178" s="207" t="s">
        <v>512</v>
      </c>
      <c r="P1178" s="123">
        <f t="shared" si="76"/>
        <v>100</v>
      </c>
      <c r="Q1178" s="208" t="str">
        <f t="shared" si="77"/>
        <v>Fuerte</v>
      </c>
      <c r="R1178" s="207" t="s">
        <v>516</v>
      </c>
      <c r="S1178" s="224" t="str">
        <f t="shared" si="78"/>
        <v>FuerteFuerte</v>
      </c>
      <c r="T1178" s="224">
        <f>IFERROR(VLOOKUP(S1178,'Tablas de calculos'!$AU$16:$AV$24,2,FALSE),"")</f>
        <v>1</v>
      </c>
      <c r="U1178" s="208" t="str">
        <f>IFERROR(VLOOKUP(T1178,'Tablas de calculos'!$AV$16:$AY$24,4),"")</f>
        <v>Fuerte</v>
      </c>
      <c r="V1178" s="207" t="s">
        <v>576</v>
      </c>
      <c r="W1178" s="207" t="s">
        <v>578</v>
      </c>
      <c r="X1178" s="123" t="str">
        <f t="shared" si="79"/>
        <v>FuerteNo disminuyeDirectamente</v>
      </c>
      <c r="Y1178" s="208">
        <f>IFERROR(VLOOKUP(X1178,'Tablas de calculos'!$AZ$4:$BE$11,5,FALSE),"")</f>
        <v>0</v>
      </c>
      <c r="Z1178" s="208">
        <f>IFERROR(VLOOKUP(X1178,'Tablas de calculos'!$AZ$4:$BE$11,6,FALSE),"")</f>
        <v>2</v>
      </c>
    </row>
    <row r="1179" spans="1:26" ht="90" x14ac:dyDescent="0.25">
      <c r="A1179" s="232" t="s">
        <v>1194</v>
      </c>
      <c r="B1179" s="137">
        <v>10</v>
      </c>
      <c r="C1179" s="205" t="str">
        <f>+VLOOKUP(Tabla9[[#This Row],[Cod. Riesgo]],Tabla_Riesgos[[Número]:[Tipo de Riesgo]],6,FALSE)</f>
        <v>Corrupción</v>
      </c>
      <c r="D1179" s="119" t="s">
        <v>12</v>
      </c>
      <c r="E1179" s="120" t="s">
        <v>623</v>
      </c>
      <c r="F1179" s="121"/>
      <c r="G1179" s="392" t="s">
        <v>177</v>
      </c>
      <c r="H1179" s="213" t="s">
        <v>544</v>
      </c>
      <c r="I1179" s="207" t="s">
        <v>486</v>
      </c>
      <c r="J1179" s="207" t="s">
        <v>490</v>
      </c>
      <c r="K1179" s="207" t="s">
        <v>494</v>
      </c>
      <c r="L1179" s="207" t="s">
        <v>498</v>
      </c>
      <c r="M1179" s="207" t="s">
        <v>503</v>
      </c>
      <c r="N1179" s="207" t="s">
        <v>508</v>
      </c>
      <c r="O1179" s="207" t="s">
        <v>512</v>
      </c>
      <c r="P1179" s="123">
        <f t="shared" si="76"/>
        <v>100</v>
      </c>
      <c r="Q1179" s="208" t="str">
        <f t="shared" si="77"/>
        <v>Fuerte</v>
      </c>
      <c r="R1179" s="207" t="s">
        <v>516</v>
      </c>
      <c r="S1179" s="224" t="str">
        <f t="shared" si="78"/>
        <v>FuerteFuerte</v>
      </c>
      <c r="T1179" s="224">
        <f>IFERROR(VLOOKUP(S1179,'Tablas de calculos'!$AU$16:$AV$24,2,FALSE),"")</f>
        <v>1</v>
      </c>
      <c r="U1179" s="208" t="str">
        <f>IFERROR(VLOOKUP(T1179,'Tablas de calculos'!$AV$16:$AY$24,4),"")</f>
        <v>Fuerte</v>
      </c>
      <c r="V1179" s="207" t="s">
        <v>576</v>
      </c>
      <c r="W1179" s="207" t="s">
        <v>578</v>
      </c>
      <c r="X1179" s="123" t="str">
        <f t="shared" si="79"/>
        <v>FuerteNo disminuyeDirectamente</v>
      </c>
      <c r="Y1179" s="208">
        <f>IFERROR(VLOOKUP(X1179,'Tablas de calculos'!$AZ$4:$BE$11,5,FALSE),"")</f>
        <v>0</v>
      </c>
      <c r="Z1179" s="208">
        <f>IFERROR(VLOOKUP(X1179,'Tablas de calculos'!$AZ$4:$BE$11,6,FALSE),"")</f>
        <v>2</v>
      </c>
    </row>
    <row r="1180" spans="1:26" ht="60" x14ac:dyDescent="0.25">
      <c r="A1180" s="232" t="s">
        <v>1194</v>
      </c>
      <c r="B1180" s="137">
        <v>74</v>
      </c>
      <c r="C1180" s="205" t="str">
        <f>+VLOOKUP(Tabla9[[#This Row],[Cod. Riesgo]],Tabla_Riesgos[[Número]:[Tipo de Riesgo]],6,FALSE)</f>
        <v>Seguridad de la Información</v>
      </c>
      <c r="D1180" s="119" t="s">
        <v>45</v>
      </c>
      <c r="E1180" s="120" t="s">
        <v>636</v>
      </c>
      <c r="F1180" s="121"/>
      <c r="G1180" s="392" t="s">
        <v>193</v>
      </c>
      <c r="H1180" s="213"/>
      <c r="I1180" s="207"/>
      <c r="J1180" s="207"/>
      <c r="K1180" s="207"/>
      <c r="L1180" s="207"/>
      <c r="M1180" s="207"/>
      <c r="N1180" s="207"/>
      <c r="O1180" s="207"/>
      <c r="P1180" s="123">
        <f t="shared" si="76"/>
        <v>0</v>
      </c>
      <c r="Q1180" s="208" t="str">
        <f t="shared" si="77"/>
        <v>Debil</v>
      </c>
      <c r="R1180" s="207" t="s">
        <v>516</v>
      </c>
      <c r="S1180" s="224" t="str">
        <f t="shared" si="78"/>
        <v>DebilFuerte</v>
      </c>
      <c r="T1180" s="224">
        <f>IFERROR(VLOOKUP(S1180,'Tablas de calculos'!$AU$16:$AV$24,2,FALSE),"")</f>
        <v>7</v>
      </c>
      <c r="U1180" s="208" t="str">
        <f>IFERROR(VLOOKUP(T1180,'Tablas de calculos'!$AV$16:$AY$24,4),"")</f>
        <v>Débil</v>
      </c>
      <c r="V1180" s="207" t="s">
        <v>576</v>
      </c>
      <c r="W1180" s="207" t="s">
        <v>578</v>
      </c>
      <c r="X1180" s="123" t="str">
        <f t="shared" si="79"/>
        <v>DébilNo disminuyeDirectamente</v>
      </c>
      <c r="Y1180" s="208" t="str">
        <f>IFERROR(VLOOKUP(X1180,'Tablas de calculos'!$AZ$4:$BE$11,5,FALSE),"")</f>
        <v/>
      </c>
      <c r="Z1180" s="208" t="str">
        <f>IFERROR(VLOOKUP(X1180,'Tablas de calculos'!$AZ$4:$BE$11,6,FALSE),"")</f>
        <v/>
      </c>
    </row>
    <row r="1181" spans="1:26" ht="60" x14ac:dyDescent="0.25">
      <c r="A1181" s="232" t="s">
        <v>1194</v>
      </c>
      <c r="B1181" s="137">
        <v>74</v>
      </c>
      <c r="C1181" s="205" t="str">
        <f>+VLOOKUP(Tabla9[[#This Row],[Cod. Riesgo]],Tabla_Riesgos[[Número]:[Tipo de Riesgo]],6,FALSE)</f>
        <v>Seguridad de la Información</v>
      </c>
      <c r="D1181" s="119" t="s">
        <v>45</v>
      </c>
      <c r="E1181" s="120" t="s">
        <v>636</v>
      </c>
      <c r="F1181" s="121"/>
      <c r="G1181" s="392" t="s">
        <v>194</v>
      </c>
      <c r="H1181" s="213"/>
      <c r="I1181" s="207"/>
      <c r="J1181" s="207"/>
      <c r="K1181" s="207"/>
      <c r="L1181" s="207"/>
      <c r="M1181" s="207"/>
      <c r="N1181" s="207"/>
      <c r="O1181" s="207"/>
      <c r="P1181" s="123">
        <f t="shared" si="76"/>
        <v>0</v>
      </c>
      <c r="Q1181" s="208" t="str">
        <f t="shared" si="77"/>
        <v>Debil</v>
      </c>
      <c r="R1181" s="207" t="s">
        <v>516</v>
      </c>
      <c r="S1181" s="224" t="str">
        <f t="shared" si="78"/>
        <v>DebilFuerte</v>
      </c>
      <c r="T1181" s="224">
        <f>IFERROR(VLOOKUP(S1181,'Tablas de calculos'!$AU$16:$AV$24,2,FALSE),"")</f>
        <v>7</v>
      </c>
      <c r="U1181" s="208" t="str">
        <f>IFERROR(VLOOKUP(T1181,'Tablas de calculos'!$AV$16:$AY$24,4),"")</f>
        <v>Débil</v>
      </c>
      <c r="V1181" s="207" t="s">
        <v>576</v>
      </c>
      <c r="W1181" s="207" t="s">
        <v>578</v>
      </c>
      <c r="X1181" s="123" t="str">
        <f t="shared" si="79"/>
        <v>DébilNo disminuyeDirectamente</v>
      </c>
      <c r="Y1181" s="208" t="str">
        <f>IFERROR(VLOOKUP(X1181,'Tablas de calculos'!$AZ$4:$BE$11,5,FALSE),"")</f>
        <v/>
      </c>
      <c r="Z1181" s="208" t="str">
        <f>IFERROR(VLOOKUP(X1181,'Tablas de calculos'!$AZ$4:$BE$11,6,FALSE),"")</f>
        <v/>
      </c>
    </row>
    <row r="1182" spans="1:26" ht="60" x14ac:dyDescent="0.25">
      <c r="A1182" s="232" t="s">
        <v>1194</v>
      </c>
      <c r="B1182" s="137">
        <v>74</v>
      </c>
      <c r="C1182" s="205" t="str">
        <f>+VLOOKUP(Tabla9[[#This Row],[Cod. Riesgo]],Tabla_Riesgos[[Número]:[Tipo de Riesgo]],6,FALSE)</f>
        <v>Seguridad de la Información</v>
      </c>
      <c r="D1182" s="119" t="s">
        <v>45</v>
      </c>
      <c r="E1182" s="120" t="s">
        <v>636</v>
      </c>
      <c r="F1182" s="121"/>
      <c r="G1182" s="392" t="s">
        <v>195</v>
      </c>
      <c r="H1182" s="213"/>
      <c r="I1182" s="207"/>
      <c r="J1182" s="207"/>
      <c r="K1182" s="207"/>
      <c r="L1182" s="207"/>
      <c r="M1182" s="207"/>
      <c r="N1182" s="207"/>
      <c r="O1182" s="207"/>
      <c r="P1182" s="123">
        <f t="shared" si="76"/>
        <v>0</v>
      </c>
      <c r="Q1182" s="208" t="str">
        <f t="shared" si="77"/>
        <v>Debil</v>
      </c>
      <c r="R1182" s="207" t="s">
        <v>516</v>
      </c>
      <c r="S1182" s="224" t="str">
        <f t="shared" si="78"/>
        <v>DebilFuerte</v>
      </c>
      <c r="T1182" s="224">
        <f>IFERROR(VLOOKUP(S1182,'Tablas de calculos'!$AU$16:$AV$24,2,FALSE),"")</f>
        <v>7</v>
      </c>
      <c r="U1182" s="208" t="str">
        <f>IFERROR(VLOOKUP(T1182,'Tablas de calculos'!$AV$16:$AY$24,4),"")</f>
        <v>Débil</v>
      </c>
      <c r="V1182" s="207" t="s">
        <v>576</v>
      </c>
      <c r="W1182" s="207" t="s">
        <v>578</v>
      </c>
      <c r="X1182" s="123" t="str">
        <f t="shared" si="79"/>
        <v>DébilNo disminuyeDirectamente</v>
      </c>
      <c r="Y1182" s="208" t="str">
        <f>IFERROR(VLOOKUP(X1182,'Tablas de calculos'!$AZ$4:$BE$11,5,FALSE),"")</f>
        <v/>
      </c>
      <c r="Z1182" s="208" t="str">
        <f>IFERROR(VLOOKUP(X1182,'Tablas de calculos'!$AZ$4:$BE$11,6,FALSE),"")</f>
        <v/>
      </c>
    </row>
    <row r="1183" spans="1:26" ht="60" x14ac:dyDescent="0.25">
      <c r="A1183" s="232" t="s">
        <v>1194</v>
      </c>
      <c r="B1183" s="137">
        <v>74</v>
      </c>
      <c r="C1183" s="205" t="str">
        <f>+VLOOKUP(Tabla9[[#This Row],[Cod. Riesgo]],Tabla_Riesgos[[Número]:[Tipo de Riesgo]],6,FALSE)</f>
        <v>Seguridad de la Información</v>
      </c>
      <c r="D1183" s="119" t="s">
        <v>45</v>
      </c>
      <c r="E1183" s="120" t="s">
        <v>636</v>
      </c>
      <c r="F1183" s="121"/>
      <c r="G1183" s="392" t="s">
        <v>196</v>
      </c>
      <c r="H1183" s="213"/>
      <c r="I1183" s="207"/>
      <c r="J1183" s="207"/>
      <c r="K1183" s="207"/>
      <c r="L1183" s="207"/>
      <c r="M1183" s="207"/>
      <c r="N1183" s="207"/>
      <c r="O1183" s="207"/>
      <c r="P1183" s="123">
        <f t="shared" si="76"/>
        <v>0</v>
      </c>
      <c r="Q1183" s="208" t="str">
        <f t="shared" si="77"/>
        <v>Debil</v>
      </c>
      <c r="R1183" s="207" t="s">
        <v>516</v>
      </c>
      <c r="S1183" s="224" t="str">
        <f t="shared" si="78"/>
        <v>DebilFuerte</v>
      </c>
      <c r="T1183" s="224">
        <f>IFERROR(VLOOKUP(S1183,'Tablas de calculos'!$AU$16:$AV$24,2,FALSE),"")</f>
        <v>7</v>
      </c>
      <c r="U1183" s="208" t="str">
        <f>IFERROR(VLOOKUP(T1183,'Tablas de calculos'!$AV$16:$AY$24,4),"")</f>
        <v>Débil</v>
      </c>
      <c r="V1183" s="207" t="s">
        <v>576</v>
      </c>
      <c r="W1183" s="207" t="s">
        <v>578</v>
      </c>
      <c r="X1183" s="123" t="str">
        <f t="shared" si="79"/>
        <v>DébilNo disminuyeDirectamente</v>
      </c>
      <c r="Y1183" s="208" t="str">
        <f>IFERROR(VLOOKUP(X1183,'Tablas de calculos'!$AZ$4:$BE$11,5,FALSE),"")</f>
        <v/>
      </c>
      <c r="Z1183" s="208" t="str">
        <f>IFERROR(VLOOKUP(X1183,'Tablas de calculos'!$AZ$4:$BE$11,6,FALSE),"")</f>
        <v/>
      </c>
    </row>
    <row r="1184" spans="1:26" ht="75" x14ac:dyDescent="0.25">
      <c r="A1184" s="232" t="s">
        <v>1194</v>
      </c>
      <c r="B1184" s="137">
        <v>11</v>
      </c>
      <c r="C1184" s="205" t="str">
        <f>+VLOOKUP(Tabla9[[#This Row],[Cod. Riesgo]],Tabla_Riesgos[[Número]:[Tipo de Riesgo]],6,FALSE)</f>
        <v>Corrupción</v>
      </c>
      <c r="D1184" s="119" t="s">
        <v>12</v>
      </c>
      <c r="E1184" s="120" t="s">
        <v>394</v>
      </c>
      <c r="F1184" s="121"/>
      <c r="G1184" s="392" t="s">
        <v>197</v>
      </c>
      <c r="H1184" s="213" t="s">
        <v>544</v>
      </c>
      <c r="I1184" s="207" t="s">
        <v>486</v>
      </c>
      <c r="J1184" s="207" t="s">
        <v>490</v>
      </c>
      <c r="K1184" s="207" t="s">
        <v>494</v>
      </c>
      <c r="L1184" s="207" t="s">
        <v>498</v>
      </c>
      <c r="M1184" s="207" t="s">
        <v>503</v>
      </c>
      <c r="N1184" s="207" t="s">
        <v>508</v>
      </c>
      <c r="O1184" s="207" t="s">
        <v>512</v>
      </c>
      <c r="P1184" s="123">
        <f t="shared" si="76"/>
        <v>100</v>
      </c>
      <c r="Q1184" s="208" t="str">
        <f t="shared" si="77"/>
        <v>Fuerte</v>
      </c>
      <c r="R1184" s="207" t="s">
        <v>516</v>
      </c>
      <c r="S1184" s="224" t="str">
        <f t="shared" si="78"/>
        <v>FuerteFuerte</v>
      </c>
      <c r="T1184" s="224">
        <f>IFERROR(VLOOKUP(S1184,'Tablas de calculos'!$AU$16:$AV$24,2,FALSE),"")</f>
        <v>1</v>
      </c>
      <c r="U1184" s="208" t="str">
        <f>IFERROR(VLOOKUP(T1184,'Tablas de calculos'!$AV$16:$AY$24,4),"")</f>
        <v>Fuerte</v>
      </c>
      <c r="V1184" s="207" t="s">
        <v>576</v>
      </c>
      <c r="W1184" s="207" t="s">
        <v>578</v>
      </c>
      <c r="X1184" s="123" t="str">
        <f t="shared" si="79"/>
        <v>FuerteNo disminuyeDirectamente</v>
      </c>
      <c r="Y1184" s="208">
        <f>IFERROR(VLOOKUP(X1184,'Tablas de calculos'!$AZ$4:$BE$11,5,FALSE),"")</f>
        <v>0</v>
      </c>
      <c r="Z1184" s="208">
        <f>IFERROR(VLOOKUP(X1184,'Tablas de calculos'!$AZ$4:$BE$11,6,FALSE),"")</f>
        <v>2</v>
      </c>
    </row>
    <row r="1185" spans="1:26" ht="75" x14ac:dyDescent="0.25">
      <c r="A1185" s="232" t="s">
        <v>1194</v>
      </c>
      <c r="B1185" s="137">
        <v>11</v>
      </c>
      <c r="C1185" s="205" t="str">
        <f>+VLOOKUP(Tabla9[[#This Row],[Cod. Riesgo]],Tabla_Riesgos[[Número]:[Tipo de Riesgo]],6,FALSE)</f>
        <v>Corrupción</v>
      </c>
      <c r="D1185" s="119" t="s">
        <v>12</v>
      </c>
      <c r="E1185" s="120" t="s">
        <v>394</v>
      </c>
      <c r="F1185" s="121"/>
      <c r="G1185" s="392" t="s">
        <v>174</v>
      </c>
      <c r="H1185" s="213" t="s">
        <v>544</v>
      </c>
      <c r="I1185" s="207" t="s">
        <v>486</v>
      </c>
      <c r="J1185" s="207" t="s">
        <v>490</v>
      </c>
      <c r="K1185" s="207" t="s">
        <v>494</v>
      </c>
      <c r="L1185" s="207" t="s">
        <v>498</v>
      </c>
      <c r="M1185" s="207" t="s">
        <v>503</v>
      </c>
      <c r="N1185" s="207" t="s">
        <v>508</v>
      </c>
      <c r="O1185" s="207" t="s">
        <v>512</v>
      </c>
      <c r="P1185" s="123">
        <f t="shared" si="76"/>
        <v>100</v>
      </c>
      <c r="Q1185" s="208" t="str">
        <f t="shared" si="77"/>
        <v>Fuerte</v>
      </c>
      <c r="R1185" s="207" t="s">
        <v>516</v>
      </c>
      <c r="S1185" s="224" t="str">
        <f t="shared" si="78"/>
        <v>FuerteFuerte</v>
      </c>
      <c r="T1185" s="224">
        <f>IFERROR(VLOOKUP(S1185,'Tablas de calculos'!$AU$16:$AV$24,2,FALSE),"")</f>
        <v>1</v>
      </c>
      <c r="U1185" s="208" t="str">
        <f>IFERROR(VLOOKUP(T1185,'Tablas de calculos'!$AV$16:$AY$24,4),"")</f>
        <v>Fuerte</v>
      </c>
      <c r="V1185" s="207" t="s">
        <v>576</v>
      </c>
      <c r="W1185" s="207" t="s">
        <v>578</v>
      </c>
      <c r="X1185" s="123" t="str">
        <f t="shared" si="79"/>
        <v>FuerteNo disminuyeDirectamente</v>
      </c>
      <c r="Y1185" s="208">
        <f>IFERROR(VLOOKUP(X1185,'Tablas de calculos'!$AZ$4:$BE$11,5,FALSE),"")</f>
        <v>0</v>
      </c>
      <c r="Z1185" s="208">
        <f>IFERROR(VLOOKUP(X1185,'Tablas de calculos'!$AZ$4:$BE$11,6,FALSE),"")</f>
        <v>2</v>
      </c>
    </row>
    <row r="1186" spans="1:26" ht="75" x14ac:dyDescent="0.25">
      <c r="A1186" s="232" t="s">
        <v>1194</v>
      </c>
      <c r="B1186" s="137">
        <v>11</v>
      </c>
      <c r="C1186" s="205" t="str">
        <f>+VLOOKUP(Tabla9[[#This Row],[Cod. Riesgo]],Tabla_Riesgos[[Número]:[Tipo de Riesgo]],6,FALSE)</f>
        <v>Corrupción</v>
      </c>
      <c r="D1186" s="119" t="s">
        <v>12</v>
      </c>
      <c r="E1186" s="120" t="s">
        <v>394</v>
      </c>
      <c r="F1186" s="121"/>
      <c r="G1186" s="392" t="s">
        <v>175</v>
      </c>
      <c r="H1186" s="213" t="s">
        <v>544</v>
      </c>
      <c r="I1186" s="207" t="s">
        <v>486</v>
      </c>
      <c r="J1186" s="207" t="s">
        <v>490</v>
      </c>
      <c r="K1186" s="207" t="s">
        <v>494</v>
      </c>
      <c r="L1186" s="207" t="s">
        <v>498</v>
      </c>
      <c r="M1186" s="207" t="s">
        <v>503</v>
      </c>
      <c r="N1186" s="207" t="s">
        <v>508</v>
      </c>
      <c r="O1186" s="207" t="s">
        <v>512</v>
      </c>
      <c r="P1186" s="123">
        <f t="shared" si="76"/>
        <v>100</v>
      </c>
      <c r="Q1186" s="208" t="str">
        <f t="shared" si="77"/>
        <v>Fuerte</v>
      </c>
      <c r="R1186" s="207" t="s">
        <v>516</v>
      </c>
      <c r="S1186" s="224" t="str">
        <f t="shared" si="78"/>
        <v>FuerteFuerte</v>
      </c>
      <c r="T1186" s="224">
        <f>IFERROR(VLOOKUP(S1186,'Tablas de calculos'!$AU$16:$AV$24,2,FALSE),"")</f>
        <v>1</v>
      </c>
      <c r="U1186" s="208" t="str">
        <f>IFERROR(VLOOKUP(T1186,'Tablas de calculos'!$AV$16:$AY$24,4),"")</f>
        <v>Fuerte</v>
      </c>
      <c r="V1186" s="207" t="s">
        <v>576</v>
      </c>
      <c r="W1186" s="207" t="s">
        <v>578</v>
      </c>
      <c r="X1186" s="123" t="str">
        <f t="shared" si="79"/>
        <v>FuerteNo disminuyeDirectamente</v>
      </c>
      <c r="Y1186" s="208">
        <f>IFERROR(VLOOKUP(X1186,'Tablas de calculos'!$AZ$4:$BE$11,5,FALSE),"")</f>
        <v>0</v>
      </c>
      <c r="Z1186" s="208">
        <f>IFERROR(VLOOKUP(X1186,'Tablas de calculos'!$AZ$4:$BE$11,6,FALSE),"")</f>
        <v>2</v>
      </c>
    </row>
    <row r="1187" spans="1:26" ht="75" x14ac:dyDescent="0.25">
      <c r="A1187" s="232" t="s">
        <v>1194</v>
      </c>
      <c r="B1187" s="137">
        <v>11</v>
      </c>
      <c r="C1187" s="205" t="str">
        <f>+VLOOKUP(Tabla9[[#This Row],[Cod. Riesgo]],Tabla_Riesgos[[Número]:[Tipo de Riesgo]],6,FALSE)</f>
        <v>Corrupción</v>
      </c>
      <c r="D1187" s="119" t="s">
        <v>12</v>
      </c>
      <c r="E1187" s="120" t="s">
        <v>394</v>
      </c>
      <c r="F1187" s="121"/>
      <c r="G1187" s="392" t="s">
        <v>198</v>
      </c>
      <c r="H1187" s="213" t="s">
        <v>544</v>
      </c>
      <c r="I1187" s="207" t="s">
        <v>486</v>
      </c>
      <c r="J1187" s="207" t="s">
        <v>490</v>
      </c>
      <c r="K1187" s="207" t="s">
        <v>494</v>
      </c>
      <c r="L1187" s="207" t="s">
        <v>498</v>
      </c>
      <c r="M1187" s="207" t="s">
        <v>503</v>
      </c>
      <c r="N1187" s="207" t="s">
        <v>509</v>
      </c>
      <c r="O1187" s="207" t="s">
        <v>512</v>
      </c>
      <c r="P1187" s="123">
        <f t="shared" si="76"/>
        <v>85</v>
      </c>
      <c r="Q1187" s="208" t="str">
        <f t="shared" si="77"/>
        <v>Debil</v>
      </c>
      <c r="R1187" s="207" t="s">
        <v>516</v>
      </c>
      <c r="S1187" s="224" t="str">
        <f t="shared" si="78"/>
        <v>DebilFuerte</v>
      </c>
      <c r="T1187" s="224">
        <f>IFERROR(VLOOKUP(S1187,'Tablas de calculos'!$AU$16:$AV$24,2,FALSE),"")</f>
        <v>7</v>
      </c>
      <c r="U1187" s="208" t="str">
        <f>IFERROR(VLOOKUP(T1187,'Tablas de calculos'!$AV$16:$AY$24,4),"")</f>
        <v>Débil</v>
      </c>
      <c r="V1187" s="207" t="s">
        <v>576</v>
      </c>
      <c r="W1187" s="207" t="s">
        <v>578</v>
      </c>
      <c r="X1187" s="123" t="str">
        <f t="shared" si="79"/>
        <v>DébilNo disminuyeDirectamente</v>
      </c>
      <c r="Y1187" s="208" t="str">
        <f>IFERROR(VLOOKUP(X1187,'Tablas de calculos'!$AZ$4:$BE$11,5,FALSE),"")</f>
        <v/>
      </c>
      <c r="Z1187" s="208" t="str">
        <f>IFERROR(VLOOKUP(X1187,'Tablas de calculos'!$AZ$4:$BE$11,6,FALSE),"")</f>
        <v/>
      </c>
    </row>
    <row r="1188" spans="1:26" ht="75" x14ac:dyDescent="0.25">
      <c r="A1188" s="232" t="s">
        <v>1194</v>
      </c>
      <c r="B1188" s="137">
        <v>11</v>
      </c>
      <c r="C1188" s="205" t="str">
        <f>+VLOOKUP(Tabla9[[#This Row],[Cod. Riesgo]],Tabla_Riesgos[[Número]:[Tipo de Riesgo]],6,FALSE)</f>
        <v>Corrupción</v>
      </c>
      <c r="D1188" s="119" t="s">
        <v>12</v>
      </c>
      <c r="E1188" s="120" t="s">
        <v>394</v>
      </c>
      <c r="F1188" s="121"/>
      <c r="G1188" s="392" t="s">
        <v>199</v>
      </c>
      <c r="H1188" s="213" t="s">
        <v>544</v>
      </c>
      <c r="I1188" s="207" t="s">
        <v>486</v>
      </c>
      <c r="J1188" s="207" t="s">
        <v>490</v>
      </c>
      <c r="K1188" s="207" t="s">
        <v>494</v>
      </c>
      <c r="L1188" s="207" t="s">
        <v>498</v>
      </c>
      <c r="M1188" s="207" t="s">
        <v>503</v>
      </c>
      <c r="N1188" s="207" t="s">
        <v>508</v>
      </c>
      <c r="O1188" s="207" t="s">
        <v>512</v>
      </c>
      <c r="P1188" s="123">
        <f t="shared" si="76"/>
        <v>100</v>
      </c>
      <c r="Q1188" s="208" t="str">
        <f t="shared" si="77"/>
        <v>Fuerte</v>
      </c>
      <c r="R1188" s="207" t="s">
        <v>516</v>
      </c>
      <c r="S1188" s="224" t="str">
        <f t="shared" si="78"/>
        <v>FuerteFuerte</v>
      </c>
      <c r="T1188" s="224">
        <f>IFERROR(VLOOKUP(S1188,'Tablas de calculos'!$AU$16:$AV$24,2,FALSE),"")</f>
        <v>1</v>
      </c>
      <c r="U1188" s="208" t="str">
        <f>IFERROR(VLOOKUP(T1188,'Tablas de calculos'!$AV$16:$AY$24,4),"")</f>
        <v>Fuerte</v>
      </c>
      <c r="V1188" s="207" t="s">
        <v>576</v>
      </c>
      <c r="W1188" s="207" t="s">
        <v>578</v>
      </c>
      <c r="X1188" s="123" t="str">
        <f t="shared" si="79"/>
        <v>FuerteNo disminuyeDirectamente</v>
      </c>
      <c r="Y1188" s="208">
        <f>IFERROR(VLOOKUP(X1188,'Tablas de calculos'!$AZ$4:$BE$11,5,FALSE),"")</f>
        <v>0</v>
      </c>
      <c r="Z1188" s="208">
        <f>IFERROR(VLOOKUP(X1188,'Tablas de calculos'!$AZ$4:$BE$11,6,FALSE),"")</f>
        <v>2</v>
      </c>
    </row>
    <row r="1189" spans="1:26" ht="75" x14ac:dyDescent="0.25">
      <c r="A1189" s="232" t="s">
        <v>1194</v>
      </c>
      <c r="B1189" s="137">
        <v>12</v>
      </c>
      <c r="C1189" s="205" t="str">
        <f>+VLOOKUP(Tabla9[[#This Row],[Cod. Riesgo]],Tabla_Riesgos[[Número]:[Tipo de Riesgo]],6,FALSE)</f>
        <v>Estratégico</v>
      </c>
      <c r="D1189" s="119" t="s">
        <v>12</v>
      </c>
      <c r="E1189" s="120" t="s">
        <v>14</v>
      </c>
      <c r="F1189" s="121"/>
      <c r="G1189" s="392" t="s">
        <v>200</v>
      </c>
      <c r="H1189" s="213" t="s">
        <v>544</v>
      </c>
      <c r="I1189" s="207" t="s">
        <v>486</v>
      </c>
      <c r="J1189" s="207" t="s">
        <v>490</v>
      </c>
      <c r="K1189" s="207" t="s">
        <v>494</v>
      </c>
      <c r="L1189" s="207" t="s">
        <v>498</v>
      </c>
      <c r="M1189" s="207" t="s">
        <v>503</v>
      </c>
      <c r="N1189" s="207" t="s">
        <v>508</v>
      </c>
      <c r="O1189" s="207" t="s">
        <v>512</v>
      </c>
      <c r="P1189" s="123">
        <f t="shared" si="76"/>
        <v>100</v>
      </c>
      <c r="Q1189" s="208" t="str">
        <f t="shared" si="77"/>
        <v>Fuerte</v>
      </c>
      <c r="R1189" s="207" t="s">
        <v>516</v>
      </c>
      <c r="S1189" s="224" t="str">
        <f t="shared" si="78"/>
        <v>FuerteFuerte</v>
      </c>
      <c r="T1189" s="224">
        <f>IFERROR(VLOOKUP(S1189,'Tablas de calculos'!$AU$16:$AV$24,2,FALSE),"")</f>
        <v>1</v>
      </c>
      <c r="U1189" s="208" t="str">
        <f>IFERROR(VLOOKUP(T1189,'Tablas de calculos'!$AV$16:$AY$24,4),"")</f>
        <v>Fuerte</v>
      </c>
      <c r="V1189" s="207" t="s">
        <v>576</v>
      </c>
      <c r="W1189" s="207" t="s">
        <v>578</v>
      </c>
      <c r="X1189" s="123" t="str">
        <f t="shared" si="79"/>
        <v>FuerteNo disminuyeDirectamente</v>
      </c>
      <c r="Y1189" s="208">
        <f>IFERROR(VLOOKUP(X1189,'Tablas de calculos'!$AZ$4:$BE$11,5,FALSE),"")</f>
        <v>0</v>
      </c>
      <c r="Z1189" s="208">
        <f>IFERROR(VLOOKUP(X1189,'Tablas de calculos'!$AZ$4:$BE$11,6,FALSE),"")</f>
        <v>2</v>
      </c>
    </row>
    <row r="1190" spans="1:26" ht="75" x14ac:dyDescent="0.25">
      <c r="A1190" s="232" t="s">
        <v>1194</v>
      </c>
      <c r="B1190" s="137">
        <v>12</v>
      </c>
      <c r="C1190" s="205" t="str">
        <f>+VLOOKUP(Tabla9[[#This Row],[Cod. Riesgo]],Tabla_Riesgos[[Número]:[Tipo de Riesgo]],6,FALSE)</f>
        <v>Estratégico</v>
      </c>
      <c r="D1190" s="119" t="s">
        <v>12</v>
      </c>
      <c r="E1190" s="120" t="s">
        <v>14</v>
      </c>
      <c r="F1190" s="121"/>
      <c r="G1190" s="392" t="s">
        <v>201</v>
      </c>
      <c r="H1190" s="213" t="s">
        <v>543</v>
      </c>
      <c r="I1190" s="207" t="s">
        <v>486</v>
      </c>
      <c r="J1190" s="207" t="s">
        <v>490</v>
      </c>
      <c r="K1190" s="207" t="s">
        <v>494</v>
      </c>
      <c r="L1190" s="207" t="s">
        <v>498</v>
      </c>
      <c r="M1190" s="207" t="s">
        <v>503</v>
      </c>
      <c r="N1190" s="207" t="s">
        <v>508</v>
      </c>
      <c r="O1190" s="207" t="s">
        <v>512</v>
      </c>
      <c r="P1190" s="123">
        <f t="shared" si="76"/>
        <v>100</v>
      </c>
      <c r="Q1190" s="208" t="str">
        <f t="shared" si="77"/>
        <v>Fuerte</v>
      </c>
      <c r="R1190" s="207" t="s">
        <v>516</v>
      </c>
      <c r="S1190" s="224" t="str">
        <f t="shared" si="78"/>
        <v>FuerteFuerte</v>
      </c>
      <c r="T1190" s="224">
        <f>IFERROR(VLOOKUP(S1190,'Tablas de calculos'!$AU$16:$AV$24,2,FALSE),"")</f>
        <v>1</v>
      </c>
      <c r="U1190" s="208" t="str">
        <f>IFERROR(VLOOKUP(T1190,'Tablas de calculos'!$AV$16:$AY$24,4),"")</f>
        <v>Fuerte</v>
      </c>
      <c r="V1190" s="207" t="s">
        <v>576</v>
      </c>
      <c r="W1190" s="207" t="s">
        <v>578</v>
      </c>
      <c r="X1190" s="123" t="str">
        <f t="shared" si="79"/>
        <v>FuerteNo disminuyeDirectamente</v>
      </c>
      <c r="Y1190" s="208">
        <f>IFERROR(VLOOKUP(X1190,'Tablas de calculos'!$AZ$4:$BE$11,5,FALSE),"")</f>
        <v>0</v>
      </c>
      <c r="Z1190" s="208">
        <f>IFERROR(VLOOKUP(X1190,'Tablas de calculos'!$AZ$4:$BE$11,6,FALSE),"")</f>
        <v>2</v>
      </c>
    </row>
    <row r="1191" spans="1:26" ht="75" x14ac:dyDescent="0.25">
      <c r="A1191" s="232" t="s">
        <v>1194</v>
      </c>
      <c r="B1191" s="137">
        <v>12</v>
      </c>
      <c r="C1191" s="205" t="str">
        <f>+VLOOKUP(Tabla9[[#This Row],[Cod. Riesgo]],Tabla_Riesgos[[Número]:[Tipo de Riesgo]],6,FALSE)</f>
        <v>Estratégico</v>
      </c>
      <c r="D1191" s="119" t="s">
        <v>12</v>
      </c>
      <c r="E1191" s="120" t="s">
        <v>14</v>
      </c>
      <c r="F1191" s="121"/>
      <c r="G1191" s="392" t="s">
        <v>202</v>
      </c>
      <c r="H1191" s="213" t="s">
        <v>544</v>
      </c>
      <c r="I1191" s="207" t="s">
        <v>486</v>
      </c>
      <c r="J1191" s="207" t="s">
        <v>490</v>
      </c>
      <c r="K1191" s="207" t="s">
        <v>494</v>
      </c>
      <c r="L1191" s="207" t="s">
        <v>498</v>
      </c>
      <c r="M1191" s="207" t="s">
        <v>503</v>
      </c>
      <c r="N1191" s="207" t="s">
        <v>508</v>
      </c>
      <c r="O1191" s="207" t="s">
        <v>512</v>
      </c>
      <c r="P1191" s="123">
        <f t="shared" si="76"/>
        <v>100</v>
      </c>
      <c r="Q1191" s="208" t="str">
        <f t="shared" si="77"/>
        <v>Fuerte</v>
      </c>
      <c r="R1191" s="207" t="s">
        <v>516</v>
      </c>
      <c r="S1191" s="224" t="str">
        <f t="shared" si="78"/>
        <v>FuerteFuerte</v>
      </c>
      <c r="T1191" s="224">
        <f>IFERROR(VLOOKUP(S1191,'Tablas de calculos'!$AU$16:$AV$24,2,FALSE),"")</f>
        <v>1</v>
      </c>
      <c r="U1191" s="208" t="str">
        <f>IFERROR(VLOOKUP(T1191,'Tablas de calculos'!$AV$16:$AY$24,4),"")</f>
        <v>Fuerte</v>
      </c>
      <c r="V1191" s="207" t="s">
        <v>576</v>
      </c>
      <c r="W1191" s="207" t="s">
        <v>578</v>
      </c>
      <c r="X1191" s="123" t="str">
        <f t="shared" si="79"/>
        <v>FuerteNo disminuyeDirectamente</v>
      </c>
      <c r="Y1191" s="208">
        <f>IFERROR(VLOOKUP(X1191,'Tablas de calculos'!$AZ$4:$BE$11,5,FALSE),"")</f>
        <v>0</v>
      </c>
      <c r="Z1191" s="208">
        <f>IFERROR(VLOOKUP(X1191,'Tablas de calculos'!$AZ$4:$BE$11,6,FALSE),"")</f>
        <v>2</v>
      </c>
    </row>
    <row r="1192" spans="1:26" ht="45" x14ac:dyDescent="0.25">
      <c r="A1192" s="232" t="s">
        <v>1194</v>
      </c>
      <c r="B1192" s="137">
        <v>13</v>
      </c>
      <c r="C1192" s="205" t="str">
        <f>+VLOOKUP(Tabla9[[#This Row],[Cod. Riesgo]],Tabla_Riesgos[[Número]:[Tipo de Riesgo]],6,FALSE)</f>
        <v>Corrupción</v>
      </c>
      <c r="D1192" s="119" t="s">
        <v>12</v>
      </c>
      <c r="E1192" s="120" t="s">
        <v>15</v>
      </c>
      <c r="F1192" s="121"/>
      <c r="G1192" s="392" t="s">
        <v>203</v>
      </c>
      <c r="H1192" s="213" t="s">
        <v>544</v>
      </c>
      <c r="I1192" s="207" t="s">
        <v>486</v>
      </c>
      <c r="J1192" s="207" t="s">
        <v>490</v>
      </c>
      <c r="K1192" s="207" t="s">
        <v>494</v>
      </c>
      <c r="L1192" s="207" t="s">
        <v>498</v>
      </c>
      <c r="M1192" s="207" t="s">
        <v>503</v>
      </c>
      <c r="N1192" s="207" t="s">
        <v>508</v>
      </c>
      <c r="O1192" s="207" t="s">
        <v>512</v>
      </c>
      <c r="P1192" s="123">
        <f t="shared" si="76"/>
        <v>100</v>
      </c>
      <c r="Q1192" s="208" t="str">
        <f t="shared" si="77"/>
        <v>Fuerte</v>
      </c>
      <c r="R1192" s="207" t="s">
        <v>516</v>
      </c>
      <c r="S1192" s="224" t="str">
        <f t="shared" si="78"/>
        <v>FuerteFuerte</v>
      </c>
      <c r="T1192" s="224">
        <f>IFERROR(VLOOKUP(S1192,'Tablas de calculos'!$AU$16:$AV$24,2,FALSE),"")</f>
        <v>1</v>
      </c>
      <c r="U1192" s="208" t="str">
        <f>IFERROR(VLOOKUP(T1192,'Tablas de calculos'!$AV$16:$AY$24,4),"")</f>
        <v>Fuerte</v>
      </c>
      <c r="V1192" s="207" t="s">
        <v>576</v>
      </c>
      <c r="W1192" s="207" t="s">
        <v>578</v>
      </c>
      <c r="X1192" s="123" t="str">
        <f t="shared" si="79"/>
        <v>FuerteNo disminuyeDirectamente</v>
      </c>
      <c r="Y1192" s="208">
        <f>IFERROR(VLOOKUP(X1192,'Tablas de calculos'!$AZ$4:$BE$11,5,FALSE),"")</f>
        <v>0</v>
      </c>
      <c r="Z1192" s="208">
        <f>IFERROR(VLOOKUP(X1192,'Tablas de calculos'!$AZ$4:$BE$11,6,FALSE),"")</f>
        <v>2</v>
      </c>
    </row>
    <row r="1193" spans="1:26" ht="45" x14ac:dyDescent="0.25">
      <c r="A1193" s="232" t="s">
        <v>1194</v>
      </c>
      <c r="B1193" s="137">
        <v>13</v>
      </c>
      <c r="C1193" s="205" t="str">
        <f>+VLOOKUP(Tabla9[[#This Row],[Cod. Riesgo]],Tabla_Riesgos[[Número]:[Tipo de Riesgo]],6,FALSE)</f>
        <v>Corrupción</v>
      </c>
      <c r="D1193" s="119" t="s">
        <v>12</v>
      </c>
      <c r="E1193" s="120" t="s">
        <v>15</v>
      </c>
      <c r="F1193" s="121"/>
      <c r="G1193" s="392" t="s">
        <v>185</v>
      </c>
      <c r="H1193" s="213" t="s">
        <v>544</v>
      </c>
      <c r="I1193" s="207" t="s">
        <v>486</v>
      </c>
      <c r="J1193" s="207" t="s">
        <v>490</v>
      </c>
      <c r="K1193" s="207" t="s">
        <v>494</v>
      </c>
      <c r="L1193" s="207" t="s">
        <v>498</v>
      </c>
      <c r="M1193" s="207" t="s">
        <v>503</v>
      </c>
      <c r="N1193" s="207" t="s">
        <v>508</v>
      </c>
      <c r="O1193" s="207" t="s">
        <v>512</v>
      </c>
      <c r="P1193" s="123">
        <f t="shared" si="76"/>
        <v>100</v>
      </c>
      <c r="Q1193" s="208" t="str">
        <f t="shared" si="77"/>
        <v>Fuerte</v>
      </c>
      <c r="R1193" s="207" t="s">
        <v>516</v>
      </c>
      <c r="S1193" s="224" t="str">
        <f t="shared" si="78"/>
        <v>FuerteFuerte</v>
      </c>
      <c r="T1193" s="224">
        <f>IFERROR(VLOOKUP(S1193,'Tablas de calculos'!$AU$16:$AV$24,2,FALSE),"")</f>
        <v>1</v>
      </c>
      <c r="U1193" s="208" t="str">
        <f>IFERROR(VLOOKUP(T1193,'Tablas de calculos'!$AV$16:$AY$24,4),"")</f>
        <v>Fuerte</v>
      </c>
      <c r="V1193" s="207" t="s">
        <v>576</v>
      </c>
      <c r="W1193" s="207" t="s">
        <v>578</v>
      </c>
      <c r="X1193" s="123" t="str">
        <f t="shared" si="79"/>
        <v>FuerteNo disminuyeDirectamente</v>
      </c>
      <c r="Y1193" s="208">
        <f>IFERROR(VLOOKUP(X1193,'Tablas de calculos'!$AZ$4:$BE$11,5,FALSE),"")</f>
        <v>0</v>
      </c>
      <c r="Z1193" s="208">
        <f>IFERROR(VLOOKUP(X1193,'Tablas de calculos'!$AZ$4:$BE$11,6,FALSE),"")</f>
        <v>2</v>
      </c>
    </row>
    <row r="1194" spans="1:26" ht="45" x14ac:dyDescent="0.25">
      <c r="A1194" s="232" t="s">
        <v>1194</v>
      </c>
      <c r="B1194" s="137">
        <v>13</v>
      </c>
      <c r="C1194" s="205" t="str">
        <f>+VLOOKUP(Tabla9[[#This Row],[Cod. Riesgo]],Tabla_Riesgos[[Número]:[Tipo de Riesgo]],6,FALSE)</f>
        <v>Corrupción</v>
      </c>
      <c r="D1194" s="119" t="s">
        <v>12</v>
      </c>
      <c r="E1194" s="120" t="s">
        <v>15</v>
      </c>
      <c r="F1194" s="121"/>
      <c r="G1194" s="392" t="s">
        <v>177</v>
      </c>
      <c r="H1194" s="213" t="s">
        <v>544</v>
      </c>
      <c r="I1194" s="207" t="s">
        <v>486</v>
      </c>
      <c r="J1194" s="207" t="s">
        <v>490</v>
      </c>
      <c r="K1194" s="207" t="s">
        <v>494</v>
      </c>
      <c r="L1194" s="207" t="s">
        <v>498</v>
      </c>
      <c r="M1194" s="207" t="s">
        <v>503</v>
      </c>
      <c r="N1194" s="207" t="s">
        <v>508</v>
      </c>
      <c r="O1194" s="207" t="s">
        <v>512</v>
      </c>
      <c r="P1194" s="123">
        <f t="shared" si="76"/>
        <v>100</v>
      </c>
      <c r="Q1194" s="208" t="str">
        <f t="shared" si="77"/>
        <v>Fuerte</v>
      </c>
      <c r="R1194" s="207" t="s">
        <v>516</v>
      </c>
      <c r="S1194" s="224" t="str">
        <f t="shared" si="78"/>
        <v>FuerteFuerte</v>
      </c>
      <c r="T1194" s="224">
        <f>IFERROR(VLOOKUP(S1194,'Tablas de calculos'!$AU$16:$AV$24,2,FALSE),"")</f>
        <v>1</v>
      </c>
      <c r="U1194" s="208" t="str">
        <f>IFERROR(VLOOKUP(T1194,'Tablas de calculos'!$AV$16:$AY$24,4),"")</f>
        <v>Fuerte</v>
      </c>
      <c r="V1194" s="207" t="s">
        <v>576</v>
      </c>
      <c r="W1194" s="207" t="s">
        <v>578</v>
      </c>
      <c r="X1194" s="123" t="str">
        <f t="shared" si="79"/>
        <v>FuerteNo disminuyeDirectamente</v>
      </c>
      <c r="Y1194" s="208">
        <f>IFERROR(VLOOKUP(X1194,'Tablas de calculos'!$AZ$4:$BE$11,5,FALSE),"")</f>
        <v>0</v>
      </c>
      <c r="Z1194" s="208">
        <f>IFERROR(VLOOKUP(X1194,'Tablas de calculos'!$AZ$4:$BE$11,6,FALSE),"")</f>
        <v>2</v>
      </c>
    </row>
    <row r="1195" spans="1:26" ht="60" x14ac:dyDescent="0.25">
      <c r="A1195" s="232" t="s">
        <v>1194</v>
      </c>
      <c r="B1195" s="137">
        <v>14</v>
      </c>
      <c r="C1195" s="205" t="str">
        <f>+VLOOKUP(Tabla9[[#This Row],[Cod. Riesgo]],Tabla_Riesgos[[Número]:[Tipo de Riesgo]],6,FALSE)</f>
        <v>Operativo</v>
      </c>
      <c r="D1195" s="119" t="s">
        <v>35</v>
      </c>
      <c r="E1195" s="120" t="s">
        <v>626</v>
      </c>
      <c r="F1195" s="121"/>
      <c r="G1195" s="392" t="s">
        <v>204</v>
      </c>
      <c r="H1195" s="213"/>
      <c r="I1195" s="207"/>
      <c r="J1195" s="207"/>
      <c r="K1195" s="207"/>
      <c r="L1195" s="207"/>
      <c r="M1195" s="207"/>
      <c r="N1195" s="207"/>
      <c r="O1195" s="207"/>
      <c r="P1195" s="123">
        <f t="shared" si="76"/>
        <v>0</v>
      </c>
      <c r="Q1195" s="208" t="str">
        <f t="shared" si="77"/>
        <v>Debil</v>
      </c>
      <c r="R1195" s="207" t="s">
        <v>516</v>
      </c>
      <c r="S1195" s="224" t="str">
        <f t="shared" si="78"/>
        <v>DebilFuerte</v>
      </c>
      <c r="T1195" s="224">
        <f>IFERROR(VLOOKUP(S1195,'Tablas de calculos'!$AU$16:$AV$24,2,FALSE),"")</f>
        <v>7</v>
      </c>
      <c r="U1195" s="208" t="str">
        <f>IFERROR(VLOOKUP(T1195,'Tablas de calculos'!$AV$16:$AY$24,4),"")</f>
        <v>Débil</v>
      </c>
      <c r="V1195" s="207" t="s">
        <v>576</v>
      </c>
      <c r="W1195" s="207" t="s">
        <v>578</v>
      </c>
      <c r="X1195" s="123" t="str">
        <f t="shared" si="79"/>
        <v>DébilNo disminuyeDirectamente</v>
      </c>
      <c r="Y1195" s="208" t="str">
        <f>IFERROR(VLOOKUP(X1195,'Tablas de calculos'!$AZ$4:$BE$11,5,FALSE),"")</f>
        <v/>
      </c>
      <c r="Z1195" s="208" t="str">
        <f>IFERROR(VLOOKUP(X1195,'Tablas de calculos'!$AZ$4:$BE$11,6,FALSE),"")</f>
        <v/>
      </c>
    </row>
    <row r="1196" spans="1:26" ht="75" x14ac:dyDescent="0.25">
      <c r="A1196" s="232" t="s">
        <v>1194</v>
      </c>
      <c r="B1196" s="137">
        <v>14</v>
      </c>
      <c r="C1196" s="205" t="str">
        <f>+VLOOKUP(Tabla9[[#This Row],[Cod. Riesgo]],Tabla_Riesgos[[Número]:[Tipo de Riesgo]],6,FALSE)</f>
        <v>Operativo</v>
      </c>
      <c r="D1196" s="119" t="s">
        <v>35</v>
      </c>
      <c r="E1196" s="120" t="s">
        <v>626</v>
      </c>
      <c r="F1196" s="121"/>
      <c r="G1196" s="392" t="s">
        <v>205</v>
      </c>
      <c r="H1196" s="213"/>
      <c r="I1196" s="207"/>
      <c r="J1196" s="207"/>
      <c r="K1196" s="207"/>
      <c r="L1196" s="207"/>
      <c r="M1196" s="207"/>
      <c r="N1196" s="207"/>
      <c r="O1196" s="207"/>
      <c r="P1196" s="123">
        <f t="shared" si="76"/>
        <v>0</v>
      </c>
      <c r="Q1196" s="208" t="str">
        <f t="shared" si="77"/>
        <v>Debil</v>
      </c>
      <c r="R1196" s="207" t="s">
        <v>516</v>
      </c>
      <c r="S1196" s="224" t="str">
        <f t="shared" si="78"/>
        <v>DebilFuerte</v>
      </c>
      <c r="T1196" s="224">
        <f>IFERROR(VLOOKUP(S1196,'Tablas de calculos'!$AU$16:$AV$24,2,FALSE),"")</f>
        <v>7</v>
      </c>
      <c r="U1196" s="208" t="str">
        <f>IFERROR(VLOOKUP(T1196,'Tablas de calculos'!$AV$16:$AY$24,4),"")</f>
        <v>Débil</v>
      </c>
      <c r="V1196" s="207" t="s">
        <v>576</v>
      </c>
      <c r="W1196" s="207" t="s">
        <v>578</v>
      </c>
      <c r="X1196" s="123" t="str">
        <f t="shared" si="79"/>
        <v>DébilNo disminuyeDirectamente</v>
      </c>
      <c r="Y1196" s="208" t="str">
        <f>IFERROR(VLOOKUP(X1196,'Tablas de calculos'!$AZ$4:$BE$11,5,FALSE),"")</f>
        <v/>
      </c>
      <c r="Z1196" s="208" t="str">
        <f>IFERROR(VLOOKUP(X1196,'Tablas de calculos'!$AZ$4:$BE$11,6,FALSE),"")</f>
        <v/>
      </c>
    </row>
    <row r="1197" spans="1:26" ht="45" x14ac:dyDescent="0.25">
      <c r="A1197" s="232" t="s">
        <v>1194</v>
      </c>
      <c r="B1197" s="137">
        <v>14</v>
      </c>
      <c r="C1197" s="205" t="str">
        <f>+VLOOKUP(Tabla9[[#This Row],[Cod. Riesgo]],Tabla_Riesgos[[Número]:[Tipo de Riesgo]],6,FALSE)</f>
        <v>Operativo</v>
      </c>
      <c r="D1197" s="119" t="s">
        <v>35</v>
      </c>
      <c r="E1197" s="120" t="s">
        <v>626</v>
      </c>
      <c r="F1197" s="121"/>
      <c r="G1197" s="392" t="s">
        <v>206</v>
      </c>
      <c r="H1197" s="213"/>
      <c r="I1197" s="207"/>
      <c r="J1197" s="207"/>
      <c r="K1197" s="207"/>
      <c r="L1197" s="207"/>
      <c r="M1197" s="207"/>
      <c r="N1197" s="207"/>
      <c r="O1197" s="207"/>
      <c r="P1197" s="123">
        <f t="shared" si="76"/>
        <v>0</v>
      </c>
      <c r="Q1197" s="208" t="str">
        <f t="shared" si="77"/>
        <v>Debil</v>
      </c>
      <c r="R1197" s="207" t="s">
        <v>516</v>
      </c>
      <c r="S1197" s="224" t="str">
        <f t="shared" si="78"/>
        <v>DebilFuerte</v>
      </c>
      <c r="T1197" s="224">
        <f>IFERROR(VLOOKUP(S1197,'Tablas de calculos'!$AU$16:$AV$24,2,FALSE),"")</f>
        <v>7</v>
      </c>
      <c r="U1197" s="208" t="str">
        <f>IFERROR(VLOOKUP(T1197,'Tablas de calculos'!$AV$16:$AY$24,4),"")</f>
        <v>Débil</v>
      </c>
      <c r="V1197" s="207" t="s">
        <v>576</v>
      </c>
      <c r="W1197" s="207" t="s">
        <v>578</v>
      </c>
      <c r="X1197" s="123" t="str">
        <f t="shared" si="79"/>
        <v>DébilNo disminuyeDirectamente</v>
      </c>
      <c r="Y1197" s="208" t="str">
        <f>IFERROR(VLOOKUP(X1197,'Tablas de calculos'!$AZ$4:$BE$11,5,FALSE),"")</f>
        <v/>
      </c>
      <c r="Z1197" s="208" t="str">
        <f>IFERROR(VLOOKUP(X1197,'Tablas de calculos'!$AZ$4:$BE$11,6,FALSE),"")</f>
        <v/>
      </c>
    </row>
    <row r="1198" spans="1:26" ht="90" x14ac:dyDescent="0.25">
      <c r="A1198" s="232" t="s">
        <v>1194</v>
      </c>
      <c r="B1198" s="137">
        <v>15</v>
      </c>
      <c r="C1198" s="205" t="str">
        <f>+VLOOKUP(Tabla9[[#This Row],[Cod. Riesgo]],Tabla_Riesgos[[Número]:[Tipo de Riesgo]],6,FALSE)</f>
        <v>Operativo</v>
      </c>
      <c r="D1198" s="119" t="s">
        <v>38</v>
      </c>
      <c r="E1198" s="120" t="s">
        <v>17</v>
      </c>
      <c r="F1198" s="121"/>
      <c r="G1198" s="392" t="s">
        <v>207</v>
      </c>
      <c r="H1198" s="213"/>
      <c r="I1198" s="207"/>
      <c r="J1198" s="207"/>
      <c r="K1198" s="207"/>
      <c r="L1198" s="207"/>
      <c r="M1198" s="207"/>
      <c r="N1198" s="207"/>
      <c r="O1198" s="207"/>
      <c r="P1198" s="123">
        <f t="shared" si="76"/>
        <v>0</v>
      </c>
      <c r="Q1198" s="208" t="str">
        <f t="shared" si="77"/>
        <v>Debil</v>
      </c>
      <c r="R1198" s="207" t="s">
        <v>516</v>
      </c>
      <c r="S1198" s="224" t="str">
        <f t="shared" si="78"/>
        <v>DebilFuerte</v>
      </c>
      <c r="T1198" s="224">
        <f>IFERROR(VLOOKUP(S1198,'Tablas de calculos'!$AU$16:$AV$24,2,FALSE),"")</f>
        <v>7</v>
      </c>
      <c r="U1198" s="208" t="str">
        <f>IFERROR(VLOOKUP(T1198,'Tablas de calculos'!$AV$16:$AY$24,4),"")</f>
        <v>Débil</v>
      </c>
      <c r="V1198" s="207" t="s">
        <v>576</v>
      </c>
      <c r="W1198" s="207" t="s">
        <v>578</v>
      </c>
      <c r="X1198" s="123" t="str">
        <f t="shared" si="79"/>
        <v>DébilNo disminuyeDirectamente</v>
      </c>
      <c r="Y1198" s="208" t="str">
        <f>IFERROR(VLOOKUP(X1198,'Tablas de calculos'!$AZ$4:$BE$11,5,FALSE),"")</f>
        <v/>
      </c>
      <c r="Z1198" s="208" t="str">
        <f>IFERROR(VLOOKUP(X1198,'Tablas de calculos'!$AZ$4:$BE$11,6,FALSE),"")</f>
        <v/>
      </c>
    </row>
    <row r="1199" spans="1:26" ht="60" x14ac:dyDescent="0.25">
      <c r="A1199" s="232" t="s">
        <v>1194</v>
      </c>
      <c r="B1199" s="137">
        <v>15</v>
      </c>
      <c r="C1199" s="205" t="str">
        <f>+VLOOKUP(Tabla9[[#This Row],[Cod. Riesgo]],Tabla_Riesgos[[Número]:[Tipo de Riesgo]],6,FALSE)</f>
        <v>Operativo</v>
      </c>
      <c r="D1199" s="119" t="s">
        <v>38</v>
      </c>
      <c r="E1199" s="120" t="s">
        <v>17</v>
      </c>
      <c r="F1199" s="121"/>
      <c r="G1199" s="392" t="s">
        <v>208</v>
      </c>
      <c r="H1199" s="213"/>
      <c r="I1199" s="207"/>
      <c r="J1199" s="207"/>
      <c r="K1199" s="207"/>
      <c r="L1199" s="207"/>
      <c r="M1199" s="207"/>
      <c r="N1199" s="207"/>
      <c r="O1199" s="207"/>
      <c r="P1199" s="123">
        <f t="shared" si="76"/>
        <v>0</v>
      </c>
      <c r="Q1199" s="208" t="str">
        <f t="shared" si="77"/>
        <v>Debil</v>
      </c>
      <c r="R1199" s="207" t="s">
        <v>516</v>
      </c>
      <c r="S1199" s="224" t="str">
        <f t="shared" si="78"/>
        <v>DebilFuerte</v>
      </c>
      <c r="T1199" s="224">
        <f>IFERROR(VLOOKUP(S1199,'Tablas de calculos'!$AU$16:$AV$24,2,FALSE),"")</f>
        <v>7</v>
      </c>
      <c r="U1199" s="208" t="str">
        <f>IFERROR(VLOOKUP(T1199,'Tablas de calculos'!$AV$16:$AY$24,4),"")</f>
        <v>Débil</v>
      </c>
      <c r="V1199" s="207" t="s">
        <v>576</v>
      </c>
      <c r="W1199" s="207" t="s">
        <v>578</v>
      </c>
      <c r="X1199" s="123" t="str">
        <f t="shared" si="79"/>
        <v>DébilNo disminuyeDirectamente</v>
      </c>
      <c r="Y1199" s="208" t="str">
        <f>IFERROR(VLOOKUP(X1199,'Tablas de calculos'!$AZ$4:$BE$11,5,FALSE),"")</f>
        <v/>
      </c>
      <c r="Z1199" s="208" t="str">
        <f>IFERROR(VLOOKUP(X1199,'Tablas de calculos'!$AZ$4:$BE$11,6,FALSE),"")</f>
        <v/>
      </c>
    </row>
    <row r="1200" spans="1:26" ht="45" x14ac:dyDescent="0.25">
      <c r="A1200" s="232" t="s">
        <v>1194</v>
      </c>
      <c r="B1200" s="137">
        <v>15</v>
      </c>
      <c r="C1200" s="205" t="str">
        <f>+VLOOKUP(Tabla9[[#This Row],[Cod. Riesgo]],Tabla_Riesgos[[Número]:[Tipo de Riesgo]],6,FALSE)</f>
        <v>Operativo</v>
      </c>
      <c r="D1200" s="119" t="s">
        <v>38</v>
      </c>
      <c r="E1200" s="120" t="s">
        <v>17</v>
      </c>
      <c r="F1200" s="121"/>
      <c r="G1200" s="392" t="s">
        <v>209</v>
      </c>
      <c r="H1200" s="213"/>
      <c r="I1200" s="207"/>
      <c r="J1200" s="207"/>
      <c r="K1200" s="207"/>
      <c r="L1200" s="207"/>
      <c r="M1200" s="207"/>
      <c r="N1200" s="207"/>
      <c r="O1200" s="207"/>
      <c r="P1200" s="123">
        <f t="shared" si="76"/>
        <v>0</v>
      </c>
      <c r="Q1200" s="208" t="str">
        <f t="shared" si="77"/>
        <v>Debil</v>
      </c>
      <c r="R1200" s="207" t="s">
        <v>516</v>
      </c>
      <c r="S1200" s="224" t="str">
        <f t="shared" si="78"/>
        <v>DebilFuerte</v>
      </c>
      <c r="T1200" s="224">
        <f>IFERROR(VLOOKUP(S1200,'Tablas de calculos'!$AU$16:$AV$24,2,FALSE),"")</f>
        <v>7</v>
      </c>
      <c r="U1200" s="208" t="str">
        <f>IFERROR(VLOOKUP(T1200,'Tablas de calculos'!$AV$16:$AY$24,4),"")</f>
        <v>Débil</v>
      </c>
      <c r="V1200" s="207" t="s">
        <v>576</v>
      </c>
      <c r="W1200" s="207" t="s">
        <v>578</v>
      </c>
      <c r="X1200" s="123" t="str">
        <f t="shared" si="79"/>
        <v>DébilNo disminuyeDirectamente</v>
      </c>
      <c r="Y1200" s="208" t="str">
        <f>IFERROR(VLOOKUP(X1200,'Tablas de calculos'!$AZ$4:$BE$11,5,FALSE),"")</f>
        <v/>
      </c>
      <c r="Z1200" s="208" t="str">
        <f>IFERROR(VLOOKUP(X1200,'Tablas de calculos'!$AZ$4:$BE$11,6,FALSE),"")</f>
        <v/>
      </c>
    </row>
    <row r="1201" spans="1:26" ht="45" x14ac:dyDescent="0.25">
      <c r="A1201" s="232" t="s">
        <v>1194</v>
      </c>
      <c r="B1201" s="137">
        <v>16</v>
      </c>
      <c r="C1201" s="205" t="str">
        <f>+VLOOKUP(Tabla9[[#This Row],[Cod. Riesgo]],Tabla_Riesgos[[Número]:[Tipo de Riesgo]],6,FALSE)</f>
        <v>Estratégico</v>
      </c>
      <c r="D1201" s="119" t="s">
        <v>33</v>
      </c>
      <c r="E1201" s="120" t="s">
        <v>19</v>
      </c>
      <c r="F1201" s="121"/>
      <c r="G1201" s="392" t="s">
        <v>210</v>
      </c>
      <c r="H1201" s="213"/>
      <c r="I1201" s="207"/>
      <c r="J1201" s="207"/>
      <c r="K1201" s="207"/>
      <c r="L1201" s="207"/>
      <c r="M1201" s="207"/>
      <c r="N1201" s="207"/>
      <c r="O1201" s="207"/>
      <c r="P1201" s="123">
        <f t="shared" si="76"/>
        <v>0</v>
      </c>
      <c r="Q1201" s="208" t="str">
        <f t="shared" si="77"/>
        <v>Debil</v>
      </c>
      <c r="R1201" s="207" t="s">
        <v>516</v>
      </c>
      <c r="S1201" s="224" t="str">
        <f t="shared" si="78"/>
        <v>DebilFuerte</v>
      </c>
      <c r="T1201" s="224">
        <f>IFERROR(VLOOKUP(S1201,'Tablas de calculos'!$AU$16:$AV$24,2,FALSE),"")</f>
        <v>7</v>
      </c>
      <c r="U1201" s="208" t="str">
        <f>IFERROR(VLOOKUP(T1201,'Tablas de calculos'!$AV$16:$AY$24,4),"")</f>
        <v>Débil</v>
      </c>
      <c r="V1201" s="207" t="s">
        <v>576</v>
      </c>
      <c r="W1201" s="207" t="s">
        <v>578</v>
      </c>
      <c r="X1201" s="123" t="str">
        <f t="shared" si="79"/>
        <v>DébilNo disminuyeDirectamente</v>
      </c>
      <c r="Y1201" s="208" t="str">
        <f>IFERROR(VLOOKUP(X1201,'Tablas de calculos'!$AZ$4:$BE$11,5,FALSE),"")</f>
        <v/>
      </c>
      <c r="Z1201" s="208" t="str">
        <f>IFERROR(VLOOKUP(X1201,'Tablas de calculos'!$AZ$4:$BE$11,6,FALSE),"")</f>
        <v/>
      </c>
    </row>
    <row r="1202" spans="1:26" ht="60" x14ac:dyDescent="0.25">
      <c r="A1202" s="232" t="s">
        <v>1194</v>
      </c>
      <c r="B1202" s="137">
        <v>16</v>
      </c>
      <c r="C1202" s="205" t="str">
        <f>+VLOOKUP(Tabla9[[#This Row],[Cod. Riesgo]],Tabla_Riesgos[[Número]:[Tipo de Riesgo]],6,FALSE)</f>
        <v>Estratégico</v>
      </c>
      <c r="D1202" s="119" t="s">
        <v>33</v>
      </c>
      <c r="E1202" s="120" t="s">
        <v>19</v>
      </c>
      <c r="F1202" s="121"/>
      <c r="G1202" s="392" t="s">
        <v>211</v>
      </c>
      <c r="H1202" s="213"/>
      <c r="I1202" s="207"/>
      <c r="J1202" s="207"/>
      <c r="K1202" s="207"/>
      <c r="L1202" s="207"/>
      <c r="M1202" s="207"/>
      <c r="N1202" s="207"/>
      <c r="O1202" s="207"/>
      <c r="P1202" s="123">
        <f t="shared" si="76"/>
        <v>0</v>
      </c>
      <c r="Q1202" s="208" t="str">
        <f t="shared" si="77"/>
        <v>Debil</v>
      </c>
      <c r="R1202" s="207" t="s">
        <v>516</v>
      </c>
      <c r="S1202" s="224" t="str">
        <f t="shared" si="78"/>
        <v>DebilFuerte</v>
      </c>
      <c r="T1202" s="224">
        <f>IFERROR(VLOOKUP(S1202,'Tablas de calculos'!$AU$16:$AV$24,2,FALSE),"")</f>
        <v>7</v>
      </c>
      <c r="U1202" s="208" t="str">
        <f>IFERROR(VLOOKUP(T1202,'Tablas de calculos'!$AV$16:$AY$24,4),"")</f>
        <v>Débil</v>
      </c>
      <c r="V1202" s="207" t="s">
        <v>576</v>
      </c>
      <c r="W1202" s="207" t="s">
        <v>578</v>
      </c>
      <c r="X1202" s="123" t="str">
        <f t="shared" si="79"/>
        <v>DébilNo disminuyeDirectamente</v>
      </c>
      <c r="Y1202" s="208" t="str">
        <f>IFERROR(VLOOKUP(X1202,'Tablas de calculos'!$AZ$4:$BE$11,5,FALSE),"")</f>
        <v/>
      </c>
      <c r="Z1202" s="208" t="str">
        <f>IFERROR(VLOOKUP(X1202,'Tablas de calculos'!$AZ$4:$BE$11,6,FALSE),"")</f>
        <v/>
      </c>
    </row>
    <row r="1203" spans="1:26" ht="45" x14ac:dyDescent="0.25">
      <c r="A1203" s="232" t="s">
        <v>1194</v>
      </c>
      <c r="B1203" s="137">
        <v>16</v>
      </c>
      <c r="C1203" s="205" t="str">
        <f>+VLOOKUP(Tabla9[[#This Row],[Cod. Riesgo]],Tabla_Riesgos[[Número]:[Tipo de Riesgo]],6,FALSE)</f>
        <v>Estratégico</v>
      </c>
      <c r="D1203" s="119" t="s">
        <v>33</v>
      </c>
      <c r="E1203" s="120" t="s">
        <v>19</v>
      </c>
      <c r="F1203" s="121"/>
      <c r="G1203" s="392" t="s">
        <v>212</v>
      </c>
      <c r="H1203" s="213"/>
      <c r="I1203" s="207"/>
      <c r="J1203" s="207"/>
      <c r="K1203" s="207"/>
      <c r="L1203" s="207"/>
      <c r="M1203" s="207"/>
      <c r="N1203" s="207"/>
      <c r="O1203" s="207"/>
      <c r="P1203" s="123">
        <f t="shared" si="76"/>
        <v>0</v>
      </c>
      <c r="Q1203" s="208" t="str">
        <f t="shared" si="77"/>
        <v>Debil</v>
      </c>
      <c r="R1203" s="207" t="s">
        <v>516</v>
      </c>
      <c r="S1203" s="224" t="str">
        <f t="shared" si="78"/>
        <v>DebilFuerte</v>
      </c>
      <c r="T1203" s="224">
        <f>IFERROR(VLOOKUP(S1203,'Tablas de calculos'!$AU$16:$AV$24,2,FALSE),"")</f>
        <v>7</v>
      </c>
      <c r="U1203" s="208" t="str">
        <f>IFERROR(VLOOKUP(T1203,'Tablas de calculos'!$AV$16:$AY$24,4),"")</f>
        <v>Débil</v>
      </c>
      <c r="V1203" s="207" t="s">
        <v>576</v>
      </c>
      <c r="W1203" s="207" t="s">
        <v>578</v>
      </c>
      <c r="X1203" s="123" t="str">
        <f t="shared" si="79"/>
        <v>DébilNo disminuyeDirectamente</v>
      </c>
      <c r="Y1203" s="208" t="str">
        <f>IFERROR(VLOOKUP(X1203,'Tablas de calculos'!$AZ$4:$BE$11,5,FALSE),"")</f>
        <v/>
      </c>
      <c r="Z1203" s="208" t="str">
        <f>IFERROR(VLOOKUP(X1203,'Tablas de calculos'!$AZ$4:$BE$11,6,FALSE),"")</f>
        <v/>
      </c>
    </row>
    <row r="1204" spans="1:26" ht="45" x14ac:dyDescent="0.25">
      <c r="A1204" s="232" t="s">
        <v>1194</v>
      </c>
      <c r="B1204" s="137">
        <v>17</v>
      </c>
      <c r="C1204" s="205" t="str">
        <f>+VLOOKUP(Tabla9[[#This Row],[Cod. Riesgo]],Tabla_Riesgos[[Número]:[Tipo de Riesgo]],6,FALSE)</f>
        <v>Operativo</v>
      </c>
      <c r="D1204" s="119" t="s">
        <v>43</v>
      </c>
      <c r="E1204" s="120" t="s">
        <v>20</v>
      </c>
      <c r="F1204" s="121"/>
      <c r="G1204" s="392" t="s">
        <v>213</v>
      </c>
      <c r="H1204" s="213"/>
      <c r="I1204" s="207"/>
      <c r="J1204" s="207"/>
      <c r="K1204" s="207"/>
      <c r="L1204" s="207"/>
      <c r="M1204" s="207"/>
      <c r="N1204" s="207"/>
      <c r="O1204" s="207"/>
      <c r="P1204" s="123">
        <f t="shared" si="76"/>
        <v>0</v>
      </c>
      <c r="Q1204" s="208" t="str">
        <f t="shared" si="77"/>
        <v>Debil</v>
      </c>
      <c r="R1204" s="207" t="s">
        <v>516</v>
      </c>
      <c r="S1204" s="224" t="str">
        <f t="shared" si="78"/>
        <v>DebilFuerte</v>
      </c>
      <c r="T1204" s="224">
        <f>IFERROR(VLOOKUP(S1204,'Tablas de calculos'!$AU$16:$AV$24,2,FALSE),"")</f>
        <v>7</v>
      </c>
      <c r="U1204" s="208" t="str">
        <f>IFERROR(VLOOKUP(T1204,'Tablas de calculos'!$AV$16:$AY$24,4),"")</f>
        <v>Débil</v>
      </c>
      <c r="V1204" s="207" t="s">
        <v>576</v>
      </c>
      <c r="W1204" s="207" t="s">
        <v>578</v>
      </c>
      <c r="X1204" s="123" t="str">
        <f t="shared" si="79"/>
        <v>DébilNo disminuyeDirectamente</v>
      </c>
      <c r="Y1204" s="208" t="str">
        <f>IFERROR(VLOOKUP(X1204,'Tablas de calculos'!$AZ$4:$BE$11,5,FALSE),"")</f>
        <v/>
      </c>
      <c r="Z1204" s="208" t="str">
        <f>IFERROR(VLOOKUP(X1204,'Tablas de calculos'!$AZ$4:$BE$11,6,FALSE),"")</f>
        <v/>
      </c>
    </row>
    <row r="1205" spans="1:26" ht="60" x14ac:dyDescent="0.25">
      <c r="A1205" s="232" t="s">
        <v>1194</v>
      </c>
      <c r="B1205" s="137">
        <v>17</v>
      </c>
      <c r="C1205" s="205" t="str">
        <f>+VLOOKUP(Tabla9[[#This Row],[Cod. Riesgo]],Tabla_Riesgos[[Número]:[Tipo de Riesgo]],6,FALSE)</f>
        <v>Operativo</v>
      </c>
      <c r="D1205" s="119" t="s">
        <v>43</v>
      </c>
      <c r="E1205" s="120" t="s">
        <v>20</v>
      </c>
      <c r="F1205" s="121"/>
      <c r="G1205" s="392" t="s">
        <v>214</v>
      </c>
      <c r="H1205" s="213"/>
      <c r="I1205" s="207"/>
      <c r="J1205" s="207"/>
      <c r="K1205" s="207"/>
      <c r="L1205" s="207"/>
      <c r="M1205" s="207"/>
      <c r="N1205" s="207"/>
      <c r="O1205" s="207"/>
      <c r="P1205" s="123">
        <f t="shared" si="76"/>
        <v>0</v>
      </c>
      <c r="Q1205" s="208" t="str">
        <f t="shared" si="77"/>
        <v>Debil</v>
      </c>
      <c r="R1205" s="207" t="s">
        <v>516</v>
      </c>
      <c r="S1205" s="224" t="str">
        <f t="shared" si="78"/>
        <v>DebilFuerte</v>
      </c>
      <c r="T1205" s="224">
        <f>IFERROR(VLOOKUP(S1205,'Tablas de calculos'!$AU$16:$AV$24,2,FALSE),"")</f>
        <v>7</v>
      </c>
      <c r="U1205" s="208" t="str">
        <f>IFERROR(VLOOKUP(T1205,'Tablas de calculos'!$AV$16:$AY$24,4),"")</f>
        <v>Débil</v>
      </c>
      <c r="V1205" s="207" t="s">
        <v>576</v>
      </c>
      <c r="W1205" s="207" t="s">
        <v>578</v>
      </c>
      <c r="X1205" s="123" t="str">
        <f t="shared" si="79"/>
        <v>DébilNo disminuyeDirectamente</v>
      </c>
      <c r="Y1205" s="208" t="str">
        <f>IFERROR(VLOOKUP(X1205,'Tablas de calculos'!$AZ$4:$BE$11,5,FALSE),"")</f>
        <v/>
      </c>
      <c r="Z1205" s="208" t="str">
        <f>IFERROR(VLOOKUP(X1205,'Tablas de calculos'!$AZ$4:$BE$11,6,FALSE),"")</f>
        <v/>
      </c>
    </row>
    <row r="1206" spans="1:26" ht="60" x14ac:dyDescent="0.25">
      <c r="A1206" s="232" t="s">
        <v>1194</v>
      </c>
      <c r="B1206" s="137">
        <v>18</v>
      </c>
      <c r="C1206" s="205" t="str">
        <f>+VLOOKUP(Tabla9[[#This Row],[Cod. Riesgo]],Tabla_Riesgos[[Número]:[Tipo de Riesgo]],6,FALSE)</f>
        <v>Estratégico</v>
      </c>
      <c r="D1206" s="119" t="s">
        <v>12</v>
      </c>
      <c r="E1206" s="120" t="s">
        <v>21</v>
      </c>
      <c r="F1206" s="121"/>
      <c r="G1206" s="392" t="s">
        <v>215</v>
      </c>
      <c r="H1206" s="213" t="s">
        <v>544</v>
      </c>
      <c r="I1206" s="207" t="s">
        <v>486</v>
      </c>
      <c r="J1206" s="207" t="s">
        <v>490</v>
      </c>
      <c r="K1206" s="207" t="s">
        <v>494</v>
      </c>
      <c r="L1206" s="207" t="s">
        <v>498</v>
      </c>
      <c r="M1206" s="207" t="s">
        <v>503</v>
      </c>
      <c r="N1206" s="207" t="s">
        <v>508</v>
      </c>
      <c r="O1206" s="207" t="s">
        <v>512</v>
      </c>
      <c r="P1206" s="123">
        <f t="shared" si="76"/>
        <v>100</v>
      </c>
      <c r="Q1206" s="208" t="str">
        <f t="shared" si="77"/>
        <v>Fuerte</v>
      </c>
      <c r="R1206" s="207" t="s">
        <v>516</v>
      </c>
      <c r="S1206" s="224" t="str">
        <f t="shared" si="78"/>
        <v>FuerteFuerte</v>
      </c>
      <c r="T1206" s="224">
        <f>IFERROR(VLOOKUP(S1206,'Tablas de calculos'!$AU$16:$AV$24,2,FALSE),"")</f>
        <v>1</v>
      </c>
      <c r="U1206" s="208" t="str">
        <f>IFERROR(VLOOKUP(T1206,'Tablas de calculos'!$AV$16:$AY$24,4),"")</f>
        <v>Fuerte</v>
      </c>
      <c r="V1206" s="207" t="s">
        <v>576</v>
      </c>
      <c r="W1206" s="207" t="s">
        <v>578</v>
      </c>
      <c r="X1206" s="123" t="str">
        <f t="shared" si="79"/>
        <v>FuerteNo disminuyeDirectamente</v>
      </c>
      <c r="Y1206" s="208">
        <f>IFERROR(VLOOKUP(X1206,'Tablas de calculos'!$AZ$4:$BE$11,5,FALSE),"")</f>
        <v>0</v>
      </c>
      <c r="Z1206" s="208">
        <f>IFERROR(VLOOKUP(X1206,'Tablas de calculos'!$AZ$4:$BE$11,6,FALSE),"")</f>
        <v>2</v>
      </c>
    </row>
    <row r="1207" spans="1:26" ht="60" x14ac:dyDescent="0.25">
      <c r="A1207" s="232" t="s">
        <v>1194</v>
      </c>
      <c r="B1207" s="137">
        <v>18</v>
      </c>
      <c r="C1207" s="205" t="str">
        <f>+VLOOKUP(Tabla9[[#This Row],[Cod. Riesgo]],Tabla_Riesgos[[Número]:[Tipo de Riesgo]],6,FALSE)</f>
        <v>Estratégico</v>
      </c>
      <c r="D1207" s="119" t="s">
        <v>12</v>
      </c>
      <c r="E1207" s="120" t="s">
        <v>21</v>
      </c>
      <c r="F1207" s="121"/>
      <c r="G1207" s="392" t="s">
        <v>216</v>
      </c>
      <c r="H1207" s="213" t="s">
        <v>544</v>
      </c>
      <c r="I1207" s="207" t="s">
        <v>486</v>
      </c>
      <c r="J1207" s="207" t="s">
        <v>490</v>
      </c>
      <c r="K1207" s="207" t="s">
        <v>494</v>
      </c>
      <c r="L1207" s="207" t="s">
        <v>498</v>
      </c>
      <c r="M1207" s="207" t="s">
        <v>503</v>
      </c>
      <c r="N1207" s="207" t="s">
        <v>508</v>
      </c>
      <c r="O1207" s="207" t="s">
        <v>512</v>
      </c>
      <c r="P1207" s="123">
        <f t="shared" si="76"/>
        <v>100</v>
      </c>
      <c r="Q1207" s="208" t="str">
        <f t="shared" si="77"/>
        <v>Fuerte</v>
      </c>
      <c r="R1207" s="207" t="s">
        <v>516</v>
      </c>
      <c r="S1207" s="224" t="str">
        <f t="shared" si="78"/>
        <v>FuerteFuerte</v>
      </c>
      <c r="T1207" s="224">
        <f>IFERROR(VLOOKUP(S1207,'Tablas de calculos'!$AU$16:$AV$24,2,FALSE),"")</f>
        <v>1</v>
      </c>
      <c r="U1207" s="208" t="str">
        <f>IFERROR(VLOOKUP(T1207,'Tablas de calculos'!$AV$16:$AY$24,4),"")</f>
        <v>Fuerte</v>
      </c>
      <c r="V1207" s="207" t="s">
        <v>576</v>
      </c>
      <c r="W1207" s="207" t="s">
        <v>578</v>
      </c>
      <c r="X1207" s="123" t="str">
        <f t="shared" si="79"/>
        <v>FuerteNo disminuyeDirectamente</v>
      </c>
      <c r="Y1207" s="208">
        <f>IFERROR(VLOOKUP(X1207,'Tablas de calculos'!$AZ$4:$BE$11,5,FALSE),"")</f>
        <v>0</v>
      </c>
      <c r="Z1207" s="208">
        <f>IFERROR(VLOOKUP(X1207,'Tablas de calculos'!$AZ$4:$BE$11,6,FALSE),"")</f>
        <v>2</v>
      </c>
    </row>
    <row r="1208" spans="1:26" ht="45" x14ac:dyDescent="0.25">
      <c r="A1208" s="232" t="s">
        <v>1194</v>
      </c>
      <c r="B1208" s="137">
        <v>18</v>
      </c>
      <c r="C1208" s="205" t="str">
        <f>+VLOOKUP(Tabla9[[#This Row],[Cod. Riesgo]],Tabla_Riesgos[[Número]:[Tipo de Riesgo]],6,FALSE)</f>
        <v>Estratégico</v>
      </c>
      <c r="D1208" s="119" t="s">
        <v>12</v>
      </c>
      <c r="E1208" s="120" t="s">
        <v>21</v>
      </c>
      <c r="F1208" s="121"/>
      <c r="G1208" s="392" t="s">
        <v>217</v>
      </c>
      <c r="H1208" s="213" t="s">
        <v>544</v>
      </c>
      <c r="I1208" s="207" t="s">
        <v>486</v>
      </c>
      <c r="J1208" s="207" t="s">
        <v>490</v>
      </c>
      <c r="K1208" s="207" t="s">
        <v>494</v>
      </c>
      <c r="L1208" s="207" t="s">
        <v>498</v>
      </c>
      <c r="M1208" s="207" t="s">
        <v>503</v>
      </c>
      <c r="N1208" s="207" t="s">
        <v>508</v>
      </c>
      <c r="O1208" s="207" t="s">
        <v>512</v>
      </c>
      <c r="P1208" s="123">
        <f t="shared" si="76"/>
        <v>100</v>
      </c>
      <c r="Q1208" s="208" t="str">
        <f t="shared" si="77"/>
        <v>Fuerte</v>
      </c>
      <c r="R1208" s="207" t="s">
        <v>516</v>
      </c>
      <c r="S1208" s="224" t="str">
        <f t="shared" si="78"/>
        <v>FuerteFuerte</v>
      </c>
      <c r="T1208" s="224">
        <f>IFERROR(VLOOKUP(S1208,'Tablas de calculos'!$AU$16:$AV$24,2,FALSE),"")</f>
        <v>1</v>
      </c>
      <c r="U1208" s="208" t="str">
        <f>IFERROR(VLOOKUP(T1208,'Tablas de calculos'!$AV$16:$AY$24,4),"")</f>
        <v>Fuerte</v>
      </c>
      <c r="V1208" s="207" t="s">
        <v>576</v>
      </c>
      <c r="W1208" s="207" t="s">
        <v>578</v>
      </c>
      <c r="X1208" s="123" t="str">
        <f t="shared" si="79"/>
        <v>FuerteNo disminuyeDirectamente</v>
      </c>
      <c r="Y1208" s="208">
        <f>IFERROR(VLOOKUP(X1208,'Tablas de calculos'!$AZ$4:$BE$11,5,FALSE),"")</f>
        <v>0</v>
      </c>
      <c r="Z1208" s="208">
        <f>IFERROR(VLOOKUP(X1208,'Tablas de calculos'!$AZ$4:$BE$11,6,FALSE),"")</f>
        <v>2</v>
      </c>
    </row>
    <row r="1209" spans="1:26" ht="60" x14ac:dyDescent="0.25">
      <c r="A1209" s="232" t="s">
        <v>1194</v>
      </c>
      <c r="B1209" s="137">
        <v>19</v>
      </c>
      <c r="C1209" s="205" t="str">
        <f>+VLOOKUP(Tabla9[[#This Row],[Cod. Riesgo]],Tabla_Riesgos[[Número]:[Tipo de Riesgo]],6,FALSE)</f>
        <v>Operativo</v>
      </c>
      <c r="D1209" s="119" t="s">
        <v>12</v>
      </c>
      <c r="E1209" s="120" t="s">
        <v>22</v>
      </c>
      <c r="F1209" s="121"/>
      <c r="G1209" s="392" t="s">
        <v>218</v>
      </c>
      <c r="H1209" s="213" t="s">
        <v>544</v>
      </c>
      <c r="I1209" s="207" t="s">
        <v>486</v>
      </c>
      <c r="J1209" s="207" t="s">
        <v>490</v>
      </c>
      <c r="K1209" s="207" t="s">
        <v>494</v>
      </c>
      <c r="L1209" s="207" t="s">
        <v>498</v>
      </c>
      <c r="M1209" s="207" t="s">
        <v>503</v>
      </c>
      <c r="N1209" s="207" t="s">
        <v>508</v>
      </c>
      <c r="O1209" s="207" t="s">
        <v>512</v>
      </c>
      <c r="P1209" s="123">
        <f t="shared" si="76"/>
        <v>100</v>
      </c>
      <c r="Q1209" s="208" t="str">
        <f t="shared" si="77"/>
        <v>Fuerte</v>
      </c>
      <c r="R1209" s="207" t="s">
        <v>516</v>
      </c>
      <c r="S1209" s="224" t="str">
        <f t="shared" si="78"/>
        <v>FuerteFuerte</v>
      </c>
      <c r="T1209" s="224">
        <f>IFERROR(VLOOKUP(S1209,'Tablas de calculos'!$AU$16:$AV$24,2,FALSE),"")</f>
        <v>1</v>
      </c>
      <c r="U1209" s="208" t="str">
        <f>IFERROR(VLOOKUP(T1209,'Tablas de calculos'!$AV$16:$AY$24,4),"")</f>
        <v>Fuerte</v>
      </c>
      <c r="V1209" s="207" t="s">
        <v>576</v>
      </c>
      <c r="W1209" s="207" t="s">
        <v>578</v>
      </c>
      <c r="X1209" s="123" t="str">
        <f t="shared" si="79"/>
        <v>FuerteNo disminuyeDirectamente</v>
      </c>
      <c r="Y1209" s="208">
        <f>IFERROR(VLOOKUP(X1209,'Tablas de calculos'!$AZ$4:$BE$11,5,FALSE),"")</f>
        <v>0</v>
      </c>
      <c r="Z1209" s="208">
        <f>IFERROR(VLOOKUP(X1209,'Tablas de calculos'!$AZ$4:$BE$11,6,FALSE),"")</f>
        <v>2</v>
      </c>
    </row>
    <row r="1210" spans="1:26" ht="75" x14ac:dyDescent="0.25">
      <c r="A1210" s="232" t="s">
        <v>1194</v>
      </c>
      <c r="B1210" s="137">
        <v>19</v>
      </c>
      <c r="C1210" s="205" t="str">
        <f>+VLOOKUP(Tabla9[[#This Row],[Cod. Riesgo]],Tabla_Riesgos[[Número]:[Tipo de Riesgo]],6,FALSE)</f>
        <v>Operativo</v>
      </c>
      <c r="D1210" s="119" t="s">
        <v>12</v>
      </c>
      <c r="E1210" s="120" t="s">
        <v>22</v>
      </c>
      <c r="F1210" s="121"/>
      <c r="G1210" s="392" t="s">
        <v>219</v>
      </c>
      <c r="H1210" s="213" t="s">
        <v>543</v>
      </c>
      <c r="I1210" s="207" t="s">
        <v>486</v>
      </c>
      <c r="J1210" s="207" t="s">
        <v>490</v>
      </c>
      <c r="K1210" s="207" t="s">
        <v>494</v>
      </c>
      <c r="L1210" s="207" t="s">
        <v>499</v>
      </c>
      <c r="M1210" s="207" t="s">
        <v>503</v>
      </c>
      <c r="N1210" s="207" t="s">
        <v>508</v>
      </c>
      <c r="O1210" s="207" t="s">
        <v>512</v>
      </c>
      <c r="P1210" s="123">
        <f t="shared" si="76"/>
        <v>95</v>
      </c>
      <c r="Q1210" s="208" t="str">
        <f t="shared" si="77"/>
        <v>Moderado</v>
      </c>
      <c r="R1210" s="207" t="s">
        <v>516</v>
      </c>
      <c r="S1210" s="224" t="str">
        <f t="shared" si="78"/>
        <v>ModeradoFuerte</v>
      </c>
      <c r="T1210" s="224">
        <f>IFERROR(VLOOKUP(S1210,'Tablas de calculos'!$AU$16:$AV$24,2,FALSE),"")</f>
        <v>4</v>
      </c>
      <c r="U1210" s="208" t="str">
        <f>IFERROR(VLOOKUP(T1210,'Tablas de calculos'!$AV$16:$AY$24,4),"")</f>
        <v>Moderado</v>
      </c>
      <c r="V1210" s="207" t="s">
        <v>576</v>
      </c>
      <c r="W1210" s="207" t="s">
        <v>578</v>
      </c>
      <c r="X1210" s="123" t="str">
        <f t="shared" si="79"/>
        <v>ModeradoNo disminuyeDirectamente</v>
      </c>
      <c r="Y1210" s="208">
        <f>IFERROR(VLOOKUP(X1210,'Tablas de calculos'!$AZ$4:$BE$11,5,FALSE),"")</f>
        <v>0</v>
      </c>
      <c r="Z1210" s="208">
        <f>IFERROR(VLOOKUP(X1210,'Tablas de calculos'!$AZ$4:$BE$11,6,FALSE),"")</f>
        <v>1</v>
      </c>
    </row>
    <row r="1211" spans="1:26" ht="45" x14ac:dyDescent="0.25">
      <c r="A1211" s="232" t="s">
        <v>1194</v>
      </c>
      <c r="B1211" s="137">
        <v>20</v>
      </c>
      <c r="C1211" s="205" t="str">
        <f>+VLOOKUP(Tabla9[[#This Row],[Cod. Riesgo]],Tabla_Riesgos[[Número]:[Tipo de Riesgo]],6,FALSE)</f>
        <v>Seguridad de la Información</v>
      </c>
      <c r="D1211" s="119" t="s">
        <v>12</v>
      </c>
      <c r="E1211" s="120" t="s">
        <v>24</v>
      </c>
      <c r="F1211" s="121"/>
      <c r="G1211" s="392" t="s">
        <v>220</v>
      </c>
      <c r="H1211" s="213" t="s">
        <v>544</v>
      </c>
      <c r="I1211" s="207" t="s">
        <v>486</v>
      </c>
      <c r="J1211" s="207" t="s">
        <v>490</v>
      </c>
      <c r="K1211" s="207" t="s">
        <v>494</v>
      </c>
      <c r="L1211" s="207" t="s">
        <v>499</v>
      </c>
      <c r="M1211" s="207" t="s">
        <v>503</v>
      </c>
      <c r="N1211" s="207" t="s">
        <v>508</v>
      </c>
      <c r="O1211" s="207" t="s">
        <v>512</v>
      </c>
      <c r="P1211" s="123">
        <f t="shared" si="76"/>
        <v>95</v>
      </c>
      <c r="Q1211" s="208" t="str">
        <f t="shared" si="77"/>
        <v>Moderado</v>
      </c>
      <c r="R1211" s="207" t="s">
        <v>516</v>
      </c>
      <c r="S1211" s="224" t="str">
        <f t="shared" si="78"/>
        <v>ModeradoFuerte</v>
      </c>
      <c r="T1211" s="224">
        <f>IFERROR(VLOOKUP(S1211,'Tablas de calculos'!$AU$16:$AV$24,2,FALSE),"")</f>
        <v>4</v>
      </c>
      <c r="U1211" s="208" t="str">
        <f>IFERROR(VLOOKUP(T1211,'Tablas de calculos'!$AV$16:$AY$24,4),"")</f>
        <v>Moderado</v>
      </c>
      <c r="V1211" s="207" t="s">
        <v>576</v>
      </c>
      <c r="W1211" s="207" t="s">
        <v>578</v>
      </c>
      <c r="X1211" s="123" t="str">
        <f t="shared" si="79"/>
        <v>ModeradoNo disminuyeDirectamente</v>
      </c>
      <c r="Y1211" s="208">
        <f>IFERROR(VLOOKUP(X1211,'Tablas de calculos'!$AZ$4:$BE$11,5,FALSE),"")</f>
        <v>0</v>
      </c>
      <c r="Z1211" s="208">
        <f>IFERROR(VLOOKUP(X1211,'Tablas de calculos'!$AZ$4:$BE$11,6,FALSE),"")</f>
        <v>1</v>
      </c>
    </row>
    <row r="1212" spans="1:26" ht="60" x14ac:dyDescent="0.25">
      <c r="A1212" s="232" t="s">
        <v>1194</v>
      </c>
      <c r="B1212" s="137">
        <v>21</v>
      </c>
      <c r="C1212" s="205" t="str">
        <f>+VLOOKUP(Tabla9[[#This Row],[Cod. Riesgo]],Tabla_Riesgos[[Número]:[Tipo de Riesgo]],6,FALSE)</f>
        <v>Estratégico</v>
      </c>
      <c r="D1212" s="119" t="s">
        <v>12</v>
      </c>
      <c r="E1212" s="120" t="s">
        <v>25</v>
      </c>
      <c r="F1212" s="121"/>
      <c r="G1212" s="392" t="s">
        <v>221</v>
      </c>
      <c r="H1212" s="213" t="s">
        <v>544</v>
      </c>
      <c r="I1212" s="207" t="s">
        <v>486</v>
      </c>
      <c r="J1212" s="207" t="s">
        <v>490</v>
      </c>
      <c r="K1212" s="207" t="s">
        <v>494</v>
      </c>
      <c r="L1212" s="207" t="s">
        <v>499</v>
      </c>
      <c r="M1212" s="207" t="s">
        <v>503</v>
      </c>
      <c r="N1212" s="207" t="s">
        <v>508</v>
      </c>
      <c r="O1212" s="207" t="s">
        <v>512</v>
      </c>
      <c r="P1212" s="123">
        <f t="shared" si="76"/>
        <v>95</v>
      </c>
      <c r="Q1212" s="208" t="str">
        <f t="shared" si="77"/>
        <v>Moderado</v>
      </c>
      <c r="R1212" s="207" t="s">
        <v>516</v>
      </c>
      <c r="S1212" s="224" t="str">
        <f t="shared" si="78"/>
        <v>ModeradoFuerte</v>
      </c>
      <c r="T1212" s="224">
        <f>IFERROR(VLOOKUP(S1212,'Tablas de calculos'!$AU$16:$AV$24,2,FALSE),"")</f>
        <v>4</v>
      </c>
      <c r="U1212" s="208" t="str">
        <f>IFERROR(VLOOKUP(T1212,'Tablas de calculos'!$AV$16:$AY$24,4),"")</f>
        <v>Moderado</v>
      </c>
      <c r="V1212" s="207" t="s">
        <v>576</v>
      </c>
      <c r="W1212" s="207" t="s">
        <v>578</v>
      </c>
      <c r="X1212" s="123" t="str">
        <f t="shared" si="79"/>
        <v>ModeradoNo disminuyeDirectamente</v>
      </c>
      <c r="Y1212" s="208">
        <f>IFERROR(VLOOKUP(X1212,'Tablas de calculos'!$AZ$4:$BE$11,5,FALSE),"")</f>
        <v>0</v>
      </c>
      <c r="Z1212" s="208">
        <f>IFERROR(VLOOKUP(X1212,'Tablas de calculos'!$AZ$4:$BE$11,6,FALSE),"")</f>
        <v>1</v>
      </c>
    </row>
    <row r="1213" spans="1:26" ht="60" x14ac:dyDescent="0.25">
      <c r="A1213" s="232" t="s">
        <v>1194</v>
      </c>
      <c r="B1213" s="137">
        <v>21</v>
      </c>
      <c r="C1213" s="205" t="str">
        <f>+VLOOKUP(Tabla9[[#This Row],[Cod. Riesgo]],Tabla_Riesgos[[Número]:[Tipo de Riesgo]],6,FALSE)</f>
        <v>Estratégico</v>
      </c>
      <c r="D1213" s="119" t="s">
        <v>12</v>
      </c>
      <c r="E1213" s="120" t="s">
        <v>25</v>
      </c>
      <c r="F1213" s="121"/>
      <c r="G1213" s="392" t="s">
        <v>216</v>
      </c>
      <c r="H1213" s="213" t="s">
        <v>544</v>
      </c>
      <c r="I1213" s="207" t="s">
        <v>486</v>
      </c>
      <c r="J1213" s="207" t="s">
        <v>490</v>
      </c>
      <c r="K1213" s="207" t="s">
        <v>494</v>
      </c>
      <c r="L1213" s="207" t="s">
        <v>499</v>
      </c>
      <c r="M1213" s="207" t="s">
        <v>503</v>
      </c>
      <c r="N1213" s="207" t="s">
        <v>508</v>
      </c>
      <c r="O1213" s="207" t="s">
        <v>512</v>
      </c>
      <c r="P1213" s="123">
        <f t="shared" si="76"/>
        <v>95</v>
      </c>
      <c r="Q1213" s="208" t="str">
        <f t="shared" si="77"/>
        <v>Moderado</v>
      </c>
      <c r="R1213" s="207" t="s">
        <v>516</v>
      </c>
      <c r="S1213" s="224" t="str">
        <f t="shared" si="78"/>
        <v>ModeradoFuerte</v>
      </c>
      <c r="T1213" s="224">
        <f>IFERROR(VLOOKUP(S1213,'Tablas de calculos'!$AU$16:$AV$24,2,FALSE),"")</f>
        <v>4</v>
      </c>
      <c r="U1213" s="208" t="str">
        <f>IFERROR(VLOOKUP(T1213,'Tablas de calculos'!$AV$16:$AY$24,4),"")</f>
        <v>Moderado</v>
      </c>
      <c r="V1213" s="207" t="s">
        <v>576</v>
      </c>
      <c r="W1213" s="207" t="s">
        <v>578</v>
      </c>
      <c r="X1213" s="123" t="str">
        <f t="shared" si="79"/>
        <v>ModeradoNo disminuyeDirectamente</v>
      </c>
      <c r="Y1213" s="208">
        <f>IFERROR(VLOOKUP(X1213,'Tablas de calculos'!$AZ$4:$BE$11,5,FALSE),"")</f>
        <v>0</v>
      </c>
      <c r="Z1213" s="208">
        <f>IFERROR(VLOOKUP(X1213,'Tablas de calculos'!$AZ$4:$BE$11,6,FALSE),"")</f>
        <v>1</v>
      </c>
    </row>
    <row r="1214" spans="1:26" ht="45" x14ac:dyDescent="0.25">
      <c r="A1214" s="232" t="s">
        <v>1194</v>
      </c>
      <c r="B1214" s="137">
        <v>21</v>
      </c>
      <c r="C1214" s="205" t="str">
        <f>+VLOOKUP(Tabla9[[#This Row],[Cod. Riesgo]],Tabla_Riesgos[[Número]:[Tipo de Riesgo]],6,FALSE)</f>
        <v>Estratégico</v>
      </c>
      <c r="D1214" s="119" t="s">
        <v>12</v>
      </c>
      <c r="E1214" s="120" t="s">
        <v>25</v>
      </c>
      <c r="F1214" s="121"/>
      <c r="G1214" s="392" t="s">
        <v>217</v>
      </c>
      <c r="H1214" s="213" t="s">
        <v>544</v>
      </c>
      <c r="I1214" s="207" t="s">
        <v>486</v>
      </c>
      <c r="J1214" s="207" t="s">
        <v>490</v>
      </c>
      <c r="K1214" s="207" t="s">
        <v>494</v>
      </c>
      <c r="L1214" s="207" t="s">
        <v>499</v>
      </c>
      <c r="M1214" s="207" t="s">
        <v>503</v>
      </c>
      <c r="N1214" s="207" t="s">
        <v>508</v>
      </c>
      <c r="O1214" s="207" t="s">
        <v>512</v>
      </c>
      <c r="P1214" s="123">
        <f t="shared" si="76"/>
        <v>95</v>
      </c>
      <c r="Q1214" s="208" t="str">
        <f t="shared" si="77"/>
        <v>Moderado</v>
      </c>
      <c r="R1214" s="207" t="s">
        <v>516</v>
      </c>
      <c r="S1214" s="224" t="str">
        <f t="shared" si="78"/>
        <v>ModeradoFuerte</v>
      </c>
      <c r="T1214" s="224">
        <f>IFERROR(VLOOKUP(S1214,'Tablas de calculos'!$AU$16:$AV$24,2,FALSE),"")</f>
        <v>4</v>
      </c>
      <c r="U1214" s="208" t="str">
        <f>IFERROR(VLOOKUP(T1214,'Tablas de calculos'!$AV$16:$AY$24,4),"")</f>
        <v>Moderado</v>
      </c>
      <c r="V1214" s="207" t="s">
        <v>576</v>
      </c>
      <c r="W1214" s="207" t="s">
        <v>578</v>
      </c>
      <c r="X1214" s="123" t="str">
        <f t="shared" si="79"/>
        <v>ModeradoNo disminuyeDirectamente</v>
      </c>
      <c r="Y1214" s="208">
        <f>IFERROR(VLOOKUP(X1214,'Tablas de calculos'!$AZ$4:$BE$11,5,FALSE),"")</f>
        <v>0</v>
      </c>
      <c r="Z1214" s="208">
        <f>IFERROR(VLOOKUP(X1214,'Tablas de calculos'!$AZ$4:$BE$11,6,FALSE),"")</f>
        <v>1</v>
      </c>
    </row>
    <row r="1215" spans="1:26" ht="105" x14ac:dyDescent="0.25">
      <c r="A1215" s="232" t="s">
        <v>1194</v>
      </c>
      <c r="B1215" s="137">
        <v>22</v>
      </c>
      <c r="C1215" s="205" t="str">
        <f>+VLOOKUP(Tabla9[[#This Row],[Cod. Riesgo]],Tabla_Riesgos[[Número]:[Tipo de Riesgo]],6,FALSE)</f>
        <v>Estratégico</v>
      </c>
      <c r="D1215" s="119" t="s">
        <v>26</v>
      </c>
      <c r="E1215" s="120" t="s">
        <v>27</v>
      </c>
      <c r="F1215" s="121"/>
      <c r="G1215" s="392" t="s">
        <v>222</v>
      </c>
      <c r="H1215" s="213"/>
      <c r="I1215" s="207"/>
      <c r="J1215" s="207"/>
      <c r="K1215" s="207"/>
      <c r="L1215" s="207"/>
      <c r="M1215" s="207"/>
      <c r="N1215" s="207"/>
      <c r="O1215" s="207"/>
      <c r="P1215" s="123">
        <f t="shared" si="76"/>
        <v>0</v>
      </c>
      <c r="Q1215" s="208" t="str">
        <f t="shared" si="77"/>
        <v>Debil</v>
      </c>
      <c r="R1215" s="207" t="s">
        <v>516</v>
      </c>
      <c r="S1215" s="224" t="str">
        <f t="shared" si="78"/>
        <v>DebilFuerte</v>
      </c>
      <c r="T1215" s="224">
        <f>IFERROR(VLOOKUP(S1215,'Tablas de calculos'!$AU$16:$AV$24,2,FALSE),"")</f>
        <v>7</v>
      </c>
      <c r="U1215" s="208" t="str">
        <f>IFERROR(VLOOKUP(T1215,'Tablas de calculos'!$AV$16:$AY$24,4),"")</f>
        <v>Débil</v>
      </c>
      <c r="V1215" s="207" t="s">
        <v>576</v>
      </c>
      <c r="W1215" s="207" t="s">
        <v>578</v>
      </c>
      <c r="X1215" s="123" t="str">
        <f t="shared" si="79"/>
        <v>DébilNo disminuyeDirectamente</v>
      </c>
      <c r="Y1215" s="208" t="str">
        <f>IFERROR(VLOOKUP(X1215,'Tablas de calculos'!$AZ$4:$BE$11,5,FALSE),"")</f>
        <v/>
      </c>
      <c r="Z1215" s="208" t="str">
        <f>IFERROR(VLOOKUP(X1215,'Tablas de calculos'!$AZ$4:$BE$11,6,FALSE),"")</f>
        <v/>
      </c>
    </row>
    <row r="1216" spans="1:26" ht="105" x14ac:dyDescent="0.25">
      <c r="A1216" s="232" t="s">
        <v>1194</v>
      </c>
      <c r="B1216" s="137">
        <v>22</v>
      </c>
      <c r="C1216" s="205" t="str">
        <f>+VLOOKUP(Tabla9[[#This Row],[Cod. Riesgo]],Tabla_Riesgos[[Número]:[Tipo de Riesgo]],6,FALSE)</f>
        <v>Estratégico</v>
      </c>
      <c r="D1216" s="119" t="s">
        <v>26</v>
      </c>
      <c r="E1216" s="120" t="s">
        <v>27</v>
      </c>
      <c r="F1216" s="121"/>
      <c r="G1216" s="392" t="s">
        <v>223</v>
      </c>
      <c r="H1216" s="213"/>
      <c r="I1216" s="207"/>
      <c r="J1216" s="207"/>
      <c r="K1216" s="207"/>
      <c r="L1216" s="207"/>
      <c r="M1216" s="207"/>
      <c r="N1216" s="207"/>
      <c r="O1216" s="207"/>
      <c r="P1216" s="123">
        <f t="shared" si="76"/>
        <v>0</v>
      </c>
      <c r="Q1216" s="208" t="str">
        <f t="shared" si="77"/>
        <v>Debil</v>
      </c>
      <c r="R1216" s="207" t="s">
        <v>516</v>
      </c>
      <c r="S1216" s="224" t="str">
        <f t="shared" si="78"/>
        <v>DebilFuerte</v>
      </c>
      <c r="T1216" s="224">
        <f>IFERROR(VLOOKUP(S1216,'Tablas de calculos'!$AU$16:$AV$24,2,FALSE),"")</f>
        <v>7</v>
      </c>
      <c r="U1216" s="208" t="str">
        <f>IFERROR(VLOOKUP(T1216,'Tablas de calculos'!$AV$16:$AY$24,4),"")</f>
        <v>Débil</v>
      </c>
      <c r="V1216" s="207" t="s">
        <v>576</v>
      </c>
      <c r="W1216" s="207" t="s">
        <v>578</v>
      </c>
      <c r="X1216" s="123" t="str">
        <f t="shared" si="79"/>
        <v>DébilNo disminuyeDirectamente</v>
      </c>
      <c r="Y1216" s="208" t="str">
        <f>IFERROR(VLOOKUP(X1216,'Tablas de calculos'!$AZ$4:$BE$11,5,FALSE),"")</f>
        <v/>
      </c>
      <c r="Z1216" s="208" t="str">
        <f>IFERROR(VLOOKUP(X1216,'Tablas de calculos'!$AZ$4:$BE$11,6,FALSE),"")</f>
        <v/>
      </c>
    </row>
    <row r="1217" spans="1:26" ht="60" x14ac:dyDescent="0.25">
      <c r="A1217" s="232" t="s">
        <v>1194</v>
      </c>
      <c r="B1217" s="137">
        <v>23</v>
      </c>
      <c r="C1217" s="205" t="str">
        <f>+VLOOKUP(Tabla9[[#This Row],[Cod. Riesgo]],Tabla_Riesgos[[Número]:[Tipo de Riesgo]],6,FALSE)</f>
        <v>Estratégico</v>
      </c>
      <c r="D1217" s="119" t="s">
        <v>26</v>
      </c>
      <c r="E1217" s="120" t="s">
        <v>28</v>
      </c>
      <c r="F1217" s="121"/>
      <c r="G1217" s="392" t="s">
        <v>224</v>
      </c>
      <c r="H1217" s="213"/>
      <c r="I1217" s="207"/>
      <c r="J1217" s="207"/>
      <c r="K1217" s="207"/>
      <c r="L1217" s="207"/>
      <c r="M1217" s="207"/>
      <c r="N1217" s="207"/>
      <c r="O1217" s="207"/>
      <c r="P1217" s="123">
        <f t="shared" si="76"/>
        <v>0</v>
      </c>
      <c r="Q1217" s="208" t="str">
        <f t="shared" si="77"/>
        <v>Debil</v>
      </c>
      <c r="R1217" s="207" t="s">
        <v>516</v>
      </c>
      <c r="S1217" s="224" t="str">
        <f t="shared" si="78"/>
        <v>DebilFuerte</v>
      </c>
      <c r="T1217" s="224">
        <f>IFERROR(VLOOKUP(S1217,'Tablas de calculos'!$AU$16:$AV$24,2,FALSE),"")</f>
        <v>7</v>
      </c>
      <c r="U1217" s="208" t="str">
        <f>IFERROR(VLOOKUP(T1217,'Tablas de calculos'!$AV$16:$AY$24,4),"")</f>
        <v>Débil</v>
      </c>
      <c r="V1217" s="207" t="s">
        <v>576</v>
      </c>
      <c r="W1217" s="207" t="s">
        <v>578</v>
      </c>
      <c r="X1217" s="123" t="str">
        <f t="shared" si="79"/>
        <v>DébilNo disminuyeDirectamente</v>
      </c>
      <c r="Y1217" s="208" t="str">
        <f>IFERROR(VLOOKUP(X1217,'Tablas de calculos'!$AZ$4:$BE$11,5,FALSE),"")</f>
        <v/>
      </c>
      <c r="Z1217" s="208" t="str">
        <f>IFERROR(VLOOKUP(X1217,'Tablas de calculos'!$AZ$4:$BE$11,6,FALSE),"")</f>
        <v/>
      </c>
    </row>
    <row r="1218" spans="1:26" ht="45" x14ac:dyDescent="0.25">
      <c r="A1218" s="232" t="s">
        <v>1194</v>
      </c>
      <c r="B1218" s="137">
        <v>75</v>
      </c>
      <c r="C1218" s="205" t="str">
        <f>+VLOOKUP(Tabla9[[#This Row],[Cod. Riesgo]],Tabla_Riesgos[[Número]:[Tipo de Riesgo]],6,FALSE)</f>
        <v>Seguridad de la Información</v>
      </c>
      <c r="D1218" s="119" t="s">
        <v>26</v>
      </c>
      <c r="E1218" s="120" t="s">
        <v>681</v>
      </c>
      <c r="F1218" s="121"/>
      <c r="G1218" s="392" t="s">
        <v>225</v>
      </c>
      <c r="H1218" s="213"/>
      <c r="I1218" s="207"/>
      <c r="J1218" s="207"/>
      <c r="K1218" s="207"/>
      <c r="L1218" s="207"/>
      <c r="M1218" s="207"/>
      <c r="N1218" s="207"/>
      <c r="O1218" s="207"/>
      <c r="P1218" s="123">
        <f t="shared" si="76"/>
        <v>0</v>
      </c>
      <c r="Q1218" s="208" t="str">
        <f t="shared" si="77"/>
        <v>Debil</v>
      </c>
      <c r="R1218" s="207" t="s">
        <v>516</v>
      </c>
      <c r="S1218" s="224" t="str">
        <f t="shared" si="78"/>
        <v>DebilFuerte</v>
      </c>
      <c r="T1218" s="224">
        <f>IFERROR(VLOOKUP(S1218,'Tablas de calculos'!$AU$16:$AV$24,2,FALSE),"")</f>
        <v>7</v>
      </c>
      <c r="U1218" s="208" t="str">
        <f>IFERROR(VLOOKUP(T1218,'Tablas de calculos'!$AV$16:$AY$24,4),"")</f>
        <v>Débil</v>
      </c>
      <c r="V1218" s="207" t="s">
        <v>576</v>
      </c>
      <c r="W1218" s="207" t="s">
        <v>578</v>
      </c>
      <c r="X1218" s="123" t="str">
        <f t="shared" si="79"/>
        <v>DébilNo disminuyeDirectamente</v>
      </c>
      <c r="Y1218" s="208" t="str">
        <f>IFERROR(VLOOKUP(X1218,'Tablas de calculos'!$AZ$4:$BE$11,5,FALSE),"")</f>
        <v/>
      </c>
      <c r="Z1218" s="208" t="str">
        <f>IFERROR(VLOOKUP(X1218,'Tablas de calculos'!$AZ$4:$BE$11,6,FALSE),"")</f>
        <v/>
      </c>
    </row>
    <row r="1219" spans="1:26" ht="45" x14ac:dyDescent="0.25">
      <c r="A1219" s="232" t="s">
        <v>1194</v>
      </c>
      <c r="B1219" s="137">
        <v>75</v>
      </c>
      <c r="C1219" s="205" t="str">
        <f>+VLOOKUP(Tabla9[[#This Row],[Cod. Riesgo]],Tabla_Riesgos[[Número]:[Tipo de Riesgo]],6,FALSE)</f>
        <v>Seguridad de la Información</v>
      </c>
      <c r="D1219" s="119" t="s">
        <v>26</v>
      </c>
      <c r="E1219" s="120" t="s">
        <v>681</v>
      </c>
      <c r="F1219" s="121"/>
      <c r="G1219" s="392" t="s">
        <v>226</v>
      </c>
      <c r="H1219" s="213"/>
      <c r="I1219" s="207"/>
      <c r="J1219" s="207"/>
      <c r="K1219" s="207"/>
      <c r="L1219" s="207"/>
      <c r="M1219" s="207"/>
      <c r="N1219" s="207"/>
      <c r="O1219" s="207"/>
      <c r="P1219" s="123">
        <f t="shared" si="76"/>
        <v>0</v>
      </c>
      <c r="Q1219" s="208" t="str">
        <f t="shared" si="77"/>
        <v>Debil</v>
      </c>
      <c r="R1219" s="207" t="s">
        <v>516</v>
      </c>
      <c r="S1219" s="224" t="str">
        <f t="shared" si="78"/>
        <v>DebilFuerte</v>
      </c>
      <c r="T1219" s="224">
        <f>IFERROR(VLOOKUP(S1219,'Tablas de calculos'!$AU$16:$AV$24,2,FALSE),"")</f>
        <v>7</v>
      </c>
      <c r="U1219" s="208" t="str">
        <f>IFERROR(VLOOKUP(T1219,'Tablas de calculos'!$AV$16:$AY$24,4),"")</f>
        <v>Débil</v>
      </c>
      <c r="V1219" s="207" t="s">
        <v>576</v>
      </c>
      <c r="W1219" s="207" t="s">
        <v>578</v>
      </c>
      <c r="X1219" s="123" t="str">
        <f t="shared" si="79"/>
        <v>DébilNo disminuyeDirectamente</v>
      </c>
      <c r="Y1219" s="208" t="str">
        <f>IFERROR(VLOOKUP(X1219,'Tablas de calculos'!$AZ$4:$BE$11,5,FALSE),"")</f>
        <v/>
      </c>
      <c r="Z1219" s="208" t="str">
        <f>IFERROR(VLOOKUP(X1219,'Tablas de calculos'!$AZ$4:$BE$11,6,FALSE),"")</f>
        <v/>
      </c>
    </row>
    <row r="1220" spans="1:26" ht="165" x14ac:dyDescent="0.25">
      <c r="A1220" s="232" t="s">
        <v>1194</v>
      </c>
      <c r="B1220" s="137">
        <v>24</v>
      </c>
      <c r="C1220" s="205" t="str">
        <f>+VLOOKUP(Tabla9[[#This Row],[Cod. Riesgo]],Tabla_Riesgos[[Número]:[Tipo de Riesgo]],6,FALSE)</f>
        <v>Operativo</v>
      </c>
      <c r="D1220" s="119" t="s">
        <v>29</v>
      </c>
      <c r="E1220" s="120" t="s">
        <v>30</v>
      </c>
      <c r="F1220" s="121"/>
      <c r="G1220" s="392" t="s">
        <v>227</v>
      </c>
      <c r="H1220" s="213"/>
      <c r="I1220" s="207"/>
      <c r="J1220" s="207"/>
      <c r="K1220" s="207"/>
      <c r="L1220" s="207"/>
      <c r="M1220" s="207"/>
      <c r="N1220" s="207"/>
      <c r="O1220" s="207"/>
      <c r="P1220" s="123">
        <f t="shared" si="76"/>
        <v>0</v>
      </c>
      <c r="Q1220" s="208" t="str">
        <f t="shared" si="77"/>
        <v>Debil</v>
      </c>
      <c r="R1220" s="207" t="s">
        <v>516</v>
      </c>
      <c r="S1220" s="224" t="str">
        <f t="shared" si="78"/>
        <v>DebilFuerte</v>
      </c>
      <c r="T1220" s="224">
        <f>IFERROR(VLOOKUP(S1220,'Tablas de calculos'!$AU$16:$AV$24,2,FALSE),"")</f>
        <v>7</v>
      </c>
      <c r="U1220" s="208" t="str">
        <f>IFERROR(VLOOKUP(T1220,'Tablas de calculos'!$AV$16:$AY$24,4),"")</f>
        <v>Débil</v>
      </c>
      <c r="V1220" s="207" t="s">
        <v>576</v>
      </c>
      <c r="W1220" s="207" t="s">
        <v>578</v>
      </c>
      <c r="X1220" s="123" t="str">
        <f t="shared" si="79"/>
        <v>DébilNo disminuyeDirectamente</v>
      </c>
      <c r="Y1220" s="208" t="str">
        <f>IFERROR(VLOOKUP(X1220,'Tablas de calculos'!$AZ$4:$BE$11,5,FALSE),"")</f>
        <v/>
      </c>
      <c r="Z1220" s="208" t="str">
        <f>IFERROR(VLOOKUP(X1220,'Tablas de calculos'!$AZ$4:$BE$11,6,FALSE),"")</f>
        <v/>
      </c>
    </row>
    <row r="1221" spans="1:26" ht="60" x14ac:dyDescent="0.25">
      <c r="A1221" s="232" t="s">
        <v>1194</v>
      </c>
      <c r="B1221" s="137">
        <v>24</v>
      </c>
      <c r="C1221" s="205" t="str">
        <f>+VLOOKUP(Tabla9[[#This Row],[Cod. Riesgo]],Tabla_Riesgos[[Número]:[Tipo de Riesgo]],6,FALSE)</f>
        <v>Operativo</v>
      </c>
      <c r="D1221" s="119" t="s">
        <v>29</v>
      </c>
      <c r="E1221" s="120" t="s">
        <v>30</v>
      </c>
      <c r="F1221" s="121"/>
      <c r="G1221" s="392" t="s">
        <v>228</v>
      </c>
      <c r="H1221" s="213"/>
      <c r="I1221" s="207"/>
      <c r="J1221" s="207"/>
      <c r="K1221" s="207"/>
      <c r="L1221" s="207"/>
      <c r="M1221" s="207"/>
      <c r="N1221" s="207"/>
      <c r="O1221" s="207"/>
      <c r="P1221" s="123">
        <f t="shared" ref="P1221:P1284" si="80">IFERROR(IF(I1221="Asignado",15,0)+IF(J1221="Adecuado",15,0)+IF(K1221="Oportuna",15,0)+IF(L1221="Prevenir",15,0)+IF(L1221="Detectar",10,0)+IF(M1221="Confiable",15,0)+IF(N1221="Se investigan y resuelven oportunamente",15,0)+IF(O1221="Completa",10,0)+IF(O1221="Incompleta",5,0),"")</f>
        <v>0</v>
      </c>
      <c r="Q1221" s="208" t="str">
        <f t="shared" ref="Q1221:Q1284" si="81">IF(P1221&lt;86,"Debil",IF(P1221&lt;96,"Moderado","Fuerte"))</f>
        <v>Debil</v>
      </c>
      <c r="R1221" s="207" t="s">
        <v>516</v>
      </c>
      <c r="S1221" s="224" t="str">
        <f t="shared" ref="S1221:S1284" si="82">_xlfn.CONCAT(Q1221,R1221)</f>
        <v>DebilFuerte</v>
      </c>
      <c r="T1221" s="224">
        <f>IFERROR(VLOOKUP(S1221,'Tablas de calculos'!$AU$16:$AV$24,2,FALSE),"")</f>
        <v>7</v>
      </c>
      <c r="U1221" s="208" t="str">
        <f>IFERROR(VLOOKUP(T1221,'Tablas de calculos'!$AV$16:$AY$24,4),"")</f>
        <v>Débil</v>
      </c>
      <c r="V1221" s="207" t="s">
        <v>576</v>
      </c>
      <c r="W1221" s="207" t="s">
        <v>578</v>
      </c>
      <c r="X1221" s="123" t="str">
        <f t="shared" ref="X1221:X1284" si="83">CONCATENATE(U1221,V1221,W1221)</f>
        <v>DébilNo disminuyeDirectamente</v>
      </c>
      <c r="Y1221" s="208" t="str">
        <f>IFERROR(VLOOKUP(X1221,'Tablas de calculos'!$AZ$4:$BE$11,5,FALSE),"")</f>
        <v/>
      </c>
      <c r="Z1221" s="208" t="str">
        <f>IFERROR(VLOOKUP(X1221,'Tablas de calculos'!$AZ$4:$BE$11,6,FALSE),"")</f>
        <v/>
      </c>
    </row>
    <row r="1222" spans="1:26" ht="30" x14ac:dyDescent="0.25">
      <c r="A1222" s="232" t="s">
        <v>1194</v>
      </c>
      <c r="B1222" s="137">
        <v>25</v>
      </c>
      <c r="C1222" s="205" t="str">
        <f>+VLOOKUP(Tabla9[[#This Row],[Cod. Riesgo]],Tabla_Riesgos[[Número]:[Tipo de Riesgo]],6,FALSE)</f>
        <v>Operativo</v>
      </c>
      <c r="D1222" s="119" t="s">
        <v>12</v>
      </c>
      <c r="E1222" s="120" t="s">
        <v>31</v>
      </c>
      <c r="F1222" s="121"/>
      <c r="G1222" s="392" t="s">
        <v>229</v>
      </c>
      <c r="H1222" s="213" t="s">
        <v>544</v>
      </c>
      <c r="I1222" s="207" t="s">
        <v>486</v>
      </c>
      <c r="J1222" s="207" t="s">
        <v>490</v>
      </c>
      <c r="K1222" s="207" t="s">
        <v>494</v>
      </c>
      <c r="L1222" s="207" t="s">
        <v>498</v>
      </c>
      <c r="M1222" s="207" t="s">
        <v>503</v>
      </c>
      <c r="N1222" s="207" t="s">
        <v>508</v>
      </c>
      <c r="O1222" s="207" t="s">
        <v>512</v>
      </c>
      <c r="P1222" s="123">
        <f t="shared" si="80"/>
        <v>100</v>
      </c>
      <c r="Q1222" s="208" t="str">
        <f t="shared" si="81"/>
        <v>Fuerte</v>
      </c>
      <c r="R1222" s="207" t="s">
        <v>516</v>
      </c>
      <c r="S1222" s="224" t="str">
        <f t="shared" si="82"/>
        <v>FuerteFuerte</v>
      </c>
      <c r="T1222" s="224">
        <f>IFERROR(VLOOKUP(S1222,'Tablas de calculos'!$AU$16:$AV$24,2,FALSE),"")</f>
        <v>1</v>
      </c>
      <c r="U1222" s="208" t="str">
        <f>IFERROR(VLOOKUP(T1222,'Tablas de calculos'!$AV$16:$AY$24,4),"")</f>
        <v>Fuerte</v>
      </c>
      <c r="V1222" s="207" t="s">
        <v>576</v>
      </c>
      <c r="W1222" s="207" t="s">
        <v>578</v>
      </c>
      <c r="X1222" s="123" t="str">
        <f t="shared" si="83"/>
        <v>FuerteNo disminuyeDirectamente</v>
      </c>
      <c r="Y1222" s="208">
        <f>IFERROR(VLOOKUP(X1222,'Tablas de calculos'!$AZ$4:$BE$11,5,FALSE),"")</f>
        <v>0</v>
      </c>
      <c r="Z1222" s="208">
        <f>IFERROR(VLOOKUP(X1222,'Tablas de calculos'!$AZ$4:$BE$11,6,FALSE),"")</f>
        <v>2</v>
      </c>
    </row>
    <row r="1223" spans="1:26" ht="30" x14ac:dyDescent="0.25">
      <c r="A1223" s="232" t="s">
        <v>1194</v>
      </c>
      <c r="B1223" s="137">
        <v>25</v>
      </c>
      <c r="C1223" s="205" t="str">
        <f>+VLOOKUP(Tabla9[[#This Row],[Cod. Riesgo]],Tabla_Riesgos[[Número]:[Tipo de Riesgo]],6,FALSE)</f>
        <v>Operativo</v>
      </c>
      <c r="D1223" s="119" t="s">
        <v>12</v>
      </c>
      <c r="E1223" s="120" t="s">
        <v>31</v>
      </c>
      <c r="F1223" s="121"/>
      <c r="G1223" s="392" t="s">
        <v>230</v>
      </c>
      <c r="H1223" s="213" t="s">
        <v>544</v>
      </c>
      <c r="I1223" s="207" t="s">
        <v>486</v>
      </c>
      <c r="J1223" s="207" t="s">
        <v>490</v>
      </c>
      <c r="K1223" s="207" t="s">
        <v>494</v>
      </c>
      <c r="L1223" s="207" t="s">
        <v>498</v>
      </c>
      <c r="M1223" s="207" t="s">
        <v>503</v>
      </c>
      <c r="N1223" s="207" t="s">
        <v>508</v>
      </c>
      <c r="O1223" s="207" t="s">
        <v>512</v>
      </c>
      <c r="P1223" s="123">
        <f t="shared" si="80"/>
        <v>100</v>
      </c>
      <c r="Q1223" s="208" t="str">
        <f t="shared" si="81"/>
        <v>Fuerte</v>
      </c>
      <c r="R1223" s="207" t="s">
        <v>516</v>
      </c>
      <c r="S1223" s="224" t="str">
        <f t="shared" si="82"/>
        <v>FuerteFuerte</v>
      </c>
      <c r="T1223" s="224">
        <f>IFERROR(VLOOKUP(S1223,'Tablas de calculos'!$AU$16:$AV$24,2,FALSE),"")</f>
        <v>1</v>
      </c>
      <c r="U1223" s="208" t="str">
        <f>IFERROR(VLOOKUP(T1223,'Tablas de calculos'!$AV$16:$AY$24,4),"")</f>
        <v>Fuerte</v>
      </c>
      <c r="V1223" s="207" t="s">
        <v>576</v>
      </c>
      <c r="W1223" s="207" t="s">
        <v>578</v>
      </c>
      <c r="X1223" s="123" t="str">
        <f t="shared" si="83"/>
        <v>FuerteNo disminuyeDirectamente</v>
      </c>
      <c r="Y1223" s="208">
        <f>IFERROR(VLOOKUP(X1223,'Tablas de calculos'!$AZ$4:$BE$11,5,FALSE),"")</f>
        <v>0</v>
      </c>
      <c r="Z1223" s="208">
        <f>IFERROR(VLOOKUP(X1223,'Tablas de calculos'!$AZ$4:$BE$11,6,FALSE),"")</f>
        <v>2</v>
      </c>
    </row>
    <row r="1224" spans="1:26" ht="45" x14ac:dyDescent="0.25">
      <c r="A1224" s="232" t="s">
        <v>1194</v>
      </c>
      <c r="B1224" s="137">
        <v>25</v>
      </c>
      <c r="C1224" s="205" t="str">
        <f>+VLOOKUP(Tabla9[[#This Row],[Cod. Riesgo]],Tabla_Riesgos[[Número]:[Tipo de Riesgo]],6,FALSE)</f>
        <v>Operativo</v>
      </c>
      <c r="D1224" s="119" t="s">
        <v>12</v>
      </c>
      <c r="E1224" s="120" t="s">
        <v>31</v>
      </c>
      <c r="F1224" s="121"/>
      <c r="G1224" s="392" t="s">
        <v>231</v>
      </c>
      <c r="H1224" s="213" t="s">
        <v>544</v>
      </c>
      <c r="I1224" s="207" t="s">
        <v>486</v>
      </c>
      <c r="J1224" s="207" t="s">
        <v>490</v>
      </c>
      <c r="K1224" s="207" t="s">
        <v>494</v>
      </c>
      <c r="L1224" s="207" t="s">
        <v>499</v>
      </c>
      <c r="M1224" s="207" t="s">
        <v>503</v>
      </c>
      <c r="N1224" s="207" t="s">
        <v>508</v>
      </c>
      <c r="O1224" s="207" t="s">
        <v>512</v>
      </c>
      <c r="P1224" s="123">
        <f t="shared" si="80"/>
        <v>95</v>
      </c>
      <c r="Q1224" s="208" t="str">
        <f t="shared" si="81"/>
        <v>Moderado</v>
      </c>
      <c r="R1224" s="207" t="s">
        <v>516</v>
      </c>
      <c r="S1224" s="224" t="str">
        <f t="shared" si="82"/>
        <v>ModeradoFuerte</v>
      </c>
      <c r="T1224" s="224">
        <f>IFERROR(VLOOKUP(S1224,'Tablas de calculos'!$AU$16:$AV$24,2,FALSE),"")</f>
        <v>4</v>
      </c>
      <c r="U1224" s="208" t="str">
        <f>IFERROR(VLOOKUP(T1224,'Tablas de calculos'!$AV$16:$AY$24,4),"")</f>
        <v>Moderado</v>
      </c>
      <c r="V1224" s="207" t="s">
        <v>576</v>
      </c>
      <c r="W1224" s="207" t="s">
        <v>578</v>
      </c>
      <c r="X1224" s="123" t="str">
        <f t="shared" si="83"/>
        <v>ModeradoNo disminuyeDirectamente</v>
      </c>
      <c r="Y1224" s="208">
        <f>IFERROR(VLOOKUP(X1224,'Tablas de calculos'!$AZ$4:$BE$11,5,FALSE),"")</f>
        <v>0</v>
      </c>
      <c r="Z1224" s="208">
        <f>IFERROR(VLOOKUP(X1224,'Tablas de calculos'!$AZ$4:$BE$11,6,FALSE),"")</f>
        <v>1</v>
      </c>
    </row>
    <row r="1225" spans="1:26" ht="45" x14ac:dyDescent="0.25">
      <c r="A1225" s="232" t="s">
        <v>1194</v>
      </c>
      <c r="B1225" s="137">
        <v>26</v>
      </c>
      <c r="C1225" s="205" t="str">
        <f>+VLOOKUP(Tabla9[[#This Row],[Cod. Riesgo]],Tabla_Riesgos[[Número]:[Tipo de Riesgo]],6,FALSE)</f>
        <v>Operativo</v>
      </c>
      <c r="D1225" s="119" t="s">
        <v>12</v>
      </c>
      <c r="E1225" s="120" t="s">
        <v>32</v>
      </c>
      <c r="F1225" s="121"/>
      <c r="G1225" s="392" t="s">
        <v>231</v>
      </c>
      <c r="H1225" s="213" t="s">
        <v>544</v>
      </c>
      <c r="I1225" s="207" t="s">
        <v>486</v>
      </c>
      <c r="J1225" s="207" t="s">
        <v>490</v>
      </c>
      <c r="K1225" s="207" t="s">
        <v>494</v>
      </c>
      <c r="L1225" s="207" t="s">
        <v>499</v>
      </c>
      <c r="M1225" s="207" t="s">
        <v>503</v>
      </c>
      <c r="N1225" s="207" t="s">
        <v>508</v>
      </c>
      <c r="O1225" s="207" t="s">
        <v>512</v>
      </c>
      <c r="P1225" s="123">
        <f t="shared" si="80"/>
        <v>95</v>
      </c>
      <c r="Q1225" s="208" t="str">
        <f t="shared" si="81"/>
        <v>Moderado</v>
      </c>
      <c r="R1225" s="207" t="s">
        <v>516</v>
      </c>
      <c r="S1225" s="224" t="str">
        <f t="shared" si="82"/>
        <v>ModeradoFuerte</v>
      </c>
      <c r="T1225" s="224">
        <f>IFERROR(VLOOKUP(S1225,'Tablas de calculos'!$AU$16:$AV$24,2,FALSE),"")</f>
        <v>4</v>
      </c>
      <c r="U1225" s="208" t="str">
        <f>IFERROR(VLOOKUP(T1225,'Tablas de calculos'!$AV$16:$AY$24,4),"")</f>
        <v>Moderado</v>
      </c>
      <c r="V1225" s="207" t="s">
        <v>576</v>
      </c>
      <c r="W1225" s="207" t="s">
        <v>578</v>
      </c>
      <c r="X1225" s="123" t="str">
        <f t="shared" si="83"/>
        <v>ModeradoNo disminuyeDirectamente</v>
      </c>
      <c r="Y1225" s="208">
        <f>IFERROR(VLOOKUP(X1225,'Tablas de calculos'!$AZ$4:$BE$11,5,FALSE),"")</f>
        <v>0</v>
      </c>
      <c r="Z1225" s="208">
        <f>IFERROR(VLOOKUP(X1225,'Tablas de calculos'!$AZ$4:$BE$11,6,FALSE),"")</f>
        <v>1</v>
      </c>
    </row>
    <row r="1226" spans="1:26" ht="60" x14ac:dyDescent="0.25">
      <c r="A1226" s="232" t="s">
        <v>1194</v>
      </c>
      <c r="B1226" s="137">
        <v>26</v>
      </c>
      <c r="C1226" s="205" t="str">
        <f>+VLOOKUP(Tabla9[[#This Row],[Cod. Riesgo]],Tabla_Riesgos[[Número]:[Tipo de Riesgo]],6,FALSE)</f>
        <v>Operativo</v>
      </c>
      <c r="D1226" s="119" t="s">
        <v>12</v>
      </c>
      <c r="E1226" s="120" t="s">
        <v>32</v>
      </c>
      <c r="F1226" s="121"/>
      <c r="G1226" s="392" t="s">
        <v>232</v>
      </c>
      <c r="H1226" s="213" t="s">
        <v>544</v>
      </c>
      <c r="I1226" s="207" t="s">
        <v>486</v>
      </c>
      <c r="J1226" s="207" t="s">
        <v>490</v>
      </c>
      <c r="K1226" s="207" t="s">
        <v>494</v>
      </c>
      <c r="L1226" s="207" t="s">
        <v>499</v>
      </c>
      <c r="M1226" s="207" t="s">
        <v>503</v>
      </c>
      <c r="N1226" s="207" t="s">
        <v>508</v>
      </c>
      <c r="O1226" s="207" t="s">
        <v>512</v>
      </c>
      <c r="P1226" s="123">
        <f t="shared" si="80"/>
        <v>95</v>
      </c>
      <c r="Q1226" s="208" t="str">
        <f t="shared" si="81"/>
        <v>Moderado</v>
      </c>
      <c r="R1226" s="207" t="s">
        <v>516</v>
      </c>
      <c r="S1226" s="224" t="str">
        <f t="shared" si="82"/>
        <v>ModeradoFuerte</v>
      </c>
      <c r="T1226" s="224">
        <f>IFERROR(VLOOKUP(S1226,'Tablas de calculos'!$AU$16:$AV$24,2,FALSE),"")</f>
        <v>4</v>
      </c>
      <c r="U1226" s="208" t="str">
        <f>IFERROR(VLOOKUP(T1226,'Tablas de calculos'!$AV$16:$AY$24,4),"")</f>
        <v>Moderado</v>
      </c>
      <c r="V1226" s="207" t="s">
        <v>576</v>
      </c>
      <c r="W1226" s="207" t="s">
        <v>578</v>
      </c>
      <c r="X1226" s="123" t="str">
        <f t="shared" si="83"/>
        <v>ModeradoNo disminuyeDirectamente</v>
      </c>
      <c r="Y1226" s="208">
        <f>IFERROR(VLOOKUP(X1226,'Tablas de calculos'!$AZ$4:$BE$11,5,FALSE),"")</f>
        <v>0</v>
      </c>
      <c r="Z1226" s="208">
        <f>IFERROR(VLOOKUP(X1226,'Tablas de calculos'!$AZ$4:$BE$11,6,FALSE),"")</f>
        <v>1</v>
      </c>
    </row>
    <row r="1227" spans="1:26" ht="75" x14ac:dyDescent="0.25">
      <c r="A1227" s="232" t="s">
        <v>1194</v>
      </c>
      <c r="B1227" s="137">
        <v>28</v>
      </c>
      <c r="C1227" s="205" t="str">
        <f>+VLOOKUP(Tabla9[[#This Row],[Cod. Riesgo]],Tabla_Riesgos[[Número]:[Tipo de Riesgo]],6,FALSE)</f>
        <v>Estratégico</v>
      </c>
      <c r="D1227" s="119" t="s">
        <v>26</v>
      </c>
      <c r="E1227" s="120" t="s">
        <v>1155</v>
      </c>
      <c r="F1227" s="121"/>
      <c r="G1227" s="392" t="s">
        <v>233</v>
      </c>
      <c r="H1227" s="213"/>
      <c r="I1227" s="207"/>
      <c r="J1227" s="207"/>
      <c r="K1227" s="207"/>
      <c r="L1227" s="207"/>
      <c r="M1227" s="207"/>
      <c r="N1227" s="207"/>
      <c r="O1227" s="207"/>
      <c r="P1227" s="123">
        <f t="shared" si="80"/>
        <v>0</v>
      </c>
      <c r="Q1227" s="208" t="str">
        <f t="shared" si="81"/>
        <v>Debil</v>
      </c>
      <c r="R1227" s="207" t="s">
        <v>516</v>
      </c>
      <c r="S1227" s="224" t="str">
        <f t="shared" si="82"/>
        <v>DebilFuerte</v>
      </c>
      <c r="T1227" s="224">
        <f>IFERROR(VLOOKUP(S1227,'Tablas de calculos'!$AU$16:$AV$24,2,FALSE),"")</f>
        <v>7</v>
      </c>
      <c r="U1227" s="208" t="str">
        <f>IFERROR(VLOOKUP(T1227,'Tablas de calculos'!$AV$16:$AY$24,4),"")</f>
        <v>Débil</v>
      </c>
      <c r="V1227" s="207" t="s">
        <v>576</v>
      </c>
      <c r="W1227" s="207" t="s">
        <v>578</v>
      </c>
      <c r="X1227" s="123" t="str">
        <f t="shared" si="83"/>
        <v>DébilNo disminuyeDirectamente</v>
      </c>
      <c r="Y1227" s="208" t="str">
        <f>IFERROR(VLOOKUP(X1227,'Tablas de calculos'!$AZ$4:$BE$11,5,FALSE),"")</f>
        <v/>
      </c>
      <c r="Z1227" s="208" t="str">
        <f>IFERROR(VLOOKUP(X1227,'Tablas de calculos'!$AZ$4:$BE$11,6,FALSE),"")</f>
        <v/>
      </c>
    </row>
    <row r="1228" spans="1:26" ht="75" x14ac:dyDescent="0.25">
      <c r="A1228" s="232" t="s">
        <v>1194</v>
      </c>
      <c r="B1228" s="137">
        <v>28</v>
      </c>
      <c r="C1228" s="205" t="str">
        <f>+VLOOKUP(Tabla9[[#This Row],[Cod. Riesgo]],Tabla_Riesgos[[Número]:[Tipo de Riesgo]],6,FALSE)</f>
        <v>Estratégico</v>
      </c>
      <c r="D1228" s="119" t="s">
        <v>26</v>
      </c>
      <c r="E1228" s="120" t="s">
        <v>1155</v>
      </c>
      <c r="F1228" s="121"/>
      <c r="G1228" s="392" t="s">
        <v>234</v>
      </c>
      <c r="H1228" s="213"/>
      <c r="I1228" s="207"/>
      <c r="J1228" s="207"/>
      <c r="K1228" s="207"/>
      <c r="L1228" s="207"/>
      <c r="M1228" s="207"/>
      <c r="N1228" s="207"/>
      <c r="O1228" s="207"/>
      <c r="P1228" s="123">
        <f t="shared" si="80"/>
        <v>0</v>
      </c>
      <c r="Q1228" s="208" t="str">
        <f t="shared" si="81"/>
        <v>Debil</v>
      </c>
      <c r="R1228" s="207" t="s">
        <v>516</v>
      </c>
      <c r="S1228" s="224" t="str">
        <f t="shared" si="82"/>
        <v>DebilFuerte</v>
      </c>
      <c r="T1228" s="224">
        <f>IFERROR(VLOOKUP(S1228,'Tablas de calculos'!$AU$16:$AV$24,2,FALSE),"")</f>
        <v>7</v>
      </c>
      <c r="U1228" s="208" t="str">
        <f>IFERROR(VLOOKUP(T1228,'Tablas de calculos'!$AV$16:$AY$24,4),"")</f>
        <v>Débil</v>
      </c>
      <c r="V1228" s="207" t="s">
        <v>576</v>
      </c>
      <c r="W1228" s="207" t="s">
        <v>578</v>
      </c>
      <c r="X1228" s="123" t="str">
        <f t="shared" si="83"/>
        <v>DébilNo disminuyeDirectamente</v>
      </c>
      <c r="Y1228" s="208" t="str">
        <f>IFERROR(VLOOKUP(X1228,'Tablas de calculos'!$AZ$4:$BE$11,5,FALSE),"")</f>
        <v/>
      </c>
      <c r="Z1228" s="208" t="str">
        <f>IFERROR(VLOOKUP(X1228,'Tablas de calculos'!$AZ$4:$BE$11,6,FALSE),"")</f>
        <v/>
      </c>
    </row>
    <row r="1229" spans="1:26" ht="75" x14ac:dyDescent="0.25">
      <c r="A1229" s="232" t="s">
        <v>1194</v>
      </c>
      <c r="B1229" s="137">
        <v>28</v>
      </c>
      <c r="C1229" s="205" t="str">
        <f>+VLOOKUP(Tabla9[[#This Row],[Cod. Riesgo]],Tabla_Riesgos[[Número]:[Tipo de Riesgo]],6,FALSE)</f>
        <v>Estratégico</v>
      </c>
      <c r="D1229" s="119" t="s">
        <v>26</v>
      </c>
      <c r="E1229" s="120" t="s">
        <v>1155</v>
      </c>
      <c r="F1229" s="121"/>
      <c r="G1229" s="392" t="s">
        <v>235</v>
      </c>
      <c r="H1229" s="213"/>
      <c r="I1229" s="207"/>
      <c r="J1229" s="207"/>
      <c r="K1229" s="207"/>
      <c r="L1229" s="207"/>
      <c r="M1229" s="207"/>
      <c r="N1229" s="207"/>
      <c r="O1229" s="207"/>
      <c r="P1229" s="123">
        <f t="shared" si="80"/>
        <v>0</v>
      </c>
      <c r="Q1229" s="208" t="str">
        <f t="shared" si="81"/>
        <v>Debil</v>
      </c>
      <c r="R1229" s="207" t="s">
        <v>516</v>
      </c>
      <c r="S1229" s="224" t="str">
        <f t="shared" si="82"/>
        <v>DebilFuerte</v>
      </c>
      <c r="T1229" s="224">
        <f>IFERROR(VLOOKUP(S1229,'Tablas de calculos'!$AU$16:$AV$24,2,FALSE),"")</f>
        <v>7</v>
      </c>
      <c r="U1229" s="208" t="str">
        <f>IFERROR(VLOOKUP(T1229,'Tablas de calculos'!$AV$16:$AY$24,4),"")</f>
        <v>Débil</v>
      </c>
      <c r="V1229" s="207" t="s">
        <v>576</v>
      </c>
      <c r="W1229" s="207" t="s">
        <v>578</v>
      </c>
      <c r="X1229" s="123" t="str">
        <f t="shared" si="83"/>
        <v>DébilNo disminuyeDirectamente</v>
      </c>
      <c r="Y1229" s="208" t="str">
        <f>IFERROR(VLOOKUP(X1229,'Tablas de calculos'!$AZ$4:$BE$11,5,FALSE),"")</f>
        <v/>
      </c>
      <c r="Z1229" s="208" t="str">
        <f>IFERROR(VLOOKUP(X1229,'Tablas de calculos'!$AZ$4:$BE$11,6,FALSE),"")</f>
        <v/>
      </c>
    </row>
    <row r="1230" spans="1:26" ht="75" x14ac:dyDescent="0.25">
      <c r="A1230" s="232" t="s">
        <v>1194</v>
      </c>
      <c r="B1230" s="137">
        <v>28</v>
      </c>
      <c r="C1230" s="205" t="str">
        <f>+VLOOKUP(Tabla9[[#This Row],[Cod. Riesgo]],Tabla_Riesgos[[Número]:[Tipo de Riesgo]],6,FALSE)</f>
        <v>Estratégico</v>
      </c>
      <c r="D1230" s="119" t="s">
        <v>26</v>
      </c>
      <c r="E1230" s="120" t="s">
        <v>1155</v>
      </c>
      <c r="F1230" s="121"/>
      <c r="G1230" s="392" t="s">
        <v>236</v>
      </c>
      <c r="H1230" s="213"/>
      <c r="I1230" s="207"/>
      <c r="J1230" s="207"/>
      <c r="K1230" s="207"/>
      <c r="L1230" s="207"/>
      <c r="M1230" s="207"/>
      <c r="N1230" s="207"/>
      <c r="O1230" s="207"/>
      <c r="P1230" s="123">
        <f t="shared" si="80"/>
        <v>0</v>
      </c>
      <c r="Q1230" s="208" t="str">
        <f t="shared" si="81"/>
        <v>Debil</v>
      </c>
      <c r="R1230" s="207" t="s">
        <v>516</v>
      </c>
      <c r="S1230" s="224" t="str">
        <f t="shared" si="82"/>
        <v>DebilFuerte</v>
      </c>
      <c r="T1230" s="224">
        <f>IFERROR(VLOOKUP(S1230,'Tablas de calculos'!$AU$16:$AV$24,2,FALSE),"")</f>
        <v>7</v>
      </c>
      <c r="U1230" s="208" t="str">
        <f>IFERROR(VLOOKUP(T1230,'Tablas de calculos'!$AV$16:$AY$24,4),"")</f>
        <v>Débil</v>
      </c>
      <c r="V1230" s="207" t="s">
        <v>576</v>
      </c>
      <c r="W1230" s="207" t="s">
        <v>578</v>
      </c>
      <c r="X1230" s="123" t="str">
        <f t="shared" si="83"/>
        <v>DébilNo disminuyeDirectamente</v>
      </c>
      <c r="Y1230" s="208" t="str">
        <f>IFERROR(VLOOKUP(X1230,'Tablas de calculos'!$AZ$4:$BE$11,5,FALSE),"")</f>
        <v/>
      </c>
      <c r="Z1230" s="208" t="str">
        <f>IFERROR(VLOOKUP(X1230,'Tablas de calculos'!$AZ$4:$BE$11,6,FALSE),"")</f>
        <v/>
      </c>
    </row>
    <row r="1231" spans="1:26" ht="60" x14ac:dyDescent="0.25">
      <c r="A1231" s="232" t="s">
        <v>1194</v>
      </c>
      <c r="B1231" s="137">
        <v>30</v>
      </c>
      <c r="C1231" s="205" t="str">
        <f>+VLOOKUP(Tabla9[[#This Row],[Cod. Riesgo]],Tabla_Riesgos[[Número]:[Tipo de Riesgo]],6,FALSE)</f>
        <v>Operativo</v>
      </c>
      <c r="D1231" s="119" t="s">
        <v>35</v>
      </c>
      <c r="E1231" s="120" t="s">
        <v>36</v>
      </c>
      <c r="F1231" s="121"/>
      <c r="G1231" s="392" t="s">
        <v>237</v>
      </c>
      <c r="H1231" s="213"/>
      <c r="I1231" s="207"/>
      <c r="J1231" s="207"/>
      <c r="K1231" s="207"/>
      <c r="L1231" s="207"/>
      <c r="M1231" s="207"/>
      <c r="N1231" s="207"/>
      <c r="O1231" s="207"/>
      <c r="P1231" s="123">
        <f t="shared" si="80"/>
        <v>0</v>
      </c>
      <c r="Q1231" s="208" t="str">
        <f t="shared" si="81"/>
        <v>Debil</v>
      </c>
      <c r="R1231" s="207" t="s">
        <v>516</v>
      </c>
      <c r="S1231" s="224" t="str">
        <f t="shared" si="82"/>
        <v>DebilFuerte</v>
      </c>
      <c r="T1231" s="224">
        <f>IFERROR(VLOOKUP(S1231,'Tablas de calculos'!$AU$16:$AV$24,2,FALSE),"")</f>
        <v>7</v>
      </c>
      <c r="U1231" s="208" t="str">
        <f>IFERROR(VLOOKUP(T1231,'Tablas de calculos'!$AV$16:$AY$24,4),"")</f>
        <v>Débil</v>
      </c>
      <c r="V1231" s="207" t="s">
        <v>576</v>
      </c>
      <c r="W1231" s="207" t="s">
        <v>578</v>
      </c>
      <c r="X1231" s="123" t="str">
        <f t="shared" si="83"/>
        <v>DébilNo disminuyeDirectamente</v>
      </c>
      <c r="Y1231" s="208" t="str">
        <f>IFERROR(VLOOKUP(X1231,'Tablas de calculos'!$AZ$4:$BE$11,5,FALSE),"")</f>
        <v/>
      </c>
      <c r="Z1231" s="208" t="str">
        <f>IFERROR(VLOOKUP(X1231,'Tablas de calculos'!$AZ$4:$BE$11,6,FALSE),"")</f>
        <v/>
      </c>
    </row>
    <row r="1232" spans="1:26" ht="60" x14ac:dyDescent="0.25">
      <c r="A1232" s="232" t="s">
        <v>1194</v>
      </c>
      <c r="B1232" s="137">
        <v>30</v>
      </c>
      <c r="C1232" s="205" t="str">
        <f>+VLOOKUP(Tabla9[[#This Row],[Cod. Riesgo]],Tabla_Riesgos[[Número]:[Tipo de Riesgo]],6,FALSE)</f>
        <v>Operativo</v>
      </c>
      <c r="D1232" s="119" t="s">
        <v>35</v>
      </c>
      <c r="E1232" s="120" t="s">
        <v>36</v>
      </c>
      <c r="F1232" s="121"/>
      <c r="G1232" s="392" t="s">
        <v>238</v>
      </c>
      <c r="H1232" s="213"/>
      <c r="I1232" s="207"/>
      <c r="J1232" s="207"/>
      <c r="K1232" s="207"/>
      <c r="L1232" s="207"/>
      <c r="M1232" s="207"/>
      <c r="N1232" s="207"/>
      <c r="O1232" s="207"/>
      <c r="P1232" s="123">
        <f t="shared" si="80"/>
        <v>0</v>
      </c>
      <c r="Q1232" s="208" t="str">
        <f t="shared" si="81"/>
        <v>Debil</v>
      </c>
      <c r="R1232" s="207" t="s">
        <v>516</v>
      </c>
      <c r="S1232" s="224" t="str">
        <f t="shared" si="82"/>
        <v>DebilFuerte</v>
      </c>
      <c r="T1232" s="224">
        <f>IFERROR(VLOOKUP(S1232,'Tablas de calculos'!$AU$16:$AV$24,2,FALSE),"")</f>
        <v>7</v>
      </c>
      <c r="U1232" s="208" t="str">
        <f>IFERROR(VLOOKUP(T1232,'Tablas de calculos'!$AV$16:$AY$24,4),"")</f>
        <v>Débil</v>
      </c>
      <c r="V1232" s="207" t="s">
        <v>576</v>
      </c>
      <c r="W1232" s="207" t="s">
        <v>578</v>
      </c>
      <c r="X1232" s="123" t="str">
        <f t="shared" si="83"/>
        <v>DébilNo disminuyeDirectamente</v>
      </c>
      <c r="Y1232" s="208" t="str">
        <f>IFERROR(VLOOKUP(X1232,'Tablas de calculos'!$AZ$4:$BE$11,5,FALSE),"")</f>
        <v/>
      </c>
      <c r="Z1232" s="208" t="str">
        <f>IFERROR(VLOOKUP(X1232,'Tablas de calculos'!$AZ$4:$BE$11,6,FALSE),"")</f>
        <v/>
      </c>
    </row>
    <row r="1233" spans="1:26" ht="60" x14ac:dyDescent="0.25">
      <c r="A1233" s="232" t="s">
        <v>1194</v>
      </c>
      <c r="B1233" s="137">
        <v>30</v>
      </c>
      <c r="C1233" s="205" t="str">
        <f>+VLOOKUP(Tabla9[[#This Row],[Cod. Riesgo]],Tabla_Riesgos[[Número]:[Tipo de Riesgo]],6,FALSE)</f>
        <v>Operativo</v>
      </c>
      <c r="D1233" s="119" t="s">
        <v>35</v>
      </c>
      <c r="E1233" s="120" t="s">
        <v>36</v>
      </c>
      <c r="F1233" s="121"/>
      <c r="G1233" s="392" t="s">
        <v>239</v>
      </c>
      <c r="H1233" s="213"/>
      <c r="I1233" s="207"/>
      <c r="J1233" s="207"/>
      <c r="K1233" s="207"/>
      <c r="L1233" s="207"/>
      <c r="M1233" s="207"/>
      <c r="N1233" s="207"/>
      <c r="O1233" s="207"/>
      <c r="P1233" s="123">
        <f t="shared" si="80"/>
        <v>0</v>
      </c>
      <c r="Q1233" s="208" t="str">
        <f t="shared" si="81"/>
        <v>Debil</v>
      </c>
      <c r="R1233" s="207" t="s">
        <v>516</v>
      </c>
      <c r="S1233" s="224" t="str">
        <f t="shared" si="82"/>
        <v>DebilFuerte</v>
      </c>
      <c r="T1233" s="224">
        <f>IFERROR(VLOOKUP(S1233,'Tablas de calculos'!$AU$16:$AV$24,2,FALSE),"")</f>
        <v>7</v>
      </c>
      <c r="U1233" s="208" t="str">
        <f>IFERROR(VLOOKUP(T1233,'Tablas de calculos'!$AV$16:$AY$24,4),"")</f>
        <v>Débil</v>
      </c>
      <c r="V1233" s="207" t="s">
        <v>576</v>
      </c>
      <c r="W1233" s="207" t="s">
        <v>578</v>
      </c>
      <c r="X1233" s="123" t="str">
        <f t="shared" si="83"/>
        <v>DébilNo disminuyeDirectamente</v>
      </c>
      <c r="Y1233" s="208" t="str">
        <f>IFERROR(VLOOKUP(X1233,'Tablas de calculos'!$AZ$4:$BE$11,5,FALSE),"")</f>
        <v/>
      </c>
      <c r="Z1233" s="208" t="str">
        <f>IFERROR(VLOOKUP(X1233,'Tablas de calculos'!$AZ$4:$BE$11,6,FALSE),"")</f>
        <v/>
      </c>
    </row>
    <row r="1234" spans="1:26" ht="60" x14ac:dyDescent="0.25">
      <c r="A1234" s="232" t="s">
        <v>1194</v>
      </c>
      <c r="B1234" s="137">
        <v>30</v>
      </c>
      <c r="C1234" s="205" t="str">
        <f>+VLOOKUP(Tabla9[[#This Row],[Cod. Riesgo]],Tabla_Riesgos[[Número]:[Tipo de Riesgo]],6,FALSE)</f>
        <v>Operativo</v>
      </c>
      <c r="D1234" s="119" t="s">
        <v>35</v>
      </c>
      <c r="E1234" s="120" t="s">
        <v>36</v>
      </c>
      <c r="F1234" s="121"/>
      <c r="G1234" s="392" t="s">
        <v>240</v>
      </c>
      <c r="H1234" s="213"/>
      <c r="I1234" s="207"/>
      <c r="J1234" s="207"/>
      <c r="K1234" s="207"/>
      <c r="L1234" s="207"/>
      <c r="M1234" s="207"/>
      <c r="N1234" s="207"/>
      <c r="O1234" s="207"/>
      <c r="P1234" s="123">
        <f t="shared" si="80"/>
        <v>0</v>
      </c>
      <c r="Q1234" s="208" t="str">
        <f t="shared" si="81"/>
        <v>Debil</v>
      </c>
      <c r="R1234" s="207" t="s">
        <v>516</v>
      </c>
      <c r="S1234" s="224" t="str">
        <f t="shared" si="82"/>
        <v>DebilFuerte</v>
      </c>
      <c r="T1234" s="224">
        <f>IFERROR(VLOOKUP(S1234,'Tablas de calculos'!$AU$16:$AV$24,2,FALSE),"")</f>
        <v>7</v>
      </c>
      <c r="U1234" s="208" t="str">
        <f>IFERROR(VLOOKUP(T1234,'Tablas de calculos'!$AV$16:$AY$24,4),"")</f>
        <v>Débil</v>
      </c>
      <c r="V1234" s="207" t="s">
        <v>576</v>
      </c>
      <c r="W1234" s="207" t="s">
        <v>578</v>
      </c>
      <c r="X1234" s="123" t="str">
        <f t="shared" si="83"/>
        <v>DébilNo disminuyeDirectamente</v>
      </c>
      <c r="Y1234" s="208" t="str">
        <f>IFERROR(VLOOKUP(X1234,'Tablas de calculos'!$AZ$4:$BE$11,5,FALSE),"")</f>
        <v/>
      </c>
      <c r="Z1234" s="208" t="str">
        <f>IFERROR(VLOOKUP(X1234,'Tablas de calculos'!$AZ$4:$BE$11,6,FALSE),"")</f>
        <v/>
      </c>
    </row>
    <row r="1235" spans="1:26" ht="75" x14ac:dyDescent="0.25">
      <c r="A1235" s="232" t="s">
        <v>1194</v>
      </c>
      <c r="B1235" s="137">
        <v>30</v>
      </c>
      <c r="C1235" s="205" t="str">
        <f>+VLOOKUP(Tabla9[[#This Row],[Cod. Riesgo]],Tabla_Riesgos[[Número]:[Tipo de Riesgo]],6,FALSE)</f>
        <v>Operativo</v>
      </c>
      <c r="D1235" s="119" t="s">
        <v>35</v>
      </c>
      <c r="E1235" s="120" t="s">
        <v>36</v>
      </c>
      <c r="F1235" s="121"/>
      <c r="G1235" s="392" t="s">
        <v>241</v>
      </c>
      <c r="H1235" s="213"/>
      <c r="I1235" s="207"/>
      <c r="J1235" s="207"/>
      <c r="K1235" s="207"/>
      <c r="L1235" s="207"/>
      <c r="M1235" s="207"/>
      <c r="N1235" s="207"/>
      <c r="O1235" s="207"/>
      <c r="P1235" s="123">
        <f t="shared" si="80"/>
        <v>0</v>
      </c>
      <c r="Q1235" s="208" t="str">
        <f t="shared" si="81"/>
        <v>Debil</v>
      </c>
      <c r="R1235" s="207" t="s">
        <v>516</v>
      </c>
      <c r="S1235" s="224" t="str">
        <f t="shared" si="82"/>
        <v>DebilFuerte</v>
      </c>
      <c r="T1235" s="224">
        <f>IFERROR(VLOOKUP(S1235,'Tablas de calculos'!$AU$16:$AV$24,2,FALSE),"")</f>
        <v>7</v>
      </c>
      <c r="U1235" s="208" t="str">
        <f>IFERROR(VLOOKUP(T1235,'Tablas de calculos'!$AV$16:$AY$24,4),"")</f>
        <v>Débil</v>
      </c>
      <c r="V1235" s="207" t="s">
        <v>576</v>
      </c>
      <c r="W1235" s="207" t="s">
        <v>578</v>
      </c>
      <c r="X1235" s="123" t="str">
        <f t="shared" si="83"/>
        <v>DébilNo disminuyeDirectamente</v>
      </c>
      <c r="Y1235" s="208" t="str">
        <f>IFERROR(VLOOKUP(X1235,'Tablas de calculos'!$AZ$4:$BE$11,5,FALSE),"")</f>
        <v/>
      </c>
      <c r="Z1235" s="208" t="str">
        <f>IFERROR(VLOOKUP(X1235,'Tablas de calculos'!$AZ$4:$BE$11,6,FALSE),"")</f>
        <v/>
      </c>
    </row>
    <row r="1236" spans="1:26" ht="60" x14ac:dyDescent="0.25">
      <c r="A1236" s="232" t="s">
        <v>1194</v>
      </c>
      <c r="B1236" s="137">
        <v>30</v>
      </c>
      <c r="C1236" s="205" t="str">
        <f>+VLOOKUP(Tabla9[[#This Row],[Cod. Riesgo]],Tabla_Riesgos[[Número]:[Tipo de Riesgo]],6,FALSE)</f>
        <v>Operativo</v>
      </c>
      <c r="D1236" s="119" t="s">
        <v>35</v>
      </c>
      <c r="E1236" s="120" t="s">
        <v>36</v>
      </c>
      <c r="F1236" s="121"/>
      <c r="G1236" s="392" t="s">
        <v>242</v>
      </c>
      <c r="H1236" s="213"/>
      <c r="I1236" s="207"/>
      <c r="J1236" s="207"/>
      <c r="K1236" s="207"/>
      <c r="L1236" s="207"/>
      <c r="M1236" s="207"/>
      <c r="N1236" s="207"/>
      <c r="O1236" s="207"/>
      <c r="P1236" s="123">
        <f t="shared" si="80"/>
        <v>0</v>
      </c>
      <c r="Q1236" s="208" t="str">
        <f t="shared" si="81"/>
        <v>Debil</v>
      </c>
      <c r="R1236" s="207" t="s">
        <v>516</v>
      </c>
      <c r="S1236" s="224" t="str">
        <f t="shared" si="82"/>
        <v>DebilFuerte</v>
      </c>
      <c r="T1236" s="224">
        <f>IFERROR(VLOOKUP(S1236,'Tablas de calculos'!$AU$16:$AV$24,2,FALSE),"")</f>
        <v>7</v>
      </c>
      <c r="U1236" s="208" t="str">
        <f>IFERROR(VLOOKUP(T1236,'Tablas de calculos'!$AV$16:$AY$24,4),"")</f>
        <v>Débil</v>
      </c>
      <c r="V1236" s="207" t="s">
        <v>576</v>
      </c>
      <c r="W1236" s="207" t="s">
        <v>578</v>
      </c>
      <c r="X1236" s="123" t="str">
        <f t="shared" si="83"/>
        <v>DébilNo disminuyeDirectamente</v>
      </c>
      <c r="Y1236" s="208" t="str">
        <f>IFERROR(VLOOKUP(X1236,'Tablas de calculos'!$AZ$4:$BE$11,5,FALSE),"")</f>
        <v/>
      </c>
      <c r="Z1236" s="208" t="str">
        <f>IFERROR(VLOOKUP(X1236,'Tablas de calculos'!$AZ$4:$BE$11,6,FALSE),"")</f>
        <v/>
      </c>
    </row>
    <row r="1237" spans="1:26" ht="60" x14ac:dyDescent="0.25">
      <c r="A1237" s="232" t="s">
        <v>1194</v>
      </c>
      <c r="B1237" s="137">
        <v>30</v>
      </c>
      <c r="C1237" s="205" t="str">
        <f>+VLOOKUP(Tabla9[[#This Row],[Cod. Riesgo]],Tabla_Riesgos[[Número]:[Tipo de Riesgo]],6,FALSE)</f>
        <v>Operativo</v>
      </c>
      <c r="D1237" s="119" t="s">
        <v>35</v>
      </c>
      <c r="E1237" s="120" t="s">
        <v>36</v>
      </c>
      <c r="F1237" s="121"/>
      <c r="G1237" s="392" t="s">
        <v>243</v>
      </c>
      <c r="H1237" s="213"/>
      <c r="I1237" s="207"/>
      <c r="J1237" s="207"/>
      <c r="K1237" s="207"/>
      <c r="L1237" s="207"/>
      <c r="M1237" s="207"/>
      <c r="N1237" s="207"/>
      <c r="O1237" s="207"/>
      <c r="P1237" s="123">
        <f t="shared" si="80"/>
        <v>0</v>
      </c>
      <c r="Q1237" s="208" t="str">
        <f t="shared" si="81"/>
        <v>Debil</v>
      </c>
      <c r="R1237" s="207" t="s">
        <v>516</v>
      </c>
      <c r="S1237" s="224" t="str">
        <f t="shared" si="82"/>
        <v>DebilFuerte</v>
      </c>
      <c r="T1237" s="224">
        <f>IFERROR(VLOOKUP(S1237,'Tablas de calculos'!$AU$16:$AV$24,2,FALSE),"")</f>
        <v>7</v>
      </c>
      <c r="U1237" s="208" t="str">
        <f>IFERROR(VLOOKUP(T1237,'Tablas de calculos'!$AV$16:$AY$24,4),"")</f>
        <v>Débil</v>
      </c>
      <c r="V1237" s="207" t="s">
        <v>576</v>
      </c>
      <c r="W1237" s="207" t="s">
        <v>578</v>
      </c>
      <c r="X1237" s="123" t="str">
        <f t="shared" si="83"/>
        <v>DébilNo disminuyeDirectamente</v>
      </c>
      <c r="Y1237" s="208" t="str">
        <f>IFERROR(VLOOKUP(X1237,'Tablas de calculos'!$AZ$4:$BE$11,5,FALSE),"")</f>
        <v/>
      </c>
      <c r="Z1237" s="208" t="str">
        <f>IFERROR(VLOOKUP(X1237,'Tablas de calculos'!$AZ$4:$BE$11,6,FALSE),"")</f>
        <v/>
      </c>
    </row>
    <row r="1238" spans="1:26" ht="60" x14ac:dyDescent="0.25">
      <c r="A1238" s="232" t="s">
        <v>1194</v>
      </c>
      <c r="B1238" s="137">
        <v>30</v>
      </c>
      <c r="C1238" s="205" t="str">
        <f>+VLOOKUP(Tabla9[[#This Row],[Cod. Riesgo]],Tabla_Riesgos[[Número]:[Tipo de Riesgo]],6,FALSE)</f>
        <v>Operativo</v>
      </c>
      <c r="D1238" s="119" t="s">
        <v>35</v>
      </c>
      <c r="E1238" s="120" t="s">
        <v>36</v>
      </c>
      <c r="F1238" s="121"/>
      <c r="G1238" s="392" t="s">
        <v>244</v>
      </c>
      <c r="H1238" s="213"/>
      <c r="I1238" s="207"/>
      <c r="J1238" s="207"/>
      <c r="K1238" s="207"/>
      <c r="L1238" s="207"/>
      <c r="M1238" s="207"/>
      <c r="N1238" s="207"/>
      <c r="O1238" s="207"/>
      <c r="P1238" s="123">
        <f t="shared" si="80"/>
        <v>0</v>
      </c>
      <c r="Q1238" s="208" t="str">
        <f t="shared" si="81"/>
        <v>Debil</v>
      </c>
      <c r="R1238" s="207" t="s">
        <v>516</v>
      </c>
      <c r="S1238" s="224" t="str">
        <f t="shared" si="82"/>
        <v>DebilFuerte</v>
      </c>
      <c r="T1238" s="224">
        <f>IFERROR(VLOOKUP(S1238,'Tablas de calculos'!$AU$16:$AV$24,2,FALSE),"")</f>
        <v>7</v>
      </c>
      <c r="U1238" s="208" t="str">
        <f>IFERROR(VLOOKUP(T1238,'Tablas de calculos'!$AV$16:$AY$24,4),"")</f>
        <v>Débil</v>
      </c>
      <c r="V1238" s="207" t="s">
        <v>576</v>
      </c>
      <c r="W1238" s="207" t="s">
        <v>578</v>
      </c>
      <c r="X1238" s="123" t="str">
        <f t="shared" si="83"/>
        <v>DébilNo disminuyeDirectamente</v>
      </c>
      <c r="Y1238" s="208" t="str">
        <f>IFERROR(VLOOKUP(X1238,'Tablas de calculos'!$AZ$4:$BE$11,5,FALSE),"")</f>
        <v/>
      </c>
      <c r="Z1238" s="208" t="str">
        <f>IFERROR(VLOOKUP(X1238,'Tablas de calculos'!$AZ$4:$BE$11,6,FALSE),"")</f>
        <v/>
      </c>
    </row>
    <row r="1239" spans="1:26" ht="75" x14ac:dyDescent="0.25">
      <c r="A1239" s="232" t="s">
        <v>1194</v>
      </c>
      <c r="B1239" s="137">
        <v>31</v>
      </c>
      <c r="C1239" s="205" t="str">
        <f>+VLOOKUP(Tabla9[[#This Row],[Cod. Riesgo]],Tabla_Riesgos[[Número]:[Tipo de Riesgo]],6,FALSE)</f>
        <v>Estratégico</v>
      </c>
      <c r="D1239" s="119" t="s">
        <v>35</v>
      </c>
      <c r="E1239" s="120" t="s">
        <v>734</v>
      </c>
      <c r="F1239" s="121"/>
      <c r="G1239" s="392" t="s">
        <v>245</v>
      </c>
      <c r="H1239" s="213"/>
      <c r="I1239" s="207"/>
      <c r="J1239" s="207"/>
      <c r="K1239" s="207"/>
      <c r="L1239" s="207"/>
      <c r="M1239" s="207"/>
      <c r="N1239" s="207"/>
      <c r="O1239" s="207"/>
      <c r="P1239" s="123">
        <f t="shared" si="80"/>
        <v>0</v>
      </c>
      <c r="Q1239" s="208" t="str">
        <f t="shared" si="81"/>
        <v>Debil</v>
      </c>
      <c r="R1239" s="207" t="s">
        <v>516</v>
      </c>
      <c r="S1239" s="224" t="str">
        <f t="shared" si="82"/>
        <v>DebilFuerte</v>
      </c>
      <c r="T1239" s="224">
        <f>IFERROR(VLOOKUP(S1239,'Tablas de calculos'!$AU$16:$AV$24,2,FALSE),"")</f>
        <v>7</v>
      </c>
      <c r="U1239" s="208" t="str">
        <f>IFERROR(VLOOKUP(T1239,'Tablas de calculos'!$AV$16:$AY$24,4),"")</f>
        <v>Débil</v>
      </c>
      <c r="V1239" s="207" t="s">
        <v>576</v>
      </c>
      <c r="W1239" s="207" t="s">
        <v>578</v>
      </c>
      <c r="X1239" s="123" t="str">
        <f t="shared" si="83"/>
        <v>DébilNo disminuyeDirectamente</v>
      </c>
      <c r="Y1239" s="208" t="str">
        <f>IFERROR(VLOOKUP(X1239,'Tablas de calculos'!$AZ$4:$BE$11,5,FALSE),"")</f>
        <v/>
      </c>
      <c r="Z1239" s="208" t="str">
        <f>IFERROR(VLOOKUP(X1239,'Tablas de calculos'!$AZ$4:$BE$11,6,FALSE),"")</f>
        <v/>
      </c>
    </row>
    <row r="1240" spans="1:26" ht="75" x14ac:dyDescent="0.25">
      <c r="A1240" s="232" t="s">
        <v>1194</v>
      </c>
      <c r="B1240" s="137">
        <v>31</v>
      </c>
      <c r="C1240" s="205" t="str">
        <f>+VLOOKUP(Tabla9[[#This Row],[Cod. Riesgo]],Tabla_Riesgos[[Número]:[Tipo de Riesgo]],6,FALSE)</f>
        <v>Estratégico</v>
      </c>
      <c r="D1240" s="119" t="s">
        <v>35</v>
      </c>
      <c r="E1240" s="120" t="s">
        <v>734</v>
      </c>
      <c r="F1240" s="121"/>
      <c r="G1240" s="392" t="s">
        <v>246</v>
      </c>
      <c r="H1240" s="213"/>
      <c r="I1240" s="207"/>
      <c r="J1240" s="207"/>
      <c r="K1240" s="207"/>
      <c r="L1240" s="207"/>
      <c r="M1240" s="207"/>
      <c r="N1240" s="207"/>
      <c r="O1240" s="207"/>
      <c r="P1240" s="123">
        <f t="shared" si="80"/>
        <v>0</v>
      </c>
      <c r="Q1240" s="208" t="str">
        <f t="shared" si="81"/>
        <v>Debil</v>
      </c>
      <c r="R1240" s="207" t="s">
        <v>516</v>
      </c>
      <c r="S1240" s="224" t="str">
        <f t="shared" si="82"/>
        <v>DebilFuerte</v>
      </c>
      <c r="T1240" s="224">
        <f>IFERROR(VLOOKUP(S1240,'Tablas de calculos'!$AU$16:$AV$24,2,FALSE),"")</f>
        <v>7</v>
      </c>
      <c r="U1240" s="208" t="str">
        <f>IFERROR(VLOOKUP(T1240,'Tablas de calculos'!$AV$16:$AY$24,4),"")</f>
        <v>Débil</v>
      </c>
      <c r="V1240" s="207" t="s">
        <v>576</v>
      </c>
      <c r="W1240" s="207" t="s">
        <v>578</v>
      </c>
      <c r="X1240" s="123" t="str">
        <f t="shared" si="83"/>
        <v>DébilNo disminuyeDirectamente</v>
      </c>
      <c r="Y1240" s="208" t="str">
        <f>IFERROR(VLOOKUP(X1240,'Tablas de calculos'!$AZ$4:$BE$11,5,FALSE),"")</f>
        <v/>
      </c>
      <c r="Z1240" s="208" t="str">
        <f>IFERROR(VLOOKUP(X1240,'Tablas de calculos'!$AZ$4:$BE$11,6,FALSE),"")</f>
        <v/>
      </c>
    </row>
    <row r="1241" spans="1:26" ht="90" x14ac:dyDescent="0.25">
      <c r="A1241" s="232" t="s">
        <v>1194</v>
      </c>
      <c r="B1241" s="137">
        <v>31</v>
      </c>
      <c r="C1241" s="205" t="str">
        <f>+VLOOKUP(Tabla9[[#This Row],[Cod. Riesgo]],Tabla_Riesgos[[Número]:[Tipo de Riesgo]],6,FALSE)</f>
        <v>Estratégico</v>
      </c>
      <c r="D1241" s="119" t="s">
        <v>35</v>
      </c>
      <c r="E1241" s="120" t="s">
        <v>734</v>
      </c>
      <c r="F1241" s="121"/>
      <c r="G1241" s="392" t="s">
        <v>247</v>
      </c>
      <c r="H1241" s="213"/>
      <c r="I1241" s="207"/>
      <c r="J1241" s="207"/>
      <c r="K1241" s="207"/>
      <c r="L1241" s="207"/>
      <c r="M1241" s="207"/>
      <c r="N1241" s="207"/>
      <c r="O1241" s="207"/>
      <c r="P1241" s="123">
        <f t="shared" si="80"/>
        <v>0</v>
      </c>
      <c r="Q1241" s="208" t="str">
        <f t="shared" si="81"/>
        <v>Debil</v>
      </c>
      <c r="R1241" s="207" t="s">
        <v>516</v>
      </c>
      <c r="S1241" s="224" t="str">
        <f t="shared" si="82"/>
        <v>DebilFuerte</v>
      </c>
      <c r="T1241" s="224">
        <f>IFERROR(VLOOKUP(S1241,'Tablas de calculos'!$AU$16:$AV$24,2,FALSE),"")</f>
        <v>7</v>
      </c>
      <c r="U1241" s="208" t="str">
        <f>IFERROR(VLOOKUP(T1241,'Tablas de calculos'!$AV$16:$AY$24,4),"")</f>
        <v>Débil</v>
      </c>
      <c r="V1241" s="207" t="s">
        <v>576</v>
      </c>
      <c r="W1241" s="207" t="s">
        <v>578</v>
      </c>
      <c r="X1241" s="123" t="str">
        <f t="shared" si="83"/>
        <v>DébilNo disminuyeDirectamente</v>
      </c>
      <c r="Y1241" s="208" t="str">
        <f>IFERROR(VLOOKUP(X1241,'Tablas de calculos'!$AZ$4:$BE$11,5,FALSE),"")</f>
        <v/>
      </c>
      <c r="Z1241" s="208" t="str">
        <f>IFERROR(VLOOKUP(X1241,'Tablas de calculos'!$AZ$4:$BE$11,6,FALSE),"")</f>
        <v/>
      </c>
    </row>
    <row r="1242" spans="1:26" ht="75" x14ac:dyDescent="0.25">
      <c r="A1242" s="232" t="s">
        <v>1194</v>
      </c>
      <c r="B1242" s="137">
        <v>31</v>
      </c>
      <c r="C1242" s="205" t="str">
        <f>+VLOOKUP(Tabla9[[#This Row],[Cod. Riesgo]],Tabla_Riesgos[[Número]:[Tipo de Riesgo]],6,FALSE)</f>
        <v>Estratégico</v>
      </c>
      <c r="D1242" s="119" t="s">
        <v>35</v>
      </c>
      <c r="E1242" s="120" t="s">
        <v>734</v>
      </c>
      <c r="F1242" s="121"/>
      <c r="G1242" s="392" t="s">
        <v>248</v>
      </c>
      <c r="H1242" s="213"/>
      <c r="I1242" s="207"/>
      <c r="J1242" s="207"/>
      <c r="K1242" s="207"/>
      <c r="L1242" s="207"/>
      <c r="M1242" s="207"/>
      <c r="N1242" s="207"/>
      <c r="O1242" s="207"/>
      <c r="P1242" s="123">
        <f t="shared" si="80"/>
        <v>0</v>
      </c>
      <c r="Q1242" s="208" t="str">
        <f t="shared" si="81"/>
        <v>Debil</v>
      </c>
      <c r="R1242" s="207" t="s">
        <v>516</v>
      </c>
      <c r="S1242" s="224" t="str">
        <f t="shared" si="82"/>
        <v>DebilFuerte</v>
      </c>
      <c r="T1242" s="224">
        <f>IFERROR(VLOOKUP(S1242,'Tablas de calculos'!$AU$16:$AV$24,2,FALSE),"")</f>
        <v>7</v>
      </c>
      <c r="U1242" s="208" t="str">
        <f>IFERROR(VLOOKUP(T1242,'Tablas de calculos'!$AV$16:$AY$24,4),"")</f>
        <v>Débil</v>
      </c>
      <c r="V1242" s="207" t="s">
        <v>576</v>
      </c>
      <c r="W1242" s="207" t="s">
        <v>578</v>
      </c>
      <c r="X1242" s="123" t="str">
        <f t="shared" si="83"/>
        <v>DébilNo disminuyeDirectamente</v>
      </c>
      <c r="Y1242" s="208" t="str">
        <f>IFERROR(VLOOKUP(X1242,'Tablas de calculos'!$AZ$4:$BE$11,5,FALSE),"")</f>
        <v/>
      </c>
      <c r="Z1242" s="208" t="str">
        <f>IFERROR(VLOOKUP(X1242,'Tablas de calculos'!$AZ$4:$BE$11,6,FALSE),"")</f>
        <v/>
      </c>
    </row>
    <row r="1243" spans="1:26" ht="75" x14ac:dyDescent="0.25">
      <c r="A1243" s="232" t="s">
        <v>1194</v>
      </c>
      <c r="B1243" s="137">
        <v>31</v>
      </c>
      <c r="C1243" s="205" t="str">
        <f>+VLOOKUP(Tabla9[[#This Row],[Cod. Riesgo]],Tabla_Riesgos[[Número]:[Tipo de Riesgo]],6,FALSE)</f>
        <v>Estratégico</v>
      </c>
      <c r="D1243" s="119" t="s">
        <v>35</v>
      </c>
      <c r="E1243" s="120" t="s">
        <v>734</v>
      </c>
      <c r="F1243" s="121"/>
      <c r="G1243" s="392" t="s">
        <v>249</v>
      </c>
      <c r="H1243" s="213"/>
      <c r="I1243" s="207"/>
      <c r="J1243" s="207"/>
      <c r="K1243" s="207"/>
      <c r="L1243" s="207"/>
      <c r="M1243" s="207"/>
      <c r="N1243" s="207"/>
      <c r="O1243" s="207"/>
      <c r="P1243" s="123">
        <f t="shared" si="80"/>
        <v>0</v>
      </c>
      <c r="Q1243" s="208" t="str">
        <f t="shared" si="81"/>
        <v>Debil</v>
      </c>
      <c r="R1243" s="207" t="s">
        <v>516</v>
      </c>
      <c r="S1243" s="224" t="str">
        <f t="shared" si="82"/>
        <v>DebilFuerte</v>
      </c>
      <c r="T1243" s="224">
        <f>IFERROR(VLOOKUP(S1243,'Tablas de calculos'!$AU$16:$AV$24,2,FALSE),"")</f>
        <v>7</v>
      </c>
      <c r="U1243" s="208" t="str">
        <f>IFERROR(VLOOKUP(T1243,'Tablas de calculos'!$AV$16:$AY$24,4),"")</f>
        <v>Débil</v>
      </c>
      <c r="V1243" s="207" t="s">
        <v>576</v>
      </c>
      <c r="W1243" s="207" t="s">
        <v>578</v>
      </c>
      <c r="X1243" s="123" t="str">
        <f t="shared" si="83"/>
        <v>DébilNo disminuyeDirectamente</v>
      </c>
      <c r="Y1243" s="208" t="str">
        <f>IFERROR(VLOOKUP(X1243,'Tablas de calculos'!$AZ$4:$BE$11,5,FALSE),"")</f>
        <v/>
      </c>
      <c r="Z1243" s="208" t="str">
        <f>IFERROR(VLOOKUP(X1243,'Tablas de calculos'!$AZ$4:$BE$11,6,FALSE),"")</f>
        <v/>
      </c>
    </row>
    <row r="1244" spans="1:26" ht="75" x14ac:dyDescent="0.25">
      <c r="A1244" s="232" t="s">
        <v>1194</v>
      </c>
      <c r="B1244" s="137">
        <v>33</v>
      </c>
      <c r="C1244" s="205" t="str">
        <f>+VLOOKUP(Tabla9[[#This Row],[Cod. Riesgo]],Tabla_Riesgos[[Número]:[Tipo de Riesgo]],6,FALSE)</f>
        <v>Estratégico</v>
      </c>
      <c r="D1244" s="119" t="s">
        <v>38</v>
      </c>
      <c r="E1244" s="120" t="s">
        <v>39</v>
      </c>
      <c r="F1244" s="121"/>
      <c r="G1244" s="392" t="s">
        <v>250</v>
      </c>
      <c r="H1244" s="213"/>
      <c r="I1244" s="207"/>
      <c r="J1244" s="207"/>
      <c r="K1244" s="207"/>
      <c r="L1244" s="207"/>
      <c r="M1244" s="207"/>
      <c r="N1244" s="207"/>
      <c r="O1244" s="207"/>
      <c r="P1244" s="123">
        <f t="shared" si="80"/>
        <v>0</v>
      </c>
      <c r="Q1244" s="208" t="str">
        <f t="shared" si="81"/>
        <v>Debil</v>
      </c>
      <c r="R1244" s="207" t="s">
        <v>516</v>
      </c>
      <c r="S1244" s="224" t="str">
        <f t="shared" si="82"/>
        <v>DebilFuerte</v>
      </c>
      <c r="T1244" s="224">
        <f>IFERROR(VLOOKUP(S1244,'Tablas de calculos'!$AU$16:$AV$24,2,FALSE),"")</f>
        <v>7</v>
      </c>
      <c r="U1244" s="208" t="str">
        <f>IFERROR(VLOOKUP(T1244,'Tablas de calculos'!$AV$16:$AY$24,4),"")</f>
        <v>Débil</v>
      </c>
      <c r="V1244" s="207" t="s">
        <v>576</v>
      </c>
      <c r="W1244" s="207" t="s">
        <v>578</v>
      </c>
      <c r="X1244" s="123" t="str">
        <f t="shared" si="83"/>
        <v>DébilNo disminuyeDirectamente</v>
      </c>
      <c r="Y1244" s="208" t="str">
        <f>IFERROR(VLOOKUP(X1244,'Tablas de calculos'!$AZ$4:$BE$11,5,FALSE),"")</f>
        <v/>
      </c>
      <c r="Z1244" s="208" t="str">
        <f>IFERROR(VLOOKUP(X1244,'Tablas de calculos'!$AZ$4:$BE$11,6,FALSE),"")</f>
        <v/>
      </c>
    </row>
    <row r="1245" spans="1:26" ht="45" x14ac:dyDescent="0.25">
      <c r="A1245" s="232" t="s">
        <v>1194</v>
      </c>
      <c r="B1245" s="137">
        <v>33</v>
      </c>
      <c r="C1245" s="205" t="str">
        <f>+VLOOKUP(Tabla9[[#This Row],[Cod. Riesgo]],Tabla_Riesgos[[Número]:[Tipo de Riesgo]],6,FALSE)</f>
        <v>Estratégico</v>
      </c>
      <c r="D1245" s="119" t="s">
        <v>38</v>
      </c>
      <c r="E1245" s="120" t="s">
        <v>39</v>
      </c>
      <c r="F1245" s="121"/>
      <c r="G1245" s="392" t="s">
        <v>251</v>
      </c>
      <c r="H1245" s="213"/>
      <c r="I1245" s="207"/>
      <c r="J1245" s="207"/>
      <c r="K1245" s="207"/>
      <c r="L1245" s="207"/>
      <c r="M1245" s="207"/>
      <c r="N1245" s="207"/>
      <c r="O1245" s="207"/>
      <c r="P1245" s="123">
        <f t="shared" si="80"/>
        <v>0</v>
      </c>
      <c r="Q1245" s="208" t="str">
        <f t="shared" si="81"/>
        <v>Debil</v>
      </c>
      <c r="R1245" s="207" t="s">
        <v>516</v>
      </c>
      <c r="S1245" s="224" t="str">
        <f t="shared" si="82"/>
        <v>DebilFuerte</v>
      </c>
      <c r="T1245" s="224">
        <f>IFERROR(VLOOKUP(S1245,'Tablas de calculos'!$AU$16:$AV$24,2,FALSE),"")</f>
        <v>7</v>
      </c>
      <c r="U1245" s="208" t="str">
        <f>IFERROR(VLOOKUP(T1245,'Tablas de calculos'!$AV$16:$AY$24,4),"")</f>
        <v>Débil</v>
      </c>
      <c r="V1245" s="207" t="s">
        <v>576</v>
      </c>
      <c r="W1245" s="207" t="s">
        <v>578</v>
      </c>
      <c r="X1245" s="123" t="str">
        <f t="shared" si="83"/>
        <v>DébilNo disminuyeDirectamente</v>
      </c>
      <c r="Y1245" s="208" t="str">
        <f>IFERROR(VLOOKUP(X1245,'Tablas de calculos'!$AZ$4:$BE$11,5,FALSE),"")</f>
        <v/>
      </c>
      <c r="Z1245" s="208" t="str">
        <f>IFERROR(VLOOKUP(X1245,'Tablas de calculos'!$AZ$4:$BE$11,6,FALSE),"")</f>
        <v/>
      </c>
    </row>
    <row r="1246" spans="1:26" ht="30" x14ac:dyDescent="0.25">
      <c r="A1246" s="232" t="s">
        <v>1194</v>
      </c>
      <c r="B1246" s="137">
        <v>33</v>
      </c>
      <c r="C1246" s="205" t="str">
        <f>+VLOOKUP(Tabla9[[#This Row],[Cod. Riesgo]],Tabla_Riesgos[[Número]:[Tipo de Riesgo]],6,FALSE)</f>
        <v>Estratégico</v>
      </c>
      <c r="D1246" s="119" t="s">
        <v>38</v>
      </c>
      <c r="E1246" s="120" t="s">
        <v>39</v>
      </c>
      <c r="F1246" s="121"/>
      <c r="G1246" s="392" t="s">
        <v>252</v>
      </c>
      <c r="H1246" s="213"/>
      <c r="I1246" s="207"/>
      <c r="J1246" s="207"/>
      <c r="K1246" s="207"/>
      <c r="L1246" s="207"/>
      <c r="M1246" s="207"/>
      <c r="N1246" s="207"/>
      <c r="O1246" s="207"/>
      <c r="P1246" s="123">
        <f t="shared" si="80"/>
        <v>0</v>
      </c>
      <c r="Q1246" s="208" t="str">
        <f t="shared" si="81"/>
        <v>Debil</v>
      </c>
      <c r="R1246" s="207" t="s">
        <v>516</v>
      </c>
      <c r="S1246" s="224" t="str">
        <f t="shared" si="82"/>
        <v>DebilFuerte</v>
      </c>
      <c r="T1246" s="224">
        <f>IFERROR(VLOOKUP(S1246,'Tablas de calculos'!$AU$16:$AV$24,2,FALSE),"")</f>
        <v>7</v>
      </c>
      <c r="U1246" s="208" t="str">
        <f>IFERROR(VLOOKUP(T1246,'Tablas de calculos'!$AV$16:$AY$24,4),"")</f>
        <v>Débil</v>
      </c>
      <c r="V1246" s="207" t="s">
        <v>576</v>
      </c>
      <c r="W1246" s="207" t="s">
        <v>578</v>
      </c>
      <c r="X1246" s="123" t="str">
        <f t="shared" si="83"/>
        <v>DébilNo disminuyeDirectamente</v>
      </c>
      <c r="Y1246" s="208" t="str">
        <f>IFERROR(VLOOKUP(X1246,'Tablas de calculos'!$AZ$4:$BE$11,5,FALSE),"")</f>
        <v/>
      </c>
      <c r="Z1246" s="208" t="str">
        <f>IFERROR(VLOOKUP(X1246,'Tablas de calculos'!$AZ$4:$BE$11,6,FALSE),"")</f>
        <v/>
      </c>
    </row>
    <row r="1247" spans="1:26" ht="45" x14ac:dyDescent="0.25">
      <c r="A1247" s="232" t="s">
        <v>1194</v>
      </c>
      <c r="B1247" s="137">
        <v>33</v>
      </c>
      <c r="C1247" s="205" t="str">
        <f>+VLOOKUP(Tabla9[[#This Row],[Cod. Riesgo]],Tabla_Riesgos[[Número]:[Tipo de Riesgo]],6,FALSE)</f>
        <v>Estratégico</v>
      </c>
      <c r="D1247" s="119" t="s">
        <v>38</v>
      </c>
      <c r="E1247" s="120" t="s">
        <v>39</v>
      </c>
      <c r="F1247" s="121"/>
      <c r="G1247" s="392" t="s">
        <v>253</v>
      </c>
      <c r="H1247" s="213"/>
      <c r="I1247" s="207"/>
      <c r="J1247" s="207"/>
      <c r="K1247" s="207"/>
      <c r="L1247" s="207"/>
      <c r="M1247" s="207"/>
      <c r="N1247" s="207"/>
      <c r="O1247" s="207"/>
      <c r="P1247" s="123">
        <f t="shared" si="80"/>
        <v>0</v>
      </c>
      <c r="Q1247" s="208" t="str">
        <f t="shared" si="81"/>
        <v>Debil</v>
      </c>
      <c r="R1247" s="207" t="s">
        <v>516</v>
      </c>
      <c r="S1247" s="224" t="str">
        <f t="shared" si="82"/>
        <v>DebilFuerte</v>
      </c>
      <c r="T1247" s="224">
        <f>IFERROR(VLOOKUP(S1247,'Tablas de calculos'!$AU$16:$AV$24,2,FALSE),"")</f>
        <v>7</v>
      </c>
      <c r="U1247" s="208" t="str">
        <f>IFERROR(VLOOKUP(T1247,'Tablas de calculos'!$AV$16:$AY$24,4),"")</f>
        <v>Débil</v>
      </c>
      <c r="V1247" s="207" t="s">
        <v>576</v>
      </c>
      <c r="W1247" s="207" t="s">
        <v>578</v>
      </c>
      <c r="X1247" s="123" t="str">
        <f t="shared" si="83"/>
        <v>DébilNo disminuyeDirectamente</v>
      </c>
      <c r="Y1247" s="208" t="str">
        <f>IFERROR(VLOOKUP(X1247,'Tablas de calculos'!$AZ$4:$BE$11,5,FALSE),"")</f>
        <v/>
      </c>
      <c r="Z1247" s="208" t="str">
        <f>IFERROR(VLOOKUP(X1247,'Tablas de calculos'!$AZ$4:$BE$11,6,FALSE),"")</f>
        <v/>
      </c>
    </row>
    <row r="1248" spans="1:26" ht="45" x14ac:dyDescent="0.25">
      <c r="A1248" s="232" t="s">
        <v>1194</v>
      </c>
      <c r="B1248" s="137">
        <v>34</v>
      </c>
      <c r="C1248" s="205" t="str">
        <f>+VLOOKUP(Tabla9[[#This Row],[Cod. Riesgo]],Tabla_Riesgos[[Número]:[Tipo de Riesgo]],6,FALSE)</f>
        <v>Operativo</v>
      </c>
      <c r="D1248" s="119" t="s">
        <v>38</v>
      </c>
      <c r="E1248" s="120" t="s">
        <v>662</v>
      </c>
      <c r="F1248" s="121"/>
      <c r="G1248" s="392" t="s">
        <v>254</v>
      </c>
      <c r="H1248" s="213"/>
      <c r="I1248" s="207"/>
      <c r="J1248" s="207"/>
      <c r="K1248" s="207"/>
      <c r="L1248" s="207"/>
      <c r="M1248" s="207"/>
      <c r="N1248" s="207"/>
      <c r="O1248" s="207"/>
      <c r="P1248" s="123">
        <f t="shared" si="80"/>
        <v>0</v>
      </c>
      <c r="Q1248" s="208" t="str">
        <f t="shared" si="81"/>
        <v>Debil</v>
      </c>
      <c r="R1248" s="207" t="s">
        <v>516</v>
      </c>
      <c r="S1248" s="224" t="str">
        <f t="shared" si="82"/>
        <v>DebilFuerte</v>
      </c>
      <c r="T1248" s="224">
        <f>IFERROR(VLOOKUP(S1248,'Tablas de calculos'!$AU$16:$AV$24,2,FALSE),"")</f>
        <v>7</v>
      </c>
      <c r="U1248" s="208" t="str">
        <f>IFERROR(VLOOKUP(T1248,'Tablas de calculos'!$AV$16:$AY$24,4),"")</f>
        <v>Débil</v>
      </c>
      <c r="V1248" s="207" t="s">
        <v>576</v>
      </c>
      <c r="W1248" s="207" t="s">
        <v>578</v>
      </c>
      <c r="X1248" s="123" t="str">
        <f t="shared" si="83"/>
        <v>DébilNo disminuyeDirectamente</v>
      </c>
      <c r="Y1248" s="208" t="str">
        <f>IFERROR(VLOOKUP(X1248,'Tablas de calculos'!$AZ$4:$BE$11,5,FALSE),"")</f>
        <v/>
      </c>
      <c r="Z1248" s="208" t="str">
        <f>IFERROR(VLOOKUP(X1248,'Tablas de calculos'!$AZ$4:$BE$11,6,FALSE),"")</f>
        <v/>
      </c>
    </row>
    <row r="1249" spans="1:26" ht="45" x14ac:dyDescent="0.25">
      <c r="A1249" s="232" t="s">
        <v>1194</v>
      </c>
      <c r="B1249" s="137">
        <v>34</v>
      </c>
      <c r="C1249" s="205" t="str">
        <f>+VLOOKUP(Tabla9[[#This Row],[Cod. Riesgo]],Tabla_Riesgos[[Número]:[Tipo de Riesgo]],6,FALSE)</f>
        <v>Operativo</v>
      </c>
      <c r="D1249" s="119" t="s">
        <v>38</v>
      </c>
      <c r="E1249" s="120" t="s">
        <v>662</v>
      </c>
      <c r="F1249" s="121"/>
      <c r="G1249" s="392" t="s">
        <v>255</v>
      </c>
      <c r="H1249" s="213"/>
      <c r="I1249" s="207"/>
      <c r="J1249" s="207"/>
      <c r="K1249" s="207"/>
      <c r="L1249" s="207"/>
      <c r="M1249" s="207"/>
      <c r="N1249" s="207"/>
      <c r="O1249" s="207"/>
      <c r="P1249" s="123">
        <f t="shared" si="80"/>
        <v>0</v>
      </c>
      <c r="Q1249" s="208" t="str">
        <f t="shared" si="81"/>
        <v>Debil</v>
      </c>
      <c r="R1249" s="207" t="s">
        <v>516</v>
      </c>
      <c r="S1249" s="224" t="str">
        <f t="shared" si="82"/>
        <v>DebilFuerte</v>
      </c>
      <c r="T1249" s="224">
        <f>IFERROR(VLOOKUP(S1249,'Tablas de calculos'!$AU$16:$AV$24,2,FALSE),"")</f>
        <v>7</v>
      </c>
      <c r="U1249" s="208" t="str">
        <f>IFERROR(VLOOKUP(T1249,'Tablas de calculos'!$AV$16:$AY$24,4),"")</f>
        <v>Débil</v>
      </c>
      <c r="V1249" s="207" t="s">
        <v>576</v>
      </c>
      <c r="W1249" s="207" t="s">
        <v>578</v>
      </c>
      <c r="X1249" s="123" t="str">
        <f t="shared" si="83"/>
        <v>DébilNo disminuyeDirectamente</v>
      </c>
      <c r="Y1249" s="208" t="str">
        <f>IFERROR(VLOOKUP(X1249,'Tablas de calculos'!$AZ$4:$BE$11,5,FALSE),"")</f>
        <v/>
      </c>
      <c r="Z1249" s="208" t="str">
        <f>IFERROR(VLOOKUP(X1249,'Tablas de calculos'!$AZ$4:$BE$11,6,FALSE),"")</f>
        <v/>
      </c>
    </row>
    <row r="1250" spans="1:26" ht="60" x14ac:dyDescent="0.25">
      <c r="A1250" s="232" t="s">
        <v>1194</v>
      </c>
      <c r="B1250" s="137">
        <v>35</v>
      </c>
      <c r="C1250" s="205" t="str">
        <f>+VLOOKUP(Tabla9[[#This Row],[Cod. Riesgo]],Tabla_Riesgos[[Número]:[Tipo de Riesgo]],6,FALSE)</f>
        <v>Operativo</v>
      </c>
      <c r="D1250" s="119" t="s">
        <v>38</v>
      </c>
      <c r="E1250" s="120" t="s">
        <v>40</v>
      </c>
      <c r="F1250" s="121"/>
      <c r="G1250" s="392" t="s">
        <v>256</v>
      </c>
      <c r="H1250" s="213"/>
      <c r="I1250" s="207"/>
      <c r="J1250" s="207"/>
      <c r="K1250" s="207"/>
      <c r="L1250" s="207"/>
      <c r="M1250" s="207"/>
      <c r="N1250" s="207"/>
      <c r="O1250" s="207"/>
      <c r="P1250" s="123">
        <f t="shared" si="80"/>
        <v>0</v>
      </c>
      <c r="Q1250" s="208" t="str">
        <f t="shared" si="81"/>
        <v>Debil</v>
      </c>
      <c r="R1250" s="207" t="s">
        <v>516</v>
      </c>
      <c r="S1250" s="224" t="str">
        <f t="shared" si="82"/>
        <v>DebilFuerte</v>
      </c>
      <c r="T1250" s="224">
        <f>IFERROR(VLOOKUP(S1250,'Tablas de calculos'!$AU$16:$AV$24,2,FALSE),"")</f>
        <v>7</v>
      </c>
      <c r="U1250" s="208" t="str">
        <f>IFERROR(VLOOKUP(T1250,'Tablas de calculos'!$AV$16:$AY$24,4),"")</f>
        <v>Débil</v>
      </c>
      <c r="V1250" s="207" t="s">
        <v>576</v>
      </c>
      <c r="W1250" s="207" t="s">
        <v>578</v>
      </c>
      <c r="X1250" s="123" t="str">
        <f t="shared" si="83"/>
        <v>DébilNo disminuyeDirectamente</v>
      </c>
      <c r="Y1250" s="208" t="str">
        <f>IFERROR(VLOOKUP(X1250,'Tablas de calculos'!$AZ$4:$BE$11,5,FALSE),"")</f>
        <v/>
      </c>
      <c r="Z1250" s="208" t="str">
        <f>IFERROR(VLOOKUP(X1250,'Tablas de calculos'!$AZ$4:$BE$11,6,FALSE),"")</f>
        <v/>
      </c>
    </row>
    <row r="1251" spans="1:26" ht="45" x14ac:dyDescent="0.25">
      <c r="A1251" s="232" t="s">
        <v>1194</v>
      </c>
      <c r="B1251" s="137">
        <v>35</v>
      </c>
      <c r="C1251" s="205" t="str">
        <f>+VLOOKUP(Tabla9[[#This Row],[Cod. Riesgo]],Tabla_Riesgos[[Número]:[Tipo de Riesgo]],6,FALSE)</f>
        <v>Operativo</v>
      </c>
      <c r="D1251" s="119" t="s">
        <v>38</v>
      </c>
      <c r="E1251" s="120" t="s">
        <v>40</v>
      </c>
      <c r="F1251" s="121"/>
      <c r="G1251" s="392" t="s">
        <v>257</v>
      </c>
      <c r="H1251" s="213"/>
      <c r="I1251" s="207"/>
      <c r="J1251" s="207"/>
      <c r="K1251" s="207"/>
      <c r="L1251" s="207"/>
      <c r="M1251" s="207"/>
      <c r="N1251" s="207"/>
      <c r="O1251" s="207"/>
      <c r="P1251" s="123">
        <f t="shared" si="80"/>
        <v>0</v>
      </c>
      <c r="Q1251" s="208" t="str">
        <f t="shared" si="81"/>
        <v>Debil</v>
      </c>
      <c r="R1251" s="207" t="s">
        <v>516</v>
      </c>
      <c r="S1251" s="224" t="str">
        <f t="shared" si="82"/>
        <v>DebilFuerte</v>
      </c>
      <c r="T1251" s="224">
        <f>IFERROR(VLOOKUP(S1251,'Tablas de calculos'!$AU$16:$AV$24,2,FALSE),"")</f>
        <v>7</v>
      </c>
      <c r="U1251" s="208" t="str">
        <f>IFERROR(VLOOKUP(T1251,'Tablas de calculos'!$AV$16:$AY$24,4),"")</f>
        <v>Débil</v>
      </c>
      <c r="V1251" s="207" t="s">
        <v>576</v>
      </c>
      <c r="W1251" s="207" t="s">
        <v>578</v>
      </c>
      <c r="X1251" s="123" t="str">
        <f t="shared" si="83"/>
        <v>DébilNo disminuyeDirectamente</v>
      </c>
      <c r="Y1251" s="208" t="str">
        <f>IFERROR(VLOOKUP(X1251,'Tablas de calculos'!$AZ$4:$BE$11,5,FALSE),"")</f>
        <v/>
      </c>
      <c r="Z1251" s="208" t="str">
        <f>IFERROR(VLOOKUP(X1251,'Tablas de calculos'!$AZ$4:$BE$11,6,FALSE),"")</f>
        <v/>
      </c>
    </row>
    <row r="1252" spans="1:26" ht="60" x14ac:dyDescent="0.25">
      <c r="A1252" s="232" t="s">
        <v>1194</v>
      </c>
      <c r="B1252" s="137">
        <v>35</v>
      </c>
      <c r="C1252" s="205" t="str">
        <f>+VLOOKUP(Tabla9[[#This Row],[Cod. Riesgo]],Tabla_Riesgos[[Número]:[Tipo de Riesgo]],6,FALSE)</f>
        <v>Operativo</v>
      </c>
      <c r="D1252" s="119" t="s">
        <v>38</v>
      </c>
      <c r="E1252" s="120" t="s">
        <v>40</v>
      </c>
      <c r="F1252" s="121"/>
      <c r="G1252" s="392" t="s">
        <v>258</v>
      </c>
      <c r="H1252" s="213"/>
      <c r="I1252" s="207"/>
      <c r="J1252" s="207"/>
      <c r="K1252" s="207"/>
      <c r="L1252" s="207"/>
      <c r="M1252" s="207"/>
      <c r="N1252" s="207"/>
      <c r="O1252" s="207"/>
      <c r="P1252" s="123">
        <f t="shared" si="80"/>
        <v>0</v>
      </c>
      <c r="Q1252" s="208" t="str">
        <f t="shared" si="81"/>
        <v>Debil</v>
      </c>
      <c r="R1252" s="207" t="s">
        <v>516</v>
      </c>
      <c r="S1252" s="224" t="str">
        <f t="shared" si="82"/>
        <v>DebilFuerte</v>
      </c>
      <c r="T1252" s="224">
        <f>IFERROR(VLOOKUP(S1252,'Tablas de calculos'!$AU$16:$AV$24,2,FALSE),"")</f>
        <v>7</v>
      </c>
      <c r="U1252" s="208" t="str">
        <f>IFERROR(VLOOKUP(T1252,'Tablas de calculos'!$AV$16:$AY$24,4),"")</f>
        <v>Débil</v>
      </c>
      <c r="V1252" s="207" t="s">
        <v>576</v>
      </c>
      <c r="W1252" s="207" t="s">
        <v>578</v>
      </c>
      <c r="X1252" s="123" t="str">
        <f t="shared" si="83"/>
        <v>DébilNo disminuyeDirectamente</v>
      </c>
      <c r="Y1252" s="208" t="str">
        <f>IFERROR(VLOOKUP(X1252,'Tablas de calculos'!$AZ$4:$BE$11,5,FALSE),"")</f>
        <v/>
      </c>
      <c r="Z1252" s="208" t="str">
        <f>IFERROR(VLOOKUP(X1252,'Tablas de calculos'!$AZ$4:$BE$11,6,FALSE),"")</f>
        <v/>
      </c>
    </row>
    <row r="1253" spans="1:26" ht="135" x14ac:dyDescent="0.25">
      <c r="A1253" s="232" t="s">
        <v>1194</v>
      </c>
      <c r="B1253" s="137">
        <v>37</v>
      </c>
      <c r="C1253" s="205" t="str">
        <f>+VLOOKUP(Tabla9[[#This Row],[Cod. Riesgo]],Tabla_Riesgos[[Número]:[Tipo de Riesgo]],6,FALSE)</f>
        <v>Estratégico</v>
      </c>
      <c r="D1253" s="119" t="s">
        <v>38</v>
      </c>
      <c r="E1253" s="120" t="s">
        <v>663</v>
      </c>
      <c r="F1253" s="121"/>
      <c r="G1253" s="392" t="s">
        <v>259</v>
      </c>
      <c r="H1253" s="213"/>
      <c r="I1253" s="207"/>
      <c r="J1253" s="207"/>
      <c r="K1253" s="207"/>
      <c r="L1253" s="207"/>
      <c r="M1253" s="207"/>
      <c r="N1253" s="207"/>
      <c r="O1253" s="207"/>
      <c r="P1253" s="123">
        <f t="shared" si="80"/>
        <v>0</v>
      </c>
      <c r="Q1253" s="208" t="str">
        <f t="shared" si="81"/>
        <v>Debil</v>
      </c>
      <c r="R1253" s="207" t="s">
        <v>516</v>
      </c>
      <c r="S1253" s="224" t="str">
        <f t="shared" si="82"/>
        <v>DebilFuerte</v>
      </c>
      <c r="T1253" s="224">
        <f>IFERROR(VLOOKUP(S1253,'Tablas de calculos'!$AU$16:$AV$24,2,FALSE),"")</f>
        <v>7</v>
      </c>
      <c r="U1253" s="208" t="str">
        <f>IFERROR(VLOOKUP(T1253,'Tablas de calculos'!$AV$16:$AY$24,4),"")</f>
        <v>Débil</v>
      </c>
      <c r="V1253" s="207" t="s">
        <v>576</v>
      </c>
      <c r="W1253" s="207" t="s">
        <v>578</v>
      </c>
      <c r="X1253" s="123" t="str">
        <f t="shared" si="83"/>
        <v>DébilNo disminuyeDirectamente</v>
      </c>
      <c r="Y1253" s="208" t="str">
        <f>IFERROR(VLOOKUP(X1253,'Tablas de calculos'!$AZ$4:$BE$11,5,FALSE),"")</f>
        <v/>
      </c>
      <c r="Z1253" s="208" t="str">
        <f>IFERROR(VLOOKUP(X1253,'Tablas de calculos'!$AZ$4:$BE$11,6,FALSE),"")</f>
        <v/>
      </c>
    </row>
    <row r="1254" spans="1:26" ht="45" x14ac:dyDescent="0.25">
      <c r="A1254" s="232" t="s">
        <v>1194</v>
      </c>
      <c r="B1254" s="137">
        <v>38</v>
      </c>
      <c r="C1254" s="205" t="str">
        <f>+VLOOKUP(Tabla9[[#This Row],[Cod. Riesgo]],Tabla_Riesgos[[Número]:[Tipo de Riesgo]],6,FALSE)</f>
        <v>Operativo</v>
      </c>
      <c r="D1254" s="119" t="s">
        <v>43</v>
      </c>
      <c r="E1254" s="120" t="s">
        <v>664</v>
      </c>
      <c r="F1254" s="121"/>
      <c r="G1254" s="392" t="s">
        <v>260</v>
      </c>
      <c r="H1254" s="213"/>
      <c r="I1254" s="207"/>
      <c r="J1254" s="207"/>
      <c r="K1254" s="207"/>
      <c r="L1254" s="207"/>
      <c r="M1254" s="207"/>
      <c r="N1254" s="207"/>
      <c r="O1254" s="207"/>
      <c r="P1254" s="123">
        <f t="shared" si="80"/>
        <v>0</v>
      </c>
      <c r="Q1254" s="208" t="str">
        <f t="shared" si="81"/>
        <v>Debil</v>
      </c>
      <c r="R1254" s="207" t="s">
        <v>516</v>
      </c>
      <c r="S1254" s="224" t="str">
        <f t="shared" si="82"/>
        <v>DebilFuerte</v>
      </c>
      <c r="T1254" s="224">
        <f>IFERROR(VLOOKUP(S1254,'Tablas de calculos'!$AU$16:$AV$24,2,FALSE),"")</f>
        <v>7</v>
      </c>
      <c r="U1254" s="208" t="str">
        <f>IFERROR(VLOOKUP(T1254,'Tablas de calculos'!$AV$16:$AY$24,4),"")</f>
        <v>Débil</v>
      </c>
      <c r="V1254" s="207" t="s">
        <v>576</v>
      </c>
      <c r="W1254" s="207" t="s">
        <v>578</v>
      </c>
      <c r="X1254" s="123" t="str">
        <f t="shared" si="83"/>
        <v>DébilNo disminuyeDirectamente</v>
      </c>
      <c r="Y1254" s="208" t="str">
        <f>IFERROR(VLOOKUP(X1254,'Tablas de calculos'!$AZ$4:$BE$11,5,FALSE),"")</f>
        <v/>
      </c>
      <c r="Z1254" s="208" t="str">
        <f>IFERROR(VLOOKUP(X1254,'Tablas de calculos'!$AZ$4:$BE$11,6,FALSE),"")</f>
        <v/>
      </c>
    </row>
    <row r="1255" spans="1:26" ht="45" x14ac:dyDescent="0.25">
      <c r="A1255" s="232" t="s">
        <v>1194</v>
      </c>
      <c r="B1255" s="137">
        <v>38</v>
      </c>
      <c r="C1255" s="205" t="str">
        <f>+VLOOKUP(Tabla9[[#This Row],[Cod. Riesgo]],Tabla_Riesgos[[Número]:[Tipo de Riesgo]],6,FALSE)</f>
        <v>Operativo</v>
      </c>
      <c r="D1255" s="119" t="s">
        <v>43</v>
      </c>
      <c r="E1255" s="120" t="s">
        <v>664</v>
      </c>
      <c r="F1255" s="121"/>
      <c r="G1255" s="392" t="s">
        <v>261</v>
      </c>
      <c r="H1255" s="213"/>
      <c r="I1255" s="207"/>
      <c r="J1255" s="207"/>
      <c r="K1255" s="207"/>
      <c r="L1255" s="207"/>
      <c r="M1255" s="207"/>
      <c r="N1255" s="207"/>
      <c r="O1255" s="207"/>
      <c r="P1255" s="123">
        <f t="shared" si="80"/>
        <v>0</v>
      </c>
      <c r="Q1255" s="208" t="str">
        <f t="shared" si="81"/>
        <v>Debil</v>
      </c>
      <c r="R1255" s="207" t="s">
        <v>516</v>
      </c>
      <c r="S1255" s="224" t="str">
        <f t="shared" si="82"/>
        <v>DebilFuerte</v>
      </c>
      <c r="T1255" s="224">
        <f>IFERROR(VLOOKUP(S1255,'Tablas de calculos'!$AU$16:$AV$24,2,FALSE),"")</f>
        <v>7</v>
      </c>
      <c r="U1255" s="208" t="str">
        <f>IFERROR(VLOOKUP(T1255,'Tablas de calculos'!$AV$16:$AY$24,4),"")</f>
        <v>Débil</v>
      </c>
      <c r="V1255" s="207" t="s">
        <v>576</v>
      </c>
      <c r="W1255" s="207" t="s">
        <v>578</v>
      </c>
      <c r="X1255" s="123" t="str">
        <f t="shared" si="83"/>
        <v>DébilNo disminuyeDirectamente</v>
      </c>
      <c r="Y1255" s="208" t="str">
        <f>IFERROR(VLOOKUP(X1255,'Tablas de calculos'!$AZ$4:$BE$11,5,FALSE),"")</f>
        <v/>
      </c>
      <c r="Z1255" s="208" t="str">
        <f>IFERROR(VLOOKUP(X1255,'Tablas de calculos'!$AZ$4:$BE$11,6,FALSE),"")</f>
        <v/>
      </c>
    </row>
    <row r="1256" spans="1:26" ht="60" x14ac:dyDescent="0.25">
      <c r="A1256" s="232" t="s">
        <v>1194</v>
      </c>
      <c r="B1256" s="137">
        <v>39</v>
      </c>
      <c r="C1256" s="205" t="str">
        <f>+VLOOKUP(Tabla9[[#This Row],[Cod. Riesgo]],Tabla_Riesgos[[Número]:[Tipo de Riesgo]],6,FALSE)</f>
        <v>Estratégico</v>
      </c>
      <c r="D1256" s="119" t="s">
        <v>43</v>
      </c>
      <c r="E1256" s="120" t="s">
        <v>44</v>
      </c>
      <c r="F1256" s="121"/>
      <c r="G1256" s="392" t="s">
        <v>215</v>
      </c>
      <c r="H1256" s="213"/>
      <c r="I1256" s="207"/>
      <c r="J1256" s="207"/>
      <c r="K1256" s="207"/>
      <c r="L1256" s="207"/>
      <c r="M1256" s="207"/>
      <c r="N1256" s="207"/>
      <c r="O1256" s="207"/>
      <c r="P1256" s="123">
        <f t="shared" si="80"/>
        <v>0</v>
      </c>
      <c r="Q1256" s="208" t="str">
        <f t="shared" si="81"/>
        <v>Debil</v>
      </c>
      <c r="R1256" s="207" t="s">
        <v>516</v>
      </c>
      <c r="S1256" s="224" t="str">
        <f t="shared" si="82"/>
        <v>DebilFuerte</v>
      </c>
      <c r="T1256" s="224">
        <f>IFERROR(VLOOKUP(S1256,'Tablas de calculos'!$AU$16:$AV$24,2,FALSE),"")</f>
        <v>7</v>
      </c>
      <c r="U1256" s="208" t="str">
        <f>IFERROR(VLOOKUP(T1256,'Tablas de calculos'!$AV$16:$AY$24,4),"")</f>
        <v>Débil</v>
      </c>
      <c r="V1256" s="207" t="s">
        <v>576</v>
      </c>
      <c r="W1256" s="207" t="s">
        <v>578</v>
      </c>
      <c r="X1256" s="123" t="str">
        <f t="shared" si="83"/>
        <v>DébilNo disminuyeDirectamente</v>
      </c>
      <c r="Y1256" s="208" t="str">
        <f>IFERROR(VLOOKUP(X1256,'Tablas de calculos'!$AZ$4:$BE$11,5,FALSE),"")</f>
        <v/>
      </c>
      <c r="Z1256" s="208" t="str">
        <f>IFERROR(VLOOKUP(X1256,'Tablas de calculos'!$AZ$4:$BE$11,6,FALSE),"")</f>
        <v/>
      </c>
    </row>
    <row r="1257" spans="1:26" ht="60" x14ac:dyDescent="0.25">
      <c r="A1257" s="232" t="s">
        <v>1194</v>
      </c>
      <c r="B1257" s="137">
        <v>39</v>
      </c>
      <c r="C1257" s="205" t="str">
        <f>+VLOOKUP(Tabla9[[#This Row],[Cod. Riesgo]],Tabla_Riesgos[[Número]:[Tipo de Riesgo]],6,FALSE)</f>
        <v>Estratégico</v>
      </c>
      <c r="D1257" s="119" t="s">
        <v>43</v>
      </c>
      <c r="E1257" s="120" t="s">
        <v>44</v>
      </c>
      <c r="F1257" s="121"/>
      <c r="G1257" s="392" t="s">
        <v>216</v>
      </c>
      <c r="H1257" s="213"/>
      <c r="I1257" s="207"/>
      <c r="J1257" s="207"/>
      <c r="K1257" s="207"/>
      <c r="L1257" s="207"/>
      <c r="M1257" s="207"/>
      <c r="N1257" s="207"/>
      <c r="O1257" s="207"/>
      <c r="P1257" s="123">
        <f t="shared" si="80"/>
        <v>0</v>
      </c>
      <c r="Q1257" s="208" t="str">
        <f t="shared" si="81"/>
        <v>Debil</v>
      </c>
      <c r="R1257" s="207" t="s">
        <v>516</v>
      </c>
      <c r="S1257" s="224" t="str">
        <f t="shared" si="82"/>
        <v>DebilFuerte</v>
      </c>
      <c r="T1257" s="224">
        <f>IFERROR(VLOOKUP(S1257,'Tablas de calculos'!$AU$16:$AV$24,2,FALSE),"")</f>
        <v>7</v>
      </c>
      <c r="U1257" s="208" t="str">
        <f>IFERROR(VLOOKUP(T1257,'Tablas de calculos'!$AV$16:$AY$24,4),"")</f>
        <v>Débil</v>
      </c>
      <c r="V1257" s="207" t="s">
        <v>576</v>
      </c>
      <c r="W1257" s="207" t="s">
        <v>578</v>
      </c>
      <c r="X1257" s="123" t="str">
        <f t="shared" si="83"/>
        <v>DébilNo disminuyeDirectamente</v>
      </c>
      <c r="Y1257" s="208" t="str">
        <f>IFERROR(VLOOKUP(X1257,'Tablas de calculos'!$AZ$4:$BE$11,5,FALSE),"")</f>
        <v/>
      </c>
      <c r="Z1257" s="208" t="str">
        <f>IFERROR(VLOOKUP(X1257,'Tablas de calculos'!$AZ$4:$BE$11,6,FALSE),"")</f>
        <v/>
      </c>
    </row>
    <row r="1258" spans="1:26" ht="30" x14ac:dyDescent="0.25">
      <c r="A1258" s="232" t="s">
        <v>1194</v>
      </c>
      <c r="B1258" s="137">
        <v>39</v>
      </c>
      <c r="C1258" s="205" t="str">
        <f>+VLOOKUP(Tabla9[[#This Row],[Cod. Riesgo]],Tabla_Riesgos[[Número]:[Tipo de Riesgo]],6,FALSE)</f>
        <v>Estratégico</v>
      </c>
      <c r="D1258" s="119" t="s">
        <v>43</v>
      </c>
      <c r="E1258" s="120" t="s">
        <v>44</v>
      </c>
      <c r="F1258" s="121"/>
      <c r="G1258" s="392" t="s">
        <v>217</v>
      </c>
      <c r="H1258" s="213"/>
      <c r="I1258" s="207"/>
      <c r="J1258" s="207"/>
      <c r="K1258" s="207"/>
      <c r="L1258" s="207"/>
      <c r="M1258" s="207"/>
      <c r="N1258" s="207"/>
      <c r="O1258" s="207"/>
      <c r="P1258" s="123">
        <f t="shared" si="80"/>
        <v>0</v>
      </c>
      <c r="Q1258" s="208" t="str">
        <f t="shared" si="81"/>
        <v>Debil</v>
      </c>
      <c r="R1258" s="207" t="s">
        <v>516</v>
      </c>
      <c r="S1258" s="224" t="str">
        <f t="shared" si="82"/>
        <v>DebilFuerte</v>
      </c>
      <c r="T1258" s="224">
        <f>IFERROR(VLOOKUP(S1258,'Tablas de calculos'!$AU$16:$AV$24,2,FALSE),"")</f>
        <v>7</v>
      </c>
      <c r="U1258" s="208" t="str">
        <f>IFERROR(VLOOKUP(T1258,'Tablas de calculos'!$AV$16:$AY$24,4),"")</f>
        <v>Débil</v>
      </c>
      <c r="V1258" s="207" t="s">
        <v>576</v>
      </c>
      <c r="W1258" s="207" t="s">
        <v>578</v>
      </c>
      <c r="X1258" s="123" t="str">
        <f t="shared" si="83"/>
        <v>DébilNo disminuyeDirectamente</v>
      </c>
      <c r="Y1258" s="208" t="str">
        <f>IFERROR(VLOOKUP(X1258,'Tablas de calculos'!$AZ$4:$BE$11,5,FALSE),"")</f>
        <v/>
      </c>
      <c r="Z1258" s="208" t="str">
        <f>IFERROR(VLOOKUP(X1258,'Tablas de calculos'!$AZ$4:$BE$11,6,FALSE),"")</f>
        <v/>
      </c>
    </row>
    <row r="1259" spans="1:26" ht="60" x14ac:dyDescent="0.25">
      <c r="A1259" s="232" t="s">
        <v>1194</v>
      </c>
      <c r="B1259" s="137">
        <v>40</v>
      </c>
      <c r="C1259" s="205" t="str">
        <f>+VLOOKUP(Tabla9[[#This Row],[Cod. Riesgo]],Tabla_Riesgos[[Número]:[Tipo de Riesgo]],6,FALSE)</f>
        <v>Operativo</v>
      </c>
      <c r="D1259" s="119" t="s">
        <v>43</v>
      </c>
      <c r="E1259" s="120" t="s">
        <v>743</v>
      </c>
      <c r="F1259" s="121"/>
      <c r="G1259" s="392" t="s">
        <v>262</v>
      </c>
      <c r="H1259" s="213"/>
      <c r="I1259" s="207"/>
      <c r="J1259" s="207"/>
      <c r="K1259" s="207"/>
      <c r="L1259" s="207"/>
      <c r="M1259" s="207"/>
      <c r="N1259" s="207"/>
      <c r="O1259" s="207"/>
      <c r="P1259" s="123">
        <f t="shared" si="80"/>
        <v>0</v>
      </c>
      <c r="Q1259" s="208" t="str">
        <f t="shared" si="81"/>
        <v>Debil</v>
      </c>
      <c r="R1259" s="207" t="s">
        <v>516</v>
      </c>
      <c r="S1259" s="224" t="str">
        <f t="shared" si="82"/>
        <v>DebilFuerte</v>
      </c>
      <c r="T1259" s="224">
        <f>IFERROR(VLOOKUP(S1259,'Tablas de calculos'!$AU$16:$AV$24,2,FALSE),"")</f>
        <v>7</v>
      </c>
      <c r="U1259" s="208" t="str">
        <f>IFERROR(VLOOKUP(T1259,'Tablas de calculos'!$AV$16:$AY$24,4),"")</f>
        <v>Débil</v>
      </c>
      <c r="V1259" s="207" t="s">
        <v>576</v>
      </c>
      <c r="W1259" s="207" t="s">
        <v>578</v>
      </c>
      <c r="X1259" s="123" t="str">
        <f t="shared" si="83"/>
        <v>DébilNo disminuyeDirectamente</v>
      </c>
      <c r="Y1259" s="208" t="str">
        <f>IFERROR(VLOOKUP(X1259,'Tablas de calculos'!$AZ$4:$BE$11,5,FALSE),"")</f>
        <v/>
      </c>
      <c r="Z1259" s="208" t="str">
        <f>IFERROR(VLOOKUP(X1259,'Tablas de calculos'!$AZ$4:$BE$11,6,FALSE),"")</f>
        <v/>
      </c>
    </row>
    <row r="1260" spans="1:26" ht="45" x14ac:dyDescent="0.25">
      <c r="A1260" s="232" t="s">
        <v>1194</v>
      </c>
      <c r="B1260" s="137">
        <v>40</v>
      </c>
      <c r="C1260" s="205" t="str">
        <f>+VLOOKUP(Tabla9[[#This Row],[Cod. Riesgo]],Tabla_Riesgos[[Número]:[Tipo de Riesgo]],6,FALSE)</f>
        <v>Operativo</v>
      </c>
      <c r="D1260" s="119" t="s">
        <v>43</v>
      </c>
      <c r="E1260" s="120" t="s">
        <v>743</v>
      </c>
      <c r="F1260" s="121"/>
      <c r="G1260" s="392" t="s">
        <v>251</v>
      </c>
      <c r="H1260" s="213"/>
      <c r="I1260" s="207"/>
      <c r="J1260" s="207"/>
      <c r="K1260" s="207"/>
      <c r="L1260" s="207"/>
      <c r="M1260" s="207"/>
      <c r="N1260" s="207"/>
      <c r="O1260" s="207"/>
      <c r="P1260" s="123">
        <f t="shared" si="80"/>
        <v>0</v>
      </c>
      <c r="Q1260" s="208" t="str">
        <f t="shared" si="81"/>
        <v>Debil</v>
      </c>
      <c r="R1260" s="207" t="s">
        <v>516</v>
      </c>
      <c r="S1260" s="224" t="str">
        <f t="shared" si="82"/>
        <v>DebilFuerte</v>
      </c>
      <c r="T1260" s="224">
        <f>IFERROR(VLOOKUP(S1260,'Tablas de calculos'!$AU$16:$AV$24,2,FALSE),"")</f>
        <v>7</v>
      </c>
      <c r="U1260" s="208" t="str">
        <f>IFERROR(VLOOKUP(T1260,'Tablas de calculos'!$AV$16:$AY$24,4),"")</f>
        <v>Débil</v>
      </c>
      <c r="V1260" s="207" t="s">
        <v>576</v>
      </c>
      <c r="W1260" s="207" t="s">
        <v>578</v>
      </c>
      <c r="X1260" s="123" t="str">
        <f t="shared" si="83"/>
        <v>DébilNo disminuyeDirectamente</v>
      </c>
      <c r="Y1260" s="208" t="str">
        <f>IFERROR(VLOOKUP(X1260,'Tablas de calculos'!$AZ$4:$BE$11,5,FALSE),"")</f>
        <v/>
      </c>
      <c r="Z1260" s="208" t="str">
        <f>IFERROR(VLOOKUP(X1260,'Tablas de calculos'!$AZ$4:$BE$11,6,FALSE),"")</f>
        <v/>
      </c>
    </row>
    <row r="1261" spans="1:26" ht="45" x14ac:dyDescent="0.25">
      <c r="A1261" s="232" t="s">
        <v>1194</v>
      </c>
      <c r="B1261" s="137">
        <v>41</v>
      </c>
      <c r="C1261" s="205" t="str">
        <f>+VLOOKUP(Tabla9[[#This Row],[Cod. Riesgo]],Tabla_Riesgos[[Número]:[Tipo de Riesgo]],6,FALSE)</f>
        <v>Estratégico</v>
      </c>
      <c r="D1261" s="119" t="s">
        <v>43</v>
      </c>
      <c r="E1261" s="120" t="s">
        <v>665</v>
      </c>
      <c r="F1261" s="121"/>
      <c r="G1261" s="392" t="s">
        <v>263</v>
      </c>
      <c r="H1261" s="213"/>
      <c r="I1261" s="207"/>
      <c r="J1261" s="207"/>
      <c r="K1261" s="207"/>
      <c r="L1261" s="207"/>
      <c r="M1261" s="207"/>
      <c r="N1261" s="207"/>
      <c r="O1261" s="207"/>
      <c r="P1261" s="123">
        <f t="shared" si="80"/>
        <v>0</v>
      </c>
      <c r="Q1261" s="208" t="str">
        <f t="shared" si="81"/>
        <v>Debil</v>
      </c>
      <c r="R1261" s="207" t="s">
        <v>516</v>
      </c>
      <c r="S1261" s="224" t="str">
        <f t="shared" si="82"/>
        <v>DebilFuerte</v>
      </c>
      <c r="T1261" s="224">
        <f>IFERROR(VLOOKUP(S1261,'Tablas de calculos'!$AU$16:$AV$24,2,FALSE),"")</f>
        <v>7</v>
      </c>
      <c r="U1261" s="208" t="str">
        <f>IFERROR(VLOOKUP(T1261,'Tablas de calculos'!$AV$16:$AY$24,4),"")</f>
        <v>Débil</v>
      </c>
      <c r="V1261" s="207" t="s">
        <v>576</v>
      </c>
      <c r="W1261" s="207" t="s">
        <v>578</v>
      </c>
      <c r="X1261" s="123" t="str">
        <f t="shared" si="83"/>
        <v>DébilNo disminuyeDirectamente</v>
      </c>
      <c r="Y1261" s="208" t="str">
        <f>IFERROR(VLOOKUP(X1261,'Tablas de calculos'!$AZ$4:$BE$11,5,FALSE),"")</f>
        <v/>
      </c>
      <c r="Z1261" s="208" t="str">
        <f>IFERROR(VLOOKUP(X1261,'Tablas de calculos'!$AZ$4:$BE$11,6,FALSE),"")</f>
        <v/>
      </c>
    </row>
    <row r="1262" spans="1:26" ht="60" x14ac:dyDescent="0.25">
      <c r="A1262" s="232" t="s">
        <v>1194</v>
      </c>
      <c r="B1262" s="137">
        <v>42</v>
      </c>
      <c r="C1262" s="205" t="str">
        <f>+VLOOKUP(Tabla9[[#This Row],[Cod. Riesgo]],Tabla_Riesgos[[Número]:[Tipo de Riesgo]],6,FALSE)</f>
        <v>Operativo</v>
      </c>
      <c r="D1262" s="119" t="s">
        <v>43</v>
      </c>
      <c r="E1262" s="120" t="s">
        <v>666</v>
      </c>
      <c r="F1262" s="121"/>
      <c r="G1262" s="392" t="s">
        <v>264</v>
      </c>
      <c r="H1262" s="213"/>
      <c r="I1262" s="207"/>
      <c r="J1262" s="207"/>
      <c r="K1262" s="207"/>
      <c r="L1262" s="207"/>
      <c r="M1262" s="207"/>
      <c r="N1262" s="207"/>
      <c r="O1262" s="207"/>
      <c r="P1262" s="123">
        <f t="shared" si="80"/>
        <v>0</v>
      </c>
      <c r="Q1262" s="208" t="str">
        <f t="shared" si="81"/>
        <v>Debil</v>
      </c>
      <c r="R1262" s="207" t="s">
        <v>516</v>
      </c>
      <c r="S1262" s="224" t="str">
        <f t="shared" si="82"/>
        <v>DebilFuerte</v>
      </c>
      <c r="T1262" s="224">
        <f>IFERROR(VLOOKUP(S1262,'Tablas de calculos'!$AU$16:$AV$24,2,FALSE),"")</f>
        <v>7</v>
      </c>
      <c r="U1262" s="208" t="str">
        <f>IFERROR(VLOOKUP(T1262,'Tablas de calculos'!$AV$16:$AY$24,4),"")</f>
        <v>Débil</v>
      </c>
      <c r="V1262" s="207" t="s">
        <v>576</v>
      </c>
      <c r="W1262" s="207" t="s">
        <v>578</v>
      </c>
      <c r="X1262" s="123" t="str">
        <f t="shared" si="83"/>
        <v>DébilNo disminuyeDirectamente</v>
      </c>
      <c r="Y1262" s="208" t="str">
        <f>IFERROR(VLOOKUP(X1262,'Tablas de calculos'!$AZ$4:$BE$11,5,FALSE),"")</f>
        <v/>
      </c>
      <c r="Z1262" s="208" t="str">
        <f>IFERROR(VLOOKUP(X1262,'Tablas de calculos'!$AZ$4:$BE$11,6,FALSE),"")</f>
        <v/>
      </c>
    </row>
    <row r="1263" spans="1:26" ht="45" x14ac:dyDescent="0.25">
      <c r="A1263" s="232" t="s">
        <v>1194</v>
      </c>
      <c r="B1263" s="137">
        <v>42</v>
      </c>
      <c r="C1263" s="205" t="str">
        <f>+VLOOKUP(Tabla9[[#This Row],[Cod. Riesgo]],Tabla_Riesgos[[Número]:[Tipo de Riesgo]],6,FALSE)</f>
        <v>Operativo</v>
      </c>
      <c r="D1263" s="119" t="s">
        <v>43</v>
      </c>
      <c r="E1263" s="120" t="s">
        <v>666</v>
      </c>
      <c r="F1263" s="121"/>
      <c r="G1263" s="392" t="s">
        <v>265</v>
      </c>
      <c r="H1263" s="213"/>
      <c r="I1263" s="207"/>
      <c r="J1263" s="207"/>
      <c r="K1263" s="207"/>
      <c r="L1263" s="207"/>
      <c r="M1263" s="207"/>
      <c r="N1263" s="207"/>
      <c r="O1263" s="207"/>
      <c r="P1263" s="123">
        <f t="shared" si="80"/>
        <v>0</v>
      </c>
      <c r="Q1263" s="208" t="str">
        <f t="shared" si="81"/>
        <v>Debil</v>
      </c>
      <c r="R1263" s="207" t="s">
        <v>516</v>
      </c>
      <c r="S1263" s="224" t="str">
        <f t="shared" si="82"/>
        <v>DebilFuerte</v>
      </c>
      <c r="T1263" s="224">
        <f>IFERROR(VLOOKUP(S1263,'Tablas de calculos'!$AU$16:$AV$24,2,FALSE),"")</f>
        <v>7</v>
      </c>
      <c r="U1263" s="208" t="str">
        <f>IFERROR(VLOOKUP(T1263,'Tablas de calculos'!$AV$16:$AY$24,4),"")</f>
        <v>Débil</v>
      </c>
      <c r="V1263" s="207" t="s">
        <v>576</v>
      </c>
      <c r="W1263" s="207" t="s">
        <v>578</v>
      </c>
      <c r="X1263" s="123" t="str">
        <f t="shared" si="83"/>
        <v>DébilNo disminuyeDirectamente</v>
      </c>
      <c r="Y1263" s="208" t="str">
        <f>IFERROR(VLOOKUP(X1263,'Tablas de calculos'!$AZ$4:$BE$11,5,FALSE),"")</f>
        <v/>
      </c>
      <c r="Z1263" s="208" t="str">
        <f>IFERROR(VLOOKUP(X1263,'Tablas de calculos'!$AZ$4:$BE$11,6,FALSE),"")</f>
        <v/>
      </c>
    </row>
    <row r="1264" spans="1:26" ht="60" x14ac:dyDescent="0.25">
      <c r="A1264" s="232" t="s">
        <v>1194</v>
      </c>
      <c r="B1264" s="137">
        <v>43</v>
      </c>
      <c r="C1264" s="205" t="str">
        <f>+VLOOKUP(Tabla9[[#This Row],[Cod. Riesgo]],Tabla_Riesgos[[Número]:[Tipo de Riesgo]],6,FALSE)</f>
        <v>Operativo</v>
      </c>
      <c r="D1264" s="119" t="s">
        <v>45</v>
      </c>
      <c r="E1264" s="120" t="s">
        <v>667</v>
      </c>
      <c r="F1264" s="121"/>
      <c r="G1264" s="392" t="s">
        <v>266</v>
      </c>
      <c r="H1264" s="213"/>
      <c r="I1264" s="207"/>
      <c r="J1264" s="207"/>
      <c r="K1264" s="207"/>
      <c r="L1264" s="207"/>
      <c r="M1264" s="207"/>
      <c r="N1264" s="207"/>
      <c r="O1264" s="207"/>
      <c r="P1264" s="123">
        <f t="shared" si="80"/>
        <v>0</v>
      </c>
      <c r="Q1264" s="208" t="str">
        <f t="shared" si="81"/>
        <v>Debil</v>
      </c>
      <c r="R1264" s="207" t="s">
        <v>516</v>
      </c>
      <c r="S1264" s="224" t="str">
        <f t="shared" si="82"/>
        <v>DebilFuerte</v>
      </c>
      <c r="T1264" s="224">
        <f>IFERROR(VLOOKUP(S1264,'Tablas de calculos'!$AU$16:$AV$24,2,FALSE),"")</f>
        <v>7</v>
      </c>
      <c r="U1264" s="208" t="str">
        <f>IFERROR(VLOOKUP(T1264,'Tablas de calculos'!$AV$16:$AY$24,4),"")</f>
        <v>Débil</v>
      </c>
      <c r="V1264" s="207" t="s">
        <v>576</v>
      </c>
      <c r="W1264" s="207" t="s">
        <v>578</v>
      </c>
      <c r="X1264" s="123" t="str">
        <f t="shared" si="83"/>
        <v>DébilNo disminuyeDirectamente</v>
      </c>
      <c r="Y1264" s="208" t="str">
        <f>IFERROR(VLOOKUP(X1264,'Tablas de calculos'!$AZ$4:$BE$11,5,FALSE),"")</f>
        <v/>
      </c>
      <c r="Z1264" s="208" t="str">
        <f>IFERROR(VLOOKUP(X1264,'Tablas de calculos'!$AZ$4:$BE$11,6,FALSE),"")</f>
        <v/>
      </c>
    </row>
    <row r="1265" spans="1:26" ht="45" x14ac:dyDescent="0.25">
      <c r="A1265" s="232" t="s">
        <v>1194</v>
      </c>
      <c r="B1265" s="137">
        <v>43</v>
      </c>
      <c r="C1265" s="205" t="str">
        <f>+VLOOKUP(Tabla9[[#This Row],[Cod. Riesgo]],Tabla_Riesgos[[Número]:[Tipo de Riesgo]],6,FALSE)</f>
        <v>Operativo</v>
      </c>
      <c r="D1265" s="119" t="s">
        <v>45</v>
      </c>
      <c r="E1265" s="120" t="s">
        <v>667</v>
      </c>
      <c r="F1265" s="121"/>
      <c r="G1265" s="392" t="s">
        <v>267</v>
      </c>
      <c r="H1265" s="213"/>
      <c r="I1265" s="207"/>
      <c r="J1265" s="207"/>
      <c r="K1265" s="207"/>
      <c r="L1265" s="207"/>
      <c r="M1265" s="207"/>
      <c r="N1265" s="207"/>
      <c r="O1265" s="207"/>
      <c r="P1265" s="123">
        <f t="shared" si="80"/>
        <v>0</v>
      </c>
      <c r="Q1265" s="208" t="str">
        <f t="shared" si="81"/>
        <v>Debil</v>
      </c>
      <c r="R1265" s="207" t="s">
        <v>516</v>
      </c>
      <c r="S1265" s="224" t="str">
        <f t="shared" si="82"/>
        <v>DebilFuerte</v>
      </c>
      <c r="T1265" s="224">
        <f>IFERROR(VLOOKUP(S1265,'Tablas de calculos'!$AU$16:$AV$24,2,FALSE),"")</f>
        <v>7</v>
      </c>
      <c r="U1265" s="208" t="str">
        <f>IFERROR(VLOOKUP(T1265,'Tablas de calculos'!$AV$16:$AY$24,4),"")</f>
        <v>Débil</v>
      </c>
      <c r="V1265" s="207" t="s">
        <v>576</v>
      </c>
      <c r="W1265" s="207" t="s">
        <v>578</v>
      </c>
      <c r="X1265" s="123" t="str">
        <f t="shared" si="83"/>
        <v>DébilNo disminuyeDirectamente</v>
      </c>
      <c r="Y1265" s="208" t="str">
        <f>IFERROR(VLOOKUP(X1265,'Tablas de calculos'!$AZ$4:$BE$11,5,FALSE),"")</f>
        <v/>
      </c>
      <c r="Z1265" s="208" t="str">
        <f>IFERROR(VLOOKUP(X1265,'Tablas de calculos'!$AZ$4:$BE$11,6,FALSE),"")</f>
        <v/>
      </c>
    </row>
    <row r="1266" spans="1:26" ht="45" x14ac:dyDescent="0.25">
      <c r="A1266" s="232" t="s">
        <v>1194</v>
      </c>
      <c r="B1266" s="137">
        <v>43</v>
      </c>
      <c r="C1266" s="205" t="str">
        <f>+VLOOKUP(Tabla9[[#This Row],[Cod. Riesgo]],Tabla_Riesgos[[Número]:[Tipo de Riesgo]],6,FALSE)</f>
        <v>Operativo</v>
      </c>
      <c r="D1266" s="119" t="s">
        <v>45</v>
      </c>
      <c r="E1266" s="120" t="s">
        <v>667</v>
      </c>
      <c r="F1266" s="121"/>
      <c r="G1266" s="392" t="s">
        <v>268</v>
      </c>
      <c r="H1266" s="213"/>
      <c r="I1266" s="207"/>
      <c r="J1266" s="207"/>
      <c r="K1266" s="207"/>
      <c r="L1266" s="207"/>
      <c r="M1266" s="207"/>
      <c r="N1266" s="207"/>
      <c r="O1266" s="207"/>
      <c r="P1266" s="123">
        <f t="shared" si="80"/>
        <v>0</v>
      </c>
      <c r="Q1266" s="208" t="str">
        <f t="shared" si="81"/>
        <v>Debil</v>
      </c>
      <c r="R1266" s="207" t="s">
        <v>516</v>
      </c>
      <c r="S1266" s="224" t="str">
        <f t="shared" si="82"/>
        <v>DebilFuerte</v>
      </c>
      <c r="T1266" s="224">
        <f>IFERROR(VLOOKUP(S1266,'Tablas de calculos'!$AU$16:$AV$24,2,FALSE),"")</f>
        <v>7</v>
      </c>
      <c r="U1266" s="208" t="str">
        <f>IFERROR(VLOOKUP(T1266,'Tablas de calculos'!$AV$16:$AY$24,4),"")</f>
        <v>Débil</v>
      </c>
      <c r="V1266" s="207" t="s">
        <v>576</v>
      </c>
      <c r="W1266" s="207" t="s">
        <v>578</v>
      </c>
      <c r="X1266" s="123" t="str">
        <f t="shared" si="83"/>
        <v>DébilNo disminuyeDirectamente</v>
      </c>
      <c r="Y1266" s="208" t="str">
        <f>IFERROR(VLOOKUP(X1266,'Tablas de calculos'!$AZ$4:$BE$11,5,FALSE),"")</f>
        <v/>
      </c>
      <c r="Z1266" s="208" t="str">
        <f>IFERROR(VLOOKUP(X1266,'Tablas de calculos'!$AZ$4:$BE$11,6,FALSE),"")</f>
        <v/>
      </c>
    </row>
    <row r="1267" spans="1:26" ht="45" x14ac:dyDescent="0.25">
      <c r="A1267" s="232" t="s">
        <v>1194</v>
      </c>
      <c r="B1267" s="137">
        <v>43</v>
      </c>
      <c r="C1267" s="205" t="str">
        <f>+VLOOKUP(Tabla9[[#This Row],[Cod. Riesgo]],Tabla_Riesgos[[Número]:[Tipo de Riesgo]],6,FALSE)</f>
        <v>Operativo</v>
      </c>
      <c r="D1267" s="119" t="s">
        <v>45</v>
      </c>
      <c r="E1267" s="120" t="s">
        <v>667</v>
      </c>
      <c r="F1267" s="121"/>
      <c r="G1267" s="392" t="s">
        <v>269</v>
      </c>
      <c r="H1267" s="213"/>
      <c r="I1267" s="207"/>
      <c r="J1267" s="207"/>
      <c r="K1267" s="207"/>
      <c r="L1267" s="207"/>
      <c r="M1267" s="207"/>
      <c r="N1267" s="207"/>
      <c r="O1267" s="207"/>
      <c r="P1267" s="123">
        <f t="shared" si="80"/>
        <v>0</v>
      </c>
      <c r="Q1267" s="208" t="str">
        <f t="shared" si="81"/>
        <v>Debil</v>
      </c>
      <c r="R1267" s="207" t="s">
        <v>516</v>
      </c>
      <c r="S1267" s="224" t="str">
        <f t="shared" si="82"/>
        <v>DebilFuerte</v>
      </c>
      <c r="T1267" s="224">
        <f>IFERROR(VLOOKUP(S1267,'Tablas de calculos'!$AU$16:$AV$24,2,FALSE),"")</f>
        <v>7</v>
      </c>
      <c r="U1267" s="208" t="str">
        <f>IFERROR(VLOOKUP(T1267,'Tablas de calculos'!$AV$16:$AY$24,4),"")</f>
        <v>Débil</v>
      </c>
      <c r="V1267" s="207" t="s">
        <v>576</v>
      </c>
      <c r="W1267" s="207" t="s">
        <v>578</v>
      </c>
      <c r="X1267" s="123" t="str">
        <f t="shared" si="83"/>
        <v>DébilNo disminuyeDirectamente</v>
      </c>
      <c r="Y1267" s="208" t="str">
        <f>IFERROR(VLOOKUP(X1267,'Tablas de calculos'!$AZ$4:$BE$11,5,FALSE),"")</f>
        <v/>
      </c>
      <c r="Z1267" s="208" t="str">
        <f>IFERROR(VLOOKUP(X1267,'Tablas de calculos'!$AZ$4:$BE$11,6,FALSE),"")</f>
        <v/>
      </c>
    </row>
    <row r="1268" spans="1:26" ht="90" x14ac:dyDescent="0.25">
      <c r="A1268" s="232" t="s">
        <v>1194</v>
      </c>
      <c r="B1268" s="137">
        <v>43</v>
      </c>
      <c r="C1268" s="205" t="str">
        <f>+VLOOKUP(Tabla9[[#This Row],[Cod. Riesgo]],Tabla_Riesgos[[Número]:[Tipo de Riesgo]],6,FALSE)</f>
        <v>Operativo</v>
      </c>
      <c r="D1268" s="119" t="s">
        <v>45</v>
      </c>
      <c r="E1268" s="120" t="s">
        <v>667</v>
      </c>
      <c r="F1268" s="121"/>
      <c r="G1268" s="392" t="s">
        <v>270</v>
      </c>
      <c r="H1268" s="213"/>
      <c r="I1268" s="207"/>
      <c r="J1268" s="207"/>
      <c r="K1268" s="207"/>
      <c r="L1268" s="207"/>
      <c r="M1268" s="207"/>
      <c r="N1268" s="207"/>
      <c r="O1268" s="207"/>
      <c r="P1268" s="123">
        <f t="shared" si="80"/>
        <v>0</v>
      </c>
      <c r="Q1268" s="208" t="str">
        <f t="shared" si="81"/>
        <v>Debil</v>
      </c>
      <c r="R1268" s="207" t="s">
        <v>516</v>
      </c>
      <c r="S1268" s="224" t="str">
        <f t="shared" si="82"/>
        <v>DebilFuerte</v>
      </c>
      <c r="T1268" s="224">
        <f>IFERROR(VLOOKUP(S1268,'Tablas de calculos'!$AU$16:$AV$24,2,FALSE),"")</f>
        <v>7</v>
      </c>
      <c r="U1268" s="208" t="str">
        <f>IFERROR(VLOOKUP(T1268,'Tablas de calculos'!$AV$16:$AY$24,4),"")</f>
        <v>Débil</v>
      </c>
      <c r="V1268" s="207" t="s">
        <v>576</v>
      </c>
      <c r="W1268" s="207" t="s">
        <v>578</v>
      </c>
      <c r="X1268" s="123" t="str">
        <f t="shared" si="83"/>
        <v>DébilNo disminuyeDirectamente</v>
      </c>
      <c r="Y1268" s="208" t="str">
        <f>IFERROR(VLOOKUP(X1268,'Tablas de calculos'!$AZ$4:$BE$11,5,FALSE),"")</f>
        <v/>
      </c>
      <c r="Z1268" s="208" t="str">
        <f>IFERROR(VLOOKUP(X1268,'Tablas de calculos'!$AZ$4:$BE$11,6,FALSE),"")</f>
        <v/>
      </c>
    </row>
    <row r="1269" spans="1:26" ht="45" x14ac:dyDescent="0.25">
      <c r="A1269" s="232" t="s">
        <v>1194</v>
      </c>
      <c r="B1269" s="137">
        <v>43</v>
      </c>
      <c r="C1269" s="205" t="str">
        <f>+VLOOKUP(Tabla9[[#This Row],[Cod. Riesgo]],Tabla_Riesgos[[Número]:[Tipo de Riesgo]],6,FALSE)</f>
        <v>Operativo</v>
      </c>
      <c r="D1269" s="119" t="s">
        <v>45</v>
      </c>
      <c r="E1269" s="120" t="s">
        <v>667</v>
      </c>
      <c r="F1269" s="121"/>
      <c r="G1269" s="392" t="s">
        <v>271</v>
      </c>
      <c r="H1269" s="213"/>
      <c r="I1269" s="207"/>
      <c r="J1269" s="207"/>
      <c r="K1269" s="207"/>
      <c r="L1269" s="207"/>
      <c r="M1269" s="207"/>
      <c r="N1269" s="207"/>
      <c r="O1269" s="207"/>
      <c r="P1269" s="123">
        <f t="shared" si="80"/>
        <v>0</v>
      </c>
      <c r="Q1269" s="208" t="str">
        <f t="shared" si="81"/>
        <v>Debil</v>
      </c>
      <c r="R1269" s="207" t="s">
        <v>516</v>
      </c>
      <c r="S1269" s="224" t="str">
        <f t="shared" si="82"/>
        <v>DebilFuerte</v>
      </c>
      <c r="T1269" s="224">
        <f>IFERROR(VLOOKUP(S1269,'Tablas de calculos'!$AU$16:$AV$24,2,FALSE),"")</f>
        <v>7</v>
      </c>
      <c r="U1269" s="208" t="str">
        <f>IFERROR(VLOOKUP(T1269,'Tablas de calculos'!$AV$16:$AY$24,4),"")</f>
        <v>Débil</v>
      </c>
      <c r="V1269" s="207" t="s">
        <v>576</v>
      </c>
      <c r="W1269" s="207" t="s">
        <v>578</v>
      </c>
      <c r="X1269" s="123" t="str">
        <f t="shared" si="83"/>
        <v>DébilNo disminuyeDirectamente</v>
      </c>
      <c r="Y1269" s="208" t="str">
        <f>IFERROR(VLOOKUP(X1269,'Tablas de calculos'!$AZ$4:$BE$11,5,FALSE),"")</f>
        <v/>
      </c>
      <c r="Z1269" s="208" t="str">
        <f>IFERROR(VLOOKUP(X1269,'Tablas de calculos'!$AZ$4:$BE$11,6,FALSE),"")</f>
        <v/>
      </c>
    </row>
    <row r="1270" spans="1:26" ht="60" x14ac:dyDescent="0.25">
      <c r="A1270" s="232" t="s">
        <v>1194</v>
      </c>
      <c r="B1270" s="137">
        <v>44</v>
      </c>
      <c r="C1270" s="205" t="str">
        <f>+VLOOKUP(Tabla9[[#This Row],[Cod. Riesgo]],Tabla_Riesgos[[Número]:[Tipo de Riesgo]],6,FALSE)</f>
        <v>Operativo</v>
      </c>
      <c r="D1270" s="119" t="s">
        <v>45</v>
      </c>
      <c r="E1270" s="120" t="s">
        <v>668</v>
      </c>
      <c r="F1270" s="121"/>
      <c r="G1270" s="392" t="s">
        <v>272</v>
      </c>
      <c r="H1270" s="213"/>
      <c r="I1270" s="207"/>
      <c r="J1270" s="207"/>
      <c r="K1270" s="207"/>
      <c r="L1270" s="207"/>
      <c r="M1270" s="207"/>
      <c r="N1270" s="207"/>
      <c r="O1270" s="207"/>
      <c r="P1270" s="123">
        <f t="shared" si="80"/>
        <v>0</v>
      </c>
      <c r="Q1270" s="208" t="str">
        <f t="shared" si="81"/>
        <v>Debil</v>
      </c>
      <c r="R1270" s="207" t="s">
        <v>516</v>
      </c>
      <c r="S1270" s="224" t="str">
        <f t="shared" si="82"/>
        <v>DebilFuerte</v>
      </c>
      <c r="T1270" s="224">
        <f>IFERROR(VLOOKUP(S1270,'Tablas de calculos'!$AU$16:$AV$24,2,FALSE),"")</f>
        <v>7</v>
      </c>
      <c r="U1270" s="208" t="str">
        <f>IFERROR(VLOOKUP(T1270,'Tablas de calculos'!$AV$16:$AY$24,4),"")</f>
        <v>Débil</v>
      </c>
      <c r="V1270" s="207" t="s">
        <v>576</v>
      </c>
      <c r="W1270" s="207" t="s">
        <v>578</v>
      </c>
      <c r="X1270" s="123" t="str">
        <f t="shared" si="83"/>
        <v>DébilNo disminuyeDirectamente</v>
      </c>
      <c r="Y1270" s="208" t="str">
        <f>IFERROR(VLOOKUP(X1270,'Tablas de calculos'!$AZ$4:$BE$11,5,FALSE),"")</f>
        <v/>
      </c>
      <c r="Z1270" s="208" t="str">
        <f>IFERROR(VLOOKUP(X1270,'Tablas de calculos'!$AZ$4:$BE$11,6,FALSE),"")</f>
        <v/>
      </c>
    </row>
    <row r="1271" spans="1:26" ht="45" x14ac:dyDescent="0.25">
      <c r="A1271" s="232" t="s">
        <v>1194</v>
      </c>
      <c r="B1271" s="137">
        <v>44</v>
      </c>
      <c r="C1271" s="205" t="str">
        <f>+VLOOKUP(Tabla9[[#This Row],[Cod. Riesgo]],Tabla_Riesgos[[Número]:[Tipo de Riesgo]],6,FALSE)</f>
        <v>Operativo</v>
      </c>
      <c r="D1271" s="119" t="s">
        <v>45</v>
      </c>
      <c r="E1271" s="120" t="s">
        <v>668</v>
      </c>
      <c r="F1271" s="121"/>
      <c r="G1271" s="392" t="s">
        <v>273</v>
      </c>
      <c r="H1271" s="213"/>
      <c r="I1271" s="207"/>
      <c r="J1271" s="207"/>
      <c r="K1271" s="207"/>
      <c r="L1271" s="207"/>
      <c r="M1271" s="207"/>
      <c r="N1271" s="207"/>
      <c r="O1271" s="207"/>
      <c r="P1271" s="123">
        <f t="shared" si="80"/>
        <v>0</v>
      </c>
      <c r="Q1271" s="208" t="str">
        <f t="shared" si="81"/>
        <v>Debil</v>
      </c>
      <c r="R1271" s="207" t="s">
        <v>516</v>
      </c>
      <c r="S1271" s="224" t="str">
        <f t="shared" si="82"/>
        <v>DebilFuerte</v>
      </c>
      <c r="T1271" s="224">
        <f>IFERROR(VLOOKUP(S1271,'Tablas de calculos'!$AU$16:$AV$24,2,FALSE),"")</f>
        <v>7</v>
      </c>
      <c r="U1271" s="208" t="str">
        <f>IFERROR(VLOOKUP(T1271,'Tablas de calculos'!$AV$16:$AY$24,4),"")</f>
        <v>Débil</v>
      </c>
      <c r="V1271" s="207" t="s">
        <v>576</v>
      </c>
      <c r="W1271" s="207" t="s">
        <v>578</v>
      </c>
      <c r="X1271" s="123" t="str">
        <f t="shared" si="83"/>
        <v>DébilNo disminuyeDirectamente</v>
      </c>
      <c r="Y1271" s="208" t="str">
        <f>IFERROR(VLOOKUP(X1271,'Tablas de calculos'!$AZ$4:$BE$11,5,FALSE),"")</f>
        <v/>
      </c>
      <c r="Z1271" s="208" t="str">
        <f>IFERROR(VLOOKUP(X1271,'Tablas de calculos'!$AZ$4:$BE$11,6,FALSE),"")</f>
        <v/>
      </c>
    </row>
    <row r="1272" spans="1:26" ht="90" x14ac:dyDescent="0.25">
      <c r="A1272" s="232" t="s">
        <v>1194</v>
      </c>
      <c r="B1272" s="137">
        <v>44</v>
      </c>
      <c r="C1272" s="205" t="str">
        <f>+VLOOKUP(Tabla9[[#This Row],[Cod. Riesgo]],Tabla_Riesgos[[Número]:[Tipo de Riesgo]],6,FALSE)</f>
        <v>Operativo</v>
      </c>
      <c r="D1272" s="119" t="s">
        <v>45</v>
      </c>
      <c r="E1272" s="120" t="s">
        <v>668</v>
      </c>
      <c r="F1272" s="121"/>
      <c r="G1272" s="392" t="s">
        <v>274</v>
      </c>
      <c r="H1272" s="213"/>
      <c r="I1272" s="207"/>
      <c r="J1272" s="207"/>
      <c r="K1272" s="207"/>
      <c r="L1272" s="207"/>
      <c r="M1272" s="207"/>
      <c r="N1272" s="207"/>
      <c r="O1272" s="207"/>
      <c r="P1272" s="123">
        <f t="shared" si="80"/>
        <v>0</v>
      </c>
      <c r="Q1272" s="208" t="str">
        <f t="shared" si="81"/>
        <v>Debil</v>
      </c>
      <c r="R1272" s="207" t="s">
        <v>516</v>
      </c>
      <c r="S1272" s="224" t="str">
        <f t="shared" si="82"/>
        <v>DebilFuerte</v>
      </c>
      <c r="T1272" s="224">
        <f>IFERROR(VLOOKUP(S1272,'Tablas de calculos'!$AU$16:$AV$24,2,FALSE),"")</f>
        <v>7</v>
      </c>
      <c r="U1272" s="208" t="str">
        <f>IFERROR(VLOOKUP(T1272,'Tablas de calculos'!$AV$16:$AY$24,4),"")</f>
        <v>Débil</v>
      </c>
      <c r="V1272" s="207" t="s">
        <v>576</v>
      </c>
      <c r="W1272" s="207" t="s">
        <v>578</v>
      </c>
      <c r="X1272" s="123" t="str">
        <f t="shared" si="83"/>
        <v>DébilNo disminuyeDirectamente</v>
      </c>
      <c r="Y1272" s="208" t="str">
        <f>IFERROR(VLOOKUP(X1272,'Tablas de calculos'!$AZ$4:$BE$11,5,FALSE),"")</f>
        <v/>
      </c>
      <c r="Z1272" s="208" t="str">
        <f>IFERROR(VLOOKUP(X1272,'Tablas de calculos'!$AZ$4:$BE$11,6,FALSE),"")</f>
        <v/>
      </c>
    </row>
    <row r="1273" spans="1:26" ht="45" x14ac:dyDescent="0.25">
      <c r="A1273" s="232" t="s">
        <v>1194</v>
      </c>
      <c r="B1273" s="137">
        <v>45</v>
      </c>
      <c r="C1273" s="205" t="str">
        <f>+VLOOKUP(Tabla9[[#This Row],[Cod. Riesgo]],Tabla_Riesgos[[Número]:[Tipo de Riesgo]],6,FALSE)</f>
        <v>Operativo</v>
      </c>
      <c r="D1273" s="119" t="s">
        <v>45</v>
      </c>
      <c r="E1273" s="120" t="s">
        <v>46</v>
      </c>
      <c r="F1273" s="121"/>
      <c r="G1273" s="392" t="s">
        <v>275</v>
      </c>
      <c r="H1273" s="213"/>
      <c r="I1273" s="207"/>
      <c r="J1273" s="207"/>
      <c r="K1273" s="207"/>
      <c r="L1273" s="207"/>
      <c r="M1273" s="207"/>
      <c r="N1273" s="207"/>
      <c r="O1273" s="207"/>
      <c r="P1273" s="123">
        <f t="shared" si="80"/>
        <v>0</v>
      </c>
      <c r="Q1273" s="208" t="str">
        <f t="shared" si="81"/>
        <v>Debil</v>
      </c>
      <c r="R1273" s="207" t="s">
        <v>516</v>
      </c>
      <c r="S1273" s="224" t="str">
        <f t="shared" si="82"/>
        <v>DebilFuerte</v>
      </c>
      <c r="T1273" s="224">
        <f>IFERROR(VLOOKUP(S1273,'Tablas de calculos'!$AU$16:$AV$24,2,FALSE),"")</f>
        <v>7</v>
      </c>
      <c r="U1273" s="208" t="str">
        <f>IFERROR(VLOOKUP(T1273,'Tablas de calculos'!$AV$16:$AY$24,4),"")</f>
        <v>Débil</v>
      </c>
      <c r="V1273" s="207" t="s">
        <v>576</v>
      </c>
      <c r="W1273" s="207" t="s">
        <v>578</v>
      </c>
      <c r="X1273" s="123" t="str">
        <f t="shared" si="83"/>
        <v>DébilNo disminuyeDirectamente</v>
      </c>
      <c r="Y1273" s="208" t="str">
        <f>IFERROR(VLOOKUP(X1273,'Tablas de calculos'!$AZ$4:$BE$11,5,FALSE),"")</f>
        <v/>
      </c>
      <c r="Z1273" s="208" t="str">
        <f>IFERROR(VLOOKUP(X1273,'Tablas de calculos'!$AZ$4:$BE$11,6,FALSE),"")</f>
        <v/>
      </c>
    </row>
    <row r="1274" spans="1:26" ht="45" x14ac:dyDescent="0.25">
      <c r="A1274" s="232" t="s">
        <v>1194</v>
      </c>
      <c r="B1274" s="137">
        <v>45</v>
      </c>
      <c r="C1274" s="205" t="str">
        <f>+VLOOKUP(Tabla9[[#This Row],[Cod. Riesgo]],Tabla_Riesgos[[Número]:[Tipo de Riesgo]],6,FALSE)</f>
        <v>Operativo</v>
      </c>
      <c r="D1274" s="119" t="s">
        <v>45</v>
      </c>
      <c r="E1274" s="120" t="s">
        <v>46</v>
      </c>
      <c r="F1274" s="121"/>
      <c r="G1274" s="392" t="s">
        <v>276</v>
      </c>
      <c r="H1274" s="213"/>
      <c r="I1274" s="207"/>
      <c r="J1274" s="207"/>
      <c r="K1274" s="207"/>
      <c r="L1274" s="207"/>
      <c r="M1274" s="207"/>
      <c r="N1274" s="207"/>
      <c r="O1274" s="207"/>
      <c r="P1274" s="123">
        <f t="shared" si="80"/>
        <v>0</v>
      </c>
      <c r="Q1274" s="208" t="str">
        <f t="shared" si="81"/>
        <v>Debil</v>
      </c>
      <c r="R1274" s="207" t="s">
        <v>516</v>
      </c>
      <c r="S1274" s="224" t="str">
        <f t="shared" si="82"/>
        <v>DebilFuerte</v>
      </c>
      <c r="T1274" s="224">
        <f>IFERROR(VLOOKUP(S1274,'Tablas de calculos'!$AU$16:$AV$24,2,FALSE),"")</f>
        <v>7</v>
      </c>
      <c r="U1274" s="208" t="str">
        <f>IFERROR(VLOOKUP(T1274,'Tablas de calculos'!$AV$16:$AY$24,4),"")</f>
        <v>Débil</v>
      </c>
      <c r="V1274" s="207" t="s">
        <v>576</v>
      </c>
      <c r="W1274" s="207" t="s">
        <v>578</v>
      </c>
      <c r="X1274" s="123" t="str">
        <f t="shared" si="83"/>
        <v>DébilNo disminuyeDirectamente</v>
      </c>
      <c r="Y1274" s="208" t="str">
        <f>IFERROR(VLOOKUP(X1274,'Tablas de calculos'!$AZ$4:$BE$11,5,FALSE),"")</f>
        <v/>
      </c>
      <c r="Z1274" s="208" t="str">
        <f>IFERROR(VLOOKUP(X1274,'Tablas de calculos'!$AZ$4:$BE$11,6,FALSE),"")</f>
        <v/>
      </c>
    </row>
    <row r="1275" spans="1:26" ht="105" x14ac:dyDescent="0.25">
      <c r="A1275" s="232" t="s">
        <v>1194</v>
      </c>
      <c r="B1275" s="137">
        <v>45</v>
      </c>
      <c r="C1275" s="205" t="str">
        <f>+VLOOKUP(Tabla9[[#This Row],[Cod. Riesgo]],Tabla_Riesgos[[Número]:[Tipo de Riesgo]],6,FALSE)</f>
        <v>Operativo</v>
      </c>
      <c r="D1275" s="119" t="s">
        <v>45</v>
      </c>
      <c r="E1275" s="120" t="s">
        <v>46</v>
      </c>
      <c r="F1275" s="121"/>
      <c r="G1275" s="392" t="s">
        <v>277</v>
      </c>
      <c r="H1275" s="213"/>
      <c r="I1275" s="207"/>
      <c r="J1275" s="207"/>
      <c r="K1275" s="207"/>
      <c r="L1275" s="207"/>
      <c r="M1275" s="207"/>
      <c r="N1275" s="207"/>
      <c r="O1275" s="207"/>
      <c r="P1275" s="123">
        <f t="shared" si="80"/>
        <v>0</v>
      </c>
      <c r="Q1275" s="208" t="str">
        <f t="shared" si="81"/>
        <v>Debil</v>
      </c>
      <c r="R1275" s="207" t="s">
        <v>516</v>
      </c>
      <c r="S1275" s="224" t="str">
        <f t="shared" si="82"/>
        <v>DebilFuerte</v>
      </c>
      <c r="T1275" s="224">
        <f>IFERROR(VLOOKUP(S1275,'Tablas de calculos'!$AU$16:$AV$24,2,FALSE),"")</f>
        <v>7</v>
      </c>
      <c r="U1275" s="208" t="str">
        <f>IFERROR(VLOOKUP(T1275,'Tablas de calculos'!$AV$16:$AY$24,4),"")</f>
        <v>Débil</v>
      </c>
      <c r="V1275" s="207" t="s">
        <v>576</v>
      </c>
      <c r="W1275" s="207" t="s">
        <v>578</v>
      </c>
      <c r="X1275" s="123" t="str">
        <f t="shared" si="83"/>
        <v>DébilNo disminuyeDirectamente</v>
      </c>
      <c r="Y1275" s="208" t="str">
        <f>IFERROR(VLOOKUP(X1275,'Tablas de calculos'!$AZ$4:$BE$11,5,FALSE),"")</f>
        <v/>
      </c>
      <c r="Z1275" s="208" t="str">
        <f>IFERROR(VLOOKUP(X1275,'Tablas de calculos'!$AZ$4:$BE$11,6,FALSE),"")</f>
        <v/>
      </c>
    </row>
    <row r="1276" spans="1:26" ht="150" x14ac:dyDescent="0.25">
      <c r="A1276" s="232" t="s">
        <v>1194</v>
      </c>
      <c r="B1276" s="137">
        <v>45</v>
      </c>
      <c r="C1276" s="205" t="str">
        <f>+VLOOKUP(Tabla9[[#This Row],[Cod. Riesgo]],Tabla_Riesgos[[Número]:[Tipo de Riesgo]],6,FALSE)</f>
        <v>Operativo</v>
      </c>
      <c r="D1276" s="119" t="s">
        <v>45</v>
      </c>
      <c r="E1276" s="120" t="s">
        <v>46</v>
      </c>
      <c r="F1276" s="121"/>
      <c r="G1276" s="392" t="s">
        <v>278</v>
      </c>
      <c r="H1276" s="213"/>
      <c r="I1276" s="207"/>
      <c r="J1276" s="207"/>
      <c r="K1276" s="207"/>
      <c r="L1276" s="207"/>
      <c r="M1276" s="207"/>
      <c r="N1276" s="207"/>
      <c r="O1276" s="207"/>
      <c r="P1276" s="123">
        <f t="shared" si="80"/>
        <v>0</v>
      </c>
      <c r="Q1276" s="208" t="str">
        <f t="shared" si="81"/>
        <v>Debil</v>
      </c>
      <c r="R1276" s="207" t="s">
        <v>516</v>
      </c>
      <c r="S1276" s="224" t="str">
        <f t="shared" si="82"/>
        <v>DebilFuerte</v>
      </c>
      <c r="T1276" s="224">
        <f>IFERROR(VLOOKUP(S1276,'Tablas de calculos'!$AU$16:$AV$24,2,FALSE),"")</f>
        <v>7</v>
      </c>
      <c r="U1276" s="208" t="str">
        <f>IFERROR(VLOOKUP(T1276,'Tablas de calculos'!$AV$16:$AY$24,4),"")</f>
        <v>Débil</v>
      </c>
      <c r="V1276" s="207" t="s">
        <v>576</v>
      </c>
      <c r="W1276" s="207" t="s">
        <v>578</v>
      </c>
      <c r="X1276" s="123" t="str">
        <f t="shared" si="83"/>
        <v>DébilNo disminuyeDirectamente</v>
      </c>
      <c r="Y1276" s="208" t="str">
        <f>IFERROR(VLOOKUP(X1276,'Tablas de calculos'!$AZ$4:$BE$11,5,FALSE),"")</f>
        <v/>
      </c>
      <c r="Z1276" s="208" t="str">
        <f>IFERROR(VLOOKUP(X1276,'Tablas de calculos'!$AZ$4:$BE$11,6,FALSE),"")</f>
        <v/>
      </c>
    </row>
    <row r="1277" spans="1:26" ht="135" x14ac:dyDescent="0.25">
      <c r="A1277" s="232" t="s">
        <v>1194</v>
      </c>
      <c r="B1277" s="137">
        <v>48</v>
      </c>
      <c r="C1277" s="205" t="str">
        <f>+VLOOKUP(Tabla9[[#This Row],[Cod. Riesgo]],Tabla_Riesgos[[Número]:[Tipo de Riesgo]],6,FALSE)</f>
        <v>Operativo</v>
      </c>
      <c r="D1277" s="119" t="s">
        <v>48</v>
      </c>
      <c r="E1277" s="120" t="s">
        <v>52</v>
      </c>
      <c r="F1277" s="121"/>
      <c r="G1277" s="392" t="s">
        <v>279</v>
      </c>
      <c r="H1277" s="213"/>
      <c r="I1277" s="207"/>
      <c r="J1277" s="207"/>
      <c r="K1277" s="207"/>
      <c r="L1277" s="207"/>
      <c r="M1277" s="207"/>
      <c r="N1277" s="207"/>
      <c r="O1277" s="207"/>
      <c r="P1277" s="123">
        <f t="shared" si="80"/>
        <v>0</v>
      </c>
      <c r="Q1277" s="208" t="str">
        <f t="shared" si="81"/>
        <v>Debil</v>
      </c>
      <c r="R1277" s="207" t="s">
        <v>516</v>
      </c>
      <c r="S1277" s="224" t="str">
        <f t="shared" si="82"/>
        <v>DebilFuerte</v>
      </c>
      <c r="T1277" s="224">
        <f>IFERROR(VLOOKUP(S1277,'Tablas de calculos'!$AU$16:$AV$24,2,FALSE),"")</f>
        <v>7</v>
      </c>
      <c r="U1277" s="208" t="str">
        <f>IFERROR(VLOOKUP(T1277,'Tablas de calculos'!$AV$16:$AY$24,4),"")</f>
        <v>Débil</v>
      </c>
      <c r="V1277" s="207" t="s">
        <v>576</v>
      </c>
      <c r="W1277" s="207" t="s">
        <v>578</v>
      </c>
      <c r="X1277" s="123" t="str">
        <f t="shared" si="83"/>
        <v>DébilNo disminuyeDirectamente</v>
      </c>
      <c r="Y1277" s="208" t="str">
        <f>IFERROR(VLOOKUP(X1277,'Tablas de calculos'!$AZ$4:$BE$11,5,FALSE),"")</f>
        <v/>
      </c>
      <c r="Z1277" s="208" t="str">
        <f>IFERROR(VLOOKUP(X1277,'Tablas de calculos'!$AZ$4:$BE$11,6,FALSE),"")</f>
        <v/>
      </c>
    </row>
    <row r="1278" spans="1:26" ht="45" x14ac:dyDescent="0.25">
      <c r="A1278" s="232" t="s">
        <v>1194</v>
      </c>
      <c r="B1278" s="137">
        <v>48</v>
      </c>
      <c r="C1278" s="205" t="str">
        <f>+VLOOKUP(Tabla9[[#This Row],[Cod. Riesgo]],Tabla_Riesgos[[Número]:[Tipo de Riesgo]],6,FALSE)</f>
        <v>Operativo</v>
      </c>
      <c r="D1278" s="119" t="s">
        <v>48</v>
      </c>
      <c r="E1278" s="120" t="s">
        <v>52</v>
      </c>
      <c r="F1278" s="121"/>
      <c r="G1278" s="392" t="s">
        <v>280</v>
      </c>
      <c r="H1278" s="213"/>
      <c r="I1278" s="207"/>
      <c r="J1278" s="207"/>
      <c r="K1278" s="207"/>
      <c r="L1278" s="207"/>
      <c r="M1278" s="207"/>
      <c r="N1278" s="207"/>
      <c r="O1278" s="207"/>
      <c r="P1278" s="123">
        <f t="shared" si="80"/>
        <v>0</v>
      </c>
      <c r="Q1278" s="208" t="str">
        <f t="shared" si="81"/>
        <v>Debil</v>
      </c>
      <c r="R1278" s="207" t="s">
        <v>516</v>
      </c>
      <c r="S1278" s="224" t="str">
        <f t="shared" si="82"/>
        <v>DebilFuerte</v>
      </c>
      <c r="T1278" s="224">
        <f>IFERROR(VLOOKUP(S1278,'Tablas de calculos'!$AU$16:$AV$24,2,FALSE),"")</f>
        <v>7</v>
      </c>
      <c r="U1278" s="208" t="str">
        <f>IFERROR(VLOOKUP(T1278,'Tablas de calculos'!$AV$16:$AY$24,4),"")</f>
        <v>Débil</v>
      </c>
      <c r="V1278" s="207" t="s">
        <v>576</v>
      </c>
      <c r="W1278" s="207" t="s">
        <v>578</v>
      </c>
      <c r="X1278" s="123" t="str">
        <f t="shared" si="83"/>
        <v>DébilNo disminuyeDirectamente</v>
      </c>
      <c r="Y1278" s="208" t="str">
        <f>IFERROR(VLOOKUP(X1278,'Tablas de calculos'!$AZ$4:$BE$11,5,FALSE),"")</f>
        <v/>
      </c>
      <c r="Z1278" s="208" t="str">
        <f>IFERROR(VLOOKUP(X1278,'Tablas de calculos'!$AZ$4:$BE$11,6,FALSE),"")</f>
        <v/>
      </c>
    </row>
    <row r="1279" spans="1:26" ht="60" x14ac:dyDescent="0.25">
      <c r="A1279" s="232" t="s">
        <v>1194</v>
      </c>
      <c r="B1279" s="137">
        <v>48</v>
      </c>
      <c r="C1279" s="205" t="str">
        <f>+VLOOKUP(Tabla9[[#This Row],[Cod. Riesgo]],Tabla_Riesgos[[Número]:[Tipo de Riesgo]],6,FALSE)</f>
        <v>Operativo</v>
      </c>
      <c r="D1279" s="119" t="s">
        <v>48</v>
      </c>
      <c r="E1279" s="120" t="s">
        <v>52</v>
      </c>
      <c r="F1279" s="121"/>
      <c r="G1279" s="392" t="s">
        <v>281</v>
      </c>
      <c r="H1279" s="213"/>
      <c r="I1279" s="207"/>
      <c r="J1279" s="207"/>
      <c r="K1279" s="207"/>
      <c r="L1279" s="207"/>
      <c r="M1279" s="207"/>
      <c r="N1279" s="207"/>
      <c r="O1279" s="207"/>
      <c r="P1279" s="123">
        <f t="shared" si="80"/>
        <v>0</v>
      </c>
      <c r="Q1279" s="208" t="str">
        <f t="shared" si="81"/>
        <v>Debil</v>
      </c>
      <c r="R1279" s="207" t="s">
        <v>516</v>
      </c>
      <c r="S1279" s="224" t="str">
        <f t="shared" si="82"/>
        <v>DebilFuerte</v>
      </c>
      <c r="T1279" s="224">
        <f>IFERROR(VLOOKUP(S1279,'Tablas de calculos'!$AU$16:$AV$24,2,FALSE),"")</f>
        <v>7</v>
      </c>
      <c r="U1279" s="208" t="str">
        <f>IFERROR(VLOOKUP(T1279,'Tablas de calculos'!$AV$16:$AY$24,4),"")</f>
        <v>Débil</v>
      </c>
      <c r="V1279" s="207" t="s">
        <v>576</v>
      </c>
      <c r="W1279" s="207" t="s">
        <v>578</v>
      </c>
      <c r="X1279" s="123" t="str">
        <f t="shared" si="83"/>
        <v>DébilNo disminuyeDirectamente</v>
      </c>
      <c r="Y1279" s="208" t="str">
        <f>IFERROR(VLOOKUP(X1279,'Tablas de calculos'!$AZ$4:$BE$11,5,FALSE),"")</f>
        <v/>
      </c>
      <c r="Z1279" s="208" t="str">
        <f>IFERROR(VLOOKUP(X1279,'Tablas de calculos'!$AZ$4:$BE$11,6,FALSE),"")</f>
        <v/>
      </c>
    </row>
    <row r="1280" spans="1:26" ht="45" x14ac:dyDescent="0.25">
      <c r="A1280" s="232" t="s">
        <v>1194</v>
      </c>
      <c r="B1280" s="137">
        <v>48</v>
      </c>
      <c r="C1280" s="205" t="str">
        <f>+VLOOKUP(Tabla9[[#This Row],[Cod. Riesgo]],Tabla_Riesgos[[Número]:[Tipo de Riesgo]],6,FALSE)</f>
        <v>Operativo</v>
      </c>
      <c r="D1280" s="119" t="s">
        <v>48</v>
      </c>
      <c r="E1280" s="120" t="s">
        <v>52</v>
      </c>
      <c r="F1280" s="121"/>
      <c r="G1280" s="392" t="s">
        <v>282</v>
      </c>
      <c r="H1280" s="213"/>
      <c r="I1280" s="207"/>
      <c r="J1280" s="207"/>
      <c r="K1280" s="207"/>
      <c r="L1280" s="207"/>
      <c r="M1280" s="207"/>
      <c r="N1280" s="207"/>
      <c r="O1280" s="207"/>
      <c r="P1280" s="123">
        <f t="shared" si="80"/>
        <v>0</v>
      </c>
      <c r="Q1280" s="208" t="str">
        <f t="shared" si="81"/>
        <v>Debil</v>
      </c>
      <c r="R1280" s="207" t="s">
        <v>516</v>
      </c>
      <c r="S1280" s="224" t="str">
        <f t="shared" si="82"/>
        <v>DebilFuerte</v>
      </c>
      <c r="T1280" s="224">
        <f>IFERROR(VLOOKUP(S1280,'Tablas de calculos'!$AU$16:$AV$24,2,FALSE),"")</f>
        <v>7</v>
      </c>
      <c r="U1280" s="208" t="str">
        <f>IFERROR(VLOOKUP(T1280,'Tablas de calculos'!$AV$16:$AY$24,4),"")</f>
        <v>Débil</v>
      </c>
      <c r="V1280" s="207" t="s">
        <v>576</v>
      </c>
      <c r="W1280" s="207" t="s">
        <v>578</v>
      </c>
      <c r="X1280" s="123" t="str">
        <f t="shared" si="83"/>
        <v>DébilNo disminuyeDirectamente</v>
      </c>
      <c r="Y1280" s="208" t="str">
        <f>IFERROR(VLOOKUP(X1280,'Tablas de calculos'!$AZ$4:$BE$11,5,FALSE),"")</f>
        <v/>
      </c>
      <c r="Z1280" s="208" t="str">
        <f>IFERROR(VLOOKUP(X1280,'Tablas de calculos'!$AZ$4:$BE$11,6,FALSE),"")</f>
        <v/>
      </c>
    </row>
    <row r="1281" spans="1:26" ht="60" x14ac:dyDescent="0.25">
      <c r="A1281" s="232" t="s">
        <v>1194</v>
      </c>
      <c r="B1281" s="137">
        <v>49</v>
      </c>
      <c r="C1281" s="205" t="str">
        <f>+VLOOKUP(Tabla9[[#This Row],[Cod. Riesgo]],Tabla_Riesgos[[Número]:[Tipo de Riesgo]],6,FALSE)</f>
        <v>Operativo</v>
      </c>
      <c r="D1281" s="119" t="s">
        <v>48</v>
      </c>
      <c r="E1281" s="120" t="s">
        <v>54</v>
      </c>
      <c r="F1281" s="121"/>
      <c r="G1281" s="392" t="s">
        <v>283</v>
      </c>
      <c r="H1281" s="213"/>
      <c r="I1281" s="207"/>
      <c r="J1281" s="207"/>
      <c r="K1281" s="207"/>
      <c r="L1281" s="207"/>
      <c r="M1281" s="207"/>
      <c r="N1281" s="207"/>
      <c r="O1281" s="207"/>
      <c r="P1281" s="123">
        <f t="shared" si="80"/>
        <v>0</v>
      </c>
      <c r="Q1281" s="208" t="str">
        <f t="shared" si="81"/>
        <v>Debil</v>
      </c>
      <c r="R1281" s="207" t="s">
        <v>516</v>
      </c>
      <c r="S1281" s="224" t="str">
        <f t="shared" si="82"/>
        <v>DebilFuerte</v>
      </c>
      <c r="T1281" s="224">
        <f>IFERROR(VLOOKUP(S1281,'Tablas de calculos'!$AU$16:$AV$24,2,FALSE),"")</f>
        <v>7</v>
      </c>
      <c r="U1281" s="208" t="str">
        <f>IFERROR(VLOOKUP(T1281,'Tablas de calculos'!$AV$16:$AY$24,4),"")</f>
        <v>Débil</v>
      </c>
      <c r="V1281" s="207" t="s">
        <v>576</v>
      </c>
      <c r="W1281" s="207" t="s">
        <v>578</v>
      </c>
      <c r="X1281" s="123" t="str">
        <f t="shared" si="83"/>
        <v>DébilNo disminuyeDirectamente</v>
      </c>
      <c r="Y1281" s="208" t="str">
        <f>IFERROR(VLOOKUP(X1281,'Tablas de calculos'!$AZ$4:$BE$11,5,FALSE),"")</f>
        <v/>
      </c>
      <c r="Z1281" s="208" t="str">
        <f>IFERROR(VLOOKUP(X1281,'Tablas de calculos'!$AZ$4:$BE$11,6,FALSE),"")</f>
        <v/>
      </c>
    </row>
    <row r="1282" spans="1:26" ht="45" x14ac:dyDescent="0.25">
      <c r="A1282" s="232" t="s">
        <v>1194</v>
      </c>
      <c r="B1282" s="137">
        <v>49</v>
      </c>
      <c r="C1282" s="205" t="str">
        <f>+VLOOKUP(Tabla9[[#This Row],[Cod. Riesgo]],Tabla_Riesgos[[Número]:[Tipo de Riesgo]],6,FALSE)</f>
        <v>Operativo</v>
      </c>
      <c r="D1282" s="119" t="s">
        <v>48</v>
      </c>
      <c r="E1282" s="120" t="s">
        <v>54</v>
      </c>
      <c r="F1282" s="121"/>
      <c r="G1282" s="392" t="s">
        <v>280</v>
      </c>
      <c r="H1282" s="213"/>
      <c r="I1282" s="207"/>
      <c r="J1282" s="207"/>
      <c r="K1282" s="207"/>
      <c r="L1282" s="207"/>
      <c r="M1282" s="207"/>
      <c r="N1282" s="207"/>
      <c r="O1282" s="207"/>
      <c r="P1282" s="123">
        <f t="shared" si="80"/>
        <v>0</v>
      </c>
      <c r="Q1282" s="208" t="str">
        <f t="shared" si="81"/>
        <v>Debil</v>
      </c>
      <c r="R1282" s="207" t="s">
        <v>516</v>
      </c>
      <c r="S1282" s="224" t="str">
        <f t="shared" si="82"/>
        <v>DebilFuerte</v>
      </c>
      <c r="T1282" s="224">
        <f>IFERROR(VLOOKUP(S1282,'Tablas de calculos'!$AU$16:$AV$24,2,FALSE),"")</f>
        <v>7</v>
      </c>
      <c r="U1282" s="208" t="str">
        <f>IFERROR(VLOOKUP(T1282,'Tablas de calculos'!$AV$16:$AY$24,4),"")</f>
        <v>Débil</v>
      </c>
      <c r="V1282" s="207" t="s">
        <v>576</v>
      </c>
      <c r="W1282" s="207" t="s">
        <v>578</v>
      </c>
      <c r="X1282" s="123" t="str">
        <f t="shared" si="83"/>
        <v>DébilNo disminuyeDirectamente</v>
      </c>
      <c r="Y1282" s="208" t="str">
        <f>IFERROR(VLOOKUP(X1282,'Tablas de calculos'!$AZ$4:$BE$11,5,FALSE),"")</f>
        <v/>
      </c>
      <c r="Z1282" s="208" t="str">
        <f>IFERROR(VLOOKUP(X1282,'Tablas de calculos'!$AZ$4:$BE$11,6,FALSE),"")</f>
        <v/>
      </c>
    </row>
    <row r="1283" spans="1:26" ht="60" x14ac:dyDescent="0.25">
      <c r="A1283" s="232" t="s">
        <v>1194</v>
      </c>
      <c r="B1283" s="137">
        <v>49</v>
      </c>
      <c r="C1283" s="205" t="str">
        <f>+VLOOKUP(Tabla9[[#This Row],[Cod. Riesgo]],Tabla_Riesgos[[Número]:[Tipo de Riesgo]],6,FALSE)</f>
        <v>Operativo</v>
      </c>
      <c r="D1283" s="119" t="s">
        <v>48</v>
      </c>
      <c r="E1283" s="120" t="s">
        <v>54</v>
      </c>
      <c r="F1283" s="121"/>
      <c r="G1283" s="392" t="s">
        <v>284</v>
      </c>
      <c r="H1283" s="213"/>
      <c r="I1283" s="207"/>
      <c r="J1283" s="207"/>
      <c r="K1283" s="207"/>
      <c r="L1283" s="207"/>
      <c r="M1283" s="207"/>
      <c r="N1283" s="207"/>
      <c r="O1283" s="207"/>
      <c r="P1283" s="123">
        <f t="shared" si="80"/>
        <v>0</v>
      </c>
      <c r="Q1283" s="208" t="str">
        <f t="shared" si="81"/>
        <v>Debil</v>
      </c>
      <c r="R1283" s="207" t="s">
        <v>516</v>
      </c>
      <c r="S1283" s="224" t="str">
        <f t="shared" si="82"/>
        <v>DebilFuerte</v>
      </c>
      <c r="T1283" s="224">
        <f>IFERROR(VLOOKUP(S1283,'Tablas de calculos'!$AU$16:$AV$24,2,FALSE),"")</f>
        <v>7</v>
      </c>
      <c r="U1283" s="208" t="str">
        <f>IFERROR(VLOOKUP(T1283,'Tablas de calculos'!$AV$16:$AY$24,4),"")</f>
        <v>Débil</v>
      </c>
      <c r="V1283" s="207" t="s">
        <v>576</v>
      </c>
      <c r="W1283" s="207" t="s">
        <v>578</v>
      </c>
      <c r="X1283" s="123" t="str">
        <f t="shared" si="83"/>
        <v>DébilNo disminuyeDirectamente</v>
      </c>
      <c r="Y1283" s="208" t="str">
        <f>IFERROR(VLOOKUP(X1283,'Tablas de calculos'!$AZ$4:$BE$11,5,FALSE),"")</f>
        <v/>
      </c>
      <c r="Z1283" s="208" t="str">
        <f>IFERROR(VLOOKUP(X1283,'Tablas de calculos'!$AZ$4:$BE$11,6,FALSE),"")</f>
        <v/>
      </c>
    </row>
    <row r="1284" spans="1:26" ht="45" x14ac:dyDescent="0.25">
      <c r="A1284" s="232" t="s">
        <v>1194</v>
      </c>
      <c r="B1284" s="137">
        <v>49</v>
      </c>
      <c r="C1284" s="205" t="str">
        <f>+VLOOKUP(Tabla9[[#This Row],[Cod. Riesgo]],Tabla_Riesgos[[Número]:[Tipo de Riesgo]],6,FALSE)</f>
        <v>Operativo</v>
      </c>
      <c r="D1284" s="119" t="s">
        <v>48</v>
      </c>
      <c r="E1284" s="120" t="s">
        <v>54</v>
      </c>
      <c r="F1284" s="121"/>
      <c r="G1284" s="392" t="s">
        <v>282</v>
      </c>
      <c r="H1284" s="213"/>
      <c r="I1284" s="207"/>
      <c r="J1284" s="207"/>
      <c r="K1284" s="207"/>
      <c r="L1284" s="207"/>
      <c r="M1284" s="207"/>
      <c r="N1284" s="207"/>
      <c r="O1284" s="207"/>
      <c r="P1284" s="123">
        <f t="shared" si="80"/>
        <v>0</v>
      </c>
      <c r="Q1284" s="208" t="str">
        <f t="shared" si="81"/>
        <v>Debil</v>
      </c>
      <c r="R1284" s="207" t="s">
        <v>516</v>
      </c>
      <c r="S1284" s="224" t="str">
        <f t="shared" si="82"/>
        <v>DebilFuerte</v>
      </c>
      <c r="T1284" s="224">
        <f>IFERROR(VLOOKUP(S1284,'Tablas de calculos'!$AU$16:$AV$24,2,FALSE),"")</f>
        <v>7</v>
      </c>
      <c r="U1284" s="208" t="str">
        <f>IFERROR(VLOOKUP(T1284,'Tablas de calculos'!$AV$16:$AY$24,4),"")</f>
        <v>Débil</v>
      </c>
      <c r="V1284" s="207" t="s">
        <v>576</v>
      </c>
      <c r="W1284" s="207" t="s">
        <v>578</v>
      </c>
      <c r="X1284" s="123" t="str">
        <f t="shared" si="83"/>
        <v>DébilNo disminuyeDirectamente</v>
      </c>
      <c r="Y1284" s="208" t="str">
        <f>IFERROR(VLOOKUP(X1284,'Tablas de calculos'!$AZ$4:$BE$11,5,FALSE),"")</f>
        <v/>
      </c>
      <c r="Z1284" s="208" t="str">
        <f>IFERROR(VLOOKUP(X1284,'Tablas de calculos'!$AZ$4:$BE$11,6,FALSE),"")</f>
        <v/>
      </c>
    </row>
    <row r="1285" spans="1:26" ht="135" x14ac:dyDescent="0.25">
      <c r="A1285" s="232" t="s">
        <v>1194</v>
      </c>
      <c r="B1285" s="137">
        <v>50</v>
      </c>
      <c r="C1285" s="205" t="str">
        <f>+VLOOKUP(Tabla9[[#This Row],[Cod. Riesgo]],Tabla_Riesgos[[Número]:[Tipo de Riesgo]],6,FALSE)</f>
        <v>Operativo</v>
      </c>
      <c r="D1285" s="119" t="s">
        <v>55</v>
      </c>
      <c r="E1285" s="120" t="s">
        <v>670</v>
      </c>
      <c r="F1285" s="121"/>
      <c r="G1285" s="392" t="s">
        <v>285</v>
      </c>
      <c r="H1285" s="213"/>
      <c r="I1285" s="207"/>
      <c r="J1285" s="207"/>
      <c r="K1285" s="207"/>
      <c r="L1285" s="207"/>
      <c r="M1285" s="207"/>
      <c r="N1285" s="207"/>
      <c r="O1285" s="207"/>
      <c r="P1285" s="123">
        <f t="shared" ref="P1285:P1348" si="84">IFERROR(IF(I1285="Asignado",15,0)+IF(J1285="Adecuado",15,0)+IF(K1285="Oportuna",15,0)+IF(L1285="Prevenir",15,0)+IF(L1285="Detectar",10,0)+IF(M1285="Confiable",15,0)+IF(N1285="Se investigan y resuelven oportunamente",15,0)+IF(O1285="Completa",10,0)+IF(O1285="Incompleta",5,0),"")</f>
        <v>0</v>
      </c>
      <c r="Q1285" s="208" t="str">
        <f t="shared" ref="Q1285:Q1348" si="85">IF(P1285&lt;86,"Debil",IF(P1285&lt;96,"Moderado","Fuerte"))</f>
        <v>Debil</v>
      </c>
      <c r="R1285" s="207" t="s">
        <v>516</v>
      </c>
      <c r="S1285" s="224" t="str">
        <f t="shared" ref="S1285:S1348" si="86">_xlfn.CONCAT(Q1285,R1285)</f>
        <v>DebilFuerte</v>
      </c>
      <c r="T1285" s="224">
        <f>IFERROR(VLOOKUP(S1285,'Tablas de calculos'!$AU$16:$AV$24,2,FALSE),"")</f>
        <v>7</v>
      </c>
      <c r="U1285" s="208" t="str">
        <f>IFERROR(VLOOKUP(T1285,'Tablas de calculos'!$AV$16:$AY$24,4),"")</f>
        <v>Débil</v>
      </c>
      <c r="V1285" s="207" t="s">
        <v>576</v>
      </c>
      <c r="W1285" s="207" t="s">
        <v>578</v>
      </c>
      <c r="X1285" s="123" t="str">
        <f t="shared" ref="X1285:X1348" si="87">CONCATENATE(U1285,V1285,W1285)</f>
        <v>DébilNo disminuyeDirectamente</v>
      </c>
      <c r="Y1285" s="208" t="str">
        <f>IFERROR(VLOOKUP(X1285,'Tablas de calculos'!$AZ$4:$BE$11,5,FALSE),"")</f>
        <v/>
      </c>
      <c r="Z1285" s="208" t="str">
        <f>IFERROR(VLOOKUP(X1285,'Tablas de calculos'!$AZ$4:$BE$11,6,FALSE),"")</f>
        <v/>
      </c>
    </row>
    <row r="1286" spans="1:26" ht="45" x14ac:dyDescent="0.25">
      <c r="A1286" s="232" t="s">
        <v>1194</v>
      </c>
      <c r="B1286" s="137">
        <v>50</v>
      </c>
      <c r="C1286" s="205" t="str">
        <f>+VLOOKUP(Tabla9[[#This Row],[Cod. Riesgo]],Tabla_Riesgos[[Número]:[Tipo de Riesgo]],6,FALSE)</f>
        <v>Operativo</v>
      </c>
      <c r="D1286" s="119" t="s">
        <v>55</v>
      </c>
      <c r="E1286" s="120" t="s">
        <v>670</v>
      </c>
      <c r="F1286" s="121"/>
      <c r="G1286" s="392" t="s">
        <v>231</v>
      </c>
      <c r="H1286" s="213"/>
      <c r="I1286" s="207"/>
      <c r="J1286" s="207"/>
      <c r="K1286" s="207"/>
      <c r="L1286" s="207"/>
      <c r="M1286" s="207"/>
      <c r="N1286" s="207"/>
      <c r="O1286" s="207"/>
      <c r="P1286" s="123">
        <f t="shared" si="84"/>
        <v>0</v>
      </c>
      <c r="Q1286" s="208" t="str">
        <f t="shared" si="85"/>
        <v>Debil</v>
      </c>
      <c r="R1286" s="207" t="s">
        <v>516</v>
      </c>
      <c r="S1286" s="224" t="str">
        <f t="shared" si="86"/>
        <v>DebilFuerte</v>
      </c>
      <c r="T1286" s="224">
        <f>IFERROR(VLOOKUP(S1286,'Tablas de calculos'!$AU$16:$AV$24,2,FALSE),"")</f>
        <v>7</v>
      </c>
      <c r="U1286" s="208" t="str">
        <f>IFERROR(VLOOKUP(T1286,'Tablas de calculos'!$AV$16:$AY$24,4),"")</f>
        <v>Débil</v>
      </c>
      <c r="V1286" s="207" t="s">
        <v>576</v>
      </c>
      <c r="W1286" s="207" t="s">
        <v>578</v>
      </c>
      <c r="X1286" s="123" t="str">
        <f t="shared" si="87"/>
        <v>DébilNo disminuyeDirectamente</v>
      </c>
      <c r="Y1286" s="208" t="str">
        <f>IFERROR(VLOOKUP(X1286,'Tablas de calculos'!$AZ$4:$BE$11,5,FALSE),"")</f>
        <v/>
      </c>
      <c r="Z1286" s="208" t="str">
        <f>IFERROR(VLOOKUP(X1286,'Tablas de calculos'!$AZ$4:$BE$11,6,FALSE),"")</f>
        <v/>
      </c>
    </row>
    <row r="1287" spans="1:26" ht="45" x14ac:dyDescent="0.25">
      <c r="A1287" s="232" t="s">
        <v>1194</v>
      </c>
      <c r="B1287" s="137">
        <v>50</v>
      </c>
      <c r="C1287" s="205" t="str">
        <f>+VLOOKUP(Tabla9[[#This Row],[Cod. Riesgo]],Tabla_Riesgos[[Número]:[Tipo de Riesgo]],6,FALSE)</f>
        <v>Operativo</v>
      </c>
      <c r="D1287" s="119" t="s">
        <v>55</v>
      </c>
      <c r="E1287" s="120" t="s">
        <v>670</v>
      </c>
      <c r="F1287" s="121"/>
      <c r="G1287" s="392" t="s">
        <v>189</v>
      </c>
      <c r="H1287" s="213"/>
      <c r="I1287" s="207"/>
      <c r="J1287" s="207"/>
      <c r="K1287" s="207"/>
      <c r="L1287" s="207"/>
      <c r="M1287" s="207"/>
      <c r="N1287" s="207"/>
      <c r="O1287" s="207"/>
      <c r="P1287" s="123">
        <f t="shared" si="84"/>
        <v>0</v>
      </c>
      <c r="Q1287" s="208" t="str">
        <f t="shared" si="85"/>
        <v>Debil</v>
      </c>
      <c r="R1287" s="207" t="s">
        <v>516</v>
      </c>
      <c r="S1287" s="224" t="str">
        <f t="shared" si="86"/>
        <v>DebilFuerte</v>
      </c>
      <c r="T1287" s="224">
        <f>IFERROR(VLOOKUP(S1287,'Tablas de calculos'!$AU$16:$AV$24,2,FALSE),"")</f>
        <v>7</v>
      </c>
      <c r="U1287" s="208" t="str">
        <f>IFERROR(VLOOKUP(T1287,'Tablas de calculos'!$AV$16:$AY$24,4),"")</f>
        <v>Débil</v>
      </c>
      <c r="V1287" s="207" t="s">
        <v>576</v>
      </c>
      <c r="W1287" s="207" t="s">
        <v>578</v>
      </c>
      <c r="X1287" s="123" t="str">
        <f t="shared" si="87"/>
        <v>DébilNo disminuyeDirectamente</v>
      </c>
      <c r="Y1287" s="208" t="str">
        <f>IFERROR(VLOOKUP(X1287,'Tablas de calculos'!$AZ$4:$BE$11,5,FALSE),"")</f>
        <v/>
      </c>
      <c r="Z1287" s="208" t="str">
        <f>IFERROR(VLOOKUP(X1287,'Tablas de calculos'!$AZ$4:$BE$11,6,FALSE),"")</f>
        <v/>
      </c>
    </row>
    <row r="1288" spans="1:26" ht="60" x14ac:dyDescent="0.25">
      <c r="A1288" s="232" t="s">
        <v>1194</v>
      </c>
      <c r="B1288" s="137">
        <v>50</v>
      </c>
      <c r="C1288" s="205" t="str">
        <f>+VLOOKUP(Tabla9[[#This Row],[Cod. Riesgo]],Tabla_Riesgos[[Número]:[Tipo de Riesgo]],6,FALSE)</f>
        <v>Operativo</v>
      </c>
      <c r="D1288" s="119" t="s">
        <v>55</v>
      </c>
      <c r="E1288" s="120" t="s">
        <v>670</v>
      </c>
      <c r="F1288" s="121"/>
      <c r="G1288" s="392" t="s">
        <v>221</v>
      </c>
      <c r="H1288" s="213"/>
      <c r="I1288" s="207"/>
      <c r="J1288" s="207"/>
      <c r="K1288" s="207"/>
      <c r="L1288" s="207"/>
      <c r="M1288" s="207"/>
      <c r="N1288" s="207"/>
      <c r="O1288" s="207"/>
      <c r="P1288" s="123">
        <f t="shared" si="84"/>
        <v>0</v>
      </c>
      <c r="Q1288" s="208" t="str">
        <f t="shared" si="85"/>
        <v>Debil</v>
      </c>
      <c r="R1288" s="207" t="s">
        <v>516</v>
      </c>
      <c r="S1288" s="224" t="str">
        <f t="shared" si="86"/>
        <v>DebilFuerte</v>
      </c>
      <c r="T1288" s="224">
        <f>IFERROR(VLOOKUP(S1288,'Tablas de calculos'!$AU$16:$AV$24,2,FALSE),"")</f>
        <v>7</v>
      </c>
      <c r="U1288" s="208" t="str">
        <f>IFERROR(VLOOKUP(T1288,'Tablas de calculos'!$AV$16:$AY$24,4),"")</f>
        <v>Débil</v>
      </c>
      <c r="V1288" s="207" t="s">
        <v>576</v>
      </c>
      <c r="W1288" s="207" t="s">
        <v>578</v>
      </c>
      <c r="X1288" s="123" t="str">
        <f t="shared" si="87"/>
        <v>DébilNo disminuyeDirectamente</v>
      </c>
      <c r="Y1288" s="208" t="str">
        <f>IFERROR(VLOOKUP(X1288,'Tablas de calculos'!$AZ$4:$BE$11,5,FALSE),"")</f>
        <v/>
      </c>
      <c r="Z1288" s="208" t="str">
        <f>IFERROR(VLOOKUP(X1288,'Tablas de calculos'!$AZ$4:$BE$11,6,FALSE),"")</f>
        <v/>
      </c>
    </row>
    <row r="1289" spans="1:26" ht="60" x14ac:dyDescent="0.25">
      <c r="A1289" s="232" t="s">
        <v>1194</v>
      </c>
      <c r="B1289" s="137">
        <v>51</v>
      </c>
      <c r="C1289" s="205" t="str">
        <f>+VLOOKUP(Tabla9[[#This Row],[Cod. Riesgo]],Tabla_Riesgos[[Número]:[Tipo de Riesgo]],6,FALSE)</f>
        <v>Operativo</v>
      </c>
      <c r="D1289" s="119" t="s">
        <v>55</v>
      </c>
      <c r="E1289" s="120" t="s">
        <v>671</v>
      </c>
      <c r="F1289" s="121"/>
      <c r="G1289" s="392" t="s">
        <v>286</v>
      </c>
      <c r="H1289" s="213"/>
      <c r="I1289" s="207"/>
      <c r="J1289" s="207"/>
      <c r="K1289" s="207"/>
      <c r="L1289" s="207"/>
      <c r="M1289" s="207"/>
      <c r="N1289" s="207"/>
      <c r="O1289" s="207"/>
      <c r="P1289" s="123">
        <f t="shared" si="84"/>
        <v>0</v>
      </c>
      <c r="Q1289" s="208" t="str">
        <f t="shared" si="85"/>
        <v>Debil</v>
      </c>
      <c r="R1289" s="207" t="s">
        <v>516</v>
      </c>
      <c r="S1289" s="224" t="str">
        <f t="shared" si="86"/>
        <v>DebilFuerte</v>
      </c>
      <c r="T1289" s="224">
        <f>IFERROR(VLOOKUP(S1289,'Tablas de calculos'!$AU$16:$AV$24,2,FALSE),"")</f>
        <v>7</v>
      </c>
      <c r="U1289" s="208" t="str">
        <f>IFERROR(VLOOKUP(T1289,'Tablas de calculos'!$AV$16:$AY$24,4),"")</f>
        <v>Débil</v>
      </c>
      <c r="V1289" s="207" t="s">
        <v>576</v>
      </c>
      <c r="W1289" s="207" t="s">
        <v>578</v>
      </c>
      <c r="X1289" s="123" t="str">
        <f t="shared" si="87"/>
        <v>DébilNo disminuyeDirectamente</v>
      </c>
      <c r="Y1289" s="208" t="str">
        <f>IFERROR(VLOOKUP(X1289,'Tablas de calculos'!$AZ$4:$BE$11,5,FALSE),"")</f>
        <v/>
      </c>
      <c r="Z1289" s="208" t="str">
        <f>IFERROR(VLOOKUP(X1289,'Tablas de calculos'!$AZ$4:$BE$11,6,FALSE),"")</f>
        <v/>
      </c>
    </row>
    <row r="1290" spans="1:26" ht="120" x14ac:dyDescent="0.25">
      <c r="A1290" s="232" t="s">
        <v>1194</v>
      </c>
      <c r="B1290" s="137">
        <v>52</v>
      </c>
      <c r="C1290" s="205" t="str">
        <f>+VLOOKUP(Tabla9[[#This Row],[Cod. Riesgo]],Tabla_Riesgos[[Número]:[Tipo de Riesgo]],6,FALSE)</f>
        <v>Operativo</v>
      </c>
      <c r="D1290" s="119" t="s">
        <v>55</v>
      </c>
      <c r="E1290" s="120" t="s">
        <v>56</v>
      </c>
      <c r="F1290" s="121"/>
      <c r="G1290" s="392" t="s">
        <v>287</v>
      </c>
      <c r="H1290" s="213"/>
      <c r="I1290" s="207"/>
      <c r="J1290" s="207"/>
      <c r="K1290" s="207"/>
      <c r="L1290" s="207"/>
      <c r="M1290" s="207"/>
      <c r="N1290" s="207"/>
      <c r="O1290" s="207"/>
      <c r="P1290" s="123">
        <f t="shared" si="84"/>
        <v>0</v>
      </c>
      <c r="Q1290" s="208" t="str">
        <f t="shared" si="85"/>
        <v>Debil</v>
      </c>
      <c r="R1290" s="207" t="s">
        <v>516</v>
      </c>
      <c r="S1290" s="224" t="str">
        <f t="shared" si="86"/>
        <v>DebilFuerte</v>
      </c>
      <c r="T1290" s="224">
        <f>IFERROR(VLOOKUP(S1290,'Tablas de calculos'!$AU$16:$AV$24,2,FALSE),"")</f>
        <v>7</v>
      </c>
      <c r="U1290" s="208" t="str">
        <f>IFERROR(VLOOKUP(T1290,'Tablas de calculos'!$AV$16:$AY$24,4),"")</f>
        <v>Débil</v>
      </c>
      <c r="V1290" s="207" t="s">
        <v>576</v>
      </c>
      <c r="W1290" s="207" t="s">
        <v>578</v>
      </c>
      <c r="X1290" s="123" t="str">
        <f t="shared" si="87"/>
        <v>DébilNo disminuyeDirectamente</v>
      </c>
      <c r="Y1290" s="208" t="str">
        <f>IFERROR(VLOOKUP(X1290,'Tablas de calculos'!$AZ$4:$BE$11,5,FALSE),"")</f>
        <v/>
      </c>
      <c r="Z1290" s="208" t="str">
        <f>IFERROR(VLOOKUP(X1290,'Tablas de calculos'!$AZ$4:$BE$11,6,FALSE),"")</f>
        <v/>
      </c>
    </row>
    <row r="1291" spans="1:26" ht="105" x14ac:dyDescent="0.25">
      <c r="A1291" s="232" t="s">
        <v>1194</v>
      </c>
      <c r="B1291" s="137">
        <v>53</v>
      </c>
      <c r="C1291" s="205" t="str">
        <f>+VLOOKUP(Tabla9[[#This Row],[Cod. Riesgo]],Tabla_Riesgos[[Número]:[Tipo de Riesgo]],6,FALSE)</f>
        <v>Seguridad de la Información</v>
      </c>
      <c r="D1291" s="119" t="s">
        <v>57</v>
      </c>
      <c r="E1291" s="120" t="s">
        <v>58</v>
      </c>
      <c r="F1291" s="121"/>
      <c r="G1291" s="392" t="s">
        <v>288</v>
      </c>
      <c r="H1291" s="213"/>
      <c r="I1291" s="207"/>
      <c r="J1291" s="207"/>
      <c r="K1291" s="207"/>
      <c r="L1291" s="207"/>
      <c r="M1291" s="207"/>
      <c r="N1291" s="207"/>
      <c r="O1291" s="207"/>
      <c r="P1291" s="123">
        <f t="shared" si="84"/>
        <v>0</v>
      </c>
      <c r="Q1291" s="208" t="str">
        <f t="shared" si="85"/>
        <v>Debil</v>
      </c>
      <c r="R1291" s="207" t="s">
        <v>516</v>
      </c>
      <c r="S1291" s="224" t="str">
        <f t="shared" si="86"/>
        <v>DebilFuerte</v>
      </c>
      <c r="T1291" s="224">
        <f>IFERROR(VLOOKUP(S1291,'Tablas de calculos'!$AU$16:$AV$24,2,FALSE),"")</f>
        <v>7</v>
      </c>
      <c r="U1291" s="208" t="str">
        <f>IFERROR(VLOOKUP(T1291,'Tablas de calculos'!$AV$16:$AY$24,4),"")</f>
        <v>Débil</v>
      </c>
      <c r="V1291" s="207" t="s">
        <v>576</v>
      </c>
      <c r="W1291" s="207" t="s">
        <v>578</v>
      </c>
      <c r="X1291" s="123" t="str">
        <f t="shared" si="87"/>
        <v>DébilNo disminuyeDirectamente</v>
      </c>
      <c r="Y1291" s="208" t="str">
        <f>IFERROR(VLOOKUP(X1291,'Tablas de calculos'!$AZ$4:$BE$11,5,FALSE),"")</f>
        <v/>
      </c>
      <c r="Z1291" s="208" t="str">
        <f>IFERROR(VLOOKUP(X1291,'Tablas de calculos'!$AZ$4:$BE$11,6,FALSE),"")</f>
        <v/>
      </c>
    </row>
    <row r="1292" spans="1:26" ht="165" x14ac:dyDescent="0.25">
      <c r="A1292" s="232" t="s">
        <v>1194</v>
      </c>
      <c r="B1292" s="137">
        <v>54</v>
      </c>
      <c r="C1292" s="205" t="str">
        <f>+VLOOKUP(Tabla9[[#This Row],[Cod. Riesgo]],Tabla_Riesgos[[Número]:[Tipo de Riesgo]],6,FALSE)</f>
        <v>Operativo</v>
      </c>
      <c r="D1292" s="119" t="s">
        <v>57</v>
      </c>
      <c r="E1292" s="120" t="s">
        <v>59</v>
      </c>
      <c r="F1292" s="121"/>
      <c r="G1292" s="392" t="s">
        <v>289</v>
      </c>
      <c r="H1292" s="213"/>
      <c r="I1292" s="207"/>
      <c r="J1292" s="207"/>
      <c r="K1292" s="207"/>
      <c r="L1292" s="207"/>
      <c r="M1292" s="207"/>
      <c r="N1292" s="207"/>
      <c r="O1292" s="207"/>
      <c r="P1292" s="123">
        <f t="shared" si="84"/>
        <v>0</v>
      </c>
      <c r="Q1292" s="208" t="str">
        <f t="shared" si="85"/>
        <v>Debil</v>
      </c>
      <c r="R1292" s="207" t="s">
        <v>516</v>
      </c>
      <c r="S1292" s="224" t="str">
        <f t="shared" si="86"/>
        <v>DebilFuerte</v>
      </c>
      <c r="T1292" s="224">
        <f>IFERROR(VLOOKUP(S1292,'Tablas de calculos'!$AU$16:$AV$24,2,FALSE),"")</f>
        <v>7</v>
      </c>
      <c r="U1292" s="208" t="str">
        <f>IFERROR(VLOOKUP(T1292,'Tablas de calculos'!$AV$16:$AY$24,4),"")</f>
        <v>Débil</v>
      </c>
      <c r="V1292" s="207" t="s">
        <v>576</v>
      </c>
      <c r="W1292" s="207" t="s">
        <v>578</v>
      </c>
      <c r="X1292" s="123" t="str">
        <f t="shared" si="87"/>
        <v>DébilNo disminuyeDirectamente</v>
      </c>
      <c r="Y1292" s="208" t="str">
        <f>IFERROR(VLOOKUP(X1292,'Tablas de calculos'!$AZ$4:$BE$11,5,FALSE),"")</f>
        <v/>
      </c>
      <c r="Z1292" s="208" t="str">
        <f>IFERROR(VLOOKUP(X1292,'Tablas de calculos'!$AZ$4:$BE$11,6,FALSE),"")</f>
        <v/>
      </c>
    </row>
    <row r="1293" spans="1:26" ht="120" x14ac:dyDescent="0.25">
      <c r="A1293" s="232" t="s">
        <v>1194</v>
      </c>
      <c r="B1293" s="137">
        <v>54</v>
      </c>
      <c r="C1293" s="205" t="str">
        <f>+VLOOKUP(Tabla9[[#This Row],[Cod. Riesgo]],Tabla_Riesgos[[Número]:[Tipo de Riesgo]],6,FALSE)</f>
        <v>Operativo</v>
      </c>
      <c r="D1293" s="119" t="s">
        <v>57</v>
      </c>
      <c r="E1293" s="120" t="s">
        <v>59</v>
      </c>
      <c r="F1293" s="121"/>
      <c r="G1293" s="392" t="s">
        <v>290</v>
      </c>
      <c r="H1293" s="213"/>
      <c r="I1293" s="207"/>
      <c r="J1293" s="207"/>
      <c r="K1293" s="207"/>
      <c r="L1293" s="207"/>
      <c r="M1293" s="207"/>
      <c r="N1293" s="207"/>
      <c r="O1293" s="207"/>
      <c r="P1293" s="123">
        <f t="shared" si="84"/>
        <v>0</v>
      </c>
      <c r="Q1293" s="208" t="str">
        <f t="shared" si="85"/>
        <v>Debil</v>
      </c>
      <c r="R1293" s="207" t="s">
        <v>516</v>
      </c>
      <c r="S1293" s="224" t="str">
        <f t="shared" si="86"/>
        <v>DebilFuerte</v>
      </c>
      <c r="T1293" s="224">
        <f>IFERROR(VLOOKUP(S1293,'Tablas de calculos'!$AU$16:$AV$24,2,FALSE),"")</f>
        <v>7</v>
      </c>
      <c r="U1293" s="208" t="str">
        <f>IFERROR(VLOOKUP(T1293,'Tablas de calculos'!$AV$16:$AY$24,4),"")</f>
        <v>Débil</v>
      </c>
      <c r="V1293" s="207" t="s">
        <v>576</v>
      </c>
      <c r="W1293" s="207" t="s">
        <v>578</v>
      </c>
      <c r="X1293" s="123" t="str">
        <f t="shared" si="87"/>
        <v>DébilNo disminuyeDirectamente</v>
      </c>
      <c r="Y1293" s="208" t="str">
        <f>IFERROR(VLOOKUP(X1293,'Tablas de calculos'!$AZ$4:$BE$11,5,FALSE),"")</f>
        <v/>
      </c>
      <c r="Z1293" s="208" t="str">
        <f>IFERROR(VLOOKUP(X1293,'Tablas de calculos'!$AZ$4:$BE$11,6,FALSE),"")</f>
        <v/>
      </c>
    </row>
    <row r="1294" spans="1:26" ht="75" x14ac:dyDescent="0.25">
      <c r="A1294" s="232" t="s">
        <v>1194</v>
      </c>
      <c r="B1294" s="137">
        <v>55</v>
      </c>
      <c r="C1294" s="205" t="str">
        <f>+VLOOKUP(Tabla9[[#This Row],[Cod. Riesgo]],Tabla_Riesgos[[Número]:[Tipo de Riesgo]],6,FALSE)</f>
        <v>Operativo</v>
      </c>
      <c r="D1294" s="119" t="s">
        <v>60</v>
      </c>
      <c r="E1294" s="120" t="s">
        <v>61</v>
      </c>
      <c r="F1294" s="121"/>
      <c r="G1294" s="392" t="s">
        <v>291</v>
      </c>
      <c r="H1294" s="213"/>
      <c r="I1294" s="207"/>
      <c r="J1294" s="207"/>
      <c r="K1294" s="207"/>
      <c r="L1294" s="207"/>
      <c r="M1294" s="207"/>
      <c r="N1294" s="207"/>
      <c r="O1294" s="207"/>
      <c r="P1294" s="123">
        <f t="shared" si="84"/>
        <v>0</v>
      </c>
      <c r="Q1294" s="208" t="str">
        <f t="shared" si="85"/>
        <v>Debil</v>
      </c>
      <c r="R1294" s="207" t="s">
        <v>516</v>
      </c>
      <c r="S1294" s="224" t="str">
        <f t="shared" si="86"/>
        <v>DebilFuerte</v>
      </c>
      <c r="T1294" s="224">
        <f>IFERROR(VLOOKUP(S1294,'Tablas de calculos'!$AU$16:$AV$24,2,FALSE),"")</f>
        <v>7</v>
      </c>
      <c r="U1294" s="208" t="str">
        <f>IFERROR(VLOOKUP(T1294,'Tablas de calculos'!$AV$16:$AY$24,4),"")</f>
        <v>Débil</v>
      </c>
      <c r="V1294" s="207" t="s">
        <v>576</v>
      </c>
      <c r="W1294" s="207" t="s">
        <v>578</v>
      </c>
      <c r="X1294" s="123" t="str">
        <f t="shared" si="87"/>
        <v>DébilNo disminuyeDirectamente</v>
      </c>
      <c r="Y1294" s="208" t="str">
        <f>IFERROR(VLOOKUP(X1294,'Tablas de calculos'!$AZ$4:$BE$11,5,FALSE),"")</f>
        <v/>
      </c>
      <c r="Z1294" s="208" t="str">
        <f>IFERROR(VLOOKUP(X1294,'Tablas de calculos'!$AZ$4:$BE$11,6,FALSE),"")</f>
        <v/>
      </c>
    </row>
    <row r="1295" spans="1:26" ht="90" x14ac:dyDescent="0.25">
      <c r="A1295" s="232" t="s">
        <v>1194</v>
      </c>
      <c r="B1295" s="137">
        <v>56</v>
      </c>
      <c r="C1295" s="205" t="str">
        <f>+VLOOKUP(Tabla9[[#This Row],[Cod. Riesgo]],Tabla_Riesgos[[Número]:[Tipo de Riesgo]],6,FALSE)</f>
        <v>Operativo</v>
      </c>
      <c r="D1295" s="119" t="s">
        <v>60</v>
      </c>
      <c r="E1295" s="120" t="s">
        <v>64</v>
      </c>
      <c r="F1295" s="121"/>
      <c r="G1295" s="392" t="s">
        <v>292</v>
      </c>
      <c r="H1295" s="213"/>
      <c r="I1295" s="207"/>
      <c r="J1295" s="207"/>
      <c r="K1295" s="207"/>
      <c r="L1295" s="207"/>
      <c r="M1295" s="207"/>
      <c r="N1295" s="207"/>
      <c r="O1295" s="207"/>
      <c r="P1295" s="123">
        <f t="shared" si="84"/>
        <v>0</v>
      </c>
      <c r="Q1295" s="208" t="str">
        <f t="shared" si="85"/>
        <v>Debil</v>
      </c>
      <c r="R1295" s="207" t="s">
        <v>516</v>
      </c>
      <c r="S1295" s="224" t="str">
        <f t="shared" si="86"/>
        <v>DebilFuerte</v>
      </c>
      <c r="T1295" s="224">
        <f>IFERROR(VLOOKUP(S1295,'Tablas de calculos'!$AU$16:$AV$24,2,FALSE),"")</f>
        <v>7</v>
      </c>
      <c r="U1295" s="208" t="str">
        <f>IFERROR(VLOOKUP(T1295,'Tablas de calculos'!$AV$16:$AY$24,4),"")</f>
        <v>Débil</v>
      </c>
      <c r="V1295" s="207" t="s">
        <v>576</v>
      </c>
      <c r="W1295" s="207" t="s">
        <v>578</v>
      </c>
      <c r="X1295" s="123" t="str">
        <f t="shared" si="87"/>
        <v>DébilNo disminuyeDirectamente</v>
      </c>
      <c r="Y1295" s="208" t="str">
        <f>IFERROR(VLOOKUP(X1295,'Tablas de calculos'!$AZ$4:$BE$11,5,FALSE),"")</f>
        <v/>
      </c>
      <c r="Z1295" s="208" t="str">
        <f>IFERROR(VLOOKUP(X1295,'Tablas de calculos'!$AZ$4:$BE$11,6,FALSE),"")</f>
        <v/>
      </c>
    </row>
    <row r="1296" spans="1:26" ht="105" x14ac:dyDescent="0.25">
      <c r="A1296" s="232" t="s">
        <v>1194</v>
      </c>
      <c r="B1296" s="137">
        <v>57</v>
      </c>
      <c r="C1296" s="205" t="str">
        <f>+VLOOKUP(Tabla9[[#This Row],[Cod. Riesgo]],Tabla_Riesgos[[Número]:[Tipo de Riesgo]],6,FALSE)</f>
        <v>Operativo</v>
      </c>
      <c r="D1296" s="119" t="s">
        <v>66</v>
      </c>
      <c r="E1296" s="120" t="s">
        <v>1195</v>
      </c>
      <c r="F1296" s="121"/>
      <c r="G1296" s="392" t="s">
        <v>293</v>
      </c>
      <c r="H1296" s="213" t="s">
        <v>543</v>
      </c>
      <c r="I1296" s="207" t="s">
        <v>486</v>
      </c>
      <c r="J1296" s="207" t="s">
        <v>490</v>
      </c>
      <c r="K1296" s="207" t="s">
        <v>494</v>
      </c>
      <c r="L1296" s="207" t="s">
        <v>499</v>
      </c>
      <c r="M1296" s="207" t="s">
        <v>503</v>
      </c>
      <c r="N1296" s="207" t="s">
        <v>508</v>
      </c>
      <c r="O1296" s="207" t="s">
        <v>512</v>
      </c>
      <c r="P1296" s="123">
        <f t="shared" si="84"/>
        <v>95</v>
      </c>
      <c r="Q1296" s="208" t="str">
        <f t="shared" si="85"/>
        <v>Moderado</v>
      </c>
      <c r="R1296" s="207" t="s">
        <v>516</v>
      </c>
      <c r="S1296" s="224" t="str">
        <f t="shared" si="86"/>
        <v>ModeradoFuerte</v>
      </c>
      <c r="T1296" s="224">
        <f>IFERROR(VLOOKUP(S1296,'Tablas de calculos'!$AU$16:$AV$24,2,FALSE),"")</f>
        <v>4</v>
      </c>
      <c r="U1296" s="208" t="str">
        <f>IFERROR(VLOOKUP(T1296,'Tablas de calculos'!$AV$16:$AY$24,4),"")</f>
        <v>Moderado</v>
      </c>
      <c r="V1296" s="207" t="s">
        <v>576</v>
      </c>
      <c r="W1296" s="207" t="s">
        <v>578</v>
      </c>
      <c r="X1296" s="123" t="str">
        <f t="shared" si="87"/>
        <v>ModeradoNo disminuyeDirectamente</v>
      </c>
      <c r="Y1296" s="208">
        <f>IFERROR(VLOOKUP(X1296,'Tablas de calculos'!$AZ$4:$BE$11,5,FALSE),"")</f>
        <v>0</v>
      </c>
      <c r="Z1296" s="208">
        <f>IFERROR(VLOOKUP(X1296,'Tablas de calculos'!$AZ$4:$BE$11,6,FALSE),"")</f>
        <v>1</v>
      </c>
    </row>
    <row r="1297" spans="1:26" ht="75" x14ac:dyDescent="0.25">
      <c r="A1297" s="232" t="s">
        <v>1194</v>
      </c>
      <c r="B1297" s="137">
        <v>57</v>
      </c>
      <c r="C1297" s="205" t="str">
        <f>+VLOOKUP(Tabla9[[#This Row],[Cod. Riesgo]],Tabla_Riesgos[[Número]:[Tipo de Riesgo]],6,FALSE)</f>
        <v>Operativo</v>
      </c>
      <c r="D1297" s="119" t="s">
        <v>66</v>
      </c>
      <c r="E1297" s="120" t="s">
        <v>1195</v>
      </c>
      <c r="F1297" s="121"/>
      <c r="G1297" s="392" t="s">
        <v>294</v>
      </c>
      <c r="H1297" s="213" t="s">
        <v>543</v>
      </c>
      <c r="I1297" s="207" t="s">
        <v>486</v>
      </c>
      <c r="J1297" s="207" t="s">
        <v>490</v>
      </c>
      <c r="K1297" s="207" t="s">
        <v>494</v>
      </c>
      <c r="L1297" s="207" t="s">
        <v>499</v>
      </c>
      <c r="M1297" s="207" t="s">
        <v>503</v>
      </c>
      <c r="N1297" s="207" t="s">
        <v>508</v>
      </c>
      <c r="O1297" s="207" t="s">
        <v>512</v>
      </c>
      <c r="P1297" s="123">
        <f t="shared" si="84"/>
        <v>95</v>
      </c>
      <c r="Q1297" s="208" t="str">
        <f t="shared" si="85"/>
        <v>Moderado</v>
      </c>
      <c r="R1297" s="207" t="s">
        <v>516</v>
      </c>
      <c r="S1297" s="224" t="str">
        <f t="shared" si="86"/>
        <v>ModeradoFuerte</v>
      </c>
      <c r="T1297" s="224">
        <f>IFERROR(VLOOKUP(S1297,'Tablas de calculos'!$AU$16:$AV$24,2,FALSE),"")</f>
        <v>4</v>
      </c>
      <c r="U1297" s="208" t="str">
        <f>IFERROR(VLOOKUP(T1297,'Tablas de calculos'!$AV$16:$AY$24,4),"")</f>
        <v>Moderado</v>
      </c>
      <c r="V1297" s="207" t="s">
        <v>576</v>
      </c>
      <c r="W1297" s="207" t="s">
        <v>578</v>
      </c>
      <c r="X1297" s="123" t="str">
        <f t="shared" si="87"/>
        <v>ModeradoNo disminuyeDirectamente</v>
      </c>
      <c r="Y1297" s="208">
        <f>IFERROR(VLOOKUP(X1297,'Tablas de calculos'!$AZ$4:$BE$11,5,FALSE),"")</f>
        <v>0</v>
      </c>
      <c r="Z1297" s="208">
        <f>IFERROR(VLOOKUP(X1297,'Tablas de calculos'!$AZ$4:$BE$11,6,FALSE),"")</f>
        <v>1</v>
      </c>
    </row>
    <row r="1298" spans="1:26" ht="45" x14ac:dyDescent="0.25">
      <c r="A1298" s="232" t="s">
        <v>1194</v>
      </c>
      <c r="B1298" s="137">
        <v>57</v>
      </c>
      <c r="C1298" s="205" t="str">
        <f>+VLOOKUP(Tabla9[[#This Row],[Cod. Riesgo]],Tabla_Riesgos[[Número]:[Tipo de Riesgo]],6,FALSE)</f>
        <v>Operativo</v>
      </c>
      <c r="D1298" s="119" t="s">
        <v>66</v>
      </c>
      <c r="E1298" s="120" t="s">
        <v>1195</v>
      </c>
      <c r="F1298" s="121"/>
      <c r="G1298" s="392" t="s">
        <v>295</v>
      </c>
      <c r="H1298" s="213" t="s">
        <v>543</v>
      </c>
      <c r="I1298" s="207" t="s">
        <v>486</v>
      </c>
      <c r="J1298" s="207" t="s">
        <v>490</v>
      </c>
      <c r="K1298" s="207" t="s">
        <v>494</v>
      </c>
      <c r="L1298" s="207" t="s">
        <v>499</v>
      </c>
      <c r="M1298" s="207" t="s">
        <v>503</v>
      </c>
      <c r="N1298" s="207" t="s">
        <v>508</v>
      </c>
      <c r="O1298" s="207" t="s">
        <v>512</v>
      </c>
      <c r="P1298" s="123">
        <f t="shared" si="84"/>
        <v>95</v>
      </c>
      <c r="Q1298" s="208" t="str">
        <f t="shared" si="85"/>
        <v>Moderado</v>
      </c>
      <c r="R1298" s="207" t="s">
        <v>516</v>
      </c>
      <c r="S1298" s="224" t="str">
        <f t="shared" si="86"/>
        <v>ModeradoFuerte</v>
      </c>
      <c r="T1298" s="224">
        <f>IFERROR(VLOOKUP(S1298,'Tablas de calculos'!$AU$16:$AV$24,2,FALSE),"")</f>
        <v>4</v>
      </c>
      <c r="U1298" s="208" t="str">
        <f>IFERROR(VLOOKUP(T1298,'Tablas de calculos'!$AV$16:$AY$24,4),"")</f>
        <v>Moderado</v>
      </c>
      <c r="V1298" s="207" t="s">
        <v>576</v>
      </c>
      <c r="W1298" s="207" t="s">
        <v>578</v>
      </c>
      <c r="X1298" s="123" t="str">
        <f t="shared" si="87"/>
        <v>ModeradoNo disminuyeDirectamente</v>
      </c>
      <c r="Y1298" s="208">
        <f>IFERROR(VLOOKUP(X1298,'Tablas de calculos'!$AZ$4:$BE$11,5,FALSE),"")</f>
        <v>0</v>
      </c>
      <c r="Z1298" s="208">
        <f>IFERROR(VLOOKUP(X1298,'Tablas de calculos'!$AZ$4:$BE$11,6,FALSE),"")</f>
        <v>1</v>
      </c>
    </row>
    <row r="1299" spans="1:26" ht="105" x14ac:dyDescent="0.25">
      <c r="A1299" s="232" t="s">
        <v>1194</v>
      </c>
      <c r="B1299" s="137">
        <v>58</v>
      </c>
      <c r="C1299" s="205" t="str">
        <f>+VLOOKUP(Tabla9[[#This Row],[Cod. Riesgo]],Tabla_Riesgos[[Número]:[Tipo de Riesgo]],6,FALSE)</f>
        <v>Operativo</v>
      </c>
      <c r="D1299" s="119" t="s">
        <v>66</v>
      </c>
      <c r="E1299" s="120" t="s">
        <v>68</v>
      </c>
      <c r="F1299" s="121"/>
      <c r="G1299" s="392" t="s">
        <v>296</v>
      </c>
      <c r="H1299" s="213" t="s">
        <v>543</v>
      </c>
      <c r="I1299" s="207" t="s">
        <v>486</v>
      </c>
      <c r="J1299" s="207" t="s">
        <v>490</v>
      </c>
      <c r="K1299" s="207" t="s">
        <v>494</v>
      </c>
      <c r="L1299" s="207" t="s">
        <v>499</v>
      </c>
      <c r="M1299" s="207" t="s">
        <v>503</v>
      </c>
      <c r="N1299" s="207" t="s">
        <v>508</v>
      </c>
      <c r="O1299" s="207" t="s">
        <v>512</v>
      </c>
      <c r="P1299" s="123">
        <f t="shared" si="84"/>
        <v>95</v>
      </c>
      <c r="Q1299" s="208" t="str">
        <f t="shared" si="85"/>
        <v>Moderado</v>
      </c>
      <c r="R1299" s="207" t="s">
        <v>516</v>
      </c>
      <c r="S1299" s="224" t="str">
        <f t="shared" si="86"/>
        <v>ModeradoFuerte</v>
      </c>
      <c r="T1299" s="224">
        <f>IFERROR(VLOOKUP(S1299,'Tablas de calculos'!$AU$16:$AV$24,2,FALSE),"")</f>
        <v>4</v>
      </c>
      <c r="U1299" s="208" t="str">
        <f>IFERROR(VLOOKUP(T1299,'Tablas de calculos'!$AV$16:$AY$24,4),"")</f>
        <v>Moderado</v>
      </c>
      <c r="V1299" s="207" t="s">
        <v>576</v>
      </c>
      <c r="W1299" s="207" t="s">
        <v>578</v>
      </c>
      <c r="X1299" s="123" t="str">
        <f t="shared" si="87"/>
        <v>ModeradoNo disminuyeDirectamente</v>
      </c>
      <c r="Y1299" s="208">
        <f>IFERROR(VLOOKUP(X1299,'Tablas de calculos'!$AZ$4:$BE$11,5,FALSE),"")</f>
        <v>0</v>
      </c>
      <c r="Z1299" s="208">
        <f>IFERROR(VLOOKUP(X1299,'Tablas de calculos'!$AZ$4:$BE$11,6,FALSE),"")</f>
        <v>1</v>
      </c>
    </row>
    <row r="1300" spans="1:26" ht="75" x14ac:dyDescent="0.25">
      <c r="A1300" s="232" t="s">
        <v>1194</v>
      </c>
      <c r="B1300" s="137">
        <v>59</v>
      </c>
      <c r="C1300" s="205" t="str">
        <f>+VLOOKUP(Tabla9[[#This Row],[Cod. Riesgo]],Tabla_Riesgos[[Número]:[Tipo de Riesgo]],6,FALSE)</f>
        <v>Operativo</v>
      </c>
      <c r="D1300" s="119" t="s">
        <v>66</v>
      </c>
      <c r="E1300" s="120" t="s">
        <v>71</v>
      </c>
      <c r="F1300" s="121"/>
      <c r="G1300" s="392" t="s">
        <v>297</v>
      </c>
      <c r="H1300" s="213" t="s">
        <v>544</v>
      </c>
      <c r="I1300" s="207" t="s">
        <v>486</v>
      </c>
      <c r="J1300" s="207" t="s">
        <v>490</v>
      </c>
      <c r="K1300" s="207" t="s">
        <v>494</v>
      </c>
      <c r="L1300" s="207" t="s">
        <v>499</v>
      </c>
      <c r="M1300" s="207" t="s">
        <v>503</v>
      </c>
      <c r="N1300" s="207" t="s">
        <v>508</v>
      </c>
      <c r="O1300" s="207" t="s">
        <v>512</v>
      </c>
      <c r="P1300" s="123">
        <f t="shared" si="84"/>
        <v>95</v>
      </c>
      <c r="Q1300" s="208" t="str">
        <f t="shared" si="85"/>
        <v>Moderado</v>
      </c>
      <c r="R1300" s="207" t="s">
        <v>516</v>
      </c>
      <c r="S1300" s="224" t="str">
        <f t="shared" si="86"/>
        <v>ModeradoFuerte</v>
      </c>
      <c r="T1300" s="224">
        <f>IFERROR(VLOOKUP(S1300,'Tablas de calculos'!$AU$16:$AV$24,2,FALSE),"")</f>
        <v>4</v>
      </c>
      <c r="U1300" s="208" t="str">
        <f>IFERROR(VLOOKUP(T1300,'Tablas de calculos'!$AV$16:$AY$24,4),"")</f>
        <v>Moderado</v>
      </c>
      <c r="V1300" s="207" t="s">
        <v>576</v>
      </c>
      <c r="W1300" s="207" t="s">
        <v>578</v>
      </c>
      <c r="X1300" s="123" t="str">
        <f t="shared" si="87"/>
        <v>ModeradoNo disminuyeDirectamente</v>
      </c>
      <c r="Y1300" s="208">
        <f>IFERROR(VLOOKUP(X1300,'Tablas de calculos'!$AZ$4:$BE$11,5,FALSE),"")</f>
        <v>0</v>
      </c>
      <c r="Z1300" s="208">
        <f>IFERROR(VLOOKUP(X1300,'Tablas de calculos'!$AZ$4:$BE$11,6,FALSE),"")</f>
        <v>1</v>
      </c>
    </row>
    <row r="1301" spans="1:26" ht="45" x14ac:dyDescent="0.25">
      <c r="A1301" s="232" t="s">
        <v>1194</v>
      </c>
      <c r="B1301" s="137">
        <v>59</v>
      </c>
      <c r="C1301" s="205" t="str">
        <f>+VLOOKUP(Tabla9[[#This Row],[Cod. Riesgo]],Tabla_Riesgos[[Número]:[Tipo de Riesgo]],6,FALSE)</f>
        <v>Operativo</v>
      </c>
      <c r="D1301" s="119" t="s">
        <v>66</v>
      </c>
      <c r="E1301" s="120" t="s">
        <v>71</v>
      </c>
      <c r="F1301" s="121"/>
      <c r="G1301" s="392" t="s">
        <v>298</v>
      </c>
      <c r="H1301" s="213" t="s">
        <v>543</v>
      </c>
      <c r="I1301" s="207" t="s">
        <v>486</v>
      </c>
      <c r="J1301" s="207" t="s">
        <v>490</v>
      </c>
      <c r="K1301" s="207" t="s">
        <v>494</v>
      </c>
      <c r="L1301" s="207" t="s">
        <v>499</v>
      </c>
      <c r="M1301" s="207" t="s">
        <v>503</v>
      </c>
      <c r="N1301" s="207" t="s">
        <v>508</v>
      </c>
      <c r="O1301" s="207" t="s">
        <v>512</v>
      </c>
      <c r="P1301" s="123">
        <f t="shared" si="84"/>
        <v>95</v>
      </c>
      <c r="Q1301" s="208" t="str">
        <f t="shared" si="85"/>
        <v>Moderado</v>
      </c>
      <c r="R1301" s="207" t="s">
        <v>516</v>
      </c>
      <c r="S1301" s="224" t="str">
        <f t="shared" si="86"/>
        <v>ModeradoFuerte</v>
      </c>
      <c r="T1301" s="224">
        <f>IFERROR(VLOOKUP(S1301,'Tablas de calculos'!$AU$16:$AV$24,2,FALSE),"")</f>
        <v>4</v>
      </c>
      <c r="U1301" s="208" t="str">
        <f>IFERROR(VLOOKUP(T1301,'Tablas de calculos'!$AV$16:$AY$24,4),"")</f>
        <v>Moderado</v>
      </c>
      <c r="V1301" s="207" t="s">
        <v>576</v>
      </c>
      <c r="W1301" s="207" t="s">
        <v>578</v>
      </c>
      <c r="X1301" s="123" t="str">
        <f t="shared" si="87"/>
        <v>ModeradoNo disminuyeDirectamente</v>
      </c>
      <c r="Y1301" s="208">
        <f>IFERROR(VLOOKUP(X1301,'Tablas de calculos'!$AZ$4:$BE$11,5,FALSE),"")</f>
        <v>0</v>
      </c>
      <c r="Z1301" s="208">
        <f>IFERROR(VLOOKUP(X1301,'Tablas de calculos'!$AZ$4:$BE$11,6,FALSE),"")</f>
        <v>1</v>
      </c>
    </row>
    <row r="1302" spans="1:26" ht="105" x14ac:dyDescent="0.25">
      <c r="A1302" s="232" t="s">
        <v>1194</v>
      </c>
      <c r="B1302" s="137">
        <v>59</v>
      </c>
      <c r="C1302" s="205" t="str">
        <f>+VLOOKUP(Tabla9[[#This Row],[Cod. Riesgo]],Tabla_Riesgos[[Número]:[Tipo de Riesgo]],6,FALSE)</f>
        <v>Operativo</v>
      </c>
      <c r="D1302" s="119" t="s">
        <v>66</v>
      </c>
      <c r="E1302" s="120" t="s">
        <v>71</v>
      </c>
      <c r="F1302" s="121"/>
      <c r="G1302" s="392" t="s">
        <v>299</v>
      </c>
      <c r="H1302" s="213" t="s">
        <v>543</v>
      </c>
      <c r="I1302" s="207" t="s">
        <v>486</v>
      </c>
      <c r="J1302" s="207" t="s">
        <v>490</v>
      </c>
      <c r="K1302" s="207" t="s">
        <v>494</v>
      </c>
      <c r="L1302" s="207" t="s">
        <v>498</v>
      </c>
      <c r="M1302" s="207" t="s">
        <v>503</v>
      </c>
      <c r="N1302" s="207" t="s">
        <v>508</v>
      </c>
      <c r="O1302" s="207" t="s">
        <v>512</v>
      </c>
      <c r="P1302" s="123">
        <f t="shared" si="84"/>
        <v>100</v>
      </c>
      <c r="Q1302" s="208" t="str">
        <f t="shared" si="85"/>
        <v>Fuerte</v>
      </c>
      <c r="R1302" s="207" t="s">
        <v>516</v>
      </c>
      <c r="S1302" s="224" t="str">
        <f t="shared" si="86"/>
        <v>FuerteFuerte</v>
      </c>
      <c r="T1302" s="224">
        <f>IFERROR(VLOOKUP(S1302,'Tablas de calculos'!$AU$16:$AV$24,2,FALSE),"")</f>
        <v>1</v>
      </c>
      <c r="U1302" s="208" t="str">
        <f>IFERROR(VLOOKUP(T1302,'Tablas de calculos'!$AV$16:$AY$24,4),"")</f>
        <v>Fuerte</v>
      </c>
      <c r="V1302" s="207" t="s">
        <v>576</v>
      </c>
      <c r="W1302" s="207" t="s">
        <v>578</v>
      </c>
      <c r="X1302" s="123" t="str">
        <f t="shared" si="87"/>
        <v>FuerteNo disminuyeDirectamente</v>
      </c>
      <c r="Y1302" s="208">
        <f>IFERROR(VLOOKUP(X1302,'Tablas de calculos'!$AZ$4:$BE$11,5,FALSE),"")</f>
        <v>0</v>
      </c>
      <c r="Z1302" s="208">
        <f>IFERROR(VLOOKUP(X1302,'Tablas de calculos'!$AZ$4:$BE$11,6,FALSE),"")</f>
        <v>2</v>
      </c>
    </row>
    <row r="1303" spans="1:26" ht="45" x14ac:dyDescent="0.25">
      <c r="A1303" s="232" t="s">
        <v>1194</v>
      </c>
      <c r="B1303" s="137">
        <v>60</v>
      </c>
      <c r="C1303" s="205" t="str">
        <f>+VLOOKUP(Tabla9[[#This Row],[Cod. Riesgo]],Tabla_Riesgos[[Número]:[Tipo de Riesgo]],6,FALSE)</f>
        <v>Operativo</v>
      </c>
      <c r="D1303" s="119" t="s">
        <v>66</v>
      </c>
      <c r="E1303" s="120" t="s">
        <v>1196</v>
      </c>
      <c r="F1303" s="121"/>
      <c r="G1303" s="392" t="s">
        <v>300</v>
      </c>
      <c r="H1303" s="213" t="s">
        <v>544</v>
      </c>
      <c r="I1303" s="207" t="s">
        <v>486</v>
      </c>
      <c r="J1303" s="207" t="s">
        <v>490</v>
      </c>
      <c r="K1303" s="207" t="s">
        <v>494</v>
      </c>
      <c r="L1303" s="207" t="s">
        <v>498</v>
      </c>
      <c r="M1303" s="207" t="s">
        <v>503</v>
      </c>
      <c r="N1303" s="207" t="s">
        <v>508</v>
      </c>
      <c r="O1303" s="207" t="s">
        <v>512</v>
      </c>
      <c r="P1303" s="123">
        <f t="shared" si="84"/>
        <v>100</v>
      </c>
      <c r="Q1303" s="208" t="str">
        <f t="shared" si="85"/>
        <v>Fuerte</v>
      </c>
      <c r="R1303" s="207" t="s">
        <v>516</v>
      </c>
      <c r="S1303" s="224" t="str">
        <f t="shared" si="86"/>
        <v>FuerteFuerte</v>
      </c>
      <c r="T1303" s="224">
        <f>IFERROR(VLOOKUP(S1303,'Tablas de calculos'!$AU$16:$AV$24,2,FALSE),"")</f>
        <v>1</v>
      </c>
      <c r="U1303" s="208" t="str">
        <f>IFERROR(VLOOKUP(T1303,'Tablas de calculos'!$AV$16:$AY$24,4),"")</f>
        <v>Fuerte</v>
      </c>
      <c r="V1303" s="207" t="s">
        <v>576</v>
      </c>
      <c r="W1303" s="207" t="s">
        <v>578</v>
      </c>
      <c r="X1303" s="123" t="str">
        <f t="shared" si="87"/>
        <v>FuerteNo disminuyeDirectamente</v>
      </c>
      <c r="Y1303" s="208">
        <f>IFERROR(VLOOKUP(X1303,'Tablas de calculos'!$AZ$4:$BE$11,5,FALSE),"")</f>
        <v>0</v>
      </c>
      <c r="Z1303" s="208">
        <f>IFERROR(VLOOKUP(X1303,'Tablas de calculos'!$AZ$4:$BE$11,6,FALSE),"")</f>
        <v>2</v>
      </c>
    </row>
    <row r="1304" spans="1:26" ht="60" x14ac:dyDescent="0.25">
      <c r="A1304" s="232" t="s">
        <v>1194</v>
      </c>
      <c r="B1304" s="137">
        <v>61</v>
      </c>
      <c r="C1304" s="205" t="str">
        <f>+VLOOKUP(Tabla9[[#This Row],[Cod. Riesgo]],Tabla_Riesgos[[Número]:[Tipo de Riesgo]],6,FALSE)</f>
        <v>Operativo</v>
      </c>
      <c r="D1304" s="119" t="s">
        <v>101</v>
      </c>
      <c r="E1304" s="120" t="s">
        <v>674</v>
      </c>
      <c r="F1304" s="121"/>
      <c r="G1304" s="392" t="s">
        <v>301</v>
      </c>
      <c r="H1304" s="213"/>
      <c r="I1304" s="207"/>
      <c r="J1304" s="207"/>
      <c r="K1304" s="207"/>
      <c r="L1304" s="207"/>
      <c r="M1304" s="207"/>
      <c r="N1304" s="207"/>
      <c r="O1304" s="207"/>
      <c r="P1304" s="123">
        <f t="shared" si="84"/>
        <v>0</v>
      </c>
      <c r="Q1304" s="208" t="str">
        <f t="shared" si="85"/>
        <v>Debil</v>
      </c>
      <c r="R1304" s="207" t="s">
        <v>516</v>
      </c>
      <c r="S1304" s="224" t="str">
        <f t="shared" si="86"/>
        <v>DebilFuerte</v>
      </c>
      <c r="T1304" s="224">
        <f>IFERROR(VLOOKUP(S1304,'Tablas de calculos'!$AU$16:$AV$24,2,FALSE),"")</f>
        <v>7</v>
      </c>
      <c r="U1304" s="208" t="str">
        <f>IFERROR(VLOOKUP(T1304,'Tablas de calculos'!$AV$16:$AY$24,4),"")</f>
        <v>Débil</v>
      </c>
      <c r="V1304" s="207" t="s">
        <v>576</v>
      </c>
      <c r="W1304" s="207" t="s">
        <v>578</v>
      </c>
      <c r="X1304" s="123" t="str">
        <f t="shared" si="87"/>
        <v>DébilNo disminuyeDirectamente</v>
      </c>
      <c r="Y1304" s="208" t="str">
        <f>IFERROR(VLOOKUP(X1304,'Tablas de calculos'!$AZ$4:$BE$11,5,FALSE),"")</f>
        <v/>
      </c>
      <c r="Z1304" s="208" t="str">
        <f>IFERROR(VLOOKUP(X1304,'Tablas de calculos'!$AZ$4:$BE$11,6,FALSE),"")</f>
        <v/>
      </c>
    </row>
    <row r="1305" spans="1:26" ht="105" x14ac:dyDescent="0.25">
      <c r="A1305" s="232" t="s">
        <v>1194</v>
      </c>
      <c r="B1305" s="137">
        <v>61</v>
      </c>
      <c r="C1305" s="205" t="str">
        <f>+VLOOKUP(Tabla9[[#This Row],[Cod. Riesgo]],Tabla_Riesgos[[Número]:[Tipo de Riesgo]],6,FALSE)</f>
        <v>Operativo</v>
      </c>
      <c r="D1305" s="119" t="s">
        <v>101</v>
      </c>
      <c r="E1305" s="120" t="s">
        <v>674</v>
      </c>
      <c r="F1305" s="121"/>
      <c r="G1305" s="392" t="s">
        <v>302</v>
      </c>
      <c r="H1305" s="213"/>
      <c r="I1305" s="207"/>
      <c r="J1305" s="207"/>
      <c r="K1305" s="207"/>
      <c r="L1305" s="207"/>
      <c r="M1305" s="207"/>
      <c r="N1305" s="207"/>
      <c r="O1305" s="207"/>
      <c r="P1305" s="123">
        <f t="shared" si="84"/>
        <v>0</v>
      </c>
      <c r="Q1305" s="208" t="str">
        <f t="shared" si="85"/>
        <v>Debil</v>
      </c>
      <c r="R1305" s="207" t="s">
        <v>516</v>
      </c>
      <c r="S1305" s="224" t="str">
        <f t="shared" si="86"/>
        <v>DebilFuerte</v>
      </c>
      <c r="T1305" s="224">
        <f>IFERROR(VLOOKUP(S1305,'Tablas de calculos'!$AU$16:$AV$24,2,FALSE),"")</f>
        <v>7</v>
      </c>
      <c r="U1305" s="208" t="str">
        <f>IFERROR(VLOOKUP(T1305,'Tablas de calculos'!$AV$16:$AY$24,4),"")</f>
        <v>Débil</v>
      </c>
      <c r="V1305" s="207" t="s">
        <v>576</v>
      </c>
      <c r="W1305" s="207" t="s">
        <v>578</v>
      </c>
      <c r="X1305" s="123" t="str">
        <f t="shared" si="87"/>
        <v>DébilNo disminuyeDirectamente</v>
      </c>
      <c r="Y1305" s="208" t="str">
        <f>IFERROR(VLOOKUP(X1305,'Tablas de calculos'!$AZ$4:$BE$11,5,FALSE),"")</f>
        <v/>
      </c>
      <c r="Z1305" s="208" t="str">
        <f>IFERROR(VLOOKUP(X1305,'Tablas de calculos'!$AZ$4:$BE$11,6,FALSE),"")</f>
        <v/>
      </c>
    </row>
    <row r="1306" spans="1:26" ht="75" x14ac:dyDescent="0.25">
      <c r="A1306" s="232" t="s">
        <v>1194</v>
      </c>
      <c r="B1306" s="137">
        <v>61</v>
      </c>
      <c r="C1306" s="205" t="str">
        <f>+VLOOKUP(Tabla9[[#This Row],[Cod. Riesgo]],Tabla_Riesgos[[Número]:[Tipo de Riesgo]],6,FALSE)</f>
        <v>Operativo</v>
      </c>
      <c r="D1306" s="119" t="s">
        <v>101</v>
      </c>
      <c r="E1306" s="120" t="s">
        <v>674</v>
      </c>
      <c r="F1306" s="121"/>
      <c r="G1306" s="392" t="s">
        <v>303</v>
      </c>
      <c r="H1306" s="213"/>
      <c r="I1306" s="207"/>
      <c r="J1306" s="207"/>
      <c r="K1306" s="207"/>
      <c r="L1306" s="207"/>
      <c r="M1306" s="207"/>
      <c r="N1306" s="207"/>
      <c r="O1306" s="207"/>
      <c r="P1306" s="123">
        <f t="shared" si="84"/>
        <v>0</v>
      </c>
      <c r="Q1306" s="208" t="str">
        <f t="shared" si="85"/>
        <v>Debil</v>
      </c>
      <c r="R1306" s="207" t="s">
        <v>516</v>
      </c>
      <c r="S1306" s="224" t="str">
        <f t="shared" si="86"/>
        <v>DebilFuerte</v>
      </c>
      <c r="T1306" s="224">
        <f>IFERROR(VLOOKUP(S1306,'Tablas de calculos'!$AU$16:$AV$24,2,FALSE),"")</f>
        <v>7</v>
      </c>
      <c r="U1306" s="208" t="str">
        <f>IFERROR(VLOOKUP(T1306,'Tablas de calculos'!$AV$16:$AY$24,4),"")</f>
        <v>Débil</v>
      </c>
      <c r="V1306" s="207" t="s">
        <v>576</v>
      </c>
      <c r="W1306" s="207" t="s">
        <v>578</v>
      </c>
      <c r="X1306" s="123" t="str">
        <f t="shared" si="87"/>
        <v>DébilNo disminuyeDirectamente</v>
      </c>
      <c r="Y1306" s="208" t="str">
        <f>IFERROR(VLOOKUP(X1306,'Tablas de calculos'!$AZ$4:$BE$11,5,FALSE),"")</f>
        <v/>
      </c>
      <c r="Z1306" s="208" t="str">
        <f>IFERROR(VLOOKUP(X1306,'Tablas de calculos'!$AZ$4:$BE$11,6,FALSE),"")</f>
        <v/>
      </c>
    </row>
    <row r="1307" spans="1:26" ht="30" x14ac:dyDescent="0.25">
      <c r="A1307" s="232" t="s">
        <v>1194</v>
      </c>
      <c r="B1307" s="137">
        <v>62</v>
      </c>
      <c r="C1307" s="205" t="str">
        <f>+VLOOKUP(Tabla9[[#This Row],[Cod. Riesgo]],Tabla_Riesgos[[Número]:[Tipo de Riesgo]],6,FALSE)</f>
        <v>Operativo</v>
      </c>
      <c r="D1307" s="119" t="s">
        <v>101</v>
      </c>
      <c r="E1307" s="120" t="s">
        <v>675</v>
      </c>
      <c r="F1307" s="121"/>
      <c r="G1307" s="392" t="s">
        <v>304</v>
      </c>
      <c r="H1307" s="213"/>
      <c r="I1307" s="207"/>
      <c r="J1307" s="207"/>
      <c r="K1307" s="207"/>
      <c r="L1307" s="207"/>
      <c r="M1307" s="207"/>
      <c r="N1307" s="207"/>
      <c r="O1307" s="207"/>
      <c r="P1307" s="123">
        <f t="shared" si="84"/>
        <v>0</v>
      </c>
      <c r="Q1307" s="208" t="str">
        <f t="shared" si="85"/>
        <v>Debil</v>
      </c>
      <c r="R1307" s="207" t="s">
        <v>516</v>
      </c>
      <c r="S1307" s="224" t="str">
        <f t="shared" si="86"/>
        <v>DebilFuerte</v>
      </c>
      <c r="T1307" s="224">
        <f>IFERROR(VLOOKUP(S1307,'Tablas de calculos'!$AU$16:$AV$24,2,FALSE),"")</f>
        <v>7</v>
      </c>
      <c r="U1307" s="208" t="str">
        <f>IFERROR(VLOOKUP(T1307,'Tablas de calculos'!$AV$16:$AY$24,4),"")</f>
        <v>Débil</v>
      </c>
      <c r="V1307" s="207" t="s">
        <v>576</v>
      </c>
      <c r="W1307" s="207" t="s">
        <v>578</v>
      </c>
      <c r="X1307" s="123" t="str">
        <f t="shared" si="87"/>
        <v>DébilNo disminuyeDirectamente</v>
      </c>
      <c r="Y1307" s="208" t="str">
        <f>IFERROR(VLOOKUP(X1307,'Tablas de calculos'!$AZ$4:$BE$11,5,FALSE),"")</f>
        <v/>
      </c>
      <c r="Z1307" s="208" t="str">
        <f>IFERROR(VLOOKUP(X1307,'Tablas de calculos'!$AZ$4:$BE$11,6,FALSE),"")</f>
        <v/>
      </c>
    </row>
    <row r="1308" spans="1:26" ht="45" x14ac:dyDescent="0.25">
      <c r="A1308" s="232" t="s">
        <v>1194</v>
      </c>
      <c r="B1308" s="137">
        <v>63</v>
      </c>
      <c r="C1308" s="205" t="str">
        <f>+VLOOKUP(Tabla9[[#This Row],[Cod. Riesgo]],Tabla_Riesgos[[Número]:[Tipo de Riesgo]],6,FALSE)</f>
        <v>Operativo</v>
      </c>
      <c r="D1308" s="119" t="s">
        <v>101</v>
      </c>
      <c r="E1308" s="120" t="s">
        <v>73</v>
      </c>
      <c r="F1308" s="121"/>
      <c r="G1308" s="392" t="s">
        <v>305</v>
      </c>
      <c r="H1308" s="213"/>
      <c r="I1308" s="207"/>
      <c r="J1308" s="207"/>
      <c r="K1308" s="207"/>
      <c r="L1308" s="207"/>
      <c r="M1308" s="207"/>
      <c r="N1308" s="207"/>
      <c r="O1308" s="207"/>
      <c r="P1308" s="123">
        <f t="shared" si="84"/>
        <v>0</v>
      </c>
      <c r="Q1308" s="208" t="str">
        <f t="shared" si="85"/>
        <v>Debil</v>
      </c>
      <c r="R1308" s="207" t="s">
        <v>516</v>
      </c>
      <c r="S1308" s="224" t="str">
        <f t="shared" si="86"/>
        <v>DebilFuerte</v>
      </c>
      <c r="T1308" s="224">
        <f>IFERROR(VLOOKUP(S1308,'Tablas de calculos'!$AU$16:$AV$24,2,FALSE),"")</f>
        <v>7</v>
      </c>
      <c r="U1308" s="208" t="str">
        <f>IFERROR(VLOOKUP(T1308,'Tablas de calculos'!$AV$16:$AY$24,4),"")</f>
        <v>Débil</v>
      </c>
      <c r="V1308" s="207" t="s">
        <v>576</v>
      </c>
      <c r="W1308" s="207" t="s">
        <v>578</v>
      </c>
      <c r="X1308" s="123" t="str">
        <f t="shared" si="87"/>
        <v>DébilNo disminuyeDirectamente</v>
      </c>
      <c r="Y1308" s="208" t="str">
        <f>IFERROR(VLOOKUP(X1308,'Tablas de calculos'!$AZ$4:$BE$11,5,FALSE),"")</f>
        <v/>
      </c>
      <c r="Z1308" s="208" t="str">
        <f>IFERROR(VLOOKUP(X1308,'Tablas de calculos'!$AZ$4:$BE$11,6,FALSE),"")</f>
        <v/>
      </c>
    </row>
    <row r="1309" spans="1:26" ht="60" x14ac:dyDescent="0.25">
      <c r="A1309" s="232" t="s">
        <v>1194</v>
      </c>
      <c r="B1309" s="137">
        <v>64</v>
      </c>
      <c r="C1309" s="205" t="str">
        <f>+VLOOKUP(Tabla9[[#This Row],[Cod. Riesgo]],Tabla_Riesgos[[Número]:[Tipo de Riesgo]],6,FALSE)</f>
        <v>Operativo</v>
      </c>
      <c r="D1309" s="119" t="s">
        <v>76</v>
      </c>
      <c r="E1309" s="120" t="s">
        <v>77</v>
      </c>
      <c r="F1309" s="121"/>
      <c r="G1309" s="392" t="s">
        <v>306</v>
      </c>
      <c r="H1309" s="213"/>
      <c r="I1309" s="207"/>
      <c r="J1309" s="207"/>
      <c r="K1309" s="207"/>
      <c r="L1309" s="207"/>
      <c r="M1309" s="207"/>
      <c r="N1309" s="207"/>
      <c r="O1309" s="207"/>
      <c r="P1309" s="123">
        <f t="shared" si="84"/>
        <v>0</v>
      </c>
      <c r="Q1309" s="208" t="str">
        <f t="shared" si="85"/>
        <v>Debil</v>
      </c>
      <c r="R1309" s="207" t="s">
        <v>516</v>
      </c>
      <c r="S1309" s="224" t="str">
        <f t="shared" si="86"/>
        <v>DebilFuerte</v>
      </c>
      <c r="T1309" s="224">
        <f>IFERROR(VLOOKUP(S1309,'Tablas de calculos'!$AU$16:$AV$24,2,FALSE),"")</f>
        <v>7</v>
      </c>
      <c r="U1309" s="208" t="str">
        <f>IFERROR(VLOOKUP(T1309,'Tablas de calculos'!$AV$16:$AY$24,4),"")</f>
        <v>Débil</v>
      </c>
      <c r="V1309" s="207" t="s">
        <v>576</v>
      </c>
      <c r="W1309" s="207" t="s">
        <v>578</v>
      </c>
      <c r="X1309" s="123" t="str">
        <f t="shared" si="87"/>
        <v>DébilNo disminuyeDirectamente</v>
      </c>
      <c r="Y1309" s="208" t="str">
        <f>IFERROR(VLOOKUP(X1309,'Tablas de calculos'!$AZ$4:$BE$11,5,FALSE),"")</f>
        <v/>
      </c>
      <c r="Z1309" s="208" t="str">
        <f>IFERROR(VLOOKUP(X1309,'Tablas de calculos'!$AZ$4:$BE$11,6,FALSE),"")</f>
        <v/>
      </c>
    </row>
    <row r="1310" spans="1:26" ht="75" x14ac:dyDescent="0.25">
      <c r="A1310" s="232" t="s">
        <v>1194</v>
      </c>
      <c r="B1310" s="137">
        <v>65</v>
      </c>
      <c r="C1310" s="205" t="str">
        <f>+VLOOKUP(Tabla9[[#This Row],[Cod. Riesgo]],Tabla_Riesgos[[Número]:[Tipo de Riesgo]],6,FALSE)</f>
        <v>Operativo</v>
      </c>
      <c r="D1310" s="119" t="s">
        <v>76</v>
      </c>
      <c r="E1310" s="120" t="s">
        <v>78</v>
      </c>
      <c r="F1310" s="121"/>
      <c r="G1310" s="392" t="s">
        <v>307</v>
      </c>
      <c r="H1310" s="213"/>
      <c r="I1310" s="207"/>
      <c r="J1310" s="207"/>
      <c r="K1310" s="207"/>
      <c r="L1310" s="207"/>
      <c r="M1310" s="207"/>
      <c r="N1310" s="207"/>
      <c r="O1310" s="207"/>
      <c r="P1310" s="123">
        <f t="shared" si="84"/>
        <v>0</v>
      </c>
      <c r="Q1310" s="208" t="str">
        <f t="shared" si="85"/>
        <v>Debil</v>
      </c>
      <c r="R1310" s="207" t="s">
        <v>516</v>
      </c>
      <c r="S1310" s="224" t="str">
        <f t="shared" si="86"/>
        <v>DebilFuerte</v>
      </c>
      <c r="T1310" s="224">
        <f>IFERROR(VLOOKUP(S1310,'Tablas de calculos'!$AU$16:$AV$24,2,FALSE),"")</f>
        <v>7</v>
      </c>
      <c r="U1310" s="208" t="str">
        <f>IFERROR(VLOOKUP(T1310,'Tablas de calculos'!$AV$16:$AY$24,4),"")</f>
        <v>Débil</v>
      </c>
      <c r="V1310" s="207" t="s">
        <v>576</v>
      </c>
      <c r="W1310" s="207" t="s">
        <v>578</v>
      </c>
      <c r="X1310" s="123" t="str">
        <f t="shared" si="87"/>
        <v>DébilNo disminuyeDirectamente</v>
      </c>
      <c r="Y1310" s="208" t="str">
        <f>IFERROR(VLOOKUP(X1310,'Tablas de calculos'!$AZ$4:$BE$11,5,FALSE),"")</f>
        <v/>
      </c>
      <c r="Z1310" s="208" t="str">
        <f>IFERROR(VLOOKUP(X1310,'Tablas de calculos'!$AZ$4:$BE$11,6,FALSE),"")</f>
        <v/>
      </c>
    </row>
    <row r="1311" spans="1:26" ht="75" x14ac:dyDescent="0.25">
      <c r="A1311" s="232" t="s">
        <v>1194</v>
      </c>
      <c r="B1311" s="137">
        <v>65</v>
      </c>
      <c r="C1311" s="205" t="str">
        <f>+VLOOKUP(Tabla9[[#This Row],[Cod. Riesgo]],Tabla_Riesgos[[Número]:[Tipo de Riesgo]],6,FALSE)</f>
        <v>Operativo</v>
      </c>
      <c r="D1311" s="119" t="s">
        <v>76</v>
      </c>
      <c r="E1311" s="120" t="s">
        <v>78</v>
      </c>
      <c r="F1311" s="121"/>
      <c r="G1311" s="392" t="s">
        <v>308</v>
      </c>
      <c r="H1311" s="213"/>
      <c r="I1311" s="207"/>
      <c r="J1311" s="207"/>
      <c r="K1311" s="207"/>
      <c r="L1311" s="207"/>
      <c r="M1311" s="207"/>
      <c r="N1311" s="207"/>
      <c r="O1311" s="207"/>
      <c r="P1311" s="123">
        <f t="shared" si="84"/>
        <v>0</v>
      </c>
      <c r="Q1311" s="208" t="str">
        <f t="shared" si="85"/>
        <v>Debil</v>
      </c>
      <c r="R1311" s="207" t="s">
        <v>516</v>
      </c>
      <c r="S1311" s="224" t="str">
        <f t="shared" si="86"/>
        <v>DebilFuerte</v>
      </c>
      <c r="T1311" s="224">
        <f>IFERROR(VLOOKUP(S1311,'Tablas de calculos'!$AU$16:$AV$24,2,FALSE),"")</f>
        <v>7</v>
      </c>
      <c r="U1311" s="208" t="str">
        <f>IFERROR(VLOOKUP(T1311,'Tablas de calculos'!$AV$16:$AY$24,4),"")</f>
        <v>Débil</v>
      </c>
      <c r="V1311" s="207" t="s">
        <v>576</v>
      </c>
      <c r="W1311" s="207" t="s">
        <v>578</v>
      </c>
      <c r="X1311" s="123" t="str">
        <f t="shared" si="87"/>
        <v>DébilNo disminuyeDirectamente</v>
      </c>
      <c r="Y1311" s="208" t="str">
        <f>IFERROR(VLOOKUP(X1311,'Tablas de calculos'!$AZ$4:$BE$11,5,FALSE),"")</f>
        <v/>
      </c>
      <c r="Z1311" s="208" t="str">
        <f>IFERROR(VLOOKUP(X1311,'Tablas de calculos'!$AZ$4:$BE$11,6,FALSE),"")</f>
        <v/>
      </c>
    </row>
    <row r="1312" spans="1:26" ht="60" x14ac:dyDescent="0.25">
      <c r="A1312" s="232" t="s">
        <v>1194</v>
      </c>
      <c r="B1312" s="137">
        <v>65</v>
      </c>
      <c r="C1312" s="205" t="str">
        <f>+VLOOKUP(Tabla9[[#This Row],[Cod. Riesgo]],Tabla_Riesgos[[Número]:[Tipo de Riesgo]],6,FALSE)</f>
        <v>Operativo</v>
      </c>
      <c r="D1312" s="119" t="s">
        <v>76</v>
      </c>
      <c r="E1312" s="120" t="s">
        <v>78</v>
      </c>
      <c r="F1312" s="121"/>
      <c r="G1312" s="392" t="s">
        <v>309</v>
      </c>
      <c r="H1312" s="213"/>
      <c r="I1312" s="207"/>
      <c r="J1312" s="207"/>
      <c r="K1312" s="207"/>
      <c r="L1312" s="207"/>
      <c r="M1312" s="207"/>
      <c r="N1312" s="207"/>
      <c r="O1312" s="207"/>
      <c r="P1312" s="123">
        <f t="shared" si="84"/>
        <v>0</v>
      </c>
      <c r="Q1312" s="208" t="str">
        <f t="shared" si="85"/>
        <v>Debil</v>
      </c>
      <c r="R1312" s="207" t="s">
        <v>516</v>
      </c>
      <c r="S1312" s="224" t="str">
        <f t="shared" si="86"/>
        <v>DebilFuerte</v>
      </c>
      <c r="T1312" s="224">
        <f>IFERROR(VLOOKUP(S1312,'Tablas de calculos'!$AU$16:$AV$24,2,FALSE),"")</f>
        <v>7</v>
      </c>
      <c r="U1312" s="208" t="str">
        <f>IFERROR(VLOOKUP(T1312,'Tablas de calculos'!$AV$16:$AY$24,4),"")</f>
        <v>Débil</v>
      </c>
      <c r="V1312" s="207" t="s">
        <v>576</v>
      </c>
      <c r="W1312" s="207" t="s">
        <v>578</v>
      </c>
      <c r="X1312" s="123" t="str">
        <f t="shared" si="87"/>
        <v>DébilNo disminuyeDirectamente</v>
      </c>
      <c r="Y1312" s="208" t="str">
        <f>IFERROR(VLOOKUP(X1312,'Tablas de calculos'!$AZ$4:$BE$11,5,FALSE),"")</f>
        <v/>
      </c>
      <c r="Z1312" s="208" t="str">
        <f>IFERROR(VLOOKUP(X1312,'Tablas de calculos'!$AZ$4:$BE$11,6,FALSE),"")</f>
        <v/>
      </c>
    </row>
    <row r="1313" spans="1:26" ht="60" x14ac:dyDescent="0.25">
      <c r="A1313" s="232" t="s">
        <v>1194</v>
      </c>
      <c r="B1313" s="137">
        <v>66</v>
      </c>
      <c r="C1313" s="205" t="str">
        <f>+VLOOKUP(Tabla9[[#This Row],[Cod. Riesgo]],Tabla_Riesgos[[Número]:[Tipo de Riesgo]],6,FALSE)</f>
        <v>Operativo</v>
      </c>
      <c r="D1313" s="119" t="s">
        <v>76</v>
      </c>
      <c r="E1313" s="120" t="s">
        <v>79</v>
      </c>
      <c r="F1313" s="121"/>
      <c r="G1313" s="392" t="s">
        <v>310</v>
      </c>
      <c r="H1313" s="213"/>
      <c r="I1313" s="207"/>
      <c r="J1313" s="207"/>
      <c r="K1313" s="207"/>
      <c r="L1313" s="207"/>
      <c r="M1313" s="207"/>
      <c r="N1313" s="207"/>
      <c r="O1313" s="207"/>
      <c r="P1313" s="123">
        <f t="shared" si="84"/>
        <v>0</v>
      </c>
      <c r="Q1313" s="208" t="str">
        <f t="shared" si="85"/>
        <v>Debil</v>
      </c>
      <c r="R1313" s="207" t="s">
        <v>516</v>
      </c>
      <c r="S1313" s="224" t="str">
        <f t="shared" si="86"/>
        <v>DebilFuerte</v>
      </c>
      <c r="T1313" s="224">
        <f>IFERROR(VLOOKUP(S1313,'Tablas de calculos'!$AU$16:$AV$24,2,FALSE),"")</f>
        <v>7</v>
      </c>
      <c r="U1313" s="208" t="str">
        <f>IFERROR(VLOOKUP(T1313,'Tablas de calculos'!$AV$16:$AY$24,4),"")</f>
        <v>Débil</v>
      </c>
      <c r="V1313" s="207" t="s">
        <v>576</v>
      </c>
      <c r="W1313" s="207" t="s">
        <v>578</v>
      </c>
      <c r="X1313" s="123" t="str">
        <f t="shared" si="87"/>
        <v>DébilNo disminuyeDirectamente</v>
      </c>
      <c r="Y1313" s="208" t="str">
        <f>IFERROR(VLOOKUP(X1313,'Tablas de calculos'!$AZ$4:$BE$11,5,FALSE),"")</f>
        <v/>
      </c>
      <c r="Z1313" s="208" t="str">
        <f>IFERROR(VLOOKUP(X1313,'Tablas de calculos'!$AZ$4:$BE$11,6,FALSE),"")</f>
        <v/>
      </c>
    </row>
    <row r="1314" spans="1:26" ht="105" x14ac:dyDescent="0.25">
      <c r="A1314" s="232" t="s">
        <v>1194</v>
      </c>
      <c r="B1314" s="137">
        <v>67</v>
      </c>
      <c r="C1314" s="205" t="str">
        <f>+VLOOKUP(Tabla9[[#This Row],[Cod. Riesgo]],Tabla_Riesgos[[Número]:[Tipo de Riesgo]],6,FALSE)</f>
        <v>Seguridad de la Información</v>
      </c>
      <c r="D1314" s="119" t="s">
        <v>676</v>
      </c>
      <c r="E1314" s="120" t="s">
        <v>677</v>
      </c>
      <c r="F1314" s="121"/>
      <c r="G1314" s="392" t="s">
        <v>312</v>
      </c>
      <c r="H1314" s="213"/>
      <c r="I1314" s="207"/>
      <c r="J1314" s="207"/>
      <c r="K1314" s="207"/>
      <c r="L1314" s="207"/>
      <c r="M1314" s="207"/>
      <c r="N1314" s="207"/>
      <c r="O1314" s="207"/>
      <c r="P1314" s="123">
        <f t="shared" si="84"/>
        <v>0</v>
      </c>
      <c r="Q1314" s="208" t="str">
        <f t="shared" si="85"/>
        <v>Debil</v>
      </c>
      <c r="R1314" s="207" t="s">
        <v>516</v>
      </c>
      <c r="S1314" s="224" t="str">
        <f t="shared" si="86"/>
        <v>DebilFuerte</v>
      </c>
      <c r="T1314" s="224">
        <f>IFERROR(VLOOKUP(S1314,'Tablas de calculos'!$AU$16:$AV$24,2,FALSE),"")</f>
        <v>7</v>
      </c>
      <c r="U1314" s="208" t="str">
        <f>IFERROR(VLOOKUP(T1314,'Tablas de calculos'!$AV$16:$AY$24,4),"")</f>
        <v>Débil</v>
      </c>
      <c r="V1314" s="207" t="s">
        <v>576</v>
      </c>
      <c r="W1314" s="207" t="s">
        <v>578</v>
      </c>
      <c r="X1314" s="123" t="str">
        <f t="shared" si="87"/>
        <v>DébilNo disminuyeDirectamente</v>
      </c>
      <c r="Y1314" s="208" t="str">
        <f>IFERROR(VLOOKUP(X1314,'Tablas de calculos'!$AZ$4:$BE$11,5,FALSE),"")</f>
        <v/>
      </c>
      <c r="Z1314" s="208" t="str">
        <f>IFERROR(VLOOKUP(X1314,'Tablas de calculos'!$AZ$4:$BE$11,6,FALSE),"")</f>
        <v/>
      </c>
    </row>
    <row r="1315" spans="1:26" ht="60" x14ac:dyDescent="0.25">
      <c r="A1315" s="232" t="s">
        <v>1194</v>
      </c>
      <c r="B1315" s="137">
        <v>67</v>
      </c>
      <c r="C1315" s="205" t="str">
        <f>+VLOOKUP(Tabla9[[#This Row],[Cod. Riesgo]],Tabla_Riesgos[[Número]:[Tipo de Riesgo]],6,FALSE)</f>
        <v>Seguridad de la Información</v>
      </c>
      <c r="D1315" s="119" t="s">
        <v>676</v>
      </c>
      <c r="E1315" s="120" t="s">
        <v>677</v>
      </c>
      <c r="F1315" s="121"/>
      <c r="G1315" s="392" t="s">
        <v>314</v>
      </c>
      <c r="H1315" s="213"/>
      <c r="I1315" s="207"/>
      <c r="J1315" s="207"/>
      <c r="K1315" s="207"/>
      <c r="L1315" s="207"/>
      <c r="M1315" s="207"/>
      <c r="N1315" s="207"/>
      <c r="O1315" s="207"/>
      <c r="P1315" s="123">
        <f t="shared" si="84"/>
        <v>0</v>
      </c>
      <c r="Q1315" s="208" t="str">
        <f t="shared" si="85"/>
        <v>Debil</v>
      </c>
      <c r="R1315" s="207" t="s">
        <v>516</v>
      </c>
      <c r="S1315" s="224" t="str">
        <f t="shared" si="86"/>
        <v>DebilFuerte</v>
      </c>
      <c r="T1315" s="224">
        <f>IFERROR(VLOOKUP(S1315,'Tablas de calculos'!$AU$16:$AV$24,2,FALSE),"")</f>
        <v>7</v>
      </c>
      <c r="U1315" s="208" t="str">
        <f>IFERROR(VLOOKUP(T1315,'Tablas de calculos'!$AV$16:$AY$24,4),"")</f>
        <v>Débil</v>
      </c>
      <c r="V1315" s="207" t="s">
        <v>576</v>
      </c>
      <c r="W1315" s="207" t="s">
        <v>578</v>
      </c>
      <c r="X1315" s="123" t="str">
        <f t="shared" si="87"/>
        <v>DébilNo disminuyeDirectamente</v>
      </c>
      <c r="Y1315" s="208" t="str">
        <f>IFERROR(VLOOKUP(X1315,'Tablas de calculos'!$AZ$4:$BE$11,5,FALSE),"")</f>
        <v/>
      </c>
      <c r="Z1315" s="208" t="str">
        <f>IFERROR(VLOOKUP(X1315,'Tablas de calculos'!$AZ$4:$BE$11,6,FALSE),"")</f>
        <v/>
      </c>
    </row>
    <row r="1316" spans="1:26" ht="60" x14ac:dyDescent="0.25">
      <c r="A1316" s="232" t="s">
        <v>1194</v>
      </c>
      <c r="B1316" s="137">
        <v>67</v>
      </c>
      <c r="C1316" s="205" t="str">
        <f>+VLOOKUP(Tabla9[[#This Row],[Cod. Riesgo]],Tabla_Riesgos[[Número]:[Tipo de Riesgo]],6,FALSE)</f>
        <v>Seguridad de la Información</v>
      </c>
      <c r="D1316" s="119" t="s">
        <v>676</v>
      </c>
      <c r="E1316" s="120" t="s">
        <v>677</v>
      </c>
      <c r="F1316" s="121"/>
      <c r="G1316" s="392" t="s">
        <v>231</v>
      </c>
      <c r="H1316" s="213"/>
      <c r="I1316" s="207"/>
      <c r="J1316" s="207"/>
      <c r="K1316" s="207"/>
      <c r="L1316" s="207"/>
      <c r="M1316" s="207"/>
      <c r="N1316" s="207"/>
      <c r="O1316" s="207"/>
      <c r="P1316" s="123">
        <f t="shared" si="84"/>
        <v>0</v>
      </c>
      <c r="Q1316" s="208" t="str">
        <f t="shared" si="85"/>
        <v>Debil</v>
      </c>
      <c r="R1316" s="207" t="s">
        <v>516</v>
      </c>
      <c r="S1316" s="224" t="str">
        <f t="shared" si="86"/>
        <v>DebilFuerte</v>
      </c>
      <c r="T1316" s="224">
        <f>IFERROR(VLOOKUP(S1316,'Tablas de calculos'!$AU$16:$AV$24,2,FALSE),"")</f>
        <v>7</v>
      </c>
      <c r="U1316" s="208" t="str">
        <f>IFERROR(VLOOKUP(T1316,'Tablas de calculos'!$AV$16:$AY$24,4),"")</f>
        <v>Débil</v>
      </c>
      <c r="V1316" s="207" t="s">
        <v>576</v>
      </c>
      <c r="W1316" s="207" t="s">
        <v>578</v>
      </c>
      <c r="X1316" s="123" t="str">
        <f t="shared" si="87"/>
        <v>DébilNo disminuyeDirectamente</v>
      </c>
      <c r="Y1316" s="208" t="str">
        <f>IFERROR(VLOOKUP(X1316,'Tablas de calculos'!$AZ$4:$BE$11,5,FALSE),"")</f>
        <v/>
      </c>
      <c r="Z1316" s="208" t="str">
        <f>IFERROR(VLOOKUP(X1316,'Tablas de calculos'!$AZ$4:$BE$11,6,FALSE),"")</f>
        <v/>
      </c>
    </row>
    <row r="1317" spans="1:26" ht="75" x14ac:dyDescent="0.25">
      <c r="A1317" s="232" t="s">
        <v>1194</v>
      </c>
      <c r="B1317" s="137">
        <v>67</v>
      </c>
      <c r="C1317" s="205" t="str">
        <f>+VLOOKUP(Tabla9[[#This Row],[Cod. Riesgo]],Tabla_Riesgos[[Número]:[Tipo de Riesgo]],6,FALSE)</f>
        <v>Seguridad de la Información</v>
      </c>
      <c r="D1317" s="119" t="s">
        <v>676</v>
      </c>
      <c r="E1317" s="120" t="s">
        <v>677</v>
      </c>
      <c r="F1317" s="121"/>
      <c r="G1317" s="392" t="s">
        <v>317</v>
      </c>
      <c r="H1317" s="213"/>
      <c r="I1317" s="207"/>
      <c r="J1317" s="207"/>
      <c r="K1317" s="207"/>
      <c r="L1317" s="207"/>
      <c r="M1317" s="207"/>
      <c r="N1317" s="207"/>
      <c r="O1317" s="207"/>
      <c r="P1317" s="123">
        <f t="shared" si="84"/>
        <v>0</v>
      </c>
      <c r="Q1317" s="208" t="str">
        <f t="shared" si="85"/>
        <v>Debil</v>
      </c>
      <c r="R1317" s="207" t="s">
        <v>516</v>
      </c>
      <c r="S1317" s="224" t="str">
        <f t="shared" si="86"/>
        <v>DebilFuerte</v>
      </c>
      <c r="T1317" s="224">
        <f>IFERROR(VLOOKUP(S1317,'Tablas de calculos'!$AU$16:$AV$24,2,FALSE),"")</f>
        <v>7</v>
      </c>
      <c r="U1317" s="208" t="str">
        <f>IFERROR(VLOOKUP(T1317,'Tablas de calculos'!$AV$16:$AY$24,4),"")</f>
        <v>Débil</v>
      </c>
      <c r="V1317" s="207" t="s">
        <v>576</v>
      </c>
      <c r="W1317" s="207" t="s">
        <v>578</v>
      </c>
      <c r="X1317" s="123" t="str">
        <f t="shared" si="87"/>
        <v>DébilNo disminuyeDirectamente</v>
      </c>
      <c r="Y1317" s="208" t="str">
        <f>IFERROR(VLOOKUP(X1317,'Tablas de calculos'!$AZ$4:$BE$11,5,FALSE),"")</f>
        <v/>
      </c>
      <c r="Z1317" s="208" t="str">
        <f>IFERROR(VLOOKUP(X1317,'Tablas de calculos'!$AZ$4:$BE$11,6,FALSE),"")</f>
        <v/>
      </c>
    </row>
    <row r="1318" spans="1:26" ht="45" x14ac:dyDescent="0.25">
      <c r="A1318" s="232" t="s">
        <v>1194</v>
      </c>
      <c r="B1318" s="137">
        <v>68</v>
      </c>
      <c r="C1318" s="205" t="str">
        <f>+VLOOKUP(Tabla9[[#This Row],[Cod. Riesgo]],Tabla_Riesgos[[Número]:[Tipo de Riesgo]],6,FALSE)</f>
        <v>Seguridad de la Información</v>
      </c>
      <c r="D1318" s="119" t="s">
        <v>102</v>
      </c>
      <c r="E1318" s="120" t="s">
        <v>81</v>
      </c>
      <c r="F1318" s="121"/>
      <c r="G1318" s="392" t="s">
        <v>319</v>
      </c>
      <c r="H1318" s="213"/>
      <c r="I1318" s="207"/>
      <c r="J1318" s="207"/>
      <c r="K1318" s="207"/>
      <c r="L1318" s="207"/>
      <c r="M1318" s="207"/>
      <c r="N1318" s="207"/>
      <c r="O1318" s="207"/>
      <c r="P1318" s="123">
        <f t="shared" si="84"/>
        <v>0</v>
      </c>
      <c r="Q1318" s="208" t="str">
        <f t="shared" si="85"/>
        <v>Debil</v>
      </c>
      <c r="R1318" s="207" t="s">
        <v>516</v>
      </c>
      <c r="S1318" s="224" t="str">
        <f t="shared" si="86"/>
        <v>DebilFuerte</v>
      </c>
      <c r="T1318" s="224">
        <f>IFERROR(VLOOKUP(S1318,'Tablas de calculos'!$AU$16:$AV$24,2,FALSE),"")</f>
        <v>7</v>
      </c>
      <c r="U1318" s="208" t="str">
        <f>IFERROR(VLOOKUP(T1318,'Tablas de calculos'!$AV$16:$AY$24,4),"")</f>
        <v>Débil</v>
      </c>
      <c r="V1318" s="207" t="s">
        <v>576</v>
      </c>
      <c r="W1318" s="207" t="s">
        <v>578</v>
      </c>
      <c r="X1318" s="123" t="str">
        <f t="shared" si="87"/>
        <v>DébilNo disminuyeDirectamente</v>
      </c>
      <c r="Y1318" s="208" t="str">
        <f>IFERROR(VLOOKUP(X1318,'Tablas de calculos'!$AZ$4:$BE$11,5,FALSE),"")</f>
        <v/>
      </c>
      <c r="Z1318" s="208" t="str">
        <f>IFERROR(VLOOKUP(X1318,'Tablas de calculos'!$AZ$4:$BE$11,6,FALSE),"")</f>
        <v/>
      </c>
    </row>
    <row r="1319" spans="1:26" ht="90" x14ac:dyDescent="0.25">
      <c r="A1319" s="232" t="s">
        <v>1194</v>
      </c>
      <c r="B1319" s="137">
        <v>70</v>
      </c>
      <c r="C1319" s="205" t="str">
        <f>+VLOOKUP(Tabla9[[#This Row],[Cod. Riesgo]],Tabla_Riesgos[[Número]:[Tipo de Riesgo]],6,FALSE)</f>
        <v>Seguridad de la Información</v>
      </c>
      <c r="D1319" s="119" t="s">
        <v>102</v>
      </c>
      <c r="E1319" s="120" t="s">
        <v>678</v>
      </c>
      <c r="F1319" s="121"/>
      <c r="G1319" s="392" t="s">
        <v>321</v>
      </c>
      <c r="H1319" s="213"/>
      <c r="I1319" s="207"/>
      <c r="J1319" s="207"/>
      <c r="K1319" s="207"/>
      <c r="L1319" s="207"/>
      <c r="M1319" s="207"/>
      <c r="N1319" s="207"/>
      <c r="O1319" s="207"/>
      <c r="P1319" s="123">
        <f t="shared" si="84"/>
        <v>0</v>
      </c>
      <c r="Q1319" s="208" t="str">
        <f t="shared" si="85"/>
        <v>Debil</v>
      </c>
      <c r="R1319" s="207" t="s">
        <v>516</v>
      </c>
      <c r="S1319" s="224" t="str">
        <f t="shared" si="86"/>
        <v>DebilFuerte</v>
      </c>
      <c r="T1319" s="224">
        <f>IFERROR(VLOOKUP(S1319,'Tablas de calculos'!$AU$16:$AV$24,2,FALSE),"")</f>
        <v>7</v>
      </c>
      <c r="U1319" s="208" t="str">
        <f>IFERROR(VLOOKUP(T1319,'Tablas de calculos'!$AV$16:$AY$24,4),"")</f>
        <v>Débil</v>
      </c>
      <c r="V1319" s="207" t="s">
        <v>576</v>
      </c>
      <c r="W1319" s="207" t="s">
        <v>578</v>
      </c>
      <c r="X1319" s="123" t="str">
        <f t="shared" si="87"/>
        <v>DébilNo disminuyeDirectamente</v>
      </c>
      <c r="Y1319" s="208" t="str">
        <f>IFERROR(VLOOKUP(X1319,'Tablas de calculos'!$AZ$4:$BE$11,5,FALSE),"")</f>
        <v/>
      </c>
      <c r="Z1319" s="208" t="str">
        <f>IFERROR(VLOOKUP(X1319,'Tablas de calculos'!$AZ$4:$BE$11,6,FALSE),"")</f>
        <v/>
      </c>
    </row>
    <row r="1320" spans="1:26" ht="60" x14ac:dyDescent="0.25">
      <c r="A1320" s="232" t="s">
        <v>1194</v>
      </c>
      <c r="B1320" s="137">
        <v>70</v>
      </c>
      <c r="C1320" s="205" t="str">
        <f>+VLOOKUP(Tabla9[[#This Row],[Cod. Riesgo]],Tabla_Riesgos[[Número]:[Tipo de Riesgo]],6,FALSE)</f>
        <v>Seguridad de la Información</v>
      </c>
      <c r="D1320" s="119" t="s">
        <v>102</v>
      </c>
      <c r="E1320" s="120" t="s">
        <v>678</v>
      </c>
      <c r="F1320" s="121"/>
      <c r="G1320" s="392" t="s">
        <v>323</v>
      </c>
      <c r="H1320" s="213"/>
      <c r="I1320" s="207"/>
      <c r="J1320" s="207"/>
      <c r="K1320" s="207"/>
      <c r="L1320" s="207"/>
      <c r="M1320" s="207"/>
      <c r="N1320" s="207"/>
      <c r="O1320" s="207"/>
      <c r="P1320" s="123">
        <f t="shared" si="84"/>
        <v>0</v>
      </c>
      <c r="Q1320" s="208" t="str">
        <f t="shared" si="85"/>
        <v>Debil</v>
      </c>
      <c r="R1320" s="207" t="s">
        <v>516</v>
      </c>
      <c r="S1320" s="224" t="str">
        <f t="shared" si="86"/>
        <v>DebilFuerte</v>
      </c>
      <c r="T1320" s="224">
        <f>IFERROR(VLOOKUP(S1320,'Tablas de calculos'!$AU$16:$AV$24,2,FALSE),"")</f>
        <v>7</v>
      </c>
      <c r="U1320" s="208" t="str">
        <f>IFERROR(VLOOKUP(T1320,'Tablas de calculos'!$AV$16:$AY$24,4),"")</f>
        <v>Débil</v>
      </c>
      <c r="V1320" s="207" t="s">
        <v>576</v>
      </c>
      <c r="W1320" s="207" t="s">
        <v>578</v>
      </c>
      <c r="X1320" s="123" t="str">
        <f t="shared" si="87"/>
        <v>DébilNo disminuyeDirectamente</v>
      </c>
      <c r="Y1320" s="208" t="str">
        <f>IFERROR(VLOOKUP(X1320,'Tablas de calculos'!$AZ$4:$BE$11,5,FALSE),"")</f>
        <v/>
      </c>
      <c r="Z1320" s="208" t="str">
        <f>IFERROR(VLOOKUP(X1320,'Tablas de calculos'!$AZ$4:$BE$11,6,FALSE),"")</f>
        <v/>
      </c>
    </row>
    <row r="1321" spans="1:26" ht="30" x14ac:dyDescent="0.25">
      <c r="A1321" s="232" t="s">
        <v>1194</v>
      </c>
      <c r="B1321" s="137">
        <v>70</v>
      </c>
      <c r="C1321" s="205" t="str">
        <f>+VLOOKUP(Tabla9[[#This Row],[Cod. Riesgo]],Tabla_Riesgos[[Número]:[Tipo de Riesgo]],6,FALSE)</f>
        <v>Seguridad de la Información</v>
      </c>
      <c r="D1321" s="119" t="s">
        <v>102</v>
      </c>
      <c r="E1321" s="120" t="s">
        <v>678</v>
      </c>
      <c r="F1321" s="121"/>
      <c r="G1321" s="392" t="s">
        <v>325</v>
      </c>
      <c r="H1321" s="213"/>
      <c r="I1321" s="207"/>
      <c r="J1321" s="207"/>
      <c r="K1321" s="207"/>
      <c r="L1321" s="207"/>
      <c r="M1321" s="207"/>
      <c r="N1321" s="207"/>
      <c r="O1321" s="207"/>
      <c r="P1321" s="123">
        <f t="shared" si="84"/>
        <v>0</v>
      </c>
      <c r="Q1321" s="208" t="str">
        <f t="shared" si="85"/>
        <v>Debil</v>
      </c>
      <c r="R1321" s="207" t="s">
        <v>516</v>
      </c>
      <c r="S1321" s="224" t="str">
        <f t="shared" si="86"/>
        <v>DebilFuerte</v>
      </c>
      <c r="T1321" s="224">
        <f>IFERROR(VLOOKUP(S1321,'Tablas de calculos'!$AU$16:$AV$24,2,FALSE),"")</f>
        <v>7</v>
      </c>
      <c r="U1321" s="208" t="str">
        <f>IFERROR(VLOOKUP(T1321,'Tablas de calculos'!$AV$16:$AY$24,4),"")</f>
        <v>Débil</v>
      </c>
      <c r="V1321" s="207" t="s">
        <v>576</v>
      </c>
      <c r="W1321" s="207" t="s">
        <v>578</v>
      </c>
      <c r="X1321" s="123" t="str">
        <f t="shared" si="87"/>
        <v>DébilNo disminuyeDirectamente</v>
      </c>
      <c r="Y1321" s="208" t="str">
        <f>IFERROR(VLOOKUP(X1321,'Tablas de calculos'!$AZ$4:$BE$11,5,FALSE),"")</f>
        <v/>
      </c>
      <c r="Z1321" s="208" t="str">
        <f>IFERROR(VLOOKUP(X1321,'Tablas de calculos'!$AZ$4:$BE$11,6,FALSE),"")</f>
        <v/>
      </c>
    </row>
    <row r="1322" spans="1:26" ht="30" x14ac:dyDescent="0.25">
      <c r="A1322" s="232" t="s">
        <v>1194</v>
      </c>
      <c r="B1322" s="137">
        <v>70</v>
      </c>
      <c r="C1322" s="205" t="str">
        <f>+VLOOKUP(Tabla9[[#This Row],[Cod. Riesgo]],Tabla_Riesgos[[Número]:[Tipo de Riesgo]],6,FALSE)</f>
        <v>Seguridad de la Información</v>
      </c>
      <c r="D1322" s="119" t="s">
        <v>102</v>
      </c>
      <c r="E1322" s="120" t="s">
        <v>678</v>
      </c>
      <c r="F1322" s="121"/>
      <c r="G1322" s="392" t="s">
        <v>327</v>
      </c>
      <c r="H1322" s="213"/>
      <c r="I1322" s="207"/>
      <c r="J1322" s="207"/>
      <c r="K1322" s="207"/>
      <c r="L1322" s="207"/>
      <c r="M1322" s="207"/>
      <c r="N1322" s="207"/>
      <c r="O1322" s="207"/>
      <c r="P1322" s="123">
        <f t="shared" si="84"/>
        <v>0</v>
      </c>
      <c r="Q1322" s="208" t="str">
        <f t="shared" si="85"/>
        <v>Debil</v>
      </c>
      <c r="R1322" s="207" t="s">
        <v>516</v>
      </c>
      <c r="S1322" s="224" t="str">
        <f t="shared" si="86"/>
        <v>DebilFuerte</v>
      </c>
      <c r="T1322" s="224">
        <f>IFERROR(VLOOKUP(S1322,'Tablas de calculos'!$AU$16:$AV$24,2,FALSE),"")</f>
        <v>7</v>
      </c>
      <c r="U1322" s="208" t="str">
        <f>IFERROR(VLOOKUP(T1322,'Tablas de calculos'!$AV$16:$AY$24,4),"")</f>
        <v>Débil</v>
      </c>
      <c r="V1322" s="207" t="s">
        <v>576</v>
      </c>
      <c r="W1322" s="207" t="s">
        <v>578</v>
      </c>
      <c r="X1322" s="123" t="str">
        <f t="shared" si="87"/>
        <v>DébilNo disminuyeDirectamente</v>
      </c>
      <c r="Y1322" s="208" t="str">
        <f>IFERROR(VLOOKUP(X1322,'Tablas de calculos'!$AZ$4:$BE$11,5,FALSE),"")</f>
        <v/>
      </c>
      <c r="Z1322" s="208" t="str">
        <f>IFERROR(VLOOKUP(X1322,'Tablas de calculos'!$AZ$4:$BE$11,6,FALSE),"")</f>
        <v/>
      </c>
    </row>
    <row r="1323" spans="1:26" ht="30" x14ac:dyDescent="0.25">
      <c r="A1323" s="232" t="s">
        <v>1194</v>
      </c>
      <c r="B1323" s="137">
        <v>71</v>
      </c>
      <c r="C1323" s="205" t="str">
        <f>+VLOOKUP(Tabla9[[#This Row],[Cod. Riesgo]],Tabla_Riesgos[[Número]:[Tipo de Riesgo]],6,FALSE)</f>
        <v>Operativo</v>
      </c>
      <c r="D1323" s="119" t="s">
        <v>82</v>
      </c>
      <c r="E1323" s="120" t="s">
        <v>83</v>
      </c>
      <c r="F1323" s="121"/>
      <c r="G1323" s="392" t="s">
        <v>329</v>
      </c>
      <c r="H1323" s="213"/>
      <c r="I1323" s="207"/>
      <c r="J1323" s="207"/>
      <c r="K1323" s="207"/>
      <c r="L1323" s="207"/>
      <c r="M1323" s="207"/>
      <c r="N1323" s="207"/>
      <c r="O1323" s="207"/>
      <c r="P1323" s="123">
        <f t="shared" si="84"/>
        <v>0</v>
      </c>
      <c r="Q1323" s="208" t="str">
        <f t="shared" si="85"/>
        <v>Debil</v>
      </c>
      <c r="R1323" s="207" t="s">
        <v>516</v>
      </c>
      <c r="S1323" s="224" t="str">
        <f t="shared" si="86"/>
        <v>DebilFuerte</v>
      </c>
      <c r="T1323" s="224">
        <f>IFERROR(VLOOKUP(S1323,'Tablas de calculos'!$AU$16:$AV$24,2,FALSE),"")</f>
        <v>7</v>
      </c>
      <c r="U1323" s="208" t="str">
        <f>IFERROR(VLOOKUP(T1323,'Tablas de calculos'!$AV$16:$AY$24,4),"")</f>
        <v>Débil</v>
      </c>
      <c r="V1323" s="207" t="s">
        <v>576</v>
      </c>
      <c r="W1323" s="207" t="s">
        <v>578</v>
      </c>
      <c r="X1323" s="123" t="str">
        <f t="shared" si="87"/>
        <v>DébilNo disminuyeDirectamente</v>
      </c>
      <c r="Y1323" s="208" t="str">
        <f>IFERROR(VLOOKUP(X1323,'Tablas de calculos'!$AZ$4:$BE$11,5,FALSE),"")</f>
        <v/>
      </c>
      <c r="Z1323" s="208" t="str">
        <f>IFERROR(VLOOKUP(X1323,'Tablas de calculos'!$AZ$4:$BE$11,6,FALSE),"")</f>
        <v/>
      </c>
    </row>
    <row r="1324" spans="1:26" ht="30" x14ac:dyDescent="0.25">
      <c r="A1324" s="232" t="s">
        <v>1194</v>
      </c>
      <c r="B1324" s="137">
        <v>71</v>
      </c>
      <c r="C1324" s="205" t="str">
        <f>+VLOOKUP(Tabla9[[#This Row],[Cod. Riesgo]],Tabla_Riesgos[[Número]:[Tipo de Riesgo]],6,FALSE)</f>
        <v>Operativo</v>
      </c>
      <c r="D1324" s="119" t="s">
        <v>82</v>
      </c>
      <c r="E1324" s="120" t="s">
        <v>83</v>
      </c>
      <c r="F1324" s="121"/>
      <c r="G1324" s="392" t="s">
        <v>331</v>
      </c>
      <c r="H1324" s="213"/>
      <c r="I1324" s="207"/>
      <c r="J1324" s="207"/>
      <c r="K1324" s="207"/>
      <c r="L1324" s="207"/>
      <c r="M1324" s="207"/>
      <c r="N1324" s="207"/>
      <c r="O1324" s="207"/>
      <c r="P1324" s="123">
        <f t="shared" si="84"/>
        <v>0</v>
      </c>
      <c r="Q1324" s="208" t="str">
        <f t="shared" si="85"/>
        <v>Debil</v>
      </c>
      <c r="R1324" s="207" t="s">
        <v>516</v>
      </c>
      <c r="S1324" s="224" t="str">
        <f t="shared" si="86"/>
        <v>DebilFuerte</v>
      </c>
      <c r="T1324" s="224">
        <f>IFERROR(VLOOKUP(S1324,'Tablas de calculos'!$AU$16:$AV$24,2,FALSE),"")</f>
        <v>7</v>
      </c>
      <c r="U1324" s="208" t="str">
        <f>IFERROR(VLOOKUP(T1324,'Tablas de calculos'!$AV$16:$AY$24,4),"")</f>
        <v>Débil</v>
      </c>
      <c r="V1324" s="207" t="s">
        <v>576</v>
      </c>
      <c r="W1324" s="207" t="s">
        <v>578</v>
      </c>
      <c r="X1324" s="123" t="str">
        <f t="shared" si="87"/>
        <v>DébilNo disminuyeDirectamente</v>
      </c>
      <c r="Y1324" s="208" t="str">
        <f>IFERROR(VLOOKUP(X1324,'Tablas de calculos'!$AZ$4:$BE$11,5,FALSE),"")</f>
        <v/>
      </c>
      <c r="Z1324" s="208" t="str">
        <f>IFERROR(VLOOKUP(X1324,'Tablas de calculos'!$AZ$4:$BE$11,6,FALSE),"")</f>
        <v/>
      </c>
    </row>
    <row r="1325" spans="1:26" ht="60" x14ac:dyDescent="0.25">
      <c r="A1325" s="232" t="s">
        <v>1194</v>
      </c>
      <c r="B1325" s="137">
        <v>72</v>
      </c>
      <c r="C1325" s="205" t="str">
        <f>+VLOOKUP(Tabla9[[#This Row],[Cod. Riesgo]],Tabla_Riesgos[[Número]:[Tipo de Riesgo]],6,FALSE)</f>
        <v>Operativo</v>
      </c>
      <c r="D1325" s="119" t="s">
        <v>676</v>
      </c>
      <c r="E1325" s="120" t="s">
        <v>679</v>
      </c>
      <c r="F1325" s="121"/>
      <c r="G1325" s="392" t="s">
        <v>332</v>
      </c>
      <c r="H1325" s="213"/>
      <c r="I1325" s="207"/>
      <c r="J1325" s="207"/>
      <c r="K1325" s="207"/>
      <c r="L1325" s="207"/>
      <c r="M1325" s="207"/>
      <c r="N1325" s="207"/>
      <c r="O1325" s="207"/>
      <c r="P1325" s="123">
        <f t="shared" si="84"/>
        <v>0</v>
      </c>
      <c r="Q1325" s="208" t="str">
        <f t="shared" si="85"/>
        <v>Debil</v>
      </c>
      <c r="R1325" s="207" t="s">
        <v>516</v>
      </c>
      <c r="S1325" s="224" t="str">
        <f t="shared" si="86"/>
        <v>DebilFuerte</v>
      </c>
      <c r="T1325" s="224">
        <f>IFERROR(VLOOKUP(S1325,'Tablas de calculos'!$AU$16:$AV$24,2,FALSE),"")</f>
        <v>7</v>
      </c>
      <c r="U1325" s="208" t="str">
        <f>IFERROR(VLOOKUP(T1325,'Tablas de calculos'!$AV$16:$AY$24,4),"")</f>
        <v>Débil</v>
      </c>
      <c r="V1325" s="207" t="s">
        <v>576</v>
      </c>
      <c r="W1325" s="207" t="s">
        <v>578</v>
      </c>
      <c r="X1325" s="123" t="str">
        <f t="shared" si="87"/>
        <v>DébilNo disminuyeDirectamente</v>
      </c>
      <c r="Y1325" s="208" t="str">
        <f>IFERROR(VLOOKUP(X1325,'Tablas de calculos'!$AZ$4:$BE$11,5,FALSE),"")</f>
        <v/>
      </c>
      <c r="Z1325" s="208" t="str">
        <f>IFERROR(VLOOKUP(X1325,'Tablas de calculos'!$AZ$4:$BE$11,6,FALSE),"")</f>
        <v/>
      </c>
    </row>
    <row r="1326" spans="1:26" ht="45" x14ac:dyDescent="0.25">
      <c r="A1326" s="232" t="s">
        <v>1194</v>
      </c>
      <c r="B1326" s="137">
        <v>73</v>
      </c>
      <c r="C1326" s="205" t="str">
        <f>+VLOOKUP(Tabla9[[#This Row],[Cod. Riesgo]],Tabla_Riesgos[[Número]:[Tipo de Riesgo]],6,FALSE)</f>
        <v>Seguridad de la Información</v>
      </c>
      <c r="D1326" s="119" t="s">
        <v>102</v>
      </c>
      <c r="E1326" s="120" t="s">
        <v>86</v>
      </c>
      <c r="F1326" s="121"/>
      <c r="G1326" s="392" t="s">
        <v>333</v>
      </c>
      <c r="H1326" s="213"/>
      <c r="I1326" s="207"/>
      <c r="J1326" s="207"/>
      <c r="K1326" s="207"/>
      <c r="L1326" s="207"/>
      <c r="M1326" s="207"/>
      <c r="N1326" s="207"/>
      <c r="O1326" s="207"/>
      <c r="P1326" s="123">
        <f t="shared" si="84"/>
        <v>0</v>
      </c>
      <c r="Q1326" s="208" t="str">
        <f t="shared" si="85"/>
        <v>Debil</v>
      </c>
      <c r="R1326" s="207" t="s">
        <v>516</v>
      </c>
      <c r="S1326" s="224" t="str">
        <f t="shared" si="86"/>
        <v>DebilFuerte</v>
      </c>
      <c r="T1326" s="224">
        <f>IFERROR(VLOOKUP(S1326,'Tablas de calculos'!$AU$16:$AV$24,2,FALSE),"")</f>
        <v>7</v>
      </c>
      <c r="U1326" s="208" t="str">
        <f>IFERROR(VLOOKUP(T1326,'Tablas de calculos'!$AV$16:$AY$24,4),"")</f>
        <v>Débil</v>
      </c>
      <c r="V1326" s="207" t="s">
        <v>576</v>
      </c>
      <c r="W1326" s="207" t="s">
        <v>578</v>
      </c>
      <c r="X1326" s="123" t="str">
        <f t="shared" si="87"/>
        <v>DébilNo disminuyeDirectamente</v>
      </c>
      <c r="Y1326" s="208" t="str">
        <f>IFERROR(VLOOKUP(X1326,'Tablas de calculos'!$AZ$4:$BE$11,5,FALSE),"")</f>
        <v/>
      </c>
      <c r="Z1326" s="208" t="str">
        <f>IFERROR(VLOOKUP(X1326,'Tablas de calculos'!$AZ$4:$BE$11,6,FALSE),"")</f>
        <v/>
      </c>
    </row>
    <row r="1327" spans="1:26" ht="60" x14ac:dyDescent="0.25">
      <c r="A1327" s="232" t="s">
        <v>1194</v>
      </c>
      <c r="B1327" s="137">
        <v>76</v>
      </c>
      <c r="C1327" s="205" t="str">
        <f>+VLOOKUP(Tabla9[[#This Row],[Cod. Riesgo]],Tabla_Riesgos[[Número]:[Tipo de Riesgo]],6,FALSE)</f>
        <v>Operativo</v>
      </c>
      <c r="D1327" s="119" t="s">
        <v>26</v>
      </c>
      <c r="E1327" s="120" t="s">
        <v>747</v>
      </c>
      <c r="F1327" s="121"/>
      <c r="G1327" s="392"/>
      <c r="H1327" s="213"/>
      <c r="I1327" s="207"/>
      <c r="J1327" s="207"/>
      <c r="K1327" s="207"/>
      <c r="L1327" s="207"/>
      <c r="M1327" s="207"/>
      <c r="N1327" s="207"/>
      <c r="O1327" s="207"/>
      <c r="P1327" s="123">
        <f t="shared" si="84"/>
        <v>0</v>
      </c>
      <c r="Q1327" s="208" t="str">
        <f t="shared" si="85"/>
        <v>Debil</v>
      </c>
      <c r="R1327" s="207" t="s">
        <v>516</v>
      </c>
      <c r="S1327" s="224" t="str">
        <f t="shared" si="86"/>
        <v>DebilFuerte</v>
      </c>
      <c r="T1327" s="224">
        <f>IFERROR(VLOOKUP(S1327,'Tablas de calculos'!$AU$16:$AV$24,2,FALSE),"")</f>
        <v>7</v>
      </c>
      <c r="U1327" s="208" t="str">
        <f>IFERROR(VLOOKUP(T1327,'Tablas de calculos'!$AV$16:$AY$24,4),"")</f>
        <v>Débil</v>
      </c>
      <c r="V1327" s="207" t="s">
        <v>576</v>
      </c>
      <c r="W1327" s="207" t="s">
        <v>578</v>
      </c>
      <c r="X1327" s="123" t="str">
        <f t="shared" si="87"/>
        <v>DébilNo disminuyeDirectamente</v>
      </c>
      <c r="Y1327" s="208" t="str">
        <f>IFERROR(VLOOKUP(X1327,'Tablas de calculos'!$AZ$4:$BE$11,5,FALSE),"")</f>
        <v/>
      </c>
      <c r="Z1327" s="208" t="str">
        <f>IFERROR(VLOOKUP(X1327,'Tablas de calculos'!$AZ$4:$BE$11,6,FALSE),"")</f>
        <v/>
      </c>
    </row>
    <row r="1328" spans="1:26" ht="75" x14ac:dyDescent="0.25">
      <c r="A1328" s="232" t="s">
        <v>1194</v>
      </c>
      <c r="B1328" s="137">
        <v>77</v>
      </c>
      <c r="C1328" s="205" t="str">
        <f>+VLOOKUP(Tabla9[[#This Row],[Cod. Riesgo]],Tabla_Riesgos[[Número]:[Tipo de Riesgo]],6,FALSE)</f>
        <v>Operativo</v>
      </c>
      <c r="D1328" s="119" t="s">
        <v>12</v>
      </c>
      <c r="E1328" s="120" t="s">
        <v>89</v>
      </c>
      <c r="F1328" s="121"/>
      <c r="G1328" s="392"/>
      <c r="H1328" s="213"/>
      <c r="I1328" s="207"/>
      <c r="J1328" s="207"/>
      <c r="K1328" s="207"/>
      <c r="L1328" s="207"/>
      <c r="M1328" s="207"/>
      <c r="N1328" s="207"/>
      <c r="O1328" s="207"/>
      <c r="P1328" s="123">
        <f t="shared" si="84"/>
        <v>0</v>
      </c>
      <c r="Q1328" s="208" t="str">
        <f t="shared" si="85"/>
        <v>Debil</v>
      </c>
      <c r="R1328" s="207" t="s">
        <v>516</v>
      </c>
      <c r="S1328" s="224" t="str">
        <f t="shared" si="86"/>
        <v>DebilFuerte</v>
      </c>
      <c r="T1328" s="224">
        <f>IFERROR(VLOOKUP(S1328,'Tablas de calculos'!$AU$16:$AV$24,2,FALSE),"")</f>
        <v>7</v>
      </c>
      <c r="U1328" s="208" t="str">
        <f>IFERROR(VLOOKUP(T1328,'Tablas de calculos'!$AV$16:$AY$24,4),"")</f>
        <v>Débil</v>
      </c>
      <c r="V1328" s="207" t="s">
        <v>576</v>
      </c>
      <c r="W1328" s="207" t="s">
        <v>578</v>
      </c>
      <c r="X1328" s="123" t="str">
        <f t="shared" si="87"/>
        <v>DébilNo disminuyeDirectamente</v>
      </c>
      <c r="Y1328" s="208" t="str">
        <f>IFERROR(VLOOKUP(X1328,'Tablas de calculos'!$AZ$4:$BE$11,5,FALSE),"")</f>
        <v/>
      </c>
      <c r="Z1328" s="208" t="str">
        <f>IFERROR(VLOOKUP(X1328,'Tablas de calculos'!$AZ$4:$BE$11,6,FALSE),"")</f>
        <v/>
      </c>
    </row>
    <row r="1329" spans="1:26" ht="60" x14ac:dyDescent="0.25">
      <c r="A1329" s="232" t="s">
        <v>1194</v>
      </c>
      <c r="B1329" s="137">
        <v>78</v>
      </c>
      <c r="C1329" s="205" t="str">
        <f>+VLOOKUP(Tabla9[[#This Row],[Cod. Riesgo]],Tabla_Riesgos[[Número]:[Tipo de Riesgo]],6,FALSE)</f>
        <v>Seguridad de la Información</v>
      </c>
      <c r="D1329" s="119" t="s">
        <v>26</v>
      </c>
      <c r="E1329" s="120" t="s">
        <v>682</v>
      </c>
      <c r="F1329" s="121"/>
      <c r="G1329" s="392"/>
      <c r="H1329" s="213"/>
      <c r="I1329" s="207"/>
      <c r="J1329" s="207"/>
      <c r="K1329" s="207"/>
      <c r="L1329" s="207"/>
      <c r="M1329" s="207"/>
      <c r="N1329" s="207"/>
      <c r="O1329" s="207"/>
      <c r="P1329" s="123">
        <f t="shared" si="84"/>
        <v>0</v>
      </c>
      <c r="Q1329" s="208" t="str">
        <f t="shared" si="85"/>
        <v>Debil</v>
      </c>
      <c r="R1329" s="207" t="s">
        <v>516</v>
      </c>
      <c r="S1329" s="224" t="str">
        <f t="shared" si="86"/>
        <v>DebilFuerte</v>
      </c>
      <c r="T1329" s="224">
        <f>IFERROR(VLOOKUP(S1329,'Tablas de calculos'!$AU$16:$AV$24,2,FALSE),"")</f>
        <v>7</v>
      </c>
      <c r="U1329" s="208" t="str">
        <f>IFERROR(VLOOKUP(T1329,'Tablas de calculos'!$AV$16:$AY$24,4),"")</f>
        <v>Débil</v>
      </c>
      <c r="V1329" s="207" t="s">
        <v>576</v>
      </c>
      <c r="W1329" s="207" t="s">
        <v>578</v>
      </c>
      <c r="X1329" s="123" t="str">
        <f t="shared" si="87"/>
        <v>DébilNo disminuyeDirectamente</v>
      </c>
      <c r="Y1329" s="208" t="str">
        <f>IFERROR(VLOOKUP(X1329,'Tablas de calculos'!$AZ$4:$BE$11,5,FALSE),"")</f>
        <v/>
      </c>
      <c r="Z1329" s="208" t="str">
        <f>IFERROR(VLOOKUP(X1329,'Tablas de calculos'!$AZ$4:$BE$11,6,FALSE),"")</f>
        <v/>
      </c>
    </row>
    <row r="1330" spans="1:26" ht="45" x14ac:dyDescent="0.25">
      <c r="A1330" s="232" t="s">
        <v>1194</v>
      </c>
      <c r="B1330" s="137">
        <v>79</v>
      </c>
      <c r="C1330" s="205" t="str">
        <f>+VLOOKUP(Tabla9[[#This Row],[Cod. Riesgo]],Tabla_Riesgos[[Número]:[Tipo de Riesgo]],6,FALSE)</f>
        <v>Operativo</v>
      </c>
      <c r="D1330" s="119" t="s">
        <v>12</v>
      </c>
      <c r="E1330" s="120" t="s">
        <v>637</v>
      </c>
      <c r="F1330" s="121"/>
      <c r="G1330" s="392"/>
      <c r="H1330" s="213"/>
      <c r="I1330" s="207"/>
      <c r="J1330" s="207"/>
      <c r="K1330" s="207"/>
      <c r="L1330" s="207"/>
      <c r="M1330" s="207"/>
      <c r="N1330" s="207"/>
      <c r="O1330" s="207"/>
      <c r="P1330" s="123">
        <f t="shared" si="84"/>
        <v>0</v>
      </c>
      <c r="Q1330" s="208" t="str">
        <f t="shared" si="85"/>
        <v>Debil</v>
      </c>
      <c r="R1330" s="207" t="s">
        <v>516</v>
      </c>
      <c r="S1330" s="224" t="str">
        <f t="shared" si="86"/>
        <v>DebilFuerte</v>
      </c>
      <c r="T1330" s="224">
        <f>IFERROR(VLOOKUP(S1330,'Tablas de calculos'!$AU$16:$AV$24,2,FALSE),"")</f>
        <v>7</v>
      </c>
      <c r="U1330" s="208" t="str">
        <f>IFERROR(VLOOKUP(T1330,'Tablas de calculos'!$AV$16:$AY$24,4),"")</f>
        <v>Débil</v>
      </c>
      <c r="V1330" s="207" t="s">
        <v>576</v>
      </c>
      <c r="W1330" s="207" t="s">
        <v>578</v>
      </c>
      <c r="X1330" s="123" t="str">
        <f t="shared" si="87"/>
        <v>DébilNo disminuyeDirectamente</v>
      </c>
      <c r="Y1330" s="208" t="str">
        <f>IFERROR(VLOOKUP(X1330,'Tablas de calculos'!$AZ$4:$BE$11,5,FALSE),"")</f>
        <v/>
      </c>
      <c r="Z1330" s="208" t="str">
        <f>IFERROR(VLOOKUP(X1330,'Tablas de calculos'!$AZ$4:$BE$11,6,FALSE),"")</f>
        <v/>
      </c>
    </row>
    <row r="1331" spans="1:26" ht="30" x14ac:dyDescent="0.25">
      <c r="A1331" s="232" t="s">
        <v>1194</v>
      </c>
      <c r="B1331" s="137">
        <v>80</v>
      </c>
      <c r="C1331" s="205" t="str">
        <f>+VLOOKUP(Tabla9[[#This Row],[Cod. Riesgo]],Tabla_Riesgos[[Número]:[Tipo de Riesgo]],6,FALSE)</f>
        <v>Operativo</v>
      </c>
      <c r="D1331" s="119" t="s">
        <v>55</v>
      </c>
      <c r="E1331" s="120" t="s">
        <v>90</v>
      </c>
      <c r="F1331" s="121"/>
      <c r="G1331" s="392"/>
      <c r="H1331" s="213"/>
      <c r="I1331" s="207"/>
      <c r="J1331" s="207"/>
      <c r="K1331" s="207"/>
      <c r="L1331" s="207"/>
      <c r="M1331" s="207"/>
      <c r="N1331" s="207"/>
      <c r="O1331" s="207"/>
      <c r="P1331" s="123">
        <f t="shared" si="84"/>
        <v>0</v>
      </c>
      <c r="Q1331" s="208" t="str">
        <f t="shared" si="85"/>
        <v>Debil</v>
      </c>
      <c r="R1331" s="207" t="s">
        <v>516</v>
      </c>
      <c r="S1331" s="224" t="str">
        <f t="shared" si="86"/>
        <v>DebilFuerte</v>
      </c>
      <c r="T1331" s="224">
        <f>IFERROR(VLOOKUP(S1331,'Tablas de calculos'!$AU$16:$AV$24,2,FALSE),"")</f>
        <v>7</v>
      </c>
      <c r="U1331" s="208" t="str">
        <f>IFERROR(VLOOKUP(T1331,'Tablas de calculos'!$AV$16:$AY$24,4),"")</f>
        <v>Débil</v>
      </c>
      <c r="V1331" s="207" t="s">
        <v>576</v>
      </c>
      <c r="W1331" s="207" t="s">
        <v>578</v>
      </c>
      <c r="X1331" s="123" t="str">
        <f t="shared" si="87"/>
        <v>DébilNo disminuyeDirectamente</v>
      </c>
      <c r="Y1331" s="208" t="str">
        <f>IFERROR(VLOOKUP(X1331,'Tablas de calculos'!$AZ$4:$BE$11,5,FALSE),"")</f>
        <v/>
      </c>
      <c r="Z1331" s="208" t="str">
        <f>IFERROR(VLOOKUP(X1331,'Tablas de calculos'!$AZ$4:$BE$11,6,FALSE),"")</f>
        <v/>
      </c>
    </row>
    <row r="1332" spans="1:26" ht="45" x14ac:dyDescent="0.25">
      <c r="A1332" s="232" t="s">
        <v>1194</v>
      </c>
      <c r="B1332" s="137">
        <v>81</v>
      </c>
      <c r="C1332" s="205" t="str">
        <f>+VLOOKUP(Tabla9[[#This Row],[Cod. Riesgo]],Tabla_Riesgos[[Número]:[Tipo de Riesgo]],6,FALSE)</f>
        <v>Operativo</v>
      </c>
      <c r="D1332" s="119" t="s">
        <v>26</v>
      </c>
      <c r="E1332" s="120" t="s">
        <v>751</v>
      </c>
      <c r="F1332" s="121"/>
      <c r="G1332" s="392" t="s">
        <v>334</v>
      </c>
      <c r="H1332" s="213"/>
      <c r="I1332" s="207"/>
      <c r="J1332" s="207"/>
      <c r="K1332" s="207"/>
      <c r="L1332" s="207"/>
      <c r="M1332" s="207"/>
      <c r="N1332" s="207"/>
      <c r="O1332" s="207"/>
      <c r="P1332" s="123">
        <f t="shared" si="84"/>
        <v>0</v>
      </c>
      <c r="Q1332" s="208" t="str">
        <f t="shared" si="85"/>
        <v>Debil</v>
      </c>
      <c r="R1332" s="207" t="s">
        <v>516</v>
      </c>
      <c r="S1332" s="224" t="str">
        <f t="shared" si="86"/>
        <v>DebilFuerte</v>
      </c>
      <c r="T1332" s="224">
        <f>IFERROR(VLOOKUP(S1332,'Tablas de calculos'!$AU$16:$AV$24,2,FALSE),"")</f>
        <v>7</v>
      </c>
      <c r="U1332" s="208" t="str">
        <f>IFERROR(VLOOKUP(T1332,'Tablas de calculos'!$AV$16:$AY$24,4),"")</f>
        <v>Débil</v>
      </c>
      <c r="V1332" s="207" t="s">
        <v>576</v>
      </c>
      <c r="W1332" s="207" t="s">
        <v>578</v>
      </c>
      <c r="X1332" s="123" t="str">
        <f t="shared" si="87"/>
        <v>DébilNo disminuyeDirectamente</v>
      </c>
      <c r="Y1332" s="208" t="str">
        <f>IFERROR(VLOOKUP(X1332,'Tablas de calculos'!$AZ$4:$BE$11,5,FALSE),"")</f>
        <v/>
      </c>
      <c r="Z1332" s="208" t="str">
        <f>IFERROR(VLOOKUP(X1332,'Tablas de calculos'!$AZ$4:$BE$11,6,FALSE),"")</f>
        <v/>
      </c>
    </row>
    <row r="1333" spans="1:26" ht="60" x14ac:dyDescent="0.25">
      <c r="A1333" s="232" t="s">
        <v>1194</v>
      </c>
      <c r="B1333" s="137">
        <v>81</v>
      </c>
      <c r="C1333" s="205" t="str">
        <f>+VLOOKUP(Tabla9[[#This Row],[Cod. Riesgo]],Tabla_Riesgos[[Número]:[Tipo de Riesgo]],6,FALSE)</f>
        <v>Operativo</v>
      </c>
      <c r="D1333" s="119" t="s">
        <v>26</v>
      </c>
      <c r="E1333" s="120" t="s">
        <v>751</v>
      </c>
      <c r="F1333" s="121"/>
      <c r="G1333" s="392" t="s">
        <v>335</v>
      </c>
      <c r="H1333" s="213"/>
      <c r="I1333" s="207"/>
      <c r="J1333" s="207"/>
      <c r="K1333" s="207"/>
      <c r="L1333" s="207"/>
      <c r="M1333" s="207"/>
      <c r="N1333" s="207"/>
      <c r="O1333" s="207"/>
      <c r="P1333" s="123">
        <f t="shared" si="84"/>
        <v>0</v>
      </c>
      <c r="Q1333" s="208" t="str">
        <f t="shared" si="85"/>
        <v>Debil</v>
      </c>
      <c r="R1333" s="207" t="s">
        <v>516</v>
      </c>
      <c r="S1333" s="224" t="str">
        <f t="shared" si="86"/>
        <v>DebilFuerte</v>
      </c>
      <c r="T1333" s="224">
        <f>IFERROR(VLOOKUP(S1333,'Tablas de calculos'!$AU$16:$AV$24,2,FALSE),"")</f>
        <v>7</v>
      </c>
      <c r="U1333" s="208" t="str">
        <f>IFERROR(VLOOKUP(T1333,'Tablas de calculos'!$AV$16:$AY$24,4),"")</f>
        <v>Débil</v>
      </c>
      <c r="V1333" s="207" t="s">
        <v>576</v>
      </c>
      <c r="W1333" s="207" t="s">
        <v>578</v>
      </c>
      <c r="X1333" s="123" t="str">
        <f t="shared" si="87"/>
        <v>DébilNo disminuyeDirectamente</v>
      </c>
      <c r="Y1333" s="208" t="str">
        <f>IFERROR(VLOOKUP(X1333,'Tablas de calculos'!$AZ$4:$BE$11,5,FALSE),"")</f>
        <v/>
      </c>
      <c r="Z1333" s="208" t="str">
        <f>IFERROR(VLOOKUP(X1333,'Tablas de calculos'!$AZ$4:$BE$11,6,FALSE),"")</f>
        <v/>
      </c>
    </row>
    <row r="1334" spans="1:26" ht="60" x14ac:dyDescent="0.25">
      <c r="A1334" s="232" t="s">
        <v>1194</v>
      </c>
      <c r="B1334" s="137">
        <v>81</v>
      </c>
      <c r="C1334" s="205" t="str">
        <f>+VLOOKUP(Tabla9[[#This Row],[Cod. Riesgo]],Tabla_Riesgos[[Número]:[Tipo de Riesgo]],6,FALSE)</f>
        <v>Operativo</v>
      </c>
      <c r="D1334" s="119" t="s">
        <v>26</v>
      </c>
      <c r="E1334" s="120" t="s">
        <v>751</v>
      </c>
      <c r="F1334" s="121"/>
      <c r="G1334" s="392" t="s">
        <v>336</v>
      </c>
      <c r="H1334" s="213"/>
      <c r="I1334" s="207"/>
      <c r="J1334" s="207"/>
      <c r="K1334" s="207"/>
      <c r="L1334" s="207"/>
      <c r="M1334" s="207"/>
      <c r="N1334" s="207"/>
      <c r="O1334" s="207"/>
      <c r="P1334" s="123">
        <f t="shared" si="84"/>
        <v>0</v>
      </c>
      <c r="Q1334" s="208" t="str">
        <f t="shared" si="85"/>
        <v>Debil</v>
      </c>
      <c r="R1334" s="207" t="s">
        <v>516</v>
      </c>
      <c r="S1334" s="224" t="str">
        <f t="shared" si="86"/>
        <v>DebilFuerte</v>
      </c>
      <c r="T1334" s="224">
        <f>IFERROR(VLOOKUP(S1334,'Tablas de calculos'!$AU$16:$AV$24,2,FALSE),"")</f>
        <v>7</v>
      </c>
      <c r="U1334" s="208" t="str">
        <f>IFERROR(VLOOKUP(T1334,'Tablas de calculos'!$AV$16:$AY$24,4),"")</f>
        <v>Débil</v>
      </c>
      <c r="V1334" s="207" t="s">
        <v>576</v>
      </c>
      <c r="W1334" s="207" t="s">
        <v>578</v>
      </c>
      <c r="X1334" s="123" t="str">
        <f t="shared" si="87"/>
        <v>DébilNo disminuyeDirectamente</v>
      </c>
      <c r="Y1334" s="208" t="str">
        <f>IFERROR(VLOOKUP(X1334,'Tablas de calculos'!$AZ$4:$BE$11,5,FALSE),"")</f>
        <v/>
      </c>
      <c r="Z1334" s="208" t="str">
        <f>IFERROR(VLOOKUP(X1334,'Tablas de calculos'!$AZ$4:$BE$11,6,FALSE),"")</f>
        <v/>
      </c>
    </row>
    <row r="1335" spans="1:26" ht="75" x14ac:dyDescent="0.25">
      <c r="A1335" s="232" t="s">
        <v>1194</v>
      </c>
      <c r="B1335" s="137">
        <v>81</v>
      </c>
      <c r="C1335" s="205" t="str">
        <f>+VLOOKUP(Tabla9[[#This Row],[Cod. Riesgo]],Tabla_Riesgos[[Número]:[Tipo de Riesgo]],6,FALSE)</f>
        <v>Operativo</v>
      </c>
      <c r="D1335" s="119" t="s">
        <v>26</v>
      </c>
      <c r="E1335" s="120" t="s">
        <v>751</v>
      </c>
      <c r="F1335" s="121"/>
      <c r="G1335" s="392" t="s">
        <v>337</v>
      </c>
      <c r="H1335" s="213"/>
      <c r="I1335" s="207"/>
      <c r="J1335" s="207"/>
      <c r="K1335" s="207"/>
      <c r="L1335" s="207"/>
      <c r="M1335" s="207"/>
      <c r="N1335" s="207"/>
      <c r="O1335" s="207"/>
      <c r="P1335" s="123">
        <f t="shared" si="84"/>
        <v>0</v>
      </c>
      <c r="Q1335" s="208" t="str">
        <f t="shared" si="85"/>
        <v>Debil</v>
      </c>
      <c r="R1335" s="207" t="s">
        <v>516</v>
      </c>
      <c r="S1335" s="224" t="str">
        <f t="shared" si="86"/>
        <v>DebilFuerte</v>
      </c>
      <c r="T1335" s="224">
        <f>IFERROR(VLOOKUP(S1335,'Tablas de calculos'!$AU$16:$AV$24,2,FALSE),"")</f>
        <v>7</v>
      </c>
      <c r="U1335" s="208" t="str">
        <f>IFERROR(VLOOKUP(T1335,'Tablas de calculos'!$AV$16:$AY$24,4),"")</f>
        <v>Débil</v>
      </c>
      <c r="V1335" s="207" t="s">
        <v>576</v>
      </c>
      <c r="W1335" s="207" t="s">
        <v>578</v>
      </c>
      <c r="X1335" s="123" t="str">
        <f t="shared" si="87"/>
        <v>DébilNo disminuyeDirectamente</v>
      </c>
      <c r="Y1335" s="208" t="str">
        <f>IFERROR(VLOOKUP(X1335,'Tablas de calculos'!$AZ$4:$BE$11,5,FALSE),"")</f>
        <v/>
      </c>
      <c r="Z1335" s="208" t="str">
        <f>IFERROR(VLOOKUP(X1335,'Tablas de calculos'!$AZ$4:$BE$11,6,FALSE),"")</f>
        <v/>
      </c>
    </row>
    <row r="1336" spans="1:26" ht="60" x14ac:dyDescent="0.25">
      <c r="A1336" s="232" t="s">
        <v>1194</v>
      </c>
      <c r="B1336" s="137">
        <v>82</v>
      </c>
      <c r="C1336" s="205" t="str">
        <f>+VLOOKUP(Tabla9[[#This Row],[Cod. Riesgo]],Tabla_Riesgos[[Número]:[Tipo de Riesgo]],6,FALSE)</f>
        <v>Operativo</v>
      </c>
      <c r="D1336" s="119" t="s">
        <v>26</v>
      </c>
      <c r="E1336" s="120" t="s">
        <v>1160</v>
      </c>
      <c r="F1336" s="121"/>
      <c r="G1336" s="392" t="s">
        <v>338</v>
      </c>
      <c r="H1336" s="213"/>
      <c r="I1336" s="207"/>
      <c r="J1336" s="207"/>
      <c r="K1336" s="207"/>
      <c r="L1336" s="207"/>
      <c r="M1336" s="207"/>
      <c r="N1336" s="207"/>
      <c r="O1336" s="207"/>
      <c r="P1336" s="123">
        <f t="shared" si="84"/>
        <v>0</v>
      </c>
      <c r="Q1336" s="208" t="str">
        <f t="shared" si="85"/>
        <v>Debil</v>
      </c>
      <c r="R1336" s="207" t="s">
        <v>516</v>
      </c>
      <c r="S1336" s="224" t="str">
        <f t="shared" si="86"/>
        <v>DebilFuerte</v>
      </c>
      <c r="T1336" s="224">
        <f>IFERROR(VLOOKUP(S1336,'Tablas de calculos'!$AU$16:$AV$24,2,FALSE),"")</f>
        <v>7</v>
      </c>
      <c r="U1336" s="208" t="str">
        <f>IFERROR(VLOOKUP(T1336,'Tablas de calculos'!$AV$16:$AY$24,4),"")</f>
        <v>Débil</v>
      </c>
      <c r="V1336" s="207" t="s">
        <v>576</v>
      </c>
      <c r="W1336" s="207" t="s">
        <v>578</v>
      </c>
      <c r="X1336" s="123" t="str">
        <f t="shared" si="87"/>
        <v>DébilNo disminuyeDirectamente</v>
      </c>
      <c r="Y1336" s="208" t="str">
        <f>IFERROR(VLOOKUP(X1336,'Tablas de calculos'!$AZ$4:$BE$11,5,FALSE),"")</f>
        <v/>
      </c>
      <c r="Z1336" s="208" t="str">
        <f>IFERROR(VLOOKUP(X1336,'Tablas de calculos'!$AZ$4:$BE$11,6,FALSE),"")</f>
        <v/>
      </c>
    </row>
    <row r="1337" spans="1:26" ht="60" x14ac:dyDescent="0.25">
      <c r="A1337" s="232" t="s">
        <v>1194</v>
      </c>
      <c r="B1337" s="137">
        <v>82</v>
      </c>
      <c r="C1337" s="205" t="str">
        <f>+VLOOKUP(Tabla9[[#This Row],[Cod. Riesgo]],Tabla_Riesgos[[Número]:[Tipo de Riesgo]],6,FALSE)</f>
        <v>Operativo</v>
      </c>
      <c r="D1337" s="119" t="s">
        <v>26</v>
      </c>
      <c r="E1337" s="120" t="s">
        <v>1160</v>
      </c>
      <c r="F1337" s="121"/>
      <c r="G1337" s="392" t="s">
        <v>339</v>
      </c>
      <c r="H1337" s="213"/>
      <c r="I1337" s="207"/>
      <c r="J1337" s="207"/>
      <c r="K1337" s="207"/>
      <c r="L1337" s="207"/>
      <c r="M1337" s="207"/>
      <c r="N1337" s="207"/>
      <c r="O1337" s="207"/>
      <c r="P1337" s="123">
        <f t="shared" si="84"/>
        <v>0</v>
      </c>
      <c r="Q1337" s="208" t="str">
        <f t="shared" si="85"/>
        <v>Debil</v>
      </c>
      <c r="R1337" s="207" t="s">
        <v>516</v>
      </c>
      <c r="S1337" s="224" t="str">
        <f t="shared" si="86"/>
        <v>DebilFuerte</v>
      </c>
      <c r="T1337" s="224">
        <f>IFERROR(VLOOKUP(S1337,'Tablas de calculos'!$AU$16:$AV$24,2,FALSE),"")</f>
        <v>7</v>
      </c>
      <c r="U1337" s="208" t="str">
        <f>IFERROR(VLOOKUP(T1337,'Tablas de calculos'!$AV$16:$AY$24,4),"")</f>
        <v>Débil</v>
      </c>
      <c r="V1337" s="207" t="s">
        <v>576</v>
      </c>
      <c r="W1337" s="207" t="s">
        <v>578</v>
      </c>
      <c r="X1337" s="123" t="str">
        <f t="shared" si="87"/>
        <v>DébilNo disminuyeDirectamente</v>
      </c>
      <c r="Y1337" s="208" t="str">
        <f>IFERROR(VLOOKUP(X1337,'Tablas de calculos'!$AZ$4:$BE$11,5,FALSE),"")</f>
        <v/>
      </c>
      <c r="Z1337" s="208" t="str">
        <f>IFERROR(VLOOKUP(X1337,'Tablas de calculos'!$AZ$4:$BE$11,6,FALSE),"")</f>
        <v/>
      </c>
    </row>
    <row r="1338" spans="1:26" ht="60" x14ac:dyDescent="0.25">
      <c r="A1338" s="232" t="s">
        <v>1194</v>
      </c>
      <c r="B1338" s="137">
        <v>82</v>
      </c>
      <c r="C1338" s="205" t="str">
        <f>+VLOOKUP(Tabla9[[#This Row],[Cod. Riesgo]],Tabla_Riesgos[[Número]:[Tipo de Riesgo]],6,FALSE)</f>
        <v>Operativo</v>
      </c>
      <c r="D1338" s="119" t="s">
        <v>26</v>
      </c>
      <c r="E1338" s="120" t="s">
        <v>1160</v>
      </c>
      <c r="F1338" s="121"/>
      <c r="G1338" s="392" t="s">
        <v>340</v>
      </c>
      <c r="H1338" s="213"/>
      <c r="I1338" s="207"/>
      <c r="J1338" s="207"/>
      <c r="K1338" s="207"/>
      <c r="L1338" s="207"/>
      <c r="M1338" s="207"/>
      <c r="N1338" s="207"/>
      <c r="O1338" s="207"/>
      <c r="P1338" s="123">
        <f t="shared" si="84"/>
        <v>0</v>
      </c>
      <c r="Q1338" s="208" t="str">
        <f t="shared" si="85"/>
        <v>Debil</v>
      </c>
      <c r="R1338" s="207" t="s">
        <v>516</v>
      </c>
      <c r="S1338" s="224" t="str">
        <f t="shared" si="86"/>
        <v>DebilFuerte</v>
      </c>
      <c r="T1338" s="224">
        <f>IFERROR(VLOOKUP(S1338,'Tablas de calculos'!$AU$16:$AV$24,2,FALSE),"")</f>
        <v>7</v>
      </c>
      <c r="U1338" s="208" t="str">
        <f>IFERROR(VLOOKUP(T1338,'Tablas de calculos'!$AV$16:$AY$24,4),"")</f>
        <v>Débil</v>
      </c>
      <c r="V1338" s="207" t="s">
        <v>576</v>
      </c>
      <c r="W1338" s="207" t="s">
        <v>578</v>
      </c>
      <c r="X1338" s="123" t="str">
        <f t="shared" si="87"/>
        <v>DébilNo disminuyeDirectamente</v>
      </c>
      <c r="Y1338" s="208" t="str">
        <f>IFERROR(VLOOKUP(X1338,'Tablas de calculos'!$AZ$4:$BE$11,5,FALSE),"")</f>
        <v/>
      </c>
      <c r="Z1338" s="208" t="str">
        <f>IFERROR(VLOOKUP(X1338,'Tablas de calculos'!$AZ$4:$BE$11,6,FALSE),"")</f>
        <v/>
      </c>
    </row>
    <row r="1339" spans="1:26" ht="60" x14ac:dyDescent="0.25">
      <c r="A1339" s="232" t="s">
        <v>1194</v>
      </c>
      <c r="B1339" s="137">
        <v>82</v>
      </c>
      <c r="C1339" s="205" t="str">
        <f>+VLOOKUP(Tabla9[[#This Row],[Cod. Riesgo]],Tabla_Riesgos[[Número]:[Tipo de Riesgo]],6,FALSE)</f>
        <v>Operativo</v>
      </c>
      <c r="D1339" s="119" t="s">
        <v>26</v>
      </c>
      <c r="E1339" s="120" t="s">
        <v>1160</v>
      </c>
      <c r="F1339" s="121"/>
      <c r="G1339" s="392" t="s">
        <v>338</v>
      </c>
      <c r="H1339" s="213"/>
      <c r="I1339" s="207"/>
      <c r="J1339" s="207"/>
      <c r="K1339" s="207"/>
      <c r="L1339" s="207"/>
      <c r="M1339" s="207"/>
      <c r="N1339" s="207"/>
      <c r="O1339" s="207"/>
      <c r="P1339" s="123">
        <f t="shared" si="84"/>
        <v>0</v>
      </c>
      <c r="Q1339" s="208" t="str">
        <f t="shared" si="85"/>
        <v>Debil</v>
      </c>
      <c r="R1339" s="207" t="s">
        <v>516</v>
      </c>
      <c r="S1339" s="224" t="str">
        <f t="shared" si="86"/>
        <v>DebilFuerte</v>
      </c>
      <c r="T1339" s="224">
        <f>IFERROR(VLOOKUP(S1339,'Tablas de calculos'!$AU$16:$AV$24,2,FALSE),"")</f>
        <v>7</v>
      </c>
      <c r="U1339" s="208" t="str">
        <f>IFERROR(VLOOKUP(T1339,'Tablas de calculos'!$AV$16:$AY$24,4),"")</f>
        <v>Débil</v>
      </c>
      <c r="V1339" s="207" t="s">
        <v>576</v>
      </c>
      <c r="W1339" s="207" t="s">
        <v>578</v>
      </c>
      <c r="X1339" s="123" t="str">
        <f t="shared" si="87"/>
        <v>DébilNo disminuyeDirectamente</v>
      </c>
      <c r="Y1339" s="208" t="str">
        <f>IFERROR(VLOOKUP(X1339,'Tablas de calculos'!$AZ$4:$BE$11,5,FALSE),"")</f>
        <v/>
      </c>
      <c r="Z1339" s="208" t="str">
        <f>IFERROR(VLOOKUP(X1339,'Tablas de calculos'!$AZ$4:$BE$11,6,FALSE),"")</f>
        <v/>
      </c>
    </row>
    <row r="1340" spans="1:26" ht="60" x14ac:dyDescent="0.25">
      <c r="A1340" s="232" t="s">
        <v>1194</v>
      </c>
      <c r="B1340" s="137">
        <v>83</v>
      </c>
      <c r="C1340" s="205" t="str">
        <f>+VLOOKUP(Tabla9[[#This Row],[Cod. Riesgo]],Tabla_Riesgos[[Número]:[Tipo de Riesgo]],6,FALSE)</f>
        <v>Operativo</v>
      </c>
      <c r="D1340" s="119" t="s">
        <v>26</v>
      </c>
      <c r="E1340" s="120" t="s">
        <v>833</v>
      </c>
      <c r="F1340" s="121"/>
      <c r="G1340" s="392" t="s">
        <v>341</v>
      </c>
      <c r="H1340" s="213"/>
      <c r="I1340" s="207"/>
      <c r="J1340" s="207"/>
      <c r="K1340" s="207"/>
      <c r="L1340" s="207"/>
      <c r="M1340" s="207"/>
      <c r="N1340" s="207"/>
      <c r="O1340" s="207"/>
      <c r="P1340" s="123">
        <f t="shared" si="84"/>
        <v>0</v>
      </c>
      <c r="Q1340" s="208" t="str">
        <f t="shared" si="85"/>
        <v>Debil</v>
      </c>
      <c r="R1340" s="207" t="s">
        <v>516</v>
      </c>
      <c r="S1340" s="224" t="str">
        <f t="shared" si="86"/>
        <v>DebilFuerte</v>
      </c>
      <c r="T1340" s="224">
        <f>IFERROR(VLOOKUP(S1340,'Tablas de calculos'!$AU$16:$AV$24,2,FALSE),"")</f>
        <v>7</v>
      </c>
      <c r="U1340" s="208" t="str">
        <f>IFERROR(VLOOKUP(T1340,'Tablas de calculos'!$AV$16:$AY$24,4),"")</f>
        <v>Débil</v>
      </c>
      <c r="V1340" s="207" t="s">
        <v>576</v>
      </c>
      <c r="W1340" s="207" t="s">
        <v>578</v>
      </c>
      <c r="X1340" s="123" t="str">
        <f t="shared" si="87"/>
        <v>DébilNo disminuyeDirectamente</v>
      </c>
      <c r="Y1340" s="208" t="str">
        <f>IFERROR(VLOOKUP(X1340,'Tablas de calculos'!$AZ$4:$BE$11,5,FALSE),"")</f>
        <v/>
      </c>
      <c r="Z1340" s="208" t="str">
        <f>IFERROR(VLOOKUP(X1340,'Tablas de calculos'!$AZ$4:$BE$11,6,FALSE),"")</f>
        <v/>
      </c>
    </row>
    <row r="1341" spans="1:26" ht="90" x14ac:dyDescent="0.25">
      <c r="A1341" s="232" t="s">
        <v>1194</v>
      </c>
      <c r="B1341" s="137">
        <v>83</v>
      </c>
      <c r="C1341" s="205" t="str">
        <f>+VLOOKUP(Tabla9[[#This Row],[Cod. Riesgo]],Tabla_Riesgos[[Número]:[Tipo de Riesgo]],6,FALSE)</f>
        <v>Operativo</v>
      </c>
      <c r="D1341" s="119" t="s">
        <v>26</v>
      </c>
      <c r="E1341" s="120" t="s">
        <v>833</v>
      </c>
      <c r="F1341" s="121"/>
      <c r="G1341" s="392" t="s">
        <v>342</v>
      </c>
      <c r="H1341" s="213"/>
      <c r="I1341" s="207"/>
      <c r="J1341" s="207"/>
      <c r="K1341" s="207"/>
      <c r="L1341" s="207"/>
      <c r="M1341" s="207"/>
      <c r="N1341" s="207"/>
      <c r="O1341" s="207"/>
      <c r="P1341" s="123">
        <f t="shared" si="84"/>
        <v>0</v>
      </c>
      <c r="Q1341" s="208" t="str">
        <f t="shared" si="85"/>
        <v>Debil</v>
      </c>
      <c r="R1341" s="207" t="s">
        <v>516</v>
      </c>
      <c r="S1341" s="224" t="str">
        <f t="shared" si="86"/>
        <v>DebilFuerte</v>
      </c>
      <c r="T1341" s="224">
        <f>IFERROR(VLOOKUP(S1341,'Tablas de calculos'!$AU$16:$AV$24,2,FALSE),"")</f>
        <v>7</v>
      </c>
      <c r="U1341" s="208" t="str">
        <f>IFERROR(VLOOKUP(T1341,'Tablas de calculos'!$AV$16:$AY$24,4),"")</f>
        <v>Débil</v>
      </c>
      <c r="V1341" s="207" t="s">
        <v>576</v>
      </c>
      <c r="W1341" s="207" t="s">
        <v>578</v>
      </c>
      <c r="X1341" s="123" t="str">
        <f t="shared" si="87"/>
        <v>DébilNo disminuyeDirectamente</v>
      </c>
      <c r="Y1341" s="208" t="str">
        <f>IFERROR(VLOOKUP(X1341,'Tablas de calculos'!$AZ$4:$BE$11,5,FALSE),"")</f>
        <v/>
      </c>
      <c r="Z1341" s="208" t="str">
        <f>IFERROR(VLOOKUP(X1341,'Tablas de calculos'!$AZ$4:$BE$11,6,FALSE),"")</f>
        <v/>
      </c>
    </row>
    <row r="1342" spans="1:26" ht="90" x14ac:dyDescent="0.25">
      <c r="A1342" s="232" t="s">
        <v>1194</v>
      </c>
      <c r="B1342" s="137">
        <v>83</v>
      </c>
      <c r="C1342" s="205" t="str">
        <f>+VLOOKUP(Tabla9[[#This Row],[Cod. Riesgo]],Tabla_Riesgos[[Número]:[Tipo de Riesgo]],6,FALSE)</f>
        <v>Operativo</v>
      </c>
      <c r="D1342" s="119" t="s">
        <v>26</v>
      </c>
      <c r="E1342" s="120" t="s">
        <v>833</v>
      </c>
      <c r="F1342" s="121"/>
      <c r="G1342" s="392" t="s">
        <v>343</v>
      </c>
      <c r="H1342" s="213"/>
      <c r="I1342" s="207"/>
      <c r="J1342" s="207"/>
      <c r="K1342" s="207"/>
      <c r="L1342" s="207"/>
      <c r="M1342" s="207"/>
      <c r="N1342" s="207"/>
      <c r="O1342" s="207"/>
      <c r="P1342" s="123">
        <f t="shared" si="84"/>
        <v>0</v>
      </c>
      <c r="Q1342" s="208" t="str">
        <f t="shared" si="85"/>
        <v>Debil</v>
      </c>
      <c r="R1342" s="207" t="s">
        <v>516</v>
      </c>
      <c r="S1342" s="224" t="str">
        <f t="shared" si="86"/>
        <v>DebilFuerte</v>
      </c>
      <c r="T1342" s="224">
        <f>IFERROR(VLOOKUP(S1342,'Tablas de calculos'!$AU$16:$AV$24,2,FALSE),"")</f>
        <v>7</v>
      </c>
      <c r="U1342" s="208" t="str">
        <f>IFERROR(VLOOKUP(T1342,'Tablas de calculos'!$AV$16:$AY$24,4),"")</f>
        <v>Débil</v>
      </c>
      <c r="V1342" s="207" t="s">
        <v>576</v>
      </c>
      <c r="W1342" s="207" t="s">
        <v>578</v>
      </c>
      <c r="X1342" s="123" t="str">
        <f t="shared" si="87"/>
        <v>DébilNo disminuyeDirectamente</v>
      </c>
      <c r="Y1342" s="208" t="str">
        <f>IFERROR(VLOOKUP(X1342,'Tablas de calculos'!$AZ$4:$BE$11,5,FALSE),"")</f>
        <v/>
      </c>
      <c r="Z1342" s="208" t="str">
        <f>IFERROR(VLOOKUP(X1342,'Tablas de calculos'!$AZ$4:$BE$11,6,FALSE),"")</f>
        <v/>
      </c>
    </row>
    <row r="1343" spans="1:26" ht="150" x14ac:dyDescent="0.25">
      <c r="A1343" s="232" t="s">
        <v>1194</v>
      </c>
      <c r="B1343" s="137">
        <v>83</v>
      </c>
      <c r="C1343" s="205" t="str">
        <f>+VLOOKUP(Tabla9[[#This Row],[Cod. Riesgo]],Tabla_Riesgos[[Número]:[Tipo de Riesgo]],6,FALSE)</f>
        <v>Operativo</v>
      </c>
      <c r="D1343" s="119" t="s">
        <v>26</v>
      </c>
      <c r="E1343" s="120" t="s">
        <v>833</v>
      </c>
      <c r="F1343" s="121"/>
      <c r="G1343" s="392" t="s">
        <v>344</v>
      </c>
      <c r="H1343" s="213"/>
      <c r="I1343" s="207"/>
      <c r="J1343" s="207"/>
      <c r="K1343" s="207"/>
      <c r="L1343" s="207"/>
      <c r="M1343" s="207"/>
      <c r="N1343" s="207"/>
      <c r="O1343" s="207"/>
      <c r="P1343" s="123">
        <f t="shared" si="84"/>
        <v>0</v>
      </c>
      <c r="Q1343" s="208" t="str">
        <f t="shared" si="85"/>
        <v>Debil</v>
      </c>
      <c r="R1343" s="207" t="s">
        <v>516</v>
      </c>
      <c r="S1343" s="224" t="str">
        <f t="shared" si="86"/>
        <v>DebilFuerte</v>
      </c>
      <c r="T1343" s="224">
        <f>IFERROR(VLOOKUP(S1343,'Tablas de calculos'!$AU$16:$AV$24,2,FALSE),"")</f>
        <v>7</v>
      </c>
      <c r="U1343" s="208" t="str">
        <f>IFERROR(VLOOKUP(T1343,'Tablas de calculos'!$AV$16:$AY$24,4),"")</f>
        <v>Débil</v>
      </c>
      <c r="V1343" s="207" t="s">
        <v>576</v>
      </c>
      <c r="W1343" s="207" t="s">
        <v>578</v>
      </c>
      <c r="X1343" s="123" t="str">
        <f t="shared" si="87"/>
        <v>DébilNo disminuyeDirectamente</v>
      </c>
      <c r="Y1343" s="208" t="str">
        <f>IFERROR(VLOOKUP(X1343,'Tablas de calculos'!$AZ$4:$BE$11,5,FALSE),"")</f>
        <v/>
      </c>
      <c r="Z1343" s="208" t="str">
        <f>IFERROR(VLOOKUP(X1343,'Tablas de calculos'!$AZ$4:$BE$11,6,FALSE),"")</f>
        <v/>
      </c>
    </row>
    <row r="1344" spans="1:26" ht="45" x14ac:dyDescent="0.25">
      <c r="A1344" s="232" t="s">
        <v>1194</v>
      </c>
      <c r="B1344" s="137">
        <v>84</v>
      </c>
      <c r="C1344" s="205" t="str">
        <f>+VLOOKUP(Tabla9[[#This Row],[Cod. Riesgo]],Tabla_Riesgos[[Número]:[Tipo de Riesgo]],6,FALSE)</f>
        <v>Operativo</v>
      </c>
      <c r="D1344" s="119" t="s">
        <v>26</v>
      </c>
      <c r="E1344" s="120" t="s">
        <v>837</v>
      </c>
      <c r="F1344" s="121"/>
      <c r="G1344" s="392" t="s">
        <v>345</v>
      </c>
      <c r="H1344" s="213"/>
      <c r="I1344" s="207"/>
      <c r="J1344" s="207"/>
      <c r="K1344" s="207"/>
      <c r="L1344" s="207"/>
      <c r="M1344" s="207"/>
      <c r="N1344" s="207"/>
      <c r="O1344" s="207"/>
      <c r="P1344" s="123">
        <f t="shared" si="84"/>
        <v>0</v>
      </c>
      <c r="Q1344" s="208" t="str">
        <f t="shared" si="85"/>
        <v>Debil</v>
      </c>
      <c r="R1344" s="207" t="s">
        <v>516</v>
      </c>
      <c r="S1344" s="224" t="str">
        <f t="shared" si="86"/>
        <v>DebilFuerte</v>
      </c>
      <c r="T1344" s="224">
        <f>IFERROR(VLOOKUP(S1344,'Tablas de calculos'!$AU$16:$AV$24,2,FALSE),"")</f>
        <v>7</v>
      </c>
      <c r="U1344" s="208" t="str">
        <f>IFERROR(VLOOKUP(T1344,'Tablas de calculos'!$AV$16:$AY$24,4),"")</f>
        <v>Débil</v>
      </c>
      <c r="V1344" s="207" t="s">
        <v>576</v>
      </c>
      <c r="W1344" s="207" t="s">
        <v>578</v>
      </c>
      <c r="X1344" s="123" t="str">
        <f t="shared" si="87"/>
        <v>DébilNo disminuyeDirectamente</v>
      </c>
      <c r="Y1344" s="208" t="str">
        <f>IFERROR(VLOOKUP(X1344,'Tablas de calculos'!$AZ$4:$BE$11,5,FALSE),"")</f>
        <v/>
      </c>
      <c r="Z1344" s="208" t="str">
        <f>IFERROR(VLOOKUP(X1344,'Tablas de calculos'!$AZ$4:$BE$11,6,FALSE),"")</f>
        <v/>
      </c>
    </row>
    <row r="1345" spans="1:26" ht="135" x14ac:dyDescent="0.25">
      <c r="A1345" s="232" t="s">
        <v>1194</v>
      </c>
      <c r="B1345" s="137">
        <v>84</v>
      </c>
      <c r="C1345" s="205" t="str">
        <f>+VLOOKUP(Tabla9[[#This Row],[Cod. Riesgo]],Tabla_Riesgos[[Número]:[Tipo de Riesgo]],6,FALSE)</f>
        <v>Operativo</v>
      </c>
      <c r="D1345" s="119" t="s">
        <v>26</v>
      </c>
      <c r="E1345" s="120" t="s">
        <v>837</v>
      </c>
      <c r="F1345" s="121"/>
      <c r="G1345" s="392" t="s">
        <v>346</v>
      </c>
      <c r="H1345" s="213"/>
      <c r="I1345" s="207"/>
      <c r="J1345" s="207"/>
      <c r="K1345" s="207"/>
      <c r="L1345" s="207"/>
      <c r="M1345" s="207"/>
      <c r="N1345" s="207"/>
      <c r="O1345" s="207"/>
      <c r="P1345" s="123">
        <f t="shared" si="84"/>
        <v>0</v>
      </c>
      <c r="Q1345" s="208" t="str">
        <f t="shared" si="85"/>
        <v>Debil</v>
      </c>
      <c r="R1345" s="207" t="s">
        <v>516</v>
      </c>
      <c r="S1345" s="224" t="str">
        <f t="shared" si="86"/>
        <v>DebilFuerte</v>
      </c>
      <c r="T1345" s="224">
        <f>IFERROR(VLOOKUP(S1345,'Tablas de calculos'!$AU$16:$AV$24,2,FALSE),"")</f>
        <v>7</v>
      </c>
      <c r="U1345" s="208" t="str">
        <f>IFERROR(VLOOKUP(T1345,'Tablas de calculos'!$AV$16:$AY$24,4),"")</f>
        <v>Débil</v>
      </c>
      <c r="V1345" s="207" t="s">
        <v>576</v>
      </c>
      <c r="W1345" s="207" t="s">
        <v>578</v>
      </c>
      <c r="X1345" s="123" t="str">
        <f t="shared" si="87"/>
        <v>DébilNo disminuyeDirectamente</v>
      </c>
      <c r="Y1345" s="208" t="str">
        <f>IFERROR(VLOOKUP(X1345,'Tablas de calculos'!$AZ$4:$BE$11,5,FALSE),"")</f>
        <v/>
      </c>
      <c r="Z1345" s="208" t="str">
        <f>IFERROR(VLOOKUP(X1345,'Tablas de calculos'!$AZ$4:$BE$11,6,FALSE),"")</f>
        <v/>
      </c>
    </row>
    <row r="1346" spans="1:26" ht="60" x14ac:dyDescent="0.25">
      <c r="A1346" s="232" t="s">
        <v>1194</v>
      </c>
      <c r="B1346" s="137">
        <v>84</v>
      </c>
      <c r="C1346" s="205" t="str">
        <f>+VLOOKUP(Tabla9[[#This Row],[Cod. Riesgo]],Tabla_Riesgos[[Número]:[Tipo de Riesgo]],6,FALSE)</f>
        <v>Operativo</v>
      </c>
      <c r="D1346" s="119" t="s">
        <v>26</v>
      </c>
      <c r="E1346" s="120" t="s">
        <v>837</v>
      </c>
      <c r="F1346" s="121"/>
      <c r="G1346" s="392" t="s">
        <v>347</v>
      </c>
      <c r="H1346" s="213"/>
      <c r="I1346" s="207"/>
      <c r="J1346" s="207"/>
      <c r="K1346" s="207"/>
      <c r="L1346" s="207"/>
      <c r="M1346" s="207"/>
      <c r="N1346" s="207"/>
      <c r="O1346" s="207"/>
      <c r="P1346" s="123">
        <f t="shared" si="84"/>
        <v>0</v>
      </c>
      <c r="Q1346" s="208" t="str">
        <f t="shared" si="85"/>
        <v>Debil</v>
      </c>
      <c r="R1346" s="207" t="s">
        <v>516</v>
      </c>
      <c r="S1346" s="224" t="str">
        <f t="shared" si="86"/>
        <v>DebilFuerte</v>
      </c>
      <c r="T1346" s="224">
        <f>IFERROR(VLOOKUP(S1346,'Tablas de calculos'!$AU$16:$AV$24,2,FALSE),"")</f>
        <v>7</v>
      </c>
      <c r="U1346" s="208" t="str">
        <f>IFERROR(VLOOKUP(T1346,'Tablas de calculos'!$AV$16:$AY$24,4),"")</f>
        <v>Débil</v>
      </c>
      <c r="V1346" s="207" t="s">
        <v>576</v>
      </c>
      <c r="W1346" s="207" t="s">
        <v>578</v>
      </c>
      <c r="X1346" s="123" t="str">
        <f t="shared" si="87"/>
        <v>DébilNo disminuyeDirectamente</v>
      </c>
      <c r="Y1346" s="208" t="str">
        <f>IFERROR(VLOOKUP(X1346,'Tablas de calculos'!$AZ$4:$BE$11,5,FALSE),"")</f>
        <v/>
      </c>
      <c r="Z1346" s="208" t="str">
        <f>IFERROR(VLOOKUP(X1346,'Tablas de calculos'!$AZ$4:$BE$11,6,FALSE),"")</f>
        <v/>
      </c>
    </row>
    <row r="1347" spans="1:26" ht="45" x14ac:dyDescent="0.25">
      <c r="A1347" s="232" t="s">
        <v>1194</v>
      </c>
      <c r="B1347" s="137">
        <v>84</v>
      </c>
      <c r="C1347" s="205" t="str">
        <f>+VLOOKUP(Tabla9[[#This Row],[Cod. Riesgo]],Tabla_Riesgos[[Número]:[Tipo de Riesgo]],6,FALSE)</f>
        <v>Operativo</v>
      </c>
      <c r="D1347" s="119" t="s">
        <v>26</v>
      </c>
      <c r="E1347" s="120" t="s">
        <v>837</v>
      </c>
      <c r="F1347" s="121"/>
      <c r="G1347" s="392" t="s">
        <v>348</v>
      </c>
      <c r="H1347" s="213"/>
      <c r="I1347" s="207"/>
      <c r="J1347" s="207"/>
      <c r="K1347" s="207"/>
      <c r="L1347" s="207"/>
      <c r="M1347" s="207"/>
      <c r="N1347" s="207"/>
      <c r="O1347" s="207"/>
      <c r="P1347" s="123">
        <f t="shared" si="84"/>
        <v>0</v>
      </c>
      <c r="Q1347" s="208" t="str">
        <f t="shared" si="85"/>
        <v>Debil</v>
      </c>
      <c r="R1347" s="207" t="s">
        <v>516</v>
      </c>
      <c r="S1347" s="224" t="str">
        <f t="shared" si="86"/>
        <v>DebilFuerte</v>
      </c>
      <c r="T1347" s="224">
        <f>IFERROR(VLOOKUP(S1347,'Tablas de calculos'!$AU$16:$AV$24,2,FALSE),"")</f>
        <v>7</v>
      </c>
      <c r="U1347" s="208" t="str">
        <f>IFERROR(VLOOKUP(T1347,'Tablas de calculos'!$AV$16:$AY$24,4),"")</f>
        <v>Débil</v>
      </c>
      <c r="V1347" s="207" t="s">
        <v>576</v>
      </c>
      <c r="W1347" s="207" t="s">
        <v>578</v>
      </c>
      <c r="X1347" s="123" t="str">
        <f t="shared" si="87"/>
        <v>DébilNo disminuyeDirectamente</v>
      </c>
      <c r="Y1347" s="208" t="str">
        <f>IFERROR(VLOOKUP(X1347,'Tablas de calculos'!$AZ$4:$BE$11,5,FALSE),"")</f>
        <v/>
      </c>
      <c r="Z1347" s="208" t="str">
        <f>IFERROR(VLOOKUP(X1347,'Tablas de calculos'!$AZ$4:$BE$11,6,FALSE),"")</f>
        <v/>
      </c>
    </row>
    <row r="1348" spans="1:26" ht="120" x14ac:dyDescent="0.25">
      <c r="A1348" s="232" t="s">
        <v>1194</v>
      </c>
      <c r="B1348" s="137">
        <v>84</v>
      </c>
      <c r="C1348" s="205" t="str">
        <f>+VLOOKUP(Tabla9[[#This Row],[Cod. Riesgo]],Tabla_Riesgos[[Número]:[Tipo de Riesgo]],6,FALSE)</f>
        <v>Operativo</v>
      </c>
      <c r="D1348" s="119" t="s">
        <v>26</v>
      </c>
      <c r="E1348" s="120" t="s">
        <v>837</v>
      </c>
      <c r="F1348" s="121"/>
      <c r="G1348" s="392" t="s">
        <v>349</v>
      </c>
      <c r="H1348" s="213"/>
      <c r="I1348" s="207"/>
      <c r="J1348" s="207"/>
      <c r="K1348" s="207"/>
      <c r="L1348" s="207"/>
      <c r="M1348" s="207"/>
      <c r="N1348" s="207"/>
      <c r="O1348" s="207"/>
      <c r="P1348" s="123">
        <f t="shared" si="84"/>
        <v>0</v>
      </c>
      <c r="Q1348" s="208" t="str">
        <f t="shared" si="85"/>
        <v>Debil</v>
      </c>
      <c r="R1348" s="207" t="s">
        <v>516</v>
      </c>
      <c r="S1348" s="224" t="str">
        <f t="shared" si="86"/>
        <v>DebilFuerte</v>
      </c>
      <c r="T1348" s="224">
        <f>IFERROR(VLOOKUP(S1348,'Tablas de calculos'!$AU$16:$AV$24,2,FALSE),"")</f>
        <v>7</v>
      </c>
      <c r="U1348" s="208" t="str">
        <f>IFERROR(VLOOKUP(T1348,'Tablas de calculos'!$AV$16:$AY$24,4),"")</f>
        <v>Débil</v>
      </c>
      <c r="V1348" s="207" t="s">
        <v>576</v>
      </c>
      <c r="W1348" s="207" t="s">
        <v>578</v>
      </c>
      <c r="X1348" s="123" t="str">
        <f t="shared" si="87"/>
        <v>DébilNo disminuyeDirectamente</v>
      </c>
      <c r="Y1348" s="208" t="str">
        <f>IFERROR(VLOOKUP(X1348,'Tablas de calculos'!$AZ$4:$BE$11,5,FALSE),"")</f>
        <v/>
      </c>
      <c r="Z1348" s="208" t="str">
        <f>IFERROR(VLOOKUP(X1348,'Tablas de calculos'!$AZ$4:$BE$11,6,FALSE),"")</f>
        <v/>
      </c>
    </row>
    <row r="1349" spans="1:26" ht="120" x14ac:dyDescent="0.25">
      <c r="A1349" s="232" t="s">
        <v>1194</v>
      </c>
      <c r="B1349" s="137">
        <v>85</v>
      </c>
      <c r="C1349" s="205" t="str">
        <f>+VLOOKUP(Tabla9[[#This Row],[Cod. Riesgo]],Tabla_Riesgos[[Número]:[Tipo de Riesgo]],6,FALSE)</f>
        <v>Operativo</v>
      </c>
      <c r="D1349" s="119" t="s">
        <v>26</v>
      </c>
      <c r="E1349" s="120" t="s">
        <v>842</v>
      </c>
      <c r="F1349" s="121"/>
      <c r="G1349" s="392" t="s">
        <v>350</v>
      </c>
      <c r="H1349" s="213"/>
      <c r="I1349" s="207"/>
      <c r="J1349" s="207"/>
      <c r="K1349" s="207"/>
      <c r="L1349" s="207"/>
      <c r="M1349" s="207"/>
      <c r="N1349" s="207"/>
      <c r="O1349" s="207"/>
      <c r="P1349" s="123">
        <f t="shared" ref="P1349:P1412" si="88">IFERROR(IF(I1349="Asignado",15,0)+IF(J1349="Adecuado",15,0)+IF(K1349="Oportuna",15,0)+IF(L1349="Prevenir",15,0)+IF(L1349="Detectar",10,0)+IF(M1349="Confiable",15,0)+IF(N1349="Se investigan y resuelven oportunamente",15,0)+IF(O1349="Completa",10,0)+IF(O1349="Incompleta",5,0),"")</f>
        <v>0</v>
      </c>
      <c r="Q1349" s="208" t="str">
        <f t="shared" ref="Q1349:Q1412" si="89">IF(P1349&lt;86,"Debil",IF(P1349&lt;96,"Moderado","Fuerte"))</f>
        <v>Debil</v>
      </c>
      <c r="R1349" s="207" t="s">
        <v>516</v>
      </c>
      <c r="S1349" s="224" t="str">
        <f t="shared" ref="S1349:S1412" si="90">_xlfn.CONCAT(Q1349,R1349)</f>
        <v>DebilFuerte</v>
      </c>
      <c r="T1349" s="224">
        <f>IFERROR(VLOOKUP(S1349,'Tablas de calculos'!$AU$16:$AV$24,2,FALSE),"")</f>
        <v>7</v>
      </c>
      <c r="U1349" s="208" t="str">
        <f>IFERROR(VLOOKUP(T1349,'Tablas de calculos'!$AV$16:$AY$24,4),"")</f>
        <v>Débil</v>
      </c>
      <c r="V1349" s="207" t="s">
        <v>576</v>
      </c>
      <c r="W1349" s="207" t="s">
        <v>578</v>
      </c>
      <c r="X1349" s="123" t="str">
        <f t="shared" ref="X1349:X1412" si="91">CONCATENATE(U1349,V1349,W1349)</f>
        <v>DébilNo disminuyeDirectamente</v>
      </c>
      <c r="Y1349" s="208" t="str">
        <f>IFERROR(VLOOKUP(X1349,'Tablas de calculos'!$AZ$4:$BE$11,5,FALSE),"")</f>
        <v/>
      </c>
      <c r="Z1349" s="208" t="str">
        <f>IFERROR(VLOOKUP(X1349,'Tablas de calculos'!$AZ$4:$BE$11,6,FALSE),"")</f>
        <v/>
      </c>
    </row>
    <row r="1350" spans="1:26" ht="120" x14ac:dyDescent="0.25">
      <c r="A1350" s="232" t="s">
        <v>1194</v>
      </c>
      <c r="B1350" s="137">
        <v>85</v>
      </c>
      <c r="C1350" s="205" t="str">
        <f>+VLOOKUP(Tabla9[[#This Row],[Cod. Riesgo]],Tabla_Riesgos[[Número]:[Tipo de Riesgo]],6,FALSE)</f>
        <v>Operativo</v>
      </c>
      <c r="D1350" s="119" t="s">
        <v>26</v>
      </c>
      <c r="E1350" s="120" t="s">
        <v>842</v>
      </c>
      <c r="F1350" s="121"/>
      <c r="G1350" s="392" t="s">
        <v>351</v>
      </c>
      <c r="H1350" s="213"/>
      <c r="I1350" s="207"/>
      <c r="J1350" s="207"/>
      <c r="K1350" s="207"/>
      <c r="L1350" s="207"/>
      <c r="M1350" s="207"/>
      <c r="N1350" s="207"/>
      <c r="O1350" s="207"/>
      <c r="P1350" s="123">
        <f t="shared" si="88"/>
        <v>0</v>
      </c>
      <c r="Q1350" s="208" t="str">
        <f t="shared" si="89"/>
        <v>Debil</v>
      </c>
      <c r="R1350" s="207" t="s">
        <v>516</v>
      </c>
      <c r="S1350" s="224" t="str">
        <f t="shared" si="90"/>
        <v>DebilFuerte</v>
      </c>
      <c r="T1350" s="224">
        <f>IFERROR(VLOOKUP(S1350,'Tablas de calculos'!$AU$16:$AV$24,2,FALSE),"")</f>
        <v>7</v>
      </c>
      <c r="U1350" s="208" t="str">
        <f>IFERROR(VLOOKUP(T1350,'Tablas de calculos'!$AV$16:$AY$24,4),"")</f>
        <v>Débil</v>
      </c>
      <c r="V1350" s="207" t="s">
        <v>576</v>
      </c>
      <c r="W1350" s="207" t="s">
        <v>578</v>
      </c>
      <c r="X1350" s="123" t="str">
        <f t="shared" si="91"/>
        <v>DébilNo disminuyeDirectamente</v>
      </c>
      <c r="Y1350" s="208" t="str">
        <f>IFERROR(VLOOKUP(X1350,'Tablas de calculos'!$AZ$4:$BE$11,5,FALSE),"")</f>
        <v/>
      </c>
      <c r="Z1350" s="208" t="str">
        <f>IFERROR(VLOOKUP(X1350,'Tablas de calculos'!$AZ$4:$BE$11,6,FALSE),"")</f>
        <v/>
      </c>
    </row>
    <row r="1351" spans="1:26" ht="165" x14ac:dyDescent="0.25">
      <c r="A1351" s="232" t="s">
        <v>1194</v>
      </c>
      <c r="B1351" s="137">
        <v>85</v>
      </c>
      <c r="C1351" s="205" t="str">
        <f>+VLOOKUP(Tabla9[[#This Row],[Cod. Riesgo]],Tabla_Riesgos[[Número]:[Tipo de Riesgo]],6,FALSE)</f>
        <v>Operativo</v>
      </c>
      <c r="D1351" s="119" t="s">
        <v>26</v>
      </c>
      <c r="E1351" s="120" t="s">
        <v>842</v>
      </c>
      <c r="F1351" s="121"/>
      <c r="G1351" s="392" t="s">
        <v>352</v>
      </c>
      <c r="H1351" s="213"/>
      <c r="I1351" s="207"/>
      <c r="J1351" s="207"/>
      <c r="K1351" s="207"/>
      <c r="L1351" s="207"/>
      <c r="M1351" s="207"/>
      <c r="N1351" s="207"/>
      <c r="O1351" s="207"/>
      <c r="P1351" s="123">
        <f t="shared" si="88"/>
        <v>0</v>
      </c>
      <c r="Q1351" s="208" t="str">
        <f t="shared" si="89"/>
        <v>Debil</v>
      </c>
      <c r="R1351" s="207" t="s">
        <v>516</v>
      </c>
      <c r="S1351" s="224" t="str">
        <f t="shared" si="90"/>
        <v>DebilFuerte</v>
      </c>
      <c r="T1351" s="224">
        <f>IFERROR(VLOOKUP(S1351,'Tablas de calculos'!$AU$16:$AV$24,2,FALSE),"")</f>
        <v>7</v>
      </c>
      <c r="U1351" s="208" t="str">
        <f>IFERROR(VLOOKUP(T1351,'Tablas de calculos'!$AV$16:$AY$24,4),"")</f>
        <v>Débil</v>
      </c>
      <c r="V1351" s="207" t="s">
        <v>576</v>
      </c>
      <c r="W1351" s="207" t="s">
        <v>578</v>
      </c>
      <c r="X1351" s="123" t="str">
        <f t="shared" si="91"/>
        <v>DébilNo disminuyeDirectamente</v>
      </c>
      <c r="Y1351" s="208" t="str">
        <f>IFERROR(VLOOKUP(X1351,'Tablas de calculos'!$AZ$4:$BE$11,5,FALSE),"")</f>
        <v/>
      </c>
      <c r="Z1351" s="208" t="str">
        <f>IFERROR(VLOOKUP(X1351,'Tablas de calculos'!$AZ$4:$BE$11,6,FALSE),"")</f>
        <v/>
      </c>
    </row>
    <row r="1352" spans="1:26" ht="105" x14ac:dyDescent="0.25">
      <c r="A1352" s="232" t="s">
        <v>1194</v>
      </c>
      <c r="B1352" s="137">
        <v>86</v>
      </c>
      <c r="C1352" s="205" t="str">
        <f>+VLOOKUP(Tabla9[[#This Row],[Cod. Riesgo]],Tabla_Riesgos[[Número]:[Tipo de Riesgo]],6,FALSE)</f>
        <v>Operativo</v>
      </c>
      <c r="D1352" s="119" t="s">
        <v>26</v>
      </c>
      <c r="E1352" s="120" t="s">
        <v>1161</v>
      </c>
      <c r="F1352" s="121"/>
      <c r="G1352" s="392" t="s">
        <v>353</v>
      </c>
      <c r="H1352" s="213"/>
      <c r="I1352" s="207"/>
      <c r="J1352" s="207"/>
      <c r="K1352" s="207"/>
      <c r="L1352" s="207"/>
      <c r="M1352" s="207"/>
      <c r="N1352" s="207"/>
      <c r="O1352" s="207"/>
      <c r="P1352" s="123">
        <f t="shared" si="88"/>
        <v>0</v>
      </c>
      <c r="Q1352" s="208" t="str">
        <f t="shared" si="89"/>
        <v>Debil</v>
      </c>
      <c r="R1352" s="207" t="s">
        <v>516</v>
      </c>
      <c r="S1352" s="224" t="str">
        <f t="shared" si="90"/>
        <v>DebilFuerte</v>
      </c>
      <c r="T1352" s="224">
        <f>IFERROR(VLOOKUP(S1352,'Tablas de calculos'!$AU$16:$AV$24,2,FALSE),"")</f>
        <v>7</v>
      </c>
      <c r="U1352" s="208" t="str">
        <f>IFERROR(VLOOKUP(T1352,'Tablas de calculos'!$AV$16:$AY$24,4),"")</f>
        <v>Débil</v>
      </c>
      <c r="V1352" s="207" t="s">
        <v>576</v>
      </c>
      <c r="W1352" s="207" t="s">
        <v>578</v>
      </c>
      <c r="X1352" s="123" t="str">
        <f t="shared" si="91"/>
        <v>DébilNo disminuyeDirectamente</v>
      </c>
      <c r="Y1352" s="208" t="str">
        <f>IFERROR(VLOOKUP(X1352,'Tablas de calculos'!$AZ$4:$BE$11,5,FALSE),"")</f>
        <v/>
      </c>
      <c r="Z1352" s="208" t="str">
        <f>IFERROR(VLOOKUP(X1352,'Tablas de calculos'!$AZ$4:$BE$11,6,FALSE),"")</f>
        <v/>
      </c>
    </row>
    <row r="1353" spans="1:26" ht="105" x14ac:dyDescent="0.25">
      <c r="A1353" s="232" t="s">
        <v>1194</v>
      </c>
      <c r="B1353" s="137">
        <v>86</v>
      </c>
      <c r="C1353" s="205" t="str">
        <f>+VLOOKUP(Tabla9[[#This Row],[Cod. Riesgo]],Tabla_Riesgos[[Número]:[Tipo de Riesgo]],6,FALSE)</f>
        <v>Operativo</v>
      </c>
      <c r="D1353" s="119" t="s">
        <v>26</v>
      </c>
      <c r="E1353" s="120" t="s">
        <v>1161</v>
      </c>
      <c r="F1353" s="121"/>
      <c r="G1353" s="392" t="s">
        <v>353</v>
      </c>
      <c r="H1353" s="213"/>
      <c r="I1353" s="207"/>
      <c r="J1353" s="207"/>
      <c r="K1353" s="207"/>
      <c r="L1353" s="207"/>
      <c r="M1353" s="207"/>
      <c r="N1353" s="207"/>
      <c r="O1353" s="207"/>
      <c r="P1353" s="123">
        <f t="shared" si="88"/>
        <v>0</v>
      </c>
      <c r="Q1353" s="208" t="str">
        <f t="shared" si="89"/>
        <v>Debil</v>
      </c>
      <c r="R1353" s="207" t="s">
        <v>516</v>
      </c>
      <c r="S1353" s="224" t="str">
        <f t="shared" si="90"/>
        <v>DebilFuerte</v>
      </c>
      <c r="T1353" s="224">
        <f>IFERROR(VLOOKUP(S1353,'Tablas de calculos'!$AU$16:$AV$24,2,FALSE),"")</f>
        <v>7</v>
      </c>
      <c r="U1353" s="208" t="str">
        <f>IFERROR(VLOOKUP(T1353,'Tablas de calculos'!$AV$16:$AY$24,4),"")</f>
        <v>Débil</v>
      </c>
      <c r="V1353" s="207" t="s">
        <v>576</v>
      </c>
      <c r="W1353" s="207" t="s">
        <v>578</v>
      </c>
      <c r="X1353" s="123" t="str">
        <f t="shared" si="91"/>
        <v>DébilNo disminuyeDirectamente</v>
      </c>
      <c r="Y1353" s="208" t="str">
        <f>IFERROR(VLOOKUP(X1353,'Tablas de calculos'!$AZ$4:$BE$11,5,FALSE),"")</f>
        <v/>
      </c>
      <c r="Z1353" s="208" t="str">
        <f>IFERROR(VLOOKUP(X1353,'Tablas de calculos'!$AZ$4:$BE$11,6,FALSE),"")</f>
        <v/>
      </c>
    </row>
    <row r="1354" spans="1:26" ht="105" x14ac:dyDescent="0.25">
      <c r="A1354" s="232" t="s">
        <v>1194</v>
      </c>
      <c r="B1354" s="137">
        <v>87</v>
      </c>
      <c r="C1354" s="205" t="str">
        <f>+VLOOKUP(Tabla9[[#This Row],[Cod. Riesgo]],Tabla_Riesgos[[Número]:[Tipo de Riesgo]],6,FALSE)</f>
        <v>Operativo</v>
      </c>
      <c r="D1354" s="119" t="s">
        <v>26</v>
      </c>
      <c r="E1354" s="120" t="s">
        <v>840</v>
      </c>
      <c r="F1354" s="121"/>
      <c r="G1354" s="392" t="s">
        <v>354</v>
      </c>
      <c r="H1354" s="213"/>
      <c r="I1354" s="207"/>
      <c r="J1354" s="207"/>
      <c r="K1354" s="207"/>
      <c r="L1354" s="207"/>
      <c r="M1354" s="207"/>
      <c r="N1354" s="207"/>
      <c r="O1354" s="207"/>
      <c r="P1354" s="123">
        <f t="shared" si="88"/>
        <v>0</v>
      </c>
      <c r="Q1354" s="208" t="str">
        <f t="shared" si="89"/>
        <v>Debil</v>
      </c>
      <c r="R1354" s="207" t="s">
        <v>516</v>
      </c>
      <c r="S1354" s="224" t="str">
        <f t="shared" si="90"/>
        <v>DebilFuerte</v>
      </c>
      <c r="T1354" s="224">
        <f>IFERROR(VLOOKUP(S1354,'Tablas de calculos'!$AU$16:$AV$24,2,FALSE),"")</f>
        <v>7</v>
      </c>
      <c r="U1354" s="208" t="str">
        <f>IFERROR(VLOOKUP(T1354,'Tablas de calculos'!$AV$16:$AY$24,4),"")</f>
        <v>Débil</v>
      </c>
      <c r="V1354" s="207" t="s">
        <v>576</v>
      </c>
      <c r="W1354" s="207" t="s">
        <v>578</v>
      </c>
      <c r="X1354" s="123" t="str">
        <f t="shared" si="91"/>
        <v>DébilNo disminuyeDirectamente</v>
      </c>
      <c r="Y1354" s="208" t="str">
        <f>IFERROR(VLOOKUP(X1354,'Tablas de calculos'!$AZ$4:$BE$11,5,FALSE),"")</f>
        <v/>
      </c>
      <c r="Z1354" s="208" t="str">
        <f>IFERROR(VLOOKUP(X1354,'Tablas de calculos'!$AZ$4:$BE$11,6,FALSE),"")</f>
        <v/>
      </c>
    </row>
    <row r="1355" spans="1:26" ht="45" x14ac:dyDescent="0.25">
      <c r="A1355" s="232" t="s">
        <v>1194</v>
      </c>
      <c r="B1355" s="137">
        <v>87</v>
      </c>
      <c r="C1355" s="205" t="str">
        <f>+VLOOKUP(Tabla9[[#This Row],[Cod. Riesgo]],Tabla_Riesgos[[Número]:[Tipo de Riesgo]],6,FALSE)</f>
        <v>Operativo</v>
      </c>
      <c r="D1355" s="119" t="s">
        <v>26</v>
      </c>
      <c r="E1355" s="120" t="s">
        <v>840</v>
      </c>
      <c r="F1355" s="121"/>
      <c r="G1355" s="392" t="s">
        <v>348</v>
      </c>
      <c r="H1355" s="213"/>
      <c r="I1355" s="207"/>
      <c r="J1355" s="207"/>
      <c r="K1355" s="207"/>
      <c r="L1355" s="207"/>
      <c r="M1355" s="207"/>
      <c r="N1355" s="207"/>
      <c r="O1355" s="207"/>
      <c r="P1355" s="123">
        <f t="shared" si="88"/>
        <v>0</v>
      </c>
      <c r="Q1355" s="208" t="str">
        <f t="shared" si="89"/>
        <v>Debil</v>
      </c>
      <c r="R1355" s="207" t="s">
        <v>516</v>
      </c>
      <c r="S1355" s="224" t="str">
        <f t="shared" si="90"/>
        <v>DebilFuerte</v>
      </c>
      <c r="T1355" s="224">
        <f>IFERROR(VLOOKUP(S1355,'Tablas de calculos'!$AU$16:$AV$24,2,FALSE),"")</f>
        <v>7</v>
      </c>
      <c r="U1355" s="208" t="str">
        <f>IFERROR(VLOOKUP(T1355,'Tablas de calculos'!$AV$16:$AY$24,4),"")</f>
        <v>Débil</v>
      </c>
      <c r="V1355" s="207" t="s">
        <v>576</v>
      </c>
      <c r="W1355" s="207" t="s">
        <v>578</v>
      </c>
      <c r="X1355" s="123" t="str">
        <f t="shared" si="91"/>
        <v>DébilNo disminuyeDirectamente</v>
      </c>
      <c r="Y1355" s="208" t="str">
        <f>IFERROR(VLOOKUP(X1355,'Tablas de calculos'!$AZ$4:$BE$11,5,FALSE),"")</f>
        <v/>
      </c>
      <c r="Z1355" s="208" t="str">
        <f>IFERROR(VLOOKUP(X1355,'Tablas de calculos'!$AZ$4:$BE$11,6,FALSE),"")</f>
        <v/>
      </c>
    </row>
    <row r="1356" spans="1:26" ht="60" x14ac:dyDescent="0.25">
      <c r="A1356" s="232" t="s">
        <v>1194</v>
      </c>
      <c r="B1356" s="137">
        <v>88</v>
      </c>
      <c r="C1356" s="205" t="str">
        <f>+VLOOKUP(Tabla9[[#This Row],[Cod. Riesgo]],Tabla_Riesgos[[Número]:[Tipo de Riesgo]],6,FALSE)</f>
        <v>Seguridad de la Información</v>
      </c>
      <c r="D1356" s="119" t="s">
        <v>26</v>
      </c>
      <c r="E1356" s="120" t="s">
        <v>1148</v>
      </c>
      <c r="F1356" s="121"/>
      <c r="G1356" s="392" t="s">
        <v>347</v>
      </c>
      <c r="H1356" s="213"/>
      <c r="I1356" s="207"/>
      <c r="J1356" s="207"/>
      <c r="K1356" s="207"/>
      <c r="L1356" s="207"/>
      <c r="M1356" s="207"/>
      <c r="N1356" s="207"/>
      <c r="O1356" s="207"/>
      <c r="P1356" s="123">
        <f t="shared" si="88"/>
        <v>0</v>
      </c>
      <c r="Q1356" s="208" t="str">
        <f t="shared" si="89"/>
        <v>Debil</v>
      </c>
      <c r="R1356" s="207" t="s">
        <v>516</v>
      </c>
      <c r="S1356" s="224" t="str">
        <f t="shared" si="90"/>
        <v>DebilFuerte</v>
      </c>
      <c r="T1356" s="224">
        <f>IFERROR(VLOOKUP(S1356,'Tablas de calculos'!$AU$16:$AV$24,2,FALSE),"")</f>
        <v>7</v>
      </c>
      <c r="U1356" s="208" t="str">
        <f>IFERROR(VLOOKUP(T1356,'Tablas de calculos'!$AV$16:$AY$24,4),"")</f>
        <v>Débil</v>
      </c>
      <c r="V1356" s="207" t="s">
        <v>576</v>
      </c>
      <c r="W1356" s="207" t="s">
        <v>578</v>
      </c>
      <c r="X1356" s="123" t="str">
        <f t="shared" si="91"/>
        <v>DébilNo disminuyeDirectamente</v>
      </c>
      <c r="Y1356" s="208" t="str">
        <f>IFERROR(VLOOKUP(X1356,'Tablas de calculos'!$AZ$4:$BE$11,5,FALSE),"")</f>
        <v/>
      </c>
      <c r="Z1356" s="208" t="str">
        <f>IFERROR(VLOOKUP(X1356,'Tablas de calculos'!$AZ$4:$BE$11,6,FALSE),"")</f>
        <v/>
      </c>
    </row>
    <row r="1357" spans="1:26" ht="60" x14ac:dyDescent="0.25">
      <c r="A1357" s="232" t="s">
        <v>1194</v>
      </c>
      <c r="B1357" s="137">
        <v>88</v>
      </c>
      <c r="C1357" s="205" t="str">
        <f>+VLOOKUP(Tabla9[[#This Row],[Cod. Riesgo]],Tabla_Riesgos[[Número]:[Tipo de Riesgo]],6,FALSE)</f>
        <v>Seguridad de la Información</v>
      </c>
      <c r="D1357" s="119" t="s">
        <v>26</v>
      </c>
      <c r="E1357" s="120" t="s">
        <v>1148</v>
      </c>
      <c r="F1357" s="121"/>
      <c r="G1357" s="392" t="s">
        <v>347</v>
      </c>
      <c r="H1357" s="213"/>
      <c r="I1357" s="207"/>
      <c r="J1357" s="207"/>
      <c r="K1357" s="207"/>
      <c r="L1357" s="207"/>
      <c r="M1357" s="207"/>
      <c r="N1357" s="207"/>
      <c r="O1357" s="207"/>
      <c r="P1357" s="123">
        <f t="shared" si="88"/>
        <v>0</v>
      </c>
      <c r="Q1357" s="208" t="str">
        <f t="shared" si="89"/>
        <v>Debil</v>
      </c>
      <c r="R1357" s="207" t="s">
        <v>516</v>
      </c>
      <c r="S1357" s="224" t="str">
        <f t="shared" si="90"/>
        <v>DebilFuerte</v>
      </c>
      <c r="T1357" s="224">
        <f>IFERROR(VLOOKUP(S1357,'Tablas de calculos'!$AU$16:$AV$24,2,FALSE),"")</f>
        <v>7</v>
      </c>
      <c r="U1357" s="208" t="str">
        <f>IFERROR(VLOOKUP(T1357,'Tablas de calculos'!$AV$16:$AY$24,4),"")</f>
        <v>Débil</v>
      </c>
      <c r="V1357" s="207" t="s">
        <v>576</v>
      </c>
      <c r="W1357" s="207" t="s">
        <v>578</v>
      </c>
      <c r="X1357" s="123" t="str">
        <f t="shared" si="91"/>
        <v>DébilNo disminuyeDirectamente</v>
      </c>
      <c r="Y1357" s="208" t="str">
        <f>IFERROR(VLOOKUP(X1357,'Tablas de calculos'!$AZ$4:$BE$11,5,FALSE),"")</f>
        <v/>
      </c>
      <c r="Z1357" s="208" t="str">
        <f>IFERROR(VLOOKUP(X1357,'Tablas de calculos'!$AZ$4:$BE$11,6,FALSE),"")</f>
        <v/>
      </c>
    </row>
    <row r="1358" spans="1:26" ht="75" x14ac:dyDescent="0.25">
      <c r="A1358" s="232" t="s">
        <v>1194</v>
      </c>
      <c r="B1358" s="137">
        <v>88</v>
      </c>
      <c r="C1358" s="205" t="str">
        <f>+VLOOKUP(Tabla9[[#This Row],[Cod. Riesgo]],Tabla_Riesgos[[Número]:[Tipo de Riesgo]],6,FALSE)</f>
        <v>Seguridad de la Información</v>
      </c>
      <c r="D1358" s="119" t="s">
        <v>26</v>
      </c>
      <c r="E1358" s="120" t="s">
        <v>1148</v>
      </c>
      <c r="F1358" s="121"/>
      <c r="G1358" s="392" t="s">
        <v>355</v>
      </c>
      <c r="H1358" s="213"/>
      <c r="I1358" s="207"/>
      <c r="J1358" s="207"/>
      <c r="K1358" s="207"/>
      <c r="L1358" s="207"/>
      <c r="M1358" s="207"/>
      <c r="N1358" s="207"/>
      <c r="O1358" s="207"/>
      <c r="P1358" s="123">
        <f t="shared" si="88"/>
        <v>0</v>
      </c>
      <c r="Q1358" s="208" t="str">
        <f t="shared" si="89"/>
        <v>Debil</v>
      </c>
      <c r="R1358" s="207" t="s">
        <v>516</v>
      </c>
      <c r="S1358" s="224" t="str">
        <f t="shared" si="90"/>
        <v>DebilFuerte</v>
      </c>
      <c r="T1358" s="224">
        <f>IFERROR(VLOOKUP(S1358,'Tablas de calculos'!$AU$16:$AV$24,2,FALSE),"")</f>
        <v>7</v>
      </c>
      <c r="U1358" s="208" t="str">
        <f>IFERROR(VLOOKUP(T1358,'Tablas de calculos'!$AV$16:$AY$24,4),"")</f>
        <v>Débil</v>
      </c>
      <c r="V1358" s="207" t="s">
        <v>576</v>
      </c>
      <c r="W1358" s="207" t="s">
        <v>578</v>
      </c>
      <c r="X1358" s="123" t="str">
        <f t="shared" si="91"/>
        <v>DébilNo disminuyeDirectamente</v>
      </c>
      <c r="Y1358" s="208" t="str">
        <f>IFERROR(VLOOKUP(X1358,'Tablas de calculos'!$AZ$4:$BE$11,5,FALSE),"")</f>
        <v/>
      </c>
      <c r="Z1358" s="208" t="str">
        <f>IFERROR(VLOOKUP(X1358,'Tablas de calculos'!$AZ$4:$BE$11,6,FALSE),"")</f>
        <v/>
      </c>
    </row>
    <row r="1359" spans="1:26" ht="45" x14ac:dyDescent="0.25">
      <c r="A1359" s="232" t="s">
        <v>1194</v>
      </c>
      <c r="B1359" s="137">
        <v>89</v>
      </c>
      <c r="C1359" s="205" t="str">
        <f>+VLOOKUP(Tabla9[[#This Row],[Cod. Riesgo]],Tabla_Riesgos[[Número]:[Tipo de Riesgo]],6,FALSE)</f>
        <v>Operativo</v>
      </c>
      <c r="D1359" s="119" t="s">
        <v>26</v>
      </c>
      <c r="E1359" s="120" t="s">
        <v>1149</v>
      </c>
      <c r="F1359" s="121"/>
      <c r="G1359" s="392" t="s">
        <v>356</v>
      </c>
      <c r="H1359" s="213"/>
      <c r="I1359" s="207"/>
      <c r="J1359" s="207"/>
      <c r="K1359" s="207"/>
      <c r="L1359" s="207"/>
      <c r="M1359" s="207"/>
      <c r="N1359" s="207"/>
      <c r="O1359" s="207"/>
      <c r="P1359" s="123">
        <f t="shared" si="88"/>
        <v>0</v>
      </c>
      <c r="Q1359" s="208" t="str">
        <f t="shared" si="89"/>
        <v>Debil</v>
      </c>
      <c r="R1359" s="207" t="s">
        <v>516</v>
      </c>
      <c r="S1359" s="224" t="str">
        <f t="shared" si="90"/>
        <v>DebilFuerte</v>
      </c>
      <c r="T1359" s="224">
        <f>IFERROR(VLOOKUP(S1359,'Tablas de calculos'!$AU$16:$AV$24,2,FALSE),"")</f>
        <v>7</v>
      </c>
      <c r="U1359" s="208" t="str">
        <f>IFERROR(VLOOKUP(T1359,'Tablas de calculos'!$AV$16:$AY$24,4),"")</f>
        <v>Débil</v>
      </c>
      <c r="V1359" s="207" t="s">
        <v>576</v>
      </c>
      <c r="W1359" s="207" t="s">
        <v>578</v>
      </c>
      <c r="X1359" s="123" t="str">
        <f t="shared" si="91"/>
        <v>DébilNo disminuyeDirectamente</v>
      </c>
      <c r="Y1359" s="208" t="str">
        <f>IFERROR(VLOOKUP(X1359,'Tablas de calculos'!$AZ$4:$BE$11,5,FALSE),"")</f>
        <v/>
      </c>
      <c r="Z1359" s="208" t="str">
        <f>IFERROR(VLOOKUP(X1359,'Tablas de calculos'!$AZ$4:$BE$11,6,FALSE),"")</f>
        <v/>
      </c>
    </row>
    <row r="1360" spans="1:26" ht="135" x14ac:dyDescent="0.25">
      <c r="A1360" s="232" t="s">
        <v>1194</v>
      </c>
      <c r="B1360" s="137">
        <v>89</v>
      </c>
      <c r="C1360" s="205" t="str">
        <f>+VLOOKUP(Tabla9[[#This Row],[Cod. Riesgo]],Tabla_Riesgos[[Número]:[Tipo de Riesgo]],6,FALSE)</f>
        <v>Operativo</v>
      </c>
      <c r="D1360" s="119" t="s">
        <v>26</v>
      </c>
      <c r="E1360" s="120" t="s">
        <v>1149</v>
      </c>
      <c r="F1360" s="121"/>
      <c r="G1360" s="392" t="s">
        <v>357</v>
      </c>
      <c r="H1360" s="213"/>
      <c r="I1360" s="207"/>
      <c r="J1360" s="207"/>
      <c r="K1360" s="207"/>
      <c r="L1360" s="207"/>
      <c r="M1360" s="207"/>
      <c r="N1360" s="207"/>
      <c r="O1360" s="207"/>
      <c r="P1360" s="123">
        <f t="shared" si="88"/>
        <v>0</v>
      </c>
      <c r="Q1360" s="208" t="str">
        <f t="shared" si="89"/>
        <v>Debil</v>
      </c>
      <c r="R1360" s="207" t="s">
        <v>516</v>
      </c>
      <c r="S1360" s="224" t="str">
        <f t="shared" si="90"/>
        <v>DebilFuerte</v>
      </c>
      <c r="T1360" s="224">
        <f>IFERROR(VLOOKUP(S1360,'Tablas de calculos'!$AU$16:$AV$24,2,FALSE),"")</f>
        <v>7</v>
      </c>
      <c r="U1360" s="208" t="str">
        <f>IFERROR(VLOOKUP(T1360,'Tablas de calculos'!$AV$16:$AY$24,4),"")</f>
        <v>Débil</v>
      </c>
      <c r="V1360" s="207" t="s">
        <v>576</v>
      </c>
      <c r="W1360" s="207" t="s">
        <v>578</v>
      </c>
      <c r="X1360" s="123" t="str">
        <f t="shared" si="91"/>
        <v>DébilNo disminuyeDirectamente</v>
      </c>
      <c r="Y1360" s="208" t="str">
        <f>IFERROR(VLOOKUP(X1360,'Tablas de calculos'!$AZ$4:$BE$11,5,FALSE),"")</f>
        <v/>
      </c>
      <c r="Z1360" s="208" t="str">
        <f>IFERROR(VLOOKUP(X1360,'Tablas de calculos'!$AZ$4:$BE$11,6,FALSE),"")</f>
        <v/>
      </c>
    </row>
    <row r="1361" spans="1:26" ht="45" x14ac:dyDescent="0.25">
      <c r="A1361" s="232" t="s">
        <v>1194</v>
      </c>
      <c r="B1361" s="137">
        <v>89</v>
      </c>
      <c r="C1361" s="205" t="str">
        <f>+VLOOKUP(Tabla9[[#This Row],[Cod. Riesgo]],Tabla_Riesgos[[Número]:[Tipo de Riesgo]],6,FALSE)</f>
        <v>Operativo</v>
      </c>
      <c r="D1361" s="119" t="s">
        <v>26</v>
      </c>
      <c r="E1361" s="120" t="s">
        <v>1149</v>
      </c>
      <c r="F1361" s="121"/>
      <c r="G1361" s="392" t="s">
        <v>358</v>
      </c>
      <c r="H1361" s="213"/>
      <c r="I1361" s="207"/>
      <c r="J1361" s="207"/>
      <c r="K1361" s="207"/>
      <c r="L1361" s="207"/>
      <c r="M1361" s="207"/>
      <c r="N1361" s="207"/>
      <c r="O1361" s="207"/>
      <c r="P1361" s="123">
        <f t="shared" si="88"/>
        <v>0</v>
      </c>
      <c r="Q1361" s="208" t="str">
        <f t="shared" si="89"/>
        <v>Debil</v>
      </c>
      <c r="R1361" s="207" t="s">
        <v>516</v>
      </c>
      <c r="S1361" s="224" t="str">
        <f t="shared" si="90"/>
        <v>DebilFuerte</v>
      </c>
      <c r="T1361" s="224">
        <f>IFERROR(VLOOKUP(S1361,'Tablas de calculos'!$AU$16:$AV$24,2,FALSE),"")</f>
        <v>7</v>
      </c>
      <c r="U1361" s="208" t="str">
        <f>IFERROR(VLOOKUP(T1361,'Tablas de calculos'!$AV$16:$AY$24,4),"")</f>
        <v>Débil</v>
      </c>
      <c r="V1361" s="207" t="s">
        <v>576</v>
      </c>
      <c r="W1361" s="207" t="s">
        <v>578</v>
      </c>
      <c r="X1361" s="123" t="str">
        <f t="shared" si="91"/>
        <v>DébilNo disminuyeDirectamente</v>
      </c>
      <c r="Y1361" s="208" t="str">
        <f>IFERROR(VLOOKUP(X1361,'Tablas de calculos'!$AZ$4:$BE$11,5,FALSE),"")</f>
        <v/>
      </c>
      <c r="Z1361" s="208" t="str">
        <f>IFERROR(VLOOKUP(X1361,'Tablas de calculos'!$AZ$4:$BE$11,6,FALSE),"")</f>
        <v/>
      </c>
    </row>
    <row r="1362" spans="1:26" ht="120" x14ac:dyDescent="0.25">
      <c r="A1362" s="232" t="s">
        <v>1194</v>
      </c>
      <c r="B1362" s="137">
        <v>89</v>
      </c>
      <c r="C1362" s="205" t="str">
        <f>+VLOOKUP(Tabla9[[#This Row],[Cod. Riesgo]],Tabla_Riesgos[[Número]:[Tipo de Riesgo]],6,FALSE)</f>
        <v>Operativo</v>
      </c>
      <c r="D1362" s="119" t="s">
        <v>26</v>
      </c>
      <c r="E1362" s="120" t="s">
        <v>1149</v>
      </c>
      <c r="F1362" s="121"/>
      <c r="G1362" s="392" t="s">
        <v>359</v>
      </c>
      <c r="H1362" s="213"/>
      <c r="I1362" s="207"/>
      <c r="J1362" s="207"/>
      <c r="K1362" s="207"/>
      <c r="L1362" s="207"/>
      <c r="M1362" s="207"/>
      <c r="N1362" s="207"/>
      <c r="O1362" s="207"/>
      <c r="P1362" s="123">
        <f t="shared" si="88"/>
        <v>0</v>
      </c>
      <c r="Q1362" s="208" t="str">
        <f t="shared" si="89"/>
        <v>Debil</v>
      </c>
      <c r="R1362" s="207" t="s">
        <v>516</v>
      </c>
      <c r="S1362" s="224" t="str">
        <f t="shared" si="90"/>
        <v>DebilFuerte</v>
      </c>
      <c r="T1362" s="224">
        <f>IFERROR(VLOOKUP(S1362,'Tablas de calculos'!$AU$16:$AV$24,2,FALSE),"")</f>
        <v>7</v>
      </c>
      <c r="U1362" s="208" t="str">
        <f>IFERROR(VLOOKUP(T1362,'Tablas de calculos'!$AV$16:$AY$24,4),"")</f>
        <v>Débil</v>
      </c>
      <c r="V1362" s="207" t="s">
        <v>576</v>
      </c>
      <c r="W1362" s="207" t="s">
        <v>578</v>
      </c>
      <c r="X1362" s="123" t="str">
        <f t="shared" si="91"/>
        <v>DébilNo disminuyeDirectamente</v>
      </c>
      <c r="Y1362" s="208" t="str">
        <f>IFERROR(VLOOKUP(X1362,'Tablas de calculos'!$AZ$4:$BE$11,5,FALSE),"")</f>
        <v/>
      </c>
      <c r="Z1362" s="208" t="str">
        <f>IFERROR(VLOOKUP(X1362,'Tablas de calculos'!$AZ$4:$BE$11,6,FALSE),"")</f>
        <v/>
      </c>
    </row>
    <row r="1363" spans="1:26" ht="30" x14ac:dyDescent="0.25">
      <c r="A1363" s="232" t="s">
        <v>1194</v>
      </c>
      <c r="B1363" s="137">
        <v>27</v>
      </c>
      <c r="C1363" s="205" t="str">
        <f>+VLOOKUP(Tabla9[[#This Row],[Cod. Riesgo]],Tabla_Riesgos[[Número]:[Tipo de Riesgo]],6,FALSE)</f>
        <v>Seguridad de la Información</v>
      </c>
      <c r="D1363" s="119" t="s">
        <v>12</v>
      </c>
      <c r="E1363" s="120" t="s">
        <v>661</v>
      </c>
      <c r="F1363" s="121"/>
      <c r="G1363" s="392"/>
      <c r="H1363" s="213"/>
      <c r="I1363" s="207"/>
      <c r="J1363" s="207"/>
      <c r="K1363" s="207"/>
      <c r="L1363" s="207"/>
      <c r="M1363" s="207"/>
      <c r="N1363" s="207"/>
      <c r="O1363" s="207"/>
      <c r="P1363" s="123">
        <f t="shared" si="88"/>
        <v>0</v>
      </c>
      <c r="Q1363" s="208" t="str">
        <f t="shared" si="89"/>
        <v>Debil</v>
      </c>
      <c r="R1363" s="207" t="s">
        <v>516</v>
      </c>
      <c r="S1363" s="224" t="str">
        <f t="shared" si="90"/>
        <v>DebilFuerte</v>
      </c>
      <c r="T1363" s="224">
        <f>IFERROR(VLOOKUP(S1363,'Tablas de calculos'!$AU$16:$AV$24,2,FALSE),"")</f>
        <v>7</v>
      </c>
      <c r="U1363" s="208" t="str">
        <f>IFERROR(VLOOKUP(T1363,'Tablas de calculos'!$AV$16:$AY$24,4),"")</f>
        <v>Débil</v>
      </c>
      <c r="V1363" s="207" t="s">
        <v>576</v>
      </c>
      <c r="W1363" s="207" t="s">
        <v>578</v>
      </c>
      <c r="X1363" s="123" t="str">
        <f t="shared" si="91"/>
        <v>DébilNo disminuyeDirectamente</v>
      </c>
      <c r="Y1363" s="208" t="str">
        <f>IFERROR(VLOOKUP(X1363,'Tablas de calculos'!$AZ$4:$BE$11,5,FALSE),"")</f>
        <v/>
      </c>
      <c r="Z1363" s="208" t="str">
        <f>IFERROR(VLOOKUP(X1363,'Tablas de calculos'!$AZ$4:$BE$11,6,FALSE),"")</f>
        <v/>
      </c>
    </row>
    <row r="1364" spans="1:26" ht="45" x14ac:dyDescent="0.25">
      <c r="A1364" s="232" t="s">
        <v>1194</v>
      </c>
      <c r="B1364" s="137">
        <v>132</v>
      </c>
      <c r="C1364" s="205" t="str">
        <f>+VLOOKUP(Tabla9[[#This Row],[Cod. Riesgo]],Tabla_Riesgos[[Número]:[Tipo de Riesgo]],6,FALSE)</f>
        <v xml:space="preserve">Continuidad del negocio </v>
      </c>
      <c r="D1364" s="119" t="s">
        <v>12</v>
      </c>
      <c r="E1364" s="120" t="s">
        <v>729</v>
      </c>
      <c r="F1364" s="121"/>
      <c r="G1364" s="392" t="s">
        <v>780</v>
      </c>
      <c r="H1364" s="213" t="s">
        <v>544</v>
      </c>
      <c r="I1364" s="207" t="s">
        <v>486</v>
      </c>
      <c r="J1364" s="207" t="s">
        <v>490</v>
      </c>
      <c r="K1364" s="207" t="s">
        <v>494</v>
      </c>
      <c r="L1364" s="207" t="s">
        <v>498</v>
      </c>
      <c r="M1364" s="207" t="s">
        <v>503</v>
      </c>
      <c r="N1364" s="207" t="s">
        <v>508</v>
      </c>
      <c r="O1364" s="207" t="s">
        <v>512</v>
      </c>
      <c r="P1364" s="123">
        <f t="shared" si="88"/>
        <v>100</v>
      </c>
      <c r="Q1364" s="208" t="str">
        <f t="shared" si="89"/>
        <v>Fuerte</v>
      </c>
      <c r="R1364" s="207" t="s">
        <v>516</v>
      </c>
      <c r="S1364" s="224" t="str">
        <f t="shared" si="90"/>
        <v>FuerteFuerte</v>
      </c>
      <c r="T1364" s="224">
        <f>IFERROR(VLOOKUP(S1364,'Tablas de calculos'!$AU$16:$AV$24,2,FALSE),"")</f>
        <v>1</v>
      </c>
      <c r="U1364" s="208" t="str">
        <f>IFERROR(VLOOKUP(T1364,'Tablas de calculos'!$AV$16:$AY$24,4),"")</f>
        <v>Fuerte</v>
      </c>
      <c r="V1364" s="207" t="s">
        <v>576</v>
      </c>
      <c r="W1364" s="207" t="s">
        <v>578</v>
      </c>
      <c r="X1364" s="123" t="str">
        <f t="shared" si="91"/>
        <v>FuerteNo disminuyeDirectamente</v>
      </c>
      <c r="Y1364" s="208">
        <f>IFERROR(VLOOKUP(X1364,'Tablas de calculos'!$AZ$4:$BE$11,5,FALSE),"")</f>
        <v>0</v>
      </c>
      <c r="Z1364" s="208">
        <f>IFERROR(VLOOKUP(X1364,'Tablas de calculos'!$AZ$4:$BE$11,6,FALSE),"")</f>
        <v>2</v>
      </c>
    </row>
    <row r="1365" spans="1:26" ht="45" x14ac:dyDescent="0.25">
      <c r="A1365" s="232" t="s">
        <v>1194</v>
      </c>
      <c r="B1365" s="137">
        <v>133</v>
      </c>
      <c r="C1365" s="205" t="str">
        <f>+VLOOKUP(Tabla9[[#This Row],[Cod. Riesgo]],Tabla_Riesgos[[Número]:[Tipo de Riesgo]],6,FALSE)</f>
        <v xml:space="preserve">Continuidad del negocio </v>
      </c>
      <c r="D1365" s="119" t="s">
        <v>102</v>
      </c>
      <c r="E1365" s="120" t="s">
        <v>772</v>
      </c>
      <c r="F1365" s="121"/>
      <c r="G1365" s="392"/>
      <c r="H1365" s="213"/>
      <c r="I1365" s="207"/>
      <c r="J1365" s="207"/>
      <c r="K1365" s="207"/>
      <c r="L1365" s="207"/>
      <c r="M1365" s="207"/>
      <c r="N1365" s="207"/>
      <c r="O1365" s="207"/>
      <c r="P1365" s="123">
        <f t="shared" si="88"/>
        <v>0</v>
      </c>
      <c r="Q1365" s="208" t="str">
        <f t="shared" si="89"/>
        <v>Debil</v>
      </c>
      <c r="R1365" s="207" t="s">
        <v>516</v>
      </c>
      <c r="S1365" s="224" t="str">
        <f t="shared" si="90"/>
        <v>DebilFuerte</v>
      </c>
      <c r="T1365" s="224">
        <f>IFERROR(VLOOKUP(S1365,'Tablas de calculos'!$AU$16:$AV$24,2,FALSE),"")</f>
        <v>7</v>
      </c>
      <c r="U1365" s="208" t="str">
        <f>IFERROR(VLOOKUP(T1365,'Tablas de calculos'!$AV$16:$AY$24,4),"")</f>
        <v>Débil</v>
      </c>
      <c r="V1365" s="207" t="s">
        <v>576</v>
      </c>
      <c r="W1365" s="207" t="s">
        <v>578</v>
      </c>
      <c r="X1365" s="123" t="str">
        <f t="shared" si="91"/>
        <v>DébilNo disminuyeDirectamente</v>
      </c>
      <c r="Y1365" s="208" t="str">
        <f>IFERROR(VLOOKUP(X1365,'Tablas de calculos'!$AZ$4:$BE$11,5,FALSE),"")</f>
        <v/>
      </c>
      <c r="Z1365" s="208" t="str">
        <f>IFERROR(VLOOKUP(X1365,'Tablas de calculos'!$AZ$4:$BE$11,6,FALSE),"")</f>
        <v/>
      </c>
    </row>
    <row r="1366" spans="1:26" ht="30" x14ac:dyDescent="0.25">
      <c r="A1366" s="232" t="s">
        <v>1194</v>
      </c>
      <c r="B1366" s="137">
        <v>134</v>
      </c>
      <c r="C1366" s="205" t="str">
        <f>+VLOOKUP(Tabla9[[#This Row],[Cod. Riesgo]],Tabla_Riesgos[[Número]:[Tipo de Riesgo]],6,FALSE)</f>
        <v xml:space="preserve">Continuidad del negocio </v>
      </c>
      <c r="D1366" s="119" t="s">
        <v>38</v>
      </c>
      <c r="E1366" s="120" t="s">
        <v>726</v>
      </c>
      <c r="F1366" s="121"/>
      <c r="G1366" s="392" t="s">
        <v>781</v>
      </c>
      <c r="H1366" s="213" t="s">
        <v>544</v>
      </c>
      <c r="I1366" s="207"/>
      <c r="J1366" s="207"/>
      <c r="K1366" s="207"/>
      <c r="L1366" s="207"/>
      <c r="M1366" s="207"/>
      <c r="N1366" s="207"/>
      <c r="O1366" s="207"/>
      <c r="P1366" s="123">
        <f t="shared" si="88"/>
        <v>0</v>
      </c>
      <c r="Q1366" s="208" t="str">
        <f t="shared" si="89"/>
        <v>Debil</v>
      </c>
      <c r="R1366" s="207" t="s">
        <v>516</v>
      </c>
      <c r="S1366" s="224" t="str">
        <f t="shared" si="90"/>
        <v>DebilFuerte</v>
      </c>
      <c r="T1366" s="224">
        <f>IFERROR(VLOOKUP(S1366,'Tablas de calculos'!$AU$16:$AV$24,2,FALSE),"")</f>
        <v>7</v>
      </c>
      <c r="U1366" s="208" t="str">
        <f>IFERROR(VLOOKUP(T1366,'Tablas de calculos'!$AV$16:$AY$24,4),"")</f>
        <v>Débil</v>
      </c>
      <c r="V1366" s="207" t="s">
        <v>576</v>
      </c>
      <c r="W1366" s="207" t="s">
        <v>578</v>
      </c>
      <c r="X1366" s="123" t="str">
        <f t="shared" si="91"/>
        <v>DébilNo disminuyeDirectamente</v>
      </c>
      <c r="Y1366" s="208" t="str">
        <f>IFERROR(VLOOKUP(X1366,'Tablas de calculos'!$AZ$4:$BE$11,5,FALSE),"")</f>
        <v/>
      </c>
      <c r="Z1366" s="208" t="str">
        <f>IFERROR(VLOOKUP(X1366,'Tablas de calculos'!$AZ$4:$BE$11,6,FALSE),"")</f>
        <v/>
      </c>
    </row>
    <row r="1367" spans="1:26" ht="30" x14ac:dyDescent="0.25">
      <c r="A1367" s="232" t="s">
        <v>1194</v>
      </c>
      <c r="B1367" s="137">
        <v>135</v>
      </c>
      <c r="C1367" s="205" t="str">
        <f>+VLOOKUP(Tabla9[[#This Row],[Cod. Riesgo]],Tabla_Riesgos[[Número]:[Tipo de Riesgo]],6,FALSE)</f>
        <v xml:space="preserve">Continuidad del negocio </v>
      </c>
      <c r="D1367" s="119" t="s">
        <v>43</v>
      </c>
      <c r="E1367" s="120" t="s">
        <v>730</v>
      </c>
      <c r="F1367" s="121"/>
      <c r="G1367" s="392" t="s">
        <v>782</v>
      </c>
      <c r="H1367" s="213" t="s">
        <v>544</v>
      </c>
      <c r="I1367" s="207"/>
      <c r="J1367" s="207"/>
      <c r="K1367" s="207"/>
      <c r="L1367" s="207"/>
      <c r="M1367" s="207"/>
      <c r="N1367" s="207"/>
      <c r="O1367" s="207"/>
      <c r="P1367" s="123">
        <f t="shared" si="88"/>
        <v>0</v>
      </c>
      <c r="Q1367" s="208" t="str">
        <f t="shared" si="89"/>
        <v>Debil</v>
      </c>
      <c r="R1367" s="207" t="s">
        <v>516</v>
      </c>
      <c r="S1367" s="224" t="str">
        <f t="shared" si="90"/>
        <v>DebilFuerte</v>
      </c>
      <c r="T1367" s="224">
        <f>IFERROR(VLOOKUP(S1367,'Tablas de calculos'!$AU$16:$AV$24,2,FALSE),"")</f>
        <v>7</v>
      </c>
      <c r="U1367" s="208" t="str">
        <f>IFERROR(VLOOKUP(T1367,'Tablas de calculos'!$AV$16:$AY$24,4),"")</f>
        <v>Débil</v>
      </c>
      <c r="V1367" s="207" t="s">
        <v>576</v>
      </c>
      <c r="W1367" s="207" t="s">
        <v>578</v>
      </c>
      <c r="X1367" s="123" t="str">
        <f t="shared" si="91"/>
        <v>DébilNo disminuyeDirectamente</v>
      </c>
      <c r="Y1367" s="208" t="str">
        <f>IFERROR(VLOOKUP(X1367,'Tablas de calculos'!$AZ$4:$BE$11,5,FALSE),"")</f>
        <v/>
      </c>
      <c r="Z1367" s="208" t="str">
        <f>IFERROR(VLOOKUP(X1367,'Tablas de calculos'!$AZ$4:$BE$11,6,FALSE),"")</f>
        <v/>
      </c>
    </row>
    <row r="1368" spans="1:26" ht="30" x14ac:dyDescent="0.25">
      <c r="A1368" s="232" t="s">
        <v>1194</v>
      </c>
      <c r="B1368" s="196">
        <v>135</v>
      </c>
      <c r="C1368" s="205" t="str">
        <f>+VLOOKUP(Tabla9[[#This Row],[Cod. Riesgo]],Tabla_Riesgos[[Número]:[Tipo de Riesgo]],6,FALSE)</f>
        <v xml:space="preserve">Continuidad del negocio </v>
      </c>
      <c r="D1368" s="119" t="s">
        <v>43</v>
      </c>
      <c r="E1368" s="120" t="s">
        <v>730</v>
      </c>
      <c r="F1368" s="121"/>
      <c r="G1368" s="392" t="s">
        <v>783</v>
      </c>
      <c r="H1368" s="213" t="s">
        <v>544</v>
      </c>
      <c r="I1368" s="207"/>
      <c r="J1368" s="207"/>
      <c r="K1368" s="207"/>
      <c r="L1368" s="207"/>
      <c r="M1368" s="207"/>
      <c r="N1368" s="207"/>
      <c r="O1368" s="207"/>
      <c r="P1368" s="123">
        <f t="shared" si="88"/>
        <v>0</v>
      </c>
      <c r="Q1368" s="208" t="str">
        <f t="shared" si="89"/>
        <v>Debil</v>
      </c>
      <c r="R1368" s="207" t="s">
        <v>516</v>
      </c>
      <c r="S1368" s="224" t="str">
        <f t="shared" si="90"/>
        <v>DebilFuerte</v>
      </c>
      <c r="T1368" s="224">
        <f>IFERROR(VLOOKUP(S1368,'Tablas de calculos'!$AU$16:$AV$24,2,FALSE),"")</f>
        <v>7</v>
      </c>
      <c r="U1368" s="208" t="str">
        <f>IFERROR(VLOOKUP(T1368,'Tablas de calculos'!$AV$16:$AY$24,4),"")</f>
        <v>Débil</v>
      </c>
      <c r="V1368" s="207" t="s">
        <v>576</v>
      </c>
      <c r="W1368" s="207" t="s">
        <v>578</v>
      </c>
      <c r="X1368" s="123" t="str">
        <f t="shared" si="91"/>
        <v>DébilNo disminuyeDirectamente</v>
      </c>
      <c r="Y1368" s="208" t="str">
        <f>IFERROR(VLOOKUP(X1368,'Tablas de calculos'!$AZ$4:$BE$11,5,FALSE),"")</f>
        <v/>
      </c>
      <c r="Z1368" s="208" t="str">
        <f>IFERROR(VLOOKUP(X1368,'Tablas de calculos'!$AZ$4:$BE$11,6,FALSE),"")</f>
        <v/>
      </c>
    </row>
    <row r="1369" spans="1:26" ht="30" x14ac:dyDescent="0.25">
      <c r="A1369" s="232" t="s">
        <v>1194</v>
      </c>
      <c r="B1369" s="204">
        <v>136</v>
      </c>
      <c r="C1369" s="205" t="str">
        <f>+VLOOKUP(Tabla9[[#This Row],[Cod. Riesgo]],Tabla_Riesgos[[Número]:[Tipo de Riesgo]],6,FALSE)</f>
        <v xml:space="preserve">Continuidad del negocio </v>
      </c>
      <c r="D1369" s="119" t="s">
        <v>66</v>
      </c>
      <c r="E1369" s="120" t="s">
        <v>1198</v>
      </c>
      <c r="F1369" s="121"/>
      <c r="G1369" s="392" t="s">
        <v>784</v>
      </c>
      <c r="H1369" s="213" t="s">
        <v>544</v>
      </c>
      <c r="I1369" s="207"/>
      <c r="J1369" s="207"/>
      <c r="K1369" s="207"/>
      <c r="L1369" s="207"/>
      <c r="M1369" s="207"/>
      <c r="N1369" s="207"/>
      <c r="O1369" s="207"/>
      <c r="P1369" s="123">
        <f t="shared" si="88"/>
        <v>0</v>
      </c>
      <c r="Q1369" s="208" t="str">
        <f t="shared" si="89"/>
        <v>Debil</v>
      </c>
      <c r="R1369" s="207" t="s">
        <v>516</v>
      </c>
      <c r="S1369" s="224" t="str">
        <f t="shared" si="90"/>
        <v>DebilFuerte</v>
      </c>
      <c r="T1369" s="224">
        <f>IFERROR(VLOOKUP(S1369,'Tablas de calculos'!$AU$16:$AV$24,2,FALSE),"")</f>
        <v>7</v>
      </c>
      <c r="U1369" s="208" t="str">
        <f>IFERROR(VLOOKUP(T1369,'Tablas de calculos'!$AV$16:$AY$24,4),"")</f>
        <v>Débil</v>
      </c>
      <c r="V1369" s="207" t="s">
        <v>576</v>
      </c>
      <c r="W1369" s="207" t="s">
        <v>578</v>
      </c>
      <c r="X1369" s="123" t="str">
        <f t="shared" si="91"/>
        <v>DébilNo disminuyeDirectamente</v>
      </c>
      <c r="Y1369" s="208" t="str">
        <f>IFERROR(VLOOKUP(X1369,'Tablas de calculos'!$AZ$4:$BE$11,5,FALSE),"")</f>
        <v/>
      </c>
      <c r="Z1369" s="208" t="str">
        <f>IFERROR(VLOOKUP(X1369,'Tablas de calculos'!$AZ$4:$BE$11,6,FALSE),"")</f>
        <v/>
      </c>
    </row>
    <row r="1370" spans="1:26" ht="30" x14ac:dyDescent="0.25">
      <c r="A1370" s="232" t="s">
        <v>1194</v>
      </c>
      <c r="B1370" s="196">
        <v>136</v>
      </c>
      <c r="C1370" s="205" t="str">
        <f>+VLOOKUP(Tabla9[[#This Row],[Cod. Riesgo]],Tabla_Riesgos[[Número]:[Tipo de Riesgo]],6,FALSE)</f>
        <v xml:space="preserve">Continuidad del negocio </v>
      </c>
      <c r="D1370" s="119" t="s">
        <v>66</v>
      </c>
      <c r="E1370" s="120" t="s">
        <v>1198</v>
      </c>
      <c r="F1370" s="121"/>
      <c r="G1370" s="392" t="s">
        <v>785</v>
      </c>
      <c r="H1370" s="213" t="s">
        <v>544</v>
      </c>
      <c r="I1370" s="207"/>
      <c r="J1370" s="207"/>
      <c r="K1370" s="207"/>
      <c r="L1370" s="207"/>
      <c r="M1370" s="207"/>
      <c r="N1370" s="207"/>
      <c r="O1370" s="207"/>
      <c r="P1370" s="123">
        <f t="shared" si="88"/>
        <v>0</v>
      </c>
      <c r="Q1370" s="208" t="str">
        <f t="shared" si="89"/>
        <v>Debil</v>
      </c>
      <c r="R1370" s="207" t="s">
        <v>516</v>
      </c>
      <c r="S1370" s="224" t="str">
        <f t="shared" si="90"/>
        <v>DebilFuerte</v>
      </c>
      <c r="T1370" s="224">
        <f>IFERROR(VLOOKUP(S1370,'Tablas de calculos'!$AU$16:$AV$24,2,FALSE),"")</f>
        <v>7</v>
      </c>
      <c r="U1370" s="208" t="str">
        <f>IFERROR(VLOOKUP(T1370,'Tablas de calculos'!$AV$16:$AY$24,4),"")</f>
        <v>Débil</v>
      </c>
      <c r="V1370" s="207" t="s">
        <v>576</v>
      </c>
      <c r="W1370" s="207" t="s">
        <v>578</v>
      </c>
      <c r="X1370" s="123" t="str">
        <f t="shared" si="91"/>
        <v>DébilNo disminuyeDirectamente</v>
      </c>
      <c r="Y1370" s="208" t="str">
        <f>IFERROR(VLOOKUP(X1370,'Tablas de calculos'!$AZ$4:$BE$11,5,FALSE),"")</f>
        <v/>
      </c>
      <c r="Z1370" s="208" t="str">
        <f>IFERROR(VLOOKUP(X1370,'Tablas de calculos'!$AZ$4:$BE$11,6,FALSE),"")</f>
        <v/>
      </c>
    </row>
    <row r="1371" spans="1:26" ht="30" x14ac:dyDescent="0.25">
      <c r="A1371" s="232" t="s">
        <v>1194</v>
      </c>
      <c r="B1371" s="196">
        <v>136</v>
      </c>
      <c r="C1371" s="205" t="str">
        <f>+VLOOKUP(Tabla9[[#This Row],[Cod. Riesgo]],Tabla_Riesgos[[Número]:[Tipo de Riesgo]],6,FALSE)</f>
        <v xml:space="preserve">Continuidad del negocio </v>
      </c>
      <c r="D1371" s="119" t="s">
        <v>66</v>
      </c>
      <c r="E1371" s="120" t="s">
        <v>1198</v>
      </c>
      <c r="F1371" s="121"/>
      <c r="G1371" s="392" t="s">
        <v>786</v>
      </c>
      <c r="H1371" s="213" t="s">
        <v>544</v>
      </c>
      <c r="I1371" s="207" t="s">
        <v>486</v>
      </c>
      <c r="J1371" s="207" t="s">
        <v>490</v>
      </c>
      <c r="K1371" s="207" t="s">
        <v>494</v>
      </c>
      <c r="L1371" s="207" t="s">
        <v>498</v>
      </c>
      <c r="M1371" s="207" t="s">
        <v>503</v>
      </c>
      <c r="N1371" s="207" t="s">
        <v>508</v>
      </c>
      <c r="O1371" s="207" t="s">
        <v>512</v>
      </c>
      <c r="P1371" s="123">
        <f t="shared" si="88"/>
        <v>100</v>
      </c>
      <c r="Q1371" s="208" t="str">
        <f t="shared" si="89"/>
        <v>Fuerte</v>
      </c>
      <c r="R1371" s="207" t="s">
        <v>516</v>
      </c>
      <c r="S1371" s="224" t="str">
        <f t="shared" si="90"/>
        <v>FuerteFuerte</v>
      </c>
      <c r="T1371" s="224">
        <f>IFERROR(VLOOKUP(S1371,'Tablas de calculos'!$AU$16:$AV$24,2,FALSE),"")</f>
        <v>1</v>
      </c>
      <c r="U1371" s="208" t="str">
        <f>IFERROR(VLOOKUP(T1371,'Tablas de calculos'!$AV$16:$AY$24,4),"")</f>
        <v>Fuerte</v>
      </c>
      <c r="V1371" s="207" t="s">
        <v>576</v>
      </c>
      <c r="W1371" s="207" t="s">
        <v>578</v>
      </c>
      <c r="X1371" s="123" t="str">
        <f t="shared" si="91"/>
        <v>FuerteNo disminuyeDirectamente</v>
      </c>
      <c r="Y1371" s="208">
        <f>IFERROR(VLOOKUP(X1371,'Tablas de calculos'!$AZ$4:$BE$11,5,FALSE),"")</f>
        <v>0</v>
      </c>
      <c r="Z1371" s="208">
        <f>IFERROR(VLOOKUP(X1371,'Tablas de calculos'!$AZ$4:$BE$11,6,FALSE),"")</f>
        <v>2</v>
      </c>
    </row>
    <row r="1372" spans="1:26" ht="30" x14ac:dyDescent="0.25">
      <c r="A1372" s="232" t="s">
        <v>1194</v>
      </c>
      <c r="B1372" s="204">
        <v>136</v>
      </c>
      <c r="C1372" s="205" t="str">
        <f>+VLOOKUP(Tabla9[[#This Row],[Cod. Riesgo]],Tabla_Riesgos[[Número]:[Tipo de Riesgo]],6,FALSE)</f>
        <v xml:space="preserve">Continuidad del negocio </v>
      </c>
      <c r="D1372" s="119" t="s">
        <v>66</v>
      </c>
      <c r="E1372" s="120" t="s">
        <v>1198</v>
      </c>
      <c r="F1372" s="121"/>
      <c r="G1372" s="392" t="s">
        <v>787</v>
      </c>
      <c r="H1372" s="213" t="s">
        <v>544</v>
      </c>
      <c r="I1372" s="207"/>
      <c r="J1372" s="207"/>
      <c r="K1372" s="207"/>
      <c r="L1372" s="207"/>
      <c r="M1372" s="207"/>
      <c r="N1372" s="207"/>
      <c r="O1372" s="207"/>
      <c r="P1372" s="123">
        <f t="shared" si="88"/>
        <v>0</v>
      </c>
      <c r="Q1372" s="208" t="str">
        <f t="shared" si="89"/>
        <v>Debil</v>
      </c>
      <c r="R1372" s="207" t="s">
        <v>516</v>
      </c>
      <c r="S1372" s="224" t="str">
        <f t="shared" si="90"/>
        <v>DebilFuerte</v>
      </c>
      <c r="T1372" s="224">
        <f>IFERROR(VLOOKUP(S1372,'Tablas de calculos'!$AU$16:$AV$24,2,FALSE),"")</f>
        <v>7</v>
      </c>
      <c r="U1372" s="208" t="str">
        <f>IFERROR(VLOOKUP(T1372,'Tablas de calculos'!$AV$16:$AY$24,4),"")</f>
        <v>Débil</v>
      </c>
      <c r="V1372" s="207" t="s">
        <v>576</v>
      </c>
      <c r="W1372" s="207" t="s">
        <v>578</v>
      </c>
      <c r="X1372" s="123" t="str">
        <f t="shared" si="91"/>
        <v>DébilNo disminuyeDirectamente</v>
      </c>
      <c r="Y1372" s="208" t="str">
        <f>IFERROR(VLOOKUP(X1372,'Tablas de calculos'!$AZ$4:$BE$11,5,FALSE),"")</f>
        <v/>
      </c>
      <c r="Z1372" s="208" t="str">
        <f>IFERROR(VLOOKUP(X1372,'Tablas de calculos'!$AZ$4:$BE$11,6,FALSE),"")</f>
        <v/>
      </c>
    </row>
    <row r="1373" spans="1:26" ht="30" x14ac:dyDescent="0.25">
      <c r="A1373" s="232" t="s">
        <v>1194</v>
      </c>
      <c r="B1373" s="204">
        <v>137</v>
      </c>
      <c r="C1373" s="205" t="str">
        <f>+VLOOKUP(Tabla9[[#This Row],[Cod. Riesgo]],Tabla_Riesgos[[Número]:[Tipo de Riesgo]],6,FALSE)</f>
        <v xml:space="preserve">Continuidad del negocio </v>
      </c>
      <c r="D1373" s="119" t="s">
        <v>66</v>
      </c>
      <c r="E1373" s="120" t="s">
        <v>736</v>
      </c>
      <c r="F1373" s="121"/>
      <c r="G1373" s="392" t="s">
        <v>788</v>
      </c>
      <c r="H1373" s="213" t="s">
        <v>544</v>
      </c>
      <c r="I1373" s="207"/>
      <c r="J1373" s="207"/>
      <c r="K1373" s="207"/>
      <c r="L1373" s="207"/>
      <c r="M1373" s="207"/>
      <c r="N1373" s="207"/>
      <c r="O1373" s="207"/>
      <c r="P1373" s="123">
        <f t="shared" si="88"/>
        <v>0</v>
      </c>
      <c r="Q1373" s="208" t="str">
        <f t="shared" si="89"/>
        <v>Debil</v>
      </c>
      <c r="R1373" s="207" t="s">
        <v>516</v>
      </c>
      <c r="S1373" s="224" t="str">
        <f t="shared" si="90"/>
        <v>DebilFuerte</v>
      </c>
      <c r="T1373" s="224">
        <f>IFERROR(VLOOKUP(S1373,'Tablas de calculos'!$AU$16:$AV$24,2,FALSE),"")</f>
        <v>7</v>
      </c>
      <c r="U1373" s="208" t="str">
        <f>IFERROR(VLOOKUP(T1373,'Tablas de calculos'!$AV$16:$AY$24,4),"")</f>
        <v>Débil</v>
      </c>
      <c r="V1373" s="207" t="s">
        <v>576</v>
      </c>
      <c r="W1373" s="207" t="s">
        <v>578</v>
      </c>
      <c r="X1373" s="123" t="str">
        <f t="shared" si="91"/>
        <v>DébilNo disminuyeDirectamente</v>
      </c>
      <c r="Y1373" s="208" t="str">
        <f>IFERROR(VLOOKUP(X1373,'Tablas de calculos'!$AZ$4:$BE$11,5,FALSE),"")</f>
        <v/>
      </c>
      <c r="Z1373" s="208" t="str">
        <f>IFERROR(VLOOKUP(X1373,'Tablas de calculos'!$AZ$4:$BE$11,6,FALSE),"")</f>
        <v/>
      </c>
    </row>
    <row r="1374" spans="1:26" ht="30" x14ac:dyDescent="0.25">
      <c r="A1374" s="232" t="s">
        <v>1194</v>
      </c>
      <c r="B1374" s="204">
        <v>138</v>
      </c>
      <c r="C1374" s="205" t="str">
        <f>+VLOOKUP(Tabla9[[#This Row],[Cod. Riesgo]],Tabla_Riesgos[[Número]:[Tipo de Riesgo]],6,FALSE)</f>
        <v xml:space="preserve">Continuidad del negocio </v>
      </c>
      <c r="D1374" s="119" t="s">
        <v>66</v>
      </c>
      <c r="E1374" s="120" t="s">
        <v>738</v>
      </c>
      <c r="F1374" s="121"/>
      <c r="G1374" s="392" t="s">
        <v>789</v>
      </c>
      <c r="H1374" s="213" t="s">
        <v>544</v>
      </c>
      <c r="I1374" s="207" t="s">
        <v>486</v>
      </c>
      <c r="J1374" s="207" t="s">
        <v>490</v>
      </c>
      <c r="K1374" s="207" t="s">
        <v>494</v>
      </c>
      <c r="L1374" s="207" t="s">
        <v>498</v>
      </c>
      <c r="M1374" s="207" t="s">
        <v>503</v>
      </c>
      <c r="N1374" s="207" t="s">
        <v>508</v>
      </c>
      <c r="O1374" s="207" t="s">
        <v>512</v>
      </c>
      <c r="P1374" s="123">
        <f t="shared" si="88"/>
        <v>100</v>
      </c>
      <c r="Q1374" s="208" t="str">
        <f t="shared" si="89"/>
        <v>Fuerte</v>
      </c>
      <c r="R1374" s="207" t="s">
        <v>516</v>
      </c>
      <c r="S1374" s="224" t="str">
        <f t="shared" si="90"/>
        <v>FuerteFuerte</v>
      </c>
      <c r="T1374" s="224">
        <f>IFERROR(VLOOKUP(S1374,'Tablas de calculos'!$AU$16:$AV$24,2,FALSE),"")</f>
        <v>1</v>
      </c>
      <c r="U1374" s="208" t="str">
        <f>IFERROR(VLOOKUP(T1374,'Tablas de calculos'!$AV$16:$AY$24,4),"")</f>
        <v>Fuerte</v>
      </c>
      <c r="V1374" s="207" t="s">
        <v>576</v>
      </c>
      <c r="W1374" s="207" t="s">
        <v>578</v>
      </c>
      <c r="X1374" s="123" t="str">
        <f t="shared" si="91"/>
        <v>FuerteNo disminuyeDirectamente</v>
      </c>
      <c r="Y1374" s="208">
        <f>IFERROR(VLOOKUP(X1374,'Tablas de calculos'!$AZ$4:$BE$11,5,FALSE),"")</f>
        <v>0</v>
      </c>
      <c r="Z1374" s="208">
        <f>IFERROR(VLOOKUP(X1374,'Tablas de calculos'!$AZ$4:$BE$11,6,FALSE),"")</f>
        <v>2</v>
      </c>
    </row>
    <row r="1375" spans="1:26" ht="60" x14ac:dyDescent="0.25">
      <c r="A1375" s="232" t="s">
        <v>1200</v>
      </c>
      <c r="B1375" s="204">
        <v>1</v>
      </c>
      <c r="C1375" s="205" t="str">
        <f>+VLOOKUP(Tabla9[[#This Row],[Cod. Riesgo]],Tabla_Riesgos[[Número]:[Tipo de Riesgo]],6,FALSE)</f>
        <v>Corrupción</v>
      </c>
      <c r="D1375" s="119" t="s">
        <v>12</v>
      </c>
      <c r="E1375" s="120" t="s">
        <v>386</v>
      </c>
      <c r="F1375" s="121">
        <v>1.01</v>
      </c>
      <c r="G1375" s="125" t="s">
        <v>173</v>
      </c>
      <c r="H1375" s="472"/>
      <c r="I1375" s="207"/>
      <c r="J1375" s="207"/>
      <c r="K1375" s="207"/>
      <c r="L1375" s="207"/>
      <c r="M1375" s="207"/>
      <c r="N1375" s="207"/>
      <c r="O1375" s="207"/>
      <c r="P1375" s="123">
        <f t="shared" si="88"/>
        <v>0</v>
      </c>
      <c r="Q1375" s="208" t="str">
        <f t="shared" si="89"/>
        <v>Debil</v>
      </c>
      <c r="R1375" s="207" t="s">
        <v>371</v>
      </c>
      <c r="S1375" s="224" t="str">
        <f t="shared" si="90"/>
        <v>DebilModerado</v>
      </c>
      <c r="T1375" s="224">
        <f>IFERROR(VLOOKUP(S1375,'Tablas de calculos'!$AU$16:$AV$24,2,FALSE),"")</f>
        <v>8</v>
      </c>
      <c r="U1375" s="208" t="str">
        <f>IFERROR(VLOOKUP(T1375,'Tablas de calculos'!$AV$16:$AY$24,4),"")</f>
        <v>Débil</v>
      </c>
      <c r="V1375" s="207" t="s">
        <v>578</v>
      </c>
      <c r="W1375" s="207" t="s">
        <v>575</v>
      </c>
      <c r="X1375" s="123" t="str">
        <f t="shared" si="91"/>
        <v>DébilDirectamenteIndirectamente</v>
      </c>
      <c r="Y1375" s="208" t="str">
        <f>IFERROR(VLOOKUP(X1375,'Tablas de calculos'!$AZ$4:$BE$11,5,FALSE),"")</f>
        <v/>
      </c>
      <c r="Z1375" s="208" t="str">
        <f>IFERROR(VLOOKUP(X1375,'Tablas de calculos'!$AZ$4:$BE$11,6,FALSE),"")</f>
        <v/>
      </c>
    </row>
    <row r="1376" spans="1:26" ht="60" x14ac:dyDescent="0.25">
      <c r="A1376" s="232" t="s">
        <v>1200</v>
      </c>
      <c r="B1376" s="196">
        <v>1</v>
      </c>
      <c r="C1376" s="205" t="str">
        <f>+VLOOKUP(Tabla9[[#This Row],[Cod. Riesgo]],Tabla_Riesgos[[Número]:[Tipo de Riesgo]],6,FALSE)</f>
        <v>Corrupción</v>
      </c>
      <c r="D1376" s="119" t="s">
        <v>12</v>
      </c>
      <c r="E1376" s="120" t="s">
        <v>386</v>
      </c>
      <c r="F1376" s="121">
        <v>1.02</v>
      </c>
      <c r="G1376" s="125" t="s">
        <v>174</v>
      </c>
      <c r="H1376" s="472"/>
      <c r="I1376" s="207"/>
      <c r="J1376" s="207"/>
      <c r="K1376" s="207"/>
      <c r="L1376" s="207"/>
      <c r="M1376" s="207"/>
      <c r="N1376" s="207"/>
      <c r="O1376" s="207"/>
      <c r="P1376" s="123">
        <f t="shared" si="88"/>
        <v>0</v>
      </c>
      <c r="Q1376" s="208" t="str">
        <f t="shared" si="89"/>
        <v>Debil</v>
      </c>
      <c r="R1376" s="207" t="s">
        <v>516</v>
      </c>
      <c r="S1376" s="224" t="str">
        <f t="shared" si="90"/>
        <v>DebilFuerte</v>
      </c>
      <c r="T1376" s="224">
        <f>IFERROR(VLOOKUP(S1376,'Tablas de calculos'!$AU$16:$AV$24,2,FALSE),"")</f>
        <v>7</v>
      </c>
      <c r="U1376" s="208" t="str">
        <f>IFERROR(VLOOKUP(T1376,'Tablas de calculos'!$AV$16:$AY$24,4),"")</f>
        <v>Débil</v>
      </c>
      <c r="V1376" s="207" t="s">
        <v>578</v>
      </c>
      <c r="W1376" s="207" t="s">
        <v>575</v>
      </c>
      <c r="X1376" s="123" t="str">
        <f t="shared" si="91"/>
        <v>DébilDirectamenteIndirectamente</v>
      </c>
      <c r="Y1376" s="208" t="str">
        <f>IFERROR(VLOOKUP(X1376,'Tablas de calculos'!$AZ$4:$BE$11,5,FALSE),"")</f>
        <v/>
      </c>
      <c r="Z1376" s="208" t="str">
        <f>IFERROR(VLOOKUP(X1376,'Tablas de calculos'!$AZ$4:$BE$11,6,FALSE),"")</f>
        <v/>
      </c>
    </row>
    <row r="1377" spans="1:26" ht="60" x14ac:dyDescent="0.25">
      <c r="A1377" s="232" t="s">
        <v>1200</v>
      </c>
      <c r="B1377" s="204">
        <v>1</v>
      </c>
      <c r="C1377" s="205" t="str">
        <f>+VLOOKUP(Tabla9[[#This Row],[Cod. Riesgo]],Tabla_Riesgos[[Número]:[Tipo de Riesgo]],6,FALSE)</f>
        <v>Corrupción</v>
      </c>
      <c r="D1377" s="119" t="s">
        <v>12</v>
      </c>
      <c r="E1377" s="120" t="s">
        <v>386</v>
      </c>
      <c r="F1377" s="121">
        <v>1.03</v>
      </c>
      <c r="G1377" s="125" t="s">
        <v>175</v>
      </c>
      <c r="H1377" s="472"/>
      <c r="I1377" s="207"/>
      <c r="J1377" s="207"/>
      <c r="K1377" s="207"/>
      <c r="L1377" s="207"/>
      <c r="M1377" s="207"/>
      <c r="N1377" s="207"/>
      <c r="O1377" s="207"/>
      <c r="P1377" s="123">
        <f t="shared" si="88"/>
        <v>0</v>
      </c>
      <c r="Q1377" s="208" t="str">
        <f t="shared" si="89"/>
        <v>Debil</v>
      </c>
      <c r="R1377" s="207" t="s">
        <v>371</v>
      </c>
      <c r="S1377" s="224" t="str">
        <f t="shared" si="90"/>
        <v>DebilModerado</v>
      </c>
      <c r="T1377" s="224">
        <f>IFERROR(VLOOKUP(S1377,'Tablas de calculos'!$AU$16:$AV$24,2,FALSE),"")</f>
        <v>8</v>
      </c>
      <c r="U1377" s="208" t="str">
        <f>IFERROR(VLOOKUP(T1377,'Tablas de calculos'!$AV$16:$AY$24,4),"")</f>
        <v>Débil</v>
      </c>
      <c r="V1377" s="207" t="s">
        <v>576</v>
      </c>
      <c r="W1377" s="207" t="s">
        <v>578</v>
      </c>
      <c r="X1377" s="123" t="str">
        <f t="shared" si="91"/>
        <v>DébilNo disminuyeDirectamente</v>
      </c>
      <c r="Y1377" s="208" t="str">
        <f>IFERROR(VLOOKUP(X1377,'Tablas de calculos'!$AZ$4:$BE$11,5,FALSE),"")</f>
        <v/>
      </c>
      <c r="Z1377" s="208" t="str">
        <f>IFERROR(VLOOKUP(X1377,'Tablas de calculos'!$AZ$4:$BE$11,6,FALSE),"")</f>
        <v/>
      </c>
    </row>
    <row r="1378" spans="1:26" ht="60" x14ac:dyDescent="0.25">
      <c r="A1378" s="232" t="s">
        <v>1200</v>
      </c>
      <c r="B1378" s="137">
        <v>1</v>
      </c>
      <c r="C1378" s="205" t="str">
        <f>+VLOOKUP(Tabla9[[#This Row],[Cod. Riesgo]],Tabla_Riesgos[[Número]:[Tipo de Riesgo]],6,FALSE)</f>
        <v>Corrupción</v>
      </c>
      <c r="D1378" s="290" t="s">
        <v>12</v>
      </c>
      <c r="E1378" s="291" t="s">
        <v>386</v>
      </c>
      <c r="F1378" s="292">
        <v>1.04</v>
      </c>
      <c r="G1378" s="293" t="s">
        <v>176</v>
      </c>
      <c r="H1378" s="473"/>
      <c r="I1378" s="232"/>
      <c r="J1378" s="232"/>
      <c r="K1378" s="232"/>
      <c r="L1378" s="232"/>
      <c r="M1378" s="232"/>
      <c r="N1378" s="232"/>
      <c r="O1378" s="232"/>
      <c r="P1378" s="123">
        <f t="shared" si="88"/>
        <v>0</v>
      </c>
      <c r="Q1378" s="208" t="str">
        <f t="shared" si="89"/>
        <v>Debil</v>
      </c>
      <c r="R1378" s="232" t="s">
        <v>516</v>
      </c>
      <c r="S1378" s="224" t="str">
        <f t="shared" si="90"/>
        <v>DebilFuerte</v>
      </c>
      <c r="T1378" s="224">
        <f>IFERROR(VLOOKUP(S1378,'Tablas de calculos'!$AU$16:$AV$24,2,FALSE),"")</f>
        <v>7</v>
      </c>
      <c r="U1378" s="208" t="str">
        <f>IFERROR(VLOOKUP(T1378,'Tablas de calculos'!$AV$16:$AY$24,4),"")</f>
        <v>Débil</v>
      </c>
      <c r="V1378" s="232" t="s">
        <v>576</v>
      </c>
      <c r="W1378" s="232" t="s">
        <v>578</v>
      </c>
      <c r="X1378" s="123" t="str">
        <f t="shared" si="91"/>
        <v>DébilNo disminuyeDirectamente</v>
      </c>
      <c r="Y1378" s="208" t="str">
        <f>IFERROR(VLOOKUP(X1378,'Tablas de calculos'!$AZ$4:$BE$11,5,FALSE),"")</f>
        <v/>
      </c>
      <c r="Z1378" s="208" t="str">
        <f>IFERROR(VLOOKUP(X1378,'Tablas de calculos'!$AZ$4:$BE$11,6,FALSE),"")</f>
        <v/>
      </c>
    </row>
    <row r="1379" spans="1:26" ht="60" x14ac:dyDescent="0.25">
      <c r="A1379" s="232" t="s">
        <v>1200</v>
      </c>
      <c r="B1379" s="137">
        <v>1</v>
      </c>
      <c r="C1379" s="205" t="str">
        <f>+VLOOKUP(Tabla9[[#This Row],[Cod. Riesgo]],Tabla_Riesgos[[Número]:[Tipo de Riesgo]],6,FALSE)</f>
        <v>Corrupción</v>
      </c>
      <c r="D1379" s="290" t="s">
        <v>12</v>
      </c>
      <c r="E1379" s="291" t="s">
        <v>386</v>
      </c>
      <c r="F1379" s="292">
        <v>1.05</v>
      </c>
      <c r="G1379" s="293" t="s">
        <v>177</v>
      </c>
      <c r="H1379" s="473"/>
      <c r="I1379" s="232"/>
      <c r="J1379" s="232"/>
      <c r="K1379" s="232"/>
      <c r="L1379" s="232"/>
      <c r="M1379" s="232"/>
      <c r="N1379" s="232"/>
      <c r="O1379" s="232"/>
      <c r="P1379" s="123">
        <f t="shared" si="88"/>
        <v>0</v>
      </c>
      <c r="Q1379" s="208" t="str">
        <f t="shared" si="89"/>
        <v>Debil</v>
      </c>
      <c r="R1379" s="232" t="s">
        <v>516</v>
      </c>
      <c r="S1379" s="224" t="str">
        <f t="shared" si="90"/>
        <v>DebilFuerte</v>
      </c>
      <c r="T1379" s="224">
        <f>IFERROR(VLOOKUP(S1379,'Tablas de calculos'!$AU$16:$AV$24,2,FALSE),"")</f>
        <v>7</v>
      </c>
      <c r="U1379" s="208" t="str">
        <f>IFERROR(VLOOKUP(T1379,'Tablas de calculos'!$AV$16:$AY$24,4),"")</f>
        <v>Débil</v>
      </c>
      <c r="V1379" s="232" t="s">
        <v>578</v>
      </c>
      <c r="W1379" s="232" t="s">
        <v>575</v>
      </c>
      <c r="X1379" s="123" t="str">
        <f t="shared" si="91"/>
        <v>DébilDirectamenteIndirectamente</v>
      </c>
      <c r="Y1379" s="208" t="str">
        <f>IFERROR(VLOOKUP(X1379,'Tablas de calculos'!$AZ$4:$BE$11,5,FALSE),"")</f>
        <v/>
      </c>
      <c r="Z1379" s="208" t="str">
        <f>IFERROR(VLOOKUP(X1379,'Tablas de calculos'!$AZ$4:$BE$11,6,FALSE),"")</f>
        <v/>
      </c>
    </row>
    <row r="1380" spans="1:26" ht="60" x14ac:dyDescent="0.25">
      <c r="A1380" s="232" t="s">
        <v>1200</v>
      </c>
      <c r="B1380" s="137">
        <v>1</v>
      </c>
      <c r="C1380" s="205" t="str">
        <f>+VLOOKUP(Tabla9[[#This Row],[Cod. Riesgo]],Tabla_Riesgos[[Número]:[Tipo de Riesgo]],6,FALSE)</f>
        <v>Corrupción</v>
      </c>
      <c r="D1380" s="290" t="s">
        <v>12</v>
      </c>
      <c r="E1380" s="291" t="s">
        <v>386</v>
      </c>
      <c r="F1380" s="292">
        <v>1.06</v>
      </c>
      <c r="G1380" s="293" t="s">
        <v>178</v>
      </c>
      <c r="H1380" s="473"/>
      <c r="I1380" s="232"/>
      <c r="J1380" s="232"/>
      <c r="K1380" s="232"/>
      <c r="L1380" s="232"/>
      <c r="M1380" s="232"/>
      <c r="N1380" s="232"/>
      <c r="O1380" s="232"/>
      <c r="P1380" s="123">
        <f t="shared" si="88"/>
        <v>0</v>
      </c>
      <c r="Q1380" s="208" t="str">
        <f t="shared" si="89"/>
        <v>Debil</v>
      </c>
      <c r="R1380" s="232" t="s">
        <v>516</v>
      </c>
      <c r="S1380" s="224" t="str">
        <f t="shared" si="90"/>
        <v>DebilFuerte</v>
      </c>
      <c r="T1380" s="224">
        <f>IFERROR(VLOOKUP(S1380,'Tablas de calculos'!$AU$16:$AV$24,2,FALSE),"")</f>
        <v>7</v>
      </c>
      <c r="U1380" s="208" t="str">
        <f>IFERROR(VLOOKUP(T1380,'Tablas de calculos'!$AV$16:$AY$24,4),"")</f>
        <v>Débil</v>
      </c>
      <c r="V1380" s="232" t="s">
        <v>576</v>
      </c>
      <c r="W1380" s="232" t="s">
        <v>578</v>
      </c>
      <c r="X1380" s="123" t="str">
        <f t="shared" si="91"/>
        <v>DébilNo disminuyeDirectamente</v>
      </c>
      <c r="Y1380" s="208" t="str">
        <f>IFERROR(VLOOKUP(X1380,'Tablas de calculos'!$AZ$4:$BE$11,5,FALSE),"")</f>
        <v/>
      </c>
      <c r="Z1380" s="208" t="str">
        <f>IFERROR(VLOOKUP(X1380,'Tablas de calculos'!$AZ$4:$BE$11,6,FALSE),"")</f>
        <v/>
      </c>
    </row>
    <row r="1381" spans="1:26" ht="75" x14ac:dyDescent="0.25">
      <c r="A1381" s="232" t="s">
        <v>1200</v>
      </c>
      <c r="B1381" s="137">
        <v>3</v>
      </c>
      <c r="C1381" s="205" t="str">
        <f>+VLOOKUP(Tabla9[[#This Row],[Cod. Riesgo]],Tabla_Riesgos[[Número]:[Tipo de Riesgo]],6,FALSE)</f>
        <v>Corrupción</v>
      </c>
      <c r="D1381" s="290" t="s">
        <v>12</v>
      </c>
      <c r="E1381" s="291" t="s">
        <v>390</v>
      </c>
      <c r="F1381" s="292">
        <v>3.01</v>
      </c>
      <c r="G1381" s="293" t="s">
        <v>177</v>
      </c>
      <c r="H1381" s="473"/>
      <c r="I1381" s="232"/>
      <c r="J1381" s="232"/>
      <c r="K1381" s="232"/>
      <c r="L1381" s="232"/>
      <c r="M1381" s="232"/>
      <c r="N1381" s="232"/>
      <c r="O1381" s="232"/>
      <c r="P1381" s="123">
        <f t="shared" si="88"/>
        <v>0</v>
      </c>
      <c r="Q1381" s="208" t="str">
        <f t="shared" si="89"/>
        <v>Debil</v>
      </c>
      <c r="R1381" s="232" t="s">
        <v>516</v>
      </c>
      <c r="S1381" s="224" t="str">
        <f t="shared" si="90"/>
        <v>DebilFuerte</v>
      </c>
      <c r="T1381" s="224">
        <f>IFERROR(VLOOKUP(S1381,'Tablas de calculos'!$AU$16:$AV$24,2,FALSE),"")</f>
        <v>7</v>
      </c>
      <c r="U1381" s="208" t="str">
        <f>IFERROR(VLOOKUP(T1381,'Tablas de calculos'!$AV$16:$AY$24,4),"")</f>
        <v>Débil</v>
      </c>
      <c r="V1381" s="232" t="s">
        <v>576</v>
      </c>
      <c r="W1381" s="232" t="s">
        <v>578</v>
      </c>
      <c r="X1381" s="123" t="str">
        <f t="shared" si="91"/>
        <v>DébilNo disminuyeDirectamente</v>
      </c>
      <c r="Y1381" s="208" t="str">
        <f>IFERROR(VLOOKUP(X1381,'Tablas de calculos'!$AZ$4:$BE$11,5,FALSE),"")</f>
        <v/>
      </c>
      <c r="Z1381" s="208" t="str">
        <f>IFERROR(VLOOKUP(X1381,'Tablas de calculos'!$AZ$4:$BE$11,6,FALSE),"")</f>
        <v/>
      </c>
    </row>
    <row r="1382" spans="1:26" ht="75" x14ac:dyDescent="0.25">
      <c r="A1382" s="232" t="s">
        <v>1200</v>
      </c>
      <c r="B1382" s="137">
        <v>3</v>
      </c>
      <c r="C1382" s="205" t="str">
        <f>+VLOOKUP(Tabla9[[#This Row],[Cod. Riesgo]],Tabla_Riesgos[[Número]:[Tipo de Riesgo]],6,FALSE)</f>
        <v>Corrupción</v>
      </c>
      <c r="D1382" s="290" t="s">
        <v>12</v>
      </c>
      <c r="E1382" s="291" t="s">
        <v>390</v>
      </c>
      <c r="F1382" s="292">
        <v>3.0199999999999996</v>
      </c>
      <c r="G1382" s="293" t="s">
        <v>178</v>
      </c>
      <c r="H1382" s="473"/>
      <c r="I1382" s="232"/>
      <c r="J1382" s="232"/>
      <c r="K1382" s="232"/>
      <c r="L1382" s="232"/>
      <c r="M1382" s="232"/>
      <c r="N1382" s="232"/>
      <c r="O1382" s="232"/>
      <c r="P1382" s="123">
        <f t="shared" si="88"/>
        <v>0</v>
      </c>
      <c r="Q1382" s="208" t="str">
        <f t="shared" si="89"/>
        <v>Debil</v>
      </c>
      <c r="R1382" s="232" t="s">
        <v>516</v>
      </c>
      <c r="S1382" s="224" t="str">
        <f t="shared" si="90"/>
        <v>DebilFuerte</v>
      </c>
      <c r="T1382" s="224">
        <f>IFERROR(VLOOKUP(S1382,'Tablas de calculos'!$AU$16:$AV$24,2,FALSE),"")</f>
        <v>7</v>
      </c>
      <c r="U1382" s="208" t="str">
        <f>IFERROR(VLOOKUP(T1382,'Tablas de calculos'!$AV$16:$AY$24,4),"")</f>
        <v>Débil</v>
      </c>
      <c r="V1382" s="232" t="s">
        <v>576</v>
      </c>
      <c r="W1382" s="232" t="s">
        <v>578</v>
      </c>
      <c r="X1382" s="123" t="str">
        <f t="shared" si="91"/>
        <v>DébilNo disminuyeDirectamente</v>
      </c>
      <c r="Y1382" s="208" t="str">
        <f>IFERROR(VLOOKUP(X1382,'Tablas de calculos'!$AZ$4:$BE$11,5,FALSE),"")</f>
        <v/>
      </c>
      <c r="Z1382" s="208" t="str">
        <f>IFERROR(VLOOKUP(X1382,'Tablas de calculos'!$AZ$4:$BE$11,6,FALSE),"")</f>
        <v/>
      </c>
    </row>
    <row r="1383" spans="1:26" ht="75" x14ac:dyDescent="0.25">
      <c r="A1383" s="232" t="s">
        <v>1200</v>
      </c>
      <c r="B1383" s="137">
        <v>3</v>
      </c>
      <c r="C1383" s="205" t="str">
        <f>+VLOOKUP(Tabla9[[#This Row],[Cod. Riesgo]],Tabla_Riesgos[[Número]:[Tipo de Riesgo]],6,FALSE)</f>
        <v>Corrupción</v>
      </c>
      <c r="D1383" s="290" t="s">
        <v>12</v>
      </c>
      <c r="E1383" s="291" t="s">
        <v>390</v>
      </c>
      <c r="F1383" s="292">
        <v>3.0299999999999994</v>
      </c>
      <c r="G1383" s="293" t="s">
        <v>179</v>
      </c>
      <c r="H1383" s="473"/>
      <c r="I1383" s="232"/>
      <c r="J1383" s="232"/>
      <c r="K1383" s="232"/>
      <c r="L1383" s="232"/>
      <c r="M1383" s="232"/>
      <c r="N1383" s="232"/>
      <c r="O1383" s="232"/>
      <c r="P1383" s="123">
        <f t="shared" si="88"/>
        <v>0</v>
      </c>
      <c r="Q1383" s="208" t="str">
        <f t="shared" si="89"/>
        <v>Debil</v>
      </c>
      <c r="R1383" s="232" t="s">
        <v>516</v>
      </c>
      <c r="S1383" s="224" t="str">
        <f t="shared" si="90"/>
        <v>DebilFuerte</v>
      </c>
      <c r="T1383" s="224">
        <f>IFERROR(VLOOKUP(S1383,'Tablas de calculos'!$AU$16:$AV$24,2,FALSE),"")</f>
        <v>7</v>
      </c>
      <c r="U1383" s="208" t="str">
        <f>IFERROR(VLOOKUP(T1383,'Tablas de calculos'!$AV$16:$AY$24,4),"")</f>
        <v>Débil</v>
      </c>
      <c r="V1383" s="232" t="s">
        <v>578</v>
      </c>
      <c r="W1383" s="232" t="s">
        <v>578</v>
      </c>
      <c r="X1383" s="123" t="str">
        <f t="shared" si="91"/>
        <v>DébilDirectamenteDirectamente</v>
      </c>
      <c r="Y1383" s="208" t="str">
        <f>IFERROR(VLOOKUP(X1383,'Tablas de calculos'!$AZ$4:$BE$11,5,FALSE),"")</f>
        <v/>
      </c>
      <c r="Z1383" s="208" t="str">
        <f>IFERROR(VLOOKUP(X1383,'Tablas de calculos'!$AZ$4:$BE$11,6,FALSE),"")</f>
        <v/>
      </c>
    </row>
    <row r="1384" spans="1:26" ht="75" x14ac:dyDescent="0.25">
      <c r="A1384" s="232" t="s">
        <v>1200</v>
      </c>
      <c r="B1384" s="137">
        <v>3</v>
      </c>
      <c r="C1384" s="205" t="str">
        <f>+VLOOKUP(Tabla9[[#This Row],[Cod. Riesgo]],Tabla_Riesgos[[Número]:[Tipo de Riesgo]],6,FALSE)</f>
        <v>Corrupción</v>
      </c>
      <c r="D1384" s="290" t="s">
        <v>12</v>
      </c>
      <c r="E1384" s="291" t="s">
        <v>390</v>
      </c>
      <c r="F1384" s="292">
        <v>3.0399999999999991</v>
      </c>
      <c r="G1384" s="293" t="s">
        <v>180</v>
      </c>
      <c r="H1384" s="473"/>
      <c r="I1384" s="232"/>
      <c r="J1384" s="232"/>
      <c r="K1384" s="232"/>
      <c r="L1384" s="232"/>
      <c r="M1384" s="232"/>
      <c r="N1384" s="232"/>
      <c r="O1384" s="232"/>
      <c r="P1384" s="123">
        <f t="shared" si="88"/>
        <v>0</v>
      </c>
      <c r="Q1384" s="208" t="str">
        <f t="shared" si="89"/>
        <v>Debil</v>
      </c>
      <c r="R1384" s="232" t="s">
        <v>516</v>
      </c>
      <c r="S1384" s="224" t="str">
        <f t="shared" si="90"/>
        <v>DebilFuerte</v>
      </c>
      <c r="T1384" s="224">
        <f>IFERROR(VLOOKUP(S1384,'Tablas de calculos'!$AU$16:$AV$24,2,FALSE),"")</f>
        <v>7</v>
      </c>
      <c r="U1384" s="208" t="str">
        <f>IFERROR(VLOOKUP(T1384,'Tablas de calculos'!$AV$16:$AY$24,4),"")</f>
        <v>Débil</v>
      </c>
      <c r="V1384" s="232" t="s">
        <v>578</v>
      </c>
      <c r="W1384" s="232" t="s">
        <v>578</v>
      </c>
      <c r="X1384" s="123" t="str">
        <f t="shared" si="91"/>
        <v>DébilDirectamenteDirectamente</v>
      </c>
      <c r="Y1384" s="208" t="str">
        <f>IFERROR(VLOOKUP(X1384,'Tablas de calculos'!$AZ$4:$BE$11,5,FALSE),"")</f>
        <v/>
      </c>
      <c r="Z1384" s="208" t="str">
        <f>IFERROR(VLOOKUP(X1384,'Tablas de calculos'!$AZ$4:$BE$11,6,FALSE),"")</f>
        <v/>
      </c>
    </row>
    <row r="1385" spans="1:26" ht="90" x14ac:dyDescent="0.25">
      <c r="A1385" s="232" t="s">
        <v>1200</v>
      </c>
      <c r="B1385" s="137">
        <v>4</v>
      </c>
      <c r="C1385" s="205" t="str">
        <f>+VLOOKUP(Tabla9[[#This Row],[Cod. Riesgo]],Tabla_Riesgos[[Número]:[Tipo de Riesgo]],6,FALSE)</f>
        <v>Corrupción</v>
      </c>
      <c r="D1385" s="290" t="s">
        <v>12</v>
      </c>
      <c r="E1385" s="291" t="s">
        <v>622</v>
      </c>
      <c r="F1385" s="292">
        <v>4.01</v>
      </c>
      <c r="G1385" s="293" t="s">
        <v>181</v>
      </c>
      <c r="H1385" s="473"/>
      <c r="I1385" s="232"/>
      <c r="J1385" s="232"/>
      <c r="K1385" s="232"/>
      <c r="L1385" s="232"/>
      <c r="M1385" s="232"/>
      <c r="N1385" s="232"/>
      <c r="O1385" s="232"/>
      <c r="P1385" s="123">
        <f t="shared" si="88"/>
        <v>0</v>
      </c>
      <c r="Q1385" s="208" t="str">
        <f t="shared" si="89"/>
        <v>Debil</v>
      </c>
      <c r="R1385" s="232" t="s">
        <v>516</v>
      </c>
      <c r="S1385" s="224" t="str">
        <f t="shared" si="90"/>
        <v>DebilFuerte</v>
      </c>
      <c r="T1385" s="224">
        <f>IFERROR(VLOOKUP(S1385,'Tablas de calculos'!$AU$16:$AV$24,2,FALSE),"")</f>
        <v>7</v>
      </c>
      <c r="U1385" s="208" t="str">
        <f>IFERROR(VLOOKUP(T1385,'Tablas de calculos'!$AV$16:$AY$24,4),"")</f>
        <v>Débil</v>
      </c>
      <c r="V1385" s="232" t="s">
        <v>578</v>
      </c>
      <c r="W1385" s="232" t="s">
        <v>578</v>
      </c>
      <c r="X1385" s="123" t="str">
        <f t="shared" si="91"/>
        <v>DébilDirectamenteDirectamente</v>
      </c>
      <c r="Y1385" s="208" t="str">
        <f>IFERROR(VLOOKUP(X1385,'Tablas de calculos'!$AZ$4:$BE$11,5,FALSE),"")</f>
        <v/>
      </c>
      <c r="Z1385" s="208" t="str">
        <f>IFERROR(VLOOKUP(X1385,'Tablas de calculos'!$AZ$4:$BE$11,6,FALSE),"")</f>
        <v/>
      </c>
    </row>
    <row r="1386" spans="1:26" ht="90" x14ac:dyDescent="0.25">
      <c r="A1386" s="232" t="s">
        <v>1200</v>
      </c>
      <c r="B1386" s="137">
        <v>4</v>
      </c>
      <c r="C1386" s="205" t="str">
        <f>+VLOOKUP(Tabla9[[#This Row],[Cod. Riesgo]],Tabla_Riesgos[[Número]:[Tipo de Riesgo]],6,FALSE)</f>
        <v>Corrupción</v>
      </c>
      <c r="D1386" s="290" t="s">
        <v>12</v>
      </c>
      <c r="E1386" s="291" t="s">
        <v>622</v>
      </c>
      <c r="F1386" s="292">
        <v>4.0199999999999996</v>
      </c>
      <c r="G1386" s="293" t="s">
        <v>182</v>
      </c>
      <c r="H1386" s="473"/>
      <c r="I1386" s="232"/>
      <c r="J1386" s="232"/>
      <c r="K1386" s="232"/>
      <c r="L1386" s="232"/>
      <c r="M1386" s="232"/>
      <c r="N1386" s="232"/>
      <c r="O1386" s="232"/>
      <c r="P1386" s="123">
        <f t="shared" si="88"/>
        <v>0</v>
      </c>
      <c r="Q1386" s="208" t="str">
        <f t="shared" si="89"/>
        <v>Debil</v>
      </c>
      <c r="R1386" s="232" t="s">
        <v>516</v>
      </c>
      <c r="S1386" s="224" t="str">
        <f t="shared" si="90"/>
        <v>DebilFuerte</v>
      </c>
      <c r="T1386" s="224">
        <f>IFERROR(VLOOKUP(S1386,'Tablas de calculos'!$AU$16:$AV$24,2,FALSE),"")</f>
        <v>7</v>
      </c>
      <c r="U1386" s="208" t="str">
        <f>IFERROR(VLOOKUP(T1386,'Tablas de calculos'!$AV$16:$AY$24,4),"")</f>
        <v>Débil</v>
      </c>
      <c r="V1386" s="232" t="s">
        <v>576</v>
      </c>
      <c r="W1386" s="232" t="s">
        <v>578</v>
      </c>
      <c r="X1386" s="123" t="str">
        <f t="shared" si="91"/>
        <v>DébilNo disminuyeDirectamente</v>
      </c>
      <c r="Y1386" s="208" t="str">
        <f>IFERROR(VLOOKUP(X1386,'Tablas de calculos'!$AZ$4:$BE$11,5,FALSE),"")</f>
        <v/>
      </c>
      <c r="Z1386" s="208" t="str">
        <f>IFERROR(VLOOKUP(X1386,'Tablas de calculos'!$AZ$4:$BE$11,6,FALSE),"")</f>
        <v/>
      </c>
    </row>
    <row r="1387" spans="1:26" ht="90" x14ac:dyDescent="0.25">
      <c r="A1387" s="232" t="s">
        <v>1200</v>
      </c>
      <c r="B1387" s="137">
        <v>4</v>
      </c>
      <c r="C1387" s="205" t="str">
        <f>+VLOOKUP(Tabla9[[#This Row],[Cod. Riesgo]],Tabla_Riesgos[[Número]:[Tipo de Riesgo]],6,FALSE)</f>
        <v>Corrupción</v>
      </c>
      <c r="D1387" s="290" t="s">
        <v>12</v>
      </c>
      <c r="E1387" s="291" t="s">
        <v>622</v>
      </c>
      <c r="F1387" s="292">
        <v>4.0299999999999994</v>
      </c>
      <c r="G1387" s="293" t="s">
        <v>183</v>
      </c>
      <c r="H1387" s="473"/>
      <c r="I1387" s="232"/>
      <c r="J1387" s="232"/>
      <c r="K1387" s="232"/>
      <c r="L1387" s="232"/>
      <c r="M1387" s="232"/>
      <c r="N1387" s="232"/>
      <c r="O1387" s="232"/>
      <c r="P1387" s="123">
        <f t="shared" si="88"/>
        <v>0</v>
      </c>
      <c r="Q1387" s="208" t="str">
        <f t="shared" si="89"/>
        <v>Debil</v>
      </c>
      <c r="R1387" s="232" t="s">
        <v>516</v>
      </c>
      <c r="S1387" s="224" t="str">
        <f t="shared" si="90"/>
        <v>DebilFuerte</v>
      </c>
      <c r="T1387" s="224">
        <f>IFERROR(VLOOKUP(S1387,'Tablas de calculos'!$AU$16:$AV$24,2,FALSE),"")</f>
        <v>7</v>
      </c>
      <c r="U1387" s="208" t="str">
        <f>IFERROR(VLOOKUP(T1387,'Tablas de calculos'!$AV$16:$AY$24,4),"")</f>
        <v>Débil</v>
      </c>
      <c r="V1387" s="232" t="s">
        <v>576</v>
      </c>
      <c r="W1387" s="232" t="s">
        <v>578</v>
      </c>
      <c r="X1387" s="123" t="str">
        <f t="shared" si="91"/>
        <v>DébilNo disminuyeDirectamente</v>
      </c>
      <c r="Y1387" s="208" t="str">
        <f>IFERROR(VLOOKUP(X1387,'Tablas de calculos'!$AZ$4:$BE$11,5,FALSE),"")</f>
        <v/>
      </c>
      <c r="Z1387" s="208" t="str">
        <f>IFERROR(VLOOKUP(X1387,'Tablas de calculos'!$AZ$4:$BE$11,6,FALSE),"")</f>
        <v/>
      </c>
    </row>
    <row r="1388" spans="1:26" ht="60" x14ac:dyDescent="0.25">
      <c r="A1388" s="232" t="s">
        <v>1200</v>
      </c>
      <c r="B1388" s="137">
        <v>5</v>
      </c>
      <c r="C1388" s="205" t="str">
        <f>+VLOOKUP(Tabla9[[#This Row],[Cod. Riesgo]],Tabla_Riesgos[[Número]:[Tipo de Riesgo]],6,FALSE)</f>
        <v>Operativo</v>
      </c>
      <c r="D1388" s="290" t="s">
        <v>12</v>
      </c>
      <c r="E1388" s="291" t="s">
        <v>624</v>
      </c>
      <c r="F1388" s="292">
        <v>5.01</v>
      </c>
      <c r="G1388" s="293" t="s">
        <v>184</v>
      </c>
      <c r="H1388" s="473"/>
      <c r="I1388" s="232"/>
      <c r="J1388" s="232"/>
      <c r="K1388" s="232"/>
      <c r="L1388" s="232"/>
      <c r="M1388" s="232"/>
      <c r="N1388" s="232"/>
      <c r="O1388" s="232"/>
      <c r="P1388" s="123">
        <f t="shared" si="88"/>
        <v>0</v>
      </c>
      <c r="Q1388" s="208" t="str">
        <f t="shared" si="89"/>
        <v>Debil</v>
      </c>
      <c r="R1388" s="232" t="s">
        <v>516</v>
      </c>
      <c r="S1388" s="224" t="str">
        <f t="shared" si="90"/>
        <v>DebilFuerte</v>
      </c>
      <c r="T1388" s="224">
        <f>IFERROR(VLOOKUP(S1388,'Tablas de calculos'!$AU$16:$AV$24,2,FALSE),"")</f>
        <v>7</v>
      </c>
      <c r="U1388" s="208" t="str">
        <f>IFERROR(VLOOKUP(T1388,'Tablas de calculos'!$AV$16:$AY$24,4),"")</f>
        <v>Débil</v>
      </c>
      <c r="V1388" s="232" t="s">
        <v>576</v>
      </c>
      <c r="W1388" s="232" t="s">
        <v>578</v>
      </c>
      <c r="X1388" s="123" t="str">
        <f t="shared" si="91"/>
        <v>DébilNo disminuyeDirectamente</v>
      </c>
      <c r="Y1388" s="208" t="str">
        <f>IFERROR(VLOOKUP(X1388,'Tablas de calculos'!$AZ$4:$BE$11,5,FALSE),"")</f>
        <v/>
      </c>
      <c r="Z1388" s="208" t="str">
        <f>IFERROR(VLOOKUP(X1388,'Tablas de calculos'!$AZ$4:$BE$11,6,FALSE),"")</f>
        <v/>
      </c>
    </row>
    <row r="1389" spans="1:26" ht="75" x14ac:dyDescent="0.25">
      <c r="A1389" s="232" t="s">
        <v>1200</v>
      </c>
      <c r="B1389" s="137">
        <v>6</v>
      </c>
      <c r="C1389" s="205" t="str">
        <f>+VLOOKUP(Tabla9[[#This Row],[Cod. Riesgo]],Tabla_Riesgos[[Número]:[Tipo de Riesgo]],6,FALSE)</f>
        <v>Corrupción</v>
      </c>
      <c r="D1389" s="290" t="s">
        <v>12</v>
      </c>
      <c r="E1389" s="291" t="s">
        <v>639</v>
      </c>
      <c r="F1389" s="292">
        <v>6.01</v>
      </c>
      <c r="G1389" s="293" t="s">
        <v>183</v>
      </c>
      <c r="H1389" s="473"/>
      <c r="I1389" s="232"/>
      <c r="J1389" s="232"/>
      <c r="K1389" s="232"/>
      <c r="L1389" s="232"/>
      <c r="M1389" s="232"/>
      <c r="N1389" s="232"/>
      <c r="O1389" s="232"/>
      <c r="P1389" s="123">
        <f t="shared" si="88"/>
        <v>0</v>
      </c>
      <c r="Q1389" s="208" t="str">
        <f t="shared" si="89"/>
        <v>Debil</v>
      </c>
      <c r="R1389" s="232" t="s">
        <v>516</v>
      </c>
      <c r="S1389" s="224" t="str">
        <f t="shared" si="90"/>
        <v>DebilFuerte</v>
      </c>
      <c r="T1389" s="224">
        <f>IFERROR(VLOOKUP(S1389,'Tablas de calculos'!$AU$16:$AV$24,2,FALSE),"")</f>
        <v>7</v>
      </c>
      <c r="U1389" s="208" t="str">
        <f>IFERROR(VLOOKUP(T1389,'Tablas de calculos'!$AV$16:$AY$24,4),"")</f>
        <v>Débil</v>
      </c>
      <c r="V1389" s="232" t="s">
        <v>576</v>
      </c>
      <c r="W1389" s="232" t="s">
        <v>578</v>
      </c>
      <c r="X1389" s="123" t="str">
        <f t="shared" si="91"/>
        <v>DébilNo disminuyeDirectamente</v>
      </c>
      <c r="Y1389" s="208" t="str">
        <f>IFERROR(VLOOKUP(X1389,'Tablas de calculos'!$AZ$4:$BE$11,5,FALSE),"")</f>
        <v/>
      </c>
      <c r="Z1389" s="208" t="str">
        <f>IFERROR(VLOOKUP(X1389,'Tablas de calculos'!$AZ$4:$BE$11,6,FALSE),"")</f>
        <v/>
      </c>
    </row>
    <row r="1390" spans="1:26" ht="60" x14ac:dyDescent="0.25">
      <c r="A1390" s="232" t="s">
        <v>1200</v>
      </c>
      <c r="B1390" s="137">
        <v>6</v>
      </c>
      <c r="C1390" s="205" t="str">
        <f>+VLOOKUP(Tabla9[[#This Row],[Cod. Riesgo]],Tabla_Riesgos[[Número]:[Tipo de Riesgo]],6,FALSE)</f>
        <v>Corrupción</v>
      </c>
      <c r="D1390" s="290" t="s">
        <v>12</v>
      </c>
      <c r="E1390" s="291" t="s">
        <v>639</v>
      </c>
      <c r="F1390" s="292">
        <v>6.02</v>
      </c>
      <c r="G1390" s="293" t="s">
        <v>185</v>
      </c>
      <c r="H1390" s="473"/>
      <c r="I1390" s="232"/>
      <c r="J1390" s="232"/>
      <c r="K1390" s="232"/>
      <c r="L1390" s="232"/>
      <c r="M1390" s="232"/>
      <c r="N1390" s="232"/>
      <c r="O1390" s="232"/>
      <c r="P1390" s="123">
        <f t="shared" si="88"/>
        <v>0</v>
      </c>
      <c r="Q1390" s="208" t="str">
        <f t="shared" si="89"/>
        <v>Debil</v>
      </c>
      <c r="R1390" s="232" t="s">
        <v>516</v>
      </c>
      <c r="S1390" s="224" t="str">
        <f t="shared" si="90"/>
        <v>DebilFuerte</v>
      </c>
      <c r="T1390" s="224">
        <f>IFERROR(VLOOKUP(S1390,'Tablas de calculos'!$AU$16:$AV$24,2,FALSE),"")</f>
        <v>7</v>
      </c>
      <c r="U1390" s="208" t="str">
        <f>IFERROR(VLOOKUP(T1390,'Tablas de calculos'!$AV$16:$AY$24,4),"")</f>
        <v>Débil</v>
      </c>
      <c r="V1390" s="232" t="s">
        <v>576</v>
      </c>
      <c r="W1390" s="232" t="s">
        <v>578</v>
      </c>
      <c r="X1390" s="123" t="str">
        <f t="shared" si="91"/>
        <v>DébilNo disminuyeDirectamente</v>
      </c>
      <c r="Y1390" s="208" t="str">
        <f>IFERROR(VLOOKUP(X1390,'Tablas de calculos'!$AZ$4:$BE$11,5,FALSE),"")</f>
        <v/>
      </c>
      <c r="Z1390" s="208" t="str">
        <f>IFERROR(VLOOKUP(X1390,'Tablas de calculos'!$AZ$4:$BE$11,6,FALSE),"")</f>
        <v/>
      </c>
    </row>
    <row r="1391" spans="1:26" ht="60" x14ac:dyDescent="0.25">
      <c r="A1391" s="232" t="s">
        <v>1200</v>
      </c>
      <c r="B1391" s="137">
        <v>6</v>
      </c>
      <c r="C1391" s="205" t="str">
        <f>+VLOOKUP(Tabla9[[#This Row],[Cod. Riesgo]],Tabla_Riesgos[[Número]:[Tipo de Riesgo]],6,FALSE)</f>
        <v>Corrupción</v>
      </c>
      <c r="D1391" s="290" t="s">
        <v>12</v>
      </c>
      <c r="E1391" s="291" t="s">
        <v>639</v>
      </c>
      <c r="F1391" s="292">
        <v>6.0299999999999994</v>
      </c>
      <c r="G1391" s="293" t="s">
        <v>177</v>
      </c>
      <c r="H1391" s="473"/>
      <c r="I1391" s="232"/>
      <c r="J1391" s="232"/>
      <c r="K1391" s="232"/>
      <c r="L1391" s="232"/>
      <c r="M1391" s="232"/>
      <c r="N1391" s="232"/>
      <c r="O1391" s="232"/>
      <c r="P1391" s="123">
        <f t="shared" si="88"/>
        <v>0</v>
      </c>
      <c r="Q1391" s="208" t="str">
        <f t="shared" si="89"/>
        <v>Debil</v>
      </c>
      <c r="R1391" s="232" t="s">
        <v>516</v>
      </c>
      <c r="S1391" s="224" t="str">
        <f t="shared" si="90"/>
        <v>DebilFuerte</v>
      </c>
      <c r="T1391" s="224">
        <f>IFERROR(VLOOKUP(S1391,'Tablas de calculos'!$AU$16:$AV$24,2,FALSE),"")</f>
        <v>7</v>
      </c>
      <c r="U1391" s="208" t="str">
        <f>IFERROR(VLOOKUP(T1391,'Tablas de calculos'!$AV$16:$AY$24,4),"")</f>
        <v>Débil</v>
      </c>
      <c r="V1391" s="232" t="s">
        <v>576</v>
      </c>
      <c r="W1391" s="232" t="s">
        <v>578</v>
      </c>
      <c r="X1391" s="123" t="str">
        <f t="shared" si="91"/>
        <v>DébilNo disminuyeDirectamente</v>
      </c>
      <c r="Y1391" s="208" t="str">
        <f>IFERROR(VLOOKUP(X1391,'Tablas de calculos'!$AZ$4:$BE$11,5,FALSE),"")</f>
        <v/>
      </c>
      <c r="Z1391" s="208" t="str">
        <f>IFERROR(VLOOKUP(X1391,'Tablas de calculos'!$AZ$4:$BE$11,6,FALSE),"")</f>
        <v/>
      </c>
    </row>
    <row r="1392" spans="1:26" ht="60" x14ac:dyDescent="0.25">
      <c r="A1392" s="232" t="s">
        <v>1200</v>
      </c>
      <c r="B1392" s="137">
        <v>6</v>
      </c>
      <c r="C1392" s="205" t="str">
        <f>+VLOOKUP(Tabla9[[#This Row],[Cod. Riesgo]],Tabla_Riesgos[[Número]:[Tipo de Riesgo]],6,FALSE)</f>
        <v>Corrupción</v>
      </c>
      <c r="D1392" s="290" t="s">
        <v>12</v>
      </c>
      <c r="E1392" s="291" t="s">
        <v>639</v>
      </c>
      <c r="F1392" s="292">
        <v>6.0399999999999991</v>
      </c>
      <c r="G1392" s="293" t="s">
        <v>186</v>
      </c>
      <c r="H1392" s="473"/>
      <c r="I1392" s="232"/>
      <c r="J1392" s="232"/>
      <c r="K1392" s="232"/>
      <c r="L1392" s="232"/>
      <c r="M1392" s="232"/>
      <c r="N1392" s="232"/>
      <c r="O1392" s="232"/>
      <c r="P1392" s="123">
        <f t="shared" si="88"/>
        <v>0</v>
      </c>
      <c r="Q1392" s="208" t="str">
        <f t="shared" si="89"/>
        <v>Debil</v>
      </c>
      <c r="R1392" s="232" t="s">
        <v>516</v>
      </c>
      <c r="S1392" s="224" t="str">
        <f t="shared" si="90"/>
        <v>DebilFuerte</v>
      </c>
      <c r="T1392" s="224">
        <f>IFERROR(VLOOKUP(S1392,'Tablas de calculos'!$AU$16:$AV$24,2,FALSE),"")</f>
        <v>7</v>
      </c>
      <c r="U1392" s="208" t="str">
        <f>IFERROR(VLOOKUP(T1392,'Tablas de calculos'!$AV$16:$AY$24,4),"")</f>
        <v>Débil</v>
      </c>
      <c r="V1392" s="232" t="s">
        <v>576</v>
      </c>
      <c r="W1392" s="232" t="s">
        <v>578</v>
      </c>
      <c r="X1392" s="123" t="str">
        <f t="shared" si="91"/>
        <v>DébilNo disminuyeDirectamente</v>
      </c>
      <c r="Y1392" s="208" t="str">
        <f>IFERROR(VLOOKUP(X1392,'Tablas de calculos'!$AZ$4:$BE$11,5,FALSE),"")</f>
        <v/>
      </c>
      <c r="Z1392" s="208" t="str">
        <f>IFERROR(VLOOKUP(X1392,'Tablas de calculos'!$AZ$4:$BE$11,6,FALSE),"")</f>
        <v/>
      </c>
    </row>
    <row r="1393" spans="1:26" ht="75" x14ac:dyDescent="0.25">
      <c r="A1393" s="232" t="s">
        <v>1200</v>
      </c>
      <c r="B1393" s="137">
        <v>7</v>
      </c>
      <c r="C1393" s="205" t="str">
        <f>+VLOOKUP(Tabla9[[#This Row],[Cod. Riesgo]],Tabla_Riesgos[[Número]:[Tipo de Riesgo]],6,FALSE)</f>
        <v>Corrupción</v>
      </c>
      <c r="D1393" s="290" t="s">
        <v>12</v>
      </c>
      <c r="E1393" s="291" t="s">
        <v>392</v>
      </c>
      <c r="F1393" s="292">
        <v>7.01</v>
      </c>
      <c r="G1393" s="293" t="s">
        <v>179</v>
      </c>
      <c r="H1393" s="473"/>
      <c r="I1393" s="232"/>
      <c r="J1393" s="232"/>
      <c r="K1393" s="232"/>
      <c r="L1393" s="232"/>
      <c r="M1393" s="232"/>
      <c r="N1393" s="232"/>
      <c r="O1393" s="232"/>
      <c r="P1393" s="123">
        <f t="shared" si="88"/>
        <v>0</v>
      </c>
      <c r="Q1393" s="208" t="str">
        <f t="shared" si="89"/>
        <v>Debil</v>
      </c>
      <c r="R1393" s="232" t="s">
        <v>516</v>
      </c>
      <c r="S1393" s="224" t="str">
        <f t="shared" si="90"/>
        <v>DebilFuerte</v>
      </c>
      <c r="T1393" s="224">
        <f>IFERROR(VLOOKUP(S1393,'Tablas de calculos'!$AU$16:$AV$24,2,FALSE),"")</f>
        <v>7</v>
      </c>
      <c r="U1393" s="208" t="str">
        <f>IFERROR(VLOOKUP(T1393,'Tablas de calculos'!$AV$16:$AY$24,4),"")</f>
        <v>Débil</v>
      </c>
      <c r="V1393" s="232" t="s">
        <v>576</v>
      </c>
      <c r="W1393" s="232" t="s">
        <v>578</v>
      </c>
      <c r="X1393" s="123" t="str">
        <f t="shared" si="91"/>
        <v>DébilNo disminuyeDirectamente</v>
      </c>
      <c r="Y1393" s="208" t="str">
        <f>IFERROR(VLOOKUP(X1393,'Tablas de calculos'!$AZ$4:$BE$11,5,FALSE),"")</f>
        <v/>
      </c>
      <c r="Z1393" s="208" t="str">
        <f>IFERROR(VLOOKUP(X1393,'Tablas de calculos'!$AZ$4:$BE$11,6,FALSE),"")</f>
        <v/>
      </c>
    </row>
    <row r="1394" spans="1:26" ht="60" x14ac:dyDescent="0.25">
      <c r="A1394" s="232" t="s">
        <v>1200</v>
      </c>
      <c r="B1394" s="137">
        <v>7</v>
      </c>
      <c r="C1394" s="205" t="str">
        <f>+VLOOKUP(Tabla9[[#This Row],[Cod. Riesgo]],Tabla_Riesgos[[Número]:[Tipo de Riesgo]],6,FALSE)</f>
        <v>Corrupción</v>
      </c>
      <c r="D1394" s="290" t="s">
        <v>12</v>
      </c>
      <c r="E1394" s="291" t="s">
        <v>392</v>
      </c>
      <c r="F1394" s="292">
        <v>7.02</v>
      </c>
      <c r="G1394" s="293" t="s">
        <v>177</v>
      </c>
      <c r="H1394" s="473"/>
      <c r="I1394" s="232"/>
      <c r="J1394" s="232"/>
      <c r="K1394" s="232"/>
      <c r="L1394" s="232"/>
      <c r="M1394" s="232"/>
      <c r="N1394" s="232"/>
      <c r="O1394" s="232"/>
      <c r="P1394" s="123">
        <f t="shared" si="88"/>
        <v>0</v>
      </c>
      <c r="Q1394" s="208" t="str">
        <f t="shared" si="89"/>
        <v>Debil</v>
      </c>
      <c r="R1394" s="232" t="s">
        <v>516</v>
      </c>
      <c r="S1394" s="224" t="str">
        <f t="shared" si="90"/>
        <v>DebilFuerte</v>
      </c>
      <c r="T1394" s="224">
        <f>IFERROR(VLOOKUP(S1394,'Tablas de calculos'!$AU$16:$AV$24,2,FALSE),"")</f>
        <v>7</v>
      </c>
      <c r="U1394" s="208" t="str">
        <f>IFERROR(VLOOKUP(T1394,'Tablas de calculos'!$AV$16:$AY$24,4),"")</f>
        <v>Débil</v>
      </c>
      <c r="V1394" s="232" t="s">
        <v>576</v>
      </c>
      <c r="W1394" s="232" t="s">
        <v>578</v>
      </c>
      <c r="X1394" s="123" t="str">
        <f t="shared" si="91"/>
        <v>DébilNo disminuyeDirectamente</v>
      </c>
      <c r="Y1394" s="208" t="str">
        <f>IFERROR(VLOOKUP(X1394,'Tablas de calculos'!$AZ$4:$BE$11,5,FALSE),"")</f>
        <v/>
      </c>
      <c r="Z1394" s="208" t="str">
        <f>IFERROR(VLOOKUP(X1394,'Tablas de calculos'!$AZ$4:$BE$11,6,FALSE),"")</f>
        <v/>
      </c>
    </row>
    <row r="1395" spans="1:26" ht="60" x14ac:dyDescent="0.25">
      <c r="A1395" s="232" t="s">
        <v>1200</v>
      </c>
      <c r="B1395" s="137">
        <v>7</v>
      </c>
      <c r="C1395" s="205" t="str">
        <f>+VLOOKUP(Tabla9[[#This Row],[Cod. Riesgo]],Tabla_Riesgos[[Número]:[Tipo de Riesgo]],6,FALSE)</f>
        <v>Corrupción</v>
      </c>
      <c r="D1395" s="290" t="s">
        <v>12</v>
      </c>
      <c r="E1395" s="291" t="s">
        <v>392</v>
      </c>
      <c r="F1395" s="292">
        <v>7.0299999999999994</v>
      </c>
      <c r="G1395" s="293" t="s">
        <v>186</v>
      </c>
      <c r="H1395" s="473"/>
      <c r="I1395" s="232"/>
      <c r="J1395" s="232"/>
      <c r="K1395" s="232"/>
      <c r="L1395" s="232"/>
      <c r="M1395" s="232"/>
      <c r="N1395" s="232"/>
      <c r="O1395" s="232"/>
      <c r="P1395" s="123">
        <f t="shared" si="88"/>
        <v>0</v>
      </c>
      <c r="Q1395" s="208" t="str">
        <f t="shared" si="89"/>
        <v>Debil</v>
      </c>
      <c r="R1395" s="232" t="s">
        <v>516</v>
      </c>
      <c r="S1395" s="224" t="str">
        <f t="shared" si="90"/>
        <v>DebilFuerte</v>
      </c>
      <c r="T1395" s="224">
        <f>IFERROR(VLOOKUP(S1395,'Tablas de calculos'!$AU$16:$AV$24,2,FALSE),"")</f>
        <v>7</v>
      </c>
      <c r="U1395" s="208" t="str">
        <f>IFERROR(VLOOKUP(T1395,'Tablas de calculos'!$AV$16:$AY$24,4),"")</f>
        <v>Débil</v>
      </c>
      <c r="V1395" s="232" t="s">
        <v>576</v>
      </c>
      <c r="W1395" s="232" t="s">
        <v>578</v>
      </c>
      <c r="X1395" s="123" t="str">
        <f t="shared" si="91"/>
        <v>DébilNo disminuyeDirectamente</v>
      </c>
      <c r="Y1395" s="208" t="str">
        <f>IFERROR(VLOOKUP(X1395,'Tablas de calculos'!$AZ$4:$BE$11,5,FALSE),"")</f>
        <v/>
      </c>
      <c r="Z1395" s="208" t="str">
        <f>IFERROR(VLOOKUP(X1395,'Tablas de calculos'!$AZ$4:$BE$11,6,FALSE),"")</f>
        <v/>
      </c>
    </row>
    <row r="1396" spans="1:26" ht="75" x14ac:dyDescent="0.25">
      <c r="A1396" s="232" t="s">
        <v>1200</v>
      </c>
      <c r="B1396" s="137">
        <v>8</v>
      </c>
      <c r="C1396" s="205" t="str">
        <f>+VLOOKUP(Tabla9[[#This Row],[Cod. Riesgo]],Tabla_Riesgos[[Número]:[Tipo de Riesgo]],6,FALSE)</f>
        <v>Corrupción</v>
      </c>
      <c r="D1396" s="290" t="s">
        <v>12</v>
      </c>
      <c r="E1396" s="291" t="s">
        <v>641</v>
      </c>
      <c r="F1396" s="292">
        <v>8.01</v>
      </c>
      <c r="G1396" s="293" t="s">
        <v>179</v>
      </c>
      <c r="H1396" s="473"/>
      <c r="I1396" s="232"/>
      <c r="J1396" s="232"/>
      <c r="K1396" s="232"/>
      <c r="L1396" s="232"/>
      <c r="M1396" s="232"/>
      <c r="N1396" s="232"/>
      <c r="O1396" s="232"/>
      <c r="P1396" s="123">
        <f t="shared" si="88"/>
        <v>0</v>
      </c>
      <c r="Q1396" s="208" t="str">
        <f t="shared" si="89"/>
        <v>Debil</v>
      </c>
      <c r="R1396" s="232" t="s">
        <v>516</v>
      </c>
      <c r="S1396" s="224" t="str">
        <f t="shared" si="90"/>
        <v>DebilFuerte</v>
      </c>
      <c r="T1396" s="224">
        <f>IFERROR(VLOOKUP(S1396,'Tablas de calculos'!$AU$16:$AV$24,2,FALSE),"")</f>
        <v>7</v>
      </c>
      <c r="U1396" s="208" t="str">
        <f>IFERROR(VLOOKUP(T1396,'Tablas de calculos'!$AV$16:$AY$24,4),"")</f>
        <v>Débil</v>
      </c>
      <c r="V1396" s="232" t="s">
        <v>578</v>
      </c>
      <c r="W1396" s="232" t="s">
        <v>578</v>
      </c>
      <c r="X1396" s="123" t="str">
        <f t="shared" si="91"/>
        <v>DébilDirectamenteDirectamente</v>
      </c>
      <c r="Y1396" s="208" t="str">
        <f>IFERROR(VLOOKUP(X1396,'Tablas de calculos'!$AZ$4:$BE$11,5,FALSE),"")</f>
        <v/>
      </c>
      <c r="Z1396" s="208" t="str">
        <f>IFERROR(VLOOKUP(X1396,'Tablas de calculos'!$AZ$4:$BE$11,6,FALSE),"")</f>
        <v/>
      </c>
    </row>
    <row r="1397" spans="1:26" ht="75" x14ac:dyDescent="0.25">
      <c r="A1397" s="232" t="s">
        <v>1200</v>
      </c>
      <c r="B1397" s="137">
        <v>8</v>
      </c>
      <c r="C1397" s="205" t="str">
        <f>+VLOOKUP(Tabla9[[#This Row],[Cod. Riesgo]],Tabla_Riesgos[[Número]:[Tipo de Riesgo]],6,FALSE)</f>
        <v>Corrupción</v>
      </c>
      <c r="D1397" s="290" t="s">
        <v>12</v>
      </c>
      <c r="E1397" s="291" t="s">
        <v>641</v>
      </c>
      <c r="F1397" s="292">
        <v>8.02</v>
      </c>
      <c r="G1397" s="293" t="s">
        <v>185</v>
      </c>
      <c r="H1397" s="473"/>
      <c r="I1397" s="232"/>
      <c r="J1397" s="232"/>
      <c r="K1397" s="232"/>
      <c r="L1397" s="232"/>
      <c r="M1397" s="232"/>
      <c r="N1397" s="232"/>
      <c r="O1397" s="232"/>
      <c r="P1397" s="123">
        <f t="shared" si="88"/>
        <v>0</v>
      </c>
      <c r="Q1397" s="208" t="str">
        <f t="shared" si="89"/>
        <v>Debil</v>
      </c>
      <c r="R1397" s="232" t="s">
        <v>516</v>
      </c>
      <c r="S1397" s="224" t="str">
        <f t="shared" si="90"/>
        <v>DebilFuerte</v>
      </c>
      <c r="T1397" s="224">
        <f>IFERROR(VLOOKUP(S1397,'Tablas de calculos'!$AU$16:$AV$24,2,FALSE),"")</f>
        <v>7</v>
      </c>
      <c r="U1397" s="208" t="str">
        <f>IFERROR(VLOOKUP(T1397,'Tablas de calculos'!$AV$16:$AY$24,4),"")</f>
        <v>Débil</v>
      </c>
      <c r="V1397" s="232" t="s">
        <v>578</v>
      </c>
      <c r="W1397" s="232" t="s">
        <v>578</v>
      </c>
      <c r="X1397" s="123" t="str">
        <f t="shared" si="91"/>
        <v>DébilDirectamenteDirectamente</v>
      </c>
      <c r="Y1397" s="208" t="str">
        <f>IFERROR(VLOOKUP(X1397,'Tablas de calculos'!$AZ$4:$BE$11,5,FALSE),"")</f>
        <v/>
      </c>
      <c r="Z1397" s="208" t="str">
        <f>IFERROR(VLOOKUP(X1397,'Tablas de calculos'!$AZ$4:$BE$11,6,FALSE),"")</f>
        <v/>
      </c>
    </row>
    <row r="1398" spans="1:26" ht="75" x14ac:dyDescent="0.25">
      <c r="A1398" s="232" t="s">
        <v>1200</v>
      </c>
      <c r="B1398" s="137">
        <v>8</v>
      </c>
      <c r="C1398" s="205" t="str">
        <f>+VLOOKUP(Tabla9[[#This Row],[Cod. Riesgo]],Tabla_Riesgos[[Número]:[Tipo de Riesgo]],6,FALSE)</f>
        <v>Corrupción</v>
      </c>
      <c r="D1398" s="290" t="s">
        <v>12</v>
      </c>
      <c r="E1398" s="291" t="s">
        <v>641</v>
      </c>
      <c r="F1398" s="292">
        <v>8.0299999999999994</v>
      </c>
      <c r="G1398" s="293" t="s">
        <v>177</v>
      </c>
      <c r="H1398" s="473"/>
      <c r="I1398" s="232"/>
      <c r="J1398" s="232"/>
      <c r="K1398" s="232"/>
      <c r="L1398" s="232"/>
      <c r="M1398" s="232"/>
      <c r="N1398" s="232"/>
      <c r="O1398" s="232"/>
      <c r="P1398" s="123">
        <f t="shared" si="88"/>
        <v>0</v>
      </c>
      <c r="Q1398" s="208" t="str">
        <f t="shared" si="89"/>
        <v>Debil</v>
      </c>
      <c r="R1398" s="232" t="s">
        <v>516</v>
      </c>
      <c r="S1398" s="224" t="str">
        <f t="shared" si="90"/>
        <v>DebilFuerte</v>
      </c>
      <c r="T1398" s="224">
        <f>IFERROR(VLOOKUP(S1398,'Tablas de calculos'!$AU$16:$AV$24,2,FALSE),"")</f>
        <v>7</v>
      </c>
      <c r="U1398" s="208" t="str">
        <f>IFERROR(VLOOKUP(T1398,'Tablas de calculos'!$AV$16:$AY$24,4),"")</f>
        <v>Débil</v>
      </c>
      <c r="V1398" s="232" t="s">
        <v>578</v>
      </c>
      <c r="W1398" s="232" t="s">
        <v>575</v>
      </c>
      <c r="X1398" s="123" t="str">
        <f t="shared" si="91"/>
        <v>DébilDirectamenteIndirectamente</v>
      </c>
      <c r="Y1398" s="208" t="str">
        <f>IFERROR(VLOOKUP(X1398,'Tablas de calculos'!$AZ$4:$BE$11,5,FALSE),"")</f>
        <v/>
      </c>
      <c r="Z1398" s="208" t="str">
        <f>IFERROR(VLOOKUP(X1398,'Tablas de calculos'!$AZ$4:$BE$11,6,FALSE),"")</f>
        <v/>
      </c>
    </row>
    <row r="1399" spans="1:26" ht="75" x14ac:dyDescent="0.25">
      <c r="A1399" s="232" t="s">
        <v>1200</v>
      </c>
      <c r="B1399" s="137">
        <v>8</v>
      </c>
      <c r="C1399" s="205" t="str">
        <f>+VLOOKUP(Tabla9[[#This Row],[Cod. Riesgo]],Tabla_Riesgos[[Número]:[Tipo de Riesgo]],6,FALSE)</f>
        <v>Corrupción</v>
      </c>
      <c r="D1399" s="290" t="s">
        <v>12</v>
      </c>
      <c r="E1399" s="291" t="s">
        <v>641</v>
      </c>
      <c r="F1399" s="292">
        <v>8.0399999999999991</v>
      </c>
      <c r="G1399" s="293" t="s">
        <v>173</v>
      </c>
      <c r="H1399" s="473"/>
      <c r="I1399" s="232"/>
      <c r="J1399" s="232"/>
      <c r="K1399" s="232"/>
      <c r="L1399" s="232"/>
      <c r="M1399" s="232"/>
      <c r="N1399" s="232"/>
      <c r="O1399" s="232"/>
      <c r="P1399" s="123">
        <f t="shared" si="88"/>
        <v>0</v>
      </c>
      <c r="Q1399" s="208" t="str">
        <f t="shared" si="89"/>
        <v>Debil</v>
      </c>
      <c r="R1399" s="232" t="s">
        <v>516</v>
      </c>
      <c r="S1399" s="224" t="str">
        <f t="shared" si="90"/>
        <v>DebilFuerte</v>
      </c>
      <c r="T1399" s="224">
        <f>IFERROR(VLOOKUP(S1399,'Tablas de calculos'!$AU$16:$AV$24,2,FALSE),"")</f>
        <v>7</v>
      </c>
      <c r="U1399" s="208" t="str">
        <f>IFERROR(VLOOKUP(T1399,'Tablas de calculos'!$AV$16:$AY$24,4),"")</f>
        <v>Débil</v>
      </c>
      <c r="V1399" s="232" t="s">
        <v>578</v>
      </c>
      <c r="W1399" s="232" t="s">
        <v>575</v>
      </c>
      <c r="X1399" s="123" t="str">
        <f t="shared" si="91"/>
        <v>DébilDirectamenteIndirectamente</v>
      </c>
      <c r="Y1399" s="208" t="str">
        <f>IFERROR(VLOOKUP(X1399,'Tablas de calculos'!$AZ$4:$BE$11,5,FALSE),"")</f>
        <v/>
      </c>
      <c r="Z1399" s="208" t="str">
        <f>IFERROR(VLOOKUP(X1399,'Tablas de calculos'!$AZ$4:$BE$11,6,FALSE),"")</f>
        <v/>
      </c>
    </row>
    <row r="1400" spans="1:26" ht="75" x14ac:dyDescent="0.25">
      <c r="A1400" s="232" t="s">
        <v>1200</v>
      </c>
      <c r="B1400" s="137">
        <v>8</v>
      </c>
      <c r="C1400" s="205" t="str">
        <f>+VLOOKUP(Tabla9[[#This Row],[Cod. Riesgo]],Tabla_Riesgos[[Número]:[Tipo de Riesgo]],6,FALSE)</f>
        <v>Corrupción</v>
      </c>
      <c r="D1400" s="290" t="s">
        <v>12</v>
      </c>
      <c r="E1400" s="291" t="s">
        <v>641</v>
      </c>
      <c r="F1400" s="292">
        <v>8.0499999999999989</v>
      </c>
      <c r="G1400" s="293" t="s">
        <v>186</v>
      </c>
      <c r="H1400" s="473"/>
      <c r="I1400" s="232"/>
      <c r="J1400" s="232"/>
      <c r="K1400" s="232"/>
      <c r="L1400" s="232"/>
      <c r="M1400" s="232"/>
      <c r="N1400" s="232"/>
      <c r="O1400" s="232"/>
      <c r="P1400" s="123">
        <f t="shared" si="88"/>
        <v>0</v>
      </c>
      <c r="Q1400" s="208" t="str">
        <f t="shared" si="89"/>
        <v>Debil</v>
      </c>
      <c r="R1400" s="232" t="s">
        <v>516</v>
      </c>
      <c r="S1400" s="224" t="str">
        <f t="shared" si="90"/>
        <v>DebilFuerte</v>
      </c>
      <c r="T1400" s="224">
        <f>IFERROR(VLOOKUP(S1400,'Tablas de calculos'!$AU$16:$AV$24,2,FALSE),"")</f>
        <v>7</v>
      </c>
      <c r="U1400" s="208" t="str">
        <f>IFERROR(VLOOKUP(T1400,'Tablas de calculos'!$AV$16:$AY$24,4),"")</f>
        <v>Débil</v>
      </c>
      <c r="V1400" s="232" t="s">
        <v>576</v>
      </c>
      <c r="W1400" s="232" t="s">
        <v>578</v>
      </c>
      <c r="X1400" s="123" t="str">
        <f t="shared" si="91"/>
        <v>DébilNo disminuyeDirectamente</v>
      </c>
      <c r="Y1400" s="208" t="str">
        <f>IFERROR(VLOOKUP(X1400,'Tablas de calculos'!$AZ$4:$BE$11,5,FALSE),"")</f>
        <v/>
      </c>
      <c r="Z1400" s="208" t="str">
        <f>IFERROR(VLOOKUP(X1400,'Tablas de calculos'!$AZ$4:$BE$11,6,FALSE),"")</f>
        <v/>
      </c>
    </row>
    <row r="1401" spans="1:26" ht="75" x14ac:dyDescent="0.25">
      <c r="A1401" s="232" t="s">
        <v>1200</v>
      </c>
      <c r="B1401" s="137">
        <v>9</v>
      </c>
      <c r="C1401" s="205" t="str">
        <f>+VLOOKUP(Tabla9[[#This Row],[Cod. Riesgo]],Tabla_Riesgos[[Número]:[Tipo de Riesgo]],6,FALSE)</f>
        <v>Corrupción</v>
      </c>
      <c r="D1401" s="290" t="s">
        <v>12</v>
      </c>
      <c r="E1401" s="291" t="s">
        <v>391</v>
      </c>
      <c r="F1401" s="292">
        <v>9.01</v>
      </c>
      <c r="G1401" s="293" t="s">
        <v>187</v>
      </c>
      <c r="H1401" s="473"/>
      <c r="I1401" s="232"/>
      <c r="J1401" s="232"/>
      <c r="K1401" s="232"/>
      <c r="L1401" s="232"/>
      <c r="M1401" s="232"/>
      <c r="N1401" s="232"/>
      <c r="O1401" s="232"/>
      <c r="P1401" s="123">
        <f t="shared" si="88"/>
        <v>0</v>
      </c>
      <c r="Q1401" s="208" t="str">
        <f t="shared" si="89"/>
        <v>Debil</v>
      </c>
      <c r="R1401" s="232" t="s">
        <v>516</v>
      </c>
      <c r="S1401" s="224" t="str">
        <f t="shared" si="90"/>
        <v>DebilFuerte</v>
      </c>
      <c r="T1401" s="224">
        <f>IFERROR(VLOOKUP(S1401,'Tablas de calculos'!$AU$16:$AV$24,2,FALSE),"")</f>
        <v>7</v>
      </c>
      <c r="U1401" s="208" t="str">
        <f>IFERROR(VLOOKUP(T1401,'Tablas de calculos'!$AV$16:$AY$24,4),"")</f>
        <v>Débil</v>
      </c>
      <c r="V1401" s="232" t="s">
        <v>576</v>
      </c>
      <c r="W1401" s="232" t="s">
        <v>578</v>
      </c>
      <c r="X1401" s="123" t="str">
        <f t="shared" si="91"/>
        <v>DébilNo disminuyeDirectamente</v>
      </c>
      <c r="Y1401" s="208" t="str">
        <f>IFERROR(VLOOKUP(X1401,'Tablas de calculos'!$AZ$4:$BE$11,5,FALSE),"")</f>
        <v/>
      </c>
      <c r="Z1401" s="208" t="str">
        <f>IFERROR(VLOOKUP(X1401,'Tablas de calculos'!$AZ$4:$BE$11,6,FALSE),"")</f>
        <v/>
      </c>
    </row>
    <row r="1402" spans="1:26" ht="75" x14ac:dyDescent="0.25">
      <c r="A1402" s="232" t="s">
        <v>1200</v>
      </c>
      <c r="B1402" s="137">
        <v>9</v>
      </c>
      <c r="C1402" s="205" t="str">
        <f>+VLOOKUP(Tabla9[[#This Row],[Cod. Riesgo]],Tabla_Riesgos[[Número]:[Tipo de Riesgo]],6,FALSE)</f>
        <v>Corrupción</v>
      </c>
      <c r="D1402" s="290" t="s">
        <v>12</v>
      </c>
      <c r="E1402" s="291" t="s">
        <v>391</v>
      </c>
      <c r="F1402" s="292">
        <v>9.02</v>
      </c>
      <c r="G1402" s="293" t="s">
        <v>188</v>
      </c>
      <c r="H1402" s="473"/>
      <c r="I1402" s="232"/>
      <c r="J1402" s="232"/>
      <c r="K1402" s="232"/>
      <c r="L1402" s="232"/>
      <c r="M1402" s="232"/>
      <c r="N1402" s="232"/>
      <c r="O1402" s="232"/>
      <c r="P1402" s="123">
        <f t="shared" si="88"/>
        <v>0</v>
      </c>
      <c r="Q1402" s="208" t="str">
        <f t="shared" si="89"/>
        <v>Debil</v>
      </c>
      <c r="R1402" s="232" t="s">
        <v>516</v>
      </c>
      <c r="S1402" s="224" t="str">
        <f t="shared" si="90"/>
        <v>DebilFuerte</v>
      </c>
      <c r="T1402" s="224">
        <f>IFERROR(VLOOKUP(S1402,'Tablas de calculos'!$AU$16:$AV$24,2,FALSE),"")</f>
        <v>7</v>
      </c>
      <c r="U1402" s="208" t="str">
        <f>IFERROR(VLOOKUP(T1402,'Tablas de calculos'!$AV$16:$AY$24,4),"")</f>
        <v>Débil</v>
      </c>
      <c r="V1402" s="232" t="s">
        <v>576</v>
      </c>
      <c r="W1402" s="232" t="s">
        <v>578</v>
      </c>
      <c r="X1402" s="123" t="str">
        <f t="shared" si="91"/>
        <v>DébilNo disminuyeDirectamente</v>
      </c>
      <c r="Y1402" s="208" t="str">
        <f>IFERROR(VLOOKUP(X1402,'Tablas de calculos'!$AZ$4:$BE$11,5,FALSE),"")</f>
        <v/>
      </c>
      <c r="Z1402" s="208" t="str">
        <f>IFERROR(VLOOKUP(X1402,'Tablas de calculos'!$AZ$4:$BE$11,6,FALSE),"")</f>
        <v/>
      </c>
    </row>
    <row r="1403" spans="1:26" ht="75" x14ac:dyDescent="0.25">
      <c r="A1403" s="232" t="s">
        <v>1200</v>
      </c>
      <c r="B1403" s="137">
        <v>9</v>
      </c>
      <c r="C1403" s="205" t="str">
        <f>+VLOOKUP(Tabla9[[#This Row],[Cod. Riesgo]],Tabla_Riesgos[[Número]:[Tipo de Riesgo]],6,FALSE)</f>
        <v>Corrupción</v>
      </c>
      <c r="D1403" s="290" t="s">
        <v>12</v>
      </c>
      <c r="E1403" s="291" t="s">
        <v>391</v>
      </c>
      <c r="F1403" s="292">
        <v>9.0299999999999994</v>
      </c>
      <c r="G1403" s="293" t="s">
        <v>189</v>
      </c>
      <c r="H1403" s="473"/>
      <c r="I1403" s="232"/>
      <c r="J1403" s="232"/>
      <c r="K1403" s="232"/>
      <c r="L1403" s="232"/>
      <c r="M1403" s="232"/>
      <c r="N1403" s="232"/>
      <c r="O1403" s="232"/>
      <c r="P1403" s="123">
        <f t="shared" si="88"/>
        <v>0</v>
      </c>
      <c r="Q1403" s="208" t="str">
        <f t="shared" si="89"/>
        <v>Debil</v>
      </c>
      <c r="R1403" s="232" t="s">
        <v>516</v>
      </c>
      <c r="S1403" s="224" t="str">
        <f t="shared" si="90"/>
        <v>DebilFuerte</v>
      </c>
      <c r="T1403" s="224">
        <f>IFERROR(VLOOKUP(S1403,'Tablas de calculos'!$AU$16:$AV$24,2,FALSE),"")</f>
        <v>7</v>
      </c>
      <c r="U1403" s="208" t="str">
        <f>IFERROR(VLOOKUP(T1403,'Tablas de calculos'!$AV$16:$AY$24,4),"")</f>
        <v>Débil</v>
      </c>
      <c r="V1403" s="232" t="s">
        <v>576</v>
      </c>
      <c r="W1403" s="232" t="s">
        <v>578</v>
      </c>
      <c r="X1403" s="123" t="str">
        <f t="shared" si="91"/>
        <v>DébilNo disminuyeDirectamente</v>
      </c>
      <c r="Y1403" s="208" t="str">
        <f>IFERROR(VLOOKUP(X1403,'Tablas de calculos'!$AZ$4:$BE$11,5,FALSE),"")</f>
        <v/>
      </c>
      <c r="Z1403" s="208" t="str">
        <f>IFERROR(VLOOKUP(X1403,'Tablas de calculos'!$AZ$4:$BE$11,6,FALSE),"")</f>
        <v/>
      </c>
    </row>
    <row r="1404" spans="1:26" ht="75" x14ac:dyDescent="0.25">
      <c r="A1404" s="232" t="s">
        <v>1200</v>
      </c>
      <c r="B1404" s="137">
        <v>9</v>
      </c>
      <c r="C1404" s="205" t="str">
        <f>+VLOOKUP(Tabla9[[#This Row],[Cod. Riesgo]],Tabla_Riesgos[[Número]:[Tipo de Riesgo]],6,FALSE)</f>
        <v>Corrupción</v>
      </c>
      <c r="D1404" s="290" t="s">
        <v>12</v>
      </c>
      <c r="E1404" s="291" t="s">
        <v>391</v>
      </c>
      <c r="F1404" s="292">
        <v>9.0399999999999991</v>
      </c>
      <c r="G1404" s="293" t="s">
        <v>190</v>
      </c>
      <c r="H1404" s="473"/>
      <c r="I1404" s="232"/>
      <c r="J1404" s="232"/>
      <c r="K1404" s="232"/>
      <c r="L1404" s="232"/>
      <c r="M1404" s="232"/>
      <c r="N1404" s="232"/>
      <c r="O1404" s="232"/>
      <c r="P1404" s="123">
        <f t="shared" si="88"/>
        <v>0</v>
      </c>
      <c r="Q1404" s="208" t="str">
        <f t="shared" si="89"/>
        <v>Debil</v>
      </c>
      <c r="R1404" s="232" t="s">
        <v>516</v>
      </c>
      <c r="S1404" s="224" t="str">
        <f t="shared" si="90"/>
        <v>DebilFuerte</v>
      </c>
      <c r="T1404" s="224">
        <f>IFERROR(VLOOKUP(S1404,'Tablas de calculos'!$AU$16:$AV$24,2,FALSE),"")</f>
        <v>7</v>
      </c>
      <c r="U1404" s="208" t="str">
        <f>IFERROR(VLOOKUP(T1404,'Tablas de calculos'!$AV$16:$AY$24,4),"")</f>
        <v>Débil</v>
      </c>
      <c r="V1404" s="232" t="s">
        <v>576</v>
      </c>
      <c r="W1404" s="232" t="s">
        <v>578</v>
      </c>
      <c r="X1404" s="123" t="str">
        <f t="shared" si="91"/>
        <v>DébilNo disminuyeDirectamente</v>
      </c>
      <c r="Y1404" s="208" t="str">
        <f>IFERROR(VLOOKUP(X1404,'Tablas de calculos'!$AZ$4:$BE$11,5,FALSE),"")</f>
        <v/>
      </c>
      <c r="Z1404" s="208" t="str">
        <f>IFERROR(VLOOKUP(X1404,'Tablas de calculos'!$AZ$4:$BE$11,6,FALSE),"")</f>
        <v/>
      </c>
    </row>
    <row r="1405" spans="1:26" ht="75" x14ac:dyDescent="0.25">
      <c r="A1405" s="232" t="s">
        <v>1200</v>
      </c>
      <c r="B1405" s="137">
        <v>9</v>
      </c>
      <c r="C1405" s="205" t="str">
        <f>+VLOOKUP(Tabla9[[#This Row],[Cod. Riesgo]],Tabla_Riesgos[[Número]:[Tipo de Riesgo]],6,FALSE)</f>
        <v>Corrupción</v>
      </c>
      <c r="D1405" s="290" t="s">
        <v>12</v>
      </c>
      <c r="E1405" s="291" t="s">
        <v>391</v>
      </c>
      <c r="F1405" s="292">
        <v>9.0499999999999989</v>
      </c>
      <c r="G1405" s="293" t="s">
        <v>191</v>
      </c>
      <c r="H1405" s="473"/>
      <c r="I1405" s="232"/>
      <c r="J1405" s="232"/>
      <c r="K1405" s="232"/>
      <c r="L1405" s="232"/>
      <c r="M1405" s="232"/>
      <c r="N1405" s="232"/>
      <c r="O1405" s="232"/>
      <c r="P1405" s="123">
        <f t="shared" si="88"/>
        <v>0</v>
      </c>
      <c r="Q1405" s="208" t="str">
        <f t="shared" si="89"/>
        <v>Debil</v>
      </c>
      <c r="R1405" s="232" t="s">
        <v>516</v>
      </c>
      <c r="S1405" s="224" t="str">
        <f t="shared" si="90"/>
        <v>DebilFuerte</v>
      </c>
      <c r="T1405" s="224">
        <f>IFERROR(VLOOKUP(S1405,'Tablas de calculos'!$AU$16:$AV$24,2,FALSE),"")</f>
        <v>7</v>
      </c>
      <c r="U1405" s="208" t="str">
        <f>IFERROR(VLOOKUP(T1405,'Tablas de calculos'!$AV$16:$AY$24,4),"")</f>
        <v>Débil</v>
      </c>
      <c r="V1405" s="232" t="s">
        <v>576</v>
      </c>
      <c r="W1405" s="232" t="s">
        <v>578</v>
      </c>
      <c r="X1405" s="123" t="str">
        <f t="shared" si="91"/>
        <v>DébilNo disminuyeDirectamente</v>
      </c>
      <c r="Y1405" s="208" t="str">
        <f>IFERROR(VLOOKUP(X1405,'Tablas de calculos'!$AZ$4:$BE$11,5,FALSE),"")</f>
        <v/>
      </c>
      <c r="Z1405" s="208" t="str">
        <f>IFERROR(VLOOKUP(X1405,'Tablas de calculos'!$AZ$4:$BE$11,6,FALSE),"")</f>
        <v/>
      </c>
    </row>
    <row r="1406" spans="1:26" ht="75" x14ac:dyDescent="0.25">
      <c r="A1406" s="232" t="s">
        <v>1200</v>
      </c>
      <c r="B1406" s="137">
        <v>9</v>
      </c>
      <c r="C1406" s="205" t="str">
        <f>+VLOOKUP(Tabla9[[#This Row],[Cod. Riesgo]],Tabla_Riesgos[[Número]:[Tipo de Riesgo]],6,FALSE)</f>
        <v>Corrupción</v>
      </c>
      <c r="D1406" s="290" t="s">
        <v>12</v>
      </c>
      <c r="E1406" s="291" t="s">
        <v>391</v>
      </c>
      <c r="F1406" s="292">
        <v>9.0599999999999987</v>
      </c>
      <c r="G1406" s="293" t="s">
        <v>192</v>
      </c>
      <c r="H1406" s="473"/>
      <c r="I1406" s="232"/>
      <c r="J1406" s="232"/>
      <c r="K1406" s="232"/>
      <c r="L1406" s="232"/>
      <c r="M1406" s="232"/>
      <c r="N1406" s="232"/>
      <c r="O1406" s="232"/>
      <c r="P1406" s="123">
        <f t="shared" si="88"/>
        <v>0</v>
      </c>
      <c r="Q1406" s="208" t="str">
        <f t="shared" si="89"/>
        <v>Debil</v>
      </c>
      <c r="R1406" s="232" t="s">
        <v>516</v>
      </c>
      <c r="S1406" s="224" t="str">
        <f t="shared" si="90"/>
        <v>DebilFuerte</v>
      </c>
      <c r="T1406" s="224">
        <f>IFERROR(VLOOKUP(S1406,'Tablas de calculos'!$AU$16:$AV$24,2,FALSE),"")</f>
        <v>7</v>
      </c>
      <c r="U1406" s="208" t="str">
        <f>IFERROR(VLOOKUP(T1406,'Tablas de calculos'!$AV$16:$AY$24,4),"")</f>
        <v>Débil</v>
      </c>
      <c r="V1406" s="232" t="s">
        <v>576</v>
      </c>
      <c r="W1406" s="232" t="s">
        <v>578</v>
      </c>
      <c r="X1406" s="123" t="str">
        <f t="shared" si="91"/>
        <v>DébilNo disminuyeDirectamente</v>
      </c>
      <c r="Y1406" s="208" t="str">
        <f>IFERROR(VLOOKUP(X1406,'Tablas de calculos'!$AZ$4:$BE$11,5,FALSE),"")</f>
        <v/>
      </c>
      <c r="Z1406" s="208" t="str">
        <f>IFERROR(VLOOKUP(X1406,'Tablas de calculos'!$AZ$4:$BE$11,6,FALSE),"")</f>
        <v/>
      </c>
    </row>
    <row r="1407" spans="1:26" ht="90" x14ac:dyDescent="0.25">
      <c r="A1407" s="232" t="s">
        <v>1200</v>
      </c>
      <c r="B1407" s="137">
        <v>10</v>
      </c>
      <c r="C1407" s="205" t="str">
        <f>+VLOOKUP(Tabla9[[#This Row],[Cod. Riesgo]],Tabla_Riesgos[[Número]:[Tipo de Riesgo]],6,FALSE)</f>
        <v>Corrupción</v>
      </c>
      <c r="D1407" s="290" t="s">
        <v>12</v>
      </c>
      <c r="E1407" s="291" t="s">
        <v>623</v>
      </c>
      <c r="F1407" s="292">
        <v>10.01</v>
      </c>
      <c r="G1407" s="293" t="s">
        <v>177</v>
      </c>
      <c r="H1407" s="473"/>
      <c r="I1407" s="232"/>
      <c r="J1407" s="232"/>
      <c r="K1407" s="232"/>
      <c r="L1407" s="232"/>
      <c r="M1407" s="232"/>
      <c r="N1407" s="232"/>
      <c r="O1407" s="232"/>
      <c r="P1407" s="123">
        <f t="shared" si="88"/>
        <v>0</v>
      </c>
      <c r="Q1407" s="208" t="str">
        <f t="shared" si="89"/>
        <v>Debil</v>
      </c>
      <c r="R1407" s="232" t="s">
        <v>516</v>
      </c>
      <c r="S1407" s="224" t="str">
        <f t="shared" si="90"/>
        <v>DebilFuerte</v>
      </c>
      <c r="T1407" s="224">
        <f>IFERROR(VLOOKUP(S1407,'Tablas de calculos'!$AU$16:$AV$24,2,FALSE),"")</f>
        <v>7</v>
      </c>
      <c r="U1407" s="208" t="str">
        <f>IFERROR(VLOOKUP(T1407,'Tablas de calculos'!$AV$16:$AY$24,4),"")</f>
        <v>Débil</v>
      </c>
      <c r="V1407" s="232" t="s">
        <v>576</v>
      </c>
      <c r="W1407" s="232" t="s">
        <v>578</v>
      </c>
      <c r="X1407" s="123" t="str">
        <f t="shared" si="91"/>
        <v>DébilNo disminuyeDirectamente</v>
      </c>
      <c r="Y1407" s="208" t="str">
        <f>IFERROR(VLOOKUP(X1407,'Tablas de calculos'!$AZ$4:$BE$11,5,FALSE),"")</f>
        <v/>
      </c>
      <c r="Z1407" s="208" t="str">
        <f>IFERROR(VLOOKUP(X1407,'Tablas de calculos'!$AZ$4:$BE$11,6,FALSE),"")</f>
        <v/>
      </c>
    </row>
    <row r="1408" spans="1:26" ht="60" x14ac:dyDescent="0.25">
      <c r="A1408" s="232" t="s">
        <v>1200</v>
      </c>
      <c r="B1408" s="137">
        <v>74</v>
      </c>
      <c r="C1408" s="205" t="str">
        <f>+VLOOKUP(Tabla9[[#This Row],[Cod. Riesgo]],Tabla_Riesgos[[Número]:[Tipo de Riesgo]],6,FALSE)</f>
        <v>Seguridad de la Información</v>
      </c>
      <c r="D1408" s="290" t="s">
        <v>45</v>
      </c>
      <c r="E1408" s="291" t="s">
        <v>636</v>
      </c>
      <c r="F1408" s="292">
        <v>74.010000000000005</v>
      </c>
      <c r="G1408" s="293" t="s">
        <v>193</v>
      </c>
      <c r="H1408" s="473"/>
      <c r="I1408" s="232"/>
      <c r="J1408" s="232"/>
      <c r="K1408" s="232"/>
      <c r="L1408" s="232"/>
      <c r="M1408" s="232"/>
      <c r="N1408" s="232"/>
      <c r="O1408" s="232"/>
      <c r="P1408" s="123">
        <f t="shared" si="88"/>
        <v>0</v>
      </c>
      <c r="Q1408" s="208" t="str">
        <f t="shared" si="89"/>
        <v>Debil</v>
      </c>
      <c r="R1408" s="232" t="s">
        <v>516</v>
      </c>
      <c r="S1408" s="224" t="str">
        <f t="shared" si="90"/>
        <v>DebilFuerte</v>
      </c>
      <c r="T1408" s="224">
        <f>IFERROR(VLOOKUP(S1408,'Tablas de calculos'!$AU$16:$AV$24,2,FALSE),"")</f>
        <v>7</v>
      </c>
      <c r="U1408" s="208" t="str">
        <f>IFERROR(VLOOKUP(T1408,'Tablas de calculos'!$AV$16:$AY$24,4),"")</f>
        <v>Débil</v>
      </c>
      <c r="V1408" s="232" t="s">
        <v>576</v>
      </c>
      <c r="W1408" s="232" t="s">
        <v>578</v>
      </c>
      <c r="X1408" s="123" t="str">
        <f t="shared" si="91"/>
        <v>DébilNo disminuyeDirectamente</v>
      </c>
      <c r="Y1408" s="208" t="str">
        <f>IFERROR(VLOOKUP(X1408,'Tablas de calculos'!$AZ$4:$BE$11,5,FALSE),"")</f>
        <v/>
      </c>
      <c r="Z1408" s="208" t="str">
        <f>IFERROR(VLOOKUP(X1408,'Tablas de calculos'!$AZ$4:$BE$11,6,FALSE),"")</f>
        <v/>
      </c>
    </row>
    <row r="1409" spans="1:26" ht="60" x14ac:dyDescent="0.25">
      <c r="A1409" s="232" t="s">
        <v>1200</v>
      </c>
      <c r="B1409" s="137">
        <v>74</v>
      </c>
      <c r="C1409" s="205" t="str">
        <f>+VLOOKUP(Tabla9[[#This Row],[Cod. Riesgo]],Tabla_Riesgos[[Número]:[Tipo de Riesgo]],6,FALSE)</f>
        <v>Seguridad de la Información</v>
      </c>
      <c r="D1409" s="290" t="s">
        <v>45</v>
      </c>
      <c r="E1409" s="291" t="s">
        <v>636</v>
      </c>
      <c r="F1409" s="292">
        <v>74.02000000000001</v>
      </c>
      <c r="G1409" s="293" t="s">
        <v>194</v>
      </c>
      <c r="H1409" s="473"/>
      <c r="I1409" s="232"/>
      <c r="J1409" s="232"/>
      <c r="K1409" s="232"/>
      <c r="L1409" s="232"/>
      <c r="M1409" s="232"/>
      <c r="N1409" s="232"/>
      <c r="O1409" s="232"/>
      <c r="P1409" s="123">
        <f t="shared" si="88"/>
        <v>0</v>
      </c>
      <c r="Q1409" s="208" t="str">
        <f t="shared" si="89"/>
        <v>Debil</v>
      </c>
      <c r="R1409" s="232" t="s">
        <v>516</v>
      </c>
      <c r="S1409" s="224" t="str">
        <f t="shared" si="90"/>
        <v>DebilFuerte</v>
      </c>
      <c r="T1409" s="224">
        <f>IFERROR(VLOOKUP(S1409,'Tablas de calculos'!$AU$16:$AV$24,2,FALSE),"")</f>
        <v>7</v>
      </c>
      <c r="U1409" s="208" t="str">
        <f>IFERROR(VLOOKUP(T1409,'Tablas de calculos'!$AV$16:$AY$24,4),"")</f>
        <v>Débil</v>
      </c>
      <c r="V1409" s="232" t="s">
        <v>576</v>
      </c>
      <c r="W1409" s="232" t="s">
        <v>578</v>
      </c>
      <c r="X1409" s="123" t="str">
        <f t="shared" si="91"/>
        <v>DébilNo disminuyeDirectamente</v>
      </c>
      <c r="Y1409" s="208" t="str">
        <f>IFERROR(VLOOKUP(X1409,'Tablas de calculos'!$AZ$4:$BE$11,5,FALSE),"")</f>
        <v/>
      </c>
      <c r="Z1409" s="208" t="str">
        <f>IFERROR(VLOOKUP(X1409,'Tablas de calculos'!$AZ$4:$BE$11,6,FALSE),"")</f>
        <v/>
      </c>
    </row>
    <row r="1410" spans="1:26" ht="60" x14ac:dyDescent="0.25">
      <c r="A1410" s="232" t="s">
        <v>1200</v>
      </c>
      <c r="B1410" s="137">
        <v>74</v>
      </c>
      <c r="C1410" s="205" t="str">
        <f>+VLOOKUP(Tabla9[[#This Row],[Cod. Riesgo]],Tabla_Riesgos[[Número]:[Tipo de Riesgo]],6,FALSE)</f>
        <v>Seguridad de la Información</v>
      </c>
      <c r="D1410" s="290" t="s">
        <v>45</v>
      </c>
      <c r="E1410" s="291" t="s">
        <v>636</v>
      </c>
      <c r="F1410" s="292">
        <v>74.030000000000015</v>
      </c>
      <c r="G1410" s="293" t="s">
        <v>195</v>
      </c>
      <c r="H1410" s="473"/>
      <c r="I1410" s="232"/>
      <c r="J1410" s="232"/>
      <c r="K1410" s="232"/>
      <c r="L1410" s="232"/>
      <c r="M1410" s="232"/>
      <c r="N1410" s="232"/>
      <c r="O1410" s="232"/>
      <c r="P1410" s="123">
        <f t="shared" si="88"/>
        <v>0</v>
      </c>
      <c r="Q1410" s="208" t="str">
        <f t="shared" si="89"/>
        <v>Debil</v>
      </c>
      <c r="R1410" s="232" t="s">
        <v>516</v>
      </c>
      <c r="S1410" s="224" t="str">
        <f t="shared" si="90"/>
        <v>DebilFuerte</v>
      </c>
      <c r="T1410" s="224">
        <f>IFERROR(VLOOKUP(S1410,'Tablas de calculos'!$AU$16:$AV$24,2,FALSE),"")</f>
        <v>7</v>
      </c>
      <c r="U1410" s="208" t="str">
        <f>IFERROR(VLOOKUP(T1410,'Tablas de calculos'!$AV$16:$AY$24,4),"")</f>
        <v>Débil</v>
      </c>
      <c r="V1410" s="232" t="s">
        <v>576</v>
      </c>
      <c r="W1410" s="232" t="s">
        <v>578</v>
      </c>
      <c r="X1410" s="123" t="str">
        <f t="shared" si="91"/>
        <v>DébilNo disminuyeDirectamente</v>
      </c>
      <c r="Y1410" s="208" t="str">
        <f>IFERROR(VLOOKUP(X1410,'Tablas de calculos'!$AZ$4:$BE$11,5,FALSE),"")</f>
        <v/>
      </c>
      <c r="Z1410" s="208" t="str">
        <f>IFERROR(VLOOKUP(X1410,'Tablas de calculos'!$AZ$4:$BE$11,6,FALSE),"")</f>
        <v/>
      </c>
    </row>
    <row r="1411" spans="1:26" ht="60" x14ac:dyDescent="0.25">
      <c r="A1411" s="232" t="s">
        <v>1200</v>
      </c>
      <c r="B1411" s="137">
        <v>74</v>
      </c>
      <c r="C1411" s="205" t="str">
        <f>+VLOOKUP(Tabla9[[#This Row],[Cod. Riesgo]],Tabla_Riesgos[[Número]:[Tipo de Riesgo]],6,FALSE)</f>
        <v>Seguridad de la Información</v>
      </c>
      <c r="D1411" s="290" t="s">
        <v>45</v>
      </c>
      <c r="E1411" s="291" t="s">
        <v>636</v>
      </c>
      <c r="F1411" s="292">
        <v>74.04000000000002</v>
      </c>
      <c r="G1411" s="293" t="s">
        <v>196</v>
      </c>
      <c r="H1411" s="473"/>
      <c r="I1411" s="232"/>
      <c r="J1411" s="232"/>
      <c r="K1411" s="232"/>
      <c r="L1411" s="232"/>
      <c r="M1411" s="232"/>
      <c r="N1411" s="232"/>
      <c r="O1411" s="232"/>
      <c r="P1411" s="123">
        <f t="shared" si="88"/>
        <v>0</v>
      </c>
      <c r="Q1411" s="208" t="str">
        <f t="shared" si="89"/>
        <v>Debil</v>
      </c>
      <c r="R1411" s="232" t="s">
        <v>516</v>
      </c>
      <c r="S1411" s="224" t="str">
        <f t="shared" si="90"/>
        <v>DebilFuerte</v>
      </c>
      <c r="T1411" s="224">
        <f>IFERROR(VLOOKUP(S1411,'Tablas de calculos'!$AU$16:$AV$24,2,FALSE),"")</f>
        <v>7</v>
      </c>
      <c r="U1411" s="208" t="str">
        <f>IFERROR(VLOOKUP(T1411,'Tablas de calculos'!$AV$16:$AY$24,4),"")</f>
        <v>Débil</v>
      </c>
      <c r="V1411" s="232" t="s">
        <v>576</v>
      </c>
      <c r="W1411" s="232" t="s">
        <v>578</v>
      </c>
      <c r="X1411" s="123" t="str">
        <f t="shared" si="91"/>
        <v>DébilNo disminuyeDirectamente</v>
      </c>
      <c r="Y1411" s="208" t="str">
        <f>IFERROR(VLOOKUP(X1411,'Tablas de calculos'!$AZ$4:$BE$11,5,FALSE),"")</f>
        <v/>
      </c>
      <c r="Z1411" s="208" t="str">
        <f>IFERROR(VLOOKUP(X1411,'Tablas de calculos'!$AZ$4:$BE$11,6,FALSE),"")</f>
        <v/>
      </c>
    </row>
    <row r="1412" spans="1:26" ht="75" x14ac:dyDescent="0.25">
      <c r="A1412" s="232" t="s">
        <v>1200</v>
      </c>
      <c r="B1412" s="137">
        <v>11</v>
      </c>
      <c r="C1412" s="205" t="str">
        <f>+VLOOKUP(Tabla9[[#This Row],[Cod. Riesgo]],Tabla_Riesgos[[Número]:[Tipo de Riesgo]],6,FALSE)</f>
        <v>Corrupción</v>
      </c>
      <c r="D1412" s="290" t="s">
        <v>12</v>
      </c>
      <c r="E1412" s="291" t="s">
        <v>394</v>
      </c>
      <c r="F1412" s="292">
        <v>11.01</v>
      </c>
      <c r="G1412" s="293" t="s">
        <v>197</v>
      </c>
      <c r="H1412" s="473"/>
      <c r="I1412" s="232"/>
      <c r="J1412" s="232"/>
      <c r="K1412" s="232"/>
      <c r="L1412" s="232"/>
      <c r="M1412" s="232"/>
      <c r="N1412" s="232"/>
      <c r="O1412" s="232"/>
      <c r="P1412" s="123">
        <f t="shared" si="88"/>
        <v>0</v>
      </c>
      <c r="Q1412" s="208" t="str">
        <f t="shared" si="89"/>
        <v>Debil</v>
      </c>
      <c r="R1412" s="232" t="s">
        <v>516</v>
      </c>
      <c r="S1412" s="224" t="str">
        <f t="shared" si="90"/>
        <v>DebilFuerte</v>
      </c>
      <c r="T1412" s="224">
        <f>IFERROR(VLOOKUP(S1412,'Tablas de calculos'!$AU$16:$AV$24,2,FALSE),"")</f>
        <v>7</v>
      </c>
      <c r="U1412" s="208" t="str">
        <f>IFERROR(VLOOKUP(T1412,'Tablas de calculos'!$AV$16:$AY$24,4),"")</f>
        <v>Débil</v>
      </c>
      <c r="V1412" s="232" t="s">
        <v>576</v>
      </c>
      <c r="W1412" s="232" t="s">
        <v>578</v>
      </c>
      <c r="X1412" s="123" t="str">
        <f t="shared" si="91"/>
        <v>DébilNo disminuyeDirectamente</v>
      </c>
      <c r="Y1412" s="208" t="str">
        <f>IFERROR(VLOOKUP(X1412,'Tablas de calculos'!$AZ$4:$BE$11,5,FALSE),"")</f>
        <v/>
      </c>
      <c r="Z1412" s="208" t="str">
        <f>IFERROR(VLOOKUP(X1412,'Tablas de calculos'!$AZ$4:$BE$11,6,FALSE),"")</f>
        <v/>
      </c>
    </row>
    <row r="1413" spans="1:26" ht="75" x14ac:dyDescent="0.25">
      <c r="A1413" s="232" t="s">
        <v>1200</v>
      </c>
      <c r="B1413" s="137">
        <v>11</v>
      </c>
      <c r="C1413" s="205" t="str">
        <f>+VLOOKUP(Tabla9[[#This Row],[Cod. Riesgo]],Tabla_Riesgos[[Número]:[Tipo de Riesgo]],6,FALSE)</f>
        <v>Corrupción</v>
      </c>
      <c r="D1413" s="290" t="s">
        <v>12</v>
      </c>
      <c r="E1413" s="291" t="s">
        <v>394</v>
      </c>
      <c r="F1413" s="292">
        <v>11.02</v>
      </c>
      <c r="G1413" s="293" t="s">
        <v>174</v>
      </c>
      <c r="H1413" s="473"/>
      <c r="I1413" s="232"/>
      <c r="J1413" s="232"/>
      <c r="K1413" s="232"/>
      <c r="L1413" s="232"/>
      <c r="M1413" s="232"/>
      <c r="N1413" s="232"/>
      <c r="O1413" s="232"/>
      <c r="P1413" s="123">
        <f t="shared" ref="P1413:P1476" si="92">IFERROR(IF(I1413="Asignado",15,0)+IF(J1413="Adecuado",15,0)+IF(K1413="Oportuna",15,0)+IF(L1413="Prevenir",15,0)+IF(L1413="Detectar",10,0)+IF(M1413="Confiable",15,0)+IF(N1413="Se investigan y resuelven oportunamente",15,0)+IF(O1413="Completa",10,0)+IF(O1413="Incompleta",5,0),"")</f>
        <v>0</v>
      </c>
      <c r="Q1413" s="208" t="str">
        <f t="shared" ref="Q1413:Q1476" si="93">IF(P1413&lt;86,"Debil",IF(P1413&lt;96,"Moderado","Fuerte"))</f>
        <v>Debil</v>
      </c>
      <c r="R1413" s="232" t="s">
        <v>516</v>
      </c>
      <c r="S1413" s="224" t="str">
        <f t="shared" ref="S1413:S1476" si="94">_xlfn.CONCAT(Q1413,R1413)</f>
        <v>DebilFuerte</v>
      </c>
      <c r="T1413" s="224">
        <f>IFERROR(VLOOKUP(S1413,'Tablas de calculos'!$AU$16:$AV$24,2,FALSE),"")</f>
        <v>7</v>
      </c>
      <c r="U1413" s="208" t="str">
        <f>IFERROR(VLOOKUP(T1413,'Tablas de calculos'!$AV$16:$AY$24,4),"")</f>
        <v>Débil</v>
      </c>
      <c r="V1413" s="232" t="s">
        <v>576</v>
      </c>
      <c r="W1413" s="232" t="s">
        <v>578</v>
      </c>
      <c r="X1413" s="123" t="str">
        <f t="shared" ref="X1413:X1476" si="95">CONCATENATE(U1413,V1413,W1413)</f>
        <v>DébilNo disminuyeDirectamente</v>
      </c>
      <c r="Y1413" s="208" t="str">
        <f>IFERROR(VLOOKUP(X1413,'Tablas de calculos'!$AZ$4:$BE$11,5,FALSE),"")</f>
        <v/>
      </c>
      <c r="Z1413" s="208" t="str">
        <f>IFERROR(VLOOKUP(X1413,'Tablas de calculos'!$AZ$4:$BE$11,6,FALSE),"")</f>
        <v/>
      </c>
    </row>
    <row r="1414" spans="1:26" ht="75" x14ac:dyDescent="0.25">
      <c r="A1414" s="232" t="s">
        <v>1200</v>
      </c>
      <c r="B1414" s="137">
        <v>11</v>
      </c>
      <c r="C1414" s="205" t="str">
        <f>+VLOOKUP(Tabla9[[#This Row],[Cod. Riesgo]],Tabla_Riesgos[[Número]:[Tipo de Riesgo]],6,FALSE)</f>
        <v>Corrupción</v>
      </c>
      <c r="D1414" s="290" t="s">
        <v>12</v>
      </c>
      <c r="E1414" s="291" t="s">
        <v>394</v>
      </c>
      <c r="F1414" s="292">
        <v>11.03</v>
      </c>
      <c r="G1414" s="293" t="s">
        <v>175</v>
      </c>
      <c r="H1414" s="473"/>
      <c r="I1414" s="232"/>
      <c r="J1414" s="232"/>
      <c r="K1414" s="232"/>
      <c r="L1414" s="232"/>
      <c r="M1414" s="232"/>
      <c r="N1414" s="232"/>
      <c r="O1414" s="232"/>
      <c r="P1414" s="123">
        <f t="shared" si="92"/>
        <v>0</v>
      </c>
      <c r="Q1414" s="208" t="str">
        <f t="shared" si="93"/>
        <v>Debil</v>
      </c>
      <c r="R1414" s="232" t="s">
        <v>516</v>
      </c>
      <c r="S1414" s="224" t="str">
        <f t="shared" si="94"/>
        <v>DebilFuerte</v>
      </c>
      <c r="T1414" s="224">
        <f>IFERROR(VLOOKUP(S1414,'Tablas de calculos'!$AU$16:$AV$24,2,FALSE),"")</f>
        <v>7</v>
      </c>
      <c r="U1414" s="208" t="str">
        <f>IFERROR(VLOOKUP(T1414,'Tablas de calculos'!$AV$16:$AY$24,4),"")</f>
        <v>Débil</v>
      </c>
      <c r="V1414" s="232" t="s">
        <v>576</v>
      </c>
      <c r="W1414" s="232" t="s">
        <v>578</v>
      </c>
      <c r="X1414" s="123" t="str">
        <f t="shared" si="95"/>
        <v>DébilNo disminuyeDirectamente</v>
      </c>
      <c r="Y1414" s="208" t="str">
        <f>IFERROR(VLOOKUP(X1414,'Tablas de calculos'!$AZ$4:$BE$11,5,FALSE),"")</f>
        <v/>
      </c>
      <c r="Z1414" s="208" t="str">
        <f>IFERROR(VLOOKUP(X1414,'Tablas de calculos'!$AZ$4:$BE$11,6,FALSE),"")</f>
        <v/>
      </c>
    </row>
    <row r="1415" spans="1:26" ht="75" x14ac:dyDescent="0.25">
      <c r="A1415" s="232" t="s">
        <v>1200</v>
      </c>
      <c r="B1415" s="137">
        <v>11</v>
      </c>
      <c r="C1415" s="205" t="str">
        <f>+VLOOKUP(Tabla9[[#This Row],[Cod. Riesgo]],Tabla_Riesgos[[Número]:[Tipo de Riesgo]],6,FALSE)</f>
        <v>Corrupción</v>
      </c>
      <c r="D1415" s="290" t="s">
        <v>12</v>
      </c>
      <c r="E1415" s="291" t="s">
        <v>394</v>
      </c>
      <c r="F1415" s="292">
        <v>11.04</v>
      </c>
      <c r="G1415" s="293" t="s">
        <v>198</v>
      </c>
      <c r="H1415" s="473"/>
      <c r="I1415" s="232"/>
      <c r="J1415" s="232"/>
      <c r="K1415" s="232"/>
      <c r="L1415" s="232"/>
      <c r="M1415" s="232"/>
      <c r="N1415" s="232"/>
      <c r="O1415" s="232"/>
      <c r="P1415" s="123">
        <f t="shared" si="92"/>
        <v>0</v>
      </c>
      <c r="Q1415" s="208" t="str">
        <f t="shared" si="93"/>
        <v>Debil</v>
      </c>
      <c r="R1415" s="232" t="s">
        <v>516</v>
      </c>
      <c r="S1415" s="224" t="str">
        <f t="shared" si="94"/>
        <v>DebilFuerte</v>
      </c>
      <c r="T1415" s="224">
        <f>IFERROR(VLOOKUP(S1415,'Tablas de calculos'!$AU$16:$AV$24,2,FALSE),"")</f>
        <v>7</v>
      </c>
      <c r="U1415" s="208" t="str">
        <f>IFERROR(VLOOKUP(T1415,'Tablas de calculos'!$AV$16:$AY$24,4),"")</f>
        <v>Débil</v>
      </c>
      <c r="V1415" s="232" t="s">
        <v>576</v>
      </c>
      <c r="W1415" s="232" t="s">
        <v>578</v>
      </c>
      <c r="X1415" s="123" t="str">
        <f t="shared" si="95"/>
        <v>DébilNo disminuyeDirectamente</v>
      </c>
      <c r="Y1415" s="208" t="str">
        <f>IFERROR(VLOOKUP(X1415,'Tablas de calculos'!$AZ$4:$BE$11,5,FALSE),"")</f>
        <v/>
      </c>
      <c r="Z1415" s="208" t="str">
        <f>IFERROR(VLOOKUP(X1415,'Tablas de calculos'!$AZ$4:$BE$11,6,FALSE),"")</f>
        <v/>
      </c>
    </row>
    <row r="1416" spans="1:26" ht="75" x14ac:dyDescent="0.25">
      <c r="A1416" s="232" t="s">
        <v>1200</v>
      </c>
      <c r="B1416" s="137">
        <v>11</v>
      </c>
      <c r="C1416" s="205" t="str">
        <f>+VLOOKUP(Tabla9[[#This Row],[Cod. Riesgo]],Tabla_Riesgos[[Número]:[Tipo de Riesgo]],6,FALSE)</f>
        <v>Corrupción</v>
      </c>
      <c r="D1416" s="290" t="s">
        <v>12</v>
      </c>
      <c r="E1416" s="291" t="s">
        <v>394</v>
      </c>
      <c r="F1416" s="292">
        <v>11.049999999999999</v>
      </c>
      <c r="G1416" s="293" t="s">
        <v>199</v>
      </c>
      <c r="H1416" s="473"/>
      <c r="I1416" s="232"/>
      <c r="J1416" s="232"/>
      <c r="K1416" s="232"/>
      <c r="L1416" s="232"/>
      <c r="M1416" s="232"/>
      <c r="N1416" s="232"/>
      <c r="O1416" s="232"/>
      <c r="P1416" s="123">
        <f t="shared" si="92"/>
        <v>0</v>
      </c>
      <c r="Q1416" s="208" t="str">
        <f t="shared" si="93"/>
        <v>Debil</v>
      </c>
      <c r="R1416" s="232" t="s">
        <v>516</v>
      </c>
      <c r="S1416" s="224" t="str">
        <f t="shared" si="94"/>
        <v>DebilFuerte</v>
      </c>
      <c r="T1416" s="224">
        <f>IFERROR(VLOOKUP(S1416,'Tablas de calculos'!$AU$16:$AV$24,2,FALSE),"")</f>
        <v>7</v>
      </c>
      <c r="U1416" s="208" t="str">
        <f>IFERROR(VLOOKUP(T1416,'Tablas de calculos'!$AV$16:$AY$24,4),"")</f>
        <v>Débil</v>
      </c>
      <c r="V1416" s="232" t="s">
        <v>576</v>
      </c>
      <c r="W1416" s="232" t="s">
        <v>578</v>
      </c>
      <c r="X1416" s="123" t="str">
        <f t="shared" si="95"/>
        <v>DébilNo disminuyeDirectamente</v>
      </c>
      <c r="Y1416" s="208" t="str">
        <f>IFERROR(VLOOKUP(X1416,'Tablas de calculos'!$AZ$4:$BE$11,5,FALSE),"")</f>
        <v/>
      </c>
      <c r="Z1416" s="208" t="str">
        <f>IFERROR(VLOOKUP(X1416,'Tablas de calculos'!$AZ$4:$BE$11,6,FALSE),"")</f>
        <v/>
      </c>
    </row>
    <row r="1417" spans="1:26" ht="75" x14ac:dyDescent="0.25">
      <c r="A1417" s="232" t="s">
        <v>1200</v>
      </c>
      <c r="B1417" s="137">
        <v>12</v>
      </c>
      <c r="C1417" s="205" t="str">
        <f>+VLOOKUP(Tabla9[[#This Row],[Cod. Riesgo]],Tabla_Riesgos[[Número]:[Tipo de Riesgo]],6,FALSE)</f>
        <v>Estratégico</v>
      </c>
      <c r="D1417" s="290" t="s">
        <v>12</v>
      </c>
      <c r="E1417" s="291" t="s">
        <v>14</v>
      </c>
      <c r="F1417" s="292">
        <v>12.01</v>
      </c>
      <c r="G1417" s="293" t="s">
        <v>200</v>
      </c>
      <c r="H1417" s="473"/>
      <c r="I1417" s="232"/>
      <c r="J1417" s="232"/>
      <c r="K1417" s="232"/>
      <c r="L1417" s="232"/>
      <c r="M1417" s="232"/>
      <c r="N1417" s="232"/>
      <c r="O1417" s="232"/>
      <c r="P1417" s="123">
        <f t="shared" si="92"/>
        <v>0</v>
      </c>
      <c r="Q1417" s="208" t="str">
        <f t="shared" si="93"/>
        <v>Debil</v>
      </c>
      <c r="R1417" s="232" t="s">
        <v>516</v>
      </c>
      <c r="S1417" s="224" t="str">
        <f t="shared" si="94"/>
        <v>DebilFuerte</v>
      </c>
      <c r="T1417" s="224">
        <f>IFERROR(VLOOKUP(S1417,'Tablas de calculos'!$AU$16:$AV$24,2,FALSE),"")</f>
        <v>7</v>
      </c>
      <c r="U1417" s="208" t="str">
        <f>IFERROR(VLOOKUP(T1417,'Tablas de calculos'!$AV$16:$AY$24,4),"")</f>
        <v>Débil</v>
      </c>
      <c r="V1417" s="232" t="s">
        <v>576</v>
      </c>
      <c r="W1417" s="232" t="s">
        <v>578</v>
      </c>
      <c r="X1417" s="123" t="str">
        <f t="shared" si="95"/>
        <v>DébilNo disminuyeDirectamente</v>
      </c>
      <c r="Y1417" s="208" t="str">
        <f>IFERROR(VLOOKUP(X1417,'Tablas de calculos'!$AZ$4:$BE$11,5,FALSE),"")</f>
        <v/>
      </c>
      <c r="Z1417" s="208" t="str">
        <f>IFERROR(VLOOKUP(X1417,'Tablas de calculos'!$AZ$4:$BE$11,6,FALSE),"")</f>
        <v/>
      </c>
    </row>
    <row r="1418" spans="1:26" ht="75" x14ac:dyDescent="0.25">
      <c r="A1418" s="232" t="s">
        <v>1200</v>
      </c>
      <c r="B1418" s="137">
        <v>12</v>
      </c>
      <c r="C1418" s="205" t="str">
        <f>+VLOOKUP(Tabla9[[#This Row],[Cod. Riesgo]],Tabla_Riesgos[[Número]:[Tipo de Riesgo]],6,FALSE)</f>
        <v>Estratégico</v>
      </c>
      <c r="D1418" s="290" t="s">
        <v>12</v>
      </c>
      <c r="E1418" s="291" t="s">
        <v>14</v>
      </c>
      <c r="F1418" s="292">
        <v>12.02</v>
      </c>
      <c r="G1418" s="293" t="s">
        <v>201</v>
      </c>
      <c r="H1418" s="473"/>
      <c r="I1418" s="232"/>
      <c r="J1418" s="232"/>
      <c r="K1418" s="232"/>
      <c r="L1418" s="232"/>
      <c r="M1418" s="232"/>
      <c r="N1418" s="232"/>
      <c r="O1418" s="232"/>
      <c r="P1418" s="123">
        <f t="shared" si="92"/>
        <v>0</v>
      </c>
      <c r="Q1418" s="208" t="str">
        <f t="shared" si="93"/>
        <v>Debil</v>
      </c>
      <c r="R1418" s="232" t="s">
        <v>516</v>
      </c>
      <c r="S1418" s="224" t="str">
        <f t="shared" si="94"/>
        <v>DebilFuerte</v>
      </c>
      <c r="T1418" s="224">
        <f>IFERROR(VLOOKUP(S1418,'Tablas de calculos'!$AU$16:$AV$24,2,FALSE),"")</f>
        <v>7</v>
      </c>
      <c r="U1418" s="208" t="str">
        <f>IFERROR(VLOOKUP(T1418,'Tablas de calculos'!$AV$16:$AY$24,4),"")</f>
        <v>Débil</v>
      </c>
      <c r="V1418" s="232" t="s">
        <v>576</v>
      </c>
      <c r="W1418" s="232" t="s">
        <v>578</v>
      </c>
      <c r="X1418" s="123" t="str">
        <f t="shared" si="95"/>
        <v>DébilNo disminuyeDirectamente</v>
      </c>
      <c r="Y1418" s="208" t="str">
        <f>IFERROR(VLOOKUP(X1418,'Tablas de calculos'!$AZ$4:$BE$11,5,FALSE),"")</f>
        <v/>
      </c>
      <c r="Z1418" s="208" t="str">
        <f>IFERROR(VLOOKUP(X1418,'Tablas de calculos'!$AZ$4:$BE$11,6,FALSE),"")</f>
        <v/>
      </c>
    </row>
    <row r="1419" spans="1:26" ht="75" x14ac:dyDescent="0.25">
      <c r="A1419" s="232" t="s">
        <v>1200</v>
      </c>
      <c r="B1419" s="137">
        <v>12</v>
      </c>
      <c r="C1419" s="205" t="str">
        <f>+VLOOKUP(Tabla9[[#This Row],[Cod. Riesgo]],Tabla_Riesgos[[Número]:[Tipo de Riesgo]],6,FALSE)</f>
        <v>Estratégico</v>
      </c>
      <c r="D1419" s="290" t="s">
        <v>12</v>
      </c>
      <c r="E1419" s="291" t="s">
        <v>14</v>
      </c>
      <c r="F1419" s="292">
        <v>12.03</v>
      </c>
      <c r="G1419" s="293" t="s">
        <v>202</v>
      </c>
      <c r="H1419" s="473"/>
      <c r="I1419" s="232"/>
      <c r="J1419" s="232"/>
      <c r="K1419" s="232"/>
      <c r="L1419" s="232"/>
      <c r="M1419" s="232"/>
      <c r="N1419" s="232"/>
      <c r="O1419" s="232"/>
      <c r="P1419" s="123">
        <f t="shared" si="92"/>
        <v>0</v>
      </c>
      <c r="Q1419" s="208" t="str">
        <f t="shared" si="93"/>
        <v>Debil</v>
      </c>
      <c r="R1419" s="232" t="s">
        <v>516</v>
      </c>
      <c r="S1419" s="224" t="str">
        <f t="shared" si="94"/>
        <v>DebilFuerte</v>
      </c>
      <c r="T1419" s="224">
        <f>IFERROR(VLOOKUP(S1419,'Tablas de calculos'!$AU$16:$AV$24,2,FALSE),"")</f>
        <v>7</v>
      </c>
      <c r="U1419" s="208" t="str">
        <f>IFERROR(VLOOKUP(T1419,'Tablas de calculos'!$AV$16:$AY$24,4),"")</f>
        <v>Débil</v>
      </c>
      <c r="V1419" s="232" t="s">
        <v>576</v>
      </c>
      <c r="W1419" s="232" t="s">
        <v>578</v>
      </c>
      <c r="X1419" s="123" t="str">
        <f t="shared" si="95"/>
        <v>DébilNo disminuyeDirectamente</v>
      </c>
      <c r="Y1419" s="208" t="str">
        <f>IFERROR(VLOOKUP(X1419,'Tablas de calculos'!$AZ$4:$BE$11,5,FALSE),"")</f>
        <v/>
      </c>
      <c r="Z1419" s="208" t="str">
        <f>IFERROR(VLOOKUP(X1419,'Tablas de calculos'!$AZ$4:$BE$11,6,FALSE),"")</f>
        <v/>
      </c>
    </row>
    <row r="1420" spans="1:26" ht="45" x14ac:dyDescent="0.25">
      <c r="A1420" s="232" t="s">
        <v>1200</v>
      </c>
      <c r="B1420" s="137">
        <v>13</v>
      </c>
      <c r="C1420" s="205" t="str">
        <f>+VLOOKUP(Tabla9[[#This Row],[Cod. Riesgo]],Tabla_Riesgos[[Número]:[Tipo de Riesgo]],6,FALSE)</f>
        <v>Corrupción</v>
      </c>
      <c r="D1420" s="290" t="s">
        <v>12</v>
      </c>
      <c r="E1420" s="291" t="s">
        <v>15</v>
      </c>
      <c r="F1420" s="292">
        <v>13.01</v>
      </c>
      <c r="G1420" s="293" t="s">
        <v>203</v>
      </c>
      <c r="H1420" s="473"/>
      <c r="I1420" s="232"/>
      <c r="J1420" s="232"/>
      <c r="K1420" s="232"/>
      <c r="L1420" s="232"/>
      <c r="M1420" s="232"/>
      <c r="N1420" s="232"/>
      <c r="O1420" s="232"/>
      <c r="P1420" s="123">
        <f t="shared" si="92"/>
        <v>0</v>
      </c>
      <c r="Q1420" s="208" t="str">
        <f t="shared" si="93"/>
        <v>Debil</v>
      </c>
      <c r="R1420" s="232" t="s">
        <v>516</v>
      </c>
      <c r="S1420" s="224" t="str">
        <f t="shared" si="94"/>
        <v>DebilFuerte</v>
      </c>
      <c r="T1420" s="224">
        <f>IFERROR(VLOOKUP(S1420,'Tablas de calculos'!$AU$16:$AV$24,2,FALSE),"")</f>
        <v>7</v>
      </c>
      <c r="U1420" s="208" t="str">
        <f>IFERROR(VLOOKUP(T1420,'Tablas de calculos'!$AV$16:$AY$24,4),"")</f>
        <v>Débil</v>
      </c>
      <c r="V1420" s="232" t="s">
        <v>576</v>
      </c>
      <c r="W1420" s="232" t="s">
        <v>578</v>
      </c>
      <c r="X1420" s="123" t="str">
        <f t="shared" si="95"/>
        <v>DébilNo disminuyeDirectamente</v>
      </c>
      <c r="Y1420" s="208" t="str">
        <f>IFERROR(VLOOKUP(X1420,'Tablas de calculos'!$AZ$4:$BE$11,5,FALSE),"")</f>
        <v/>
      </c>
      <c r="Z1420" s="208" t="str">
        <f>IFERROR(VLOOKUP(X1420,'Tablas de calculos'!$AZ$4:$BE$11,6,FALSE),"")</f>
        <v/>
      </c>
    </row>
    <row r="1421" spans="1:26" ht="45" x14ac:dyDescent="0.25">
      <c r="A1421" s="232" t="s">
        <v>1200</v>
      </c>
      <c r="B1421" s="137">
        <v>13</v>
      </c>
      <c r="C1421" s="205" t="str">
        <f>+VLOOKUP(Tabla9[[#This Row],[Cod. Riesgo]],Tabla_Riesgos[[Número]:[Tipo de Riesgo]],6,FALSE)</f>
        <v>Corrupción</v>
      </c>
      <c r="D1421" s="290" t="s">
        <v>12</v>
      </c>
      <c r="E1421" s="291" t="s">
        <v>15</v>
      </c>
      <c r="F1421" s="292">
        <v>13.02</v>
      </c>
      <c r="G1421" s="293" t="s">
        <v>185</v>
      </c>
      <c r="H1421" s="473"/>
      <c r="I1421" s="232"/>
      <c r="J1421" s="232"/>
      <c r="K1421" s="232"/>
      <c r="L1421" s="232"/>
      <c r="M1421" s="232"/>
      <c r="N1421" s="232"/>
      <c r="O1421" s="232"/>
      <c r="P1421" s="123">
        <f t="shared" si="92"/>
        <v>0</v>
      </c>
      <c r="Q1421" s="208" t="str">
        <f t="shared" si="93"/>
        <v>Debil</v>
      </c>
      <c r="R1421" s="232" t="s">
        <v>516</v>
      </c>
      <c r="S1421" s="224" t="str">
        <f t="shared" si="94"/>
        <v>DebilFuerte</v>
      </c>
      <c r="T1421" s="224">
        <f>IFERROR(VLOOKUP(S1421,'Tablas de calculos'!$AU$16:$AV$24,2,FALSE),"")</f>
        <v>7</v>
      </c>
      <c r="U1421" s="208" t="str">
        <f>IFERROR(VLOOKUP(T1421,'Tablas de calculos'!$AV$16:$AY$24,4),"")</f>
        <v>Débil</v>
      </c>
      <c r="V1421" s="232" t="s">
        <v>576</v>
      </c>
      <c r="W1421" s="232" t="s">
        <v>578</v>
      </c>
      <c r="X1421" s="123" t="str">
        <f t="shared" si="95"/>
        <v>DébilNo disminuyeDirectamente</v>
      </c>
      <c r="Y1421" s="208" t="str">
        <f>IFERROR(VLOOKUP(X1421,'Tablas de calculos'!$AZ$4:$BE$11,5,FALSE),"")</f>
        <v/>
      </c>
      <c r="Z1421" s="208" t="str">
        <f>IFERROR(VLOOKUP(X1421,'Tablas de calculos'!$AZ$4:$BE$11,6,FALSE),"")</f>
        <v/>
      </c>
    </row>
    <row r="1422" spans="1:26" ht="45" x14ac:dyDescent="0.25">
      <c r="A1422" s="232" t="s">
        <v>1200</v>
      </c>
      <c r="B1422" s="137">
        <v>13</v>
      </c>
      <c r="C1422" s="205" t="str">
        <f>+VLOOKUP(Tabla9[[#This Row],[Cod. Riesgo]],Tabla_Riesgos[[Número]:[Tipo de Riesgo]],6,FALSE)</f>
        <v>Corrupción</v>
      </c>
      <c r="D1422" s="290" t="s">
        <v>12</v>
      </c>
      <c r="E1422" s="291" t="s">
        <v>15</v>
      </c>
      <c r="F1422" s="292">
        <v>13.03</v>
      </c>
      <c r="G1422" s="293" t="s">
        <v>177</v>
      </c>
      <c r="H1422" s="473"/>
      <c r="I1422" s="232"/>
      <c r="J1422" s="232"/>
      <c r="K1422" s="232"/>
      <c r="L1422" s="232"/>
      <c r="M1422" s="232"/>
      <c r="N1422" s="232"/>
      <c r="O1422" s="232"/>
      <c r="P1422" s="123">
        <f t="shared" si="92"/>
        <v>0</v>
      </c>
      <c r="Q1422" s="208" t="str">
        <f t="shared" si="93"/>
        <v>Debil</v>
      </c>
      <c r="R1422" s="232" t="s">
        <v>516</v>
      </c>
      <c r="S1422" s="224" t="str">
        <f t="shared" si="94"/>
        <v>DebilFuerte</v>
      </c>
      <c r="T1422" s="224">
        <f>IFERROR(VLOOKUP(S1422,'Tablas de calculos'!$AU$16:$AV$24,2,FALSE),"")</f>
        <v>7</v>
      </c>
      <c r="U1422" s="208" t="str">
        <f>IFERROR(VLOOKUP(T1422,'Tablas de calculos'!$AV$16:$AY$24,4),"")</f>
        <v>Débil</v>
      </c>
      <c r="V1422" s="232" t="s">
        <v>576</v>
      </c>
      <c r="W1422" s="232" t="s">
        <v>578</v>
      </c>
      <c r="X1422" s="123" t="str">
        <f t="shared" si="95"/>
        <v>DébilNo disminuyeDirectamente</v>
      </c>
      <c r="Y1422" s="208" t="str">
        <f>IFERROR(VLOOKUP(X1422,'Tablas de calculos'!$AZ$4:$BE$11,5,FALSE),"")</f>
        <v/>
      </c>
      <c r="Z1422" s="208" t="str">
        <f>IFERROR(VLOOKUP(X1422,'Tablas de calculos'!$AZ$4:$BE$11,6,FALSE),"")</f>
        <v/>
      </c>
    </row>
    <row r="1423" spans="1:26" ht="60" x14ac:dyDescent="0.25">
      <c r="A1423" s="232" t="s">
        <v>1200</v>
      </c>
      <c r="B1423" s="137">
        <v>14</v>
      </c>
      <c r="C1423" s="205" t="str">
        <f>+VLOOKUP(Tabla9[[#This Row],[Cod. Riesgo]],Tabla_Riesgos[[Número]:[Tipo de Riesgo]],6,FALSE)</f>
        <v>Operativo</v>
      </c>
      <c r="D1423" s="290" t="s">
        <v>35</v>
      </c>
      <c r="E1423" s="291" t="s">
        <v>626</v>
      </c>
      <c r="F1423" s="292">
        <v>14.01</v>
      </c>
      <c r="G1423" s="293" t="s">
        <v>204</v>
      </c>
      <c r="H1423" s="473"/>
      <c r="I1423" s="232"/>
      <c r="J1423" s="232"/>
      <c r="K1423" s="232"/>
      <c r="L1423" s="232"/>
      <c r="M1423" s="232"/>
      <c r="N1423" s="232"/>
      <c r="O1423" s="232"/>
      <c r="P1423" s="123">
        <f t="shared" si="92"/>
        <v>0</v>
      </c>
      <c r="Q1423" s="208" t="str">
        <f t="shared" si="93"/>
        <v>Debil</v>
      </c>
      <c r="R1423" s="232" t="s">
        <v>516</v>
      </c>
      <c r="S1423" s="224" t="str">
        <f t="shared" si="94"/>
        <v>DebilFuerte</v>
      </c>
      <c r="T1423" s="224">
        <f>IFERROR(VLOOKUP(S1423,'Tablas de calculos'!$AU$16:$AV$24,2,FALSE),"")</f>
        <v>7</v>
      </c>
      <c r="U1423" s="208" t="str">
        <f>IFERROR(VLOOKUP(T1423,'Tablas de calculos'!$AV$16:$AY$24,4),"")</f>
        <v>Débil</v>
      </c>
      <c r="V1423" s="232" t="s">
        <v>576</v>
      </c>
      <c r="W1423" s="232" t="s">
        <v>578</v>
      </c>
      <c r="X1423" s="123" t="str">
        <f t="shared" si="95"/>
        <v>DébilNo disminuyeDirectamente</v>
      </c>
      <c r="Y1423" s="208" t="str">
        <f>IFERROR(VLOOKUP(X1423,'Tablas de calculos'!$AZ$4:$BE$11,5,FALSE),"")</f>
        <v/>
      </c>
      <c r="Z1423" s="208" t="str">
        <f>IFERROR(VLOOKUP(X1423,'Tablas de calculos'!$AZ$4:$BE$11,6,FALSE),"")</f>
        <v/>
      </c>
    </row>
    <row r="1424" spans="1:26" ht="75" x14ac:dyDescent="0.25">
      <c r="A1424" s="232" t="s">
        <v>1200</v>
      </c>
      <c r="B1424" s="137">
        <v>14</v>
      </c>
      <c r="C1424" s="205" t="str">
        <f>+VLOOKUP(Tabla9[[#This Row],[Cod. Riesgo]],Tabla_Riesgos[[Número]:[Tipo de Riesgo]],6,FALSE)</f>
        <v>Operativo</v>
      </c>
      <c r="D1424" s="290" t="s">
        <v>35</v>
      </c>
      <c r="E1424" s="291" t="s">
        <v>626</v>
      </c>
      <c r="F1424" s="292">
        <v>14.02</v>
      </c>
      <c r="G1424" s="293" t="s">
        <v>205</v>
      </c>
      <c r="H1424" s="473"/>
      <c r="I1424" s="232"/>
      <c r="J1424" s="232"/>
      <c r="K1424" s="232"/>
      <c r="L1424" s="232"/>
      <c r="M1424" s="232"/>
      <c r="N1424" s="232"/>
      <c r="O1424" s="232"/>
      <c r="P1424" s="123">
        <f t="shared" si="92"/>
        <v>0</v>
      </c>
      <c r="Q1424" s="208" t="str">
        <f t="shared" si="93"/>
        <v>Debil</v>
      </c>
      <c r="R1424" s="232" t="s">
        <v>516</v>
      </c>
      <c r="S1424" s="224" t="str">
        <f t="shared" si="94"/>
        <v>DebilFuerte</v>
      </c>
      <c r="T1424" s="224">
        <f>IFERROR(VLOOKUP(S1424,'Tablas de calculos'!$AU$16:$AV$24,2,FALSE),"")</f>
        <v>7</v>
      </c>
      <c r="U1424" s="208" t="str">
        <f>IFERROR(VLOOKUP(T1424,'Tablas de calculos'!$AV$16:$AY$24,4),"")</f>
        <v>Débil</v>
      </c>
      <c r="V1424" s="232" t="s">
        <v>576</v>
      </c>
      <c r="W1424" s="232" t="s">
        <v>578</v>
      </c>
      <c r="X1424" s="123" t="str">
        <f t="shared" si="95"/>
        <v>DébilNo disminuyeDirectamente</v>
      </c>
      <c r="Y1424" s="208" t="str">
        <f>IFERROR(VLOOKUP(X1424,'Tablas de calculos'!$AZ$4:$BE$11,5,FALSE),"")</f>
        <v/>
      </c>
      <c r="Z1424" s="208" t="str">
        <f>IFERROR(VLOOKUP(X1424,'Tablas de calculos'!$AZ$4:$BE$11,6,FALSE),"")</f>
        <v/>
      </c>
    </row>
    <row r="1425" spans="1:26" ht="45" x14ac:dyDescent="0.25">
      <c r="A1425" s="232" t="s">
        <v>1200</v>
      </c>
      <c r="B1425" s="137">
        <v>14</v>
      </c>
      <c r="C1425" s="205" t="str">
        <f>+VLOOKUP(Tabla9[[#This Row],[Cod. Riesgo]],Tabla_Riesgos[[Número]:[Tipo de Riesgo]],6,FALSE)</f>
        <v>Operativo</v>
      </c>
      <c r="D1425" s="290" t="s">
        <v>35</v>
      </c>
      <c r="E1425" s="291" t="s">
        <v>626</v>
      </c>
      <c r="F1425" s="292">
        <v>14.03</v>
      </c>
      <c r="G1425" s="293" t="s">
        <v>206</v>
      </c>
      <c r="H1425" s="473"/>
      <c r="I1425" s="232"/>
      <c r="J1425" s="232"/>
      <c r="K1425" s="232"/>
      <c r="L1425" s="232"/>
      <c r="M1425" s="232"/>
      <c r="N1425" s="232"/>
      <c r="O1425" s="232"/>
      <c r="P1425" s="123">
        <f t="shared" si="92"/>
        <v>0</v>
      </c>
      <c r="Q1425" s="208" t="str">
        <f t="shared" si="93"/>
        <v>Debil</v>
      </c>
      <c r="R1425" s="232" t="s">
        <v>516</v>
      </c>
      <c r="S1425" s="224" t="str">
        <f t="shared" si="94"/>
        <v>DebilFuerte</v>
      </c>
      <c r="T1425" s="224">
        <f>IFERROR(VLOOKUP(S1425,'Tablas de calculos'!$AU$16:$AV$24,2,FALSE),"")</f>
        <v>7</v>
      </c>
      <c r="U1425" s="208" t="str">
        <f>IFERROR(VLOOKUP(T1425,'Tablas de calculos'!$AV$16:$AY$24,4),"")</f>
        <v>Débil</v>
      </c>
      <c r="V1425" s="232" t="s">
        <v>576</v>
      </c>
      <c r="W1425" s="232" t="s">
        <v>578</v>
      </c>
      <c r="X1425" s="123" t="str">
        <f t="shared" si="95"/>
        <v>DébilNo disminuyeDirectamente</v>
      </c>
      <c r="Y1425" s="208" t="str">
        <f>IFERROR(VLOOKUP(X1425,'Tablas de calculos'!$AZ$4:$BE$11,5,FALSE),"")</f>
        <v/>
      </c>
      <c r="Z1425" s="208" t="str">
        <f>IFERROR(VLOOKUP(X1425,'Tablas de calculos'!$AZ$4:$BE$11,6,FALSE),"")</f>
        <v/>
      </c>
    </row>
    <row r="1426" spans="1:26" ht="45" x14ac:dyDescent="0.25">
      <c r="A1426" s="232" t="s">
        <v>1200</v>
      </c>
      <c r="B1426" s="137">
        <v>15</v>
      </c>
      <c r="C1426" s="205" t="str">
        <f>+VLOOKUP(Tabla9[[#This Row],[Cod. Riesgo]],Tabla_Riesgos[[Número]:[Tipo de Riesgo]],6,FALSE)</f>
        <v>Operativo</v>
      </c>
      <c r="D1426" s="290" t="s">
        <v>38</v>
      </c>
      <c r="E1426" s="291" t="s">
        <v>17</v>
      </c>
      <c r="F1426" s="292">
        <v>15.01</v>
      </c>
      <c r="G1426" s="293" t="s">
        <v>1228</v>
      </c>
      <c r="H1426" s="473" t="s">
        <v>544</v>
      </c>
      <c r="I1426" s="232" t="s">
        <v>486</v>
      </c>
      <c r="J1426" s="232" t="s">
        <v>490</v>
      </c>
      <c r="K1426" s="232" t="s">
        <v>494</v>
      </c>
      <c r="L1426" s="232" t="s">
        <v>498</v>
      </c>
      <c r="M1426" s="232" t="s">
        <v>503</v>
      </c>
      <c r="N1426" s="232" t="s">
        <v>508</v>
      </c>
      <c r="O1426" s="232" t="s">
        <v>512</v>
      </c>
      <c r="P1426" s="123">
        <f t="shared" si="92"/>
        <v>100</v>
      </c>
      <c r="Q1426" s="208" t="str">
        <f t="shared" si="93"/>
        <v>Fuerte</v>
      </c>
      <c r="R1426" s="232" t="s">
        <v>516</v>
      </c>
      <c r="S1426" s="224" t="str">
        <f t="shared" si="94"/>
        <v>FuerteFuerte</v>
      </c>
      <c r="T1426" s="224">
        <f>IFERROR(VLOOKUP(S1426,'Tablas de calculos'!$AU$16:$AV$24,2,FALSE),"")</f>
        <v>1</v>
      </c>
      <c r="U1426" s="208" t="str">
        <f>IFERROR(VLOOKUP(T1426,'Tablas de calculos'!$AV$16:$AY$24,4),"")</f>
        <v>Fuerte</v>
      </c>
      <c r="V1426" s="232" t="s">
        <v>578</v>
      </c>
      <c r="W1426" s="232" t="s">
        <v>578</v>
      </c>
      <c r="X1426" s="123" t="str">
        <f t="shared" si="95"/>
        <v>FuerteDirectamenteDirectamente</v>
      </c>
      <c r="Y1426" s="208">
        <f>IFERROR(VLOOKUP(X1426,'Tablas de calculos'!$AZ$4:$BE$11,5,FALSE),"")</f>
        <v>2</v>
      </c>
      <c r="Z1426" s="208">
        <f>IFERROR(VLOOKUP(X1426,'Tablas de calculos'!$AZ$4:$BE$11,6,FALSE),"")</f>
        <v>2</v>
      </c>
    </row>
    <row r="1427" spans="1:26" ht="60" x14ac:dyDescent="0.25">
      <c r="A1427" s="232" t="s">
        <v>1200</v>
      </c>
      <c r="B1427" s="137">
        <v>15</v>
      </c>
      <c r="C1427" s="205" t="str">
        <f>+VLOOKUP(Tabla9[[#This Row],[Cod. Riesgo]],Tabla_Riesgos[[Número]:[Tipo de Riesgo]],6,FALSE)</f>
        <v>Operativo</v>
      </c>
      <c r="D1427" s="290" t="s">
        <v>38</v>
      </c>
      <c r="E1427" s="291" t="s">
        <v>17</v>
      </c>
      <c r="F1427" s="292">
        <v>15.02</v>
      </c>
      <c r="G1427" s="293" t="s">
        <v>1229</v>
      </c>
      <c r="H1427" s="473" t="s">
        <v>544</v>
      </c>
      <c r="I1427" s="232" t="s">
        <v>486</v>
      </c>
      <c r="J1427" s="232" t="s">
        <v>490</v>
      </c>
      <c r="K1427" s="232" t="s">
        <v>494</v>
      </c>
      <c r="L1427" s="232" t="s">
        <v>498</v>
      </c>
      <c r="M1427" s="232" t="s">
        <v>503</v>
      </c>
      <c r="N1427" s="232" t="s">
        <v>508</v>
      </c>
      <c r="O1427" s="232" t="s">
        <v>512</v>
      </c>
      <c r="P1427" s="123">
        <f t="shared" si="92"/>
        <v>100</v>
      </c>
      <c r="Q1427" s="208" t="str">
        <f t="shared" si="93"/>
        <v>Fuerte</v>
      </c>
      <c r="R1427" s="232" t="s">
        <v>516</v>
      </c>
      <c r="S1427" s="224" t="str">
        <f t="shared" si="94"/>
        <v>FuerteFuerte</v>
      </c>
      <c r="T1427" s="224">
        <f>IFERROR(VLOOKUP(S1427,'Tablas de calculos'!$AU$16:$AV$24,2,FALSE),"")</f>
        <v>1</v>
      </c>
      <c r="U1427" s="208" t="str">
        <f>IFERROR(VLOOKUP(T1427,'Tablas de calculos'!$AV$16:$AY$24,4),"")</f>
        <v>Fuerte</v>
      </c>
      <c r="V1427" s="232" t="s">
        <v>578</v>
      </c>
      <c r="W1427" s="232" t="s">
        <v>578</v>
      </c>
      <c r="X1427" s="123" t="str">
        <f t="shared" si="95"/>
        <v>FuerteDirectamenteDirectamente</v>
      </c>
      <c r="Y1427" s="208">
        <f>IFERROR(VLOOKUP(X1427,'Tablas de calculos'!$AZ$4:$BE$11,5,FALSE),"")</f>
        <v>2</v>
      </c>
      <c r="Z1427" s="208">
        <f>IFERROR(VLOOKUP(X1427,'Tablas de calculos'!$AZ$4:$BE$11,6,FALSE),"")</f>
        <v>2</v>
      </c>
    </row>
    <row r="1428" spans="1:26" ht="60" x14ac:dyDescent="0.25">
      <c r="A1428" s="232" t="s">
        <v>1200</v>
      </c>
      <c r="B1428" s="137">
        <v>15</v>
      </c>
      <c r="C1428" s="205" t="str">
        <f>+VLOOKUP(Tabla9[[#This Row],[Cod. Riesgo]],Tabla_Riesgos[[Número]:[Tipo de Riesgo]],6,FALSE)</f>
        <v>Operativo</v>
      </c>
      <c r="D1428" s="290" t="s">
        <v>38</v>
      </c>
      <c r="E1428" s="291" t="s">
        <v>17</v>
      </c>
      <c r="F1428" s="292">
        <v>15.03</v>
      </c>
      <c r="G1428" s="293" t="s">
        <v>1230</v>
      </c>
      <c r="H1428" s="473" t="s">
        <v>544</v>
      </c>
      <c r="I1428" s="232" t="s">
        <v>486</v>
      </c>
      <c r="J1428" s="232" t="s">
        <v>490</v>
      </c>
      <c r="K1428" s="232" t="s">
        <v>494</v>
      </c>
      <c r="L1428" s="232" t="s">
        <v>498</v>
      </c>
      <c r="M1428" s="232" t="s">
        <v>503</v>
      </c>
      <c r="N1428" s="232" t="s">
        <v>508</v>
      </c>
      <c r="O1428" s="232" t="s">
        <v>512</v>
      </c>
      <c r="P1428" s="123">
        <f t="shared" si="92"/>
        <v>100</v>
      </c>
      <c r="Q1428" s="208" t="str">
        <f t="shared" si="93"/>
        <v>Fuerte</v>
      </c>
      <c r="R1428" s="232" t="s">
        <v>516</v>
      </c>
      <c r="S1428" s="224" t="str">
        <f t="shared" si="94"/>
        <v>FuerteFuerte</v>
      </c>
      <c r="T1428" s="224">
        <f>IFERROR(VLOOKUP(S1428,'Tablas de calculos'!$AU$16:$AV$24,2,FALSE),"")</f>
        <v>1</v>
      </c>
      <c r="U1428" s="208" t="str">
        <f>IFERROR(VLOOKUP(T1428,'Tablas de calculos'!$AV$16:$AY$24,4),"")</f>
        <v>Fuerte</v>
      </c>
      <c r="V1428" s="232" t="s">
        <v>578</v>
      </c>
      <c r="W1428" s="232" t="s">
        <v>578</v>
      </c>
      <c r="X1428" s="123" t="str">
        <f t="shared" si="95"/>
        <v>FuerteDirectamenteDirectamente</v>
      </c>
      <c r="Y1428" s="208">
        <f>IFERROR(VLOOKUP(X1428,'Tablas de calculos'!$AZ$4:$BE$11,5,FALSE),"")</f>
        <v>2</v>
      </c>
      <c r="Z1428" s="208">
        <f>IFERROR(VLOOKUP(X1428,'Tablas de calculos'!$AZ$4:$BE$11,6,FALSE),"")</f>
        <v>2</v>
      </c>
    </row>
    <row r="1429" spans="1:26" ht="45" x14ac:dyDescent="0.25">
      <c r="A1429" s="232" t="s">
        <v>1200</v>
      </c>
      <c r="B1429" s="137">
        <v>16</v>
      </c>
      <c r="C1429" s="205" t="str">
        <f>+VLOOKUP(Tabla9[[#This Row],[Cod. Riesgo]],Tabla_Riesgos[[Número]:[Tipo de Riesgo]],6,FALSE)</f>
        <v>Estratégico</v>
      </c>
      <c r="D1429" s="290" t="s">
        <v>33</v>
      </c>
      <c r="E1429" s="291" t="s">
        <v>19</v>
      </c>
      <c r="F1429" s="292">
        <v>16.010000000000002</v>
      </c>
      <c r="G1429" s="293" t="s">
        <v>210</v>
      </c>
      <c r="H1429" s="473"/>
      <c r="I1429" s="232"/>
      <c r="J1429" s="232"/>
      <c r="K1429" s="232"/>
      <c r="L1429" s="232"/>
      <c r="M1429" s="232"/>
      <c r="N1429" s="232"/>
      <c r="O1429" s="232"/>
      <c r="P1429" s="123">
        <f t="shared" si="92"/>
        <v>0</v>
      </c>
      <c r="Q1429" s="208" t="str">
        <f t="shared" si="93"/>
        <v>Debil</v>
      </c>
      <c r="R1429" s="232" t="s">
        <v>516</v>
      </c>
      <c r="S1429" s="224" t="str">
        <f t="shared" si="94"/>
        <v>DebilFuerte</v>
      </c>
      <c r="T1429" s="224">
        <f>IFERROR(VLOOKUP(S1429,'Tablas de calculos'!$AU$16:$AV$24,2,FALSE),"")</f>
        <v>7</v>
      </c>
      <c r="U1429" s="208" t="str">
        <f>IFERROR(VLOOKUP(T1429,'Tablas de calculos'!$AV$16:$AY$24,4),"")</f>
        <v>Débil</v>
      </c>
      <c r="V1429" s="232" t="s">
        <v>576</v>
      </c>
      <c r="W1429" s="232" t="s">
        <v>578</v>
      </c>
      <c r="X1429" s="123" t="str">
        <f t="shared" si="95"/>
        <v>DébilNo disminuyeDirectamente</v>
      </c>
      <c r="Y1429" s="208" t="str">
        <f>IFERROR(VLOOKUP(X1429,'Tablas de calculos'!$AZ$4:$BE$11,5,FALSE),"")</f>
        <v/>
      </c>
      <c r="Z1429" s="208" t="str">
        <f>IFERROR(VLOOKUP(X1429,'Tablas de calculos'!$AZ$4:$BE$11,6,FALSE),"")</f>
        <v/>
      </c>
    </row>
    <row r="1430" spans="1:26" ht="60" x14ac:dyDescent="0.25">
      <c r="A1430" s="232" t="s">
        <v>1200</v>
      </c>
      <c r="B1430" s="137">
        <v>16</v>
      </c>
      <c r="C1430" s="205" t="str">
        <f>+VLOOKUP(Tabla9[[#This Row],[Cod. Riesgo]],Tabla_Riesgos[[Número]:[Tipo de Riesgo]],6,FALSE)</f>
        <v>Estratégico</v>
      </c>
      <c r="D1430" s="290" t="s">
        <v>33</v>
      </c>
      <c r="E1430" s="291" t="s">
        <v>19</v>
      </c>
      <c r="F1430" s="292">
        <v>16.020000000000003</v>
      </c>
      <c r="G1430" s="293" t="s">
        <v>211</v>
      </c>
      <c r="H1430" s="473"/>
      <c r="I1430" s="232"/>
      <c r="J1430" s="232"/>
      <c r="K1430" s="232"/>
      <c r="L1430" s="232"/>
      <c r="M1430" s="232"/>
      <c r="N1430" s="232"/>
      <c r="O1430" s="232"/>
      <c r="P1430" s="123">
        <f t="shared" si="92"/>
        <v>0</v>
      </c>
      <c r="Q1430" s="208" t="str">
        <f t="shared" si="93"/>
        <v>Debil</v>
      </c>
      <c r="R1430" s="232" t="s">
        <v>516</v>
      </c>
      <c r="S1430" s="224" t="str">
        <f t="shared" si="94"/>
        <v>DebilFuerte</v>
      </c>
      <c r="T1430" s="224">
        <f>IFERROR(VLOOKUP(S1430,'Tablas de calculos'!$AU$16:$AV$24,2,FALSE),"")</f>
        <v>7</v>
      </c>
      <c r="U1430" s="208" t="str">
        <f>IFERROR(VLOOKUP(T1430,'Tablas de calculos'!$AV$16:$AY$24,4),"")</f>
        <v>Débil</v>
      </c>
      <c r="V1430" s="232" t="s">
        <v>576</v>
      </c>
      <c r="W1430" s="232" t="s">
        <v>578</v>
      </c>
      <c r="X1430" s="123" t="str">
        <f t="shared" si="95"/>
        <v>DébilNo disminuyeDirectamente</v>
      </c>
      <c r="Y1430" s="208" t="str">
        <f>IFERROR(VLOOKUP(X1430,'Tablas de calculos'!$AZ$4:$BE$11,5,FALSE),"")</f>
        <v/>
      </c>
      <c r="Z1430" s="208" t="str">
        <f>IFERROR(VLOOKUP(X1430,'Tablas de calculos'!$AZ$4:$BE$11,6,FALSE),"")</f>
        <v/>
      </c>
    </row>
    <row r="1431" spans="1:26" ht="45" x14ac:dyDescent="0.25">
      <c r="A1431" s="232" t="s">
        <v>1200</v>
      </c>
      <c r="B1431" s="137">
        <v>16</v>
      </c>
      <c r="C1431" s="205" t="str">
        <f>+VLOOKUP(Tabla9[[#This Row],[Cod. Riesgo]],Tabla_Riesgos[[Número]:[Tipo de Riesgo]],6,FALSE)</f>
        <v>Estratégico</v>
      </c>
      <c r="D1431" s="290" t="s">
        <v>33</v>
      </c>
      <c r="E1431" s="291" t="s">
        <v>19</v>
      </c>
      <c r="F1431" s="292">
        <v>16.030000000000005</v>
      </c>
      <c r="G1431" s="293" t="s">
        <v>212</v>
      </c>
      <c r="H1431" s="473"/>
      <c r="I1431" s="232"/>
      <c r="J1431" s="232"/>
      <c r="K1431" s="232"/>
      <c r="L1431" s="232"/>
      <c r="M1431" s="232"/>
      <c r="N1431" s="232"/>
      <c r="O1431" s="232"/>
      <c r="P1431" s="123">
        <f t="shared" si="92"/>
        <v>0</v>
      </c>
      <c r="Q1431" s="208" t="str">
        <f t="shared" si="93"/>
        <v>Debil</v>
      </c>
      <c r="R1431" s="232" t="s">
        <v>516</v>
      </c>
      <c r="S1431" s="224" t="str">
        <f t="shared" si="94"/>
        <v>DebilFuerte</v>
      </c>
      <c r="T1431" s="224">
        <f>IFERROR(VLOOKUP(S1431,'Tablas de calculos'!$AU$16:$AV$24,2,FALSE),"")</f>
        <v>7</v>
      </c>
      <c r="U1431" s="208" t="str">
        <f>IFERROR(VLOOKUP(T1431,'Tablas de calculos'!$AV$16:$AY$24,4),"")</f>
        <v>Débil</v>
      </c>
      <c r="V1431" s="232" t="s">
        <v>576</v>
      </c>
      <c r="W1431" s="232" t="s">
        <v>578</v>
      </c>
      <c r="X1431" s="123" t="str">
        <f t="shared" si="95"/>
        <v>DébilNo disminuyeDirectamente</v>
      </c>
      <c r="Y1431" s="208" t="str">
        <f>IFERROR(VLOOKUP(X1431,'Tablas de calculos'!$AZ$4:$BE$11,5,FALSE),"")</f>
        <v/>
      </c>
      <c r="Z1431" s="208" t="str">
        <f>IFERROR(VLOOKUP(X1431,'Tablas de calculos'!$AZ$4:$BE$11,6,FALSE),"")</f>
        <v/>
      </c>
    </row>
    <row r="1432" spans="1:26" ht="45" x14ac:dyDescent="0.25">
      <c r="A1432" s="232" t="s">
        <v>1200</v>
      </c>
      <c r="B1432" s="137">
        <v>17</v>
      </c>
      <c r="C1432" s="205" t="str">
        <f>+VLOOKUP(Tabla9[[#This Row],[Cod. Riesgo]],Tabla_Riesgos[[Número]:[Tipo de Riesgo]],6,FALSE)</f>
        <v>Operativo</v>
      </c>
      <c r="D1432" s="290" t="s">
        <v>43</v>
      </c>
      <c r="E1432" s="291" t="s">
        <v>20</v>
      </c>
      <c r="F1432" s="292">
        <v>17.010000000000002</v>
      </c>
      <c r="G1432" s="293" t="s">
        <v>213</v>
      </c>
      <c r="H1432" s="473"/>
      <c r="I1432" s="232"/>
      <c r="J1432" s="232"/>
      <c r="K1432" s="232"/>
      <c r="L1432" s="232"/>
      <c r="M1432" s="232"/>
      <c r="N1432" s="232"/>
      <c r="O1432" s="232"/>
      <c r="P1432" s="123">
        <f t="shared" si="92"/>
        <v>0</v>
      </c>
      <c r="Q1432" s="208" t="str">
        <f t="shared" si="93"/>
        <v>Debil</v>
      </c>
      <c r="R1432" s="232" t="s">
        <v>516</v>
      </c>
      <c r="S1432" s="224" t="str">
        <f t="shared" si="94"/>
        <v>DebilFuerte</v>
      </c>
      <c r="T1432" s="224">
        <f>IFERROR(VLOOKUP(S1432,'Tablas de calculos'!$AU$16:$AV$24,2,FALSE),"")</f>
        <v>7</v>
      </c>
      <c r="U1432" s="208" t="str">
        <f>IFERROR(VLOOKUP(T1432,'Tablas de calculos'!$AV$16:$AY$24,4),"")</f>
        <v>Débil</v>
      </c>
      <c r="V1432" s="232" t="s">
        <v>576</v>
      </c>
      <c r="W1432" s="232" t="s">
        <v>578</v>
      </c>
      <c r="X1432" s="123" t="str">
        <f t="shared" si="95"/>
        <v>DébilNo disminuyeDirectamente</v>
      </c>
      <c r="Y1432" s="208" t="str">
        <f>IFERROR(VLOOKUP(X1432,'Tablas de calculos'!$AZ$4:$BE$11,5,FALSE),"")</f>
        <v/>
      </c>
      <c r="Z1432" s="208" t="str">
        <f>IFERROR(VLOOKUP(X1432,'Tablas de calculos'!$AZ$4:$BE$11,6,FALSE),"")</f>
        <v/>
      </c>
    </row>
    <row r="1433" spans="1:26" ht="60" x14ac:dyDescent="0.25">
      <c r="A1433" s="232" t="s">
        <v>1200</v>
      </c>
      <c r="B1433" s="137">
        <v>17</v>
      </c>
      <c r="C1433" s="205" t="str">
        <f>+VLOOKUP(Tabla9[[#This Row],[Cod. Riesgo]],Tabla_Riesgos[[Número]:[Tipo de Riesgo]],6,FALSE)</f>
        <v>Operativo</v>
      </c>
      <c r="D1433" s="290" t="s">
        <v>43</v>
      </c>
      <c r="E1433" s="291" t="s">
        <v>20</v>
      </c>
      <c r="F1433" s="292">
        <v>17.020000000000003</v>
      </c>
      <c r="G1433" s="293" t="s">
        <v>214</v>
      </c>
      <c r="H1433" s="473"/>
      <c r="I1433" s="232"/>
      <c r="J1433" s="232"/>
      <c r="K1433" s="232"/>
      <c r="L1433" s="232"/>
      <c r="M1433" s="232"/>
      <c r="N1433" s="232"/>
      <c r="O1433" s="232"/>
      <c r="P1433" s="123">
        <f t="shared" si="92"/>
        <v>0</v>
      </c>
      <c r="Q1433" s="208" t="str">
        <f t="shared" si="93"/>
        <v>Debil</v>
      </c>
      <c r="R1433" s="232" t="s">
        <v>516</v>
      </c>
      <c r="S1433" s="224" t="str">
        <f t="shared" si="94"/>
        <v>DebilFuerte</v>
      </c>
      <c r="T1433" s="224">
        <f>IFERROR(VLOOKUP(S1433,'Tablas de calculos'!$AU$16:$AV$24,2,FALSE),"")</f>
        <v>7</v>
      </c>
      <c r="U1433" s="208" t="str">
        <f>IFERROR(VLOOKUP(T1433,'Tablas de calculos'!$AV$16:$AY$24,4),"")</f>
        <v>Débil</v>
      </c>
      <c r="V1433" s="232" t="s">
        <v>576</v>
      </c>
      <c r="W1433" s="232" t="s">
        <v>578</v>
      </c>
      <c r="X1433" s="123" t="str">
        <f t="shared" si="95"/>
        <v>DébilNo disminuyeDirectamente</v>
      </c>
      <c r="Y1433" s="208" t="str">
        <f>IFERROR(VLOOKUP(X1433,'Tablas de calculos'!$AZ$4:$BE$11,5,FALSE),"")</f>
        <v/>
      </c>
      <c r="Z1433" s="208" t="str">
        <f>IFERROR(VLOOKUP(X1433,'Tablas de calculos'!$AZ$4:$BE$11,6,FALSE),"")</f>
        <v/>
      </c>
    </row>
    <row r="1434" spans="1:26" ht="60" x14ac:dyDescent="0.25">
      <c r="A1434" s="232" t="s">
        <v>1200</v>
      </c>
      <c r="B1434" s="137">
        <v>18</v>
      </c>
      <c r="C1434" s="205" t="str">
        <f>+VLOOKUP(Tabla9[[#This Row],[Cod. Riesgo]],Tabla_Riesgos[[Número]:[Tipo de Riesgo]],6,FALSE)</f>
        <v>Estratégico</v>
      </c>
      <c r="D1434" s="290" t="s">
        <v>12</v>
      </c>
      <c r="E1434" s="291" t="s">
        <v>21</v>
      </c>
      <c r="F1434" s="292">
        <v>18.010000000000002</v>
      </c>
      <c r="G1434" s="293" t="s">
        <v>215</v>
      </c>
      <c r="H1434" s="473"/>
      <c r="I1434" s="232"/>
      <c r="J1434" s="232"/>
      <c r="K1434" s="232"/>
      <c r="L1434" s="232"/>
      <c r="M1434" s="232"/>
      <c r="N1434" s="232"/>
      <c r="O1434" s="232"/>
      <c r="P1434" s="123">
        <f t="shared" si="92"/>
        <v>0</v>
      </c>
      <c r="Q1434" s="208" t="str">
        <f t="shared" si="93"/>
        <v>Debil</v>
      </c>
      <c r="R1434" s="232" t="s">
        <v>516</v>
      </c>
      <c r="S1434" s="224" t="str">
        <f t="shared" si="94"/>
        <v>DebilFuerte</v>
      </c>
      <c r="T1434" s="224">
        <f>IFERROR(VLOOKUP(S1434,'Tablas de calculos'!$AU$16:$AV$24,2,FALSE),"")</f>
        <v>7</v>
      </c>
      <c r="U1434" s="208" t="str">
        <f>IFERROR(VLOOKUP(T1434,'Tablas de calculos'!$AV$16:$AY$24,4),"")</f>
        <v>Débil</v>
      </c>
      <c r="V1434" s="232" t="s">
        <v>576</v>
      </c>
      <c r="W1434" s="232" t="s">
        <v>578</v>
      </c>
      <c r="X1434" s="123" t="str">
        <f t="shared" si="95"/>
        <v>DébilNo disminuyeDirectamente</v>
      </c>
      <c r="Y1434" s="208" t="str">
        <f>IFERROR(VLOOKUP(X1434,'Tablas de calculos'!$AZ$4:$BE$11,5,FALSE),"")</f>
        <v/>
      </c>
      <c r="Z1434" s="208" t="str">
        <f>IFERROR(VLOOKUP(X1434,'Tablas de calculos'!$AZ$4:$BE$11,6,FALSE),"")</f>
        <v/>
      </c>
    </row>
    <row r="1435" spans="1:26" ht="60" x14ac:dyDescent="0.25">
      <c r="A1435" s="232" t="s">
        <v>1200</v>
      </c>
      <c r="B1435" s="137">
        <v>18</v>
      </c>
      <c r="C1435" s="205" t="str">
        <f>+VLOOKUP(Tabla9[[#This Row],[Cod. Riesgo]],Tabla_Riesgos[[Número]:[Tipo de Riesgo]],6,FALSE)</f>
        <v>Estratégico</v>
      </c>
      <c r="D1435" s="290" t="s">
        <v>12</v>
      </c>
      <c r="E1435" s="291" t="s">
        <v>21</v>
      </c>
      <c r="F1435" s="292">
        <v>18.020000000000003</v>
      </c>
      <c r="G1435" s="293" t="s">
        <v>216</v>
      </c>
      <c r="H1435" s="473"/>
      <c r="I1435" s="232"/>
      <c r="J1435" s="232"/>
      <c r="K1435" s="232"/>
      <c r="L1435" s="232"/>
      <c r="M1435" s="232"/>
      <c r="N1435" s="232"/>
      <c r="O1435" s="232"/>
      <c r="P1435" s="123">
        <f t="shared" si="92"/>
        <v>0</v>
      </c>
      <c r="Q1435" s="208" t="str">
        <f t="shared" si="93"/>
        <v>Debil</v>
      </c>
      <c r="R1435" s="232" t="s">
        <v>516</v>
      </c>
      <c r="S1435" s="224" t="str">
        <f t="shared" si="94"/>
        <v>DebilFuerte</v>
      </c>
      <c r="T1435" s="224">
        <f>IFERROR(VLOOKUP(S1435,'Tablas de calculos'!$AU$16:$AV$24,2,FALSE),"")</f>
        <v>7</v>
      </c>
      <c r="U1435" s="208" t="str">
        <f>IFERROR(VLOOKUP(T1435,'Tablas de calculos'!$AV$16:$AY$24,4),"")</f>
        <v>Débil</v>
      </c>
      <c r="V1435" s="232" t="s">
        <v>576</v>
      </c>
      <c r="W1435" s="232" t="s">
        <v>578</v>
      </c>
      <c r="X1435" s="123" t="str">
        <f t="shared" si="95"/>
        <v>DébilNo disminuyeDirectamente</v>
      </c>
      <c r="Y1435" s="208" t="str">
        <f>IFERROR(VLOOKUP(X1435,'Tablas de calculos'!$AZ$4:$BE$11,5,FALSE),"")</f>
        <v/>
      </c>
      <c r="Z1435" s="208" t="str">
        <f>IFERROR(VLOOKUP(X1435,'Tablas de calculos'!$AZ$4:$BE$11,6,FALSE),"")</f>
        <v/>
      </c>
    </row>
    <row r="1436" spans="1:26" ht="45" x14ac:dyDescent="0.25">
      <c r="A1436" s="232" t="s">
        <v>1200</v>
      </c>
      <c r="B1436" s="137">
        <v>18</v>
      </c>
      <c r="C1436" s="205" t="str">
        <f>+VLOOKUP(Tabla9[[#This Row],[Cod. Riesgo]],Tabla_Riesgos[[Número]:[Tipo de Riesgo]],6,FALSE)</f>
        <v>Estratégico</v>
      </c>
      <c r="D1436" s="290" t="s">
        <v>12</v>
      </c>
      <c r="E1436" s="291" t="s">
        <v>21</v>
      </c>
      <c r="F1436" s="292">
        <v>18.030000000000005</v>
      </c>
      <c r="G1436" s="293" t="s">
        <v>217</v>
      </c>
      <c r="H1436" s="473"/>
      <c r="I1436" s="232"/>
      <c r="J1436" s="232"/>
      <c r="K1436" s="232"/>
      <c r="L1436" s="232"/>
      <c r="M1436" s="232"/>
      <c r="N1436" s="232"/>
      <c r="O1436" s="232"/>
      <c r="P1436" s="123">
        <f t="shared" si="92"/>
        <v>0</v>
      </c>
      <c r="Q1436" s="208" t="str">
        <f t="shared" si="93"/>
        <v>Debil</v>
      </c>
      <c r="R1436" s="232" t="s">
        <v>516</v>
      </c>
      <c r="S1436" s="224" t="str">
        <f t="shared" si="94"/>
        <v>DebilFuerte</v>
      </c>
      <c r="T1436" s="224">
        <f>IFERROR(VLOOKUP(S1436,'Tablas de calculos'!$AU$16:$AV$24,2,FALSE),"")</f>
        <v>7</v>
      </c>
      <c r="U1436" s="208" t="str">
        <f>IFERROR(VLOOKUP(T1436,'Tablas de calculos'!$AV$16:$AY$24,4),"")</f>
        <v>Débil</v>
      </c>
      <c r="V1436" s="232" t="s">
        <v>576</v>
      </c>
      <c r="W1436" s="232" t="s">
        <v>578</v>
      </c>
      <c r="X1436" s="123" t="str">
        <f t="shared" si="95"/>
        <v>DébilNo disminuyeDirectamente</v>
      </c>
      <c r="Y1436" s="208" t="str">
        <f>IFERROR(VLOOKUP(X1436,'Tablas de calculos'!$AZ$4:$BE$11,5,FALSE),"")</f>
        <v/>
      </c>
      <c r="Z1436" s="208" t="str">
        <f>IFERROR(VLOOKUP(X1436,'Tablas de calculos'!$AZ$4:$BE$11,6,FALSE),"")</f>
        <v/>
      </c>
    </row>
    <row r="1437" spans="1:26" ht="60" x14ac:dyDescent="0.25">
      <c r="A1437" s="232" t="s">
        <v>1200</v>
      </c>
      <c r="B1437" s="137">
        <v>19</v>
      </c>
      <c r="C1437" s="205" t="str">
        <f>+VLOOKUP(Tabla9[[#This Row],[Cod. Riesgo]],Tabla_Riesgos[[Número]:[Tipo de Riesgo]],6,FALSE)</f>
        <v>Operativo</v>
      </c>
      <c r="D1437" s="290" t="s">
        <v>12</v>
      </c>
      <c r="E1437" s="291" t="s">
        <v>22</v>
      </c>
      <c r="F1437" s="292">
        <v>19.010000000000002</v>
      </c>
      <c r="G1437" s="293" t="s">
        <v>218</v>
      </c>
      <c r="H1437" s="473"/>
      <c r="I1437" s="232"/>
      <c r="J1437" s="232"/>
      <c r="K1437" s="232"/>
      <c r="L1437" s="232"/>
      <c r="M1437" s="232"/>
      <c r="N1437" s="232"/>
      <c r="O1437" s="232"/>
      <c r="P1437" s="123">
        <f t="shared" si="92"/>
        <v>0</v>
      </c>
      <c r="Q1437" s="208" t="str">
        <f t="shared" si="93"/>
        <v>Debil</v>
      </c>
      <c r="R1437" s="232" t="s">
        <v>516</v>
      </c>
      <c r="S1437" s="224" t="str">
        <f t="shared" si="94"/>
        <v>DebilFuerte</v>
      </c>
      <c r="T1437" s="224">
        <f>IFERROR(VLOOKUP(S1437,'Tablas de calculos'!$AU$16:$AV$24,2,FALSE),"")</f>
        <v>7</v>
      </c>
      <c r="U1437" s="208" t="str">
        <f>IFERROR(VLOOKUP(T1437,'Tablas de calculos'!$AV$16:$AY$24,4),"")</f>
        <v>Débil</v>
      </c>
      <c r="V1437" s="232" t="s">
        <v>576</v>
      </c>
      <c r="W1437" s="232" t="s">
        <v>578</v>
      </c>
      <c r="X1437" s="123" t="str">
        <f t="shared" si="95"/>
        <v>DébilNo disminuyeDirectamente</v>
      </c>
      <c r="Y1437" s="208" t="str">
        <f>IFERROR(VLOOKUP(X1437,'Tablas de calculos'!$AZ$4:$BE$11,5,FALSE),"")</f>
        <v/>
      </c>
      <c r="Z1437" s="208" t="str">
        <f>IFERROR(VLOOKUP(X1437,'Tablas de calculos'!$AZ$4:$BE$11,6,FALSE),"")</f>
        <v/>
      </c>
    </row>
    <row r="1438" spans="1:26" ht="75" x14ac:dyDescent="0.25">
      <c r="A1438" s="232" t="s">
        <v>1200</v>
      </c>
      <c r="B1438" s="137">
        <v>19</v>
      </c>
      <c r="C1438" s="205" t="str">
        <f>+VLOOKUP(Tabla9[[#This Row],[Cod. Riesgo]],Tabla_Riesgos[[Número]:[Tipo de Riesgo]],6,FALSE)</f>
        <v>Operativo</v>
      </c>
      <c r="D1438" s="290" t="s">
        <v>12</v>
      </c>
      <c r="E1438" s="291" t="s">
        <v>22</v>
      </c>
      <c r="F1438" s="292">
        <v>19.020000000000003</v>
      </c>
      <c r="G1438" s="293" t="s">
        <v>219</v>
      </c>
      <c r="H1438" s="473"/>
      <c r="I1438" s="232"/>
      <c r="J1438" s="232"/>
      <c r="K1438" s="232"/>
      <c r="L1438" s="232"/>
      <c r="M1438" s="232"/>
      <c r="N1438" s="232"/>
      <c r="O1438" s="232"/>
      <c r="P1438" s="123">
        <f t="shared" si="92"/>
        <v>0</v>
      </c>
      <c r="Q1438" s="208" t="str">
        <f t="shared" si="93"/>
        <v>Debil</v>
      </c>
      <c r="R1438" s="232" t="s">
        <v>516</v>
      </c>
      <c r="S1438" s="224" t="str">
        <f t="shared" si="94"/>
        <v>DebilFuerte</v>
      </c>
      <c r="T1438" s="224">
        <f>IFERROR(VLOOKUP(S1438,'Tablas de calculos'!$AU$16:$AV$24,2,FALSE),"")</f>
        <v>7</v>
      </c>
      <c r="U1438" s="208" t="str">
        <f>IFERROR(VLOOKUP(T1438,'Tablas de calculos'!$AV$16:$AY$24,4),"")</f>
        <v>Débil</v>
      </c>
      <c r="V1438" s="232" t="s">
        <v>576</v>
      </c>
      <c r="W1438" s="232" t="s">
        <v>578</v>
      </c>
      <c r="X1438" s="123" t="str">
        <f t="shared" si="95"/>
        <v>DébilNo disminuyeDirectamente</v>
      </c>
      <c r="Y1438" s="208" t="str">
        <f>IFERROR(VLOOKUP(X1438,'Tablas de calculos'!$AZ$4:$BE$11,5,FALSE),"")</f>
        <v/>
      </c>
      <c r="Z1438" s="208" t="str">
        <f>IFERROR(VLOOKUP(X1438,'Tablas de calculos'!$AZ$4:$BE$11,6,FALSE),"")</f>
        <v/>
      </c>
    </row>
    <row r="1439" spans="1:26" ht="45" x14ac:dyDescent="0.25">
      <c r="A1439" s="232" t="s">
        <v>1200</v>
      </c>
      <c r="B1439" s="137">
        <v>20</v>
      </c>
      <c r="C1439" s="205" t="str">
        <f>+VLOOKUP(Tabla9[[#This Row],[Cod. Riesgo]],Tabla_Riesgos[[Número]:[Tipo de Riesgo]],6,FALSE)</f>
        <v>Seguridad de la Información</v>
      </c>
      <c r="D1439" s="290" t="s">
        <v>12</v>
      </c>
      <c r="E1439" s="291" t="s">
        <v>24</v>
      </c>
      <c r="F1439" s="292">
        <v>20.010000000000002</v>
      </c>
      <c r="G1439" s="293" t="s">
        <v>220</v>
      </c>
      <c r="H1439" s="473"/>
      <c r="I1439" s="232"/>
      <c r="J1439" s="232"/>
      <c r="K1439" s="232"/>
      <c r="L1439" s="232"/>
      <c r="M1439" s="232"/>
      <c r="N1439" s="232"/>
      <c r="O1439" s="232"/>
      <c r="P1439" s="123">
        <f t="shared" si="92"/>
        <v>0</v>
      </c>
      <c r="Q1439" s="208" t="str">
        <f t="shared" si="93"/>
        <v>Debil</v>
      </c>
      <c r="R1439" s="232" t="s">
        <v>516</v>
      </c>
      <c r="S1439" s="224" t="str">
        <f t="shared" si="94"/>
        <v>DebilFuerte</v>
      </c>
      <c r="T1439" s="224">
        <f>IFERROR(VLOOKUP(S1439,'Tablas de calculos'!$AU$16:$AV$24,2,FALSE),"")</f>
        <v>7</v>
      </c>
      <c r="U1439" s="208" t="str">
        <f>IFERROR(VLOOKUP(T1439,'Tablas de calculos'!$AV$16:$AY$24,4),"")</f>
        <v>Débil</v>
      </c>
      <c r="V1439" s="232" t="s">
        <v>576</v>
      </c>
      <c r="W1439" s="232" t="s">
        <v>578</v>
      </c>
      <c r="X1439" s="123" t="str">
        <f t="shared" si="95"/>
        <v>DébilNo disminuyeDirectamente</v>
      </c>
      <c r="Y1439" s="208" t="str">
        <f>IFERROR(VLOOKUP(X1439,'Tablas de calculos'!$AZ$4:$BE$11,5,FALSE),"")</f>
        <v/>
      </c>
      <c r="Z1439" s="208" t="str">
        <f>IFERROR(VLOOKUP(X1439,'Tablas de calculos'!$AZ$4:$BE$11,6,FALSE),"")</f>
        <v/>
      </c>
    </row>
    <row r="1440" spans="1:26" ht="60" x14ac:dyDescent="0.25">
      <c r="A1440" s="232" t="s">
        <v>1200</v>
      </c>
      <c r="B1440" s="137">
        <v>21</v>
      </c>
      <c r="C1440" s="205" t="str">
        <f>+VLOOKUP(Tabla9[[#This Row],[Cod. Riesgo]],Tabla_Riesgos[[Número]:[Tipo de Riesgo]],6,FALSE)</f>
        <v>Estratégico</v>
      </c>
      <c r="D1440" s="290" t="s">
        <v>12</v>
      </c>
      <c r="E1440" s="291" t="s">
        <v>25</v>
      </c>
      <c r="F1440" s="292">
        <v>21.01</v>
      </c>
      <c r="G1440" s="293" t="s">
        <v>221</v>
      </c>
      <c r="H1440" s="473"/>
      <c r="I1440" s="232"/>
      <c r="J1440" s="232"/>
      <c r="K1440" s="232"/>
      <c r="L1440" s="232"/>
      <c r="M1440" s="232"/>
      <c r="N1440" s="232"/>
      <c r="O1440" s="232"/>
      <c r="P1440" s="123">
        <f t="shared" si="92"/>
        <v>0</v>
      </c>
      <c r="Q1440" s="208" t="str">
        <f t="shared" si="93"/>
        <v>Debil</v>
      </c>
      <c r="R1440" s="232" t="s">
        <v>516</v>
      </c>
      <c r="S1440" s="224" t="str">
        <f t="shared" si="94"/>
        <v>DebilFuerte</v>
      </c>
      <c r="T1440" s="224">
        <f>IFERROR(VLOOKUP(S1440,'Tablas de calculos'!$AU$16:$AV$24,2,FALSE),"")</f>
        <v>7</v>
      </c>
      <c r="U1440" s="208" t="str">
        <f>IFERROR(VLOOKUP(T1440,'Tablas de calculos'!$AV$16:$AY$24,4),"")</f>
        <v>Débil</v>
      </c>
      <c r="V1440" s="232" t="s">
        <v>576</v>
      </c>
      <c r="W1440" s="232" t="s">
        <v>578</v>
      </c>
      <c r="X1440" s="123" t="str">
        <f t="shared" si="95"/>
        <v>DébilNo disminuyeDirectamente</v>
      </c>
      <c r="Y1440" s="208" t="str">
        <f>IFERROR(VLOOKUP(X1440,'Tablas de calculos'!$AZ$4:$BE$11,5,FALSE),"")</f>
        <v/>
      </c>
      <c r="Z1440" s="208" t="str">
        <f>IFERROR(VLOOKUP(X1440,'Tablas de calculos'!$AZ$4:$BE$11,6,FALSE),"")</f>
        <v/>
      </c>
    </row>
    <row r="1441" spans="1:26" ht="60" x14ac:dyDescent="0.25">
      <c r="A1441" s="232" t="s">
        <v>1200</v>
      </c>
      <c r="B1441" s="137">
        <v>21</v>
      </c>
      <c r="C1441" s="205" t="str">
        <f>+VLOOKUP(Tabla9[[#This Row],[Cod. Riesgo]],Tabla_Riesgos[[Número]:[Tipo de Riesgo]],6,FALSE)</f>
        <v>Estratégico</v>
      </c>
      <c r="D1441" s="290" t="s">
        <v>12</v>
      </c>
      <c r="E1441" s="291" t="s">
        <v>25</v>
      </c>
      <c r="F1441" s="292">
        <v>21.020000000000003</v>
      </c>
      <c r="G1441" s="293" t="s">
        <v>216</v>
      </c>
      <c r="H1441" s="473"/>
      <c r="I1441" s="232"/>
      <c r="J1441" s="232"/>
      <c r="K1441" s="232"/>
      <c r="L1441" s="232"/>
      <c r="M1441" s="232"/>
      <c r="N1441" s="232"/>
      <c r="O1441" s="232"/>
      <c r="P1441" s="123">
        <f t="shared" si="92"/>
        <v>0</v>
      </c>
      <c r="Q1441" s="208" t="str">
        <f t="shared" si="93"/>
        <v>Debil</v>
      </c>
      <c r="R1441" s="232" t="s">
        <v>516</v>
      </c>
      <c r="S1441" s="224" t="str">
        <f t="shared" si="94"/>
        <v>DebilFuerte</v>
      </c>
      <c r="T1441" s="224">
        <f>IFERROR(VLOOKUP(S1441,'Tablas de calculos'!$AU$16:$AV$24,2,FALSE),"")</f>
        <v>7</v>
      </c>
      <c r="U1441" s="208" t="str">
        <f>IFERROR(VLOOKUP(T1441,'Tablas de calculos'!$AV$16:$AY$24,4),"")</f>
        <v>Débil</v>
      </c>
      <c r="V1441" s="232" t="s">
        <v>576</v>
      </c>
      <c r="W1441" s="232" t="s">
        <v>578</v>
      </c>
      <c r="X1441" s="123" t="str">
        <f t="shared" si="95"/>
        <v>DébilNo disminuyeDirectamente</v>
      </c>
      <c r="Y1441" s="208" t="str">
        <f>IFERROR(VLOOKUP(X1441,'Tablas de calculos'!$AZ$4:$BE$11,5,FALSE),"")</f>
        <v/>
      </c>
      <c r="Z1441" s="208" t="str">
        <f>IFERROR(VLOOKUP(X1441,'Tablas de calculos'!$AZ$4:$BE$11,6,FALSE),"")</f>
        <v/>
      </c>
    </row>
    <row r="1442" spans="1:26" ht="45" x14ac:dyDescent="0.25">
      <c r="A1442" s="232" t="s">
        <v>1200</v>
      </c>
      <c r="B1442" s="137">
        <v>21</v>
      </c>
      <c r="C1442" s="205" t="str">
        <f>+VLOOKUP(Tabla9[[#This Row],[Cod. Riesgo]],Tabla_Riesgos[[Número]:[Tipo de Riesgo]],6,FALSE)</f>
        <v>Estratégico</v>
      </c>
      <c r="D1442" s="290" t="s">
        <v>12</v>
      </c>
      <c r="E1442" s="291" t="s">
        <v>25</v>
      </c>
      <c r="F1442" s="292">
        <v>21.030000000000005</v>
      </c>
      <c r="G1442" s="293" t="s">
        <v>217</v>
      </c>
      <c r="H1442" s="473"/>
      <c r="I1442" s="232"/>
      <c r="J1442" s="232"/>
      <c r="K1442" s="232"/>
      <c r="L1442" s="232"/>
      <c r="M1442" s="232"/>
      <c r="N1442" s="232"/>
      <c r="O1442" s="232"/>
      <c r="P1442" s="123">
        <f t="shared" si="92"/>
        <v>0</v>
      </c>
      <c r="Q1442" s="208" t="str">
        <f t="shared" si="93"/>
        <v>Debil</v>
      </c>
      <c r="R1442" s="232" t="s">
        <v>516</v>
      </c>
      <c r="S1442" s="224" t="str">
        <f t="shared" si="94"/>
        <v>DebilFuerte</v>
      </c>
      <c r="T1442" s="224">
        <f>IFERROR(VLOOKUP(S1442,'Tablas de calculos'!$AU$16:$AV$24,2,FALSE),"")</f>
        <v>7</v>
      </c>
      <c r="U1442" s="208" t="str">
        <f>IFERROR(VLOOKUP(T1442,'Tablas de calculos'!$AV$16:$AY$24,4),"")</f>
        <v>Débil</v>
      </c>
      <c r="V1442" s="232" t="s">
        <v>576</v>
      </c>
      <c r="W1442" s="232" t="s">
        <v>578</v>
      </c>
      <c r="X1442" s="123" t="str">
        <f t="shared" si="95"/>
        <v>DébilNo disminuyeDirectamente</v>
      </c>
      <c r="Y1442" s="208" t="str">
        <f>IFERROR(VLOOKUP(X1442,'Tablas de calculos'!$AZ$4:$BE$11,5,FALSE),"")</f>
        <v/>
      </c>
      <c r="Z1442" s="208" t="str">
        <f>IFERROR(VLOOKUP(X1442,'Tablas de calculos'!$AZ$4:$BE$11,6,FALSE),"")</f>
        <v/>
      </c>
    </row>
    <row r="1443" spans="1:26" ht="105" x14ac:dyDescent="0.25">
      <c r="A1443" s="232" t="s">
        <v>1200</v>
      </c>
      <c r="B1443" s="137">
        <v>22</v>
      </c>
      <c r="C1443" s="205" t="str">
        <f>+VLOOKUP(Tabla9[[#This Row],[Cod. Riesgo]],Tabla_Riesgos[[Número]:[Tipo de Riesgo]],6,FALSE)</f>
        <v>Estratégico</v>
      </c>
      <c r="D1443" s="290" t="s">
        <v>26</v>
      </c>
      <c r="E1443" s="291" t="s">
        <v>27</v>
      </c>
      <c r="F1443" s="292">
        <v>22.01</v>
      </c>
      <c r="G1443" s="293" t="s">
        <v>222</v>
      </c>
      <c r="H1443" s="473"/>
      <c r="I1443" s="232"/>
      <c r="J1443" s="232"/>
      <c r="K1443" s="232"/>
      <c r="L1443" s="232"/>
      <c r="M1443" s="232"/>
      <c r="N1443" s="232"/>
      <c r="O1443" s="232"/>
      <c r="P1443" s="123">
        <f t="shared" si="92"/>
        <v>0</v>
      </c>
      <c r="Q1443" s="208" t="str">
        <f t="shared" si="93"/>
        <v>Debil</v>
      </c>
      <c r="R1443" s="232" t="s">
        <v>516</v>
      </c>
      <c r="S1443" s="224" t="str">
        <f t="shared" si="94"/>
        <v>DebilFuerte</v>
      </c>
      <c r="T1443" s="224">
        <f>IFERROR(VLOOKUP(S1443,'Tablas de calculos'!$AU$16:$AV$24,2,FALSE),"")</f>
        <v>7</v>
      </c>
      <c r="U1443" s="208" t="str">
        <f>IFERROR(VLOOKUP(T1443,'Tablas de calculos'!$AV$16:$AY$24,4),"")</f>
        <v>Débil</v>
      </c>
      <c r="V1443" s="232" t="s">
        <v>576</v>
      </c>
      <c r="W1443" s="232" t="s">
        <v>578</v>
      </c>
      <c r="X1443" s="123" t="str">
        <f t="shared" si="95"/>
        <v>DébilNo disminuyeDirectamente</v>
      </c>
      <c r="Y1443" s="208" t="str">
        <f>IFERROR(VLOOKUP(X1443,'Tablas de calculos'!$AZ$4:$BE$11,5,FALSE),"")</f>
        <v/>
      </c>
      <c r="Z1443" s="208" t="str">
        <f>IFERROR(VLOOKUP(X1443,'Tablas de calculos'!$AZ$4:$BE$11,6,FALSE),"")</f>
        <v/>
      </c>
    </row>
    <row r="1444" spans="1:26" ht="105" x14ac:dyDescent="0.25">
      <c r="A1444" s="232" t="s">
        <v>1200</v>
      </c>
      <c r="B1444" s="137">
        <v>22</v>
      </c>
      <c r="C1444" s="205" t="str">
        <f>+VLOOKUP(Tabla9[[#This Row],[Cod. Riesgo]],Tabla_Riesgos[[Número]:[Tipo de Riesgo]],6,FALSE)</f>
        <v>Estratégico</v>
      </c>
      <c r="D1444" s="290" t="s">
        <v>26</v>
      </c>
      <c r="E1444" s="291" t="s">
        <v>27</v>
      </c>
      <c r="F1444" s="292">
        <v>22.020000000000003</v>
      </c>
      <c r="G1444" s="293" t="s">
        <v>223</v>
      </c>
      <c r="H1444" s="473"/>
      <c r="I1444" s="232"/>
      <c r="J1444" s="232"/>
      <c r="K1444" s="232"/>
      <c r="L1444" s="232"/>
      <c r="M1444" s="232"/>
      <c r="N1444" s="232"/>
      <c r="O1444" s="232"/>
      <c r="P1444" s="123">
        <f t="shared" si="92"/>
        <v>0</v>
      </c>
      <c r="Q1444" s="208" t="str">
        <f t="shared" si="93"/>
        <v>Debil</v>
      </c>
      <c r="R1444" s="232" t="s">
        <v>516</v>
      </c>
      <c r="S1444" s="224" t="str">
        <f t="shared" si="94"/>
        <v>DebilFuerte</v>
      </c>
      <c r="T1444" s="224">
        <f>IFERROR(VLOOKUP(S1444,'Tablas de calculos'!$AU$16:$AV$24,2,FALSE),"")</f>
        <v>7</v>
      </c>
      <c r="U1444" s="208" t="str">
        <f>IFERROR(VLOOKUP(T1444,'Tablas de calculos'!$AV$16:$AY$24,4),"")</f>
        <v>Débil</v>
      </c>
      <c r="V1444" s="232" t="s">
        <v>576</v>
      </c>
      <c r="W1444" s="232" t="s">
        <v>578</v>
      </c>
      <c r="X1444" s="123" t="str">
        <f t="shared" si="95"/>
        <v>DébilNo disminuyeDirectamente</v>
      </c>
      <c r="Y1444" s="208" t="str">
        <f>IFERROR(VLOOKUP(X1444,'Tablas de calculos'!$AZ$4:$BE$11,5,FALSE),"")</f>
        <v/>
      </c>
      <c r="Z1444" s="208" t="str">
        <f>IFERROR(VLOOKUP(X1444,'Tablas de calculos'!$AZ$4:$BE$11,6,FALSE),"")</f>
        <v/>
      </c>
    </row>
    <row r="1445" spans="1:26" ht="60" x14ac:dyDescent="0.25">
      <c r="A1445" s="232" t="s">
        <v>1200</v>
      </c>
      <c r="B1445" s="137">
        <v>23</v>
      </c>
      <c r="C1445" s="205" t="str">
        <f>+VLOOKUP(Tabla9[[#This Row],[Cod. Riesgo]],Tabla_Riesgos[[Número]:[Tipo de Riesgo]],6,FALSE)</f>
        <v>Estratégico</v>
      </c>
      <c r="D1445" s="290" t="s">
        <v>26</v>
      </c>
      <c r="E1445" s="291" t="s">
        <v>28</v>
      </c>
      <c r="F1445" s="292">
        <v>23.01</v>
      </c>
      <c r="G1445" s="293" t="s">
        <v>224</v>
      </c>
      <c r="H1445" s="473"/>
      <c r="I1445" s="232"/>
      <c r="J1445" s="232"/>
      <c r="K1445" s="232"/>
      <c r="L1445" s="232"/>
      <c r="M1445" s="232"/>
      <c r="N1445" s="232"/>
      <c r="O1445" s="232"/>
      <c r="P1445" s="123">
        <f t="shared" si="92"/>
        <v>0</v>
      </c>
      <c r="Q1445" s="208" t="str">
        <f t="shared" si="93"/>
        <v>Debil</v>
      </c>
      <c r="R1445" s="232" t="s">
        <v>516</v>
      </c>
      <c r="S1445" s="224" t="str">
        <f t="shared" si="94"/>
        <v>DebilFuerte</v>
      </c>
      <c r="T1445" s="224">
        <f>IFERROR(VLOOKUP(S1445,'Tablas de calculos'!$AU$16:$AV$24,2,FALSE),"")</f>
        <v>7</v>
      </c>
      <c r="U1445" s="208" t="str">
        <f>IFERROR(VLOOKUP(T1445,'Tablas de calculos'!$AV$16:$AY$24,4),"")</f>
        <v>Débil</v>
      </c>
      <c r="V1445" s="232" t="s">
        <v>576</v>
      </c>
      <c r="W1445" s="232" t="s">
        <v>578</v>
      </c>
      <c r="X1445" s="123" t="str">
        <f t="shared" si="95"/>
        <v>DébilNo disminuyeDirectamente</v>
      </c>
      <c r="Y1445" s="208" t="str">
        <f>IFERROR(VLOOKUP(X1445,'Tablas de calculos'!$AZ$4:$BE$11,5,FALSE),"")</f>
        <v/>
      </c>
      <c r="Z1445" s="208" t="str">
        <f>IFERROR(VLOOKUP(X1445,'Tablas de calculos'!$AZ$4:$BE$11,6,FALSE),"")</f>
        <v/>
      </c>
    </row>
    <row r="1446" spans="1:26" ht="45" x14ac:dyDescent="0.25">
      <c r="A1446" s="232" t="s">
        <v>1200</v>
      </c>
      <c r="B1446" s="137">
        <v>75</v>
      </c>
      <c r="C1446" s="205" t="str">
        <f>+VLOOKUP(Tabla9[[#This Row],[Cod. Riesgo]],Tabla_Riesgos[[Número]:[Tipo de Riesgo]],6,FALSE)</f>
        <v>Seguridad de la Información</v>
      </c>
      <c r="D1446" s="290" t="s">
        <v>26</v>
      </c>
      <c r="E1446" s="291" t="s">
        <v>681</v>
      </c>
      <c r="F1446" s="292">
        <v>75.010000000000005</v>
      </c>
      <c r="G1446" s="293" t="s">
        <v>1231</v>
      </c>
      <c r="H1446" s="473" t="s">
        <v>544</v>
      </c>
      <c r="I1446" s="232" t="s">
        <v>486</v>
      </c>
      <c r="J1446" s="232" t="s">
        <v>490</v>
      </c>
      <c r="K1446" s="232" t="s">
        <v>494</v>
      </c>
      <c r="L1446" s="232" t="s">
        <v>498</v>
      </c>
      <c r="M1446" s="232" t="s">
        <v>503</v>
      </c>
      <c r="N1446" s="232" t="s">
        <v>508</v>
      </c>
      <c r="O1446" s="232" t="s">
        <v>512</v>
      </c>
      <c r="P1446" s="123">
        <f t="shared" si="92"/>
        <v>100</v>
      </c>
      <c r="Q1446" s="208" t="str">
        <f t="shared" si="93"/>
        <v>Fuerte</v>
      </c>
      <c r="R1446" s="232" t="s">
        <v>516</v>
      </c>
      <c r="S1446" s="224" t="str">
        <f t="shared" si="94"/>
        <v>FuerteFuerte</v>
      </c>
      <c r="T1446" s="224">
        <f>IFERROR(VLOOKUP(S1446,'Tablas de calculos'!$AU$16:$AV$24,2,FALSE),"")</f>
        <v>1</v>
      </c>
      <c r="U1446" s="208" t="str">
        <f>IFERROR(VLOOKUP(T1446,'Tablas de calculos'!$AV$16:$AY$24,4),"")</f>
        <v>Fuerte</v>
      </c>
      <c r="V1446" s="232" t="s">
        <v>578</v>
      </c>
      <c r="W1446" s="232" t="s">
        <v>578</v>
      </c>
      <c r="X1446" s="123" t="str">
        <f t="shared" si="95"/>
        <v>FuerteDirectamenteDirectamente</v>
      </c>
      <c r="Y1446" s="208">
        <f>IFERROR(VLOOKUP(X1446,'Tablas de calculos'!$AZ$4:$BE$11,5,FALSE),"")</f>
        <v>2</v>
      </c>
      <c r="Z1446" s="208">
        <f>IFERROR(VLOOKUP(X1446,'Tablas de calculos'!$AZ$4:$BE$11,6,FALSE),"")</f>
        <v>2</v>
      </c>
    </row>
    <row r="1447" spans="1:26" ht="60" x14ac:dyDescent="0.25">
      <c r="A1447" s="232" t="s">
        <v>1200</v>
      </c>
      <c r="B1447" s="137">
        <v>75</v>
      </c>
      <c r="C1447" s="205" t="str">
        <f>+VLOOKUP(Tabla9[[#This Row],[Cod. Riesgo]],Tabla_Riesgos[[Número]:[Tipo de Riesgo]],6,FALSE)</f>
        <v>Seguridad de la Información</v>
      </c>
      <c r="D1447" s="290" t="s">
        <v>26</v>
      </c>
      <c r="E1447" s="291" t="s">
        <v>681</v>
      </c>
      <c r="F1447" s="292">
        <v>75.02000000000001</v>
      </c>
      <c r="G1447" s="293" t="s">
        <v>1232</v>
      </c>
      <c r="H1447" s="473" t="s">
        <v>544</v>
      </c>
      <c r="I1447" s="232" t="s">
        <v>486</v>
      </c>
      <c r="J1447" s="232" t="s">
        <v>490</v>
      </c>
      <c r="K1447" s="232" t="s">
        <v>494</v>
      </c>
      <c r="L1447" s="232" t="s">
        <v>498</v>
      </c>
      <c r="M1447" s="232" t="s">
        <v>503</v>
      </c>
      <c r="N1447" s="232" t="s">
        <v>508</v>
      </c>
      <c r="O1447" s="232" t="s">
        <v>512</v>
      </c>
      <c r="P1447" s="123">
        <f t="shared" si="92"/>
        <v>100</v>
      </c>
      <c r="Q1447" s="208" t="str">
        <f t="shared" si="93"/>
        <v>Fuerte</v>
      </c>
      <c r="R1447" s="232" t="s">
        <v>516</v>
      </c>
      <c r="S1447" s="224" t="str">
        <f t="shared" si="94"/>
        <v>FuerteFuerte</v>
      </c>
      <c r="T1447" s="224">
        <f>IFERROR(VLOOKUP(S1447,'Tablas de calculos'!$AU$16:$AV$24,2,FALSE),"")</f>
        <v>1</v>
      </c>
      <c r="U1447" s="208" t="str">
        <f>IFERROR(VLOOKUP(T1447,'Tablas de calculos'!$AV$16:$AY$24,4),"")</f>
        <v>Fuerte</v>
      </c>
      <c r="V1447" s="232" t="s">
        <v>578</v>
      </c>
      <c r="W1447" s="232" t="s">
        <v>578</v>
      </c>
      <c r="X1447" s="123" t="str">
        <f t="shared" si="95"/>
        <v>FuerteDirectamenteDirectamente</v>
      </c>
      <c r="Y1447" s="208">
        <f>IFERROR(VLOOKUP(X1447,'Tablas de calculos'!$AZ$4:$BE$11,5,FALSE),"")</f>
        <v>2</v>
      </c>
      <c r="Z1447" s="208">
        <f>IFERROR(VLOOKUP(X1447,'Tablas de calculos'!$AZ$4:$BE$11,6,FALSE),"")</f>
        <v>2</v>
      </c>
    </row>
    <row r="1448" spans="1:26" ht="165" x14ac:dyDescent="0.25">
      <c r="A1448" s="232" t="s">
        <v>1200</v>
      </c>
      <c r="B1448" s="137">
        <v>24</v>
      </c>
      <c r="C1448" s="205" t="str">
        <f>+VLOOKUP(Tabla9[[#This Row],[Cod. Riesgo]],Tabla_Riesgos[[Número]:[Tipo de Riesgo]],6,FALSE)</f>
        <v>Operativo</v>
      </c>
      <c r="D1448" s="290" t="s">
        <v>29</v>
      </c>
      <c r="E1448" s="291" t="s">
        <v>30</v>
      </c>
      <c r="F1448" s="292">
        <v>24.01</v>
      </c>
      <c r="G1448" s="293" t="s">
        <v>227</v>
      </c>
      <c r="H1448" s="473"/>
      <c r="I1448" s="232"/>
      <c r="J1448" s="232"/>
      <c r="K1448" s="232"/>
      <c r="L1448" s="232"/>
      <c r="M1448" s="232"/>
      <c r="N1448" s="232"/>
      <c r="O1448" s="232"/>
      <c r="P1448" s="123">
        <f t="shared" si="92"/>
        <v>0</v>
      </c>
      <c r="Q1448" s="208" t="str">
        <f t="shared" si="93"/>
        <v>Debil</v>
      </c>
      <c r="R1448" s="232" t="s">
        <v>516</v>
      </c>
      <c r="S1448" s="224" t="str">
        <f t="shared" si="94"/>
        <v>DebilFuerte</v>
      </c>
      <c r="T1448" s="224">
        <f>IFERROR(VLOOKUP(S1448,'Tablas de calculos'!$AU$16:$AV$24,2,FALSE),"")</f>
        <v>7</v>
      </c>
      <c r="U1448" s="208" t="str">
        <f>IFERROR(VLOOKUP(T1448,'Tablas de calculos'!$AV$16:$AY$24,4),"")</f>
        <v>Débil</v>
      </c>
      <c r="V1448" s="232" t="s">
        <v>576</v>
      </c>
      <c r="W1448" s="232" t="s">
        <v>578</v>
      </c>
      <c r="X1448" s="123" t="str">
        <f t="shared" si="95"/>
        <v>DébilNo disminuyeDirectamente</v>
      </c>
      <c r="Y1448" s="208" t="str">
        <f>IFERROR(VLOOKUP(X1448,'Tablas de calculos'!$AZ$4:$BE$11,5,FALSE),"")</f>
        <v/>
      </c>
      <c r="Z1448" s="208" t="str">
        <f>IFERROR(VLOOKUP(X1448,'Tablas de calculos'!$AZ$4:$BE$11,6,FALSE),"")</f>
        <v/>
      </c>
    </row>
    <row r="1449" spans="1:26" ht="60" x14ac:dyDescent="0.25">
      <c r="A1449" s="232" t="s">
        <v>1200</v>
      </c>
      <c r="B1449" s="137">
        <v>24</v>
      </c>
      <c r="C1449" s="205" t="str">
        <f>+VLOOKUP(Tabla9[[#This Row],[Cod. Riesgo]],Tabla_Riesgos[[Número]:[Tipo de Riesgo]],6,FALSE)</f>
        <v>Operativo</v>
      </c>
      <c r="D1449" s="290" t="s">
        <v>29</v>
      </c>
      <c r="E1449" s="291" t="s">
        <v>30</v>
      </c>
      <c r="F1449" s="292">
        <v>24.020000000000003</v>
      </c>
      <c r="G1449" s="293" t="s">
        <v>228</v>
      </c>
      <c r="H1449" s="473"/>
      <c r="I1449" s="232"/>
      <c r="J1449" s="232"/>
      <c r="K1449" s="232"/>
      <c r="L1449" s="232"/>
      <c r="M1449" s="232"/>
      <c r="N1449" s="232"/>
      <c r="O1449" s="232"/>
      <c r="P1449" s="123">
        <f t="shared" si="92"/>
        <v>0</v>
      </c>
      <c r="Q1449" s="208" t="str">
        <f t="shared" si="93"/>
        <v>Debil</v>
      </c>
      <c r="R1449" s="232" t="s">
        <v>516</v>
      </c>
      <c r="S1449" s="224" t="str">
        <f t="shared" si="94"/>
        <v>DebilFuerte</v>
      </c>
      <c r="T1449" s="224">
        <f>IFERROR(VLOOKUP(S1449,'Tablas de calculos'!$AU$16:$AV$24,2,FALSE),"")</f>
        <v>7</v>
      </c>
      <c r="U1449" s="208" t="str">
        <f>IFERROR(VLOOKUP(T1449,'Tablas de calculos'!$AV$16:$AY$24,4),"")</f>
        <v>Débil</v>
      </c>
      <c r="V1449" s="232" t="s">
        <v>576</v>
      </c>
      <c r="W1449" s="232" t="s">
        <v>578</v>
      </c>
      <c r="X1449" s="123" t="str">
        <f t="shared" si="95"/>
        <v>DébilNo disminuyeDirectamente</v>
      </c>
      <c r="Y1449" s="208" t="str">
        <f>IFERROR(VLOOKUP(X1449,'Tablas de calculos'!$AZ$4:$BE$11,5,FALSE),"")</f>
        <v/>
      </c>
      <c r="Z1449" s="208" t="str">
        <f>IFERROR(VLOOKUP(X1449,'Tablas de calculos'!$AZ$4:$BE$11,6,FALSE),"")</f>
        <v/>
      </c>
    </row>
    <row r="1450" spans="1:26" ht="30" x14ac:dyDescent="0.25">
      <c r="A1450" s="232" t="s">
        <v>1200</v>
      </c>
      <c r="B1450" s="137">
        <v>25</v>
      </c>
      <c r="C1450" s="205" t="str">
        <f>+VLOOKUP(Tabla9[[#This Row],[Cod. Riesgo]],Tabla_Riesgos[[Número]:[Tipo de Riesgo]],6,FALSE)</f>
        <v>Operativo</v>
      </c>
      <c r="D1450" s="290" t="s">
        <v>12</v>
      </c>
      <c r="E1450" s="291" t="s">
        <v>31</v>
      </c>
      <c r="F1450" s="292">
        <v>25.01</v>
      </c>
      <c r="G1450" s="293" t="s">
        <v>229</v>
      </c>
      <c r="H1450" s="473"/>
      <c r="I1450" s="232"/>
      <c r="J1450" s="232"/>
      <c r="K1450" s="232"/>
      <c r="L1450" s="232"/>
      <c r="M1450" s="232"/>
      <c r="N1450" s="232"/>
      <c r="O1450" s="232"/>
      <c r="P1450" s="123">
        <f t="shared" si="92"/>
        <v>0</v>
      </c>
      <c r="Q1450" s="208" t="str">
        <f t="shared" si="93"/>
        <v>Debil</v>
      </c>
      <c r="R1450" s="232" t="s">
        <v>516</v>
      </c>
      <c r="S1450" s="224" t="str">
        <f t="shared" si="94"/>
        <v>DebilFuerte</v>
      </c>
      <c r="T1450" s="224">
        <f>IFERROR(VLOOKUP(S1450,'Tablas de calculos'!$AU$16:$AV$24,2,FALSE),"")</f>
        <v>7</v>
      </c>
      <c r="U1450" s="208" t="str">
        <f>IFERROR(VLOOKUP(T1450,'Tablas de calculos'!$AV$16:$AY$24,4),"")</f>
        <v>Débil</v>
      </c>
      <c r="V1450" s="232" t="s">
        <v>576</v>
      </c>
      <c r="W1450" s="232" t="s">
        <v>578</v>
      </c>
      <c r="X1450" s="123" t="str">
        <f t="shared" si="95"/>
        <v>DébilNo disminuyeDirectamente</v>
      </c>
      <c r="Y1450" s="208" t="str">
        <f>IFERROR(VLOOKUP(X1450,'Tablas de calculos'!$AZ$4:$BE$11,5,FALSE),"")</f>
        <v/>
      </c>
      <c r="Z1450" s="208" t="str">
        <f>IFERROR(VLOOKUP(X1450,'Tablas de calculos'!$AZ$4:$BE$11,6,FALSE),"")</f>
        <v/>
      </c>
    </row>
    <row r="1451" spans="1:26" ht="30" x14ac:dyDescent="0.25">
      <c r="A1451" s="232" t="s">
        <v>1200</v>
      </c>
      <c r="B1451" s="137">
        <v>25</v>
      </c>
      <c r="C1451" s="205" t="str">
        <f>+VLOOKUP(Tabla9[[#This Row],[Cod. Riesgo]],Tabla_Riesgos[[Número]:[Tipo de Riesgo]],6,FALSE)</f>
        <v>Operativo</v>
      </c>
      <c r="D1451" s="290" t="s">
        <v>12</v>
      </c>
      <c r="E1451" s="291" t="s">
        <v>31</v>
      </c>
      <c r="F1451" s="292">
        <v>25.020000000000003</v>
      </c>
      <c r="G1451" s="293" t="s">
        <v>230</v>
      </c>
      <c r="H1451" s="473"/>
      <c r="I1451" s="232"/>
      <c r="J1451" s="232"/>
      <c r="K1451" s="232"/>
      <c r="L1451" s="232"/>
      <c r="M1451" s="232"/>
      <c r="N1451" s="232"/>
      <c r="O1451" s="232"/>
      <c r="P1451" s="123">
        <f t="shared" si="92"/>
        <v>0</v>
      </c>
      <c r="Q1451" s="208" t="str">
        <f t="shared" si="93"/>
        <v>Debil</v>
      </c>
      <c r="R1451" s="232" t="s">
        <v>516</v>
      </c>
      <c r="S1451" s="224" t="str">
        <f t="shared" si="94"/>
        <v>DebilFuerte</v>
      </c>
      <c r="T1451" s="224">
        <f>IFERROR(VLOOKUP(S1451,'Tablas de calculos'!$AU$16:$AV$24,2,FALSE),"")</f>
        <v>7</v>
      </c>
      <c r="U1451" s="208" t="str">
        <f>IFERROR(VLOOKUP(T1451,'Tablas de calculos'!$AV$16:$AY$24,4),"")</f>
        <v>Débil</v>
      </c>
      <c r="V1451" s="232" t="s">
        <v>576</v>
      </c>
      <c r="W1451" s="232" t="s">
        <v>578</v>
      </c>
      <c r="X1451" s="123" t="str">
        <f t="shared" si="95"/>
        <v>DébilNo disminuyeDirectamente</v>
      </c>
      <c r="Y1451" s="208" t="str">
        <f>IFERROR(VLOOKUP(X1451,'Tablas de calculos'!$AZ$4:$BE$11,5,FALSE),"")</f>
        <v/>
      </c>
      <c r="Z1451" s="208" t="str">
        <f>IFERROR(VLOOKUP(X1451,'Tablas de calculos'!$AZ$4:$BE$11,6,FALSE),"")</f>
        <v/>
      </c>
    </row>
    <row r="1452" spans="1:26" ht="45" x14ac:dyDescent="0.25">
      <c r="A1452" s="232" t="s">
        <v>1200</v>
      </c>
      <c r="B1452" s="137">
        <v>25</v>
      </c>
      <c r="C1452" s="205" t="str">
        <f>+VLOOKUP(Tabla9[[#This Row],[Cod. Riesgo]],Tabla_Riesgos[[Número]:[Tipo de Riesgo]],6,FALSE)</f>
        <v>Operativo</v>
      </c>
      <c r="D1452" s="290" t="s">
        <v>12</v>
      </c>
      <c r="E1452" s="291" t="s">
        <v>31</v>
      </c>
      <c r="F1452" s="292">
        <v>25.030000000000005</v>
      </c>
      <c r="G1452" s="293" t="s">
        <v>231</v>
      </c>
      <c r="H1452" s="473"/>
      <c r="I1452" s="232"/>
      <c r="J1452" s="232"/>
      <c r="K1452" s="232"/>
      <c r="L1452" s="232"/>
      <c r="M1452" s="232"/>
      <c r="N1452" s="232"/>
      <c r="O1452" s="232"/>
      <c r="P1452" s="123">
        <f t="shared" si="92"/>
        <v>0</v>
      </c>
      <c r="Q1452" s="208" t="str">
        <f t="shared" si="93"/>
        <v>Debil</v>
      </c>
      <c r="R1452" s="232" t="s">
        <v>516</v>
      </c>
      <c r="S1452" s="224" t="str">
        <f t="shared" si="94"/>
        <v>DebilFuerte</v>
      </c>
      <c r="T1452" s="224">
        <f>IFERROR(VLOOKUP(S1452,'Tablas de calculos'!$AU$16:$AV$24,2,FALSE),"")</f>
        <v>7</v>
      </c>
      <c r="U1452" s="208" t="str">
        <f>IFERROR(VLOOKUP(T1452,'Tablas de calculos'!$AV$16:$AY$24,4),"")</f>
        <v>Débil</v>
      </c>
      <c r="V1452" s="232" t="s">
        <v>576</v>
      </c>
      <c r="W1452" s="232" t="s">
        <v>578</v>
      </c>
      <c r="X1452" s="123" t="str">
        <f t="shared" si="95"/>
        <v>DébilNo disminuyeDirectamente</v>
      </c>
      <c r="Y1452" s="208" t="str">
        <f>IFERROR(VLOOKUP(X1452,'Tablas de calculos'!$AZ$4:$BE$11,5,FALSE),"")</f>
        <v/>
      </c>
      <c r="Z1452" s="208" t="str">
        <f>IFERROR(VLOOKUP(X1452,'Tablas de calculos'!$AZ$4:$BE$11,6,FALSE),"")</f>
        <v/>
      </c>
    </row>
    <row r="1453" spans="1:26" ht="45" x14ac:dyDescent="0.25">
      <c r="A1453" s="232" t="s">
        <v>1200</v>
      </c>
      <c r="B1453" s="137">
        <v>26</v>
      </c>
      <c r="C1453" s="205" t="str">
        <f>+VLOOKUP(Tabla9[[#This Row],[Cod. Riesgo]],Tabla_Riesgos[[Número]:[Tipo de Riesgo]],6,FALSE)</f>
        <v>Operativo</v>
      </c>
      <c r="D1453" s="290" t="s">
        <v>12</v>
      </c>
      <c r="E1453" s="291" t="s">
        <v>32</v>
      </c>
      <c r="F1453" s="292">
        <v>26.01</v>
      </c>
      <c r="G1453" s="293" t="s">
        <v>231</v>
      </c>
      <c r="H1453" s="473"/>
      <c r="I1453" s="232"/>
      <c r="J1453" s="232"/>
      <c r="K1453" s="232"/>
      <c r="L1453" s="232"/>
      <c r="M1453" s="232"/>
      <c r="N1453" s="232"/>
      <c r="O1453" s="232"/>
      <c r="P1453" s="123">
        <f t="shared" si="92"/>
        <v>0</v>
      </c>
      <c r="Q1453" s="208" t="str">
        <f t="shared" si="93"/>
        <v>Debil</v>
      </c>
      <c r="R1453" s="232" t="s">
        <v>516</v>
      </c>
      <c r="S1453" s="224" t="str">
        <f t="shared" si="94"/>
        <v>DebilFuerte</v>
      </c>
      <c r="T1453" s="224">
        <f>IFERROR(VLOOKUP(S1453,'Tablas de calculos'!$AU$16:$AV$24,2,FALSE),"")</f>
        <v>7</v>
      </c>
      <c r="U1453" s="208" t="str">
        <f>IFERROR(VLOOKUP(T1453,'Tablas de calculos'!$AV$16:$AY$24,4),"")</f>
        <v>Débil</v>
      </c>
      <c r="V1453" s="232" t="s">
        <v>576</v>
      </c>
      <c r="W1453" s="232" t="s">
        <v>578</v>
      </c>
      <c r="X1453" s="123" t="str">
        <f t="shared" si="95"/>
        <v>DébilNo disminuyeDirectamente</v>
      </c>
      <c r="Y1453" s="208" t="str">
        <f>IFERROR(VLOOKUP(X1453,'Tablas de calculos'!$AZ$4:$BE$11,5,FALSE),"")</f>
        <v/>
      </c>
      <c r="Z1453" s="208" t="str">
        <f>IFERROR(VLOOKUP(X1453,'Tablas de calculos'!$AZ$4:$BE$11,6,FALSE),"")</f>
        <v/>
      </c>
    </row>
    <row r="1454" spans="1:26" ht="60" x14ac:dyDescent="0.25">
      <c r="A1454" s="232" t="s">
        <v>1200</v>
      </c>
      <c r="B1454" s="137">
        <v>26</v>
      </c>
      <c r="C1454" s="205" t="str">
        <f>+VLOOKUP(Tabla9[[#This Row],[Cod. Riesgo]],Tabla_Riesgos[[Número]:[Tipo de Riesgo]],6,FALSE)</f>
        <v>Operativo</v>
      </c>
      <c r="D1454" s="290" t="s">
        <v>12</v>
      </c>
      <c r="E1454" s="291" t="s">
        <v>32</v>
      </c>
      <c r="F1454" s="292">
        <v>26.020000000000003</v>
      </c>
      <c r="G1454" s="293" t="s">
        <v>232</v>
      </c>
      <c r="H1454" s="473"/>
      <c r="I1454" s="232"/>
      <c r="J1454" s="232"/>
      <c r="K1454" s="232"/>
      <c r="L1454" s="232"/>
      <c r="M1454" s="232"/>
      <c r="N1454" s="232"/>
      <c r="O1454" s="232"/>
      <c r="P1454" s="123">
        <f t="shared" si="92"/>
        <v>0</v>
      </c>
      <c r="Q1454" s="208" t="str">
        <f t="shared" si="93"/>
        <v>Debil</v>
      </c>
      <c r="R1454" s="232" t="s">
        <v>516</v>
      </c>
      <c r="S1454" s="224" t="str">
        <f t="shared" si="94"/>
        <v>DebilFuerte</v>
      </c>
      <c r="T1454" s="224">
        <f>IFERROR(VLOOKUP(S1454,'Tablas de calculos'!$AU$16:$AV$24,2,FALSE),"")</f>
        <v>7</v>
      </c>
      <c r="U1454" s="208" t="str">
        <f>IFERROR(VLOOKUP(T1454,'Tablas de calculos'!$AV$16:$AY$24,4),"")</f>
        <v>Débil</v>
      </c>
      <c r="V1454" s="232" t="s">
        <v>576</v>
      </c>
      <c r="W1454" s="232" t="s">
        <v>578</v>
      </c>
      <c r="X1454" s="123" t="str">
        <f t="shared" si="95"/>
        <v>DébilNo disminuyeDirectamente</v>
      </c>
      <c r="Y1454" s="208" t="str">
        <f>IFERROR(VLOOKUP(X1454,'Tablas de calculos'!$AZ$4:$BE$11,5,FALSE),"")</f>
        <v/>
      </c>
      <c r="Z1454" s="208" t="str">
        <f>IFERROR(VLOOKUP(X1454,'Tablas de calculos'!$AZ$4:$BE$11,6,FALSE),"")</f>
        <v/>
      </c>
    </row>
    <row r="1455" spans="1:26" ht="75" x14ac:dyDescent="0.25">
      <c r="A1455" s="232" t="s">
        <v>1200</v>
      </c>
      <c r="B1455" s="137">
        <v>28</v>
      </c>
      <c r="C1455" s="205" t="str">
        <f>+VLOOKUP(Tabla9[[#This Row],[Cod. Riesgo]],Tabla_Riesgos[[Número]:[Tipo de Riesgo]],6,FALSE)</f>
        <v>Estratégico</v>
      </c>
      <c r="D1455" s="290" t="s">
        <v>26</v>
      </c>
      <c r="E1455" s="291" t="s">
        <v>1155</v>
      </c>
      <c r="F1455" s="292">
        <v>28.01</v>
      </c>
      <c r="G1455" s="293" t="s">
        <v>233</v>
      </c>
      <c r="H1455" s="473"/>
      <c r="I1455" s="232"/>
      <c r="J1455" s="232"/>
      <c r="K1455" s="232"/>
      <c r="L1455" s="232"/>
      <c r="M1455" s="232"/>
      <c r="N1455" s="232"/>
      <c r="O1455" s="232"/>
      <c r="P1455" s="123">
        <f t="shared" si="92"/>
        <v>0</v>
      </c>
      <c r="Q1455" s="208" t="str">
        <f t="shared" si="93"/>
        <v>Debil</v>
      </c>
      <c r="R1455" s="232" t="s">
        <v>516</v>
      </c>
      <c r="S1455" s="224" t="str">
        <f t="shared" si="94"/>
        <v>DebilFuerte</v>
      </c>
      <c r="T1455" s="224">
        <f>IFERROR(VLOOKUP(S1455,'Tablas de calculos'!$AU$16:$AV$24,2,FALSE),"")</f>
        <v>7</v>
      </c>
      <c r="U1455" s="208" t="str">
        <f>IFERROR(VLOOKUP(T1455,'Tablas de calculos'!$AV$16:$AY$24,4),"")</f>
        <v>Débil</v>
      </c>
      <c r="V1455" s="232" t="s">
        <v>576</v>
      </c>
      <c r="W1455" s="232" t="s">
        <v>578</v>
      </c>
      <c r="X1455" s="123" t="str">
        <f t="shared" si="95"/>
        <v>DébilNo disminuyeDirectamente</v>
      </c>
      <c r="Y1455" s="208" t="str">
        <f>IFERROR(VLOOKUP(X1455,'Tablas de calculos'!$AZ$4:$BE$11,5,FALSE),"")</f>
        <v/>
      </c>
      <c r="Z1455" s="208" t="str">
        <f>IFERROR(VLOOKUP(X1455,'Tablas de calculos'!$AZ$4:$BE$11,6,FALSE),"")</f>
        <v/>
      </c>
    </row>
    <row r="1456" spans="1:26" ht="75" x14ac:dyDescent="0.25">
      <c r="A1456" s="232" t="s">
        <v>1200</v>
      </c>
      <c r="B1456" s="137">
        <v>28</v>
      </c>
      <c r="C1456" s="205" t="str">
        <f>+VLOOKUP(Tabla9[[#This Row],[Cod. Riesgo]],Tabla_Riesgos[[Número]:[Tipo de Riesgo]],6,FALSE)</f>
        <v>Estratégico</v>
      </c>
      <c r="D1456" s="290" t="s">
        <v>26</v>
      </c>
      <c r="E1456" s="291" t="s">
        <v>1155</v>
      </c>
      <c r="F1456" s="292">
        <v>28.020000000000003</v>
      </c>
      <c r="G1456" s="293" t="s">
        <v>234</v>
      </c>
      <c r="H1456" s="473"/>
      <c r="I1456" s="232"/>
      <c r="J1456" s="232"/>
      <c r="K1456" s="232"/>
      <c r="L1456" s="232"/>
      <c r="M1456" s="232"/>
      <c r="N1456" s="232"/>
      <c r="O1456" s="232"/>
      <c r="P1456" s="123">
        <f t="shared" si="92"/>
        <v>0</v>
      </c>
      <c r="Q1456" s="208" t="str">
        <f t="shared" si="93"/>
        <v>Debil</v>
      </c>
      <c r="R1456" s="232" t="s">
        <v>516</v>
      </c>
      <c r="S1456" s="224" t="str">
        <f t="shared" si="94"/>
        <v>DebilFuerte</v>
      </c>
      <c r="T1456" s="224">
        <f>IFERROR(VLOOKUP(S1456,'Tablas de calculos'!$AU$16:$AV$24,2,FALSE),"")</f>
        <v>7</v>
      </c>
      <c r="U1456" s="208" t="str">
        <f>IFERROR(VLOOKUP(T1456,'Tablas de calculos'!$AV$16:$AY$24,4),"")</f>
        <v>Débil</v>
      </c>
      <c r="V1456" s="232" t="s">
        <v>576</v>
      </c>
      <c r="W1456" s="232" t="s">
        <v>578</v>
      </c>
      <c r="X1456" s="123" t="str">
        <f t="shared" si="95"/>
        <v>DébilNo disminuyeDirectamente</v>
      </c>
      <c r="Y1456" s="208" t="str">
        <f>IFERROR(VLOOKUP(X1456,'Tablas de calculos'!$AZ$4:$BE$11,5,FALSE),"")</f>
        <v/>
      </c>
      <c r="Z1456" s="208" t="str">
        <f>IFERROR(VLOOKUP(X1456,'Tablas de calculos'!$AZ$4:$BE$11,6,FALSE),"")</f>
        <v/>
      </c>
    </row>
    <row r="1457" spans="1:26" ht="75" x14ac:dyDescent="0.25">
      <c r="A1457" s="232" t="s">
        <v>1200</v>
      </c>
      <c r="B1457" s="137">
        <v>28</v>
      </c>
      <c r="C1457" s="205" t="str">
        <f>+VLOOKUP(Tabla9[[#This Row],[Cod. Riesgo]],Tabla_Riesgos[[Número]:[Tipo de Riesgo]],6,FALSE)</f>
        <v>Estratégico</v>
      </c>
      <c r="D1457" s="290" t="s">
        <v>26</v>
      </c>
      <c r="E1457" s="291" t="s">
        <v>1155</v>
      </c>
      <c r="F1457" s="292">
        <v>28.030000000000005</v>
      </c>
      <c r="G1457" s="293" t="s">
        <v>235</v>
      </c>
      <c r="H1457" s="473"/>
      <c r="I1457" s="232"/>
      <c r="J1457" s="232"/>
      <c r="K1457" s="232"/>
      <c r="L1457" s="232"/>
      <c r="M1457" s="232"/>
      <c r="N1457" s="232"/>
      <c r="O1457" s="232"/>
      <c r="P1457" s="123">
        <f t="shared" si="92"/>
        <v>0</v>
      </c>
      <c r="Q1457" s="208" t="str">
        <f t="shared" si="93"/>
        <v>Debil</v>
      </c>
      <c r="R1457" s="232" t="s">
        <v>516</v>
      </c>
      <c r="S1457" s="224" t="str">
        <f t="shared" si="94"/>
        <v>DebilFuerte</v>
      </c>
      <c r="T1457" s="224">
        <f>IFERROR(VLOOKUP(S1457,'Tablas de calculos'!$AU$16:$AV$24,2,FALSE),"")</f>
        <v>7</v>
      </c>
      <c r="U1457" s="208" t="str">
        <f>IFERROR(VLOOKUP(T1457,'Tablas de calculos'!$AV$16:$AY$24,4),"")</f>
        <v>Débil</v>
      </c>
      <c r="V1457" s="232" t="s">
        <v>576</v>
      </c>
      <c r="W1457" s="232" t="s">
        <v>578</v>
      </c>
      <c r="X1457" s="123" t="str">
        <f t="shared" si="95"/>
        <v>DébilNo disminuyeDirectamente</v>
      </c>
      <c r="Y1457" s="208" t="str">
        <f>IFERROR(VLOOKUP(X1457,'Tablas de calculos'!$AZ$4:$BE$11,5,FALSE),"")</f>
        <v/>
      </c>
      <c r="Z1457" s="208" t="str">
        <f>IFERROR(VLOOKUP(X1457,'Tablas de calculos'!$AZ$4:$BE$11,6,FALSE),"")</f>
        <v/>
      </c>
    </row>
    <row r="1458" spans="1:26" ht="75" x14ac:dyDescent="0.25">
      <c r="A1458" s="232" t="s">
        <v>1200</v>
      </c>
      <c r="B1458" s="137">
        <v>28</v>
      </c>
      <c r="C1458" s="205" t="str">
        <f>+VLOOKUP(Tabla9[[#This Row],[Cod. Riesgo]],Tabla_Riesgos[[Número]:[Tipo de Riesgo]],6,FALSE)</f>
        <v>Estratégico</v>
      </c>
      <c r="D1458" s="290" t="s">
        <v>26</v>
      </c>
      <c r="E1458" s="291" t="s">
        <v>1155</v>
      </c>
      <c r="F1458" s="292">
        <v>28.040000000000006</v>
      </c>
      <c r="G1458" s="293" t="s">
        <v>236</v>
      </c>
      <c r="H1458" s="473"/>
      <c r="I1458" s="232"/>
      <c r="J1458" s="232"/>
      <c r="K1458" s="232"/>
      <c r="L1458" s="232"/>
      <c r="M1458" s="232"/>
      <c r="N1458" s="232"/>
      <c r="O1458" s="232"/>
      <c r="P1458" s="123">
        <f t="shared" si="92"/>
        <v>0</v>
      </c>
      <c r="Q1458" s="208" t="str">
        <f t="shared" si="93"/>
        <v>Debil</v>
      </c>
      <c r="R1458" s="232" t="s">
        <v>516</v>
      </c>
      <c r="S1458" s="224" t="str">
        <f t="shared" si="94"/>
        <v>DebilFuerte</v>
      </c>
      <c r="T1458" s="224">
        <f>IFERROR(VLOOKUP(S1458,'Tablas de calculos'!$AU$16:$AV$24,2,FALSE),"")</f>
        <v>7</v>
      </c>
      <c r="U1458" s="208" t="str">
        <f>IFERROR(VLOOKUP(T1458,'Tablas de calculos'!$AV$16:$AY$24,4),"")</f>
        <v>Débil</v>
      </c>
      <c r="V1458" s="232" t="s">
        <v>576</v>
      </c>
      <c r="W1458" s="232" t="s">
        <v>578</v>
      </c>
      <c r="X1458" s="123" t="str">
        <f t="shared" si="95"/>
        <v>DébilNo disminuyeDirectamente</v>
      </c>
      <c r="Y1458" s="208" t="str">
        <f>IFERROR(VLOOKUP(X1458,'Tablas de calculos'!$AZ$4:$BE$11,5,FALSE),"")</f>
        <v/>
      </c>
      <c r="Z1458" s="208" t="str">
        <f>IFERROR(VLOOKUP(X1458,'Tablas de calculos'!$AZ$4:$BE$11,6,FALSE),"")</f>
        <v/>
      </c>
    </row>
    <row r="1459" spans="1:26" ht="60" x14ac:dyDescent="0.25">
      <c r="A1459" s="232" t="s">
        <v>1200</v>
      </c>
      <c r="B1459" s="137">
        <v>30</v>
      </c>
      <c r="C1459" s="205" t="str">
        <f>+VLOOKUP(Tabla9[[#This Row],[Cod. Riesgo]],Tabla_Riesgos[[Número]:[Tipo de Riesgo]],6,FALSE)</f>
        <v>Operativo</v>
      </c>
      <c r="D1459" s="290" t="s">
        <v>35</v>
      </c>
      <c r="E1459" s="291" t="s">
        <v>36</v>
      </c>
      <c r="F1459" s="292">
        <v>30.01</v>
      </c>
      <c r="G1459" s="293" t="s">
        <v>237</v>
      </c>
      <c r="H1459" s="473"/>
      <c r="I1459" s="232"/>
      <c r="J1459" s="232"/>
      <c r="K1459" s="232"/>
      <c r="L1459" s="232"/>
      <c r="M1459" s="232"/>
      <c r="N1459" s="232"/>
      <c r="O1459" s="232"/>
      <c r="P1459" s="123">
        <f t="shared" si="92"/>
        <v>0</v>
      </c>
      <c r="Q1459" s="208" t="str">
        <f t="shared" si="93"/>
        <v>Debil</v>
      </c>
      <c r="R1459" s="232" t="s">
        <v>516</v>
      </c>
      <c r="S1459" s="224" t="str">
        <f t="shared" si="94"/>
        <v>DebilFuerte</v>
      </c>
      <c r="T1459" s="224">
        <f>IFERROR(VLOOKUP(S1459,'Tablas de calculos'!$AU$16:$AV$24,2,FALSE),"")</f>
        <v>7</v>
      </c>
      <c r="U1459" s="208" t="str">
        <f>IFERROR(VLOOKUP(T1459,'Tablas de calculos'!$AV$16:$AY$24,4),"")</f>
        <v>Débil</v>
      </c>
      <c r="V1459" s="232" t="s">
        <v>576</v>
      </c>
      <c r="W1459" s="232" t="s">
        <v>578</v>
      </c>
      <c r="X1459" s="123" t="str">
        <f t="shared" si="95"/>
        <v>DébilNo disminuyeDirectamente</v>
      </c>
      <c r="Y1459" s="208" t="str">
        <f>IFERROR(VLOOKUP(X1459,'Tablas de calculos'!$AZ$4:$BE$11,5,FALSE),"")</f>
        <v/>
      </c>
      <c r="Z1459" s="208" t="str">
        <f>IFERROR(VLOOKUP(X1459,'Tablas de calculos'!$AZ$4:$BE$11,6,FALSE),"")</f>
        <v/>
      </c>
    </row>
    <row r="1460" spans="1:26" ht="60" x14ac:dyDescent="0.25">
      <c r="A1460" s="232" t="s">
        <v>1200</v>
      </c>
      <c r="B1460" s="137">
        <v>30</v>
      </c>
      <c r="C1460" s="205" t="str">
        <f>+VLOOKUP(Tabla9[[#This Row],[Cod. Riesgo]],Tabla_Riesgos[[Número]:[Tipo de Riesgo]],6,FALSE)</f>
        <v>Operativo</v>
      </c>
      <c r="D1460" s="290" t="s">
        <v>35</v>
      </c>
      <c r="E1460" s="291" t="s">
        <v>36</v>
      </c>
      <c r="F1460" s="292">
        <v>30.020000000000003</v>
      </c>
      <c r="G1460" s="293" t="s">
        <v>238</v>
      </c>
      <c r="H1460" s="473"/>
      <c r="I1460" s="232"/>
      <c r="J1460" s="232"/>
      <c r="K1460" s="232"/>
      <c r="L1460" s="232"/>
      <c r="M1460" s="232"/>
      <c r="N1460" s="232"/>
      <c r="O1460" s="232"/>
      <c r="P1460" s="123">
        <f t="shared" si="92"/>
        <v>0</v>
      </c>
      <c r="Q1460" s="208" t="str">
        <f t="shared" si="93"/>
        <v>Debil</v>
      </c>
      <c r="R1460" s="232" t="s">
        <v>516</v>
      </c>
      <c r="S1460" s="224" t="str">
        <f t="shared" si="94"/>
        <v>DebilFuerte</v>
      </c>
      <c r="T1460" s="224">
        <f>IFERROR(VLOOKUP(S1460,'Tablas de calculos'!$AU$16:$AV$24,2,FALSE),"")</f>
        <v>7</v>
      </c>
      <c r="U1460" s="208" t="str">
        <f>IFERROR(VLOOKUP(T1460,'Tablas de calculos'!$AV$16:$AY$24,4),"")</f>
        <v>Débil</v>
      </c>
      <c r="V1460" s="232" t="s">
        <v>576</v>
      </c>
      <c r="W1460" s="232" t="s">
        <v>578</v>
      </c>
      <c r="X1460" s="123" t="str">
        <f t="shared" si="95"/>
        <v>DébilNo disminuyeDirectamente</v>
      </c>
      <c r="Y1460" s="208" t="str">
        <f>IFERROR(VLOOKUP(X1460,'Tablas de calculos'!$AZ$4:$BE$11,5,FALSE),"")</f>
        <v/>
      </c>
      <c r="Z1460" s="208" t="str">
        <f>IFERROR(VLOOKUP(X1460,'Tablas de calculos'!$AZ$4:$BE$11,6,FALSE),"")</f>
        <v/>
      </c>
    </row>
    <row r="1461" spans="1:26" ht="60" x14ac:dyDescent="0.25">
      <c r="A1461" s="232" t="s">
        <v>1200</v>
      </c>
      <c r="B1461" s="137">
        <v>30</v>
      </c>
      <c r="C1461" s="205" t="str">
        <f>+VLOOKUP(Tabla9[[#This Row],[Cod. Riesgo]],Tabla_Riesgos[[Número]:[Tipo de Riesgo]],6,FALSE)</f>
        <v>Operativo</v>
      </c>
      <c r="D1461" s="290" t="s">
        <v>35</v>
      </c>
      <c r="E1461" s="291" t="s">
        <v>36</v>
      </c>
      <c r="F1461" s="292">
        <v>30.030000000000005</v>
      </c>
      <c r="G1461" s="293" t="s">
        <v>239</v>
      </c>
      <c r="H1461" s="473"/>
      <c r="I1461" s="232"/>
      <c r="J1461" s="232"/>
      <c r="K1461" s="232"/>
      <c r="L1461" s="232"/>
      <c r="M1461" s="232"/>
      <c r="N1461" s="232"/>
      <c r="O1461" s="232"/>
      <c r="P1461" s="123">
        <f t="shared" si="92"/>
        <v>0</v>
      </c>
      <c r="Q1461" s="208" t="str">
        <f t="shared" si="93"/>
        <v>Debil</v>
      </c>
      <c r="R1461" s="232" t="s">
        <v>516</v>
      </c>
      <c r="S1461" s="224" t="str">
        <f t="shared" si="94"/>
        <v>DebilFuerte</v>
      </c>
      <c r="T1461" s="224">
        <f>IFERROR(VLOOKUP(S1461,'Tablas de calculos'!$AU$16:$AV$24,2,FALSE),"")</f>
        <v>7</v>
      </c>
      <c r="U1461" s="208" t="str">
        <f>IFERROR(VLOOKUP(T1461,'Tablas de calculos'!$AV$16:$AY$24,4),"")</f>
        <v>Débil</v>
      </c>
      <c r="V1461" s="232" t="s">
        <v>576</v>
      </c>
      <c r="W1461" s="232" t="s">
        <v>578</v>
      </c>
      <c r="X1461" s="123" t="str">
        <f t="shared" si="95"/>
        <v>DébilNo disminuyeDirectamente</v>
      </c>
      <c r="Y1461" s="208" t="str">
        <f>IFERROR(VLOOKUP(X1461,'Tablas de calculos'!$AZ$4:$BE$11,5,FALSE),"")</f>
        <v/>
      </c>
      <c r="Z1461" s="208" t="str">
        <f>IFERROR(VLOOKUP(X1461,'Tablas de calculos'!$AZ$4:$BE$11,6,FALSE),"")</f>
        <v/>
      </c>
    </row>
    <row r="1462" spans="1:26" ht="60" x14ac:dyDescent="0.25">
      <c r="A1462" s="232" t="s">
        <v>1200</v>
      </c>
      <c r="B1462" s="137">
        <v>30</v>
      </c>
      <c r="C1462" s="205" t="str">
        <f>+VLOOKUP(Tabla9[[#This Row],[Cod. Riesgo]],Tabla_Riesgos[[Número]:[Tipo de Riesgo]],6,FALSE)</f>
        <v>Operativo</v>
      </c>
      <c r="D1462" s="290" t="s">
        <v>35</v>
      </c>
      <c r="E1462" s="291" t="s">
        <v>36</v>
      </c>
      <c r="F1462" s="292">
        <v>30.040000000000006</v>
      </c>
      <c r="G1462" s="293" t="s">
        <v>240</v>
      </c>
      <c r="H1462" s="473"/>
      <c r="I1462" s="232"/>
      <c r="J1462" s="232"/>
      <c r="K1462" s="232"/>
      <c r="L1462" s="232"/>
      <c r="M1462" s="232"/>
      <c r="N1462" s="232"/>
      <c r="O1462" s="232"/>
      <c r="P1462" s="123">
        <f t="shared" si="92"/>
        <v>0</v>
      </c>
      <c r="Q1462" s="208" t="str">
        <f t="shared" si="93"/>
        <v>Debil</v>
      </c>
      <c r="R1462" s="232" t="s">
        <v>516</v>
      </c>
      <c r="S1462" s="224" t="str">
        <f t="shared" si="94"/>
        <v>DebilFuerte</v>
      </c>
      <c r="T1462" s="224">
        <f>IFERROR(VLOOKUP(S1462,'Tablas de calculos'!$AU$16:$AV$24,2,FALSE),"")</f>
        <v>7</v>
      </c>
      <c r="U1462" s="208" t="str">
        <f>IFERROR(VLOOKUP(T1462,'Tablas de calculos'!$AV$16:$AY$24,4),"")</f>
        <v>Débil</v>
      </c>
      <c r="V1462" s="232" t="s">
        <v>576</v>
      </c>
      <c r="W1462" s="232" t="s">
        <v>578</v>
      </c>
      <c r="X1462" s="123" t="str">
        <f t="shared" si="95"/>
        <v>DébilNo disminuyeDirectamente</v>
      </c>
      <c r="Y1462" s="208" t="str">
        <f>IFERROR(VLOOKUP(X1462,'Tablas de calculos'!$AZ$4:$BE$11,5,FALSE),"")</f>
        <v/>
      </c>
      <c r="Z1462" s="208" t="str">
        <f>IFERROR(VLOOKUP(X1462,'Tablas de calculos'!$AZ$4:$BE$11,6,FALSE),"")</f>
        <v/>
      </c>
    </row>
    <row r="1463" spans="1:26" ht="75" x14ac:dyDescent="0.25">
      <c r="A1463" s="232" t="s">
        <v>1200</v>
      </c>
      <c r="B1463" s="137">
        <v>30</v>
      </c>
      <c r="C1463" s="205" t="str">
        <f>+VLOOKUP(Tabla9[[#This Row],[Cod. Riesgo]],Tabla_Riesgos[[Número]:[Tipo de Riesgo]],6,FALSE)</f>
        <v>Operativo</v>
      </c>
      <c r="D1463" s="290" t="s">
        <v>35</v>
      </c>
      <c r="E1463" s="291" t="s">
        <v>36</v>
      </c>
      <c r="F1463" s="292">
        <v>30.050000000000008</v>
      </c>
      <c r="G1463" s="293" t="s">
        <v>241</v>
      </c>
      <c r="H1463" s="473"/>
      <c r="I1463" s="232"/>
      <c r="J1463" s="232"/>
      <c r="K1463" s="232"/>
      <c r="L1463" s="232"/>
      <c r="M1463" s="232"/>
      <c r="N1463" s="232"/>
      <c r="O1463" s="232"/>
      <c r="P1463" s="123">
        <f t="shared" si="92"/>
        <v>0</v>
      </c>
      <c r="Q1463" s="208" t="str">
        <f t="shared" si="93"/>
        <v>Debil</v>
      </c>
      <c r="R1463" s="232" t="s">
        <v>516</v>
      </c>
      <c r="S1463" s="224" t="str">
        <f t="shared" si="94"/>
        <v>DebilFuerte</v>
      </c>
      <c r="T1463" s="224">
        <f>IFERROR(VLOOKUP(S1463,'Tablas de calculos'!$AU$16:$AV$24,2,FALSE),"")</f>
        <v>7</v>
      </c>
      <c r="U1463" s="208" t="str">
        <f>IFERROR(VLOOKUP(T1463,'Tablas de calculos'!$AV$16:$AY$24,4),"")</f>
        <v>Débil</v>
      </c>
      <c r="V1463" s="232" t="s">
        <v>576</v>
      </c>
      <c r="W1463" s="232" t="s">
        <v>578</v>
      </c>
      <c r="X1463" s="123" t="str">
        <f t="shared" si="95"/>
        <v>DébilNo disminuyeDirectamente</v>
      </c>
      <c r="Y1463" s="208" t="str">
        <f>IFERROR(VLOOKUP(X1463,'Tablas de calculos'!$AZ$4:$BE$11,5,FALSE),"")</f>
        <v/>
      </c>
      <c r="Z1463" s="208" t="str">
        <f>IFERROR(VLOOKUP(X1463,'Tablas de calculos'!$AZ$4:$BE$11,6,FALSE),"")</f>
        <v/>
      </c>
    </row>
    <row r="1464" spans="1:26" ht="60" x14ac:dyDescent="0.25">
      <c r="A1464" s="232" t="s">
        <v>1200</v>
      </c>
      <c r="B1464" s="137">
        <v>30</v>
      </c>
      <c r="C1464" s="205" t="str">
        <f>+VLOOKUP(Tabla9[[#This Row],[Cod. Riesgo]],Tabla_Riesgos[[Número]:[Tipo de Riesgo]],6,FALSE)</f>
        <v>Operativo</v>
      </c>
      <c r="D1464" s="290" t="s">
        <v>35</v>
      </c>
      <c r="E1464" s="291" t="s">
        <v>36</v>
      </c>
      <c r="F1464" s="292">
        <v>30.060000000000009</v>
      </c>
      <c r="G1464" s="293" t="s">
        <v>242</v>
      </c>
      <c r="H1464" s="473"/>
      <c r="I1464" s="232"/>
      <c r="J1464" s="232"/>
      <c r="K1464" s="232"/>
      <c r="L1464" s="232"/>
      <c r="M1464" s="232"/>
      <c r="N1464" s="232"/>
      <c r="O1464" s="232"/>
      <c r="P1464" s="123">
        <f t="shared" si="92"/>
        <v>0</v>
      </c>
      <c r="Q1464" s="208" t="str">
        <f t="shared" si="93"/>
        <v>Debil</v>
      </c>
      <c r="R1464" s="232" t="s">
        <v>516</v>
      </c>
      <c r="S1464" s="224" t="str">
        <f t="shared" si="94"/>
        <v>DebilFuerte</v>
      </c>
      <c r="T1464" s="224">
        <f>IFERROR(VLOOKUP(S1464,'Tablas de calculos'!$AU$16:$AV$24,2,FALSE),"")</f>
        <v>7</v>
      </c>
      <c r="U1464" s="208" t="str">
        <f>IFERROR(VLOOKUP(T1464,'Tablas de calculos'!$AV$16:$AY$24,4),"")</f>
        <v>Débil</v>
      </c>
      <c r="V1464" s="232" t="s">
        <v>576</v>
      </c>
      <c r="W1464" s="232" t="s">
        <v>578</v>
      </c>
      <c r="X1464" s="123" t="str">
        <f t="shared" si="95"/>
        <v>DébilNo disminuyeDirectamente</v>
      </c>
      <c r="Y1464" s="208" t="str">
        <f>IFERROR(VLOOKUP(X1464,'Tablas de calculos'!$AZ$4:$BE$11,5,FALSE),"")</f>
        <v/>
      </c>
      <c r="Z1464" s="208" t="str">
        <f>IFERROR(VLOOKUP(X1464,'Tablas de calculos'!$AZ$4:$BE$11,6,FALSE),"")</f>
        <v/>
      </c>
    </row>
    <row r="1465" spans="1:26" ht="60" x14ac:dyDescent="0.25">
      <c r="A1465" s="232" t="s">
        <v>1200</v>
      </c>
      <c r="B1465" s="137">
        <v>30</v>
      </c>
      <c r="C1465" s="205" t="str">
        <f>+VLOOKUP(Tabla9[[#This Row],[Cod. Riesgo]],Tabla_Riesgos[[Número]:[Tipo de Riesgo]],6,FALSE)</f>
        <v>Operativo</v>
      </c>
      <c r="D1465" s="290" t="s">
        <v>35</v>
      </c>
      <c r="E1465" s="291" t="s">
        <v>36</v>
      </c>
      <c r="F1465" s="292">
        <v>30.070000000000011</v>
      </c>
      <c r="G1465" s="293" t="s">
        <v>243</v>
      </c>
      <c r="H1465" s="473"/>
      <c r="I1465" s="232"/>
      <c r="J1465" s="232"/>
      <c r="K1465" s="232"/>
      <c r="L1465" s="232"/>
      <c r="M1465" s="232"/>
      <c r="N1465" s="232"/>
      <c r="O1465" s="232"/>
      <c r="P1465" s="123">
        <f t="shared" si="92"/>
        <v>0</v>
      </c>
      <c r="Q1465" s="208" t="str">
        <f t="shared" si="93"/>
        <v>Debil</v>
      </c>
      <c r="R1465" s="232" t="s">
        <v>516</v>
      </c>
      <c r="S1465" s="224" t="str">
        <f t="shared" si="94"/>
        <v>DebilFuerte</v>
      </c>
      <c r="T1465" s="224">
        <f>IFERROR(VLOOKUP(S1465,'Tablas de calculos'!$AU$16:$AV$24,2,FALSE),"")</f>
        <v>7</v>
      </c>
      <c r="U1465" s="208" t="str">
        <f>IFERROR(VLOOKUP(T1465,'Tablas de calculos'!$AV$16:$AY$24,4),"")</f>
        <v>Débil</v>
      </c>
      <c r="V1465" s="232" t="s">
        <v>576</v>
      </c>
      <c r="W1465" s="232" t="s">
        <v>578</v>
      </c>
      <c r="X1465" s="123" t="str">
        <f t="shared" si="95"/>
        <v>DébilNo disminuyeDirectamente</v>
      </c>
      <c r="Y1465" s="208" t="str">
        <f>IFERROR(VLOOKUP(X1465,'Tablas de calculos'!$AZ$4:$BE$11,5,FALSE),"")</f>
        <v/>
      </c>
      <c r="Z1465" s="208" t="str">
        <f>IFERROR(VLOOKUP(X1465,'Tablas de calculos'!$AZ$4:$BE$11,6,FALSE),"")</f>
        <v/>
      </c>
    </row>
    <row r="1466" spans="1:26" ht="60" x14ac:dyDescent="0.25">
      <c r="A1466" s="232" t="s">
        <v>1200</v>
      </c>
      <c r="B1466" s="137">
        <v>30</v>
      </c>
      <c r="C1466" s="205" t="str">
        <f>+VLOOKUP(Tabla9[[#This Row],[Cod. Riesgo]],Tabla_Riesgos[[Número]:[Tipo de Riesgo]],6,FALSE)</f>
        <v>Operativo</v>
      </c>
      <c r="D1466" s="290" t="s">
        <v>35</v>
      </c>
      <c r="E1466" s="291" t="s">
        <v>36</v>
      </c>
      <c r="F1466" s="292">
        <v>30.080000000000013</v>
      </c>
      <c r="G1466" s="293" t="s">
        <v>244</v>
      </c>
      <c r="H1466" s="473"/>
      <c r="I1466" s="232"/>
      <c r="J1466" s="232"/>
      <c r="K1466" s="232"/>
      <c r="L1466" s="232"/>
      <c r="M1466" s="232"/>
      <c r="N1466" s="232"/>
      <c r="O1466" s="232"/>
      <c r="P1466" s="123">
        <f t="shared" si="92"/>
        <v>0</v>
      </c>
      <c r="Q1466" s="208" t="str">
        <f t="shared" si="93"/>
        <v>Debil</v>
      </c>
      <c r="R1466" s="232" t="s">
        <v>516</v>
      </c>
      <c r="S1466" s="224" t="str">
        <f t="shared" si="94"/>
        <v>DebilFuerte</v>
      </c>
      <c r="T1466" s="224">
        <f>IFERROR(VLOOKUP(S1466,'Tablas de calculos'!$AU$16:$AV$24,2,FALSE),"")</f>
        <v>7</v>
      </c>
      <c r="U1466" s="208" t="str">
        <f>IFERROR(VLOOKUP(T1466,'Tablas de calculos'!$AV$16:$AY$24,4),"")</f>
        <v>Débil</v>
      </c>
      <c r="V1466" s="232" t="s">
        <v>576</v>
      </c>
      <c r="W1466" s="232" t="s">
        <v>578</v>
      </c>
      <c r="X1466" s="123" t="str">
        <f t="shared" si="95"/>
        <v>DébilNo disminuyeDirectamente</v>
      </c>
      <c r="Y1466" s="208" t="str">
        <f>IFERROR(VLOOKUP(X1466,'Tablas de calculos'!$AZ$4:$BE$11,5,FALSE),"")</f>
        <v/>
      </c>
      <c r="Z1466" s="208" t="str">
        <f>IFERROR(VLOOKUP(X1466,'Tablas de calculos'!$AZ$4:$BE$11,6,FALSE),"")</f>
        <v/>
      </c>
    </row>
    <row r="1467" spans="1:26" ht="75" x14ac:dyDescent="0.25">
      <c r="A1467" s="232" t="s">
        <v>1200</v>
      </c>
      <c r="B1467" s="137">
        <v>31</v>
      </c>
      <c r="C1467" s="205" t="str">
        <f>+VLOOKUP(Tabla9[[#This Row],[Cod. Riesgo]],Tabla_Riesgos[[Número]:[Tipo de Riesgo]],6,FALSE)</f>
        <v>Estratégico</v>
      </c>
      <c r="D1467" s="290" t="s">
        <v>35</v>
      </c>
      <c r="E1467" s="291" t="s">
        <v>734</v>
      </c>
      <c r="F1467" s="292">
        <v>31.01</v>
      </c>
      <c r="G1467" s="293" t="s">
        <v>1233</v>
      </c>
      <c r="H1467" s="473" t="s">
        <v>544</v>
      </c>
      <c r="I1467" s="232" t="s">
        <v>486</v>
      </c>
      <c r="J1467" s="232" t="s">
        <v>490</v>
      </c>
      <c r="K1467" s="232" t="s">
        <v>494</v>
      </c>
      <c r="L1467" s="232" t="s">
        <v>499</v>
      </c>
      <c r="M1467" s="232" t="s">
        <v>503</v>
      </c>
      <c r="N1467" s="232" t="s">
        <v>508</v>
      </c>
      <c r="O1467" s="232" t="s">
        <v>512</v>
      </c>
      <c r="P1467" s="123">
        <f t="shared" si="92"/>
        <v>95</v>
      </c>
      <c r="Q1467" s="208" t="str">
        <f t="shared" si="93"/>
        <v>Moderado</v>
      </c>
      <c r="R1467" s="232" t="s">
        <v>516</v>
      </c>
      <c r="S1467" s="224" t="str">
        <f t="shared" si="94"/>
        <v>ModeradoFuerte</v>
      </c>
      <c r="T1467" s="224">
        <f>IFERROR(VLOOKUP(S1467,'Tablas de calculos'!$AU$16:$AV$24,2,FALSE),"")</f>
        <v>4</v>
      </c>
      <c r="U1467" s="208" t="str">
        <f>IFERROR(VLOOKUP(T1467,'Tablas de calculos'!$AV$16:$AY$24,4),"")</f>
        <v>Moderado</v>
      </c>
      <c r="V1467" s="232" t="s">
        <v>578</v>
      </c>
      <c r="W1467" s="232" t="s">
        <v>578</v>
      </c>
      <c r="X1467" s="123" t="str">
        <f t="shared" si="95"/>
        <v>ModeradoDirectamenteDirectamente</v>
      </c>
      <c r="Y1467" s="208">
        <f>IFERROR(VLOOKUP(X1467,'Tablas de calculos'!$AZ$4:$BE$11,5,FALSE),"")</f>
        <v>1</v>
      </c>
      <c r="Z1467" s="208">
        <f>IFERROR(VLOOKUP(X1467,'Tablas de calculos'!$AZ$4:$BE$11,6,FALSE),"")</f>
        <v>1</v>
      </c>
    </row>
    <row r="1468" spans="1:26" ht="75" x14ac:dyDescent="0.25">
      <c r="A1468" s="232" t="s">
        <v>1200</v>
      </c>
      <c r="B1468" s="137">
        <v>31</v>
      </c>
      <c r="C1468" s="205" t="str">
        <f>+VLOOKUP(Tabla9[[#This Row],[Cod. Riesgo]],Tabla_Riesgos[[Número]:[Tipo de Riesgo]],6,FALSE)</f>
        <v>Estratégico</v>
      </c>
      <c r="D1468" s="290" t="s">
        <v>35</v>
      </c>
      <c r="E1468" s="291" t="s">
        <v>734</v>
      </c>
      <c r="F1468" s="292">
        <v>31.020000000000003</v>
      </c>
      <c r="G1468" s="293" t="s">
        <v>1234</v>
      </c>
      <c r="H1468" s="473" t="s">
        <v>544</v>
      </c>
      <c r="I1468" s="232" t="s">
        <v>486</v>
      </c>
      <c r="J1468" s="232" t="s">
        <v>490</v>
      </c>
      <c r="K1468" s="232" t="s">
        <v>494</v>
      </c>
      <c r="L1468" s="232" t="s">
        <v>499</v>
      </c>
      <c r="M1468" s="232" t="s">
        <v>503</v>
      </c>
      <c r="N1468" s="232" t="s">
        <v>508</v>
      </c>
      <c r="O1468" s="232" t="s">
        <v>512</v>
      </c>
      <c r="P1468" s="123">
        <f t="shared" si="92"/>
        <v>95</v>
      </c>
      <c r="Q1468" s="208" t="str">
        <f t="shared" si="93"/>
        <v>Moderado</v>
      </c>
      <c r="R1468" s="232" t="s">
        <v>516</v>
      </c>
      <c r="S1468" s="224" t="str">
        <f t="shared" si="94"/>
        <v>ModeradoFuerte</v>
      </c>
      <c r="T1468" s="224">
        <f>IFERROR(VLOOKUP(S1468,'Tablas de calculos'!$AU$16:$AV$24,2,FALSE),"")</f>
        <v>4</v>
      </c>
      <c r="U1468" s="208" t="str">
        <f>IFERROR(VLOOKUP(T1468,'Tablas de calculos'!$AV$16:$AY$24,4),"")</f>
        <v>Moderado</v>
      </c>
      <c r="V1468" s="232" t="s">
        <v>578</v>
      </c>
      <c r="W1468" s="232" t="s">
        <v>578</v>
      </c>
      <c r="X1468" s="123" t="str">
        <f t="shared" si="95"/>
        <v>ModeradoDirectamenteDirectamente</v>
      </c>
      <c r="Y1468" s="208">
        <f>IFERROR(VLOOKUP(X1468,'Tablas de calculos'!$AZ$4:$BE$11,5,FALSE),"")</f>
        <v>1</v>
      </c>
      <c r="Z1468" s="208">
        <f>IFERROR(VLOOKUP(X1468,'Tablas de calculos'!$AZ$4:$BE$11,6,FALSE),"")</f>
        <v>1</v>
      </c>
    </row>
    <row r="1469" spans="1:26" ht="75" x14ac:dyDescent="0.25">
      <c r="A1469" s="232" t="s">
        <v>1200</v>
      </c>
      <c r="B1469" s="137">
        <v>31</v>
      </c>
      <c r="C1469" s="205" t="str">
        <f>+VLOOKUP(Tabla9[[#This Row],[Cod. Riesgo]],Tabla_Riesgos[[Número]:[Tipo de Riesgo]],6,FALSE)</f>
        <v>Estratégico</v>
      </c>
      <c r="D1469" s="290" t="s">
        <v>35</v>
      </c>
      <c r="E1469" s="291" t="s">
        <v>734</v>
      </c>
      <c r="F1469" s="292">
        <v>31.030000000000005</v>
      </c>
      <c r="G1469" s="293" t="s">
        <v>1235</v>
      </c>
      <c r="H1469" s="473" t="s">
        <v>544</v>
      </c>
      <c r="I1469" s="232" t="s">
        <v>486</v>
      </c>
      <c r="J1469" s="232" t="s">
        <v>490</v>
      </c>
      <c r="K1469" s="232" t="s">
        <v>494</v>
      </c>
      <c r="L1469" s="232" t="s">
        <v>499</v>
      </c>
      <c r="M1469" s="232" t="s">
        <v>503</v>
      </c>
      <c r="N1469" s="232" t="s">
        <v>508</v>
      </c>
      <c r="O1469" s="232" t="s">
        <v>512</v>
      </c>
      <c r="P1469" s="123">
        <f t="shared" si="92"/>
        <v>95</v>
      </c>
      <c r="Q1469" s="208" t="str">
        <f t="shared" si="93"/>
        <v>Moderado</v>
      </c>
      <c r="R1469" s="232" t="s">
        <v>516</v>
      </c>
      <c r="S1469" s="224" t="str">
        <f t="shared" si="94"/>
        <v>ModeradoFuerte</v>
      </c>
      <c r="T1469" s="224">
        <f>IFERROR(VLOOKUP(S1469,'Tablas de calculos'!$AU$16:$AV$24,2,FALSE),"")</f>
        <v>4</v>
      </c>
      <c r="U1469" s="208" t="str">
        <f>IFERROR(VLOOKUP(T1469,'Tablas de calculos'!$AV$16:$AY$24,4),"")</f>
        <v>Moderado</v>
      </c>
      <c r="V1469" s="232" t="s">
        <v>578</v>
      </c>
      <c r="W1469" s="232" t="s">
        <v>578</v>
      </c>
      <c r="X1469" s="123" t="str">
        <f t="shared" si="95"/>
        <v>ModeradoDirectamenteDirectamente</v>
      </c>
      <c r="Y1469" s="208">
        <f>IFERROR(VLOOKUP(X1469,'Tablas de calculos'!$AZ$4:$BE$11,5,FALSE),"")</f>
        <v>1</v>
      </c>
      <c r="Z1469" s="208">
        <f>IFERROR(VLOOKUP(X1469,'Tablas de calculos'!$AZ$4:$BE$11,6,FALSE),"")</f>
        <v>1</v>
      </c>
    </row>
    <row r="1470" spans="1:26" ht="75" x14ac:dyDescent="0.25">
      <c r="A1470" s="232" t="s">
        <v>1200</v>
      </c>
      <c r="B1470" s="137">
        <v>31</v>
      </c>
      <c r="C1470" s="205" t="str">
        <f>+VLOOKUP(Tabla9[[#This Row],[Cod. Riesgo]],Tabla_Riesgos[[Número]:[Tipo de Riesgo]],6,FALSE)</f>
        <v>Estratégico</v>
      </c>
      <c r="D1470" s="290" t="s">
        <v>35</v>
      </c>
      <c r="E1470" s="291" t="s">
        <v>734</v>
      </c>
      <c r="F1470" s="292">
        <v>31.040000000000006</v>
      </c>
      <c r="G1470" s="293" t="s">
        <v>1236</v>
      </c>
      <c r="H1470" s="473" t="s">
        <v>544</v>
      </c>
      <c r="I1470" s="232" t="s">
        <v>486</v>
      </c>
      <c r="J1470" s="232" t="s">
        <v>490</v>
      </c>
      <c r="K1470" s="232" t="s">
        <v>494</v>
      </c>
      <c r="L1470" s="232" t="s">
        <v>499</v>
      </c>
      <c r="M1470" s="232" t="s">
        <v>503</v>
      </c>
      <c r="N1470" s="232" t="s">
        <v>508</v>
      </c>
      <c r="O1470" s="232" t="s">
        <v>512</v>
      </c>
      <c r="P1470" s="123">
        <f t="shared" si="92"/>
        <v>95</v>
      </c>
      <c r="Q1470" s="208" t="str">
        <f t="shared" si="93"/>
        <v>Moderado</v>
      </c>
      <c r="R1470" s="232" t="s">
        <v>516</v>
      </c>
      <c r="S1470" s="224" t="str">
        <f t="shared" si="94"/>
        <v>ModeradoFuerte</v>
      </c>
      <c r="T1470" s="224">
        <f>IFERROR(VLOOKUP(S1470,'Tablas de calculos'!$AU$16:$AV$24,2,FALSE),"")</f>
        <v>4</v>
      </c>
      <c r="U1470" s="208" t="str">
        <f>IFERROR(VLOOKUP(T1470,'Tablas de calculos'!$AV$16:$AY$24,4),"")</f>
        <v>Moderado</v>
      </c>
      <c r="V1470" s="232" t="s">
        <v>578</v>
      </c>
      <c r="W1470" s="232" t="s">
        <v>578</v>
      </c>
      <c r="X1470" s="123" t="str">
        <f t="shared" si="95"/>
        <v>ModeradoDirectamenteDirectamente</v>
      </c>
      <c r="Y1470" s="208">
        <f>IFERROR(VLOOKUP(X1470,'Tablas de calculos'!$AZ$4:$BE$11,5,FALSE),"")</f>
        <v>1</v>
      </c>
      <c r="Z1470" s="208">
        <f>IFERROR(VLOOKUP(X1470,'Tablas de calculos'!$AZ$4:$BE$11,6,FALSE),"")</f>
        <v>1</v>
      </c>
    </row>
    <row r="1471" spans="1:26" ht="75" x14ac:dyDescent="0.25">
      <c r="A1471" s="232" t="s">
        <v>1200</v>
      </c>
      <c r="B1471" s="137">
        <v>33</v>
      </c>
      <c r="C1471" s="205" t="str">
        <f>+VLOOKUP(Tabla9[[#This Row],[Cod. Riesgo]],Tabla_Riesgos[[Número]:[Tipo de Riesgo]],6,FALSE)</f>
        <v>Estratégico</v>
      </c>
      <c r="D1471" s="290" t="s">
        <v>38</v>
      </c>
      <c r="E1471" s="291" t="s">
        <v>39</v>
      </c>
      <c r="F1471" s="292">
        <v>33.01</v>
      </c>
      <c r="G1471" s="293" t="s">
        <v>250</v>
      </c>
      <c r="H1471" s="473"/>
      <c r="I1471" s="232"/>
      <c r="J1471" s="232"/>
      <c r="K1471" s="232"/>
      <c r="L1471" s="232"/>
      <c r="M1471" s="232"/>
      <c r="N1471" s="232"/>
      <c r="O1471" s="232"/>
      <c r="P1471" s="123">
        <f t="shared" si="92"/>
        <v>0</v>
      </c>
      <c r="Q1471" s="208" t="str">
        <f t="shared" si="93"/>
        <v>Debil</v>
      </c>
      <c r="R1471" s="232" t="s">
        <v>516</v>
      </c>
      <c r="S1471" s="224" t="str">
        <f t="shared" si="94"/>
        <v>DebilFuerte</v>
      </c>
      <c r="T1471" s="224">
        <f>IFERROR(VLOOKUP(S1471,'Tablas de calculos'!$AU$16:$AV$24,2,FALSE),"")</f>
        <v>7</v>
      </c>
      <c r="U1471" s="208" t="str">
        <f>IFERROR(VLOOKUP(T1471,'Tablas de calculos'!$AV$16:$AY$24,4),"")</f>
        <v>Débil</v>
      </c>
      <c r="V1471" s="232" t="s">
        <v>576</v>
      </c>
      <c r="W1471" s="232" t="s">
        <v>578</v>
      </c>
      <c r="X1471" s="123" t="str">
        <f t="shared" si="95"/>
        <v>DébilNo disminuyeDirectamente</v>
      </c>
      <c r="Y1471" s="208" t="str">
        <f>IFERROR(VLOOKUP(X1471,'Tablas de calculos'!$AZ$4:$BE$11,5,FALSE),"")</f>
        <v/>
      </c>
      <c r="Z1471" s="208" t="str">
        <f>IFERROR(VLOOKUP(X1471,'Tablas de calculos'!$AZ$4:$BE$11,6,FALSE),"")</f>
        <v/>
      </c>
    </row>
    <row r="1472" spans="1:26" ht="45" x14ac:dyDescent="0.25">
      <c r="A1472" s="232" t="s">
        <v>1200</v>
      </c>
      <c r="B1472" s="137">
        <v>33</v>
      </c>
      <c r="C1472" s="205" t="str">
        <f>+VLOOKUP(Tabla9[[#This Row],[Cod. Riesgo]],Tabla_Riesgos[[Número]:[Tipo de Riesgo]],6,FALSE)</f>
        <v>Estratégico</v>
      </c>
      <c r="D1472" s="290" t="s">
        <v>38</v>
      </c>
      <c r="E1472" s="291" t="s">
        <v>39</v>
      </c>
      <c r="F1472" s="292">
        <v>33.019999999999996</v>
      </c>
      <c r="G1472" s="293" t="s">
        <v>251</v>
      </c>
      <c r="H1472" s="473"/>
      <c r="I1472" s="232"/>
      <c r="J1472" s="232"/>
      <c r="K1472" s="232"/>
      <c r="L1472" s="232"/>
      <c r="M1472" s="232"/>
      <c r="N1472" s="232"/>
      <c r="O1472" s="232"/>
      <c r="P1472" s="123">
        <f t="shared" si="92"/>
        <v>0</v>
      </c>
      <c r="Q1472" s="208" t="str">
        <f t="shared" si="93"/>
        <v>Debil</v>
      </c>
      <c r="R1472" s="232" t="s">
        <v>516</v>
      </c>
      <c r="S1472" s="224" t="str">
        <f t="shared" si="94"/>
        <v>DebilFuerte</v>
      </c>
      <c r="T1472" s="224">
        <f>IFERROR(VLOOKUP(S1472,'Tablas de calculos'!$AU$16:$AV$24,2,FALSE),"")</f>
        <v>7</v>
      </c>
      <c r="U1472" s="208" t="str">
        <f>IFERROR(VLOOKUP(T1472,'Tablas de calculos'!$AV$16:$AY$24,4),"")</f>
        <v>Débil</v>
      </c>
      <c r="V1472" s="232" t="s">
        <v>576</v>
      </c>
      <c r="W1472" s="232" t="s">
        <v>578</v>
      </c>
      <c r="X1472" s="123" t="str">
        <f t="shared" si="95"/>
        <v>DébilNo disminuyeDirectamente</v>
      </c>
      <c r="Y1472" s="208" t="str">
        <f>IFERROR(VLOOKUP(X1472,'Tablas de calculos'!$AZ$4:$BE$11,5,FALSE),"")</f>
        <v/>
      </c>
      <c r="Z1472" s="208" t="str">
        <f>IFERROR(VLOOKUP(X1472,'Tablas de calculos'!$AZ$4:$BE$11,6,FALSE),"")</f>
        <v/>
      </c>
    </row>
    <row r="1473" spans="1:26" ht="30" x14ac:dyDescent="0.25">
      <c r="A1473" s="232" t="s">
        <v>1200</v>
      </c>
      <c r="B1473" s="137">
        <v>33</v>
      </c>
      <c r="C1473" s="205" t="str">
        <f>+VLOOKUP(Tabla9[[#This Row],[Cod. Riesgo]],Tabla_Riesgos[[Número]:[Tipo de Riesgo]],6,FALSE)</f>
        <v>Estratégico</v>
      </c>
      <c r="D1473" s="290" t="s">
        <v>38</v>
      </c>
      <c r="E1473" s="291" t="s">
        <v>39</v>
      </c>
      <c r="F1473" s="292">
        <v>33.029999999999994</v>
      </c>
      <c r="G1473" s="293" t="s">
        <v>252</v>
      </c>
      <c r="H1473" s="473"/>
      <c r="I1473" s="232"/>
      <c r="J1473" s="232"/>
      <c r="K1473" s="232"/>
      <c r="L1473" s="232"/>
      <c r="M1473" s="232"/>
      <c r="N1473" s="232"/>
      <c r="O1473" s="232"/>
      <c r="P1473" s="123">
        <f t="shared" si="92"/>
        <v>0</v>
      </c>
      <c r="Q1473" s="208" t="str">
        <f t="shared" si="93"/>
        <v>Debil</v>
      </c>
      <c r="R1473" s="232" t="s">
        <v>516</v>
      </c>
      <c r="S1473" s="224" t="str">
        <f t="shared" si="94"/>
        <v>DebilFuerte</v>
      </c>
      <c r="T1473" s="224">
        <f>IFERROR(VLOOKUP(S1473,'Tablas de calculos'!$AU$16:$AV$24,2,FALSE),"")</f>
        <v>7</v>
      </c>
      <c r="U1473" s="208" t="str">
        <f>IFERROR(VLOOKUP(T1473,'Tablas de calculos'!$AV$16:$AY$24,4),"")</f>
        <v>Débil</v>
      </c>
      <c r="V1473" s="232" t="s">
        <v>576</v>
      </c>
      <c r="W1473" s="232" t="s">
        <v>578</v>
      </c>
      <c r="X1473" s="123" t="str">
        <f t="shared" si="95"/>
        <v>DébilNo disminuyeDirectamente</v>
      </c>
      <c r="Y1473" s="208" t="str">
        <f>IFERROR(VLOOKUP(X1473,'Tablas de calculos'!$AZ$4:$BE$11,5,FALSE),"")</f>
        <v/>
      </c>
      <c r="Z1473" s="208" t="str">
        <f>IFERROR(VLOOKUP(X1473,'Tablas de calculos'!$AZ$4:$BE$11,6,FALSE),"")</f>
        <v/>
      </c>
    </row>
    <row r="1474" spans="1:26" ht="45" x14ac:dyDescent="0.25">
      <c r="A1474" s="232" t="s">
        <v>1200</v>
      </c>
      <c r="B1474" s="137">
        <v>33</v>
      </c>
      <c r="C1474" s="205" t="str">
        <f>+VLOOKUP(Tabla9[[#This Row],[Cod. Riesgo]],Tabla_Riesgos[[Número]:[Tipo de Riesgo]],6,FALSE)</f>
        <v>Estratégico</v>
      </c>
      <c r="D1474" s="290" t="s">
        <v>38</v>
      </c>
      <c r="E1474" s="291" t="s">
        <v>39</v>
      </c>
      <c r="F1474" s="292">
        <v>33.039999999999992</v>
      </c>
      <c r="G1474" s="293" t="s">
        <v>253</v>
      </c>
      <c r="H1474" s="473"/>
      <c r="I1474" s="232"/>
      <c r="J1474" s="232"/>
      <c r="K1474" s="232"/>
      <c r="L1474" s="232"/>
      <c r="M1474" s="232"/>
      <c r="N1474" s="232"/>
      <c r="O1474" s="232"/>
      <c r="P1474" s="123">
        <f t="shared" si="92"/>
        <v>0</v>
      </c>
      <c r="Q1474" s="208" t="str">
        <f t="shared" si="93"/>
        <v>Debil</v>
      </c>
      <c r="R1474" s="232" t="s">
        <v>516</v>
      </c>
      <c r="S1474" s="224" t="str">
        <f t="shared" si="94"/>
        <v>DebilFuerte</v>
      </c>
      <c r="T1474" s="224">
        <f>IFERROR(VLOOKUP(S1474,'Tablas de calculos'!$AU$16:$AV$24,2,FALSE),"")</f>
        <v>7</v>
      </c>
      <c r="U1474" s="208" t="str">
        <f>IFERROR(VLOOKUP(T1474,'Tablas de calculos'!$AV$16:$AY$24,4),"")</f>
        <v>Débil</v>
      </c>
      <c r="V1474" s="232" t="s">
        <v>576</v>
      </c>
      <c r="W1474" s="232" t="s">
        <v>578</v>
      </c>
      <c r="X1474" s="123" t="str">
        <f t="shared" si="95"/>
        <v>DébilNo disminuyeDirectamente</v>
      </c>
      <c r="Y1474" s="208" t="str">
        <f>IFERROR(VLOOKUP(X1474,'Tablas de calculos'!$AZ$4:$BE$11,5,FALSE),"")</f>
        <v/>
      </c>
      <c r="Z1474" s="208" t="str">
        <f>IFERROR(VLOOKUP(X1474,'Tablas de calculos'!$AZ$4:$BE$11,6,FALSE),"")</f>
        <v/>
      </c>
    </row>
    <row r="1475" spans="1:26" ht="45" x14ac:dyDescent="0.25">
      <c r="A1475" s="232" t="s">
        <v>1200</v>
      </c>
      <c r="B1475" s="137">
        <v>34</v>
      </c>
      <c r="C1475" s="205" t="str">
        <f>+VLOOKUP(Tabla9[[#This Row],[Cod. Riesgo]],Tabla_Riesgos[[Número]:[Tipo de Riesgo]],6,FALSE)</f>
        <v>Operativo</v>
      </c>
      <c r="D1475" s="290" t="s">
        <v>38</v>
      </c>
      <c r="E1475" s="291" t="s">
        <v>662</v>
      </c>
      <c r="F1475" s="292">
        <v>34.01</v>
      </c>
      <c r="G1475" s="293" t="s">
        <v>254</v>
      </c>
      <c r="H1475" s="473"/>
      <c r="I1475" s="232"/>
      <c r="J1475" s="232"/>
      <c r="K1475" s="232"/>
      <c r="L1475" s="232"/>
      <c r="M1475" s="232"/>
      <c r="N1475" s="232"/>
      <c r="O1475" s="232"/>
      <c r="P1475" s="123">
        <f t="shared" si="92"/>
        <v>0</v>
      </c>
      <c r="Q1475" s="208" t="str">
        <f t="shared" si="93"/>
        <v>Debil</v>
      </c>
      <c r="R1475" s="232" t="s">
        <v>516</v>
      </c>
      <c r="S1475" s="224" t="str">
        <f t="shared" si="94"/>
        <v>DebilFuerte</v>
      </c>
      <c r="T1475" s="224">
        <f>IFERROR(VLOOKUP(S1475,'Tablas de calculos'!$AU$16:$AV$24,2,FALSE),"")</f>
        <v>7</v>
      </c>
      <c r="U1475" s="208" t="str">
        <f>IFERROR(VLOOKUP(T1475,'Tablas de calculos'!$AV$16:$AY$24,4),"")</f>
        <v>Débil</v>
      </c>
      <c r="V1475" s="232" t="s">
        <v>576</v>
      </c>
      <c r="W1475" s="232" t="s">
        <v>578</v>
      </c>
      <c r="X1475" s="123" t="str">
        <f t="shared" si="95"/>
        <v>DébilNo disminuyeDirectamente</v>
      </c>
      <c r="Y1475" s="208" t="str">
        <f>IFERROR(VLOOKUP(X1475,'Tablas de calculos'!$AZ$4:$BE$11,5,FALSE),"")</f>
        <v/>
      </c>
      <c r="Z1475" s="208" t="str">
        <f>IFERROR(VLOOKUP(X1475,'Tablas de calculos'!$AZ$4:$BE$11,6,FALSE),"")</f>
        <v/>
      </c>
    </row>
    <row r="1476" spans="1:26" ht="45" x14ac:dyDescent="0.25">
      <c r="A1476" s="232" t="s">
        <v>1200</v>
      </c>
      <c r="B1476" s="137">
        <v>34</v>
      </c>
      <c r="C1476" s="205" t="str">
        <f>+VLOOKUP(Tabla9[[#This Row],[Cod. Riesgo]],Tabla_Riesgos[[Número]:[Tipo de Riesgo]],6,FALSE)</f>
        <v>Operativo</v>
      </c>
      <c r="D1476" s="290" t="s">
        <v>38</v>
      </c>
      <c r="E1476" s="291" t="s">
        <v>662</v>
      </c>
      <c r="F1476" s="292">
        <v>34.019999999999996</v>
      </c>
      <c r="G1476" s="293" t="s">
        <v>255</v>
      </c>
      <c r="H1476" s="473"/>
      <c r="I1476" s="232"/>
      <c r="J1476" s="232"/>
      <c r="K1476" s="232"/>
      <c r="L1476" s="232"/>
      <c r="M1476" s="232"/>
      <c r="N1476" s="232"/>
      <c r="O1476" s="232"/>
      <c r="P1476" s="123">
        <f t="shared" si="92"/>
        <v>0</v>
      </c>
      <c r="Q1476" s="208" t="str">
        <f t="shared" si="93"/>
        <v>Debil</v>
      </c>
      <c r="R1476" s="232" t="s">
        <v>516</v>
      </c>
      <c r="S1476" s="224" t="str">
        <f t="shared" si="94"/>
        <v>DebilFuerte</v>
      </c>
      <c r="T1476" s="224">
        <f>IFERROR(VLOOKUP(S1476,'Tablas de calculos'!$AU$16:$AV$24,2,FALSE),"")</f>
        <v>7</v>
      </c>
      <c r="U1476" s="208" t="str">
        <f>IFERROR(VLOOKUP(T1476,'Tablas de calculos'!$AV$16:$AY$24,4),"")</f>
        <v>Débil</v>
      </c>
      <c r="V1476" s="232" t="s">
        <v>576</v>
      </c>
      <c r="W1476" s="232" t="s">
        <v>578</v>
      </c>
      <c r="X1476" s="123" t="str">
        <f t="shared" si="95"/>
        <v>DébilNo disminuyeDirectamente</v>
      </c>
      <c r="Y1476" s="208" t="str">
        <f>IFERROR(VLOOKUP(X1476,'Tablas de calculos'!$AZ$4:$BE$11,5,FALSE),"")</f>
        <v/>
      </c>
      <c r="Z1476" s="208" t="str">
        <f>IFERROR(VLOOKUP(X1476,'Tablas de calculos'!$AZ$4:$BE$11,6,FALSE),"")</f>
        <v/>
      </c>
    </row>
    <row r="1477" spans="1:26" ht="60" x14ac:dyDescent="0.25">
      <c r="A1477" s="232" t="s">
        <v>1200</v>
      </c>
      <c r="B1477" s="137">
        <v>35</v>
      </c>
      <c r="C1477" s="205" t="str">
        <f>+VLOOKUP(Tabla9[[#This Row],[Cod. Riesgo]],Tabla_Riesgos[[Número]:[Tipo de Riesgo]],6,FALSE)</f>
        <v>Operativo</v>
      </c>
      <c r="D1477" s="290" t="s">
        <v>38</v>
      </c>
      <c r="E1477" s="291" t="s">
        <v>40</v>
      </c>
      <c r="F1477" s="292">
        <v>35.01</v>
      </c>
      <c r="G1477" s="293" t="s">
        <v>256</v>
      </c>
      <c r="H1477" s="473"/>
      <c r="I1477" s="232"/>
      <c r="J1477" s="232"/>
      <c r="K1477" s="232"/>
      <c r="L1477" s="232"/>
      <c r="M1477" s="232"/>
      <c r="N1477" s="232"/>
      <c r="O1477" s="232"/>
      <c r="P1477" s="123">
        <f t="shared" ref="P1477:P1540" si="96">IFERROR(IF(I1477="Asignado",15,0)+IF(J1477="Adecuado",15,0)+IF(K1477="Oportuna",15,0)+IF(L1477="Prevenir",15,0)+IF(L1477="Detectar",10,0)+IF(M1477="Confiable",15,0)+IF(N1477="Se investigan y resuelven oportunamente",15,0)+IF(O1477="Completa",10,0)+IF(O1477="Incompleta",5,0),"")</f>
        <v>0</v>
      </c>
      <c r="Q1477" s="208" t="str">
        <f t="shared" ref="Q1477:Q1540" si="97">IF(P1477&lt;86,"Debil",IF(P1477&lt;96,"Moderado","Fuerte"))</f>
        <v>Debil</v>
      </c>
      <c r="R1477" s="232" t="s">
        <v>516</v>
      </c>
      <c r="S1477" s="224" t="str">
        <f t="shared" ref="S1477:S1540" si="98">_xlfn.CONCAT(Q1477,R1477)</f>
        <v>DebilFuerte</v>
      </c>
      <c r="T1477" s="224">
        <f>IFERROR(VLOOKUP(S1477,'Tablas de calculos'!$AU$16:$AV$24,2,FALSE),"")</f>
        <v>7</v>
      </c>
      <c r="U1477" s="208" t="str">
        <f>IFERROR(VLOOKUP(T1477,'Tablas de calculos'!$AV$16:$AY$24,4),"")</f>
        <v>Débil</v>
      </c>
      <c r="V1477" s="232" t="s">
        <v>576</v>
      </c>
      <c r="W1477" s="232" t="s">
        <v>578</v>
      </c>
      <c r="X1477" s="123" t="str">
        <f t="shared" ref="X1477:X1540" si="99">CONCATENATE(U1477,V1477,W1477)</f>
        <v>DébilNo disminuyeDirectamente</v>
      </c>
      <c r="Y1477" s="208" t="str">
        <f>IFERROR(VLOOKUP(X1477,'Tablas de calculos'!$AZ$4:$BE$11,5,FALSE),"")</f>
        <v/>
      </c>
      <c r="Z1477" s="208" t="str">
        <f>IFERROR(VLOOKUP(X1477,'Tablas de calculos'!$AZ$4:$BE$11,6,FALSE),"")</f>
        <v/>
      </c>
    </row>
    <row r="1478" spans="1:26" ht="45" x14ac:dyDescent="0.25">
      <c r="A1478" s="232" t="s">
        <v>1200</v>
      </c>
      <c r="B1478" s="137">
        <v>35</v>
      </c>
      <c r="C1478" s="205" t="str">
        <f>+VLOOKUP(Tabla9[[#This Row],[Cod. Riesgo]],Tabla_Riesgos[[Número]:[Tipo de Riesgo]],6,FALSE)</f>
        <v>Operativo</v>
      </c>
      <c r="D1478" s="290" t="s">
        <v>38</v>
      </c>
      <c r="E1478" s="291" t="s">
        <v>40</v>
      </c>
      <c r="F1478" s="292">
        <v>35.019999999999996</v>
      </c>
      <c r="G1478" s="293" t="s">
        <v>257</v>
      </c>
      <c r="H1478" s="473"/>
      <c r="I1478" s="232"/>
      <c r="J1478" s="232"/>
      <c r="K1478" s="232"/>
      <c r="L1478" s="232"/>
      <c r="M1478" s="232"/>
      <c r="N1478" s="232"/>
      <c r="O1478" s="232"/>
      <c r="P1478" s="123">
        <f t="shared" si="96"/>
        <v>0</v>
      </c>
      <c r="Q1478" s="208" t="str">
        <f t="shared" si="97"/>
        <v>Debil</v>
      </c>
      <c r="R1478" s="232" t="s">
        <v>516</v>
      </c>
      <c r="S1478" s="224" t="str">
        <f t="shared" si="98"/>
        <v>DebilFuerte</v>
      </c>
      <c r="T1478" s="224">
        <f>IFERROR(VLOOKUP(S1478,'Tablas de calculos'!$AU$16:$AV$24,2,FALSE),"")</f>
        <v>7</v>
      </c>
      <c r="U1478" s="208" t="str">
        <f>IFERROR(VLOOKUP(T1478,'Tablas de calculos'!$AV$16:$AY$24,4),"")</f>
        <v>Débil</v>
      </c>
      <c r="V1478" s="232" t="s">
        <v>576</v>
      </c>
      <c r="W1478" s="232" t="s">
        <v>578</v>
      </c>
      <c r="X1478" s="123" t="str">
        <f t="shared" si="99"/>
        <v>DébilNo disminuyeDirectamente</v>
      </c>
      <c r="Y1478" s="208" t="str">
        <f>IFERROR(VLOOKUP(X1478,'Tablas de calculos'!$AZ$4:$BE$11,5,FALSE),"")</f>
        <v/>
      </c>
      <c r="Z1478" s="208" t="str">
        <f>IFERROR(VLOOKUP(X1478,'Tablas de calculos'!$AZ$4:$BE$11,6,FALSE),"")</f>
        <v/>
      </c>
    </row>
    <row r="1479" spans="1:26" ht="60" x14ac:dyDescent="0.25">
      <c r="A1479" s="232" t="s">
        <v>1200</v>
      </c>
      <c r="B1479" s="137">
        <v>35</v>
      </c>
      <c r="C1479" s="205" t="str">
        <f>+VLOOKUP(Tabla9[[#This Row],[Cod. Riesgo]],Tabla_Riesgos[[Número]:[Tipo de Riesgo]],6,FALSE)</f>
        <v>Operativo</v>
      </c>
      <c r="D1479" s="290" t="s">
        <v>38</v>
      </c>
      <c r="E1479" s="291" t="s">
        <v>40</v>
      </c>
      <c r="F1479" s="292">
        <v>35.029999999999994</v>
      </c>
      <c r="G1479" s="293" t="s">
        <v>258</v>
      </c>
      <c r="H1479" s="473"/>
      <c r="I1479" s="232"/>
      <c r="J1479" s="232"/>
      <c r="K1479" s="232"/>
      <c r="L1479" s="232"/>
      <c r="M1479" s="232"/>
      <c r="N1479" s="232"/>
      <c r="O1479" s="232"/>
      <c r="P1479" s="123">
        <f t="shared" si="96"/>
        <v>0</v>
      </c>
      <c r="Q1479" s="208" t="str">
        <f t="shared" si="97"/>
        <v>Debil</v>
      </c>
      <c r="R1479" s="232" t="s">
        <v>516</v>
      </c>
      <c r="S1479" s="224" t="str">
        <f t="shared" si="98"/>
        <v>DebilFuerte</v>
      </c>
      <c r="T1479" s="224">
        <f>IFERROR(VLOOKUP(S1479,'Tablas de calculos'!$AU$16:$AV$24,2,FALSE),"")</f>
        <v>7</v>
      </c>
      <c r="U1479" s="208" t="str">
        <f>IFERROR(VLOOKUP(T1479,'Tablas de calculos'!$AV$16:$AY$24,4),"")</f>
        <v>Débil</v>
      </c>
      <c r="V1479" s="232" t="s">
        <v>576</v>
      </c>
      <c r="W1479" s="232" t="s">
        <v>578</v>
      </c>
      <c r="X1479" s="123" t="str">
        <f t="shared" si="99"/>
        <v>DébilNo disminuyeDirectamente</v>
      </c>
      <c r="Y1479" s="208" t="str">
        <f>IFERROR(VLOOKUP(X1479,'Tablas de calculos'!$AZ$4:$BE$11,5,FALSE),"")</f>
        <v/>
      </c>
      <c r="Z1479" s="208" t="str">
        <f>IFERROR(VLOOKUP(X1479,'Tablas de calculos'!$AZ$4:$BE$11,6,FALSE),"")</f>
        <v/>
      </c>
    </row>
    <row r="1480" spans="1:26" ht="135" x14ac:dyDescent="0.25">
      <c r="A1480" s="232" t="s">
        <v>1200</v>
      </c>
      <c r="B1480" s="137">
        <v>37</v>
      </c>
      <c r="C1480" s="205" t="str">
        <f>+VLOOKUP(Tabla9[[#This Row],[Cod. Riesgo]],Tabla_Riesgos[[Número]:[Tipo de Riesgo]],6,FALSE)</f>
        <v>Estratégico</v>
      </c>
      <c r="D1480" s="290" t="s">
        <v>38</v>
      </c>
      <c r="E1480" s="291" t="s">
        <v>663</v>
      </c>
      <c r="F1480" s="292">
        <v>37.01</v>
      </c>
      <c r="G1480" s="293" t="s">
        <v>259</v>
      </c>
      <c r="H1480" s="473"/>
      <c r="I1480" s="232"/>
      <c r="J1480" s="232"/>
      <c r="K1480" s="232"/>
      <c r="L1480" s="232"/>
      <c r="M1480" s="232"/>
      <c r="N1480" s="232"/>
      <c r="O1480" s="232"/>
      <c r="P1480" s="123">
        <f t="shared" si="96"/>
        <v>0</v>
      </c>
      <c r="Q1480" s="208" t="str">
        <f t="shared" si="97"/>
        <v>Debil</v>
      </c>
      <c r="R1480" s="232" t="s">
        <v>516</v>
      </c>
      <c r="S1480" s="224" t="str">
        <f t="shared" si="98"/>
        <v>DebilFuerte</v>
      </c>
      <c r="T1480" s="224">
        <f>IFERROR(VLOOKUP(S1480,'Tablas de calculos'!$AU$16:$AV$24,2,FALSE),"")</f>
        <v>7</v>
      </c>
      <c r="U1480" s="208" t="str">
        <f>IFERROR(VLOOKUP(T1480,'Tablas de calculos'!$AV$16:$AY$24,4),"")</f>
        <v>Débil</v>
      </c>
      <c r="V1480" s="232" t="s">
        <v>576</v>
      </c>
      <c r="W1480" s="232" t="s">
        <v>578</v>
      </c>
      <c r="X1480" s="123" t="str">
        <f t="shared" si="99"/>
        <v>DébilNo disminuyeDirectamente</v>
      </c>
      <c r="Y1480" s="208" t="str">
        <f>IFERROR(VLOOKUP(X1480,'Tablas de calculos'!$AZ$4:$BE$11,5,FALSE),"")</f>
        <v/>
      </c>
      <c r="Z1480" s="208" t="str">
        <f>IFERROR(VLOOKUP(X1480,'Tablas de calculos'!$AZ$4:$BE$11,6,FALSE),"")</f>
        <v/>
      </c>
    </row>
    <row r="1481" spans="1:26" ht="45" x14ac:dyDescent="0.25">
      <c r="A1481" s="232" t="s">
        <v>1200</v>
      </c>
      <c r="B1481" s="137">
        <v>38</v>
      </c>
      <c r="C1481" s="205" t="str">
        <f>+VLOOKUP(Tabla9[[#This Row],[Cod. Riesgo]],Tabla_Riesgos[[Número]:[Tipo de Riesgo]],6,FALSE)</f>
        <v>Operativo</v>
      </c>
      <c r="D1481" s="290" t="s">
        <v>43</v>
      </c>
      <c r="E1481" s="291" t="s">
        <v>664</v>
      </c>
      <c r="F1481" s="292">
        <v>38.01</v>
      </c>
      <c r="G1481" s="293" t="s">
        <v>260</v>
      </c>
      <c r="H1481" s="473"/>
      <c r="I1481" s="232"/>
      <c r="J1481" s="232"/>
      <c r="K1481" s="232"/>
      <c r="L1481" s="232"/>
      <c r="M1481" s="232"/>
      <c r="N1481" s="232"/>
      <c r="O1481" s="232"/>
      <c r="P1481" s="123">
        <f t="shared" si="96"/>
        <v>0</v>
      </c>
      <c r="Q1481" s="208" t="str">
        <f t="shared" si="97"/>
        <v>Debil</v>
      </c>
      <c r="R1481" s="232" t="s">
        <v>516</v>
      </c>
      <c r="S1481" s="224" t="str">
        <f t="shared" si="98"/>
        <v>DebilFuerte</v>
      </c>
      <c r="T1481" s="224">
        <f>IFERROR(VLOOKUP(S1481,'Tablas de calculos'!$AU$16:$AV$24,2,FALSE),"")</f>
        <v>7</v>
      </c>
      <c r="U1481" s="208" t="str">
        <f>IFERROR(VLOOKUP(T1481,'Tablas de calculos'!$AV$16:$AY$24,4),"")</f>
        <v>Débil</v>
      </c>
      <c r="V1481" s="232" t="s">
        <v>576</v>
      </c>
      <c r="W1481" s="232" t="s">
        <v>578</v>
      </c>
      <c r="X1481" s="123" t="str">
        <f t="shared" si="99"/>
        <v>DébilNo disminuyeDirectamente</v>
      </c>
      <c r="Y1481" s="208" t="str">
        <f>IFERROR(VLOOKUP(X1481,'Tablas de calculos'!$AZ$4:$BE$11,5,FALSE),"")</f>
        <v/>
      </c>
      <c r="Z1481" s="208" t="str">
        <f>IFERROR(VLOOKUP(X1481,'Tablas de calculos'!$AZ$4:$BE$11,6,FALSE),"")</f>
        <v/>
      </c>
    </row>
    <row r="1482" spans="1:26" ht="45" x14ac:dyDescent="0.25">
      <c r="A1482" s="232" t="s">
        <v>1200</v>
      </c>
      <c r="B1482" s="137">
        <v>38</v>
      </c>
      <c r="C1482" s="205" t="str">
        <f>+VLOOKUP(Tabla9[[#This Row],[Cod. Riesgo]],Tabla_Riesgos[[Número]:[Tipo de Riesgo]],6,FALSE)</f>
        <v>Operativo</v>
      </c>
      <c r="D1482" s="290" t="s">
        <v>43</v>
      </c>
      <c r="E1482" s="291" t="s">
        <v>664</v>
      </c>
      <c r="F1482" s="292">
        <v>38.019999999999996</v>
      </c>
      <c r="G1482" s="293" t="s">
        <v>261</v>
      </c>
      <c r="H1482" s="473"/>
      <c r="I1482" s="232"/>
      <c r="J1482" s="232"/>
      <c r="K1482" s="232"/>
      <c r="L1482" s="232"/>
      <c r="M1482" s="232"/>
      <c r="N1482" s="232"/>
      <c r="O1482" s="232"/>
      <c r="P1482" s="123">
        <f t="shared" si="96"/>
        <v>0</v>
      </c>
      <c r="Q1482" s="208" t="str">
        <f t="shared" si="97"/>
        <v>Debil</v>
      </c>
      <c r="R1482" s="232" t="s">
        <v>516</v>
      </c>
      <c r="S1482" s="224" t="str">
        <f t="shared" si="98"/>
        <v>DebilFuerte</v>
      </c>
      <c r="T1482" s="224">
        <f>IFERROR(VLOOKUP(S1482,'Tablas de calculos'!$AU$16:$AV$24,2,FALSE),"")</f>
        <v>7</v>
      </c>
      <c r="U1482" s="208" t="str">
        <f>IFERROR(VLOOKUP(T1482,'Tablas de calculos'!$AV$16:$AY$24,4),"")</f>
        <v>Débil</v>
      </c>
      <c r="V1482" s="232" t="s">
        <v>576</v>
      </c>
      <c r="W1482" s="232" t="s">
        <v>578</v>
      </c>
      <c r="X1482" s="123" t="str">
        <f t="shared" si="99"/>
        <v>DébilNo disminuyeDirectamente</v>
      </c>
      <c r="Y1482" s="208" t="str">
        <f>IFERROR(VLOOKUP(X1482,'Tablas de calculos'!$AZ$4:$BE$11,5,FALSE),"")</f>
        <v/>
      </c>
      <c r="Z1482" s="208" t="str">
        <f>IFERROR(VLOOKUP(X1482,'Tablas de calculos'!$AZ$4:$BE$11,6,FALSE),"")</f>
        <v/>
      </c>
    </row>
    <row r="1483" spans="1:26" ht="45" x14ac:dyDescent="0.25">
      <c r="A1483" s="232" t="s">
        <v>1200</v>
      </c>
      <c r="B1483" s="137">
        <v>38</v>
      </c>
      <c r="C1483" s="205" t="str">
        <f>+VLOOKUP(Tabla9[[#This Row],[Cod. Riesgo]],Tabla_Riesgos[[Número]:[Tipo de Riesgo]],6,FALSE)</f>
        <v>Operativo</v>
      </c>
      <c r="D1483" s="290" t="s">
        <v>43</v>
      </c>
      <c r="E1483" s="291" t="s">
        <v>664</v>
      </c>
      <c r="F1483" s="292"/>
      <c r="G1483" s="293" t="s">
        <v>1237</v>
      </c>
      <c r="H1483" s="473" t="s">
        <v>544</v>
      </c>
      <c r="I1483" s="232" t="s">
        <v>486</v>
      </c>
      <c r="J1483" s="232" t="s">
        <v>490</v>
      </c>
      <c r="K1483" s="232" t="s">
        <v>494</v>
      </c>
      <c r="L1483" s="232" t="s">
        <v>498</v>
      </c>
      <c r="M1483" s="232" t="s">
        <v>503</v>
      </c>
      <c r="N1483" s="232" t="s">
        <v>508</v>
      </c>
      <c r="O1483" s="232" t="s">
        <v>512</v>
      </c>
      <c r="P1483" s="123">
        <f t="shared" si="96"/>
        <v>100</v>
      </c>
      <c r="Q1483" s="208" t="str">
        <f t="shared" si="97"/>
        <v>Fuerte</v>
      </c>
      <c r="R1483" s="232" t="s">
        <v>516</v>
      </c>
      <c r="S1483" s="224" t="str">
        <f t="shared" si="98"/>
        <v>FuerteFuerte</v>
      </c>
      <c r="T1483" s="224">
        <f>IFERROR(VLOOKUP(S1483,'Tablas de calculos'!$AU$16:$AV$24,2,FALSE),"")</f>
        <v>1</v>
      </c>
      <c r="U1483" s="208" t="str">
        <f>IFERROR(VLOOKUP(T1483,'Tablas de calculos'!$AV$16:$AY$24,4),"")</f>
        <v>Fuerte</v>
      </c>
      <c r="V1483" s="232" t="s">
        <v>578</v>
      </c>
      <c r="W1483" s="232" t="s">
        <v>578</v>
      </c>
      <c r="X1483" s="123" t="str">
        <f t="shared" si="99"/>
        <v>FuerteDirectamenteDirectamente</v>
      </c>
      <c r="Y1483" s="208">
        <f>IFERROR(VLOOKUP(X1483,'Tablas de calculos'!$AZ$4:$BE$11,5,FALSE),"")</f>
        <v>2</v>
      </c>
      <c r="Z1483" s="208">
        <f>IFERROR(VLOOKUP(X1483,'Tablas de calculos'!$AZ$4:$BE$11,6,FALSE),"")</f>
        <v>2</v>
      </c>
    </row>
    <row r="1484" spans="1:26" ht="60" x14ac:dyDescent="0.25">
      <c r="A1484" s="232" t="s">
        <v>1200</v>
      </c>
      <c r="B1484" s="137">
        <v>39</v>
      </c>
      <c r="C1484" s="205" t="str">
        <f>+VLOOKUP(Tabla9[[#This Row],[Cod. Riesgo]],Tabla_Riesgos[[Número]:[Tipo de Riesgo]],6,FALSE)</f>
        <v>Estratégico</v>
      </c>
      <c r="D1484" s="290" t="s">
        <v>43</v>
      </c>
      <c r="E1484" s="291" t="s">
        <v>44</v>
      </c>
      <c r="F1484" s="292">
        <v>39.01</v>
      </c>
      <c r="G1484" s="293" t="s">
        <v>215</v>
      </c>
      <c r="H1484" s="473"/>
      <c r="I1484" s="232"/>
      <c r="J1484" s="232"/>
      <c r="K1484" s="232"/>
      <c r="L1484" s="232"/>
      <c r="M1484" s="232"/>
      <c r="N1484" s="232"/>
      <c r="O1484" s="232"/>
      <c r="P1484" s="123">
        <f t="shared" si="96"/>
        <v>0</v>
      </c>
      <c r="Q1484" s="208" t="str">
        <f t="shared" si="97"/>
        <v>Debil</v>
      </c>
      <c r="R1484" s="232" t="s">
        <v>516</v>
      </c>
      <c r="S1484" s="224" t="str">
        <f t="shared" si="98"/>
        <v>DebilFuerte</v>
      </c>
      <c r="T1484" s="224">
        <f>IFERROR(VLOOKUP(S1484,'Tablas de calculos'!$AU$16:$AV$24,2,FALSE),"")</f>
        <v>7</v>
      </c>
      <c r="U1484" s="208" t="str">
        <f>IFERROR(VLOOKUP(T1484,'Tablas de calculos'!$AV$16:$AY$24,4),"")</f>
        <v>Débil</v>
      </c>
      <c r="V1484" s="232" t="s">
        <v>576</v>
      </c>
      <c r="W1484" s="232" t="s">
        <v>578</v>
      </c>
      <c r="X1484" s="123" t="str">
        <f t="shared" si="99"/>
        <v>DébilNo disminuyeDirectamente</v>
      </c>
      <c r="Y1484" s="208" t="str">
        <f>IFERROR(VLOOKUP(X1484,'Tablas de calculos'!$AZ$4:$BE$11,5,FALSE),"")</f>
        <v/>
      </c>
      <c r="Z1484" s="208" t="str">
        <f>IFERROR(VLOOKUP(X1484,'Tablas de calculos'!$AZ$4:$BE$11,6,FALSE),"")</f>
        <v/>
      </c>
    </row>
    <row r="1485" spans="1:26" ht="60" x14ac:dyDescent="0.25">
      <c r="A1485" s="232" t="s">
        <v>1200</v>
      </c>
      <c r="B1485" s="137">
        <v>39</v>
      </c>
      <c r="C1485" s="205" t="str">
        <f>+VLOOKUP(Tabla9[[#This Row],[Cod. Riesgo]],Tabla_Riesgos[[Número]:[Tipo de Riesgo]],6,FALSE)</f>
        <v>Estratégico</v>
      </c>
      <c r="D1485" s="290" t="s">
        <v>43</v>
      </c>
      <c r="E1485" s="291" t="s">
        <v>44</v>
      </c>
      <c r="F1485" s="292">
        <v>39.019999999999996</v>
      </c>
      <c r="G1485" s="293" t="s">
        <v>216</v>
      </c>
      <c r="H1485" s="473"/>
      <c r="I1485" s="232"/>
      <c r="J1485" s="232"/>
      <c r="K1485" s="232"/>
      <c r="L1485" s="232"/>
      <c r="M1485" s="232"/>
      <c r="N1485" s="232"/>
      <c r="O1485" s="232"/>
      <c r="P1485" s="123">
        <f t="shared" si="96"/>
        <v>0</v>
      </c>
      <c r="Q1485" s="208" t="str">
        <f t="shared" si="97"/>
        <v>Debil</v>
      </c>
      <c r="R1485" s="232" t="s">
        <v>516</v>
      </c>
      <c r="S1485" s="224" t="str">
        <f t="shared" si="98"/>
        <v>DebilFuerte</v>
      </c>
      <c r="T1485" s="224">
        <f>IFERROR(VLOOKUP(S1485,'Tablas de calculos'!$AU$16:$AV$24,2,FALSE),"")</f>
        <v>7</v>
      </c>
      <c r="U1485" s="208" t="str">
        <f>IFERROR(VLOOKUP(T1485,'Tablas de calculos'!$AV$16:$AY$24,4),"")</f>
        <v>Débil</v>
      </c>
      <c r="V1485" s="232" t="s">
        <v>576</v>
      </c>
      <c r="W1485" s="232" t="s">
        <v>578</v>
      </c>
      <c r="X1485" s="123" t="str">
        <f t="shared" si="99"/>
        <v>DébilNo disminuyeDirectamente</v>
      </c>
      <c r="Y1485" s="208" t="str">
        <f>IFERROR(VLOOKUP(X1485,'Tablas de calculos'!$AZ$4:$BE$11,5,FALSE),"")</f>
        <v/>
      </c>
      <c r="Z1485" s="208" t="str">
        <f>IFERROR(VLOOKUP(X1485,'Tablas de calculos'!$AZ$4:$BE$11,6,FALSE),"")</f>
        <v/>
      </c>
    </row>
    <row r="1486" spans="1:26" ht="30" x14ac:dyDescent="0.25">
      <c r="A1486" s="232" t="s">
        <v>1200</v>
      </c>
      <c r="B1486" s="137">
        <v>39</v>
      </c>
      <c r="C1486" s="205" t="str">
        <f>+VLOOKUP(Tabla9[[#This Row],[Cod. Riesgo]],Tabla_Riesgos[[Número]:[Tipo de Riesgo]],6,FALSE)</f>
        <v>Estratégico</v>
      </c>
      <c r="D1486" s="290" t="s">
        <v>43</v>
      </c>
      <c r="E1486" s="291" t="s">
        <v>44</v>
      </c>
      <c r="F1486" s="292">
        <v>39.029999999999994</v>
      </c>
      <c r="G1486" s="293" t="s">
        <v>217</v>
      </c>
      <c r="H1486" s="473"/>
      <c r="I1486" s="232"/>
      <c r="J1486" s="232"/>
      <c r="K1486" s="232"/>
      <c r="L1486" s="232"/>
      <c r="M1486" s="232"/>
      <c r="N1486" s="232"/>
      <c r="O1486" s="232"/>
      <c r="P1486" s="123">
        <f t="shared" si="96"/>
        <v>0</v>
      </c>
      <c r="Q1486" s="208" t="str">
        <f t="shared" si="97"/>
        <v>Debil</v>
      </c>
      <c r="R1486" s="232" t="s">
        <v>516</v>
      </c>
      <c r="S1486" s="224" t="str">
        <f t="shared" si="98"/>
        <v>DebilFuerte</v>
      </c>
      <c r="T1486" s="224">
        <f>IFERROR(VLOOKUP(S1486,'Tablas de calculos'!$AU$16:$AV$24,2,FALSE),"")</f>
        <v>7</v>
      </c>
      <c r="U1486" s="208" t="str">
        <f>IFERROR(VLOOKUP(T1486,'Tablas de calculos'!$AV$16:$AY$24,4),"")</f>
        <v>Débil</v>
      </c>
      <c r="V1486" s="232" t="s">
        <v>576</v>
      </c>
      <c r="W1486" s="232" t="s">
        <v>578</v>
      </c>
      <c r="X1486" s="123" t="str">
        <f t="shared" si="99"/>
        <v>DébilNo disminuyeDirectamente</v>
      </c>
      <c r="Y1486" s="208" t="str">
        <f>IFERROR(VLOOKUP(X1486,'Tablas de calculos'!$AZ$4:$BE$11,5,FALSE),"")</f>
        <v/>
      </c>
      <c r="Z1486" s="208" t="str">
        <f>IFERROR(VLOOKUP(X1486,'Tablas de calculos'!$AZ$4:$BE$11,6,FALSE),"")</f>
        <v/>
      </c>
    </row>
    <row r="1487" spans="1:26" ht="60" x14ac:dyDescent="0.25">
      <c r="A1487" s="232" t="s">
        <v>1200</v>
      </c>
      <c r="B1487" s="137">
        <v>40</v>
      </c>
      <c r="C1487" s="205" t="str">
        <f>+VLOOKUP(Tabla9[[#This Row],[Cod. Riesgo]],Tabla_Riesgos[[Número]:[Tipo de Riesgo]],6,FALSE)</f>
        <v>Operativo</v>
      </c>
      <c r="D1487" s="290" t="s">
        <v>43</v>
      </c>
      <c r="E1487" s="291" t="s">
        <v>743</v>
      </c>
      <c r="F1487" s="292">
        <v>40.01</v>
      </c>
      <c r="G1487" s="293" t="s">
        <v>262</v>
      </c>
      <c r="H1487" s="473"/>
      <c r="I1487" s="232"/>
      <c r="J1487" s="232"/>
      <c r="K1487" s="232"/>
      <c r="L1487" s="232"/>
      <c r="M1487" s="232"/>
      <c r="N1487" s="232"/>
      <c r="O1487" s="232"/>
      <c r="P1487" s="123">
        <f t="shared" si="96"/>
        <v>0</v>
      </c>
      <c r="Q1487" s="208" t="str">
        <f t="shared" si="97"/>
        <v>Debil</v>
      </c>
      <c r="R1487" s="232" t="s">
        <v>516</v>
      </c>
      <c r="S1487" s="224" t="str">
        <f t="shared" si="98"/>
        <v>DebilFuerte</v>
      </c>
      <c r="T1487" s="224">
        <f>IFERROR(VLOOKUP(S1487,'Tablas de calculos'!$AU$16:$AV$24,2,FALSE),"")</f>
        <v>7</v>
      </c>
      <c r="U1487" s="208" t="str">
        <f>IFERROR(VLOOKUP(T1487,'Tablas de calculos'!$AV$16:$AY$24,4),"")</f>
        <v>Débil</v>
      </c>
      <c r="V1487" s="232" t="s">
        <v>576</v>
      </c>
      <c r="W1487" s="232" t="s">
        <v>578</v>
      </c>
      <c r="X1487" s="123" t="str">
        <f t="shared" si="99"/>
        <v>DébilNo disminuyeDirectamente</v>
      </c>
      <c r="Y1487" s="208" t="str">
        <f>IFERROR(VLOOKUP(X1487,'Tablas de calculos'!$AZ$4:$BE$11,5,FALSE),"")</f>
        <v/>
      </c>
      <c r="Z1487" s="208" t="str">
        <f>IFERROR(VLOOKUP(X1487,'Tablas de calculos'!$AZ$4:$BE$11,6,FALSE),"")</f>
        <v/>
      </c>
    </row>
    <row r="1488" spans="1:26" ht="45" x14ac:dyDescent="0.25">
      <c r="A1488" s="232" t="s">
        <v>1200</v>
      </c>
      <c r="B1488" s="137">
        <v>40</v>
      </c>
      <c r="C1488" s="205" t="str">
        <f>+VLOOKUP(Tabla9[[#This Row],[Cod. Riesgo]],Tabla_Riesgos[[Número]:[Tipo de Riesgo]],6,FALSE)</f>
        <v>Operativo</v>
      </c>
      <c r="D1488" s="290" t="s">
        <v>43</v>
      </c>
      <c r="E1488" s="291" t="s">
        <v>743</v>
      </c>
      <c r="F1488" s="292">
        <v>40.019999999999996</v>
      </c>
      <c r="G1488" s="293" t="s">
        <v>251</v>
      </c>
      <c r="H1488" s="473"/>
      <c r="I1488" s="232"/>
      <c r="J1488" s="232"/>
      <c r="K1488" s="232"/>
      <c r="L1488" s="232"/>
      <c r="M1488" s="232"/>
      <c r="N1488" s="232"/>
      <c r="O1488" s="232"/>
      <c r="P1488" s="123">
        <f t="shared" si="96"/>
        <v>0</v>
      </c>
      <c r="Q1488" s="208" t="str">
        <f t="shared" si="97"/>
        <v>Debil</v>
      </c>
      <c r="R1488" s="232" t="s">
        <v>516</v>
      </c>
      <c r="S1488" s="224" t="str">
        <f t="shared" si="98"/>
        <v>DebilFuerte</v>
      </c>
      <c r="T1488" s="224">
        <f>IFERROR(VLOOKUP(S1488,'Tablas de calculos'!$AU$16:$AV$24,2,FALSE),"")</f>
        <v>7</v>
      </c>
      <c r="U1488" s="208" t="str">
        <f>IFERROR(VLOOKUP(T1488,'Tablas de calculos'!$AV$16:$AY$24,4),"")</f>
        <v>Débil</v>
      </c>
      <c r="V1488" s="232" t="s">
        <v>576</v>
      </c>
      <c r="W1488" s="232" t="s">
        <v>578</v>
      </c>
      <c r="X1488" s="123" t="str">
        <f t="shared" si="99"/>
        <v>DébilNo disminuyeDirectamente</v>
      </c>
      <c r="Y1488" s="208" t="str">
        <f>IFERROR(VLOOKUP(X1488,'Tablas de calculos'!$AZ$4:$BE$11,5,FALSE),"")</f>
        <v/>
      </c>
      <c r="Z1488" s="208" t="str">
        <f>IFERROR(VLOOKUP(X1488,'Tablas de calculos'!$AZ$4:$BE$11,6,FALSE),"")</f>
        <v/>
      </c>
    </row>
    <row r="1489" spans="1:26" ht="45" x14ac:dyDescent="0.25">
      <c r="A1489" s="232" t="s">
        <v>1200</v>
      </c>
      <c r="B1489" s="137">
        <v>41</v>
      </c>
      <c r="C1489" s="205" t="str">
        <f>+VLOOKUP(Tabla9[[#This Row],[Cod. Riesgo]],Tabla_Riesgos[[Número]:[Tipo de Riesgo]],6,FALSE)</f>
        <v>Estratégico</v>
      </c>
      <c r="D1489" s="290" t="s">
        <v>43</v>
      </c>
      <c r="E1489" s="291" t="s">
        <v>665</v>
      </c>
      <c r="F1489" s="292">
        <v>41.01</v>
      </c>
      <c r="G1489" s="293" t="s">
        <v>263</v>
      </c>
      <c r="H1489" s="473"/>
      <c r="I1489" s="232"/>
      <c r="J1489" s="232"/>
      <c r="K1489" s="232"/>
      <c r="L1489" s="232"/>
      <c r="M1489" s="232"/>
      <c r="N1489" s="232"/>
      <c r="O1489" s="232"/>
      <c r="P1489" s="123">
        <f t="shared" si="96"/>
        <v>0</v>
      </c>
      <c r="Q1489" s="208" t="str">
        <f t="shared" si="97"/>
        <v>Debil</v>
      </c>
      <c r="R1489" s="232" t="s">
        <v>516</v>
      </c>
      <c r="S1489" s="224" t="str">
        <f t="shared" si="98"/>
        <v>DebilFuerte</v>
      </c>
      <c r="T1489" s="224">
        <f>IFERROR(VLOOKUP(S1489,'Tablas de calculos'!$AU$16:$AV$24,2,FALSE),"")</f>
        <v>7</v>
      </c>
      <c r="U1489" s="208" t="str">
        <f>IFERROR(VLOOKUP(T1489,'Tablas de calculos'!$AV$16:$AY$24,4),"")</f>
        <v>Débil</v>
      </c>
      <c r="V1489" s="232" t="s">
        <v>576</v>
      </c>
      <c r="W1489" s="232" t="s">
        <v>578</v>
      </c>
      <c r="X1489" s="123" t="str">
        <f t="shared" si="99"/>
        <v>DébilNo disminuyeDirectamente</v>
      </c>
      <c r="Y1489" s="208" t="str">
        <f>IFERROR(VLOOKUP(X1489,'Tablas de calculos'!$AZ$4:$BE$11,5,FALSE),"")</f>
        <v/>
      </c>
      <c r="Z1489" s="208" t="str">
        <f>IFERROR(VLOOKUP(X1489,'Tablas de calculos'!$AZ$4:$BE$11,6,FALSE),"")</f>
        <v/>
      </c>
    </row>
    <row r="1490" spans="1:26" ht="60" x14ac:dyDescent="0.25">
      <c r="A1490" s="232" t="s">
        <v>1200</v>
      </c>
      <c r="B1490" s="137">
        <v>42</v>
      </c>
      <c r="C1490" s="205" t="str">
        <f>+VLOOKUP(Tabla9[[#This Row],[Cod. Riesgo]],Tabla_Riesgos[[Número]:[Tipo de Riesgo]],6,FALSE)</f>
        <v>Operativo</v>
      </c>
      <c r="D1490" s="290" t="s">
        <v>43</v>
      </c>
      <c r="E1490" s="291" t="s">
        <v>666</v>
      </c>
      <c r="F1490" s="292">
        <v>42.01</v>
      </c>
      <c r="G1490" s="293" t="s">
        <v>264</v>
      </c>
      <c r="H1490" s="473"/>
      <c r="I1490" s="232"/>
      <c r="J1490" s="232"/>
      <c r="K1490" s="232"/>
      <c r="L1490" s="232"/>
      <c r="M1490" s="232"/>
      <c r="N1490" s="232"/>
      <c r="O1490" s="232"/>
      <c r="P1490" s="123">
        <f t="shared" si="96"/>
        <v>0</v>
      </c>
      <c r="Q1490" s="208" t="str">
        <f t="shared" si="97"/>
        <v>Debil</v>
      </c>
      <c r="R1490" s="232" t="s">
        <v>516</v>
      </c>
      <c r="S1490" s="224" t="str">
        <f t="shared" si="98"/>
        <v>DebilFuerte</v>
      </c>
      <c r="T1490" s="224">
        <f>IFERROR(VLOOKUP(S1490,'Tablas de calculos'!$AU$16:$AV$24,2,FALSE),"")</f>
        <v>7</v>
      </c>
      <c r="U1490" s="208" t="str">
        <f>IFERROR(VLOOKUP(T1490,'Tablas de calculos'!$AV$16:$AY$24,4),"")</f>
        <v>Débil</v>
      </c>
      <c r="V1490" s="232" t="s">
        <v>576</v>
      </c>
      <c r="W1490" s="232" t="s">
        <v>578</v>
      </c>
      <c r="X1490" s="123" t="str">
        <f t="shared" si="99"/>
        <v>DébilNo disminuyeDirectamente</v>
      </c>
      <c r="Y1490" s="208" t="str">
        <f>IFERROR(VLOOKUP(X1490,'Tablas de calculos'!$AZ$4:$BE$11,5,FALSE),"")</f>
        <v/>
      </c>
      <c r="Z1490" s="208" t="str">
        <f>IFERROR(VLOOKUP(X1490,'Tablas de calculos'!$AZ$4:$BE$11,6,FALSE),"")</f>
        <v/>
      </c>
    </row>
    <row r="1491" spans="1:26" ht="45" x14ac:dyDescent="0.25">
      <c r="A1491" s="232" t="s">
        <v>1200</v>
      </c>
      <c r="B1491" s="137">
        <v>42</v>
      </c>
      <c r="C1491" s="205" t="str">
        <f>+VLOOKUP(Tabla9[[#This Row],[Cod. Riesgo]],Tabla_Riesgos[[Número]:[Tipo de Riesgo]],6,FALSE)</f>
        <v>Operativo</v>
      </c>
      <c r="D1491" s="290" t="s">
        <v>43</v>
      </c>
      <c r="E1491" s="291" t="s">
        <v>666</v>
      </c>
      <c r="F1491" s="292">
        <v>42.019999999999996</v>
      </c>
      <c r="G1491" s="293" t="s">
        <v>265</v>
      </c>
      <c r="H1491" s="473"/>
      <c r="I1491" s="232"/>
      <c r="J1491" s="232"/>
      <c r="K1491" s="232"/>
      <c r="L1491" s="232"/>
      <c r="M1491" s="232"/>
      <c r="N1491" s="232"/>
      <c r="O1491" s="232"/>
      <c r="P1491" s="123">
        <f t="shared" si="96"/>
        <v>0</v>
      </c>
      <c r="Q1491" s="208" t="str">
        <f t="shared" si="97"/>
        <v>Debil</v>
      </c>
      <c r="R1491" s="232" t="s">
        <v>516</v>
      </c>
      <c r="S1491" s="224" t="str">
        <f t="shared" si="98"/>
        <v>DebilFuerte</v>
      </c>
      <c r="T1491" s="224">
        <f>IFERROR(VLOOKUP(S1491,'Tablas de calculos'!$AU$16:$AV$24,2,FALSE),"")</f>
        <v>7</v>
      </c>
      <c r="U1491" s="208" t="str">
        <f>IFERROR(VLOOKUP(T1491,'Tablas de calculos'!$AV$16:$AY$24,4),"")</f>
        <v>Débil</v>
      </c>
      <c r="V1491" s="232" t="s">
        <v>576</v>
      </c>
      <c r="W1491" s="232" t="s">
        <v>578</v>
      </c>
      <c r="X1491" s="123" t="str">
        <f t="shared" si="99"/>
        <v>DébilNo disminuyeDirectamente</v>
      </c>
      <c r="Y1491" s="208" t="str">
        <f>IFERROR(VLOOKUP(X1491,'Tablas de calculos'!$AZ$4:$BE$11,5,FALSE),"")</f>
        <v/>
      </c>
      <c r="Z1491" s="208" t="str">
        <f>IFERROR(VLOOKUP(X1491,'Tablas de calculos'!$AZ$4:$BE$11,6,FALSE),"")</f>
        <v/>
      </c>
    </row>
    <row r="1492" spans="1:26" ht="60" x14ac:dyDescent="0.25">
      <c r="A1492" s="232" t="s">
        <v>1200</v>
      </c>
      <c r="B1492" s="137">
        <v>43</v>
      </c>
      <c r="C1492" s="205" t="str">
        <f>+VLOOKUP(Tabla9[[#This Row],[Cod. Riesgo]],Tabla_Riesgos[[Número]:[Tipo de Riesgo]],6,FALSE)</f>
        <v>Operativo</v>
      </c>
      <c r="D1492" s="290" t="s">
        <v>45</v>
      </c>
      <c r="E1492" s="291" t="s">
        <v>667</v>
      </c>
      <c r="F1492" s="292">
        <v>43.01</v>
      </c>
      <c r="G1492" s="293" t="s">
        <v>266</v>
      </c>
      <c r="H1492" s="473"/>
      <c r="I1492" s="232"/>
      <c r="J1492" s="232"/>
      <c r="K1492" s="232"/>
      <c r="L1492" s="232"/>
      <c r="M1492" s="232"/>
      <c r="N1492" s="232"/>
      <c r="O1492" s="232"/>
      <c r="P1492" s="123">
        <f t="shared" si="96"/>
        <v>0</v>
      </c>
      <c r="Q1492" s="208" t="str">
        <f t="shared" si="97"/>
        <v>Debil</v>
      </c>
      <c r="R1492" s="232" t="s">
        <v>516</v>
      </c>
      <c r="S1492" s="224" t="str">
        <f t="shared" si="98"/>
        <v>DebilFuerte</v>
      </c>
      <c r="T1492" s="224">
        <f>IFERROR(VLOOKUP(S1492,'Tablas de calculos'!$AU$16:$AV$24,2,FALSE),"")</f>
        <v>7</v>
      </c>
      <c r="U1492" s="208" t="str">
        <f>IFERROR(VLOOKUP(T1492,'Tablas de calculos'!$AV$16:$AY$24,4),"")</f>
        <v>Débil</v>
      </c>
      <c r="V1492" s="232" t="s">
        <v>576</v>
      </c>
      <c r="W1492" s="232" t="s">
        <v>578</v>
      </c>
      <c r="X1492" s="123" t="str">
        <f t="shared" si="99"/>
        <v>DébilNo disminuyeDirectamente</v>
      </c>
      <c r="Y1492" s="208" t="str">
        <f>IFERROR(VLOOKUP(X1492,'Tablas de calculos'!$AZ$4:$BE$11,5,FALSE),"")</f>
        <v/>
      </c>
      <c r="Z1492" s="208" t="str">
        <f>IFERROR(VLOOKUP(X1492,'Tablas de calculos'!$AZ$4:$BE$11,6,FALSE),"")</f>
        <v/>
      </c>
    </row>
    <row r="1493" spans="1:26" ht="45" x14ac:dyDescent="0.25">
      <c r="A1493" s="232" t="s">
        <v>1200</v>
      </c>
      <c r="B1493" s="137">
        <v>43</v>
      </c>
      <c r="C1493" s="205" t="str">
        <f>+VLOOKUP(Tabla9[[#This Row],[Cod. Riesgo]],Tabla_Riesgos[[Número]:[Tipo de Riesgo]],6,FALSE)</f>
        <v>Operativo</v>
      </c>
      <c r="D1493" s="290" t="s">
        <v>45</v>
      </c>
      <c r="E1493" s="291" t="s">
        <v>667</v>
      </c>
      <c r="F1493" s="292">
        <v>43.019999999999996</v>
      </c>
      <c r="G1493" s="293" t="s">
        <v>267</v>
      </c>
      <c r="H1493" s="473"/>
      <c r="I1493" s="232"/>
      <c r="J1493" s="232"/>
      <c r="K1493" s="232"/>
      <c r="L1493" s="232"/>
      <c r="M1493" s="232"/>
      <c r="N1493" s="232"/>
      <c r="O1493" s="232"/>
      <c r="P1493" s="123">
        <f t="shared" si="96"/>
        <v>0</v>
      </c>
      <c r="Q1493" s="208" t="str">
        <f t="shared" si="97"/>
        <v>Debil</v>
      </c>
      <c r="R1493" s="232" t="s">
        <v>516</v>
      </c>
      <c r="S1493" s="224" t="str">
        <f t="shared" si="98"/>
        <v>DebilFuerte</v>
      </c>
      <c r="T1493" s="224">
        <f>IFERROR(VLOOKUP(S1493,'Tablas de calculos'!$AU$16:$AV$24,2,FALSE),"")</f>
        <v>7</v>
      </c>
      <c r="U1493" s="208" t="str">
        <f>IFERROR(VLOOKUP(T1493,'Tablas de calculos'!$AV$16:$AY$24,4),"")</f>
        <v>Débil</v>
      </c>
      <c r="V1493" s="232" t="s">
        <v>576</v>
      </c>
      <c r="W1493" s="232" t="s">
        <v>578</v>
      </c>
      <c r="X1493" s="123" t="str">
        <f t="shared" si="99"/>
        <v>DébilNo disminuyeDirectamente</v>
      </c>
      <c r="Y1493" s="208" t="str">
        <f>IFERROR(VLOOKUP(X1493,'Tablas de calculos'!$AZ$4:$BE$11,5,FALSE),"")</f>
        <v/>
      </c>
      <c r="Z1493" s="208" t="str">
        <f>IFERROR(VLOOKUP(X1493,'Tablas de calculos'!$AZ$4:$BE$11,6,FALSE),"")</f>
        <v/>
      </c>
    </row>
    <row r="1494" spans="1:26" ht="45" x14ac:dyDescent="0.25">
      <c r="A1494" s="232" t="s">
        <v>1200</v>
      </c>
      <c r="B1494" s="137">
        <v>43</v>
      </c>
      <c r="C1494" s="205" t="str">
        <f>+VLOOKUP(Tabla9[[#This Row],[Cod. Riesgo]],Tabla_Riesgos[[Número]:[Tipo de Riesgo]],6,FALSE)</f>
        <v>Operativo</v>
      </c>
      <c r="D1494" s="290" t="s">
        <v>45</v>
      </c>
      <c r="E1494" s="291" t="s">
        <v>667</v>
      </c>
      <c r="F1494" s="292">
        <v>43.029999999999994</v>
      </c>
      <c r="G1494" s="293" t="s">
        <v>268</v>
      </c>
      <c r="H1494" s="473"/>
      <c r="I1494" s="232"/>
      <c r="J1494" s="232"/>
      <c r="K1494" s="232"/>
      <c r="L1494" s="232"/>
      <c r="M1494" s="232"/>
      <c r="N1494" s="232"/>
      <c r="O1494" s="232"/>
      <c r="P1494" s="123">
        <f t="shared" si="96"/>
        <v>0</v>
      </c>
      <c r="Q1494" s="208" t="str">
        <f t="shared" si="97"/>
        <v>Debil</v>
      </c>
      <c r="R1494" s="232" t="s">
        <v>516</v>
      </c>
      <c r="S1494" s="224" t="str">
        <f t="shared" si="98"/>
        <v>DebilFuerte</v>
      </c>
      <c r="T1494" s="224">
        <f>IFERROR(VLOOKUP(S1494,'Tablas de calculos'!$AU$16:$AV$24,2,FALSE),"")</f>
        <v>7</v>
      </c>
      <c r="U1494" s="208" t="str">
        <f>IFERROR(VLOOKUP(T1494,'Tablas de calculos'!$AV$16:$AY$24,4),"")</f>
        <v>Débil</v>
      </c>
      <c r="V1494" s="232" t="s">
        <v>576</v>
      </c>
      <c r="W1494" s="232" t="s">
        <v>578</v>
      </c>
      <c r="X1494" s="123" t="str">
        <f t="shared" si="99"/>
        <v>DébilNo disminuyeDirectamente</v>
      </c>
      <c r="Y1494" s="208" t="str">
        <f>IFERROR(VLOOKUP(X1494,'Tablas de calculos'!$AZ$4:$BE$11,5,FALSE),"")</f>
        <v/>
      </c>
      <c r="Z1494" s="208" t="str">
        <f>IFERROR(VLOOKUP(X1494,'Tablas de calculos'!$AZ$4:$BE$11,6,FALSE),"")</f>
        <v/>
      </c>
    </row>
    <row r="1495" spans="1:26" ht="45" x14ac:dyDescent="0.25">
      <c r="A1495" s="232" t="s">
        <v>1200</v>
      </c>
      <c r="B1495" s="137">
        <v>43</v>
      </c>
      <c r="C1495" s="205" t="str">
        <f>+VLOOKUP(Tabla9[[#This Row],[Cod. Riesgo]],Tabla_Riesgos[[Número]:[Tipo de Riesgo]],6,FALSE)</f>
        <v>Operativo</v>
      </c>
      <c r="D1495" s="290" t="s">
        <v>45</v>
      </c>
      <c r="E1495" s="291" t="s">
        <v>667</v>
      </c>
      <c r="F1495" s="292">
        <v>43.039999999999992</v>
      </c>
      <c r="G1495" s="293" t="s">
        <v>269</v>
      </c>
      <c r="H1495" s="473"/>
      <c r="I1495" s="232"/>
      <c r="J1495" s="232"/>
      <c r="K1495" s="232"/>
      <c r="L1495" s="232"/>
      <c r="M1495" s="232"/>
      <c r="N1495" s="232"/>
      <c r="O1495" s="232"/>
      <c r="P1495" s="123">
        <f t="shared" si="96"/>
        <v>0</v>
      </c>
      <c r="Q1495" s="208" t="str">
        <f t="shared" si="97"/>
        <v>Debil</v>
      </c>
      <c r="R1495" s="232" t="s">
        <v>516</v>
      </c>
      <c r="S1495" s="224" t="str">
        <f t="shared" si="98"/>
        <v>DebilFuerte</v>
      </c>
      <c r="T1495" s="224">
        <f>IFERROR(VLOOKUP(S1495,'Tablas de calculos'!$AU$16:$AV$24,2,FALSE),"")</f>
        <v>7</v>
      </c>
      <c r="U1495" s="208" t="str">
        <f>IFERROR(VLOOKUP(T1495,'Tablas de calculos'!$AV$16:$AY$24,4),"")</f>
        <v>Débil</v>
      </c>
      <c r="V1495" s="232" t="s">
        <v>576</v>
      </c>
      <c r="W1495" s="232" t="s">
        <v>578</v>
      </c>
      <c r="X1495" s="123" t="str">
        <f t="shared" si="99"/>
        <v>DébilNo disminuyeDirectamente</v>
      </c>
      <c r="Y1495" s="208" t="str">
        <f>IFERROR(VLOOKUP(X1495,'Tablas de calculos'!$AZ$4:$BE$11,5,FALSE),"")</f>
        <v/>
      </c>
      <c r="Z1495" s="208" t="str">
        <f>IFERROR(VLOOKUP(X1495,'Tablas de calculos'!$AZ$4:$BE$11,6,FALSE),"")</f>
        <v/>
      </c>
    </row>
    <row r="1496" spans="1:26" ht="90" x14ac:dyDescent="0.25">
      <c r="A1496" s="232" t="s">
        <v>1200</v>
      </c>
      <c r="B1496" s="137">
        <v>43</v>
      </c>
      <c r="C1496" s="205" t="str">
        <f>+VLOOKUP(Tabla9[[#This Row],[Cod. Riesgo]],Tabla_Riesgos[[Número]:[Tipo de Riesgo]],6,FALSE)</f>
        <v>Operativo</v>
      </c>
      <c r="D1496" s="290" t="s">
        <v>45</v>
      </c>
      <c r="E1496" s="291" t="s">
        <v>667</v>
      </c>
      <c r="F1496" s="292">
        <v>43.04999999999999</v>
      </c>
      <c r="G1496" s="293" t="s">
        <v>270</v>
      </c>
      <c r="H1496" s="473"/>
      <c r="I1496" s="232"/>
      <c r="J1496" s="232"/>
      <c r="K1496" s="232"/>
      <c r="L1496" s="232"/>
      <c r="M1496" s="232"/>
      <c r="N1496" s="232"/>
      <c r="O1496" s="232"/>
      <c r="P1496" s="123">
        <f t="shared" si="96"/>
        <v>0</v>
      </c>
      <c r="Q1496" s="208" t="str">
        <f t="shared" si="97"/>
        <v>Debil</v>
      </c>
      <c r="R1496" s="232" t="s">
        <v>516</v>
      </c>
      <c r="S1496" s="224" t="str">
        <f t="shared" si="98"/>
        <v>DebilFuerte</v>
      </c>
      <c r="T1496" s="224">
        <f>IFERROR(VLOOKUP(S1496,'Tablas de calculos'!$AU$16:$AV$24,2,FALSE),"")</f>
        <v>7</v>
      </c>
      <c r="U1496" s="208" t="str">
        <f>IFERROR(VLOOKUP(T1496,'Tablas de calculos'!$AV$16:$AY$24,4),"")</f>
        <v>Débil</v>
      </c>
      <c r="V1496" s="232" t="s">
        <v>576</v>
      </c>
      <c r="W1496" s="232" t="s">
        <v>578</v>
      </c>
      <c r="X1496" s="123" t="str">
        <f t="shared" si="99"/>
        <v>DébilNo disminuyeDirectamente</v>
      </c>
      <c r="Y1496" s="208" t="str">
        <f>IFERROR(VLOOKUP(X1496,'Tablas de calculos'!$AZ$4:$BE$11,5,FALSE),"")</f>
        <v/>
      </c>
      <c r="Z1496" s="208" t="str">
        <f>IFERROR(VLOOKUP(X1496,'Tablas de calculos'!$AZ$4:$BE$11,6,FALSE),"")</f>
        <v/>
      </c>
    </row>
    <row r="1497" spans="1:26" ht="45" x14ac:dyDescent="0.25">
      <c r="A1497" s="232" t="s">
        <v>1200</v>
      </c>
      <c r="B1497" s="137">
        <v>43</v>
      </c>
      <c r="C1497" s="205" t="str">
        <f>+VLOOKUP(Tabla9[[#This Row],[Cod. Riesgo]],Tabla_Riesgos[[Número]:[Tipo de Riesgo]],6,FALSE)</f>
        <v>Operativo</v>
      </c>
      <c r="D1497" s="290" t="s">
        <v>45</v>
      </c>
      <c r="E1497" s="291" t="s">
        <v>667</v>
      </c>
      <c r="F1497" s="292">
        <v>43.059999999999988</v>
      </c>
      <c r="G1497" s="293" t="s">
        <v>271</v>
      </c>
      <c r="H1497" s="473"/>
      <c r="I1497" s="232"/>
      <c r="J1497" s="232"/>
      <c r="K1497" s="232"/>
      <c r="L1497" s="232"/>
      <c r="M1497" s="232"/>
      <c r="N1497" s="232"/>
      <c r="O1497" s="232"/>
      <c r="P1497" s="123">
        <f t="shared" si="96"/>
        <v>0</v>
      </c>
      <c r="Q1497" s="208" t="str">
        <f t="shared" si="97"/>
        <v>Debil</v>
      </c>
      <c r="R1497" s="232" t="s">
        <v>516</v>
      </c>
      <c r="S1497" s="224" t="str">
        <f t="shared" si="98"/>
        <v>DebilFuerte</v>
      </c>
      <c r="T1497" s="224">
        <f>IFERROR(VLOOKUP(S1497,'Tablas de calculos'!$AU$16:$AV$24,2,FALSE),"")</f>
        <v>7</v>
      </c>
      <c r="U1497" s="208" t="str">
        <f>IFERROR(VLOOKUP(T1497,'Tablas de calculos'!$AV$16:$AY$24,4),"")</f>
        <v>Débil</v>
      </c>
      <c r="V1497" s="232" t="s">
        <v>576</v>
      </c>
      <c r="W1497" s="232" t="s">
        <v>578</v>
      </c>
      <c r="X1497" s="123" t="str">
        <f t="shared" si="99"/>
        <v>DébilNo disminuyeDirectamente</v>
      </c>
      <c r="Y1497" s="208" t="str">
        <f>IFERROR(VLOOKUP(X1497,'Tablas de calculos'!$AZ$4:$BE$11,5,FALSE),"")</f>
        <v/>
      </c>
      <c r="Z1497" s="208" t="str">
        <f>IFERROR(VLOOKUP(X1497,'Tablas de calculos'!$AZ$4:$BE$11,6,FALSE),"")</f>
        <v/>
      </c>
    </row>
    <row r="1498" spans="1:26" ht="90" x14ac:dyDescent="0.25">
      <c r="A1498" s="232" t="s">
        <v>1200</v>
      </c>
      <c r="B1498" s="137">
        <v>44</v>
      </c>
      <c r="C1498" s="205" t="str">
        <f>+VLOOKUP(Tabla9[[#This Row],[Cod. Riesgo]],Tabla_Riesgos[[Número]:[Tipo de Riesgo]],6,FALSE)</f>
        <v>Operativo</v>
      </c>
      <c r="D1498" s="290" t="s">
        <v>45</v>
      </c>
      <c r="E1498" s="291" t="s">
        <v>668</v>
      </c>
      <c r="F1498" s="292">
        <v>44.01</v>
      </c>
      <c r="G1498" s="293" t="s">
        <v>1238</v>
      </c>
      <c r="H1498" s="473" t="s">
        <v>544</v>
      </c>
      <c r="I1498" s="232" t="s">
        <v>486</v>
      </c>
      <c r="J1498" s="232" t="s">
        <v>490</v>
      </c>
      <c r="K1498" s="232" t="s">
        <v>494</v>
      </c>
      <c r="L1498" s="232" t="s">
        <v>499</v>
      </c>
      <c r="M1498" s="232" t="s">
        <v>503</v>
      </c>
      <c r="N1498" s="232" t="s">
        <v>508</v>
      </c>
      <c r="O1498" s="232" t="s">
        <v>512</v>
      </c>
      <c r="P1498" s="123">
        <f t="shared" si="96"/>
        <v>95</v>
      </c>
      <c r="Q1498" s="208" t="str">
        <f t="shared" si="97"/>
        <v>Moderado</v>
      </c>
      <c r="R1498" s="232" t="s">
        <v>516</v>
      </c>
      <c r="S1498" s="224" t="str">
        <f t="shared" si="98"/>
        <v>ModeradoFuerte</v>
      </c>
      <c r="T1498" s="224">
        <f>IFERROR(VLOOKUP(S1498,'Tablas de calculos'!$AU$16:$AV$24,2,FALSE),"")</f>
        <v>4</v>
      </c>
      <c r="U1498" s="208" t="str">
        <f>IFERROR(VLOOKUP(T1498,'Tablas de calculos'!$AV$16:$AY$24,4),"")</f>
        <v>Moderado</v>
      </c>
      <c r="V1498" s="232" t="s">
        <v>578</v>
      </c>
      <c r="W1498" s="232" t="s">
        <v>578</v>
      </c>
      <c r="X1498" s="123" t="str">
        <f t="shared" si="99"/>
        <v>ModeradoDirectamenteDirectamente</v>
      </c>
      <c r="Y1498" s="208">
        <f>IFERROR(VLOOKUP(X1498,'Tablas de calculos'!$AZ$4:$BE$11,5,FALSE),"")</f>
        <v>1</v>
      </c>
      <c r="Z1498" s="208">
        <f>IFERROR(VLOOKUP(X1498,'Tablas de calculos'!$AZ$4:$BE$11,6,FALSE),"")</f>
        <v>1</v>
      </c>
    </row>
    <row r="1499" spans="1:26" ht="45" x14ac:dyDescent="0.25">
      <c r="A1499" s="232" t="s">
        <v>1200</v>
      </c>
      <c r="B1499" s="137">
        <v>45</v>
      </c>
      <c r="C1499" s="205" t="str">
        <f>+VLOOKUP(Tabla9[[#This Row],[Cod. Riesgo]],Tabla_Riesgos[[Número]:[Tipo de Riesgo]],6,FALSE)</f>
        <v>Operativo</v>
      </c>
      <c r="D1499" s="290" t="s">
        <v>45</v>
      </c>
      <c r="E1499" s="291" t="s">
        <v>46</v>
      </c>
      <c r="F1499" s="292">
        <v>45.01</v>
      </c>
      <c r="G1499" s="293" t="s">
        <v>275</v>
      </c>
      <c r="H1499" s="473"/>
      <c r="I1499" s="232"/>
      <c r="J1499" s="232"/>
      <c r="K1499" s="232"/>
      <c r="L1499" s="232"/>
      <c r="M1499" s="232"/>
      <c r="N1499" s="232"/>
      <c r="O1499" s="232"/>
      <c r="P1499" s="123">
        <f t="shared" si="96"/>
        <v>0</v>
      </c>
      <c r="Q1499" s="208" t="str">
        <f t="shared" si="97"/>
        <v>Debil</v>
      </c>
      <c r="R1499" s="232" t="s">
        <v>516</v>
      </c>
      <c r="S1499" s="224" t="str">
        <f t="shared" si="98"/>
        <v>DebilFuerte</v>
      </c>
      <c r="T1499" s="224">
        <f>IFERROR(VLOOKUP(S1499,'Tablas de calculos'!$AU$16:$AV$24,2,FALSE),"")</f>
        <v>7</v>
      </c>
      <c r="U1499" s="208" t="str">
        <f>IFERROR(VLOOKUP(T1499,'Tablas de calculos'!$AV$16:$AY$24,4),"")</f>
        <v>Débil</v>
      </c>
      <c r="V1499" s="232" t="s">
        <v>576</v>
      </c>
      <c r="W1499" s="232" t="s">
        <v>578</v>
      </c>
      <c r="X1499" s="123" t="str">
        <f t="shared" si="99"/>
        <v>DébilNo disminuyeDirectamente</v>
      </c>
      <c r="Y1499" s="208" t="str">
        <f>IFERROR(VLOOKUP(X1499,'Tablas de calculos'!$AZ$4:$BE$11,5,FALSE),"")</f>
        <v/>
      </c>
      <c r="Z1499" s="208" t="str">
        <f>IFERROR(VLOOKUP(X1499,'Tablas de calculos'!$AZ$4:$BE$11,6,FALSE),"")</f>
        <v/>
      </c>
    </row>
    <row r="1500" spans="1:26" ht="45" x14ac:dyDescent="0.25">
      <c r="A1500" s="232" t="s">
        <v>1200</v>
      </c>
      <c r="B1500" s="137">
        <v>45</v>
      </c>
      <c r="C1500" s="205" t="str">
        <f>+VLOOKUP(Tabla9[[#This Row],[Cod. Riesgo]],Tabla_Riesgos[[Número]:[Tipo de Riesgo]],6,FALSE)</f>
        <v>Operativo</v>
      </c>
      <c r="D1500" s="290" t="s">
        <v>45</v>
      </c>
      <c r="E1500" s="291" t="s">
        <v>46</v>
      </c>
      <c r="F1500" s="292">
        <v>45.019999999999996</v>
      </c>
      <c r="G1500" s="293" t="s">
        <v>276</v>
      </c>
      <c r="H1500" s="473"/>
      <c r="I1500" s="232"/>
      <c r="J1500" s="232"/>
      <c r="K1500" s="232"/>
      <c r="L1500" s="232"/>
      <c r="M1500" s="232"/>
      <c r="N1500" s="232"/>
      <c r="O1500" s="232"/>
      <c r="P1500" s="123">
        <f t="shared" si="96"/>
        <v>0</v>
      </c>
      <c r="Q1500" s="208" t="str">
        <f t="shared" si="97"/>
        <v>Debil</v>
      </c>
      <c r="R1500" s="232" t="s">
        <v>516</v>
      </c>
      <c r="S1500" s="224" t="str">
        <f t="shared" si="98"/>
        <v>DebilFuerte</v>
      </c>
      <c r="T1500" s="224">
        <f>IFERROR(VLOOKUP(S1500,'Tablas de calculos'!$AU$16:$AV$24,2,FALSE),"")</f>
        <v>7</v>
      </c>
      <c r="U1500" s="208" t="str">
        <f>IFERROR(VLOOKUP(T1500,'Tablas de calculos'!$AV$16:$AY$24,4),"")</f>
        <v>Débil</v>
      </c>
      <c r="V1500" s="232" t="s">
        <v>576</v>
      </c>
      <c r="W1500" s="232" t="s">
        <v>578</v>
      </c>
      <c r="X1500" s="123" t="str">
        <f t="shared" si="99"/>
        <v>DébilNo disminuyeDirectamente</v>
      </c>
      <c r="Y1500" s="208" t="str">
        <f>IFERROR(VLOOKUP(X1500,'Tablas de calculos'!$AZ$4:$BE$11,5,FALSE),"")</f>
        <v/>
      </c>
      <c r="Z1500" s="208" t="str">
        <f>IFERROR(VLOOKUP(X1500,'Tablas de calculos'!$AZ$4:$BE$11,6,FALSE),"")</f>
        <v/>
      </c>
    </row>
    <row r="1501" spans="1:26" ht="105" x14ac:dyDescent="0.25">
      <c r="A1501" s="232" t="s">
        <v>1200</v>
      </c>
      <c r="B1501" s="137">
        <v>45</v>
      </c>
      <c r="C1501" s="205" t="str">
        <f>+VLOOKUP(Tabla9[[#This Row],[Cod. Riesgo]],Tabla_Riesgos[[Número]:[Tipo de Riesgo]],6,FALSE)</f>
        <v>Operativo</v>
      </c>
      <c r="D1501" s="290" t="s">
        <v>45</v>
      </c>
      <c r="E1501" s="291" t="s">
        <v>46</v>
      </c>
      <c r="F1501" s="292">
        <v>45.029999999999994</v>
      </c>
      <c r="G1501" s="293" t="s">
        <v>277</v>
      </c>
      <c r="H1501" s="473"/>
      <c r="I1501" s="232"/>
      <c r="J1501" s="232"/>
      <c r="K1501" s="232"/>
      <c r="L1501" s="232"/>
      <c r="M1501" s="232"/>
      <c r="N1501" s="232"/>
      <c r="O1501" s="232"/>
      <c r="P1501" s="123">
        <f t="shared" si="96"/>
        <v>0</v>
      </c>
      <c r="Q1501" s="208" t="str">
        <f t="shared" si="97"/>
        <v>Debil</v>
      </c>
      <c r="R1501" s="232" t="s">
        <v>516</v>
      </c>
      <c r="S1501" s="224" t="str">
        <f t="shared" si="98"/>
        <v>DebilFuerte</v>
      </c>
      <c r="T1501" s="224">
        <f>IFERROR(VLOOKUP(S1501,'Tablas de calculos'!$AU$16:$AV$24,2,FALSE),"")</f>
        <v>7</v>
      </c>
      <c r="U1501" s="208" t="str">
        <f>IFERROR(VLOOKUP(T1501,'Tablas de calculos'!$AV$16:$AY$24,4),"")</f>
        <v>Débil</v>
      </c>
      <c r="V1501" s="232" t="s">
        <v>576</v>
      </c>
      <c r="W1501" s="232" t="s">
        <v>578</v>
      </c>
      <c r="X1501" s="123" t="str">
        <f t="shared" si="99"/>
        <v>DébilNo disminuyeDirectamente</v>
      </c>
      <c r="Y1501" s="208" t="str">
        <f>IFERROR(VLOOKUP(X1501,'Tablas de calculos'!$AZ$4:$BE$11,5,FALSE),"")</f>
        <v/>
      </c>
      <c r="Z1501" s="208" t="str">
        <f>IFERROR(VLOOKUP(X1501,'Tablas de calculos'!$AZ$4:$BE$11,6,FALSE),"")</f>
        <v/>
      </c>
    </row>
    <row r="1502" spans="1:26" ht="150" x14ac:dyDescent="0.25">
      <c r="A1502" s="232" t="s">
        <v>1200</v>
      </c>
      <c r="B1502" s="137">
        <v>45</v>
      </c>
      <c r="C1502" s="205" t="str">
        <f>+VLOOKUP(Tabla9[[#This Row],[Cod. Riesgo]],Tabla_Riesgos[[Número]:[Tipo de Riesgo]],6,FALSE)</f>
        <v>Operativo</v>
      </c>
      <c r="D1502" s="290" t="s">
        <v>45</v>
      </c>
      <c r="E1502" s="291" t="s">
        <v>46</v>
      </c>
      <c r="F1502" s="292">
        <v>45.039999999999992</v>
      </c>
      <c r="G1502" s="293" t="s">
        <v>278</v>
      </c>
      <c r="H1502" s="473"/>
      <c r="I1502" s="232"/>
      <c r="J1502" s="232"/>
      <c r="K1502" s="232"/>
      <c r="L1502" s="232"/>
      <c r="M1502" s="232"/>
      <c r="N1502" s="232"/>
      <c r="O1502" s="232"/>
      <c r="P1502" s="123">
        <f t="shared" si="96"/>
        <v>0</v>
      </c>
      <c r="Q1502" s="208" t="str">
        <f t="shared" si="97"/>
        <v>Debil</v>
      </c>
      <c r="R1502" s="232" t="s">
        <v>516</v>
      </c>
      <c r="S1502" s="224" t="str">
        <f t="shared" si="98"/>
        <v>DebilFuerte</v>
      </c>
      <c r="T1502" s="224">
        <f>IFERROR(VLOOKUP(S1502,'Tablas de calculos'!$AU$16:$AV$24,2,FALSE),"")</f>
        <v>7</v>
      </c>
      <c r="U1502" s="208" t="str">
        <f>IFERROR(VLOOKUP(T1502,'Tablas de calculos'!$AV$16:$AY$24,4),"")</f>
        <v>Débil</v>
      </c>
      <c r="V1502" s="232" t="s">
        <v>576</v>
      </c>
      <c r="W1502" s="232" t="s">
        <v>578</v>
      </c>
      <c r="X1502" s="123" t="str">
        <f t="shared" si="99"/>
        <v>DébilNo disminuyeDirectamente</v>
      </c>
      <c r="Y1502" s="208" t="str">
        <f>IFERROR(VLOOKUP(X1502,'Tablas de calculos'!$AZ$4:$BE$11,5,FALSE),"")</f>
        <v/>
      </c>
      <c r="Z1502" s="208" t="str">
        <f>IFERROR(VLOOKUP(X1502,'Tablas de calculos'!$AZ$4:$BE$11,6,FALSE),"")</f>
        <v/>
      </c>
    </row>
    <row r="1503" spans="1:26" ht="135" x14ac:dyDescent="0.25">
      <c r="A1503" s="232" t="s">
        <v>1200</v>
      </c>
      <c r="B1503" s="137">
        <v>48</v>
      </c>
      <c r="C1503" s="205" t="str">
        <f>+VLOOKUP(Tabla9[[#This Row],[Cod. Riesgo]],Tabla_Riesgos[[Número]:[Tipo de Riesgo]],6,FALSE)</f>
        <v>Operativo</v>
      </c>
      <c r="D1503" s="290" t="s">
        <v>48</v>
      </c>
      <c r="E1503" s="291" t="s">
        <v>52</v>
      </c>
      <c r="F1503" s="292">
        <v>48.01</v>
      </c>
      <c r="G1503" s="293" t="s">
        <v>279</v>
      </c>
      <c r="H1503" s="473"/>
      <c r="I1503" s="232"/>
      <c r="J1503" s="232"/>
      <c r="K1503" s="232"/>
      <c r="L1503" s="232"/>
      <c r="M1503" s="232"/>
      <c r="N1503" s="232"/>
      <c r="O1503" s="232"/>
      <c r="P1503" s="123">
        <f t="shared" si="96"/>
        <v>0</v>
      </c>
      <c r="Q1503" s="208" t="str">
        <f t="shared" si="97"/>
        <v>Debil</v>
      </c>
      <c r="R1503" s="232" t="s">
        <v>516</v>
      </c>
      <c r="S1503" s="224" t="str">
        <f t="shared" si="98"/>
        <v>DebilFuerte</v>
      </c>
      <c r="T1503" s="224">
        <f>IFERROR(VLOOKUP(S1503,'Tablas de calculos'!$AU$16:$AV$24,2,FALSE),"")</f>
        <v>7</v>
      </c>
      <c r="U1503" s="208" t="str">
        <f>IFERROR(VLOOKUP(T1503,'Tablas de calculos'!$AV$16:$AY$24,4),"")</f>
        <v>Débil</v>
      </c>
      <c r="V1503" s="232" t="s">
        <v>576</v>
      </c>
      <c r="W1503" s="232" t="s">
        <v>578</v>
      </c>
      <c r="X1503" s="123" t="str">
        <f t="shared" si="99"/>
        <v>DébilNo disminuyeDirectamente</v>
      </c>
      <c r="Y1503" s="208" t="str">
        <f>IFERROR(VLOOKUP(X1503,'Tablas de calculos'!$AZ$4:$BE$11,5,FALSE),"")</f>
        <v/>
      </c>
      <c r="Z1503" s="208" t="str">
        <f>IFERROR(VLOOKUP(X1503,'Tablas de calculos'!$AZ$4:$BE$11,6,FALSE),"")</f>
        <v/>
      </c>
    </row>
    <row r="1504" spans="1:26" ht="45" x14ac:dyDescent="0.25">
      <c r="A1504" s="232" t="s">
        <v>1200</v>
      </c>
      <c r="B1504" s="137">
        <v>48</v>
      </c>
      <c r="C1504" s="205" t="str">
        <f>+VLOOKUP(Tabla9[[#This Row],[Cod. Riesgo]],Tabla_Riesgos[[Número]:[Tipo de Riesgo]],6,FALSE)</f>
        <v>Operativo</v>
      </c>
      <c r="D1504" s="290" t="s">
        <v>48</v>
      </c>
      <c r="E1504" s="291" t="s">
        <v>52</v>
      </c>
      <c r="F1504" s="292">
        <v>48.019999999999996</v>
      </c>
      <c r="G1504" s="293" t="s">
        <v>280</v>
      </c>
      <c r="H1504" s="473"/>
      <c r="I1504" s="232"/>
      <c r="J1504" s="232"/>
      <c r="K1504" s="232"/>
      <c r="L1504" s="232"/>
      <c r="M1504" s="232"/>
      <c r="N1504" s="232"/>
      <c r="O1504" s="232"/>
      <c r="P1504" s="123">
        <f t="shared" si="96"/>
        <v>0</v>
      </c>
      <c r="Q1504" s="208" t="str">
        <f t="shared" si="97"/>
        <v>Debil</v>
      </c>
      <c r="R1504" s="232" t="s">
        <v>516</v>
      </c>
      <c r="S1504" s="224" t="str">
        <f t="shared" si="98"/>
        <v>DebilFuerte</v>
      </c>
      <c r="T1504" s="224">
        <f>IFERROR(VLOOKUP(S1504,'Tablas de calculos'!$AU$16:$AV$24,2,FALSE),"")</f>
        <v>7</v>
      </c>
      <c r="U1504" s="208" t="str">
        <f>IFERROR(VLOOKUP(T1504,'Tablas de calculos'!$AV$16:$AY$24,4),"")</f>
        <v>Débil</v>
      </c>
      <c r="V1504" s="232" t="s">
        <v>576</v>
      </c>
      <c r="W1504" s="232" t="s">
        <v>578</v>
      </c>
      <c r="X1504" s="123" t="str">
        <f t="shared" si="99"/>
        <v>DébilNo disminuyeDirectamente</v>
      </c>
      <c r="Y1504" s="208" t="str">
        <f>IFERROR(VLOOKUP(X1504,'Tablas de calculos'!$AZ$4:$BE$11,5,FALSE),"")</f>
        <v/>
      </c>
      <c r="Z1504" s="208" t="str">
        <f>IFERROR(VLOOKUP(X1504,'Tablas de calculos'!$AZ$4:$BE$11,6,FALSE),"")</f>
        <v/>
      </c>
    </row>
    <row r="1505" spans="1:26" ht="60" x14ac:dyDescent="0.25">
      <c r="A1505" s="232" t="s">
        <v>1200</v>
      </c>
      <c r="B1505" s="137">
        <v>48</v>
      </c>
      <c r="C1505" s="205" t="str">
        <f>+VLOOKUP(Tabla9[[#This Row],[Cod. Riesgo]],Tabla_Riesgos[[Número]:[Tipo de Riesgo]],6,FALSE)</f>
        <v>Operativo</v>
      </c>
      <c r="D1505" s="290" t="s">
        <v>48</v>
      </c>
      <c r="E1505" s="291" t="s">
        <v>52</v>
      </c>
      <c r="F1505" s="292">
        <v>48.029999999999994</v>
      </c>
      <c r="G1505" s="293" t="s">
        <v>281</v>
      </c>
      <c r="H1505" s="473"/>
      <c r="I1505" s="232"/>
      <c r="J1505" s="232"/>
      <c r="K1505" s="232"/>
      <c r="L1505" s="232"/>
      <c r="M1505" s="232"/>
      <c r="N1505" s="232"/>
      <c r="O1505" s="232"/>
      <c r="P1505" s="123">
        <f t="shared" si="96"/>
        <v>0</v>
      </c>
      <c r="Q1505" s="208" t="str">
        <f t="shared" si="97"/>
        <v>Debil</v>
      </c>
      <c r="R1505" s="232" t="s">
        <v>516</v>
      </c>
      <c r="S1505" s="224" t="str">
        <f t="shared" si="98"/>
        <v>DebilFuerte</v>
      </c>
      <c r="T1505" s="224">
        <f>IFERROR(VLOOKUP(S1505,'Tablas de calculos'!$AU$16:$AV$24,2,FALSE),"")</f>
        <v>7</v>
      </c>
      <c r="U1505" s="208" t="str">
        <f>IFERROR(VLOOKUP(T1505,'Tablas de calculos'!$AV$16:$AY$24,4),"")</f>
        <v>Débil</v>
      </c>
      <c r="V1505" s="232" t="s">
        <v>576</v>
      </c>
      <c r="W1505" s="232" t="s">
        <v>578</v>
      </c>
      <c r="X1505" s="123" t="str">
        <f t="shared" si="99"/>
        <v>DébilNo disminuyeDirectamente</v>
      </c>
      <c r="Y1505" s="208" t="str">
        <f>IFERROR(VLOOKUP(X1505,'Tablas de calculos'!$AZ$4:$BE$11,5,FALSE),"")</f>
        <v/>
      </c>
      <c r="Z1505" s="208" t="str">
        <f>IFERROR(VLOOKUP(X1505,'Tablas de calculos'!$AZ$4:$BE$11,6,FALSE),"")</f>
        <v/>
      </c>
    </row>
    <row r="1506" spans="1:26" ht="45" x14ac:dyDescent="0.25">
      <c r="A1506" s="232" t="s">
        <v>1200</v>
      </c>
      <c r="B1506" s="137">
        <v>48</v>
      </c>
      <c r="C1506" s="205" t="str">
        <f>+VLOOKUP(Tabla9[[#This Row],[Cod. Riesgo]],Tabla_Riesgos[[Número]:[Tipo de Riesgo]],6,FALSE)</f>
        <v>Operativo</v>
      </c>
      <c r="D1506" s="290" t="s">
        <v>48</v>
      </c>
      <c r="E1506" s="291" t="s">
        <v>52</v>
      </c>
      <c r="F1506" s="292">
        <v>48.039999999999992</v>
      </c>
      <c r="G1506" s="293" t="s">
        <v>282</v>
      </c>
      <c r="H1506" s="473"/>
      <c r="I1506" s="232"/>
      <c r="J1506" s="232"/>
      <c r="K1506" s="232"/>
      <c r="L1506" s="232"/>
      <c r="M1506" s="232"/>
      <c r="N1506" s="232"/>
      <c r="O1506" s="232"/>
      <c r="P1506" s="123">
        <f t="shared" si="96"/>
        <v>0</v>
      </c>
      <c r="Q1506" s="208" t="str">
        <f t="shared" si="97"/>
        <v>Debil</v>
      </c>
      <c r="R1506" s="232" t="s">
        <v>516</v>
      </c>
      <c r="S1506" s="224" t="str">
        <f t="shared" si="98"/>
        <v>DebilFuerte</v>
      </c>
      <c r="T1506" s="224">
        <f>IFERROR(VLOOKUP(S1506,'Tablas de calculos'!$AU$16:$AV$24,2,FALSE),"")</f>
        <v>7</v>
      </c>
      <c r="U1506" s="208" t="str">
        <f>IFERROR(VLOOKUP(T1506,'Tablas de calculos'!$AV$16:$AY$24,4),"")</f>
        <v>Débil</v>
      </c>
      <c r="V1506" s="232" t="s">
        <v>576</v>
      </c>
      <c r="W1506" s="232" t="s">
        <v>578</v>
      </c>
      <c r="X1506" s="123" t="str">
        <f t="shared" si="99"/>
        <v>DébilNo disminuyeDirectamente</v>
      </c>
      <c r="Y1506" s="208" t="str">
        <f>IFERROR(VLOOKUP(X1506,'Tablas de calculos'!$AZ$4:$BE$11,5,FALSE),"")</f>
        <v/>
      </c>
      <c r="Z1506" s="208" t="str">
        <f>IFERROR(VLOOKUP(X1506,'Tablas de calculos'!$AZ$4:$BE$11,6,FALSE),"")</f>
        <v/>
      </c>
    </row>
    <row r="1507" spans="1:26" ht="60" x14ac:dyDescent="0.25">
      <c r="A1507" s="232" t="s">
        <v>1200</v>
      </c>
      <c r="B1507" s="137">
        <v>49</v>
      </c>
      <c r="C1507" s="205" t="str">
        <f>+VLOOKUP(Tabla9[[#This Row],[Cod. Riesgo]],Tabla_Riesgos[[Número]:[Tipo de Riesgo]],6,FALSE)</f>
        <v>Operativo</v>
      </c>
      <c r="D1507" s="290" t="s">
        <v>48</v>
      </c>
      <c r="E1507" s="291" t="s">
        <v>54</v>
      </c>
      <c r="F1507" s="292">
        <v>49.01</v>
      </c>
      <c r="G1507" s="293" t="s">
        <v>283</v>
      </c>
      <c r="H1507" s="473"/>
      <c r="I1507" s="232"/>
      <c r="J1507" s="232"/>
      <c r="K1507" s="232"/>
      <c r="L1507" s="232"/>
      <c r="M1507" s="232"/>
      <c r="N1507" s="232"/>
      <c r="O1507" s="232"/>
      <c r="P1507" s="123">
        <f t="shared" si="96"/>
        <v>0</v>
      </c>
      <c r="Q1507" s="208" t="str">
        <f t="shared" si="97"/>
        <v>Debil</v>
      </c>
      <c r="R1507" s="232" t="s">
        <v>516</v>
      </c>
      <c r="S1507" s="224" t="str">
        <f t="shared" si="98"/>
        <v>DebilFuerte</v>
      </c>
      <c r="T1507" s="224">
        <f>IFERROR(VLOOKUP(S1507,'Tablas de calculos'!$AU$16:$AV$24,2,FALSE),"")</f>
        <v>7</v>
      </c>
      <c r="U1507" s="208" t="str">
        <f>IFERROR(VLOOKUP(T1507,'Tablas de calculos'!$AV$16:$AY$24,4),"")</f>
        <v>Débil</v>
      </c>
      <c r="V1507" s="232" t="s">
        <v>576</v>
      </c>
      <c r="W1507" s="232" t="s">
        <v>578</v>
      </c>
      <c r="X1507" s="123" t="str">
        <f t="shared" si="99"/>
        <v>DébilNo disminuyeDirectamente</v>
      </c>
      <c r="Y1507" s="208" t="str">
        <f>IFERROR(VLOOKUP(X1507,'Tablas de calculos'!$AZ$4:$BE$11,5,FALSE),"")</f>
        <v/>
      </c>
      <c r="Z1507" s="208" t="str">
        <f>IFERROR(VLOOKUP(X1507,'Tablas de calculos'!$AZ$4:$BE$11,6,FALSE),"")</f>
        <v/>
      </c>
    </row>
    <row r="1508" spans="1:26" ht="45" x14ac:dyDescent="0.25">
      <c r="A1508" s="232" t="s">
        <v>1200</v>
      </c>
      <c r="B1508" s="137">
        <v>49</v>
      </c>
      <c r="C1508" s="205" t="str">
        <f>+VLOOKUP(Tabla9[[#This Row],[Cod. Riesgo]],Tabla_Riesgos[[Número]:[Tipo de Riesgo]],6,FALSE)</f>
        <v>Operativo</v>
      </c>
      <c r="D1508" s="290" t="s">
        <v>48</v>
      </c>
      <c r="E1508" s="291" t="s">
        <v>54</v>
      </c>
      <c r="F1508" s="292">
        <v>49.019999999999996</v>
      </c>
      <c r="G1508" s="293" t="s">
        <v>280</v>
      </c>
      <c r="H1508" s="473"/>
      <c r="I1508" s="232"/>
      <c r="J1508" s="232"/>
      <c r="K1508" s="232"/>
      <c r="L1508" s="232"/>
      <c r="M1508" s="232"/>
      <c r="N1508" s="232"/>
      <c r="O1508" s="232"/>
      <c r="P1508" s="123">
        <f t="shared" si="96"/>
        <v>0</v>
      </c>
      <c r="Q1508" s="208" t="str">
        <f t="shared" si="97"/>
        <v>Debil</v>
      </c>
      <c r="R1508" s="232" t="s">
        <v>516</v>
      </c>
      <c r="S1508" s="224" t="str">
        <f t="shared" si="98"/>
        <v>DebilFuerte</v>
      </c>
      <c r="T1508" s="224">
        <f>IFERROR(VLOOKUP(S1508,'Tablas de calculos'!$AU$16:$AV$24,2,FALSE),"")</f>
        <v>7</v>
      </c>
      <c r="U1508" s="208" t="str">
        <f>IFERROR(VLOOKUP(T1508,'Tablas de calculos'!$AV$16:$AY$24,4),"")</f>
        <v>Débil</v>
      </c>
      <c r="V1508" s="232" t="s">
        <v>576</v>
      </c>
      <c r="W1508" s="232" t="s">
        <v>578</v>
      </c>
      <c r="X1508" s="123" t="str">
        <f t="shared" si="99"/>
        <v>DébilNo disminuyeDirectamente</v>
      </c>
      <c r="Y1508" s="208" t="str">
        <f>IFERROR(VLOOKUP(X1508,'Tablas de calculos'!$AZ$4:$BE$11,5,FALSE),"")</f>
        <v/>
      </c>
      <c r="Z1508" s="208" t="str">
        <f>IFERROR(VLOOKUP(X1508,'Tablas de calculos'!$AZ$4:$BE$11,6,FALSE),"")</f>
        <v/>
      </c>
    </row>
    <row r="1509" spans="1:26" ht="60" x14ac:dyDescent="0.25">
      <c r="A1509" s="232" t="s">
        <v>1200</v>
      </c>
      <c r="B1509" s="137">
        <v>49</v>
      </c>
      <c r="C1509" s="205" t="str">
        <f>+VLOOKUP(Tabla9[[#This Row],[Cod. Riesgo]],Tabla_Riesgos[[Número]:[Tipo de Riesgo]],6,FALSE)</f>
        <v>Operativo</v>
      </c>
      <c r="D1509" s="290" t="s">
        <v>48</v>
      </c>
      <c r="E1509" s="291" t="s">
        <v>54</v>
      </c>
      <c r="F1509" s="292">
        <v>49.029999999999994</v>
      </c>
      <c r="G1509" s="293" t="s">
        <v>284</v>
      </c>
      <c r="H1509" s="473"/>
      <c r="I1509" s="232"/>
      <c r="J1509" s="232"/>
      <c r="K1509" s="232"/>
      <c r="L1509" s="232"/>
      <c r="M1509" s="232"/>
      <c r="N1509" s="232"/>
      <c r="O1509" s="232"/>
      <c r="P1509" s="123">
        <f t="shared" si="96"/>
        <v>0</v>
      </c>
      <c r="Q1509" s="208" t="str">
        <f t="shared" si="97"/>
        <v>Debil</v>
      </c>
      <c r="R1509" s="232" t="s">
        <v>516</v>
      </c>
      <c r="S1509" s="224" t="str">
        <f t="shared" si="98"/>
        <v>DebilFuerte</v>
      </c>
      <c r="T1509" s="224">
        <f>IFERROR(VLOOKUP(S1509,'Tablas de calculos'!$AU$16:$AV$24,2,FALSE),"")</f>
        <v>7</v>
      </c>
      <c r="U1509" s="208" t="str">
        <f>IFERROR(VLOOKUP(T1509,'Tablas de calculos'!$AV$16:$AY$24,4),"")</f>
        <v>Débil</v>
      </c>
      <c r="V1509" s="232" t="s">
        <v>576</v>
      </c>
      <c r="W1509" s="232" t="s">
        <v>578</v>
      </c>
      <c r="X1509" s="123" t="str">
        <f t="shared" si="99"/>
        <v>DébilNo disminuyeDirectamente</v>
      </c>
      <c r="Y1509" s="208" t="str">
        <f>IFERROR(VLOOKUP(X1509,'Tablas de calculos'!$AZ$4:$BE$11,5,FALSE),"")</f>
        <v/>
      </c>
      <c r="Z1509" s="208" t="str">
        <f>IFERROR(VLOOKUP(X1509,'Tablas de calculos'!$AZ$4:$BE$11,6,FALSE),"")</f>
        <v/>
      </c>
    </row>
    <row r="1510" spans="1:26" ht="45" x14ac:dyDescent="0.25">
      <c r="A1510" s="232" t="s">
        <v>1200</v>
      </c>
      <c r="B1510" s="137">
        <v>49</v>
      </c>
      <c r="C1510" s="205" t="str">
        <f>+VLOOKUP(Tabla9[[#This Row],[Cod. Riesgo]],Tabla_Riesgos[[Número]:[Tipo de Riesgo]],6,FALSE)</f>
        <v>Operativo</v>
      </c>
      <c r="D1510" s="290" t="s">
        <v>48</v>
      </c>
      <c r="E1510" s="291" t="s">
        <v>54</v>
      </c>
      <c r="F1510" s="292">
        <v>49.039999999999992</v>
      </c>
      <c r="G1510" s="293" t="s">
        <v>282</v>
      </c>
      <c r="H1510" s="473"/>
      <c r="I1510" s="232"/>
      <c r="J1510" s="232"/>
      <c r="K1510" s="232"/>
      <c r="L1510" s="232"/>
      <c r="M1510" s="232"/>
      <c r="N1510" s="232"/>
      <c r="O1510" s="232"/>
      <c r="P1510" s="123">
        <f t="shared" si="96"/>
        <v>0</v>
      </c>
      <c r="Q1510" s="208" t="str">
        <f t="shared" si="97"/>
        <v>Debil</v>
      </c>
      <c r="R1510" s="232" t="s">
        <v>516</v>
      </c>
      <c r="S1510" s="224" t="str">
        <f t="shared" si="98"/>
        <v>DebilFuerte</v>
      </c>
      <c r="T1510" s="224">
        <f>IFERROR(VLOOKUP(S1510,'Tablas de calculos'!$AU$16:$AV$24,2,FALSE),"")</f>
        <v>7</v>
      </c>
      <c r="U1510" s="208" t="str">
        <f>IFERROR(VLOOKUP(T1510,'Tablas de calculos'!$AV$16:$AY$24,4),"")</f>
        <v>Débil</v>
      </c>
      <c r="V1510" s="232" t="s">
        <v>576</v>
      </c>
      <c r="W1510" s="232" t="s">
        <v>578</v>
      </c>
      <c r="X1510" s="123" t="str">
        <f t="shared" si="99"/>
        <v>DébilNo disminuyeDirectamente</v>
      </c>
      <c r="Y1510" s="208" t="str">
        <f>IFERROR(VLOOKUP(X1510,'Tablas de calculos'!$AZ$4:$BE$11,5,FALSE),"")</f>
        <v/>
      </c>
      <c r="Z1510" s="208" t="str">
        <f>IFERROR(VLOOKUP(X1510,'Tablas de calculos'!$AZ$4:$BE$11,6,FALSE),"")</f>
        <v/>
      </c>
    </row>
    <row r="1511" spans="1:26" ht="135" x14ac:dyDescent="0.25">
      <c r="A1511" s="232" t="s">
        <v>1200</v>
      </c>
      <c r="B1511" s="137">
        <v>50</v>
      </c>
      <c r="C1511" s="205" t="str">
        <f>+VLOOKUP(Tabla9[[#This Row],[Cod. Riesgo]],Tabla_Riesgos[[Número]:[Tipo de Riesgo]],6,FALSE)</f>
        <v>Operativo</v>
      </c>
      <c r="D1511" s="290" t="s">
        <v>55</v>
      </c>
      <c r="E1511" s="291" t="s">
        <v>670</v>
      </c>
      <c r="F1511" s="292">
        <v>50.01</v>
      </c>
      <c r="G1511" s="293" t="s">
        <v>285</v>
      </c>
      <c r="H1511" s="473"/>
      <c r="I1511" s="232"/>
      <c r="J1511" s="232"/>
      <c r="K1511" s="232"/>
      <c r="L1511" s="232"/>
      <c r="M1511" s="232"/>
      <c r="N1511" s="232"/>
      <c r="O1511" s="232"/>
      <c r="P1511" s="123">
        <f t="shared" si="96"/>
        <v>0</v>
      </c>
      <c r="Q1511" s="208" t="str">
        <f t="shared" si="97"/>
        <v>Debil</v>
      </c>
      <c r="R1511" s="232" t="s">
        <v>516</v>
      </c>
      <c r="S1511" s="224" t="str">
        <f t="shared" si="98"/>
        <v>DebilFuerte</v>
      </c>
      <c r="T1511" s="224">
        <f>IFERROR(VLOOKUP(S1511,'Tablas de calculos'!$AU$16:$AV$24,2,FALSE),"")</f>
        <v>7</v>
      </c>
      <c r="U1511" s="208" t="str">
        <f>IFERROR(VLOOKUP(T1511,'Tablas de calculos'!$AV$16:$AY$24,4),"")</f>
        <v>Débil</v>
      </c>
      <c r="V1511" s="232" t="s">
        <v>576</v>
      </c>
      <c r="W1511" s="232" t="s">
        <v>578</v>
      </c>
      <c r="X1511" s="123" t="str">
        <f t="shared" si="99"/>
        <v>DébilNo disminuyeDirectamente</v>
      </c>
      <c r="Y1511" s="208" t="str">
        <f>IFERROR(VLOOKUP(X1511,'Tablas de calculos'!$AZ$4:$BE$11,5,FALSE),"")</f>
        <v/>
      </c>
      <c r="Z1511" s="208" t="str">
        <f>IFERROR(VLOOKUP(X1511,'Tablas de calculos'!$AZ$4:$BE$11,6,FALSE),"")</f>
        <v/>
      </c>
    </row>
    <row r="1512" spans="1:26" ht="45" x14ac:dyDescent="0.25">
      <c r="A1512" s="232" t="s">
        <v>1200</v>
      </c>
      <c r="B1512" s="137">
        <v>50</v>
      </c>
      <c r="C1512" s="205" t="str">
        <f>+VLOOKUP(Tabla9[[#This Row],[Cod. Riesgo]],Tabla_Riesgos[[Número]:[Tipo de Riesgo]],6,FALSE)</f>
        <v>Operativo</v>
      </c>
      <c r="D1512" s="290" t="s">
        <v>55</v>
      </c>
      <c r="E1512" s="291" t="s">
        <v>670</v>
      </c>
      <c r="F1512" s="292">
        <v>50.019999999999996</v>
      </c>
      <c r="G1512" s="293" t="s">
        <v>231</v>
      </c>
      <c r="H1512" s="473"/>
      <c r="I1512" s="232"/>
      <c r="J1512" s="232"/>
      <c r="K1512" s="232"/>
      <c r="L1512" s="232"/>
      <c r="M1512" s="232"/>
      <c r="N1512" s="232"/>
      <c r="O1512" s="232"/>
      <c r="P1512" s="123">
        <f t="shared" si="96"/>
        <v>0</v>
      </c>
      <c r="Q1512" s="208" t="str">
        <f t="shared" si="97"/>
        <v>Debil</v>
      </c>
      <c r="R1512" s="232" t="s">
        <v>516</v>
      </c>
      <c r="S1512" s="224" t="str">
        <f t="shared" si="98"/>
        <v>DebilFuerte</v>
      </c>
      <c r="T1512" s="224">
        <f>IFERROR(VLOOKUP(S1512,'Tablas de calculos'!$AU$16:$AV$24,2,FALSE),"")</f>
        <v>7</v>
      </c>
      <c r="U1512" s="208" t="str">
        <f>IFERROR(VLOOKUP(T1512,'Tablas de calculos'!$AV$16:$AY$24,4),"")</f>
        <v>Débil</v>
      </c>
      <c r="V1512" s="232" t="s">
        <v>576</v>
      </c>
      <c r="W1512" s="232" t="s">
        <v>578</v>
      </c>
      <c r="X1512" s="123" t="str">
        <f t="shared" si="99"/>
        <v>DébilNo disminuyeDirectamente</v>
      </c>
      <c r="Y1512" s="208" t="str">
        <f>IFERROR(VLOOKUP(X1512,'Tablas de calculos'!$AZ$4:$BE$11,5,FALSE),"")</f>
        <v/>
      </c>
      <c r="Z1512" s="208" t="str">
        <f>IFERROR(VLOOKUP(X1512,'Tablas de calculos'!$AZ$4:$BE$11,6,FALSE),"")</f>
        <v/>
      </c>
    </row>
    <row r="1513" spans="1:26" ht="45" x14ac:dyDescent="0.25">
      <c r="A1513" s="232" t="s">
        <v>1200</v>
      </c>
      <c r="B1513" s="137">
        <v>50</v>
      </c>
      <c r="C1513" s="205" t="str">
        <f>+VLOOKUP(Tabla9[[#This Row],[Cod. Riesgo]],Tabla_Riesgos[[Número]:[Tipo de Riesgo]],6,FALSE)</f>
        <v>Operativo</v>
      </c>
      <c r="D1513" s="290" t="s">
        <v>55</v>
      </c>
      <c r="E1513" s="291" t="s">
        <v>670</v>
      </c>
      <c r="F1513" s="292">
        <v>50.029999999999994</v>
      </c>
      <c r="G1513" s="293" t="s">
        <v>189</v>
      </c>
      <c r="H1513" s="473"/>
      <c r="I1513" s="232"/>
      <c r="J1513" s="232"/>
      <c r="K1513" s="232"/>
      <c r="L1513" s="232"/>
      <c r="M1513" s="232"/>
      <c r="N1513" s="232"/>
      <c r="O1513" s="232"/>
      <c r="P1513" s="123">
        <f t="shared" si="96"/>
        <v>0</v>
      </c>
      <c r="Q1513" s="208" t="str">
        <f t="shared" si="97"/>
        <v>Debil</v>
      </c>
      <c r="R1513" s="232" t="s">
        <v>516</v>
      </c>
      <c r="S1513" s="224" t="str">
        <f t="shared" si="98"/>
        <v>DebilFuerte</v>
      </c>
      <c r="T1513" s="224">
        <f>IFERROR(VLOOKUP(S1513,'Tablas de calculos'!$AU$16:$AV$24,2,FALSE),"")</f>
        <v>7</v>
      </c>
      <c r="U1513" s="208" t="str">
        <f>IFERROR(VLOOKUP(T1513,'Tablas de calculos'!$AV$16:$AY$24,4),"")</f>
        <v>Débil</v>
      </c>
      <c r="V1513" s="232" t="s">
        <v>576</v>
      </c>
      <c r="W1513" s="232" t="s">
        <v>578</v>
      </c>
      <c r="X1513" s="123" t="str">
        <f t="shared" si="99"/>
        <v>DébilNo disminuyeDirectamente</v>
      </c>
      <c r="Y1513" s="208" t="str">
        <f>IFERROR(VLOOKUP(X1513,'Tablas de calculos'!$AZ$4:$BE$11,5,FALSE),"")</f>
        <v/>
      </c>
      <c r="Z1513" s="208" t="str">
        <f>IFERROR(VLOOKUP(X1513,'Tablas de calculos'!$AZ$4:$BE$11,6,FALSE),"")</f>
        <v/>
      </c>
    </row>
    <row r="1514" spans="1:26" ht="60" x14ac:dyDescent="0.25">
      <c r="A1514" s="232" t="s">
        <v>1200</v>
      </c>
      <c r="B1514" s="137">
        <v>50</v>
      </c>
      <c r="C1514" s="205" t="str">
        <f>+VLOOKUP(Tabla9[[#This Row],[Cod. Riesgo]],Tabla_Riesgos[[Número]:[Tipo de Riesgo]],6,FALSE)</f>
        <v>Operativo</v>
      </c>
      <c r="D1514" s="290" t="s">
        <v>55</v>
      </c>
      <c r="E1514" s="291" t="s">
        <v>670</v>
      </c>
      <c r="F1514" s="292">
        <v>50.039999999999992</v>
      </c>
      <c r="G1514" s="293" t="s">
        <v>221</v>
      </c>
      <c r="H1514" s="473"/>
      <c r="I1514" s="232"/>
      <c r="J1514" s="232"/>
      <c r="K1514" s="232"/>
      <c r="L1514" s="232"/>
      <c r="M1514" s="232"/>
      <c r="N1514" s="232"/>
      <c r="O1514" s="232"/>
      <c r="P1514" s="123">
        <f t="shared" si="96"/>
        <v>0</v>
      </c>
      <c r="Q1514" s="208" t="str">
        <f t="shared" si="97"/>
        <v>Debil</v>
      </c>
      <c r="R1514" s="232" t="s">
        <v>516</v>
      </c>
      <c r="S1514" s="224" t="str">
        <f t="shared" si="98"/>
        <v>DebilFuerte</v>
      </c>
      <c r="T1514" s="224">
        <f>IFERROR(VLOOKUP(S1514,'Tablas de calculos'!$AU$16:$AV$24,2,FALSE),"")</f>
        <v>7</v>
      </c>
      <c r="U1514" s="208" t="str">
        <f>IFERROR(VLOOKUP(T1514,'Tablas de calculos'!$AV$16:$AY$24,4),"")</f>
        <v>Débil</v>
      </c>
      <c r="V1514" s="232" t="s">
        <v>576</v>
      </c>
      <c r="W1514" s="232" t="s">
        <v>578</v>
      </c>
      <c r="X1514" s="123" t="str">
        <f t="shared" si="99"/>
        <v>DébilNo disminuyeDirectamente</v>
      </c>
      <c r="Y1514" s="208" t="str">
        <f>IFERROR(VLOOKUP(X1514,'Tablas de calculos'!$AZ$4:$BE$11,5,FALSE),"")</f>
        <v/>
      </c>
      <c r="Z1514" s="208" t="str">
        <f>IFERROR(VLOOKUP(X1514,'Tablas de calculos'!$AZ$4:$BE$11,6,FALSE),"")</f>
        <v/>
      </c>
    </row>
    <row r="1515" spans="1:26" ht="60" x14ac:dyDescent="0.25">
      <c r="A1515" s="232" t="s">
        <v>1200</v>
      </c>
      <c r="B1515" s="137">
        <v>51</v>
      </c>
      <c r="C1515" s="205" t="str">
        <f>+VLOOKUP(Tabla9[[#This Row],[Cod. Riesgo]],Tabla_Riesgos[[Número]:[Tipo de Riesgo]],6,FALSE)</f>
        <v>Operativo</v>
      </c>
      <c r="D1515" s="290" t="s">
        <v>55</v>
      </c>
      <c r="E1515" s="291" t="s">
        <v>671</v>
      </c>
      <c r="F1515" s="292">
        <v>51.01</v>
      </c>
      <c r="G1515" s="293" t="s">
        <v>286</v>
      </c>
      <c r="H1515" s="473"/>
      <c r="I1515" s="232"/>
      <c r="J1515" s="232"/>
      <c r="K1515" s="232"/>
      <c r="L1515" s="232"/>
      <c r="M1515" s="232"/>
      <c r="N1515" s="232"/>
      <c r="O1515" s="232"/>
      <c r="P1515" s="123">
        <f t="shared" si="96"/>
        <v>0</v>
      </c>
      <c r="Q1515" s="208" t="str">
        <f t="shared" si="97"/>
        <v>Debil</v>
      </c>
      <c r="R1515" s="232" t="s">
        <v>516</v>
      </c>
      <c r="S1515" s="224" t="str">
        <f t="shared" si="98"/>
        <v>DebilFuerte</v>
      </c>
      <c r="T1515" s="224">
        <f>IFERROR(VLOOKUP(S1515,'Tablas de calculos'!$AU$16:$AV$24,2,FALSE),"")</f>
        <v>7</v>
      </c>
      <c r="U1515" s="208" t="str">
        <f>IFERROR(VLOOKUP(T1515,'Tablas de calculos'!$AV$16:$AY$24,4),"")</f>
        <v>Débil</v>
      </c>
      <c r="V1515" s="232" t="s">
        <v>576</v>
      </c>
      <c r="W1515" s="232" t="s">
        <v>578</v>
      </c>
      <c r="X1515" s="123" t="str">
        <f t="shared" si="99"/>
        <v>DébilNo disminuyeDirectamente</v>
      </c>
      <c r="Y1515" s="208" t="str">
        <f>IFERROR(VLOOKUP(X1515,'Tablas de calculos'!$AZ$4:$BE$11,5,FALSE),"")</f>
        <v/>
      </c>
      <c r="Z1515" s="208" t="str">
        <f>IFERROR(VLOOKUP(X1515,'Tablas de calculos'!$AZ$4:$BE$11,6,FALSE),"")</f>
        <v/>
      </c>
    </row>
    <row r="1516" spans="1:26" ht="120" x14ac:dyDescent="0.25">
      <c r="A1516" s="232" t="s">
        <v>1200</v>
      </c>
      <c r="B1516" s="137">
        <v>52</v>
      </c>
      <c r="C1516" s="205" t="str">
        <f>+VLOOKUP(Tabla9[[#This Row],[Cod. Riesgo]],Tabla_Riesgos[[Número]:[Tipo de Riesgo]],6,FALSE)</f>
        <v>Operativo</v>
      </c>
      <c r="D1516" s="290" t="s">
        <v>55</v>
      </c>
      <c r="E1516" s="291" t="s">
        <v>56</v>
      </c>
      <c r="F1516" s="292">
        <v>52.01</v>
      </c>
      <c r="G1516" s="293" t="s">
        <v>287</v>
      </c>
      <c r="H1516" s="473"/>
      <c r="I1516" s="232"/>
      <c r="J1516" s="232"/>
      <c r="K1516" s="232"/>
      <c r="L1516" s="232"/>
      <c r="M1516" s="232"/>
      <c r="N1516" s="232"/>
      <c r="O1516" s="232"/>
      <c r="P1516" s="123">
        <f t="shared" si="96"/>
        <v>0</v>
      </c>
      <c r="Q1516" s="208" t="str">
        <f t="shared" si="97"/>
        <v>Debil</v>
      </c>
      <c r="R1516" s="232" t="s">
        <v>516</v>
      </c>
      <c r="S1516" s="224" t="str">
        <f t="shared" si="98"/>
        <v>DebilFuerte</v>
      </c>
      <c r="T1516" s="224">
        <f>IFERROR(VLOOKUP(S1516,'Tablas de calculos'!$AU$16:$AV$24,2,FALSE),"")</f>
        <v>7</v>
      </c>
      <c r="U1516" s="208" t="str">
        <f>IFERROR(VLOOKUP(T1516,'Tablas de calculos'!$AV$16:$AY$24,4),"")</f>
        <v>Débil</v>
      </c>
      <c r="V1516" s="232" t="s">
        <v>576</v>
      </c>
      <c r="W1516" s="232" t="s">
        <v>578</v>
      </c>
      <c r="X1516" s="123" t="str">
        <f t="shared" si="99"/>
        <v>DébilNo disminuyeDirectamente</v>
      </c>
      <c r="Y1516" s="208" t="str">
        <f>IFERROR(VLOOKUP(X1516,'Tablas de calculos'!$AZ$4:$BE$11,5,FALSE),"")</f>
        <v/>
      </c>
      <c r="Z1516" s="208" t="str">
        <f>IFERROR(VLOOKUP(X1516,'Tablas de calculos'!$AZ$4:$BE$11,6,FALSE),"")</f>
        <v/>
      </c>
    </row>
    <row r="1517" spans="1:26" ht="105" x14ac:dyDescent="0.25">
      <c r="A1517" s="232" t="s">
        <v>1200</v>
      </c>
      <c r="B1517" s="137">
        <v>53</v>
      </c>
      <c r="C1517" s="205" t="str">
        <f>+VLOOKUP(Tabla9[[#This Row],[Cod. Riesgo]],Tabla_Riesgos[[Número]:[Tipo de Riesgo]],6,FALSE)</f>
        <v>Seguridad de la Información</v>
      </c>
      <c r="D1517" s="290" t="s">
        <v>57</v>
      </c>
      <c r="E1517" s="291" t="s">
        <v>58</v>
      </c>
      <c r="F1517" s="292">
        <v>53.01</v>
      </c>
      <c r="G1517" s="293" t="s">
        <v>288</v>
      </c>
      <c r="H1517" s="473"/>
      <c r="I1517" s="232"/>
      <c r="J1517" s="232"/>
      <c r="K1517" s="232"/>
      <c r="L1517" s="232"/>
      <c r="M1517" s="232"/>
      <c r="N1517" s="232"/>
      <c r="O1517" s="232"/>
      <c r="P1517" s="123">
        <f t="shared" si="96"/>
        <v>0</v>
      </c>
      <c r="Q1517" s="208" t="str">
        <f t="shared" si="97"/>
        <v>Debil</v>
      </c>
      <c r="R1517" s="232" t="s">
        <v>516</v>
      </c>
      <c r="S1517" s="224" t="str">
        <f t="shared" si="98"/>
        <v>DebilFuerte</v>
      </c>
      <c r="T1517" s="224">
        <f>IFERROR(VLOOKUP(S1517,'Tablas de calculos'!$AU$16:$AV$24,2,FALSE),"")</f>
        <v>7</v>
      </c>
      <c r="U1517" s="208" t="str">
        <f>IFERROR(VLOOKUP(T1517,'Tablas de calculos'!$AV$16:$AY$24,4),"")</f>
        <v>Débil</v>
      </c>
      <c r="V1517" s="232" t="s">
        <v>576</v>
      </c>
      <c r="W1517" s="232" t="s">
        <v>578</v>
      </c>
      <c r="X1517" s="123" t="str">
        <f t="shared" si="99"/>
        <v>DébilNo disminuyeDirectamente</v>
      </c>
      <c r="Y1517" s="208" t="str">
        <f>IFERROR(VLOOKUP(X1517,'Tablas de calculos'!$AZ$4:$BE$11,5,FALSE),"")</f>
        <v/>
      </c>
      <c r="Z1517" s="208" t="str">
        <f>IFERROR(VLOOKUP(X1517,'Tablas de calculos'!$AZ$4:$BE$11,6,FALSE),"")</f>
        <v/>
      </c>
    </row>
    <row r="1518" spans="1:26" ht="165" x14ac:dyDescent="0.25">
      <c r="A1518" s="232" t="s">
        <v>1200</v>
      </c>
      <c r="B1518" s="137">
        <v>54</v>
      </c>
      <c r="C1518" s="205" t="str">
        <f>+VLOOKUP(Tabla9[[#This Row],[Cod. Riesgo]],Tabla_Riesgos[[Número]:[Tipo de Riesgo]],6,FALSE)</f>
        <v>Operativo</v>
      </c>
      <c r="D1518" s="290" t="s">
        <v>57</v>
      </c>
      <c r="E1518" s="291" t="s">
        <v>59</v>
      </c>
      <c r="F1518" s="292">
        <v>54.01</v>
      </c>
      <c r="G1518" s="293" t="s">
        <v>289</v>
      </c>
      <c r="H1518" s="473"/>
      <c r="I1518" s="232"/>
      <c r="J1518" s="232"/>
      <c r="K1518" s="232"/>
      <c r="L1518" s="232"/>
      <c r="M1518" s="232"/>
      <c r="N1518" s="232"/>
      <c r="O1518" s="232"/>
      <c r="P1518" s="123">
        <f t="shared" si="96"/>
        <v>0</v>
      </c>
      <c r="Q1518" s="208" t="str">
        <f t="shared" si="97"/>
        <v>Debil</v>
      </c>
      <c r="R1518" s="232" t="s">
        <v>516</v>
      </c>
      <c r="S1518" s="224" t="str">
        <f t="shared" si="98"/>
        <v>DebilFuerte</v>
      </c>
      <c r="T1518" s="224">
        <f>IFERROR(VLOOKUP(S1518,'Tablas de calculos'!$AU$16:$AV$24,2,FALSE),"")</f>
        <v>7</v>
      </c>
      <c r="U1518" s="208" t="str">
        <f>IFERROR(VLOOKUP(T1518,'Tablas de calculos'!$AV$16:$AY$24,4),"")</f>
        <v>Débil</v>
      </c>
      <c r="V1518" s="232" t="s">
        <v>576</v>
      </c>
      <c r="W1518" s="232" t="s">
        <v>578</v>
      </c>
      <c r="X1518" s="123" t="str">
        <f t="shared" si="99"/>
        <v>DébilNo disminuyeDirectamente</v>
      </c>
      <c r="Y1518" s="208" t="str">
        <f>IFERROR(VLOOKUP(X1518,'Tablas de calculos'!$AZ$4:$BE$11,5,FALSE),"")</f>
        <v/>
      </c>
      <c r="Z1518" s="208" t="str">
        <f>IFERROR(VLOOKUP(X1518,'Tablas de calculos'!$AZ$4:$BE$11,6,FALSE),"")</f>
        <v/>
      </c>
    </row>
    <row r="1519" spans="1:26" ht="120" x14ac:dyDescent="0.25">
      <c r="A1519" s="232" t="s">
        <v>1200</v>
      </c>
      <c r="B1519" s="137">
        <v>54</v>
      </c>
      <c r="C1519" s="205" t="str">
        <f>+VLOOKUP(Tabla9[[#This Row],[Cod. Riesgo]],Tabla_Riesgos[[Número]:[Tipo de Riesgo]],6,FALSE)</f>
        <v>Operativo</v>
      </c>
      <c r="D1519" s="290" t="s">
        <v>57</v>
      </c>
      <c r="E1519" s="291" t="s">
        <v>59</v>
      </c>
      <c r="F1519" s="292">
        <v>54.019999999999996</v>
      </c>
      <c r="G1519" s="293" t="s">
        <v>290</v>
      </c>
      <c r="H1519" s="473"/>
      <c r="I1519" s="232"/>
      <c r="J1519" s="232"/>
      <c r="K1519" s="232"/>
      <c r="L1519" s="232"/>
      <c r="M1519" s="232"/>
      <c r="N1519" s="232"/>
      <c r="O1519" s="232"/>
      <c r="P1519" s="123">
        <f t="shared" si="96"/>
        <v>0</v>
      </c>
      <c r="Q1519" s="208" t="str">
        <f t="shared" si="97"/>
        <v>Debil</v>
      </c>
      <c r="R1519" s="232" t="s">
        <v>516</v>
      </c>
      <c r="S1519" s="224" t="str">
        <f t="shared" si="98"/>
        <v>DebilFuerte</v>
      </c>
      <c r="T1519" s="224">
        <f>IFERROR(VLOOKUP(S1519,'Tablas de calculos'!$AU$16:$AV$24,2,FALSE),"")</f>
        <v>7</v>
      </c>
      <c r="U1519" s="208" t="str">
        <f>IFERROR(VLOOKUP(T1519,'Tablas de calculos'!$AV$16:$AY$24,4),"")</f>
        <v>Débil</v>
      </c>
      <c r="V1519" s="232" t="s">
        <v>576</v>
      </c>
      <c r="W1519" s="232" t="s">
        <v>578</v>
      </c>
      <c r="X1519" s="123" t="str">
        <f t="shared" si="99"/>
        <v>DébilNo disminuyeDirectamente</v>
      </c>
      <c r="Y1519" s="208" t="str">
        <f>IFERROR(VLOOKUP(X1519,'Tablas de calculos'!$AZ$4:$BE$11,5,FALSE),"")</f>
        <v/>
      </c>
      <c r="Z1519" s="208" t="str">
        <f>IFERROR(VLOOKUP(X1519,'Tablas de calculos'!$AZ$4:$BE$11,6,FALSE),"")</f>
        <v/>
      </c>
    </row>
    <row r="1520" spans="1:26" ht="75" x14ac:dyDescent="0.25">
      <c r="A1520" s="232" t="s">
        <v>1200</v>
      </c>
      <c r="B1520" s="137">
        <v>55</v>
      </c>
      <c r="C1520" s="205" t="str">
        <f>+VLOOKUP(Tabla9[[#This Row],[Cod. Riesgo]],Tabla_Riesgos[[Número]:[Tipo de Riesgo]],6,FALSE)</f>
        <v>Operativo</v>
      </c>
      <c r="D1520" s="290" t="s">
        <v>60</v>
      </c>
      <c r="E1520" s="291" t="s">
        <v>61</v>
      </c>
      <c r="F1520" s="292">
        <v>55.01</v>
      </c>
      <c r="G1520" s="293" t="s">
        <v>291</v>
      </c>
      <c r="H1520" s="473"/>
      <c r="I1520" s="232"/>
      <c r="J1520" s="232"/>
      <c r="K1520" s="232"/>
      <c r="L1520" s="232"/>
      <c r="M1520" s="232"/>
      <c r="N1520" s="232"/>
      <c r="O1520" s="232"/>
      <c r="P1520" s="123">
        <f t="shared" si="96"/>
        <v>0</v>
      </c>
      <c r="Q1520" s="208" t="str">
        <f t="shared" si="97"/>
        <v>Debil</v>
      </c>
      <c r="R1520" s="232" t="s">
        <v>516</v>
      </c>
      <c r="S1520" s="224" t="str">
        <f t="shared" si="98"/>
        <v>DebilFuerte</v>
      </c>
      <c r="T1520" s="224">
        <f>IFERROR(VLOOKUP(S1520,'Tablas de calculos'!$AU$16:$AV$24,2,FALSE),"")</f>
        <v>7</v>
      </c>
      <c r="U1520" s="208" t="str">
        <f>IFERROR(VLOOKUP(T1520,'Tablas de calculos'!$AV$16:$AY$24,4),"")</f>
        <v>Débil</v>
      </c>
      <c r="V1520" s="232" t="s">
        <v>576</v>
      </c>
      <c r="W1520" s="232" t="s">
        <v>578</v>
      </c>
      <c r="X1520" s="123" t="str">
        <f t="shared" si="99"/>
        <v>DébilNo disminuyeDirectamente</v>
      </c>
      <c r="Y1520" s="208" t="str">
        <f>IFERROR(VLOOKUP(X1520,'Tablas de calculos'!$AZ$4:$BE$11,5,FALSE),"")</f>
        <v/>
      </c>
      <c r="Z1520" s="208" t="str">
        <f>IFERROR(VLOOKUP(X1520,'Tablas de calculos'!$AZ$4:$BE$11,6,FALSE),"")</f>
        <v/>
      </c>
    </row>
    <row r="1521" spans="1:26" ht="90" x14ac:dyDescent="0.25">
      <c r="A1521" s="232" t="s">
        <v>1200</v>
      </c>
      <c r="B1521" s="137">
        <v>56</v>
      </c>
      <c r="C1521" s="205" t="str">
        <f>+VLOOKUP(Tabla9[[#This Row],[Cod. Riesgo]],Tabla_Riesgos[[Número]:[Tipo de Riesgo]],6,FALSE)</f>
        <v>Operativo</v>
      </c>
      <c r="D1521" s="290" t="s">
        <v>60</v>
      </c>
      <c r="E1521" s="291" t="s">
        <v>64</v>
      </c>
      <c r="F1521" s="292">
        <v>56.01</v>
      </c>
      <c r="G1521" s="293" t="s">
        <v>292</v>
      </c>
      <c r="H1521" s="473"/>
      <c r="I1521" s="232"/>
      <c r="J1521" s="232"/>
      <c r="K1521" s="232"/>
      <c r="L1521" s="232"/>
      <c r="M1521" s="232"/>
      <c r="N1521" s="232"/>
      <c r="O1521" s="232"/>
      <c r="P1521" s="123">
        <f t="shared" si="96"/>
        <v>0</v>
      </c>
      <c r="Q1521" s="208" t="str">
        <f t="shared" si="97"/>
        <v>Debil</v>
      </c>
      <c r="R1521" s="232" t="s">
        <v>516</v>
      </c>
      <c r="S1521" s="224" t="str">
        <f t="shared" si="98"/>
        <v>DebilFuerte</v>
      </c>
      <c r="T1521" s="224">
        <f>IFERROR(VLOOKUP(S1521,'Tablas de calculos'!$AU$16:$AV$24,2,FALSE),"")</f>
        <v>7</v>
      </c>
      <c r="U1521" s="208" t="str">
        <f>IFERROR(VLOOKUP(T1521,'Tablas de calculos'!$AV$16:$AY$24,4),"")</f>
        <v>Débil</v>
      </c>
      <c r="V1521" s="232" t="s">
        <v>576</v>
      </c>
      <c r="W1521" s="232" t="s">
        <v>578</v>
      </c>
      <c r="X1521" s="123" t="str">
        <f t="shared" si="99"/>
        <v>DébilNo disminuyeDirectamente</v>
      </c>
      <c r="Y1521" s="208" t="str">
        <f>IFERROR(VLOOKUP(X1521,'Tablas de calculos'!$AZ$4:$BE$11,5,FALSE),"")</f>
        <v/>
      </c>
      <c r="Z1521" s="208" t="str">
        <f>IFERROR(VLOOKUP(X1521,'Tablas de calculos'!$AZ$4:$BE$11,6,FALSE),"")</f>
        <v/>
      </c>
    </row>
    <row r="1522" spans="1:26" ht="105" x14ac:dyDescent="0.25">
      <c r="A1522" s="232" t="s">
        <v>1200</v>
      </c>
      <c r="B1522" s="137">
        <v>57</v>
      </c>
      <c r="C1522" s="205" t="str">
        <f>+VLOOKUP(Tabla9[[#This Row],[Cod. Riesgo]],Tabla_Riesgos[[Número]:[Tipo de Riesgo]],6,FALSE)</f>
        <v>Operativo</v>
      </c>
      <c r="D1522" s="290" t="s">
        <v>66</v>
      </c>
      <c r="E1522" s="291" t="s">
        <v>67</v>
      </c>
      <c r="F1522" s="292">
        <v>57.01</v>
      </c>
      <c r="G1522" s="293" t="s">
        <v>293</v>
      </c>
      <c r="H1522" s="473"/>
      <c r="I1522" s="232"/>
      <c r="J1522" s="232"/>
      <c r="K1522" s="232"/>
      <c r="L1522" s="232"/>
      <c r="M1522" s="232"/>
      <c r="N1522" s="232"/>
      <c r="O1522" s="232"/>
      <c r="P1522" s="123">
        <f t="shared" si="96"/>
        <v>0</v>
      </c>
      <c r="Q1522" s="208" t="str">
        <f t="shared" si="97"/>
        <v>Debil</v>
      </c>
      <c r="R1522" s="232" t="s">
        <v>516</v>
      </c>
      <c r="S1522" s="224" t="str">
        <f t="shared" si="98"/>
        <v>DebilFuerte</v>
      </c>
      <c r="T1522" s="224">
        <f>IFERROR(VLOOKUP(S1522,'Tablas de calculos'!$AU$16:$AV$24,2,FALSE),"")</f>
        <v>7</v>
      </c>
      <c r="U1522" s="208" t="str">
        <f>IFERROR(VLOOKUP(T1522,'Tablas de calculos'!$AV$16:$AY$24,4),"")</f>
        <v>Débil</v>
      </c>
      <c r="V1522" s="232" t="s">
        <v>576</v>
      </c>
      <c r="W1522" s="232" t="s">
        <v>578</v>
      </c>
      <c r="X1522" s="123" t="str">
        <f t="shared" si="99"/>
        <v>DébilNo disminuyeDirectamente</v>
      </c>
      <c r="Y1522" s="208" t="str">
        <f>IFERROR(VLOOKUP(X1522,'Tablas de calculos'!$AZ$4:$BE$11,5,FALSE),"")</f>
        <v/>
      </c>
      <c r="Z1522" s="208" t="str">
        <f>IFERROR(VLOOKUP(X1522,'Tablas de calculos'!$AZ$4:$BE$11,6,FALSE),"")</f>
        <v/>
      </c>
    </row>
    <row r="1523" spans="1:26" ht="75" x14ac:dyDescent="0.25">
      <c r="A1523" s="232" t="s">
        <v>1200</v>
      </c>
      <c r="B1523" s="137">
        <v>57</v>
      </c>
      <c r="C1523" s="205" t="str">
        <f>+VLOOKUP(Tabla9[[#This Row],[Cod. Riesgo]],Tabla_Riesgos[[Número]:[Tipo de Riesgo]],6,FALSE)</f>
        <v>Operativo</v>
      </c>
      <c r="D1523" s="290" t="s">
        <v>66</v>
      </c>
      <c r="E1523" s="291" t="s">
        <v>67</v>
      </c>
      <c r="F1523" s="292">
        <v>57.019999999999996</v>
      </c>
      <c r="G1523" s="293" t="s">
        <v>294</v>
      </c>
      <c r="H1523" s="473"/>
      <c r="I1523" s="232"/>
      <c r="J1523" s="232"/>
      <c r="K1523" s="232"/>
      <c r="L1523" s="232"/>
      <c r="M1523" s="232"/>
      <c r="N1523" s="232"/>
      <c r="O1523" s="232"/>
      <c r="P1523" s="123">
        <f t="shared" si="96"/>
        <v>0</v>
      </c>
      <c r="Q1523" s="208" t="str">
        <f t="shared" si="97"/>
        <v>Debil</v>
      </c>
      <c r="R1523" s="232" t="s">
        <v>516</v>
      </c>
      <c r="S1523" s="224" t="str">
        <f t="shared" si="98"/>
        <v>DebilFuerte</v>
      </c>
      <c r="T1523" s="224">
        <f>IFERROR(VLOOKUP(S1523,'Tablas de calculos'!$AU$16:$AV$24,2,FALSE),"")</f>
        <v>7</v>
      </c>
      <c r="U1523" s="208" t="str">
        <f>IFERROR(VLOOKUP(T1523,'Tablas de calculos'!$AV$16:$AY$24,4),"")</f>
        <v>Débil</v>
      </c>
      <c r="V1523" s="232" t="s">
        <v>576</v>
      </c>
      <c r="W1523" s="232" t="s">
        <v>578</v>
      </c>
      <c r="X1523" s="123" t="str">
        <f t="shared" si="99"/>
        <v>DébilNo disminuyeDirectamente</v>
      </c>
      <c r="Y1523" s="208" t="str">
        <f>IFERROR(VLOOKUP(X1523,'Tablas de calculos'!$AZ$4:$BE$11,5,FALSE),"")</f>
        <v/>
      </c>
      <c r="Z1523" s="208" t="str">
        <f>IFERROR(VLOOKUP(X1523,'Tablas de calculos'!$AZ$4:$BE$11,6,FALSE),"")</f>
        <v/>
      </c>
    </row>
    <row r="1524" spans="1:26" ht="45" x14ac:dyDescent="0.25">
      <c r="A1524" s="232" t="s">
        <v>1200</v>
      </c>
      <c r="B1524" s="137">
        <v>57</v>
      </c>
      <c r="C1524" s="205" t="str">
        <f>+VLOOKUP(Tabla9[[#This Row],[Cod. Riesgo]],Tabla_Riesgos[[Número]:[Tipo de Riesgo]],6,FALSE)</f>
        <v>Operativo</v>
      </c>
      <c r="D1524" s="290" t="s">
        <v>66</v>
      </c>
      <c r="E1524" s="291" t="s">
        <v>67</v>
      </c>
      <c r="F1524" s="292">
        <v>57.029999999999994</v>
      </c>
      <c r="G1524" s="293" t="s">
        <v>295</v>
      </c>
      <c r="H1524" s="473"/>
      <c r="I1524" s="232"/>
      <c r="J1524" s="232"/>
      <c r="K1524" s="232"/>
      <c r="L1524" s="232"/>
      <c r="M1524" s="232"/>
      <c r="N1524" s="232"/>
      <c r="O1524" s="232"/>
      <c r="P1524" s="123">
        <f t="shared" si="96"/>
        <v>0</v>
      </c>
      <c r="Q1524" s="208" t="str">
        <f t="shared" si="97"/>
        <v>Debil</v>
      </c>
      <c r="R1524" s="232" t="s">
        <v>516</v>
      </c>
      <c r="S1524" s="224" t="str">
        <f t="shared" si="98"/>
        <v>DebilFuerte</v>
      </c>
      <c r="T1524" s="224">
        <f>IFERROR(VLOOKUP(S1524,'Tablas de calculos'!$AU$16:$AV$24,2,FALSE),"")</f>
        <v>7</v>
      </c>
      <c r="U1524" s="208" t="str">
        <f>IFERROR(VLOOKUP(T1524,'Tablas de calculos'!$AV$16:$AY$24,4),"")</f>
        <v>Débil</v>
      </c>
      <c r="V1524" s="232" t="s">
        <v>576</v>
      </c>
      <c r="W1524" s="232" t="s">
        <v>578</v>
      </c>
      <c r="X1524" s="123" t="str">
        <f t="shared" si="99"/>
        <v>DébilNo disminuyeDirectamente</v>
      </c>
      <c r="Y1524" s="208" t="str">
        <f>IFERROR(VLOOKUP(X1524,'Tablas de calculos'!$AZ$4:$BE$11,5,FALSE),"")</f>
        <v/>
      </c>
      <c r="Z1524" s="208" t="str">
        <f>IFERROR(VLOOKUP(X1524,'Tablas de calculos'!$AZ$4:$BE$11,6,FALSE),"")</f>
        <v/>
      </c>
    </row>
    <row r="1525" spans="1:26" ht="105" x14ac:dyDescent="0.25">
      <c r="A1525" s="232" t="s">
        <v>1200</v>
      </c>
      <c r="B1525" s="137">
        <v>58</v>
      </c>
      <c r="C1525" s="205" t="str">
        <f>+VLOOKUP(Tabla9[[#This Row],[Cod. Riesgo]],Tabla_Riesgos[[Número]:[Tipo de Riesgo]],6,FALSE)</f>
        <v>Operativo</v>
      </c>
      <c r="D1525" s="290" t="s">
        <v>66</v>
      </c>
      <c r="E1525" s="291" t="s">
        <v>68</v>
      </c>
      <c r="F1525" s="292">
        <v>58.01</v>
      </c>
      <c r="G1525" s="293" t="s">
        <v>296</v>
      </c>
      <c r="H1525" s="473"/>
      <c r="I1525" s="232"/>
      <c r="J1525" s="232"/>
      <c r="K1525" s="232"/>
      <c r="L1525" s="232"/>
      <c r="M1525" s="232"/>
      <c r="N1525" s="232"/>
      <c r="O1525" s="232"/>
      <c r="P1525" s="123">
        <f t="shared" si="96"/>
        <v>0</v>
      </c>
      <c r="Q1525" s="208" t="str">
        <f t="shared" si="97"/>
        <v>Debil</v>
      </c>
      <c r="R1525" s="232" t="s">
        <v>516</v>
      </c>
      <c r="S1525" s="224" t="str">
        <f t="shared" si="98"/>
        <v>DebilFuerte</v>
      </c>
      <c r="T1525" s="224">
        <f>IFERROR(VLOOKUP(S1525,'Tablas de calculos'!$AU$16:$AV$24,2,FALSE),"")</f>
        <v>7</v>
      </c>
      <c r="U1525" s="208" t="str">
        <f>IFERROR(VLOOKUP(T1525,'Tablas de calculos'!$AV$16:$AY$24,4),"")</f>
        <v>Débil</v>
      </c>
      <c r="V1525" s="232" t="s">
        <v>576</v>
      </c>
      <c r="W1525" s="232" t="s">
        <v>578</v>
      </c>
      <c r="X1525" s="123" t="str">
        <f t="shared" si="99"/>
        <v>DébilNo disminuyeDirectamente</v>
      </c>
      <c r="Y1525" s="208" t="str">
        <f>IFERROR(VLOOKUP(X1525,'Tablas de calculos'!$AZ$4:$BE$11,5,FALSE),"")</f>
        <v/>
      </c>
      <c r="Z1525" s="208" t="str">
        <f>IFERROR(VLOOKUP(X1525,'Tablas de calculos'!$AZ$4:$BE$11,6,FALSE),"")</f>
        <v/>
      </c>
    </row>
    <row r="1526" spans="1:26" ht="75" x14ac:dyDescent="0.25">
      <c r="A1526" s="232" t="s">
        <v>1200</v>
      </c>
      <c r="B1526" s="137">
        <v>59</v>
      </c>
      <c r="C1526" s="205" t="str">
        <f>+VLOOKUP(Tabla9[[#This Row],[Cod. Riesgo]],Tabla_Riesgos[[Número]:[Tipo de Riesgo]],6,FALSE)</f>
        <v>Operativo</v>
      </c>
      <c r="D1526" s="290" t="s">
        <v>66</v>
      </c>
      <c r="E1526" s="291" t="s">
        <v>71</v>
      </c>
      <c r="F1526" s="292">
        <v>59.01</v>
      </c>
      <c r="G1526" s="293" t="s">
        <v>297</v>
      </c>
      <c r="H1526" s="473"/>
      <c r="I1526" s="232"/>
      <c r="J1526" s="232"/>
      <c r="K1526" s="232"/>
      <c r="L1526" s="232"/>
      <c r="M1526" s="232"/>
      <c r="N1526" s="232"/>
      <c r="O1526" s="232"/>
      <c r="P1526" s="123">
        <f t="shared" si="96"/>
        <v>0</v>
      </c>
      <c r="Q1526" s="208" t="str">
        <f t="shared" si="97"/>
        <v>Debil</v>
      </c>
      <c r="R1526" s="232" t="s">
        <v>516</v>
      </c>
      <c r="S1526" s="224" t="str">
        <f t="shared" si="98"/>
        <v>DebilFuerte</v>
      </c>
      <c r="T1526" s="224">
        <f>IFERROR(VLOOKUP(S1526,'Tablas de calculos'!$AU$16:$AV$24,2,FALSE),"")</f>
        <v>7</v>
      </c>
      <c r="U1526" s="208" t="str">
        <f>IFERROR(VLOOKUP(T1526,'Tablas de calculos'!$AV$16:$AY$24,4),"")</f>
        <v>Débil</v>
      </c>
      <c r="V1526" s="232" t="s">
        <v>576</v>
      </c>
      <c r="W1526" s="232" t="s">
        <v>578</v>
      </c>
      <c r="X1526" s="123" t="str">
        <f t="shared" si="99"/>
        <v>DébilNo disminuyeDirectamente</v>
      </c>
      <c r="Y1526" s="208" t="str">
        <f>IFERROR(VLOOKUP(X1526,'Tablas de calculos'!$AZ$4:$BE$11,5,FALSE),"")</f>
        <v/>
      </c>
      <c r="Z1526" s="208" t="str">
        <f>IFERROR(VLOOKUP(X1526,'Tablas de calculos'!$AZ$4:$BE$11,6,FALSE),"")</f>
        <v/>
      </c>
    </row>
    <row r="1527" spans="1:26" ht="45" x14ac:dyDescent="0.25">
      <c r="A1527" s="232" t="s">
        <v>1200</v>
      </c>
      <c r="B1527" s="137">
        <v>59</v>
      </c>
      <c r="C1527" s="205" t="str">
        <f>+VLOOKUP(Tabla9[[#This Row],[Cod. Riesgo]],Tabla_Riesgos[[Número]:[Tipo de Riesgo]],6,FALSE)</f>
        <v>Operativo</v>
      </c>
      <c r="D1527" s="290" t="s">
        <v>66</v>
      </c>
      <c r="E1527" s="291" t="s">
        <v>71</v>
      </c>
      <c r="F1527" s="292">
        <v>59.019999999999996</v>
      </c>
      <c r="G1527" s="293" t="s">
        <v>298</v>
      </c>
      <c r="H1527" s="473"/>
      <c r="I1527" s="232"/>
      <c r="J1527" s="232"/>
      <c r="K1527" s="232"/>
      <c r="L1527" s="232"/>
      <c r="M1527" s="232"/>
      <c r="N1527" s="232"/>
      <c r="O1527" s="232"/>
      <c r="P1527" s="123">
        <f t="shared" si="96"/>
        <v>0</v>
      </c>
      <c r="Q1527" s="208" t="str">
        <f t="shared" si="97"/>
        <v>Debil</v>
      </c>
      <c r="R1527" s="232" t="s">
        <v>516</v>
      </c>
      <c r="S1527" s="224" t="str">
        <f t="shared" si="98"/>
        <v>DebilFuerte</v>
      </c>
      <c r="T1527" s="224">
        <f>IFERROR(VLOOKUP(S1527,'Tablas de calculos'!$AU$16:$AV$24,2,FALSE),"")</f>
        <v>7</v>
      </c>
      <c r="U1527" s="208" t="str">
        <f>IFERROR(VLOOKUP(T1527,'Tablas de calculos'!$AV$16:$AY$24,4),"")</f>
        <v>Débil</v>
      </c>
      <c r="V1527" s="232" t="s">
        <v>576</v>
      </c>
      <c r="W1527" s="232" t="s">
        <v>578</v>
      </c>
      <c r="X1527" s="123" t="str">
        <f t="shared" si="99"/>
        <v>DébilNo disminuyeDirectamente</v>
      </c>
      <c r="Y1527" s="208" t="str">
        <f>IFERROR(VLOOKUP(X1527,'Tablas de calculos'!$AZ$4:$BE$11,5,FALSE),"")</f>
        <v/>
      </c>
      <c r="Z1527" s="208" t="str">
        <f>IFERROR(VLOOKUP(X1527,'Tablas de calculos'!$AZ$4:$BE$11,6,FALSE),"")</f>
        <v/>
      </c>
    </row>
    <row r="1528" spans="1:26" ht="105" x14ac:dyDescent="0.25">
      <c r="A1528" s="232" t="s">
        <v>1200</v>
      </c>
      <c r="B1528" s="137">
        <v>59</v>
      </c>
      <c r="C1528" s="205" t="str">
        <f>+VLOOKUP(Tabla9[[#This Row],[Cod. Riesgo]],Tabla_Riesgos[[Número]:[Tipo de Riesgo]],6,FALSE)</f>
        <v>Operativo</v>
      </c>
      <c r="D1528" s="290" t="s">
        <v>66</v>
      </c>
      <c r="E1528" s="291" t="s">
        <v>71</v>
      </c>
      <c r="F1528" s="292">
        <v>59.029999999999994</v>
      </c>
      <c r="G1528" s="293" t="s">
        <v>299</v>
      </c>
      <c r="H1528" s="473"/>
      <c r="I1528" s="232"/>
      <c r="J1528" s="232"/>
      <c r="K1528" s="232"/>
      <c r="L1528" s="232"/>
      <c r="M1528" s="232"/>
      <c r="N1528" s="232"/>
      <c r="O1528" s="232"/>
      <c r="P1528" s="123">
        <f t="shared" si="96"/>
        <v>0</v>
      </c>
      <c r="Q1528" s="208" t="str">
        <f t="shared" si="97"/>
        <v>Debil</v>
      </c>
      <c r="R1528" s="232" t="s">
        <v>516</v>
      </c>
      <c r="S1528" s="224" t="str">
        <f t="shared" si="98"/>
        <v>DebilFuerte</v>
      </c>
      <c r="T1528" s="224">
        <f>IFERROR(VLOOKUP(S1528,'Tablas de calculos'!$AU$16:$AV$24,2,FALSE),"")</f>
        <v>7</v>
      </c>
      <c r="U1528" s="208" t="str">
        <f>IFERROR(VLOOKUP(T1528,'Tablas de calculos'!$AV$16:$AY$24,4),"")</f>
        <v>Débil</v>
      </c>
      <c r="V1528" s="232" t="s">
        <v>576</v>
      </c>
      <c r="W1528" s="232" t="s">
        <v>578</v>
      </c>
      <c r="X1528" s="123" t="str">
        <f t="shared" si="99"/>
        <v>DébilNo disminuyeDirectamente</v>
      </c>
      <c r="Y1528" s="208" t="str">
        <f>IFERROR(VLOOKUP(X1528,'Tablas de calculos'!$AZ$4:$BE$11,5,FALSE),"")</f>
        <v/>
      </c>
      <c r="Z1528" s="208" t="str">
        <f>IFERROR(VLOOKUP(X1528,'Tablas de calculos'!$AZ$4:$BE$11,6,FALSE),"")</f>
        <v/>
      </c>
    </row>
    <row r="1529" spans="1:26" ht="45" x14ac:dyDescent="0.25">
      <c r="A1529" s="232" t="s">
        <v>1200</v>
      </c>
      <c r="B1529" s="137">
        <v>60</v>
      </c>
      <c r="C1529" s="205" t="str">
        <f>+VLOOKUP(Tabla9[[#This Row],[Cod. Riesgo]],Tabla_Riesgos[[Número]:[Tipo de Riesgo]],6,FALSE)</f>
        <v>Operativo</v>
      </c>
      <c r="D1529" s="290" t="s">
        <v>66</v>
      </c>
      <c r="E1529" s="291" t="s">
        <v>72</v>
      </c>
      <c r="F1529" s="292">
        <v>60.01</v>
      </c>
      <c r="G1529" s="293" t="s">
        <v>300</v>
      </c>
      <c r="H1529" s="473"/>
      <c r="I1529" s="232"/>
      <c r="J1529" s="232"/>
      <c r="K1529" s="232"/>
      <c r="L1529" s="232"/>
      <c r="M1529" s="232"/>
      <c r="N1529" s="232"/>
      <c r="O1529" s="232"/>
      <c r="P1529" s="123">
        <f t="shared" si="96"/>
        <v>0</v>
      </c>
      <c r="Q1529" s="208" t="str">
        <f t="shared" si="97"/>
        <v>Debil</v>
      </c>
      <c r="R1529" s="232" t="s">
        <v>516</v>
      </c>
      <c r="S1529" s="224" t="str">
        <f t="shared" si="98"/>
        <v>DebilFuerte</v>
      </c>
      <c r="T1529" s="224">
        <f>IFERROR(VLOOKUP(S1529,'Tablas de calculos'!$AU$16:$AV$24,2,FALSE),"")</f>
        <v>7</v>
      </c>
      <c r="U1529" s="208" t="str">
        <f>IFERROR(VLOOKUP(T1529,'Tablas de calculos'!$AV$16:$AY$24,4),"")</f>
        <v>Débil</v>
      </c>
      <c r="V1529" s="232" t="s">
        <v>576</v>
      </c>
      <c r="W1529" s="232" t="s">
        <v>578</v>
      </c>
      <c r="X1529" s="123" t="str">
        <f t="shared" si="99"/>
        <v>DébilNo disminuyeDirectamente</v>
      </c>
      <c r="Y1529" s="208" t="str">
        <f>IFERROR(VLOOKUP(X1529,'Tablas de calculos'!$AZ$4:$BE$11,5,FALSE),"")</f>
        <v/>
      </c>
      <c r="Z1529" s="208" t="str">
        <f>IFERROR(VLOOKUP(X1529,'Tablas de calculos'!$AZ$4:$BE$11,6,FALSE),"")</f>
        <v/>
      </c>
    </row>
    <row r="1530" spans="1:26" ht="60" x14ac:dyDescent="0.25">
      <c r="A1530" s="232" t="s">
        <v>1200</v>
      </c>
      <c r="B1530" s="137">
        <v>61</v>
      </c>
      <c r="C1530" s="205" t="str">
        <f>+VLOOKUP(Tabla9[[#This Row],[Cod. Riesgo]],Tabla_Riesgos[[Número]:[Tipo de Riesgo]],6,FALSE)</f>
        <v>Operativo</v>
      </c>
      <c r="D1530" s="290" t="s">
        <v>101</v>
      </c>
      <c r="E1530" s="291" t="s">
        <v>674</v>
      </c>
      <c r="F1530" s="292">
        <v>61.01</v>
      </c>
      <c r="G1530" s="293" t="s">
        <v>301</v>
      </c>
      <c r="H1530" s="473"/>
      <c r="I1530" s="232"/>
      <c r="J1530" s="232"/>
      <c r="K1530" s="232"/>
      <c r="L1530" s="232"/>
      <c r="M1530" s="232"/>
      <c r="N1530" s="232"/>
      <c r="O1530" s="232"/>
      <c r="P1530" s="123">
        <f t="shared" si="96"/>
        <v>0</v>
      </c>
      <c r="Q1530" s="208" t="str">
        <f t="shared" si="97"/>
        <v>Debil</v>
      </c>
      <c r="R1530" s="232" t="s">
        <v>516</v>
      </c>
      <c r="S1530" s="224" t="str">
        <f t="shared" si="98"/>
        <v>DebilFuerte</v>
      </c>
      <c r="T1530" s="224">
        <f>IFERROR(VLOOKUP(S1530,'Tablas de calculos'!$AU$16:$AV$24,2,FALSE),"")</f>
        <v>7</v>
      </c>
      <c r="U1530" s="208" t="str">
        <f>IFERROR(VLOOKUP(T1530,'Tablas de calculos'!$AV$16:$AY$24,4),"")</f>
        <v>Débil</v>
      </c>
      <c r="V1530" s="232" t="s">
        <v>576</v>
      </c>
      <c r="W1530" s="232" t="s">
        <v>578</v>
      </c>
      <c r="X1530" s="123" t="str">
        <f t="shared" si="99"/>
        <v>DébilNo disminuyeDirectamente</v>
      </c>
      <c r="Y1530" s="208" t="str">
        <f>IFERROR(VLOOKUP(X1530,'Tablas de calculos'!$AZ$4:$BE$11,5,FALSE),"")</f>
        <v/>
      </c>
      <c r="Z1530" s="208" t="str">
        <f>IFERROR(VLOOKUP(X1530,'Tablas de calculos'!$AZ$4:$BE$11,6,FALSE),"")</f>
        <v/>
      </c>
    </row>
    <row r="1531" spans="1:26" ht="105" x14ac:dyDescent="0.25">
      <c r="A1531" s="232" t="s">
        <v>1200</v>
      </c>
      <c r="B1531" s="137">
        <v>61</v>
      </c>
      <c r="C1531" s="205" t="str">
        <f>+VLOOKUP(Tabla9[[#This Row],[Cod. Riesgo]],Tabla_Riesgos[[Número]:[Tipo de Riesgo]],6,FALSE)</f>
        <v>Operativo</v>
      </c>
      <c r="D1531" s="290" t="s">
        <v>101</v>
      </c>
      <c r="E1531" s="291" t="s">
        <v>674</v>
      </c>
      <c r="F1531" s="292">
        <v>61.019999999999996</v>
      </c>
      <c r="G1531" s="293" t="s">
        <v>302</v>
      </c>
      <c r="H1531" s="473"/>
      <c r="I1531" s="232"/>
      <c r="J1531" s="232"/>
      <c r="K1531" s="232"/>
      <c r="L1531" s="232"/>
      <c r="M1531" s="232"/>
      <c r="N1531" s="232"/>
      <c r="O1531" s="232"/>
      <c r="P1531" s="123">
        <f t="shared" si="96"/>
        <v>0</v>
      </c>
      <c r="Q1531" s="208" t="str">
        <f t="shared" si="97"/>
        <v>Debil</v>
      </c>
      <c r="R1531" s="232" t="s">
        <v>516</v>
      </c>
      <c r="S1531" s="224" t="str">
        <f t="shared" si="98"/>
        <v>DebilFuerte</v>
      </c>
      <c r="T1531" s="224">
        <f>IFERROR(VLOOKUP(S1531,'Tablas de calculos'!$AU$16:$AV$24,2,FALSE),"")</f>
        <v>7</v>
      </c>
      <c r="U1531" s="208" t="str">
        <f>IFERROR(VLOOKUP(T1531,'Tablas de calculos'!$AV$16:$AY$24,4),"")</f>
        <v>Débil</v>
      </c>
      <c r="V1531" s="232" t="s">
        <v>576</v>
      </c>
      <c r="W1531" s="232" t="s">
        <v>578</v>
      </c>
      <c r="X1531" s="123" t="str">
        <f t="shared" si="99"/>
        <v>DébilNo disminuyeDirectamente</v>
      </c>
      <c r="Y1531" s="208" t="str">
        <f>IFERROR(VLOOKUP(X1531,'Tablas de calculos'!$AZ$4:$BE$11,5,FALSE),"")</f>
        <v/>
      </c>
      <c r="Z1531" s="208" t="str">
        <f>IFERROR(VLOOKUP(X1531,'Tablas de calculos'!$AZ$4:$BE$11,6,FALSE),"")</f>
        <v/>
      </c>
    </row>
    <row r="1532" spans="1:26" ht="75" x14ac:dyDescent="0.25">
      <c r="A1532" s="232" t="s">
        <v>1200</v>
      </c>
      <c r="B1532" s="137">
        <v>61</v>
      </c>
      <c r="C1532" s="205" t="str">
        <f>+VLOOKUP(Tabla9[[#This Row],[Cod. Riesgo]],Tabla_Riesgos[[Número]:[Tipo de Riesgo]],6,FALSE)</f>
        <v>Operativo</v>
      </c>
      <c r="D1532" s="290" t="s">
        <v>101</v>
      </c>
      <c r="E1532" s="291" t="s">
        <v>674</v>
      </c>
      <c r="F1532" s="292">
        <v>61.029999999999994</v>
      </c>
      <c r="G1532" s="293" t="s">
        <v>303</v>
      </c>
      <c r="H1532" s="473"/>
      <c r="I1532" s="232"/>
      <c r="J1532" s="232"/>
      <c r="K1532" s="232"/>
      <c r="L1532" s="232"/>
      <c r="M1532" s="232"/>
      <c r="N1532" s="232"/>
      <c r="O1532" s="232"/>
      <c r="P1532" s="123">
        <f t="shared" si="96"/>
        <v>0</v>
      </c>
      <c r="Q1532" s="208" t="str">
        <f t="shared" si="97"/>
        <v>Debil</v>
      </c>
      <c r="R1532" s="232" t="s">
        <v>516</v>
      </c>
      <c r="S1532" s="224" t="str">
        <f t="shared" si="98"/>
        <v>DebilFuerte</v>
      </c>
      <c r="T1532" s="224">
        <f>IFERROR(VLOOKUP(S1532,'Tablas de calculos'!$AU$16:$AV$24,2,FALSE),"")</f>
        <v>7</v>
      </c>
      <c r="U1532" s="208" t="str">
        <f>IFERROR(VLOOKUP(T1532,'Tablas de calculos'!$AV$16:$AY$24,4),"")</f>
        <v>Débil</v>
      </c>
      <c r="V1532" s="232" t="s">
        <v>576</v>
      </c>
      <c r="W1532" s="232" t="s">
        <v>578</v>
      </c>
      <c r="X1532" s="123" t="str">
        <f t="shared" si="99"/>
        <v>DébilNo disminuyeDirectamente</v>
      </c>
      <c r="Y1532" s="208" t="str">
        <f>IFERROR(VLOOKUP(X1532,'Tablas de calculos'!$AZ$4:$BE$11,5,FALSE),"")</f>
        <v/>
      </c>
      <c r="Z1532" s="208" t="str">
        <f>IFERROR(VLOOKUP(X1532,'Tablas de calculos'!$AZ$4:$BE$11,6,FALSE),"")</f>
        <v/>
      </c>
    </row>
    <row r="1533" spans="1:26" ht="30" x14ac:dyDescent="0.25">
      <c r="A1533" s="232" t="s">
        <v>1200</v>
      </c>
      <c r="B1533" s="137">
        <v>62</v>
      </c>
      <c r="C1533" s="205" t="str">
        <f>+VLOOKUP(Tabla9[[#This Row],[Cod. Riesgo]],Tabla_Riesgos[[Número]:[Tipo de Riesgo]],6,FALSE)</f>
        <v>Operativo</v>
      </c>
      <c r="D1533" s="290" t="s">
        <v>101</v>
      </c>
      <c r="E1533" s="291" t="s">
        <v>675</v>
      </c>
      <c r="F1533" s="292">
        <v>62.01</v>
      </c>
      <c r="G1533" s="293" t="s">
        <v>304</v>
      </c>
      <c r="H1533" s="473"/>
      <c r="I1533" s="232"/>
      <c r="J1533" s="232"/>
      <c r="K1533" s="232"/>
      <c r="L1533" s="232"/>
      <c r="M1533" s="232"/>
      <c r="N1533" s="232"/>
      <c r="O1533" s="232"/>
      <c r="P1533" s="123">
        <f t="shared" si="96"/>
        <v>0</v>
      </c>
      <c r="Q1533" s="208" t="str">
        <f t="shared" si="97"/>
        <v>Debil</v>
      </c>
      <c r="R1533" s="232" t="s">
        <v>516</v>
      </c>
      <c r="S1533" s="224" t="str">
        <f t="shared" si="98"/>
        <v>DebilFuerte</v>
      </c>
      <c r="T1533" s="224">
        <f>IFERROR(VLOOKUP(S1533,'Tablas de calculos'!$AU$16:$AV$24,2,FALSE),"")</f>
        <v>7</v>
      </c>
      <c r="U1533" s="208" t="str">
        <f>IFERROR(VLOOKUP(T1533,'Tablas de calculos'!$AV$16:$AY$24,4),"")</f>
        <v>Débil</v>
      </c>
      <c r="V1533" s="232" t="s">
        <v>576</v>
      </c>
      <c r="W1533" s="232" t="s">
        <v>578</v>
      </c>
      <c r="X1533" s="123" t="str">
        <f t="shared" si="99"/>
        <v>DébilNo disminuyeDirectamente</v>
      </c>
      <c r="Y1533" s="208" t="str">
        <f>IFERROR(VLOOKUP(X1533,'Tablas de calculos'!$AZ$4:$BE$11,5,FALSE),"")</f>
        <v/>
      </c>
      <c r="Z1533" s="208" t="str">
        <f>IFERROR(VLOOKUP(X1533,'Tablas de calculos'!$AZ$4:$BE$11,6,FALSE),"")</f>
        <v/>
      </c>
    </row>
    <row r="1534" spans="1:26" ht="45" x14ac:dyDescent="0.25">
      <c r="A1534" s="232" t="s">
        <v>1200</v>
      </c>
      <c r="B1534" s="137">
        <v>63</v>
      </c>
      <c r="C1534" s="205" t="str">
        <f>+VLOOKUP(Tabla9[[#This Row],[Cod. Riesgo]],Tabla_Riesgos[[Número]:[Tipo de Riesgo]],6,FALSE)</f>
        <v>Operativo</v>
      </c>
      <c r="D1534" s="290" t="s">
        <v>101</v>
      </c>
      <c r="E1534" s="291" t="s">
        <v>73</v>
      </c>
      <c r="F1534" s="292">
        <v>63.01</v>
      </c>
      <c r="G1534" s="293" t="s">
        <v>305</v>
      </c>
      <c r="H1534" s="473"/>
      <c r="I1534" s="232"/>
      <c r="J1534" s="232"/>
      <c r="K1534" s="232"/>
      <c r="L1534" s="232"/>
      <c r="M1534" s="232"/>
      <c r="N1534" s="232"/>
      <c r="O1534" s="232"/>
      <c r="P1534" s="123">
        <f t="shared" si="96"/>
        <v>0</v>
      </c>
      <c r="Q1534" s="208" t="str">
        <f t="shared" si="97"/>
        <v>Debil</v>
      </c>
      <c r="R1534" s="232" t="s">
        <v>516</v>
      </c>
      <c r="S1534" s="224" t="str">
        <f t="shared" si="98"/>
        <v>DebilFuerte</v>
      </c>
      <c r="T1534" s="224">
        <f>IFERROR(VLOOKUP(S1534,'Tablas de calculos'!$AU$16:$AV$24,2,FALSE),"")</f>
        <v>7</v>
      </c>
      <c r="U1534" s="208" t="str">
        <f>IFERROR(VLOOKUP(T1534,'Tablas de calculos'!$AV$16:$AY$24,4),"")</f>
        <v>Débil</v>
      </c>
      <c r="V1534" s="232" t="s">
        <v>576</v>
      </c>
      <c r="W1534" s="232" t="s">
        <v>578</v>
      </c>
      <c r="X1534" s="123" t="str">
        <f t="shared" si="99"/>
        <v>DébilNo disminuyeDirectamente</v>
      </c>
      <c r="Y1534" s="208" t="str">
        <f>IFERROR(VLOOKUP(X1534,'Tablas de calculos'!$AZ$4:$BE$11,5,FALSE),"")</f>
        <v/>
      </c>
      <c r="Z1534" s="208" t="str">
        <f>IFERROR(VLOOKUP(X1534,'Tablas de calculos'!$AZ$4:$BE$11,6,FALSE),"")</f>
        <v/>
      </c>
    </row>
    <row r="1535" spans="1:26" ht="60" x14ac:dyDescent="0.25">
      <c r="A1535" s="232" t="s">
        <v>1200</v>
      </c>
      <c r="B1535" s="137">
        <v>64</v>
      </c>
      <c r="C1535" s="205" t="str">
        <f>+VLOOKUP(Tabla9[[#This Row],[Cod. Riesgo]],Tabla_Riesgos[[Número]:[Tipo de Riesgo]],6,FALSE)</f>
        <v>Operativo</v>
      </c>
      <c r="D1535" s="290" t="s">
        <v>76</v>
      </c>
      <c r="E1535" s="291" t="s">
        <v>77</v>
      </c>
      <c r="F1535" s="292">
        <v>64.010000000000005</v>
      </c>
      <c r="G1535" s="293" t="s">
        <v>306</v>
      </c>
      <c r="H1535" s="473"/>
      <c r="I1535" s="232"/>
      <c r="J1535" s="232"/>
      <c r="K1535" s="232"/>
      <c r="L1535" s="232"/>
      <c r="M1535" s="232"/>
      <c r="N1535" s="232"/>
      <c r="O1535" s="232"/>
      <c r="P1535" s="123">
        <f t="shared" si="96"/>
        <v>0</v>
      </c>
      <c r="Q1535" s="208" t="str">
        <f t="shared" si="97"/>
        <v>Debil</v>
      </c>
      <c r="R1535" s="232" t="s">
        <v>516</v>
      </c>
      <c r="S1535" s="224" t="str">
        <f t="shared" si="98"/>
        <v>DebilFuerte</v>
      </c>
      <c r="T1535" s="224">
        <f>IFERROR(VLOOKUP(S1535,'Tablas de calculos'!$AU$16:$AV$24,2,FALSE),"")</f>
        <v>7</v>
      </c>
      <c r="U1535" s="208" t="str">
        <f>IFERROR(VLOOKUP(T1535,'Tablas de calculos'!$AV$16:$AY$24,4),"")</f>
        <v>Débil</v>
      </c>
      <c r="V1535" s="232" t="s">
        <v>576</v>
      </c>
      <c r="W1535" s="232" t="s">
        <v>578</v>
      </c>
      <c r="X1535" s="123" t="str">
        <f t="shared" si="99"/>
        <v>DébilNo disminuyeDirectamente</v>
      </c>
      <c r="Y1535" s="208" t="str">
        <f>IFERROR(VLOOKUP(X1535,'Tablas de calculos'!$AZ$4:$BE$11,5,FALSE),"")</f>
        <v/>
      </c>
      <c r="Z1535" s="208" t="str">
        <f>IFERROR(VLOOKUP(X1535,'Tablas de calculos'!$AZ$4:$BE$11,6,FALSE),"")</f>
        <v/>
      </c>
    </row>
    <row r="1536" spans="1:26" ht="75" x14ac:dyDescent="0.25">
      <c r="A1536" s="232" t="s">
        <v>1200</v>
      </c>
      <c r="B1536" s="137">
        <v>65</v>
      </c>
      <c r="C1536" s="205" t="str">
        <f>+VLOOKUP(Tabla9[[#This Row],[Cod. Riesgo]],Tabla_Riesgos[[Número]:[Tipo de Riesgo]],6,FALSE)</f>
        <v>Operativo</v>
      </c>
      <c r="D1536" s="290" t="s">
        <v>76</v>
      </c>
      <c r="E1536" s="291" t="s">
        <v>78</v>
      </c>
      <c r="F1536" s="292">
        <v>65.010000000000005</v>
      </c>
      <c r="G1536" s="293" t="s">
        <v>307</v>
      </c>
      <c r="H1536" s="473"/>
      <c r="I1536" s="232"/>
      <c r="J1536" s="232"/>
      <c r="K1536" s="232"/>
      <c r="L1536" s="232"/>
      <c r="M1536" s="232"/>
      <c r="N1536" s="232"/>
      <c r="O1536" s="232"/>
      <c r="P1536" s="123">
        <f t="shared" si="96"/>
        <v>0</v>
      </c>
      <c r="Q1536" s="208" t="str">
        <f t="shared" si="97"/>
        <v>Debil</v>
      </c>
      <c r="R1536" s="232" t="s">
        <v>516</v>
      </c>
      <c r="S1536" s="224" t="str">
        <f t="shared" si="98"/>
        <v>DebilFuerte</v>
      </c>
      <c r="T1536" s="224">
        <f>IFERROR(VLOOKUP(S1536,'Tablas de calculos'!$AU$16:$AV$24,2,FALSE),"")</f>
        <v>7</v>
      </c>
      <c r="U1536" s="208" t="str">
        <f>IFERROR(VLOOKUP(T1536,'Tablas de calculos'!$AV$16:$AY$24,4),"")</f>
        <v>Débil</v>
      </c>
      <c r="V1536" s="232" t="s">
        <v>576</v>
      </c>
      <c r="W1536" s="232" t="s">
        <v>578</v>
      </c>
      <c r="X1536" s="123" t="str">
        <f t="shared" si="99"/>
        <v>DébilNo disminuyeDirectamente</v>
      </c>
      <c r="Y1536" s="208" t="str">
        <f>IFERROR(VLOOKUP(X1536,'Tablas de calculos'!$AZ$4:$BE$11,5,FALSE),"")</f>
        <v/>
      </c>
      <c r="Z1536" s="208" t="str">
        <f>IFERROR(VLOOKUP(X1536,'Tablas de calculos'!$AZ$4:$BE$11,6,FALSE),"")</f>
        <v/>
      </c>
    </row>
    <row r="1537" spans="1:26" ht="75" x14ac:dyDescent="0.25">
      <c r="A1537" s="232" t="s">
        <v>1200</v>
      </c>
      <c r="B1537" s="137">
        <v>65</v>
      </c>
      <c r="C1537" s="205" t="str">
        <f>+VLOOKUP(Tabla9[[#This Row],[Cod. Riesgo]],Tabla_Riesgos[[Número]:[Tipo de Riesgo]],6,FALSE)</f>
        <v>Operativo</v>
      </c>
      <c r="D1537" s="290" t="s">
        <v>76</v>
      </c>
      <c r="E1537" s="291" t="s">
        <v>78</v>
      </c>
      <c r="F1537" s="292">
        <v>65.02000000000001</v>
      </c>
      <c r="G1537" s="293" t="s">
        <v>308</v>
      </c>
      <c r="H1537" s="473"/>
      <c r="I1537" s="232"/>
      <c r="J1537" s="232"/>
      <c r="K1537" s="232"/>
      <c r="L1537" s="232"/>
      <c r="M1537" s="232"/>
      <c r="N1537" s="232"/>
      <c r="O1537" s="232"/>
      <c r="P1537" s="123">
        <f t="shared" si="96"/>
        <v>0</v>
      </c>
      <c r="Q1537" s="208" t="str">
        <f t="shared" si="97"/>
        <v>Debil</v>
      </c>
      <c r="R1537" s="232" t="s">
        <v>516</v>
      </c>
      <c r="S1537" s="224" t="str">
        <f t="shared" si="98"/>
        <v>DebilFuerte</v>
      </c>
      <c r="T1537" s="224">
        <f>IFERROR(VLOOKUP(S1537,'Tablas de calculos'!$AU$16:$AV$24,2,FALSE),"")</f>
        <v>7</v>
      </c>
      <c r="U1537" s="208" t="str">
        <f>IFERROR(VLOOKUP(T1537,'Tablas de calculos'!$AV$16:$AY$24,4),"")</f>
        <v>Débil</v>
      </c>
      <c r="V1537" s="232" t="s">
        <v>576</v>
      </c>
      <c r="W1537" s="232" t="s">
        <v>578</v>
      </c>
      <c r="X1537" s="123" t="str">
        <f t="shared" si="99"/>
        <v>DébilNo disminuyeDirectamente</v>
      </c>
      <c r="Y1537" s="208" t="str">
        <f>IFERROR(VLOOKUP(X1537,'Tablas de calculos'!$AZ$4:$BE$11,5,FALSE),"")</f>
        <v/>
      </c>
      <c r="Z1537" s="208" t="str">
        <f>IFERROR(VLOOKUP(X1537,'Tablas de calculos'!$AZ$4:$BE$11,6,FALSE),"")</f>
        <v/>
      </c>
    </row>
    <row r="1538" spans="1:26" ht="60" x14ac:dyDescent="0.25">
      <c r="A1538" s="232" t="s">
        <v>1200</v>
      </c>
      <c r="B1538" s="137">
        <v>65</v>
      </c>
      <c r="C1538" s="205" t="str">
        <f>+VLOOKUP(Tabla9[[#This Row],[Cod. Riesgo]],Tabla_Riesgos[[Número]:[Tipo de Riesgo]],6,FALSE)</f>
        <v>Operativo</v>
      </c>
      <c r="D1538" s="290" t="s">
        <v>76</v>
      </c>
      <c r="E1538" s="291" t="s">
        <v>78</v>
      </c>
      <c r="F1538" s="292">
        <v>65.030000000000015</v>
      </c>
      <c r="G1538" s="293" t="s">
        <v>309</v>
      </c>
      <c r="H1538" s="473"/>
      <c r="I1538" s="232"/>
      <c r="J1538" s="232"/>
      <c r="K1538" s="232"/>
      <c r="L1538" s="232"/>
      <c r="M1538" s="232"/>
      <c r="N1538" s="232"/>
      <c r="O1538" s="232"/>
      <c r="P1538" s="123">
        <f t="shared" si="96"/>
        <v>0</v>
      </c>
      <c r="Q1538" s="208" t="str">
        <f t="shared" si="97"/>
        <v>Debil</v>
      </c>
      <c r="R1538" s="232" t="s">
        <v>516</v>
      </c>
      <c r="S1538" s="224" t="str">
        <f t="shared" si="98"/>
        <v>DebilFuerte</v>
      </c>
      <c r="T1538" s="224">
        <f>IFERROR(VLOOKUP(S1538,'Tablas de calculos'!$AU$16:$AV$24,2,FALSE),"")</f>
        <v>7</v>
      </c>
      <c r="U1538" s="208" t="str">
        <f>IFERROR(VLOOKUP(T1538,'Tablas de calculos'!$AV$16:$AY$24,4),"")</f>
        <v>Débil</v>
      </c>
      <c r="V1538" s="232" t="s">
        <v>576</v>
      </c>
      <c r="W1538" s="232" t="s">
        <v>578</v>
      </c>
      <c r="X1538" s="123" t="str">
        <f t="shared" si="99"/>
        <v>DébilNo disminuyeDirectamente</v>
      </c>
      <c r="Y1538" s="208" t="str">
        <f>IFERROR(VLOOKUP(X1538,'Tablas de calculos'!$AZ$4:$BE$11,5,FALSE),"")</f>
        <v/>
      </c>
      <c r="Z1538" s="208" t="str">
        <f>IFERROR(VLOOKUP(X1538,'Tablas de calculos'!$AZ$4:$BE$11,6,FALSE),"")</f>
        <v/>
      </c>
    </row>
    <row r="1539" spans="1:26" ht="60" x14ac:dyDescent="0.25">
      <c r="A1539" s="232" t="s">
        <v>1200</v>
      </c>
      <c r="B1539" s="137">
        <v>66</v>
      </c>
      <c r="C1539" s="205" t="str">
        <f>+VLOOKUP(Tabla9[[#This Row],[Cod. Riesgo]],Tabla_Riesgos[[Número]:[Tipo de Riesgo]],6,FALSE)</f>
        <v>Operativo</v>
      </c>
      <c r="D1539" s="290" t="s">
        <v>76</v>
      </c>
      <c r="E1539" s="291" t="s">
        <v>79</v>
      </c>
      <c r="F1539" s="292">
        <v>66.010000000000005</v>
      </c>
      <c r="G1539" s="293" t="s">
        <v>310</v>
      </c>
      <c r="H1539" s="473"/>
      <c r="I1539" s="232"/>
      <c r="J1539" s="232"/>
      <c r="K1539" s="232"/>
      <c r="L1539" s="232"/>
      <c r="M1539" s="232"/>
      <c r="N1539" s="232"/>
      <c r="O1539" s="232"/>
      <c r="P1539" s="123">
        <f t="shared" si="96"/>
        <v>0</v>
      </c>
      <c r="Q1539" s="208" t="str">
        <f t="shared" si="97"/>
        <v>Debil</v>
      </c>
      <c r="R1539" s="232" t="s">
        <v>516</v>
      </c>
      <c r="S1539" s="224" t="str">
        <f t="shared" si="98"/>
        <v>DebilFuerte</v>
      </c>
      <c r="T1539" s="224">
        <f>IFERROR(VLOOKUP(S1539,'Tablas de calculos'!$AU$16:$AV$24,2,FALSE),"")</f>
        <v>7</v>
      </c>
      <c r="U1539" s="208" t="str">
        <f>IFERROR(VLOOKUP(T1539,'Tablas de calculos'!$AV$16:$AY$24,4),"")</f>
        <v>Débil</v>
      </c>
      <c r="V1539" s="232" t="s">
        <v>576</v>
      </c>
      <c r="W1539" s="232" t="s">
        <v>578</v>
      </c>
      <c r="X1539" s="123" t="str">
        <f t="shared" si="99"/>
        <v>DébilNo disminuyeDirectamente</v>
      </c>
      <c r="Y1539" s="208" t="str">
        <f>IFERROR(VLOOKUP(X1539,'Tablas de calculos'!$AZ$4:$BE$11,5,FALSE),"")</f>
        <v/>
      </c>
      <c r="Z1539" s="208" t="str">
        <f>IFERROR(VLOOKUP(X1539,'Tablas de calculos'!$AZ$4:$BE$11,6,FALSE),"")</f>
        <v/>
      </c>
    </row>
    <row r="1540" spans="1:26" ht="105" x14ac:dyDescent="0.25">
      <c r="A1540" s="232" t="s">
        <v>1200</v>
      </c>
      <c r="B1540" s="137">
        <v>67</v>
      </c>
      <c r="C1540" s="205" t="str">
        <f>+VLOOKUP(Tabla9[[#This Row],[Cod. Riesgo]],Tabla_Riesgos[[Número]:[Tipo de Riesgo]],6,FALSE)</f>
        <v>Seguridad de la Información</v>
      </c>
      <c r="D1540" s="290" t="s">
        <v>676</v>
      </c>
      <c r="E1540" s="291" t="s">
        <v>677</v>
      </c>
      <c r="F1540" s="292" t="s">
        <v>311</v>
      </c>
      <c r="G1540" s="293" t="s">
        <v>312</v>
      </c>
      <c r="H1540" s="473"/>
      <c r="I1540" s="232"/>
      <c r="J1540" s="232"/>
      <c r="K1540" s="232"/>
      <c r="L1540" s="232"/>
      <c r="M1540" s="232"/>
      <c r="N1540" s="232"/>
      <c r="O1540" s="232"/>
      <c r="P1540" s="123">
        <f t="shared" si="96"/>
        <v>0</v>
      </c>
      <c r="Q1540" s="208" t="str">
        <f t="shared" si="97"/>
        <v>Debil</v>
      </c>
      <c r="R1540" s="232" t="s">
        <v>516</v>
      </c>
      <c r="S1540" s="224" t="str">
        <f t="shared" si="98"/>
        <v>DebilFuerte</v>
      </c>
      <c r="T1540" s="224">
        <f>IFERROR(VLOOKUP(S1540,'Tablas de calculos'!$AU$16:$AV$24,2,FALSE),"")</f>
        <v>7</v>
      </c>
      <c r="U1540" s="208" t="str">
        <f>IFERROR(VLOOKUP(T1540,'Tablas de calculos'!$AV$16:$AY$24,4),"")</f>
        <v>Débil</v>
      </c>
      <c r="V1540" s="232" t="s">
        <v>576</v>
      </c>
      <c r="W1540" s="232" t="s">
        <v>578</v>
      </c>
      <c r="X1540" s="123" t="str">
        <f t="shared" si="99"/>
        <v>DébilNo disminuyeDirectamente</v>
      </c>
      <c r="Y1540" s="208" t="str">
        <f>IFERROR(VLOOKUP(X1540,'Tablas de calculos'!$AZ$4:$BE$11,5,FALSE),"")</f>
        <v/>
      </c>
      <c r="Z1540" s="208" t="str">
        <f>IFERROR(VLOOKUP(X1540,'Tablas de calculos'!$AZ$4:$BE$11,6,FALSE),"")</f>
        <v/>
      </c>
    </row>
    <row r="1541" spans="1:26" ht="60" x14ac:dyDescent="0.25">
      <c r="A1541" s="232" t="s">
        <v>1200</v>
      </c>
      <c r="B1541" s="137">
        <v>67</v>
      </c>
      <c r="C1541" s="205" t="str">
        <f>+VLOOKUP(Tabla9[[#This Row],[Cod. Riesgo]],Tabla_Riesgos[[Número]:[Tipo de Riesgo]],6,FALSE)</f>
        <v>Seguridad de la Información</v>
      </c>
      <c r="D1541" s="290" t="s">
        <v>676</v>
      </c>
      <c r="E1541" s="291" t="s">
        <v>677</v>
      </c>
      <c r="F1541" s="292" t="s">
        <v>313</v>
      </c>
      <c r="G1541" s="293" t="s">
        <v>314</v>
      </c>
      <c r="H1541" s="473"/>
      <c r="I1541" s="232"/>
      <c r="J1541" s="232"/>
      <c r="K1541" s="232"/>
      <c r="L1541" s="232"/>
      <c r="M1541" s="232"/>
      <c r="N1541" s="232"/>
      <c r="O1541" s="232"/>
      <c r="P1541" s="123">
        <f t="shared" ref="P1541:P1604" si="100">IFERROR(IF(I1541="Asignado",15,0)+IF(J1541="Adecuado",15,0)+IF(K1541="Oportuna",15,0)+IF(L1541="Prevenir",15,0)+IF(L1541="Detectar",10,0)+IF(M1541="Confiable",15,0)+IF(N1541="Se investigan y resuelven oportunamente",15,0)+IF(O1541="Completa",10,0)+IF(O1541="Incompleta",5,0),"")</f>
        <v>0</v>
      </c>
      <c r="Q1541" s="208" t="str">
        <f t="shared" ref="Q1541:Q1604" si="101">IF(P1541&lt;86,"Debil",IF(P1541&lt;96,"Moderado","Fuerte"))</f>
        <v>Debil</v>
      </c>
      <c r="R1541" s="232" t="s">
        <v>516</v>
      </c>
      <c r="S1541" s="224" t="str">
        <f t="shared" ref="S1541:S1604" si="102">_xlfn.CONCAT(Q1541,R1541)</f>
        <v>DebilFuerte</v>
      </c>
      <c r="T1541" s="224">
        <f>IFERROR(VLOOKUP(S1541,'Tablas de calculos'!$AU$16:$AV$24,2,FALSE),"")</f>
        <v>7</v>
      </c>
      <c r="U1541" s="208" t="str">
        <f>IFERROR(VLOOKUP(T1541,'Tablas de calculos'!$AV$16:$AY$24,4),"")</f>
        <v>Débil</v>
      </c>
      <c r="V1541" s="232" t="s">
        <v>576</v>
      </c>
      <c r="W1541" s="232" t="s">
        <v>578</v>
      </c>
      <c r="X1541" s="123" t="str">
        <f t="shared" ref="X1541:X1604" si="103">CONCATENATE(U1541,V1541,W1541)</f>
        <v>DébilNo disminuyeDirectamente</v>
      </c>
      <c r="Y1541" s="208" t="str">
        <f>IFERROR(VLOOKUP(X1541,'Tablas de calculos'!$AZ$4:$BE$11,5,FALSE),"")</f>
        <v/>
      </c>
      <c r="Z1541" s="208" t="str">
        <f>IFERROR(VLOOKUP(X1541,'Tablas de calculos'!$AZ$4:$BE$11,6,FALSE),"")</f>
        <v/>
      </c>
    </row>
    <row r="1542" spans="1:26" ht="60" x14ac:dyDescent="0.25">
      <c r="A1542" s="232" t="s">
        <v>1200</v>
      </c>
      <c r="B1542" s="137">
        <v>67</v>
      </c>
      <c r="C1542" s="205" t="str">
        <f>+VLOOKUP(Tabla9[[#This Row],[Cod. Riesgo]],Tabla_Riesgos[[Número]:[Tipo de Riesgo]],6,FALSE)</f>
        <v>Seguridad de la Información</v>
      </c>
      <c r="D1542" s="290" t="s">
        <v>676</v>
      </c>
      <c r="E1542" s="291" t="s">
        <v>677</v>
      </c>
      <c r="F1542" s="292" t="s">
        <v>315</v>
      </c>
      <c r="G1542" s="293" t="s">
        <v>231</v>
      </c>
      <c r="H1542" s="473"/>
      <c r="I1542" s="232"/>
      <c r="J1542" s="232"/>
      <c r="K1542" s="232"/>
      <c r="L1542" s="232"/>
      <c r="M1542" s="232"/>
      <c r="N1542" s="232"/>
      <c r="O1542" s="232"/>
      <c r="P1542" s="123">
        <f t="shared" si="100"/>
        <v>0</v>
      </c>
      <c r="Q1542" s="208" t="str">
        <f t="shared" si="101"/>
        <v>Debil</v>
      </c>
      <c r="R1542" s="232" t="s">
        <v>516</v>
      </c>
      <c r="S1542" s="224" t="str">
        <f t="shared" si="102"/>
        <v>DebilFuerte</v>
      </c>
      <c r="T1542" s="224">
        <f>IFERROR(VLOOKUP(S1542,'Tablas de calculos'!$AU$16:$AV$24,2,FALSE),"")</f>
        <v>7</v>
      </c>
      <c r="U1542" s="208" t="str">
        <f>IFERROR(VLOOKUP(T1542,'Tablas de calculos'!$AV$16:$AY$24,4),"")</f>
        <v>Débil</v>
      </c>
      <c r="V1542" s="232" t="s">
        <v>576</v>
      </c>
      <c r="W1542" s="232" t="s">
        <v>578</v>
      </c>
      <c r="X1542" s="123" t="str">
        <f t="shared" si="103"/>
        <v>DébilNo disminuyeDirectamente</v>
      </c>
      <c r="Y1542" s="208" t="str">
        <f>IFERROR(VLOOKUP(X1542,'Tablas de calculos'!$AZ$4:$BE$11,5,FALSE),"")</f>
        <v/>
      </c>
      <c r="Z1542" s="208" t="str">
        <f>IFERROR(VLOOKUP(X1542,'Tablas de calculos'!$AZ$4:$BE$11,6,FALSE),"")</f>
        <v/>
      </c>
    </row>
    <row r="1543" spans="1:26" ht="75" x14ac:dyDescent="0.25">
      <c r="A1543" s="232" t="s">
        <v>1200</v>
      </c>
      <c r="B1543" s="137">
        <v>67</v>
      </c>
      <c r="C1543" s="205" t="str">
        <f>+VLOOKUP(Tabla9[[#This Row],[Cod. Riesgo]],Tabla_Riesgos[[Número]:[Tipo de Riesgo]],6,FALSE)</f>
        <v>Seguridad de la Información</v>
      </c>
      <c r="D1543" s="290" t="s">
        <v>676</v>
      </c>
      <c r="E1543" s="291" t="s">
        <v>677</v>
      </c>
      <c r="F1543" s="292" t="s">
        <v>316</v>
      </c>
      <c r="G1543" s="293" t="s">
        <v>317</v>
      </c>
      <c r="H1543" s="473"/>
      <c r="I1543" s="232"/>
      <c r="J1543" s="232"/>
      <c r="K1543" s="232"/>
      <c r="L1543" s="232"/>
      <c r="M1543" s="232"/>
      <c r="N1543" s="232"/>
      <c r="O1543" s="232"/>
      <c r="P1543" s="123">
        <f t="shared" si="100"/>
        <v>0</v>
      </c>
      <c r="Q1543" s="208" t="str">
        <f t="shared" si="101"/>
        <v>Debil</v>
      </c>
      <c r="R1543" s="232" t="s">
        <v>516</v>
      </c>
      <c r="S1543" s="224" t="str">
        <f t="shared" si="102"/>
        <v>DebilFuerte</v>
      </c>
      <c r="T1543" s="224">
        <f>IFERROR(VLOOKUP(S1543,'Tablas de calculos'!$AU$16:$AV$24,2,FALSE),"")</f>
        <v>7</v>
      </c>
      <c r="U1543" s="208" t="str">
        <f>IFERROR(VLOOKUP(T1543,'Tablas de calculos'!$AV$16:$AY$24,4),"")</f>
        <v>Débil</v>
      </c>
      <c r="V1543" s="232" t="s">
        <v>576</v>
      </c>
      <c r="W1543" s="232" t="s">
        <v>578</v>
      </c>
      <c r="X1543" s="123" t="str">
        <f t="shared" si="103"/>
        <v>DébilNo disminuyeDirectamente</v>
      </c>
      <c r="Y1543" s="208" t="str">
        <f>IFERROR(VLOOKUP(X1543,'Tablas de calculos'!$AZ$4:$BE$11,5,FALSE),"")</f>
        <v/>
      </c>
      <c r="Z1543" s="208" t="str">
        <f>IFERROR(VLOOKUP(X1543,'Tablas de calculos'!$AZ$4:$BE$11,6,FALSE),"")</f>
        <v/>
      </c>
    </row>
    <row r="1544" spans="1:26" ht="45" x14ac:dyDescent="0.25">
      <c r="A1544" s="232" t="s">
        <v>1200</v>
      </c>
      <c r="B1544" s="137">
        <v>68</v>
      </c>
      <c r="C1544" s="205" t="str">
        <f>+VLOOKUP(Tabla9[[#This Row],[Cod. Riesgo]],Tabla_Riesgos[[Número]:[Tipo de Riesgo]],6,FALSE)</f>
        <v>Seguridad de la Información</v>
      </c>
      <c r="D1544" s="290" t="s">
        <v>102</v>
      </c>
      <c r="E1544" s="291" t="s">
        <v>81</v>
      </c>
      <c r="F1544" s="292" t="s">
        <v>318</v>
      </c>
      <c r="G1544" s="293" t="s">
        <v>319</v>
      </c>
      <c r="H1544" s="473"/>
      <c r="I1544" s="232"/>
      <c r="J1544" s="232"/>
      <c r="K1544" s="232"/>
      <c r="L1544" s="232"/>
      <c r="M1544" s="232"/>
      <c r="N1544" s="232"/>
      <c r="O1544" s="232"/>
      <c r="P1544" s="123">
        <f t="shared" si="100"/>
        <v>0</v>
      </c>
      <c r="Q1544" s="208" t="str">
        <f t="shared" si="101"/>
        <v>Debil</v>
      </c>
      <c r="R1544" s="232" t="s">
        <v>516</v>
      </c>
      <c r="S1544" s="224" t="str">
        <f t="shared" si="102"/>
        <v>DebilFuerte</v>
      </c>
      <c r="T1544" s="224">
        <f>IFERROR(VLOOKUP(S1544,'Tablas de calculos'!$AU$16:$AV$24,2,FALSE),"")</f>
        <v>7</v>
      </c>
      <c r="U1544" s="208" t="str">
        <f>IFERROR(VLOOKUP(T1544,'Tablas de calculos'!$AV$16:$AY$24,4),"")</f>
        <v>Débil</v>
      </c>
      <c r="V1544" s="232" t="s">
        <v>576</v>
      </c>
      <c r="W1544" s="232" t="s">
        <v>578</v>
      </c>
      <c r="X1544" s="123" t="str">
        <f t="shared" si="103"/>
        <v>DébilNo disminuyeDirectamente</v>
      </c>
      <c r="Y1544" s="208" t="str">
        <f>IFERROR(VLOOKUP(X1544,'Tablas de calculos'!$AZ$4:$BE$11,5,FALSE),"")</f>
        <v/>
      </c>
      <c r="Z1544" s="208" t="str">
        <f>IFERROR(VLOOKUP(X1544,'Tablas de calculos'!$AZ$4:$BE$11,6,FALSE),"")</f>
        <v/>
      </c>
    </row>
    <row r="1545" spans="1:26" ht="90" x14ac:dyDescent="0.25">
      <c r="A1545" s="232" t="s">
        <v>1200</v>
      </c>
      <c r="B1545" s="137">
        <v>70</v>
      </c>
      <c r="C1545" s="205" t="str">
        <f>+VLOOKUP(Tabla9[[#This Row],[Cod. Riesgo]],Tabla_Riesgos[[Número]:[Tipo de Riesgo]],6,FALSE)</f>
        <v>Seguridad de la Información</v>
      </c>
      <c r="D1545" s="290" t="s">
        <v>102</v>
      </c>
      <c r="E1545" s="291" t="s">
        <v>678</v>
      </c>
      <c r="F1545" s="292" t="s">
        <v>320</v>
      </c>
      <c r="G1545" s="293" t="s">
        <v>321</v>
      </c>
      <c r="H1545" s="473"/>
      <c r="I1545" s="232"/>
      <c r="J1545" s="232"/>
      <c r="K1545" s="232"/>
      <c r="L1545" s="232"/>
      <c r="M1545" s="232"/>
      <c r="N1545" s="232"/>
      <c r="O1545" s="232"/>
      <c r="P1545" s="123">
        <f t="shared" si="100"/>
        <v>0</v>
      </c>
      <c r="Q1545" s="208" t="str">
        <f t="shared" si="101"/>
        <v>Debil</v>
      </c>
      <c r="R1545" s="232" t="s">
        <v>516</v>
      </c>
      <c r="S1545" s="224" t="str">
        <f t="shared" si="102"/>
        <v>DebilFuerte</v>
      </c>
      <c r="T1545" s="224">
        <f>IFERROR(VLOOKUP(S1545,'Tablas de calculos'!$AU$16:$AV$24,2,FALSE),"")</f>
        <v>7</v>
      </c>
      <c r="U1545" s="208" t="str">
        <f>IFERROR(VLOOKUP(T1545,'Tablas de calculos'!$AV$16:$AY$24,4),"")</f>
        <v>Débil</v>
      </c>
      <c r="V1545" s="232" t="s">
        <v>576</v>
      </c>
      <c r="W1545" s="232" t="s">
        <v>578</v>
      </c>
      <c r="X1545" s="123" t="str">
        <f t="shared" si="103"/>
        <v>DébilNo disminuyeDirectamente</v>
      </c>
      <c r="Y1545" s="208" t="str">
        <f>IFERROR(VLOOKUP(X1545,'Tablas de calculos'!$AZ$4:$BE$11,5,FALSE),"")</f>
        <v/>
      </c>
      <c r="Z1545" s="208" t="str">
        <f>IFERROR(VLOOKUP(X1545,'Tablas de calculos'!$AZ$4:$BE$11,6,FALSE),"")</f>
        <v/>
      </c>
    </row>
    <row r="1546" spans="1:26" ht="60" x14ac:dyDescent="0.25">
      <c r="A1546" s="232" t="s">
        <v>1200</v>
      </c>
      <c r="B1546" s="137">
        <v>70</v>
      </c>
      <c r="C1546" s="205" t="str">
        <f>+VLOOKUP(Tabla9[[#This Row],[Cod. Riesgo]],Tabla_Riesgos[[Número]:[Tipo de Riesgo]],6,FALSE)</f>
        <v>Seguridad de la Información</v>
      </c>
      <c r="D1546" s="290" t="s">
        <v>102</v>
      </c>
      <c r="E1546" s="291" t="s">
        <v>678</v>
      </c>
      <c r="F1546" s="292" t="s">
        <v>322</v>
      </c>
      <c r="G1546" s="293" t="s">
        <v>323</v>
      </c>
      <c r="H1546" s="473"/>
      <c r="I1546" s="232"/>
      <c r="J1546" s="232"/>
      <c r="K1546" s="232"/>
      <c r="L1546" s="232"/>
      <c r="M1546" s="232"/>
      <c r="N1546" s="232"/>
      <c r="O1546" s="232"/>
      <c r="P1546" s="123">
        <f t="shared" si="100"/>
        <v>0</v>
      </c>
      <c r="Q1546" s="208" t="str">
        <f t="shared" si="101"/>
        <v>Debil</v>
      </c>
      <c r="R1546" s="232" t="s">
        <v>516</v>
      </c>
      <c r="S1546" s="224" t="str">
        <f t="shared" si="102"/>
        <v>DebilFuerte</v>
      </c>
      <c r="T1546" s="224">
        <f>IFERROR(VLOOKUP(S1546,'Tablas de calculos'!$AU$16:$AV$24,2,FALSE),"")</f>
        <v>7</v>
      </c>
      <c r="U1546" s="208" t="str">
        <f>IFERROR(VLOOKUP(T1546,'Tablas de calculos'!$AV$16:$AY$24,4),"")</f>
        <v>Débil</v>
      </c>
      <c r="V1546" s="232" t="s">
        <v>576</v>
      </c>
      <c r="W1546" s="232" t="s">
        <v>578</v>
      </c>
      <c r="X1546" s="123" t="str">
        <f t="shared" si="103"/>
        <v>DébilNo disminuyeDirectamente</v>
      </c>
      <c r="Y1546" s="208" t="str">
        <f>IFERROR(VLOOKUP(X1546,'Tablas de calculos'!$AZ$4:$BE$11,5,FALSE),"")</f>
        <v/>
      </c>
      <c r="Z1546" s="208" t="str">
        <f>IFERROR(VLOOKUP(X1546,'Tablas de calculos'!$AZ$4:$BE$11,6,FALSE),"")</f>
        <v/>
      </c>
    </row>
    <row r="1547" spans="1:26" ht="30" x14ac:dyDescent="0.25">
      <c r="A1547" s="232" t="s">
        <v>1200</v>
      </c>
      <c r="B1547" s="137">
        <v>70</v>
      </c>
      <c r="C1547" s="205" t="str">
        <f>+VLOOKUP(Tabla9[[#This Row],[Cod. Riesgo]],Tabla_Riesgos[[Número]:[Tipo de Riesgo]],6,FALSE)</f>
        <v>Seguridad de la Información</v>
      </c>
      <c r="D1547" s="290" t="s">
        <v>102</v>
      </c>
      <c r="E1547" s="291" t="s">
        <v>678</v>
      </c>
      <c r="F1547" s="292" t="s">
        <v>324</v>
      </c>
      <c r="G1547" s="293" t="s">
        <v>325</v>
      </c>
      <c r="H1547" s="473"/>
      <c r="I1547" s="232"/>
      <c r="J1547" s="232"/>
      <c r="K1547" s="232"/>
      <c r="L1547" s="232"/>
      <c r="M1547" s="232"/>
      <c r="N1547" s="232"/>
      <c r="O1547" s="232"/>
      <c r="P1547" s="123">
        <f t="shared" si="100"/>
        <v>0</v>
      </c>
      <c r="Q1547" s="208" t="str">
        <f t="shared" si="101"/>
        <v>Debil</v>
      </c>
      <c r="R1547" s="232" t="s">
        <v>516</v>
      </c>
      <c r="S1547" s="224" t="str">
        <f t="shared" si="102"/>
        <v>DebilFuerte</v>
      </c>
      <c r="T1547" s="224">
        <f>IFERROR(VLOOKUP(S1547,'Tablas de calculos'!$AU$16:$AV$24,2,FALSE),"")</f>
        <v>7</v>
      </c>
      <c r="U1547" s="208" t="str">
        <f>IFERROR(VLOOKUP(T1547,'Tablas de calculos'!$AV$16:$AY$24,4),"")</f>
        <v>Débil</v>
      </c>
      <c r="V1547" s="232" t="s">
        <v>576</v>
      </c>
      <c r="W1547" s="232" t="s">
        <v>578</v>
      </c>
      <c r="X1547" s="123" t="str">
        <f t="shared" si="103"/>
        <v>DébilNo disminuyeDirectamente</v>
      </c>
      <c r="Y1547" s="208" t="str">
        <f>IFERROR(VLOOKUP(X1547,'Tablas de calculos'!$AZ$4:$BE$11,5,FALSE),"")</f>
        <v/>
      </c>
      <c r="Z1547" s="208" t="str">
        <f>IFERROR(VLOOKUP(X1547,'Tablas de calculos'!$AZ$4:$BE$11,6,FALSE),"")</f>
        <v/>
      </c>
    </row>
    <row r="1548" spans="1:26" ht="30" x14ac:dyDescent="0.25">
      <c r="A1548" s="232" t="s">
        <v>1200</v>
      </c>
      <c r="B1548" s="137">
        <v>70</v>
      </c>
      <c r="C1548" s="205" t="str">
        <f>+VLOOKUP(Tabla9[[#This Row],[Cod. Riesgo]],Tabla_Riesgos[[Número]:[Tipo de Riesgo]],6,FALSE)</f>
        <v>Seguridad de la Información</v>
      </c>
      <c r="D1548" s="290" t="s">
        <v>102</v>
      </c>
      <c r="E1548" s="291" t="s">
        <v>678</v>
      </c>
      <c r="F1548" s="292" t="s">
        <v>326</v>
      </c>
      <c r="G1548" s="293" t="s">
        <v>327</v>
      </c>
      <c r="H1548" s="473"/>
      <c r="I1548" s="232"/>
      <c r="J1548" s="232"/>
      <c r="K1548" s="232"/>
      <c r="L1548" s="232"/>
      <c r="M1548" s="232"/>
      <c r="N1548" s="232"/>
      <c r="O1548" s="232"/>
      <c r="P1548" s="123">
        <f t="shared" si="100"/>
        <v>0</v>
      </c>
      <c r="Q1548" s="208" t="str">
        <f t="shared" si="101"/>
        <v>Debil</v>
      </c>
      <c r="R1548" s="232" t="s">
        <v>516</v>
      </c>
      <c r="S1548" s="224" t="str">
        <f t="shared" si="102"/>
        <v>DebilFuerte</v>
      </c>
      <c r="T1548" s="224">
        <f>IFERROR(VLOOKUP(S1548,'Tablas de calculos'!$AU$16:$AV$24,2,FALSE),"")</f>
        <v>7</v>
      </c>
      <c r="U1548" s="208" t="str">
        <f>IFERROR(VLOOKUP(T1548,'Tablas de calculos'!$AV$16:$AY$24,4),"")</f>
        <v>Débil</v>
      </c>
      <c r="V1548" s="232" t="s">
        <v>576</v>
      </c>
      <c r="W1548" s="232" t="s">
        <v>578</v>
      </c>
      <c r="X1548" s="123" t="str">
        <f t="shared" si="103"/>
        <v>DébilNo disminuyeDirectamente</v>
      </c>
      <c r="Y1548" s="208" t="str">
        <f>IFERROR(VLOOKUP(X1548,'Tablas de calculos'!$AZ$4:$BE$11,5,FALSE),"")</f>
        <v/>
      </c>
      <c r="Z1548" s="208" t="str">
        <f>IFERROR(VLOOKUP(X1548,'Tablas de calculos'!$AZ$4:$BE$11,6,FALSE),"")</f>
        <v/>
      </c>
    </row>
    <row r="1549" spans="1:26" ht="30" x14ac:dyDescent="0.25">
      <c r="A1549" s="232" t="s">
        <v>1200</v>
      </c>
      <c r="B1549" s="137">
        <v>71</v>
      </c>
      <c r="C1549" s="205" t="str">
        <f>+VLOOKUP(Tabla9[[#This Row],[Cod. Riesgo]],Tabla_Riesgos[[Número]:[Tipo de Riesgo]],6,FALSE)</f>
        <v>Operativo</v>
      </c>
      <c r="D1549" s="290" t="s">
        <v>82</v>
      </c>
      <c r="E1549" s="291" t="s">
        <v>83</v>
      </c>
      <c r="F1549" s="292" t="s">
        <v>328</v>
      </c>
      <c r="G1549" s="293" t="s">
        <v>329</v>
      </c>
      <c r="H1549" s="473"/>
      <c r="I1549" s="232"/>
      <c r="J1549" s="232"/>
      <c r="K1549" s="232"/>
      <c r="L1549" s="232"/>
      <c r="M1549" s="232"/>
      <c r="N1549" s="232"/>
      <c r="O1549" s="232"/>
      <c r="P1549" s="123">
        <f t="shared" si="100"/>
        <v>0</v>
      </c>
      <c r="Q1549" s="208" t="str">
        <f t="shared" si="101"/>
        <v>Debil</v>
      </c>
      <c r="R1549" s="232" t="s">
        <v>516</v>
      </c>
      <c r="S1549" s="224" t="str">
        <f t="shared" si="102"/>
        <v>DebilFuerte</v>
      </c>
      <c r="T1549" s="224">
        <f>IFERROR(VLOOKUP(S1549,'Tablas de calculos'!$AU$16:$AV$24,2,FALSE),"")</f>
        <v>7</v>
      </c>
      <c r="U1549" s="208" t="str">
        <f>IFERROR(VLOOKUP(T1549,'Tablas de calculos'!$AV$16:$AY$24,4),"")</f>
        <v>Débil</v>
      </c>
      <c r="V1549" s="232" t="s">
        <v>576</v>
      </c>
      <c r="W1549" s="232" t="s">
        <v>578</v>
      </c>
      <c r="X1549" s="123" t="str">
        <f t="shared" si="103"/>
        <v>DébilNo disminuyeDirectamente</v>
      </c>
      <c r="Y1549" s="208" t="str">
        <f>IFERROR(VLOOKUP(X1549,'Tablas de calculos'!$AZ$4:$BE$11,5,FALSE),"")</f>
        <v/>
      </c>
      <c r="Z1549" s="208" t="str">
        <f>IFERROR(VLOOKUP(X1549,'Tablas de calculos'!$AZ$4:$BE$11,6,FALSE),"")</f>
        <v/>
      </c>
    </row>
    <row r="1550" spans="1:26" x14ac:dyDescent="0.25">
      <c r="A1550" s="232" t="s">
        <v>1200</v>
      </c>
      <c r="B1550" s="137">
        <v>71</v>
      </c>
      <c r="C1550" s="205" t="str">
        <f>+VLOOKUP(Tabla9[[#This Row],[Cod. Riesgo]],Tabla_Riesgos[[Número]:[Tipo de Riesgo]],6,FALSE)</f>
        <v>Operativo</v>
      </c>
      <c r="D1550" s="290" t="s">
        <v>82</v>
      </c>
      <c r="E1550" s="291" t="s">
        <v>83</v>
      </c>
      <c r="F1550" s="292" t="s">
        <v>330</v>
      </c>
      <c r="G1550" s="293" t="s">
        <v>331</v>
      </c>
      <c r="H1550" s="473"/>
      <c r="I1550" s="232"/>
      <c r="J1550" s="232"/>
      <c r="K1550" s="232"/>
      <c r="L1550" s="232"/>
      <c r="M1550" s="232"/>
      <c r="N1550" s="232"/>
      <c r="O1550" s="232"/>
      <c r="P1550" s="123">
        <f t="shared" si="100"/>
        <v>0</v>
      </c>
      <c r="Q1550" s="208" t="str">
        <f t="shared" si="101"/>
        <v>Debil</v>
      </c>
      <c r="R1550" s="232" t="s">
        <v>516</v>
      </c>
      <c r="S1550" s="224" t="str">
        <f t="shared" si="102"/>
        <v>DebilFuerte</v>
      </c>
      <c r="T1550" s="224">
        <f>IFERROR(VLOOKUP(S1550,'Tablas de calculos'!$AU$16:$AV$24,2,FALSE),"")</f>
        <v>7</v>
      </c>
      <c r="U1550" s="208" t="str">
        <f>IFERROR(VLOOKUP(T1550,'Tablas de calculos'!$AV$16:$AY$24,4),"")</f>
        <v>Débil</v>
      </c>
      <c r="V1550" s="232" t="s">
        <v>576</v>
      </c>
      <c r="W1550" s="232" t="s">
        <v>578</v>
      </c>
      <c r="X1550" s="123" t="str">
        <f t="shared" si="103"/>
        <v>DébilNo disminuyeDirectamente</v>
      </c>
      <c r="Y1550" s="208" t="str">
        <f>IFERROR(VLOOKUP(X1550,'Tablas de calculos'!$AZ$4:$BE$11,5,FALSE),"")</f>
        <v/>
      </c>
      <c r="Z1550" s="208" t="str">
        <f>IFERROR(VLOOKUP(X1550,'Tablas de calculos'!$AZ$4:$BE$11,6,FALSE),"")</f>
        <v/>
      </c>
    </row>
    <row r="1551" spans="1:26" ht="60" x14ac:dyDescent="0.25">
      <c r="A1551" s="232" t="s">
        <v>1200</v>
      </c>
      <c r="B1551" s="137">
        <v>72</v>
      </c>
      <c r="C1551" s="205" t="str">
        <f>+VLOOKUP(Tabla9[[#This Row],[Cod. Riesgo]],Tabla_Riesgos[[Número]:[Tipo de Riesgo]],6,FALSE)</f>
        <v>Operativo</v>
      </c>
      <c r="D1551" s="290" t="s">
        <v>676</v>
      </c>
      <c r="E1551" s="291" t="s">
        <v>679</v>
      </c>
      <c r="F1551" s="292">
        <v>72.010000000000005</v>
      </c>
      <c r="G1551" s="293" t="s">
        <v>332</v>
      </c>
      <c r="H1551" s="473"/>
      <c r="I1551" s="232"/>
      <c r="J1551" s="232"/>
      <c r="K1551" s="232"/>
      <c r="L1551" s="232"/>
      <c r="M1551" s="232"/>
      <c r="N1551" s="232"/>
      <c r="O1551" s="232"/>
      <c r="P1551" s="123">
        <f t="shared" si="100"/>
        <v>0</v>
      </c>
      <c r="Q1551" s="208" t="str">
        <f t="shared" si="101"/>
        <v>Debil</v>
      </c>
      <c r="R1551" s="232" t="s">
        <v>516</v>
      </c>
      <c r="S1551" s="224" t="str">
        <f t="shared" si="102"/>
        <v>DebilFuerte</v>
      </c>
      <c r="T1551" s="224">
        <f>IFERROR(VLOOKUP(S1551,'Tablas de calculos'!$AU$16:$AV$24,2,FALSE),"")</f>
        <v>7</v>
      </c>
      <c r="U1551" s="208" t="str">
        <f>IFERROR(VLOOKUP(T1551,'Tablas de calculos'!$AV$16:$AY$24,4),"")</f>
        <v>Débil</v>
      </c>
      <c r="V1551" s="232" t="s">
        <v>576</v>
      </c>
      <c r="W1551" s="232" t="s">
        <v>578</v>
      </c>
      <c r="X1551" s="123" t="str">
        <f t="shared" si="103"/>
        <v>DébilNo disminuyeDirectamente</v>
      </c>
      <c r="Y1551" s="208" t="str">
        <f>IFERROR(VLOOKUP(X1551,'Tablas de calculos'!$AZ$4:$BE$11,5,FALSE),"")</f>
        <v/>
      </c>
      <c r="Z1551" s="208" t="str">
        <f>IFERROR(VLOOKUP(X1551,'Tablas de calculos'!$AZ$4:$BE$11,6,FALSE),"")</f>
        <v/>
      </c>
    </row>
    <row r="1552" spans="1:26" ht="45" x14ac:dyDescent="0.25">
      <c r="A1552" s="232" t="s">
        <v>1200</v>
      </c>
      <c r="B1552" s="137">
        <v>73</v>
      </c>
      <c r="C1552" s="205" t="str">
        <f>+VLOOKUP(Tabla9[[#This Row],[Cod. Riesgo]],Tabla_Riesgos[[Número]:[Tipo de Riesgo]],6,FALSE)</f>
        <v>Seguridad de la Información</v>
      </c>
      <c r="D1552" s="290" t="s">
        <v>102</v>
      </c>
      <c r="E1552" s="291" t="s">
        <v>86</v>
      </c>
      <c r="F1552" s="292">
        <v>73.010000000000005</v>
      </c>
      <c r="G1552" s="293" t="s">
        <v>333</v>
      </c>
      <c r="H1552" s="473"/>
      <c r="I1552" s="232"/>
      <c r="J1552" s="232"/>
      <c r="K1552" s="232"/>
      <c r="L1552" s="232"/>
      <c r="M1552" s="232"/>
      <c r="N1552" s="232"/>
      <c r="O1552" s="232"/>
      <c r="P1552" s="123">
        <f t="shared" si="100"/>
        <v>0</v>
      </c>
      <c r="Q1552" s="208" t="str">
        <f t="shared" si="101"/>
        <v>Debil</v>
      </c>
      <c r="R1552" s="232" t="s">
        <v>516</v>
      </c>
      <c r="S1552" s="224" t="str">
        <f t="shared" si="102"/>
        <v>DebilFuerte</v>
      </c>
      <c r="T1552" s="224">
        <f>IFERROR(VLOOKUP(S1552,'Tablas de calculos'!$AU$16:$AV$24,2,FALSE),"")</f>
        <v>7</v>
      </c>
      <c r="U1552" s="208" t="str">
        <f>IFERROR(VLOOKUP(T1552,'Tablas de calculos'!$AV$16:$AY$24,4),"")</f>
        <v>Débil</v>
      </c>
      <c r="V1552" s="232" t="s">
        <v>576</v>
      </c>
      <c r="W1552" s="232" t="s">
        <v>578</v>
      </c>
      <c r="X1552" s="123" t="str">
        <f t="shared" si="103"/>
        <v>DébilNo disminuyeDirectamente</v>
      </c>
      <c r="Y1552" s="208" t="str">
        <f>IFERROR(VLOOKUP(X1552,'Tablas de calculos'!$AZ$4:$BE$11,5,FALSE),"")</f>
        <v/>
      </c>
      <c r="Z1552" s="208" t="str">
        <f>IFERROR(VLOOKUP(X1552,'Tablas de calculos'!$AZ$4:$BE$11,6,FALSE),"")</f>
        <v/>
      </c>
    </row>
    <row r="1553" spans="1:26" ht="60" x14ac:dyDescent="0.25">
      <c r="A1553" s="232" t="s">
        <v>1200</v>
      </c>
      <c r="B1553" s="137">
        <v>76</v>
      </c>
      <c r="C1553" s="205" t="str">
        <f>+VLOOKUP(Tabla9[[#This Row],[Cod. Riesgo]],Tabla_Riesgos[[Número]:[Tipo de Riesgo]],6,FALSE)</f>
        <v>Operativo</v>
      </c>
      <c r="D1553" s="290" t="s">
        <v>26</v>
      </c>
      <c r="E1553" s="291" t="s">
        <v>747</v>
      </c>
      <c r="F1553" s="292">
        <v>76.010000000000005</v>
      </c>
      <c r="G1553" s="293"/>
      <c r="H1553" s="473"/>
      <c r="I1553" s="232"/>
      <c r="J1553" s="232"/>
      <c r="K1553" s="232"/>
      <c r="L1553" s="232"/>
      <c r="M1553" s="232"/>
      <c r="N1553" s="232"/>
      <c r="O1553" s="232"/>
      <c r="P1553" s="123">
        <f t="shared" si="100"/>
        <v>0</v>
      </c>
      <c r="Q1553" s="208" t="str">
        <f t="shared" si="101"/>
        <v>Debil</v>
      </c>
      <c r="R1553" s="232" t="s">
        <v>516</v>
      </c>
      <c r="S1553" s="224" t="str">
        <f t="shared" si="102"/>
        <v>DebilFuerte</v>
      </c>
      <c r="T1553" s="224">
        <f>IFERROR(VLOOKUP(S1553,'Tablas de calculos'!$AU$16:$AV$24,2,FALSE),"")</f>
        <v>7</v>
      </c>
      <c r="U1553" s="208" t="str">
        <f>IFERROR(VLOOKUP(T1553,'Tablas de calculos'!$AV$16:$AY$24,4),"")</f>
        <v>Débil</v>
      </c>
      <c r="V1553" s="232" t="s">
        <v>576</v>
      </c>
      <c r="W1553" s="232" t="s">
        <v>578</v>
      </c>
      <c r="X1553" s="123" t="str">
        <f t="shared" si="103"/>
        <v>DébilNo disminuyeDirectamente</v>
      </c>
      <c r="Y1553" s="208" t="str">
        <f>IFERROR(VLOOKUP(X1553,'Tablas de calculos'!$AZ$4:$BE$11,5,FALSE),"")</f>
        <v/>
      </c>
      <c r="Z1553" s="208" t="str">
        <f>IFERROR(VLOOKUP(X1553,'Tablas de calculos'!$AZ$4:$BE$11,6,FALSE),"")</f>
        <v/>
      </c>
    </row>
    <row r="1554" spans="1:26" ht="75" x14ac:dyDescent="0.25">
      <c r="A1554" s="232" t="s">
        <v>1200</v>
      </c>
      <c r="B1554" s="137">
        <v>77</v>
      </c>
      <c r="C1554" s="205" t="str">
        <f>+VLOOKUP(Tabla9[[#This Row],[Cod. Riesgo]],Tabla_Riesgos[[Número]:[Tipo de Riesgo]],6,FALSE)</f>
        <v>Operativo</v>
      </c>
      <c r="D1554" s="290" t="s">
        <v>12</v>
      </c>
      <c r="E1554" s="291" t="s">
        <v>89</v>
      </c>
      <c r="F1554" s="292">
        <v>77.010000000000005</v>
      </c>
      <c r="G1554" s="293"/>
      <c r="H1554" s="473"/>
      <c r="I1554" s="232"/>
      <c r="J1554" s="232"/>
      <c r="K1554" s="232"/>
      <c r="L1554" s="232"/>
      <c r="M1554" s="232"/>
      <c r="N1554" s="232"/>
      <c r="O1554" s="232"/>
      <c r="P1554" s="123">
        <f t="shared" si="100"/>
        <v>0</v>
      </c>
      <c r="Q1554" s="208" t="str">
        <f t="shared" si="101"/>
        <v>Debil</v>
      </c>
      <c r="R1554" s="232" t="s">
        <v>516</v>
      </c>
      <c r="S1554" s="224" t="str">
        <f t="shared" si="102"/>
        <v>DebilFuerte</v>
      </c>
      <c r="T1554" s="224">
        <f>IFERROR(VLOOKUP(S1554,'Tablas de calculos'!$AU$16:$AV$24,2,FALSE),"")</f>
        <v>7</v>
      </c>
      <c r="U1554" s="208" t="str">
        <f>IFERROR(VLOOKUP(T1554,'Tablas de calculos'!$AV$16:$AY$24,4),"")</f>
        <v>Débil</v>
      </c>
      <c r="V1554" s="232" t="s">
        <v>576</v>
      </c>
      <c r="W1554" s="232" t="s">
        <v>578</v>
      </c>
      <c r="X1554" s="123" t="str">
        <f t="shared" si="103"/>
        <v>DébilNo disminuyeDirectamente</v>
      </c>
      <c r="Y1554" s="208" t="str">
        <f>IFERROR(VLOOKUP(X1554,'Tablas de calculos'!$AZ$4:$BE$11,5,FALSE),"")</f>
        <v/>
      </c>
      <c r="Z1554" s="208" t="str">
        <f>IFERROR(VLOOKUP(X1554,'Tablas de calculos'!$AZ$4:$BE$11,6,FALSE),"")</f>
        <v/>
      </c>
    </row>
    <row r="1555" spans="1:26" ht="60" x14ac:dyDescent="0.25">
      <c r="A1555" s="232" t="s">
        <v>1200</v>
      </c>
      <c r="B1555" s="137">
        <v>78</v>
      </c>
      <c r="C1555" s="205" t="str">
        <f>+VLOOKUP(Tabla9[[#This Row],[Cod. Riesgo]],Tabla_Riesgos[[Número]:[Tipo de Riesgo]],6,FALSE)</f>
        <v>Seguridad de la Información</v>
      </c>
      <c r="D1555" s="290" t="s">
        <v>26</v>
      </c>
      <c r="E1555" s="291" t="s">
        <v>682</v>
      </c>
      <c r="F1555" s="292">
        <v>78.010000000000005</v>
      </c>
      <c r="G1555" s="293"/>
      <c r="H1555" s="473"/>
      <c r="I1555" s="232"/>
      <c r="J1555" s="232"/>
      <c r="K1555" s="232"/>
      <c r="L1555" s="232"/>
      <c r="M1555" s="232"/>
      <c r="N1555" s="232"/>
      <c r="O1555" s="232"/>
      <c r="P1555" s="123">
        <f t="shared" si="100"/>
        <v>0</v>
      </c>
      <c r="Q1555" s="208" t="str">
        <f t="shared" si="101"/>
        <v>Debil</v>
      </c>
      <c r="R1555" s="232" t="s">
        <v>516</v>
      </c>
      <c r="S1555" s="224" t="str">
        <f t="shared" si="102"/>
        <v>DebilFuerte</v>
      </c>
      <c r="T1555" s="224">
        <f>IFERROR(VLOOKUP(S1555,'Tablas de calculos'!$AU$16:$AV$24,2,FALSE),"")</f>
        <v>7</v>
      </c>
      <c r="U1555" s="208" t="str">
        <f>IFERROR(VLOOKUP(T1555,'Tablas de calculos'!$AV$16:$AY$24,4),"")</f>
        <v>Débil</v>
      </c>
      <c r="V1555" s="232" t="s">
        <v>576</v>
      </c>
      <c r="W1555" s="232" t="s">
        <v>578</v>
      </c>
      <c r="X1555" s="123" t="str">
        <f t="shared" si="103"/>
        <v>DébilNo disminuyeDirectamente</v>
      </c>
      <c r="Y1555" s="208" t="str">
        <f>IFERROR(VLOOKUP(X1555,'Tablas de calculos'!$AZ$4:$BE$11,5,FALSE),"")</f>
        <v/>
      </c>
      <c r="Z1555" s="208" t="str">
        <f>IFERROR(VLOOKUP(X1555,'Tablas de calculos'!$AZ$4:$BE$11,6,FALSE),"")</f>
        <v/>
      </c>
    </row>
    <row r="1556" spans="1:26" ht="45" x14ac:dyDescent="0.25">
      <c r="A1556" s="232" t="s">
        <v>1200</v>
      </c>
      <c r="B1556" s="137">
        <v>79</v>
      </c>
      <c r="C1556" s="205" t="str">
        <f>+VLOOKUP(Tabla9[[#This Row],[Cod. Riesgo]],Tabla_Riesgos[[Número]:[Tipo de Riesgo]],6,FALSE)</f>
        <v>Operativo</v>
      </c>
      <c r="D1556" s="290" t="s">
        <v>12</v>
      </c>
      <c r="E1556" s="291" t="s">
        <v>637</v>
      </c>
      <c r="F1556" s="292">
        <v>79.010000000000005</v>
      </c>
      <c r="G1556" s="293"/>
      <c r="H1556" s="473"/>
      <c r="I1556" s="232"/>
      <c r="J1556" s="232"/>
      <c r="K1556" s="232"/>
      <c r="L1556" s="232"/>
      <c r="M1556" s="232"/>
      <c r="N1556" s="232"/>
      <c r="O1556" s="232"/>
      <c r="P1556" s="123">
        <f t="shared" si="100"/>
        <v>0</v>
      </c>
      <c r="Q1556" s="208" t="str">
        <f t="shared" si="101"/>
        <v>Debil</v>
      </c>
      <c r="R1556" s="232" t="s">
        <v>516</v>
      </c>
      <c r="S1556" s="224" t="str">
        <f t="shared" si="102"/>
        <v>DebilFuerte</v>
      </c>
      <c r="T1556" s="224">
        <f>IFERROR(VLOOKUP(S1556,'Tablas de calculos'!$AU$16:$AV$24,2,FALSE),"")</f>
        <v>7</v>
      </c>
      <c r="U1556" s="208" t="str">
        <f>IFERROR(VLOOKUP(T1556,'Tablas de calculos'!$AV$16:$AY$24,4),"")</f>
        <v>Débil</v>
      </c>
      <c r="V1556" s="232" t="s">
        <v>576</v>
      </c>
      <c r="W1556" s="232" t="s">
        <v>578</v>
      </c>
      <c r="X1556" s="123" t="str">
        <f t="shared" si="103"/>
        <v>DébilNo disminuyeDirectamente</v>
      </c>
      <c r="Y1556" s="208" t="str">
        <f>IFERROR(VLOOKUP(X1556,'Tablas de calculos'!$AZ$4:$BE$11,5,FALSE),"")</f>
        <v/>
      </c>
      <c r="Z1556" s="208" t="str">
        <f>IFERROR(VLOOKUP(X1556,'Tablas de calculos'!$AZ$4:$BE$11,6,FALSE),"")</f>
        <v/>
      </c>
    </row>
    <row r="1557" spans="1:26" ht="30" x14ac:dyDescent="0.25">
      <c r="A1557" s="232" t="s">
        <v>1200</v>
      </c>
      <c r="B1557" s="137">
        <v>80</v>
      </c>
      <c r="C1557" s="205" t="str">
        <f>+VLOOKUP(Tabla9[[#This Row],[Cod. Riesgo]],Tabla_Riesgos[[Número]:[Tipo de Riesgo]],6,FALSE)</f>
        <v>Operativo</v>
      </c>
      <c r="D1557" s="290" t="s">
        <v>55</v>
      </c>
      <c r="E1557" s="291" t="s">
        <v>90</v>
      </c>
      <c r="F1557" s="292">
        <v>80.010000000000005</v>
      </c>
      <c r="G1557" s="293"/>
      <c r="H1557" s="473"/>
      <c r="I1557" s="232"/>
      <c r="J1557" s="232"/>
      <c r="K1557" s="232"/>
      <c r="L1557" s="232"/>
      <c r="M1557" s="232"/>
      <c r="N1557" s="232"/>
      <c r="O1557" s="232"/>
      <c r="P1557" s="123">
        <f t="shared" si="100"/>
        <v>0</v>
      </c>
      <c r="Q1557" s="208" t="str">
        <f t="shared" si="101"/>
        <v>Debil</v>
      </c>
      <c r="R1557" s="232" t="s">
        <v>516</v>
      </c>
      <c r="S1557" s="224" t="str">
        <f t="shared" si="102"/>
        <v>DebilFuerte</v>
      </c>
      <c r="T1557" s="224">
        <f>IFERROR(VLOOKUP(S1557,'Tablas de calculos'!$AU$16:$AV$24,2,FALSE),"")</f>
        <v>7</v>
      </c>
      <c r="U1557" s="208" t="str">
        <f>IFERROR(VLOOKUP(T1557,'Tablas de calculos'!$AV$16:$AY$24,4),"")</f>
        <v>Débil</v>
      </c>
      <c r="V1557" s="232" t="s">
        <v>576</v>
      </c>
      <c r="W1557" s="232" t="s">
        <v>578</v>
      </c>
      <c r="X1557" s="123" t="str">
        <f t="shared" si="103"/>
        <v>DébilNo disminuyeDirectamente</v>
      </c>
      <c r="Y1557" s="208" t="str">
        <f>IFERROR(VLOOKUP(X1557,'Tablas de calculos'!$AZ$4:$BE$11,5,FALSE),"")</f>
        <v/>
      </c>
      <c r="Z1557" s="208" t="str">
        <f>IFERROR(VLOOKUP(X1557,'Tablas de calculos'!$AZ$4:$BE$11,6,FALSE),"")</f>
        <v/>
      </c>
    </row>
    <row r="1558" spans="1:26" ht="45" x14ac:dyDescent="0.25">
      <c r="A1558" s="232" t="s">
        <v>1200</v>
      </c>
      <c r="B1558" s="137">
        <v>81</v>
      </c>
      <c r="C1558" s="205" t="str">
        <f>+VLOOKUP(Tabla9[[#This Row],[Cod. Riesgo]],Tabla_Riesgos[[Número]:[Tipo de Riesgo]],6,FALSE)</f>
        <v>Operativo</v>
      </c>
      <c r="D1558" s="290" t="s">
        <v>26</v>
      </c>
      <c r="E1558" s="291" t="s">
        <v>751</v>
      </c>
      <c r="F1558" s="292">
        <v>81.010000000000005</v>
      </c>
      <c r="G1558" s="293" t="s">
        <v>334</v>
      </c>
      <c r="H1558" s="473"/>
      <c r="I1558" s="232"/>
      <c r="J1558" s="232"/>
      <c r="K1558" s="232"/>
      <c r="L1558" s="232"/>
      <c r="M1558" s="232"/>
      <c r="N1558" s="232"/>
      <c r="O1558" s="232"/>
      <c r="P1558" s="123">
        <f t="shared" si="100"/>
        <v>0</v>
      </c>
      <c r="Q1558" s="208" t="str">
        <f t="shared" si="101"/>
        <v>Debil</v>
      </c>
      <c r="R1558" s="232" t="s">
        <v>516</v>
      </c>
      <c r="S1558" s="224" t="str">
        <f t="shared" si="102"/>
        <v>DebilFuerte</v>
      </c>
      <c r="T1558" s="224">
        <f>IFERROR(VLOOKUP(S1558,'Tablas de calculos'!$AU$16:$AV$24,2,FALSE),"")</f>
        <v>7</v>
      </c>
      <c r="U1558" s="208" t="str">
        <f>IFERROR(VLOOKUP(T1558,'Tablas de calculos'!$AV$16:$AY$24,4),"")</f>
        <v>Débil</v>
      </c>
      <c r="V1558" s="232" t="s">
        <v>576</v>
      </c>
      <c r="W1558" s="232" t="s">
        <v>578</v>
      </c>
      <c r="X1558" s="123" t="str">
        <f t="shared" si="103"/>
        <v>DébilNo disminuyeDirectamente</v>
      </c>
      <c r="Y1558" s="208" t="str">
        <f>IFERROR(VLOOKUP(X1558,'Tablas de calculos'!$AZ$4:$BE$11,5,FALSE),"")</f>
        <v/>
      </c>
      <c r="Z1558" s="208" t="str">
        <f>IFERROR(VLOOKUP(X1558,'Tablas de calculos'!$AZ$4:$BE$11,6,FALSE),"")</f>
        <v/>
      </c>
    </row>
    <row r="1559" spans="1:26" ht="60" x14ac:dyDescent="0.25">
      <c r="A1559" s="232" t="s">
        <v>1200</v>
      </c>
      <c r="B1559" s="137">
        <v>81</v>
      </c>
      <c r="C1559" s="205" t="str">
        <f>+VLOOKUP(Tabla9[[#This Row],[Cod. Riesgo]],Tabla_Riesgos[[Número]:[Tipo de Riesgo]],6,FALSE)</f>
        <v>Operativo</v>
      </c>
      <c r="D1559" s="290" t="s">
        <v>26</v>
      </c>
      <c r="E1559" s="291" t="s">
        <v>751</v>
      </c>
      <c r="F1559" s="292">
        <v>81.02</v>
      </c>
      <c r="G1559" s="293" t="s">
        <v>335</v>
      </c>
      <c r="H1559" s="473"/>
      <c r="I1559" s="232"/>
      <c r="J1559" s="232"/>
      <c r="K1559" s="232"/>
      <c r="L1559" s="232"/>
      <c r="M1559" s="232"/>
      <c r="N1559" s="232"/>
      <c r="O1559" s="232"/>
      <c r="P1559" s="123">
        <f t="shared" si="100"/>
        <v>0</v>
      </c>
      <c r="Q1559" s="208" t="str">
        <f t="shared" si="101"/>
        <v>Debil</v>
      </c>
      <c r="R1559" s="232" t="s">
        <v>516</v>
      </c>
      <c r="S1559" s="224" t="str">
        <f t="shared" si="102"/>
        <v>DebilFuerte</v>
      </c>
      <c r="T1559" s="224">
        <f>IFERROR(VLOOKUP(S1559,'Tablas de calculos'!$AU$16:$AV$24,2,FALSE),"")</f>
        <v>7</v>
      </c>
      <c r="U1559" s="208" t="str">
        <f>IFERROR(VLOOKUP(T1559,'Tablas de calculos'!$AV$16:$AY$24,4),"")</f>
        <v>Débil</v>
      </c>
      <c r="V1559" s="232" t="s">
        <v>576</v>
      </c>
      <c r="W1559" s="232" t="s">
        <v>578</v>
      </c>
      <c r="X1559" s="123" t="str">
        <f t="shared" si="103"/>
        <v>DébilNo disminuyeDirectamente</v>
      </c>
      <c r="Y1559" s="208" t="str">
        <f>IFERROR(VLOOKUP(X1559,'Tablas de calculos'!$AZ$4:$BE$11,5,FALSE),"")</f>
        <v/>
      </c>
      <c r="Z1559" s="208" t="str">
        <f>IFERROR(VLOOKUP(X1559,'Tablas de calculos'!$AZ$4:$BE$11,6,FALSE),"")</f>
        <v/>
      </c>
    </row>
    <row r="1560" spans="1:26" ht="60" x14ac:dyDescent="0.25">
      <c r="A1560" s="232" t="s">
        <v>1200</v>
      </c>
      <c r="B1560" s="137">
        <v>81</v>
      </c>
      <c r="C1560" s="205" t="str">
        <f>+VLOOKUP(Tabla9[[#This Row],[Cod. Riesgo]],Tabla_Riesgos[[Número]:[Tipo de Riesgo]],6,FALSE)</f>
        <v>Operativo</v>
      </c>
      <c r="D1560" s="290" t="s">
        <v>26</v>
      </c>
      <c r="E1560" s="291" t="s">
        <v>751</v>
      </c>
      <c r="F1560" s="292">
        <v>81.03</v>
      </c>
      <c r="G1560" s="293" t="s">
        <v>336</v>
      </c>
      <c r="H1560" s="473"/>
      <c r="I1560" s="232"/>
      <c r="J1560" s="232"/>
      <c r="K1560" s="232"/>
      <c r="L1560" s="232"/>
      <c r="M1560" s="232"/>
      <c r="N1560" s="232"/>
      <c r="O1560" s="232"/>
      <c r="P1560" s="123">
        <f t="shared" si="100"/>
        <v>0</v>
      </c>
      <c r="Q1560" s="208" t="str">
        <f t="shared" si="101"/>
        <v>Debil</v>
      </c>
      <c r="R1560" s="232" t="s">
        <v>516</v>
      </c>
      <c r="S1560" s="224" t="str">
        <f t="shared" si="102"/>
        <v>DebilFuerte</v>
      </c>
      <c r="T1560" s="224">
        <f>IFERROR(VLOOKUP(S1560,'Tablas de calculos'!$AU$16:$AV$24,2,FALSE),"")</f>
        <v>7</v>
      </c>
      <c r="U1560" s="208" t="str">
        <f>IFERROR(VLOOKUP(T1560,'Tablas de calculos'!$AV$16:$AY$24,4),"")</f>
        <v>Débil</v>
      </c>
      <c r="V1560" s="232" t="s">
        <v>576</v>
      </c>
      <c r="W1560" s="232" t="s">
        <v>578</v>
      </c>
      <c r="X1560" s="123" t="str">
        <f t="shared" si="103"/>
        <v>DébilNo disminuyeDirectamente</v>
      </c>
      <c r="Y1560" s="208" t="str">
        <f>IFERROR(VLOOKUP(X1560,'Tablas de calculos'!$AZ$4:$BE$11,5,FALSE),"")</f>
        <v/>
      </c>
      <c r="Z1560" s="208" t="str">
        <f>IFERROR(VLOOKUP(X1560,'Tablas de calculos'!$AZ$4:$BE$11,6,FALSE),"")</f>
        <v/>
      </c>
    </row>
    <row r="1561" spans="1:26" ht="75" x14ac:dyDescent="0.25">
      <c r="A1561" s="232" t="s">
        <v>1200</v>
      </c>
      <c r="B1561" s="137">
        <v>81</v>
      </c>
      <c r="C1561" s="205" t="str">
        <f>+VLOOKUP(Tabla9[[#This Row],[Cod. Riesgo]],Tabla_Riesgos[[Número]:[Tipo de Riesgo]],6,FALSE)</f>
        <v>Operativo</v>
      </c>
      <c r="D1561" s="290" t="s">
        <v>26</v>
      </c>
      <c r="E1561" s="291" t="s">
        <v>751</v>
      </c>
      <c r="F1561" s="292">
        <v>81.040000000000006</v>
      </c>
      <c r="G1561" s="293" t="s">
        <v>337</v>
      </c>
      <c r="H1561" s="473"/>
      <c r="I1561" s="232"/>
      <c r="J1561" s="232"/>
      <c r="K1561" s="232"/>
      <c r="L1561" s="232"/>
      <c r="M1561" s="232"/>
      <c r="N1561" s="232"/>
      <c r="O1561" s="232"/>
      <c r="P1561" s="123">
        <f t="shared" si="100"/>
        <v>0</v>
      </c>
      <c r="Q1561" s="208" t="str">
        <f t="shared" si="101"/>
        <v>Debil</v>
      </c>
      <c r="R1561" s="232" t="s">
        <v>516</v>
      </c>
      <c r="S1561" s="224" t="str">
        <f t="shared" si="102"/>
        <v>DebilFuerte</v>
      </c>
      <c r="T1561" s="224">
        <f>IFERROR(VLOOKUP(S1561,'Tablas de calculos'!$AU$16:$AV$24,2,FALSE),"")</f>
        <v>7</v>
      </c>
      <c r="U1561" s="208" t="str">
        <f>IFERROR(VLOOKUP(T1561,'Tablas de calculos'!$AV$16:$AY$24,4),"")</f>
        <v>Débil</v>
      </c>
      <c r="V1561" s="232" t="s">
        <v>576</v>
      </c>
      <c r="W1561" s="232" t="s">
        <v>578</v>
      </c>
      <c r="X1561" s="123" t="str">
        <f t="shared" si="103"/>
        <v>DébilNo disminuyeDirectamente</v>
      </c>
      <c r="Y1561" s="208" t="str">
        <f>IFERROR(VLOOKUP(X1561,'Tablas de calculos'!$AZ$4:$BE$11,5,FALSE),"")</f>
        <v/>
      </c>
      <c r="Z1561" s="208" t="str">
        <f>IFERROR(VLOOKUP(X1561,'Tablas de calculos'!$AZ$4:$BE$11,6,FALSE),"")</f>
        <v/>
      </c>
    </row>
    <row r="1562" spans="1:26" ht="60" x14ac:dyDescent="0.25">
      <c r="A1562" s="232" t="s">
        <v>1200</v>
      </c>
      <c r="B1562" s="137">
        <v>82</v>
      </c>
      <c r="C1562" s="205" t="str">
        <f>+VLOOKUP(Tabla9[[#This Row],[Cod. Riesgo]],Tabla_Riesgos[[Número]:[Tipo de Riesgo]],6,FALSE)</f>
        <v>Operativo</v>
      </c>
      <c r="D1562" s="290" t="s">
        <v>26</v>
      </c>
      <c r="E1562" s="291" t="s">
        <v>1160</v>
      </c>
      <c r="F1562" s="292">
        <v>82.01</v>
      </c>
      <c r="G1562" s="293" t="s">
        <v>338</v>
      </c>
      <c r="H1562" s="473"/>
      <c r="I1562" s="232"/>
      <c r="J1562" s="232"/>
      <c r="K1562" s="232"/>
      <c r="L1562" s="232"/>
      <c r="M1562" s="232"/>
      <c r="N1562" s="232"/>
      <c r="O1562" s="232"/>
      <c r="P1562" s="123">
        <f t="shared" si="100"/>
        <v>0</v>
      </c>
      <c r="Q1562" s="208" t="str">
        <f t="shared" si="101"/>
        <v>Debil</v>
      </c>
      <c r="R1562" s="232" t="s">
        <v>516</v>
      </c>
      <c r="S1562" s="224" t="str">
        <f t="shared" si="102"/>
        <v>DebilFuerte</v>
      </c>
      <c r="T1562" s="224">
        <f>IFERROR(VLOOKUP(S1562,'Tablas de calculos'!$AU$16:$AV$24,2,FALSE),"")</f>
        <v>7</v>
      </c>
      <c r="U1562" s="208" t="str">
        <f>IFERROR(VLOOKUP(T1562,'Tablas de calculos'!$AV$16:$AY$24,4),"")</f>
        <v>Débil</v>
      </c>
      <c r="V1562" s="232" t="s">
        <v>576</v>
      </c>
      <c r="W1562" s="232" t="s">
        <v>578</v>
      </c>
      <c r="X1562" s="123" t="str">
        <f t="shared" si="103"/>
        <v>DébilNo disminuyeDirectamente</v>
      </c>
      <c r="Y1562" s="208" t="str">
        <f>IFERROR(VLOOKUP(X1562,'Tablas de calculos'!$AZ$4:$BE$11,5,FALSE),"")</f>
        <v/>
      </c>
      <c r="Z1562" s="208" t="str">
        <f>IFERROR(VLOOKUP(X1562,'Tablas de calculos'!$AZ$4:$BE$11,6,FALSE),"")</f>
        <v/>
      </c>
    </row>
    <row r="1563" spans="1:26" ht="60" x14ac:dyDescent="0.25">
      <c r="A1563" s="232" t="s">
        <v>1200</v>
      </c>
      <c r="B1563" s="137">
        <v>82</v>
      </c>
      <c r="C1563" s="205" t="str">
        <f>+VLOOKUP(Tabla9[[#This Row],[Cod. Riesgo]],Tabla_Riesgos[[Número]:[Tipo de Riesgo]],6,FALSE)</f>
        <v>Operativo</v>
      </c>
      <c r="D1563" s="290" t="s">
        <v>26</v>
      </c>
      <c r="E1563" s="291" t="s">
        <v>1160</v>
      </c>
      <c r="F1563" s="292">
        <v>82.02</v>
      </c>
      <c r="G1563" s="293" t="s">
        <v>339</v>
      </c>
      <c r="H1563" s="473"/>
      <c r="I1563" s="232"/>
      <c r="J1563" s="232"/>
      <c r="K1563" s="232"/>
      <c r="L1563" s="232"/>
      <c r="M1563" s="232"/>
      <c r="N1563" s="232"/>
      <c r="O1563" s="232"/>
      <c r="P1563" s="123">
        <f t="shared" si="100"/>
        <v>0</v>
      </c>
      <c r="Q1563" s="208" t="str">
        <f t="shared" si="101"/>
        <v>Debil</v>
      </c>
      <c r="R1563" s="232" t="s">
        <v>516</v>
      </c>
      <c r="S1563" s="224" t="str">
        <f t="shared" si="102"/>
        <v>DebilFuerte</v>
      </c>
      <c r="T1563" s="224">
        <f>IFERROR(VLOOKUP(S1563,'Tablas de calculos'!$AU$16:$AV$24,2,FALSE),"")</f>
        <v>7</v>
      </c>
      <c r="U1563" s="208" t="str">
        <f>IFERROR(VLOOKUP(T1563,'Tablas de calculos'!$AV$16:$AY$24,4),"")</f>
        <v>Débil</v>
      </c>
      <c r="V1563" s="232" t="s">
        <v>576</v>
      </c>
      <c r="W1563" s="232" t="s">
        <v>578</v>
      </c>
      <c r="X1563" s="123" t="str">
        <f t="shared" si="103"/>
        <v>DébilNo disminuyeDirectamente</v>
      </c>
      <c r="Y1563" s="208" t="str">
        <f>IFERROR(VLOOKUP(X1563,'Tablas de calculos'!$AZ$4:$BE$11,5,FALSE),"")</f>
        <v/>
      </c>
      <c r="Z1563" s="208" t="str">
        <f>IFERROR(VLOOKUP(X1563,'Tablas de calculos'!$AZ$4:$BE$11,6,FALSE),"")</f>
        <v/>
      </c>
    </row>
    <row r="1564" spans="1:26" ht="60" x14ac:dyDescent="0.25">
      <c r="A1564" s="232" t="s">
        <v>1200</v>
      </c>
      <c r="B1564" s="137">
        <v>82</v>
      </c>
      <c r="C1564" s="205" t="str">
        <f>+VLOOKUP(Tabla9[[#This Row],[Cod. Riesgo]],Tabla_Riesgos[[Número]:[Tipo de Riesgo]],6,FALSE)</f>
        <v>Operativo</v>
      </c>
      <c r="D1564" s="290" t="s">
        <v>26</v>
      </c>
      <c r="E1564" s="291" t="s">
        <v>1160</v>
      </c>
      <c r="F1564" s="292">
        <v>82.03</v>
      </c>
      <c r="G1564" s="293" t="s">
        <v>340</v>
      </c>
      <c r="H1564" s="473"/>
      <c r="I1564" s="232"/>
      <c r="J1564" s="232"/>
      <c r="K1564" s="232"/>
      <c r="L1564" s="232"/>
      <c r="M1564" s="232"/>
      <c r="N1564" s="232"/>
      <c r="O1564" s="232"/>
      <c r="P1564" s="123">
        <f t="shared" si="100"/>
        <v>0</v>
      </c>
      <c r="Q1564" s="208" t="str">
        <f t="shared" si="101"/>
        <v>Debil</v>
      </c>
      <c r="R1564" s="232" t="s">
        <v>516</v>
      </c>
      <c r="S1564" s="224" t="str">
        <f t="shared" si="102"/>
        <v>DebilFuerte</v>
      </c>
      <c r="T1564" s="224">
        <f>IFERROR(VLOOKUP(S1564,'Tablas de calculos'!$AU$16:$AV$24,2,FALSE),"")</f>
        <v>7</v>
      </c>
      <c r="U1564" s="208" t="str">
        <f>IFERROR(VLOOKUP(T1564,'Tablas de calculos'!$AV$16:$AY$24,4),"")</f>
        <v>Débil</v>
      </c>
      <c r="V1564" s="232" t="s">
        <v>576</v>
      </c>
      <c r="W1564" s="232" t="s">
        <v>578</v>
      </c>
      <c r="X1564" s="123" t="str">
        <f t="shared" si="103"/>
        <v>DébilNo disminuyeDirectamente</v>
      </c>
      <c r="Y1564" s="208" t="str">
        <f>IFERROR(VLOOKUP(X1564,'Tablas de calculos'!$AZ$4:$BE$11,5,FALSE),"")</f>
        <v/>
      </c>
      <c r="Z1564" s="208" t="str">
        <f>IFERROR(VLOOKUP(X1564,'Tablas de calculos'!$AZ$4:$BE$11,6,FALSE),"")</f>
        <v/>
      </c>
    </row>
    <row r="1565" spans="1:26" ht="60" x14ac:dyDescent="0.25">
      <c r="A1565" s="232" t="s">
        <v>1200</v>
      </c>
      <c r="B1565" s="137">
        <v>82</v>
      </c>
      <c r="C1565" s="205" t="str">
        <f>+VLOOKUP(Tabla9[[#This Row],[Cod. Riesgo]],Tabla_Riesgos[[Número]:[Tipo de Riesgo]],6,FALSE)</f>
        <v>Operativo</v>
      </c>
      <c r="D1565" s="290" t="s">
        <v>26</v>
      </c>
      <c r="E1565" s="291" t="s">
        <v>1160</v>
      </c>
      <c r="F1565" s="292">
        <v>82.04</v>
      </c>
      <c r="G1565" s="293" t="s">
        <v>338</v>
      </c>
      <c r="H1565" s="473"/>
      <c r="I1565" s="232"/>
      <c r="J1565" s="232"/>
      <c r="K1565" s="232"/>
      <c r="L1565" s="232"/>
      <c r="M1565" s="232"/>
      <c r="N1565" s="232"/>
      <c r="O1565" s="232"/>
      <c r="P1565" s="123">
        <f t="shared" si="100"/>
        <v>0</v>
      </c>
      <c r="Q1565" s="208" t="str">
        <f t="shared" si="101"/>
        <v>Debil</v>
      </c>
      <c r="R1565" s="232" t="s">
        <v>516</v>
      </c>
      <c r="S1565" s="224" t="str">
        <f t="shared" si="102"/>
        <v>DebilFuerte</v>
      </c>
      <c r="T1565" s="224">
        <f>IFERROR(VLOOKUP(S1565,'Tablas de calculos'!$AU$16:$AV$24,2,FALSE),"")</f>
        <v>7</v>
      </c>
      <c r="U1565" s="208" t="str">
        <f>IFERROR(VLOOKUP(T1565,'Tablas de calculos'!$AV$16:$AY$24,4),"")</f>
        <v>Débil</v>
      </c>
      <c r="V1565" s="232" t="s">
        <v>576</v>
      </c>
      <c r="W1565" s="232" t="s">
        <v>578</v>
      </c>
      <c r="X1565" s="123" t="str">
        <f t="shared" si="103"/>
        <v>DébilNo disminuyeDirectamente</v>
      </c>
      <c r="Y1565" s="208" t="str">
        <f>IFERROR(VLOOKUP(X1565,'Tablas de calculos'!$AZ$4:$BE$11,5,FALSE),"")</f>
        <v/>
      </c>
      <c r="Z1565" s="208" t="str">
        <f>IFERROR(VLOOKUP(X1565,'Tablas de calculos'!$AZ$4:$BE$11,6,FALSE),"")</f>
        <v/>
      </c>
    </row>
    <row r="1566" spans="1:26" ht="60" x14ac:dyDescent="0.25">
      <c r="A1566" s="232" t="s">
        <v>1200</v>
      </c>
      <c r="B1566" s="137">
        <v>83</v>
      </c>
      <c r="C1566" s="205" t="str">
        <f>+VLOOKUP(Tabla9[[#This Row],[Cod. Riesgo]],Tabla_Riesgos[[Número]:[Tipo de Riesgo]],6,FALSE)</f>
        <v>Operativo</v>
      </c>
      <c r="D1566" s="290" t="s">
        <v>26</v>
      </c>
      <c r="E1566" s="291" t="s">
        <v>833</v>
      </c>
      <c r="F1566" s="292">
        <v>83.01</v>
      </c>
      <c r="G1566" s="293" t="s">
        <v>341</v>
      </c>
      <c r="H1566" s="473"/>
      <c r="I1566" s="232"/>
      <c r="J1566" s="232"/>
      <c r="K1566" s="232"/>
      <c r="L1566" s="232"/>
      <c r="M1566" s="232"/>
      <c r="N1566" s="232"/>
      <c r="O1566" s="232"/>
      <c r="P1566" s="123">
        <f t="shared" si="100"/>
        <v>0</v>
      </c>
      <c r="Q1566" s="208" t="str">
        <f t="shared" si="101"/>
        <v>Debil</v>
      </c>
      <c r="R1566" s="232" t="s">
        <v>516</v>
      </c>
      <c r="S1566" s="224" t="str">
        <f t="shared" si="102"/>
        <v>DebilFuerte</v>
      </c>
      <c r="T1566" s="224">
        <f>IFERROR(VLOOKUP(S1566,'Tablas de calculos'!$AU$16:$AV$24,2,FALSE),"")</f>
        <v>7</v>
      </c>
      <c r="U1566" s="208" t="str">
        <f>IFERROR(VLOOKUP(T1566,'Tablas de calculos'!$AV$16:$AY$24,4),"")</f>
        <v>Débil</v>
      </c>
      <c r="V1566" s="232" t="s">
        <v>576</v>
      </c>
      <c r="W1566" s="232" t="s">
        <v>578</v>
      </c>
      <c r="X1566" s="123" t="str">
        <f t="shared" si="103"/>
        <v>DébilNo disminuyeDirectamente</v>
      </c>
      <c r="Y1566" s="208" t="str">
        <f>IFERROR(VLOOKUP(X1566,'Tablas de calculos'!$AZ$4:$BE$11,5,FALSE),"")</f>
        <v/>
      </c>
      <c r="Z1566" s="208" t="str">
        <f>IFERROR(VLOOKUP(X1566,'Tablas de calculos'!$AZ$4:$BE$11,6,FALSE),"")</f>
        <v/>
      </c>
    </row>
    <row r="1567" spans="1:26" ht="90" x14ac:dyDescent="0.25">
      <c r="A1567" s="232" t="s">
        <v>1200</v>
      </c>
      <c r="B1567" s="137">
        <v>83</v>
      </c>
      <c r="C1567" s="205" t="str">
        <f>+VLOOKUP(Tabla9[[#This Row],[Cod. Riesgo]],Tabla_Riesgos[[Número]:[Tipo de Riesgo]],6,FALSE)</f>
        <v>Operativo</v>
      </c>
      <c r="D1567" s="290" t="s">
        <v>26</v>
      </c>
      <c r="E1567" s="291" t="s">
        <v>833</v>
      </c>
      <c r="F1567" s="292">
        <v>83.02</v>
      </c>
      <c r="G1567" s="293" t="s">
        <v>342</v>
      </c>
      <c r="H1567" s="473"/>
      <c r="I1567" s="232"/>
      <c r="J1567" s="232"/>
      <c r="K1567" s="232"/>
      <c r="L1567" s="232"/>
      <c r="M1567" s="232"/>
      <c r="N1567" s="232"/>
      <c r="O1567" s="232"/>
      <c r="P1567" s="123">
        <f t="shared" si="100"/>
        <v>0</v>
      </c>
      <c r="Q1567" s="208" t="str">
        <f t="shared" si="101"/>
        <v>Debil</v>
      </c>
      <c r="R1567" s="232" t="s">
        <v>516</v>
      </c>
      <c r="S1567" s="224" t="str">
        <f t="shared" si="102"/>
        <v>DebilFuerte</v>
      </c>
      <c r="T1567" s="224">
        <f>IFERROR(VLOOKUP(S1567,'Tablas de calculos'!$AU$16:$AV$24,2,FALSE),"")</f>
        <v>7</v>
      </c>
      <c r="U1567" s="208" t="str">
        <f>IFERROR(VLOOKUP(T1567,'Tablas de calculos'!$AV$16:$AY$24,4),"")</f>
        <v>Débil</v>
      </c>
      <c r="V1567" s="232" t="s">
        <v>576</v>
      </c>
      <c r="W1567" s="232" t="s">
        <v>578</v>
      </c>
      <c r="X1567" s="123" t="str">
        <f t="shared" si="103"/>
        <v>DébilNo disminuyeDirectamente</v>
      </c>
      <c r="Y1567" s="208" t="str">
        <f>IFERROR(VLOOKUP(X1567,'Tablas de calculos'!$AZ$4:$BE$11,5,FALSE),"")</f>
        <v/>
      </c>
      <c r="Z1567" s="208" t="str">
        <f>IFERROR(VLOOKUP(X1567,'Tablas de calculos'!$AZ$4:$BE$11,6,FALSE),"")</f>
        <v/>
      </c>
    </row>
    <row r="1568" spans="1:26" ht="90" x14ac:dyDescent="0.25">
      <c r="A1568" s="232" t="s">
        <v>1200</v>
      </c>
      <c r="B1568" s="137">
        <v>83</v>
      </c>
      <c r="C1568" s="205" t="str">
        <f>+VLOOKUP(Tabla9[[#This Row],[Cod. Riesgo]],Tabla_Riesgos[[Número]:[Tipo de Riesgo]],6,FALSE)</f>
        <v>Operativo</v>
      </c>
      <c r="D1568" s="290" t="s">
        <v>26</v>
      </c>
      <c r="E1568" s="291" t="s">
        <v>833</v>
      </c>
      <c r="F1568" s="292">
        <v>83.03</v>
      </c>
      <c r="G1568" s="293" t="s">
        <v>343</v>
      </c>
      <c r="H1568" s="473"/>
      <c r="I1568" s="232"/>
      <c r="J1568" s="232"/>
      <c r="K1568" s="232"/>
      <c r="L1568" s="232"/>
      <c r="M1568" s="232"/>
      <c r="N1568" s="232"/>
      <c r="O1568" s="232"/>
      <c r="P1568" s="123">
        <f t="shared" si="100"/>
        <v>0</v>
      </c>
      <c r="Q1568" s="208" t="str">
        <f t="shared" si="101"/>
        <v>Debil</v>
      </c>
      <c r="R1568" s="232" t="s">
        <v>516</v>
      </c>
      <c r="S1568" s="224" t="str">
        <f t="shared" si="102"/>
        <v>DebilFuerte</v>
      </c>
      <c r="T1568" s="224">
        <f>IFERROR(VLOOKUP(S1568,'Tablas de calculos'!$AU$16:$AV$24,2,FALSE),"")</f>
        <v>7</v>
      </c>
      <c r="U1568" s="208" t="str">
        <f>IFERROR(VLOOKUP(T1568,'Tablas de calculos'!$AV$16:$AY$24,4),"")</f>
        <v>Débil</v>
      </c>
      <c r="V1568" s="232" t="s">
        <v>576</v>
      </c>
      <c r="W1568" s="232" t="s">
        <v>578</v>
      </c>
      <c r="X1568" s="123" t="str">
        <f t="shared" si="103"/>
        <v>DébilNo disminuyeDirectamente</v>
      </c>
      <c r="Y1568" s="208" t="str">
        <f>IFERROR(VLOOKUP(X1568,'Tablas de calculos'!$AZ$4:$BE$11,5,FALSE),"")</f>
        <v/>
      </c>
      <c r="Z1568" s="208" t="str">
        <f>IFERROR(VLOOKUP(X1568,'Tablas de calculos'!$AZ$4:$BE$11,6,FALSE),"")</f>
        <v/>
      </c>
    </row>
    <row r="1569" spans="1:26" ht="150" x14ac:dyDescent="0.25">
      <c r="A1569" s="232" t="s">
        <v>1200</v>
      </c>
      <c r="B1569" s="137">
        <v>83</v>
      </c>
      <c r="C1569" s="205" t="str">
        <f>+VLOOKUP(Tabla9[[#This Row],[Cod. Riesgo]],Tabla_Riesgos[[Número]:[Tipo de Riesgo]],6,FALSE)</f>
        <v>Operativo</v>
      </c>
      <c r="D1569" s="290" t="s">
        <v>26</v>
      </c>
      <c r="E1569" s="291" t="s">
        <v>833</v>
      </c>
      <c r="F1569" s="292">
        <v>83.04</v>
      </c>
      <c r="G1569" s="293" t="s">
        <v>344</v>
      </c>
      <c r="H1569" s="473"/>
      <c r="I1569" s="232"/>
      <c r="J1569" s="232"/>
      <c r="K1569" s="232"/>
      <c r="L1569" s="232"/>
      <c r="M1569" s="232"/>
      <c r="N1569" s="232"/>
      <c r="O1569" s="232"/>
      <c r="P1569" s="123">
        <f t="shared" si="100"/>
        <v>0</v>
      </c>
      <c r="Q1569" s="208" t="str">
        <f t="shared" si="101"/>
        <v>Debil</v>
      </c>
      <c r="R1569" s="232" t="s">
        <v>516</v>
      </c>
      <c r="S1569" s="224" t="str">
        <f t="shared" si="102"/>
        <v>DebilFuerte</v>
      </c>
      <c r="T1569" s="224">
        <f>IFERROR(VLOOKUP(S1569,'Tablas de calculos'!$AU$16:$AV$24,2,FALSE),"")</f>
        <v>7</v>
      </c>
      <c r="U1569" s="208" t="str">
        <f>IFERROR(VLOOKUP(T1569,'Tablas de calculos'!$AV$16:$AY$24,4),"")</f>
        <v>Débil</v>
      </c>
      <c r="V1569" s="232" t="s">
        <v>576</v>
      </c>
      <c r="W1569" s="232" t="s">
        <v>578</v>
      </c>
      <c r="X1569" s="123" t="str">
        <f t="shared" si="103"/>
        <v>DébilNo disminuyeDirectamente</v>
      </c>
      <c r="Y1569" s="208" t="str">
        <f>IFERROR(VLOOKUP(X1569,'Tablas de calculos'!$AZ$4:$BE$11,5,FALSE),"")</f>
        <v/>
      </c>
      <c r="Z1569" s="208" t="str">
        <f>IFERROR(VLOOKUP(X1569,'Tablas de calculos'!$AZ$4:$BE$11,6,FALSE),"")</f>
        <v/>
      </c>
    </row>
    <row r="1570" spans="1:26" ht="45" x14ac:dyDescent="0.25">
      <c r="A1570" s="232" t="s">
        <v>1200</v>
      </c>
      <c r="B1570" s="137">
        <v>84</v>
      </c>
      <c r="C1570" s="205" t="str">
        <f>+VLOOKUP(Tabla9[[#This Row],[Cod. Riesgo]],Tabla_Riesgos[[Número]:[Tipo de Riesgo]],6,FALSE)</f>
        <v>Operativo</v>
      </c>
      <c r="D1570" s="290" t="s">
        <v>26</v>
      </c>
      <c r="E1570" s="291" t="s">
        <v>837</v>
      </c>
      <c r="F1570" s="292">
        <v>84.01</v>
      </c>
      <c r="G1570" s="293" t="s">
        <v>345</v>
      </c>
      <c r="H1570" s="473"/>
      <c r="I1570" s="232"/>
      <c r="J1570" s="232"/>
      <c r="K1570" s="232"/>
      <c r="L1570" s="232"/>
      <c r="M1570" s="232"/>
      <c r="N1570" s="232"/>
      <c r="O1570" s="232"/>
      <c r="P1570" s="123">
        <f t="shared" si="100"/>
        <v>0</v>
      </c>
      <c r="Q1570" s="208" t="str">
        <f t="shared" si="101"/>
        <v>Debil</v>
      </c>
      <c r="R1570" s="232" t="s">
        <v>516</v>
      </c>
      <c r="S1570" s="224" t="str">
        <f t="shared" si="102"/>
        <v>DebilFuerte</v>
      </c>
      <c r="T1570" s="224">
        <f>IFERROR(VLOOKUP(S1570,'Tablas de calculos'!$AU$16:$AV$24,2,FALSE),"")</f>
        <v>7</v>
      </c>
      <c r="U1570" s="208" t="str">
        <f>IFERROR(VLOOKUP(T1570,'Tablas de calculos'!$AV$16:$AY$24,4),"")</f>
        <v>Débil</v>
      </c>
      <c r="V1570" s="232" t="s">
        <v>576</v>
      </c>
      <c r="W1570" s="232" t="s">
        <v>578</v>
      </c>
      <c r="X1570" s="123" t="str">
        <f t="shared" si="103"/>
        <v>DébilNo disminuyeDirectamente</v>
      </c>
      <c r="Y1570" s="208" t="str">
        <f>IFERROR(VLOOKUP(X1570,'Tablas de calculos'!$AZ$4:$BE$11,5,FALSE),"")</f>
        <v/>
      </c>
      <c r="Z1570" s="208" t="str">
        <f>IFERROR(VLOOKUP(X1570,'Tablas de calculos'!$AZ$4:$BE$11,6,FALSE),"")</f>
        <v/>
      </c>
    </row>
    <row r="1571" spans="1:26" ht="135" x14ac:dyDescent="0.25">
      <c r="A1571" s="232" t="s">
        <v>1200</v>
      </c>
      <c r="B1571" s="137">
        <v>84</v>
      </c>
      <c r="C1571" s="205" t="str">
        <f>+VLOOKUP(Tabla9[[#This Row],[Cod. Riesgo]],Tabla_Riesgos[[Número]:[Tipo de Riesgo]],6,FALSE)</f>
        <v>Operativo</v>
      </c>
      <c r="D1571" s="290" t="s">
        <v>26</v>
      </c>
      <c r="E1571" s="291" t="s">
        <v>837</v>
      </c>
      <c r="F1571" s="292">
        <v>84.02</v>
      </c>
      <c r="G1571" s="293" t="s">
        <v>346</v>
      </c>
      <c r="H1571" s="473"/>
      <c r="I1571" s="232"/>
      <c r="J1571" s="232"/>
      <c r="K1571" s="232"/>
      <c r="L1571" s="232"/>
      <c r="M1571" s="232"/>
      <c r="N1571" s="232"/>
      <c r="O1571" s="232"/>
      <c r="P1571" s="123">
        <f t="shared" si="100"/>
        <v>0</v>
      </c>
      <c r="Q1571" s="208" t="str">
        <f t="shared" si="101"/>
        <v>Debil</v>
      </c>
      <c r="R1571" s="232" t="s">
        <v>516</v>
      </c>
      <c r="S1571" s="224" t="str">
        <f t="shared" si="102"/>
        <v>DebilFuerte</v>
      </c>
      <c r="T1571" s="224">
        <f>IFERROR(VLOOKUP(S1571,'Tablas de calculos'!$AU$16:$AV$24,2,FALSE),"")</f>
        <v>7</v>
      </c>
      <c r="U1571" s="208" t="str">
        <f>IFERROR(VLOOKUP(T1571,'Tablas de calculos'!$AV$16:$AY$24,4),"")</f>
        <v>Débil</v>
      </c>
      <c r="V1571" s="232" t="s">
        <v>576</v>
      </c>
      <c r="W1571" s="232" t="s">
        <v>578</v>
      </c>
      <c r="X1571" s="123" t="str">
        <f t="shared" si="103"/>
        <v>DébilNo disminuyeDirectamente</v>
      </c>
      <c r="Y1571" s="208" t="str">
        <f>IFERROR(VLOOKUP(X1571,'Tablas de calculos'!$AZ$4:$BE$11,5,FALSE),"")</f>
        <v/>
      </c>
      <c r="Z1571" s="208" t="str">
        <f>IFERROR(VLOOKUP(X1571,'Tablas de calculos'!$AZ$4:$BE$11,6,FALSE),"")</f>
        <v/>
      </c>
    </row>
    <row r="1572" spans="1:26" ht="60" x14ac:dyDescent="0.25">
      <c r="A1572" s="232" t="s">
        <v>1200</v>
      </c>
      <c r="B1572" s="137">
        <v>84</v>
      </c>
      <c r="C1572" s="205" t="str">
        <f>+VLOOKUP(Tabla9[[#This Row],[Cod. Riesgo]],Tabla_Riesgos[[Número]:[Tipo de Riesgo]],6,FALSE)</f>
        <v>Operativo</v>
      </c>
      <c r="D1572" s="290" t="s">
        <v>26</v>
      </c>
      <c r="E1572" s="291" t="s">
        <v>837</v>
      </c>
      <c r="F1572" s="292">
        <v>84.03</v>
      </c>
      <c r="G1572" s="293" t="s">
        <v>347</v>
      </c>
      <c r="H1572" s="473"/>
      <c r="I1572" s="232"/>
      <c r="J1572" s="232"/>
      <c r="K1572" s="232"/>
      <c r="L1572" s="232"/>
      <c r="M1572" s="232"/>
      <c r="N1572" s="232"/>
      <c r="O1572" s="232"/>
      <c r="P1572" s="123">
        <f t="shared" si="100"/>
        <v>0</v>
      </c>
      <c r="Q1572" s="208" t="str">
        <f t="shared" si="101"/>
        <v>Debil</v>
      </c>
      <c r="R1572" s="232" t="s">
        <v>516</v>
      </c>
      <c r="S1572" s="224" t="str">
        <f t="shared" si="102"/>
        <v>DebilFuerte</v>
      </c>
      <c r="T1572" s="224">
        <f>IFERROR(VLOOKUP(S1572,'Tablas de calculos'!$AU$16:$AV$24,2,FALSE),"")</f>
        <v>7</v>
      </c>
      <c r="U1572" s="208" t="str">
        <f>IFERROR(VLOOKUP(T1572,'Tablas de calculos'!$AV$16:$AY$24,4),"")</f>
        <v>Débil</v>
      </c>
      <c r="V1572" s="232" t="s">
        <v>576</v>
      </c>
      <c r="W1572" s="232" t="s">
        <v>578</v>
      </c>
      <c r="X1572" s="123" t="str">
        <f t="shared" si="103"/>
        <v>DébilNo disminuyeDirectamente</v>
      </c>
      <c r="Y1572" s="208" t="str">
        <f>IFERROR(VLOOKUP(X1572,'Tablas de calculos'!$AZ$4:$BE$11,5,FALSE),"")</f>
        <v/>
      </c>
      <c r="Z1572" s="208" t="str">
        <f>IFERROR(VLOOKUP(X1572,'Tablas de calculos'!$AZ$4:$BE$11,6,FALSE),"")</f>
        <v/>
      </c>
    </row>
    <row r="1573" spans="1:26" ht="45" x14ac:dyDescent="0.25">
      <c r="A1573" s="232" t="s">
        <v>1200</v>
      </c>
      <c r="B1573" s="137">
        <v>84</v>
      </c>
      <c r="C1573" s="205" t="str">
        <f>+VLOOKUP(Tabla9[[#This Row],[Cod. Riesgo]],Tabla_Riesgos[[Número]:[Tipo de Riesgo]],6,FALSE)</f>
        <v>Operativo</v>
      </c>
      <c r="D1573" s="290" t="s">
        <v>26</v>
      </c>
      <c r="E1573" s="291" t="s">
        <v>837</v>
      </c>
      <c r="F1573" s="292">
        <v>84.04</v>
      </c>
      <c r="G1573" s="293" t="s">
        <v>348</v>
      </c>
      <c r="H1573" s="473"/>
      <c r="I1573" s="232"/>
      <c r="J1573" s="232"/>
      <c r="K1573" s="232"/>
      <c r="L1573" s="232"/>
      <c r="M1573" s="232"/>
      <c r="N1573" s="232"/>
      <c r="O1573" s="232"/>
      <c r="P1573" s="123">
        <f t="shared" si="100"/>
        <v>0</v>
      </c>
      <c r="Q1573" s="208" t="str">
        <f t="shared" si="101"/>
        <v>Debil</v>
      </c>
      <c r="R1573" s="232" t="s">
        <v>516</v>
      </c>
      <c r="S1573" s="224" t="str">
        <f t="shared" si="102"/>
        <v>DebilFuerte</v>
      </c>
      <c r="T1573" s="224">
        <f>IFERROR(VLOOKUP(S1573,'Tablas de calculos'!$AU$16:$AV$24,2,FALSE),"")</f>
        <v>7</v>
      </c>
      <c r="U1573" s="208" t="str">
        <f>IFERROR(VLOOKUP(T1573,'Tablas de calculos'!$AV$16:$AY$24,4),"")</f>
        <v>Débil</v>
      </c>
      <c r="V1573" s="232" t="s">
        <v>576</v>
      </c>
      <c r="W1573" s="232" t="s">
        <v>578</v>
      </c>
      <c r="X1573" s="123" t="str">
        <f t="shared" si="103"/>
        <v>DébilNo disminuyeDirectamente</v>
      </c>
      <c r="Y1573" s="208" t="str">
        <f>IFERROR(VLOOKUP(X1573,'Tablas de calculos'!$AZ$4:$BE$11,5,FALSE),"")</f>
        <v/>
      </c>
      <c r="Z1573" s="208" t="str">
        <f>IFERROR(VLOOKUP(X1573,'Tablas de calculos'!$AZ$4:$BE$11,6,FALSE),"")</f>
        <v/>
      </c>
    </row>
    <row r="1574" spans="1:26" ht="120" x14ac:dyDescent="0.25">
      <c r="A1574" s="232" t="s">
        <v>1200</v>
      </c>
      <c r="B1574" s="137">
        <v>84</v>
      </c>
      <c r="C1574" s="205" t="str">
        <f>+VLOOKUP(Tabla9[[#This Row],[Cod. Riesgo]],Tabla_Riesgos[[Número]:[Tipo de Riesgo]],6,FALSE)</f>
        <v>Operativo</v>
      </c>
      <c r="D1574" s="290" t="s">
        <v>26</v>
      </c>
      <c r="E1574" s="291" t="s">
        <v>837</v>
      </c>
      <c r="F1574" s="292">
        <v>84.05</v>
      </c>
      <c r="G1574" s="293" t="s">
        <v>349</v>
      </c>
      <c r="H1574" s="473"/>
      <c r="I1574" s="232"/>
      <c r="J1574" s="232"/>
      <c r="K1574" s="232"/>
      <c r="L1574" s="232"/>
      <c r="M1574" s="232"/>
      <c r="N1574" s="232"/>
      <c r="O1574" s="232"/>
      <c r="P1574" s="123">
        <f t="shared" si="100"/>
        <v>0</v>
      </c>
      <c r="Q1574" s="208" t="str">
        <f t="shared" si="101"/>
        <v>Debil</v>
      </c>
      <c r="R1574" s="232" t="s">
        <v>516</v>
      </c>
      <c r="S1574" s="224" t="str">
        <f t="shared" si="102"/>
        <v>DebilFuerte</v>
      </c>
      <c r="T1574" s="224">
        <f>IFERROR(VLOOKUP(S1574,'Tablas de calculos'!$AU$16:$AV$24,2,FALSE),"")</f>
        <v>7</v>
      </c>
      <c r="U1574" s="208" t="str">
        <f>IFERROR(VLOOKUP(T1574,'Tablas de calculos'!$AV$16:$AY$24,4),"")</f>
        <v>Débil</v>
      </c>
      <c r="V1574" s="232" t="s">
        <v>576</v>
      </c>
      <c r="W1574" s="232" t="s">
        <v>578</v>
      </c>
      <c r="X1574" s="123" t="str">
        <f t="shared" si="103"/>
        <v>DébilNo disminuyeDirectamente</v>
      </c>
      <c r="Y1574" s="208" t="str">
        <f>IFERROR(VLOOKUP(X1574,'Tablas de calculos'!$AZ$4:$BE$11,5,FALSE),"")</f>
        <v/>
      </c>
      <c r="Z1574" s="208" t="str">
        <f>IFERROR(VLOOKUP(X1574,'Tablas de calculos'!$AZ$4:$BE$11,6,FALSE),"")</f>
        <v/>
      </c>
    </row>
    <row r="1575" spans="1:26" ht="120" x14ac:dyDescent="0.25">
      <c r="A1575" s="232" t="s">
        <v>1200</v>
      </c>
      <c r="B1575" s="137">
        <v>85</v>
      </c>
      <c r="C1575" s="205" t="str">
        <f>+VLOOKUP(Tabla9[[#This Row],[Cod. Riesgo]],Tabla_Riesgos[[Número]:[Tipo de Riesgo]],6,FALSE)</f>
        <v>Operativo</v>
      </c>
      <c r="D1575" s="290" t="s">
        <v>26</v>
      </c>
      <c r="E1575" s="291" t="s">
        <v>842</v>
      </c>
      <c r="F1575" s="292">
        <v>85.01</v>
      </c>
      <c r="G1575" s="293" t="s">
        <v>350</v>
      </c>
      <c r="H1575" s="473"/>
      <c r="I1575" s="232"/>
      <c r="J1575" s="232"/>
      <c r="K1575" s="232"/>
      <c r="L1575" s="232"/>
      <c r="M1575" s="232"/>
      <c r="N1575" s="232"/>
      <c r="O1575" s="232"/>
      <c r="P1575" s="123">
        <f t="shared" si="100"/>
        <v>0</v>
      </c>
      <c r="Q1575" s="208" t="str">
        <f t="shared" si="101"/>
        <v>Debil</v>
      </c>
      <c r="R1575" s="232" t="s">
        <v>516</v>
      </c>
      <c r="S1575" s="224" t="str">
        <f t="shared" si="102"/>
        <v>DebilFuerte</v>
      </c>
      <c r="T1575" s="224">
        <f>IFERROR(VLOOKUP(S1575,'Tablas de calculos'!$AU$16:$AV$24,2,FALSE),"")</f>
        <v>7</v>
      </c>
      <c r="U1575" s="208" t="str">
        <f>IFERROR(VLOOKUP(T1575,'Tablas de calculos'!$AV$16:$AY$24,4),"")</f>
        <v>Débil</v>
      </c>
      <c r="V1575" s="232" t="s">
        <v>576</v>
      </c>
      <c r="W1575" s="232" t="s">
        <v>578</v>
      </c>
      <c r="X1575" s="123" t="str">
        <f t="shared" si="103"/>
        <v>DébilNo disminuyeDirectamente</v>
      </c>
      <c r="Y1575" s="208" t="str">
        <f>IFERROR(VLOOKUP(X1575,'Tablas de calculos'!$AZ$4:$BE$11,5,FALSE),"")</f>
        <v/>
      </c>
      <c r="Z1575" s="208" t="str">
        <f>IFERROR(VLOOKUP(X1575,'Tablas de calculos'!$AZ$4:$BE$11,6,FALSE),"")</f>
        <v/>
      </c>
    </row>
    <row r="1576" spans="1:26" ht="120" x14ac:dyDescent="0.25">
      <c r="A1576" s="232" t="s">
        <v>1200</v>
      </c>
      <c r="B1576" s="137">
        <v>85</v>
      </c>
      <c r="C1576" s="205" t="str">
        <f>+VLOOKUP(Tabla9[[#This Row],[Cod. Riesgo]],Tabla_Riesgos[[Número]:[Tipo de Riesgo]],6,FALSE)</f>
        <v>Operativo</v>
      </c>
      <c r="D1576" s="290" t="s">
        <v>26</v>
      </c>
      <c r="E1576" s="291" t="s">
        <v>842</v>
      </c>
      <c r="F1576" s="292">
        <v>85.02</v>
      </c>
      <c r="G1576" s="293" t="s">
        <v>351</v>
      </c>
      <c r="H1576" s="473"/>
      <c r="I1576" s="232"/>
      <c r="J1576" s="232"/>
      <c r="K1576" s="232"/>
      <c r="L1576" s="232"/>
      <c r="M1576" s="232"/>
      <c r="N1576" s="232"/>
      <c r="O1576" s="232"/>
      <c r="P1576" s="123">
        <f t="shared" si="100"/>
        <v>0</v>
      </c>
      <c r="Q1576" s="208" t="str">
        <f t="shared" si="101"/>
        <v>Debil</v>
      </c>
      <c r="R1576" s="232" t="s">
        <v>516</v>
      </c>
      <c r="S1576" s="224" t="str">
        <f t="shared" si="102"/>
        <v>DebilFuerte</v>
      </c>
      <c r="T1576" s="224">
        <f>IFERROR(VLOOKUP(S1576,'Tablas de calculos'!$AU$16:$AV$24,2,FALSE),"")</f>
        <v>7</v>
      </c>
      <c r="U1576" s="208" t="str">
        <f>IFERROR(VLOOKUP(T1576,'Tablas de calculos'!$AV$16:$AY$24,4),"")</f>
        <v>Débil</v>
      </c>
      <c r="V1576" s="232" t="s">
        <v>576</v>
      </c>
      <c r="W1576" s="232" t="s">
        <v>578</v>
      </c>
      <c r="X1576" s="123" t="str">
        <f t="shared" si="103"/>
        <v>DébilNo disminuyeDirectamente</v>
      </c>
      <c r="Y1576" s="208" t="str">
        <f>IFERROR(VLOOKUP(X1576,'Tablas de calculos'!$AZ$4:$BE$11,5,FALSE),"")</f>
        <v/>
      </c>
      <c r="Z1576" s="208" t="str">
        <f>IFERROR(VLOOKUP(X1576,'Tablas de calculos'!$AZ$4:$BE$11,6,FALSE),"")</f>
        <v/>
      </c>
    </row>
    <row r="1577" spans="1:26" ht="165" x14ac:dyDescent="0.25">
      <c r="A1577" s="232" t="s">
        <v>1200</v>
      </c>
      <c r="B1577" s="137">
        <v>85</v>
      </c>
      <c r="C1577" s="205" t="str">
        <f>+VLOOKUP(Tabla9[[#This Row],[Cod. Riesgo]],Tabla_Riesgos[[Número]:[Tipo de Riesgo]],6,FALSE)</f>
        <v>Operativo</v>
      </c>
      <c r="D1577" s="290" t="s">
        <v>26</v>
      </c>
      <c r="E1577" s="291" t="s">
        <v>842</v>
      </c>
      <c r="F1577" s="292">
        <v>85.03</v>
      </c>
      <c r="G1577" s="293" t="s">
        <v>352</v>
      </c>
      <c r="H1577" s="473"/>
      <c r="I1577" s="232"/>
      <c r="J1577" s="232"/>
      <c r="K1577" s="232"/>
      <c r="L1577" s="232"/>
      <c r="M1577" s="232"/>
      <c r="N1577" s="232"/>
      <c r="O1577" s="232"/>
      <c r="P1577" s="123">
        <f t="shared" si="100"/>
        <v>0</v>
      </c>
      <c r="Q1577" s="208" t="str">
        <f t="shared" si="101"/>
        <v>Debil</v>
      </c>
      <c r="R1577" s="232" t="s">
        <v>516</v>
      </c>
      <c r="S1577" s="224" t="str">
        <f t="shared" si="102"/>
        <v>DebilFuerte</v>
      </c>
      <c r="T1577" s="224">
        <f>IFERROR(VLOOKUP(S1577,'Tablas de calculos'!$AU$16:$AV$24,2,FALSE),"")</f>
        <v>7</v>
      </c>
      <c r="U1577" s="208" t="str">
        <f>IFERROR(VLOOKUP(T1577,'Tablas de calculos'!$AV$16:$AY$24,4),"")</f>
        <v>Débil</v>
      </c>
      <c r="V1577" s="232" t="s">
        <v>576</v>
      </c>
      <c r="W1577" s="232" t="s">
        <v>578</v>
      </c>
      <c r="X1577" s="123" t="str">
        <f t="shared" si="103"/>
        <v>DébilNo disminuyeDirectamente</v>
      </c>
      <c r="Y1577" s="208" t="str">
        <f>IFERROR(VLOOKUP(X1577,'Tablas de calculos'!$AZ$4:$BE$11,5,FALSE),"")</f>
        <v/>
      </c>
      <c r="Z1577" s="208" t="str">
        <f>IFERROR(VLOOKUP(X1577,'Tablas de calculos'!$AZ$4:$BE$11,6,FALSE),"")</f>
        <v/>
      </c>
    </row>
    <row r="1578" spans="1:26" ht="105" x14ac:dyDescent="0.25">
      <c r="A1578" s="232" t="s">
        <v>1200</v>
      </c>
      <c r="B1578" s="137">
        <v>86</v>
      </c>
      <c r="C1578" s="205" t="str">
        <f>+VLOOKUP(Tabla9[[#This Row],[Cod. Riesgo]],Tabla_Riesgos[[Número]:[Tipo de Riesgo]],6,FALSE)</f>
        <v>Operativo</v>
      </c>
      <c r="D1578" s="290" t="s">
        <v>26</v>
      </c>
      <c r="E1578" s="291" t="s">
        <v>1161</v>
      </c>
      <c r="F1578" s="292">
        <v>86.01</v>
      </c>
      <c r="G1578" s="293" t="s">
        <v>353</v>
      </c>
      <c r="H1578" s="473"/>
      <c r="I1578" s="232"/>
      <c r="J1578" s="232"/>
      <c r="K1578" s="232"/>
      <c r="L1578" s="232"/>
      <c r="M1578" s="232"/>
      <c r="N1578" s="232"/>
      <c r="O1578" s="232"/>
      <c r="P1578" s="123">
        <f t="shared" si="100"/>
        <v>0</v>
      </c>
      <c r="Q1578" s="208" t="str">
        <f t="shared" si="101"/>
        <v>Debil</v>
      </c>
      <c r="R1578" s="232" t="s">
        <v>516</v>
      </c>
      <c r="S1578" s="224" t="str">
        <f t="shared" si="102"/>
        <v>DebilFuerte</v>
      </c>
      <c r="T1578" s="224">
        <f>IFERROR(VLOOKUP(S1578,'Tablas de calculos'!$AU$16:$AV$24,2,FALSE),"")</f>
        <v>7</v>
      </c>
      <c r="U1578" s="208" t="str">
        <f>IFERROR(VLOOKUP(T1578,'Tablas de calculos'!$AV$16:$AY$24,4),"")</f>
        <v>Débil</v>
      </c>
      <c r="V1578" s="232" t="s">
        <v>576</v>
      </c>
      <c r="W1578" s="232" t="s">
        <v>578</v>
      </c>
      <c r="X1578" s="123" t="str">
        <f t="shared" si="103"/>
        <v>DébilNo disminuyeDirectamente</v>
      </c>
      <c r="Y1578" s="208" t="str">
        <f>IFERROR(VLOOKUP(X1578,'Tablas de calculos'!$AZ$4:$BE$11,5,FALSE),"")</f>
        <v/>
      </c>
      <c r="Z1578" s="208" t="str">
        <f>IFERROR(VLOOKUP(X1578,'Tablas de calculos'!$AZ$4:$BE$11,6,FALSE),"")</f>
        <v/>
      </c>
    </row>
    <row r="1579" spans="1:26" ht="105" x14ac:dyDescent="0.25">
      <c r="A1579" s="232" t="s">
        <v>1200</v>
      </c>
      <c r="B1579" s="137">
        <v>86</v>
      </c>
      <c r="C1579" s="205" t="str">
        <f>+VLOOKUP(Tabla9[[#This Row],[Cod. Riesgo]],Tabla_Riesgos[[Número]:[Tipo de Riesgo]],6,FALSE)</f>
        <v>Operativo</v>
      </c>
      <c r="D1579" s="290" t="s">
        <v>26</v>
      </c>
      <c r="E1579" s="291" t="s">
        <v>1161</v>
      </c>
      <c r="F1579" s="292">
        <v>86.02</v>
      </c>
      <c r="G1579" s="293" t="s">
        <v>353</v>
      </c>
      <c r="H1579" s="473"/>
      <c r="I1579" s="232"/>
      <c r="J1579" s="232"/>
      <c r="K1579" s="232"/>
      <c r="L1579" s="232"/>
      <c r="M1579" s="232"/>
      <c r="N1579" s="232"/>
      <c r="O1579" s="232"/>
      <c r="P1579" s="123">
        <f t="shared" si="100"/>
        <v>0</v>
      </c>
      <c r="Q1579" s="208" t="str">
        <f t="shared" si="101"/>
        <v>Debil</v>
      </c>
      <c r="R1579" s="232" t="s">
        <v>516</v>
      </c>
      <c r="S1579" s="224" t="str">
        <f t="shared" si="102"/>
        <v>DebilFuerte</v>
      </c>
      <c r="T1579" s="224">
        <f>IFERROR(VLOOKUP(S1579,'Tablas de calculos'!$AU$16:$AV$24,2,FALSE),"")</f>
        <v>7</v>
      </c>
      <c r="U1579" s="208" t="str">
        <f>IFERROR(VLOOKUP(T1579,'Tablas de calculos'!$AV$16:$AY$24,4),"")</f>
        <v>Débil</v>
      </c>
      <c r="V1579" s="232" t="s">
        <v>576</v>
      </c>
      <c r="W1579" s="232" t="s">
        <v>578</v>
      </c>
      <c r="X1579" s="123" t="str">
        <f t="shared" si="103"/>
        <v>DébilNo disminuyeDirectamente</v>
      </c>
      <c r="Y1579" s="208" t="str">
        <f>IFERROR(VLOOKUP(X1579,'Tablas de calculos'!$AZ$4:$BE$11,5,FALSE),"")</f>
        <v/>
      </c>
      <c r="Z1579" s="208" t="str">
        <f>IFERROR(VLOOKUP(X1579,'Tablas de calculos'!$AZ$4:$BE$11,6,FALSE),"")</f>
        <v/>
      </c>
    </row>
    <row r="1580" spans="1:26" ht="105" x14ac:dyDescent="0.25">
      <c r="A1580" s="232" t="s">
        <v>1200</v>
      </c>
      <c r="B1580" s="137">
        <v>87</v>
      </c>
      <c r="C1580" s="205" t="str">
        <f>+VLOOKUP(Tabla9[[#This Row],[Cod. Riesgo]],Tabla_Riesgos[[Número]:[Tipo de Riesgo]],6,FALSE)</f>
        <v>Operativo</v>
      </c>
      <c r="D1580" s="290" t="s">
        <v>26</v>
      </c>
      <c r="E1580" s="291" t="s">
        <v>840</v>
      </c>
      <c r="F1580" s="292">
        <v>87.01</v>
      </c>
      <c r="G1580" s="293" t="s">
        <v>354</v>
      </c>
      <c r="H1580" s="473"/>
      <c r="I1580" s="232"/>
      <c r="J1580" s="232"/>
      <c r="K1580" s="232"/>
      <c r="L1580" s="232"/>
      <c r="M1580" s="232"/>
      <c r="N1580" s="232"/>
      <c r="O1580" s="232"/>
      <c r="P1580" s="123">
        <f t="shared" si="100"/>
        <v>0</v>
      </c>
      <c r="Q1580" s="208" t="str">
        <f t="shared" si="101"/>
        <v>Debil</v>
      </c>
      <c r="R1580" s="232" t="s">
        <v>516</v>
      </c>
      <c r="S1580" s="224" t="str">
        <f t="shared" si="102"/>
        <v>DebilFuerte</v>
      </c>
      <c r="T1580" s="224">
        <f>IFERROR(VLOOKUP(S1580,'Tablas de calculos'!$AU$16:$AV$24,2,FALSE),"")</f>
        <v>7</v>
      </c>
      <c r="U1580" s="208" t="str">
        <f>IFERROR(VLOOKUP(T1580,'Tablas de calculos'!$AV$16:$AY$24,4),"")</f>
        <v>Débil</v>
      </c>
      <c r="V1580" s="232" t="s">
        <v>576</v>
      </c>
      <c r="W1580" s="232" t="s">
        <v>578</v>
      </c>
      <c r="X1580" s="123" t="str">
        <f t="shared" si="103"/>
        <v>DébilNo disminuyeDirectamente</v>
      </c>
      <c r="Y1580" s="208" t="str">
        <f>IFERROR(VLOOKUP(X1580,'Tablas de calculos'!$AZ$4:$BE$11,5,FALSE),"")</f>
        <v/>
      </c>
      <c r="Z1580" s="208" t="str">
        <f>IFERROR(VLOOKUP(X1580,'Tablas de calculos'!$AZ$4:$BE$11,6,FALSE),"")</f>
        <v/>
      </c>
    </row>
    <row r="1581" spans="1:26" ht="45" x14ac:dyDescent="0.25">
      <c r="A1581" s="232" t="s">
        <v>1200</v>
      </c>
      <c r="B1581" s="137">
        <v>87</v>
      </c>
      <c r="C1581" s="205" t="str">
        <f>+VLOOKUP(Tabla9[[#This Row],[Cod. Riesgo]],Tabla_Riesgos[[Número]:[Tipo de Riesgo]],6,FALSE)</f>
        <v>Operativo</v>
      </c>
      <c r="D1581" s="290" t="s">
        <v>26</v>
      </c>
      <c r="E1581" s="291" t="s">
        <v>840</v>
      </c>
      <c r="F1581" s="292">
        <v>87.02</v>
      </c>
      <c r="G1581" s="293" t="s">
        <v>348</v>
      </c>
      <c r="H1581" s="473"/>
      <c r="I1581" s="232"/>
      <c r="J1581" s="232"/>
      <c r="K1581" s="232"/>
      <c r="L1581" s="232"/>
      <c r="M1581" s="232"/>
      <c r="N1581" s="232"/>
      <c r="O1581" s="232"/>
      <c r="P1581" s="123">
        <f t="shared" si="100"/>
        <v>0</v>
      </c>
      <c r="Q1581" s="208" t="str">
        <f t="shared" si="101"/>
        <v>Debil</v>
      </c>
      <c r="R1581" s="232" t="s">
        <v>516</v>
      </c>
      <c r="S1581" s="224" t="str">
        <f t="shared" si="102"/>
        <v>DebilFuerte</v>
      </c>
      <c r="T1581" s="224">
        <f>IFERROR(VLOOKUP(S1581,'Tablas de calculos'!$AU$16:$AV$24,2,FALSE),"")</f>
        <v>7</v>
      </c>
      <c r="U1581" s="208" t="str">
        <f>IFERROR(VLOOKUP(T1581,'Tablas de calculos'!$AV$16:$AY$24,4),"")</f>
        <v>Débil</v>
      </c>
      <c r="V1581" s="232" t="s">
        <v>576</v>
      </c>
      <c r="W1581" s="232" t="s">
        <v>578</v>
      </c>
      <c r="X1581" s="123" t="str">
        <f t="shared" si="103"/>
        <v>DébilNo disminuyeDirectamente</v>
      </c>
      <c r="Y1581" s="208" t="str">
        <f>IFERROR(VLOOKUP(X1581,'Tablas de calculos'!$AZ$4:$BE$11,5,FALSE),"")</f>
        <v/>
      </c>
      <c r="Z1581" s="208" t="str">
        <f>IFERROR(VLOOKUP(X1581,'Tablas de calculos'!$AZ$4:$BE$11,6,FALSE),"")</f>
        <v/>
      </c>
    </row>
    <row r="1582" spans="1:26" ht="60" x14ac:dyDescent="0.25">
      <c r="A1582" s="232" t="s">
        <v>1200</v>
      </c>
      <c r="B1582" s="137">
        <v>88</v>
      </c>
      <c r="C1582" s="205" t="str">
        <f>+VLOOKUP(Tabla9[[#This Row],[Cod. Riesgo]],Tabla_Riesgos[[Número]:[Tipo de Riesgo]],6,FALSE)</f>
        <v>Seguridad de la Información</v>
      </c>
      <c r="D1582" s="290" t="s">
        <v>26</v>
      </c>
      <c r="E1582" s="291" t="s">
        <v>1148</v>
      </c>
      <c r="F1582" s="292">
        <v>88.01</v>
      </c>
      <c r="G1582" s="293" t="s">
        <v>347</v>
      </c>
      <c r="H1582" s="473"/>
      <c r="I1582" s="232"/>
      <c r="J1582" s="232"/>
      <c r="K1582" s="232"/>
      <c r="L1582" s="232"/>
      <c r="M1582" s="232"/>
      <c r="N1582" s="232"/>
      <c r="O1582" s="232"/>
      <c r="P1582" s="123">
        <f t="shared" si="100"/>
        <v>0</v>
      </c>
      <c r="Q1582" s="208" t="str">
        <f t="shared" si="101"/>
        <v>Debil</v>
      </c>
      <c r="R1582" s="232" t="s">
        <v>516</v>
      </c>
      <c r="S1582" s="224" t="str">
        <f t="shared" si="102"/>
        <v>DebilFuerte</v>
      </c>
      <c r="T1582" s="224">
        <f>IFERROR(VLOOKUP(S1582,'Tablas de calculos'!$AU$16:$AV$24,2,FALSE),"")</f>
        <v>7</v>
      </c>
      <c r="U1582" s="208" t="str">
        <f>IFERROR(VLOOKUP(T1582,'Tablas de calculos'!$AV$16:$AY$24,4),"")</f>
        <v>Débil</v>
      </c>
      <c r="V1582" s="232" t="s">
        <v>576</v>
      </c>
      <c r="W1582" s="232" t="s">
        <v>578</v>
      </c>
      <c r="X1582" s="123" t="str">
        <f t="shared" si="103"/>
        <v>DébilNo disminuyeDirectamente</v>
      </c>
      <c r="Y1582" s="208" t="str">
        <f>IFERROR(VLOOKUP(X1582,'Tablas de calculos'!$AZ$4:$BE$11,5,FALSE),"")</f>
        <v/>
      </c>
      <c r="Z1582" s="208" t="str">
        <f>IFERROR(VLOOKUP(X1582,'Tablas de calculos'!$AZ$4:$BE$11,6,FALSE),"")</f>
        <v/>
      </c>
    </row>
    <row r="1583" spans="1:26" ht="60" x14ac:dyDescent="0.25">
      <c r="A1583" s="232" t="s">
        <v>1200</v>
      </c>
      <c r="B1583" s="137">
        <v>88</v>
      </c>
      <c r="C1583" s="205" t="str">
        <f>+VLOOKUP(Tabla9[[#This Row],[Cod. Riesgo]],Tabla_Riesgos[[Número]:[Tipo de Riesgo]],6,FALSE)</f>
        <v>Seguridad de la Información</v>
      </c>
      <c r="D1583" s="290" t="s">
        <v>26</v>
      </c>
      <c r="E1583" s="291" t="s">
        <v>1148</v>
      </c>
      <c r="F1583" s="292">
        <v>88.02</v>
      </c>
      <c r="G1583" s="293" t="s">
        <v>347</v>
      </c>
      <c r="H1583" s="473"/>
      <c r="I1583" s="232"/>
      <c r="J1583" s="232"/>
      <c r="K1583" s="232"/>
      <c r="L1583" s="232"/>
      <c r="M1583" s="232"/>
      <c r="N1583" s="232"/>
      <c r="O1583" s="232"/>
      <c r="P1583" s="123">
        <f t="shared" si="100"/>
        <v>0</v>
      </c>
      <c r="Q1583" s="208" t="str">
        <f t="shared" si="101"/>
        <v>Debil</v>
      </c>
      <c r="R1583" s="232" t="s">
        <v>516</v>
      </c>
      <c r="S1583" s="224" t="str">
        <f t="shared" si="102"/>
        <v>DebilFuerte</v>
      </c>
      <c r="T1583" s="224">
        <f>IFERROR(VLOOKUP(S1583,'Tablas de calculos'!$AU$16:$AV$24,2,FALSE),"")</f>
        <v>7</v>
      </c>
      <c r="U1583" s="208" t="str">
        <f>IFERROR(VLOOKUP(T1583,'Tablas de calculos'!$AV$16:$AY$24,4),"")</f>
        <v>Débil</v>
      </c>
      <c r="V1583" s="232" t="s">
        <v>576</v>
      </c>
      <c r="W1583" s="232" t="s">
        <v>578</v>
      </c>
      <c r="X1583" s="123" t="str">
        <f t="shared" si="103"/>
        <v>DébilNo disminuyeDirectamente</v>
      </c>
      <c r="Y1583" s="208" t="str">
        <f>IFERROR(VLOOKUP(X1583,'Tablas de calculos'!$AZ$4:$BE$11,5,FALSE),"")</f>
        <v/>
      </c>
      <c r="Z1583" s="208" t="str">
        <f>IFERROR(VLOOKUP(X1583,'Tablas de calculos'!$AZ$4:$BE$11,6,FALSE),"")</f>
        <v/>
      </c>
    </row>
    <row r="1584" spans="1:26" ht="75" x14ac:dyDescent="0.25">
      <c r="A1584" s="232" t="s">
        <v>1200</v>
      </c>
      <c r="B1584" s="137">
        <v>88</v>
      </c>
      <c r="C1584" s="205" t="str">
        <f>+VLOOKUP(Tabla9[[#This Row],[Cod. Riesgo]],Tabla_Riesgos[[Número]:[Tipo de Riesgo]],6,FALSE)</f>
        <v>Seguridad de la Información</v>
      </c>
      <c r="D1584" s="290" t="s">
        <v>26</v>
      </c>
      <c r="E1584" s="291" t="s">
        <v>1148</v>
      </c>
      <c r="F1584" s="292">
        <v>88.03</v>
      </c>
      <c r="G1584" s="293" t="s">
        <v>355</v>
      </c>
      <c r="H1584" s="473"/>
      <c r="I1584" s="232"/>
      <c r="J1584" s="232"/>
      <c r="K1584" s="232"/>
      <c r="L1584" s="232"/>
      <c r="M1584" s="232"/>
      <c r="N1584" s="232"/>
      <c r="O1584" s="232"/>
      <c r="P1584" s="123">
        <f t="shared" si="100"/>
        <v>0</v>
      </c>
      <c r="Q1584" s="208" t="str">
        <f t="shared" si="101"/>
        <v>Debil</v>
      </c>
      <c r="R1584" s="232" t="s">
        <v>516</v>
      </c>
      <c r="S1584" s="224" t="str">
        <f t="shared" si="102"/>
        <v>DebilFuerte</v>
      </c>
      <c r="T1584" s="224">
        <f>IFERROR(VLOOKUP(S1584,'Tablas de calculos'!$AU$16:$AV$24,2,FALSE),"")</f>
        <v>7</v>
      </c>
      <c r="U1584" s="208" t="str">
        <f>IFERROR(VLOOKUP(T1584,'Tablas de calculos'!$AV$16:$AY$24,4),"")</f>
        <v>Débil</v>
      </c>
      <c r="V1584" s="232" t="s">
        <v>576</v>
      </c>
      <c r="W1584" s="232" t="s">
        <v>578</v>
      </c>
      <c r="X1584" s="123" t="str">
        <f t="shared" si="103"/>
        <v>DébilNo disminuyeDirectamente</v>
      </c>
      <c r="Y1584" s="208" t="str">
        <f>IFERROR(VLOOKUP(X1584,'Tablas de calculos'!$AZ$4:$BE$11,5,FALSE),"")</f>
        <v/>
      </c>
      <c r="Z1584" s="208" t="str">
        <f>IFERROR(VLOOKUP(X1584,'Tablas de calculos'!$AZ$4:$BE$11,6,FALSE),"")</f>
        <v/>
      </c>
    </row>
    <row r="1585" spans="1:26" ht="45" x14ac:dyDescent="0.25">
      <c r="A1585" s="232" t="s">
        <v>1200</v>
      </c>
      <c r="B1585" s="137">
        <v>89</v>
      </c>
      <c r="C1585" s="205" t="str">
        <f>+VLOOKUP(Tabla9[[#This Row],[Cod. Riesgo]],Tabla_Riesgos[[Número]:[Tipo de Riesgo]],6,FALSE)</f>
        <v>Operativo</v>
      </c>
      <c r="D1585" s="290" t="s">
        <v>26</v>
      </c>
      <c r="E1585" s="291" t="s">
        <v>1149</v>
      </c>
      <c r="F1585" s="292">
        <v>89.01</v>
      </c>
      <c r="G1585" s="293" t="s">
        <v>356</v>
      </c>
      <c r="H1585" s="473"/>
      <c r="I1585" s="232"/>
      <c r="J1585" s="232"/>
      <c r="K1585" s="232"/>
      <c r="L1585" s="232"/>
      <c r="M1585" s="232"/>
      <c r="N1585" s="232"/>
      <c r="O1585" s="232"/>
      <c r="P1585" s="123">
        <f t="shared" si="100"/>
        <v>0</v>
      </c>
      <c r="Q1585" s="208" t="str">
        <f t="shared" si="101"/>
        <v>Debil</v>
      </c>
      <c r="R1585" s="232" t="s">
        <v>516</v>
      </c>
      <c r="S1585" s="224" t="str">
        <f t="shared" si="102"/>
        <v>DebilFuerte</v>
      </c>
      <c r="T1585" s="224">
        <f>IFERROR(VLOOKUP(S1585,'Tablas de calculos'!$AU$16:$AV$24,2,FALSE),"")</f>
        <v>7</v>
      </c>
      <c r="U1585" s="208" t="str">
        <f>IFERROR(VLOOKUP(T1585,'Tablas de calculos'!$AV$16:$AY$24,4),"")</f>
        <v>Débil</v>
      </c>
      <c r="V1585" s="232" t="s">
        <v>576</v>
      </c>
      <c r="W1585" s="232" t="s">
        <v>578</v>
      </c>
      <c r="X1585" s="123" t="str">
        <f t="shared" si="103"/>
        <v>DébilNo disminuyeDirectamente</v>
      </c>
      <c r="Y1585" s="208" t="str">
        <f>IFERROR(VLOOKUP(X1585,'Tablas de calculos'!$AZ$4:$BE$11,5,FALSE),"")</f>
        <v/>
      </c>
      <c r="Z1585" s="208" t="str">
        <f>IFERROR(VLOOKUP(X1585,'Tablas de calculos'!$AZ$4:$BE$11,6,FALSE),"")</f>
        <v/>
      </c>
    </row>
    <row r="1586" spans="1:26" ht="135" x14ac:dyDescent="0.25">
      <c r="A1586" s="232" t="s">
        <v>1200</v>
      </c>
      <c r="B1586" s="137">
        <v>89</v>
      </c>
      <c r="C1586" s="205" t="str">
        <f>+VLOOKUP(Tabla9[[#This Row],[Cod. Riesgo]],Tabla_Riesgos[[Número]:[Tipo de Riesgo]],6,FALSE)</f>
        <v>Operativo</v>
      </c>
      <c r="D1586" s="290" t="s">
        <v>26</v>
      </c>
      <c r="E1586" s="291" t="s">
        <v>1149</v>
      </c>
      <c r="F1586" s="292">
        <v>89.02</v>
      </c>
      <c r="G1586" s="293" t="s">
        <v>357</v>
      </c>
      <c r="H1586" s="473"/>
      <c r="I1586" s="232"/>
      <c r="J1586" s="232"/>
      <c r="K1586" s="232"/>
      <c r="L1586" s="232"/>
      <c r="M1586" s="232"/>
      <c r="N1586" s="232"/>
      <c r="O1586" s="232"/>
      <c r="P1586" s="123">
        <f t="shared" si="100"/>
        <v>0</v>
      </c>
      <c r="Q1586" s="208" t="str">
        <f t="shared" si="101"/>
        <v>Debil</v>
      </c>
      <c r="R1586" s="232" t="s">
        <v>516</v>
      </c>
      <c r="S1586" s="224" t="str">
        <f t="shared" si="102"/>
        <v>DebilFuerte</v>
      </c>
      <c r="T1586" s="224">
        <f>IFERROR(VLOOKUP(S1586,'Tablas de calculos'!$AU$16:$AV$24,2,FALSE),"")</f>
        <v>7</v>
      </c>
      <c r="U1586" s="208" t="str">
        <f>IFERROR(VLOOKUP(T1586,'Tablas de calculos'!$AV$16:$AY$24,4),"")</f>
        <v>Débil</v>
      </c>
      <c r="V1586" s="232" t="s">
        <v>576</v>
      </c>
      <c r="W1586" s="232" t="s">
        <v>578</v>
      </c>
      <c r="X1586" s="123" t="str">
        <f t="shared" si="103"/>
        <v>DébilNo disminuyeDirectamente</v>
      </c>
      <c r="Y1586" s="208" t="str">
        <f>IFERROR(VLOOKUP(X1586,'Tablas de calculos'!$AZ$4:$BE$11,5,FALSE),"")</f>
        <v/>
      </c>
      <c r="Z1586" s="208" t="str">
        <f>IFERROR(VLOOKUP(X1586,'Tablas de calculos'!$AZ$4:$BE$11,6,FALSE),"")</f>
        <v/>
      </c>
    </row>
    <row r="1587" spans="1:26" ht="45" x14ac:dyDescent="0.25">
      <c r="A1587" s="232" t="s">
        <v>1200</v>
      </c>
      <c r="B1587" s="137">
        <v>89</v>
      </c>
      <c r="C1587" s="205" t="str">
        <f>+VLOOKUP(Tabla9[[#This Row],[Cod. Riesgo]],Tabla_Riesgos[[Número]:[Tipo de Riesgo]],6,FALSE)</f>
        <v>Operativo</v>
      </c>
      <c r="D1587" s="290" t="s">
        <v>26</v>
      </c>
      <c r="E1587" s="291" t="s">
        <v>1149</v>
      </c>
      <c r="F1587" s="292">
        <v>89.03</v>
      </c>
      <c r="G1587" s="293" t="s">
        <v>358</v>
      </c>
      <c r="H1587" s="473"/>
      <c r="I1587" s="232"/>
      <c r="J1587" s="232"/>
      <c r="K1587" s="232"/>
      <c r="L1587" s="232"/>
      <c r="M1587" s="232"/>
      <c r="N1587" s="232"/>
      <c r="O1587" s="232"/>
      <c r="P1587" s="123">
        <f t="shared" si="100"/>
        <v>0</v>
      </c>
      <c r="Q1587" s="208" t="str">
        <f t="shared" si="101"/>
        <v>Debil</v>
      </c>
      <c r="R1587" s="232" t="s">
        <v>516</v>
      </c>
      <c r="S1587" s="224" t="str">
        <f t="shared" si="102"/>
        <v>DebilFuerte</v>
      </c>
      <c r="T1587" s="224">
        <f>IFERROR(VLOOKUP(S1587,'Tablas de calculos'!$AU$16:$AV$24,2,FALSE),"")</f>
        <v>7</v>
      </c>
      <c r="U1587" s="208" t="str">
        <f>IFERROR(VLOOKUP(T1587,'Tablas de calculos'!$AV$16:$AY$24,4),"")</f>
        <v>Débil</v>
      </c>
      <c r="V1587" s="232" t="s">
        <v>576</v>
      </c>
      <c r="W1587" s="232" t="s">
        <v>578</v>
      </c>
      <c r="X1587" s="123" t="str">
        <f t="shared" si="103"/>
        <v>DébilNo disminuyeDirectamente</v>
      </c>
      <c r="Y1587" s="208" t="str">
        <f>IFERROR(VLOOKUP(X1587,'Tablas de calculos'!$AZ$4:$BE$11,5,FALSE),"")</f>
        <v/>
      </c>
      <c r="Z1587" s="208" t="str">
        <f>IFERROR(VLOOKUP(X1587,'Tablas de calculos'!$AZ$4:$BE$11,6,FALSE),"")</f>
        <v/>
      </c>
    </row>
    <row r="1588" spans="1:26" ht="120" x14ac:dyDescent="0.25">
      <c r="A1588" s="232" t="s">
        <v>1200</v>
      </c>
      <c r="B1588" s="137">
        <v>89</v>
      </c>
      <c r="C1588" s="205" t="str">
        <f>+VLOOKUP(Tabla9[[#This Row],[Cod. Riesgo]],Tabla_Riesgos[[Número]:[Tipo de Riesgo]],6,FALSE)</f>
        <v>Operativo</v>
      </c>
      <c r="D1588" s="290" t="s">
        <v>26</v>
      </c>
      <c r="E1588" s="291" t="s">
        <v>1149</v>
      </c>
      <c r="F1588" s="292">
        <v>89.04</v>
      </c>
      <c r="G1588" s="293" t="s">
        <v>359</v>
      </c>
      <c r="H1588" s="473"/>
      <c r="I1588" s="232"/>
      <c r="J1588" s="232"/>
      <c r="K1588" s="232"/>
      <c r="L1588" s="232"/>
      <c r="M1588" s="232"/>
      <c r="N1588" s="232"/>
      <c r="O1588" s="232"/>
      <c r="P1588" s="123">
        <f t="shared" si="100"/>
        <v>0</v>
      </c>
      <c r="Q1588" s="208" t="str">
        <f t="shared" si="101"/>
        <v>Debil</v>
      </c>
      <c r="R1588" s="232" t="s">
        <v>516</v>
      </c>
      <c r="S1588" s="224" t="str">
        <f t="shared" si="102"/>
        <v>DebilFuerte</v>
      </c>
      <c r="T1588" s="224">
        <f>IFERROR(VLOOKUP(S1588,'Tablas de calculos'!$AU$16:$AV$24,2,FALSE),"")</f>
        <v>7</v>
      </c>
      <c r="U1588" s="208" t="str">
        <f>IFERROR(VLOOKUP(T1588,'Tablas de calculos'!$AV$16:$AY$24,4),"")</f>
        <v>Débil</v>
      </c>
      <c r="V1588" s="232" t="s">
        <v>576</v>
      </c>
      <c r="W1588" s="232" t="s">
        <v>578</v>
      </c>
      <c r="X1588" s="123" t="str">
        <f t="shared" si="103"/>
        <v>DébilNo disminuyeDirectamente</v>
      </c>
      <c r="Y1588" s="208" t="str">
        <f>IFERROR(VLOOKUP(X1588,'Tablas de calculos'!$AZ$4:$BE$11,5,FALSE),"")</f>
        <v/>
      </c>
      <c r="Z1588" s="208" t="str">
        <f>IFERROR(VLOOKUP(X1588,'Tablas de calculos'!$AZ$4:$BE$11,6,FALSE),"")</f>
        <v/>
      </c>
    </row>
    <row r="1589" spans="1:26" ht="45" x14ac:dyDescent="0.25">
      <c r="A1589" s="232" t="s">
        <v>1200</v>
      </c>
      <c r="B1589" s="137">
        <v>105</v>
      </c>
      <c r="C1589" s="205" t="str">
        <f>+VLOOKUP(Tabla9[[#This Row],[Cod. Riesgo]],Tabla_Riesgos[[Número]:[Tipo de Riesgo]],6,FALSE)</f>
        <v>Operativo</v>
      </c>
      <c r="D1589" s="290" t="s">
        <v>33</v>
      </c>
      <c r="E1589" s="291" t="s">
        <v>693</v>
      </c>
      <c r="F1589" s="292"/>
      <c r="G1589" s="293" t="s">
        <v>1239</v>
      </c>
      <c r="H1589" s="473" t="s">
        <v>544</v>
      </c>
      <c r="I1589" s="232" t="s">
        <v>486</v>
      </c>
      <c r="J1589" s="232" t="s">
        <v>491</v>
      </c>
      <c r="K1589" s="232" t="s">
        <v>494</v>
      </c>
      <c r="L1589" s="232" t="s">
        <v>499</v>
      </c>
      <c r="M1589" s="232" t="s">
        <v>503</v>
      </c>
      <c r="N1589" s="232" t="s">
        <v>508</v>
      </c>
      <c r="O1589" s="232" t="s">
        <v>512</v>
      </c>
      <c r="P1589" s="123">
        <f t="shared" si="100"/>
        <v>80</v>
      </c>
      <c r="Q1589" s="208" t="str">
        <f t="shared" si="101"/>
        <v>Debil</v>
      </c>
      <c r="R1589" s="232" t="s">
        <v>516</v>
      </c>
      <c r="S1589" s="224" t="str">
        <f t="shared" si="102"/>
        <v>DebilFuerte</v>
      </c>
      <c r="T1589" s="224">
        <f>IFERROR(VLOOKUP(S1589,'Tablas de calculos'!$AU$16:$AV$24,2,FALSE),"")</f>
        <v>7</v>
      </c>
      <c r="U1589" s="208" t="str">
        <f>IFERROR(VLOOKUP(T1589,'Tablas de calculos'!$AV$16:$AY$24,4),"")</f>
        <v>Débil</v>
      </c>
      <c r="V1589" s="232" t="s">
        <v>578</v>
      </c>
      <c r="W1589" s="232" t="s">
        <v>578</v>
      </c>
      <c r="X1589" s="123" t="str">
        <f t="shared" si="103"/>
        <v>DébilDirectamenteDirectamente</v>
      </c>
      <c r="Y1589" s="208" t="str">
        <f>IFERROR(VLOOKUP(X1589,'Tablas de calculos'!$AZ$4:$BE$11,5,FALSE),"")</f>
        <v/>
      </c>
      <c r="Z1589" s="208" t="str">
        <f>IFERROR(VLOOKUP(X1589,'Tablas de calculos'!$AZ$4:$BE$11,6,FALSE),"")</f>
        <v/>
      </c>
    </row>
    <row r="1590" spans="1:26" ht="60" x14ac:dyDescent="0.25">
      <c r="A1590" s="232" t="s">
        <v>1200</v>
      </c>
      <c r="B1590" s="137">
        <v>106</v>
      </c>
      <c r="C1590" s="205" t="str">
        <f>+VLOOKUP(Tabla9[[#This Row],[Cod. Riesgo]],Tabla_Riesgos[[Número]:[Tipo de Riesgo]],6,FALSE)</f>
        <v>Operativo</v>
      </c>
      <c r="D1590" s="290" t="s">
        <v>33</v>
      </c>
      <c r="E1590" s="291" t="s">
        <v>695</v>
      </c>
      <c r="F1590" s="292"/>
      <c r="G1590" s="293" t="s">
        <v>1240</v>
      </c>
      <c r="H1590" s="473" t="s">
        <v>544</v>
      </c>
      <c r="I1590" s="232" t="s">
        <v>486</v>
      </c>
      <c r="J1590" s="232" t="s">
        <v>491</v>
      </c>
      <c r="K1590" s="232" t="s">
        <v>494</v>
      </c>
      <c r="L1590" s="232" t="s">
        <v>499</v>
      </c>
      <c r="M1590" s="232" t="s">
        <v>503</v>
      </c>
      <c r="N1590" s="232" t="s">
        <v>508</v>
      </c>
      <c r="O1590" s="232" t="s">
        <v>512</v>
      </c>
      <c r="P1590" s="123">
        <f t="shared" si="100"/>
        <v>80</v>
      </c>
      <c r="Q1590" s="208" t="str">
        <f t="shared" si="101"/>
        <v>Debil</v>
      </c>
      <c r="R1590" s="232" t="s">
        <v>516</v>
      </c>
      <c r="S1590" s="224" t="str">
        <f t="shared" si="102"/>
        <v>DebilFuerte</v>
      </c>
      <c r="T1590" s="224">
        <f>IFERROR(VLOOKUP(S1590,'Tablas de calculos'!$AU$16:$AV$24,2,FALSE),"")</f>
        <v>7</v>
      </c>
      <c r="U1590" s="208" t="str">
        <f>IFERROR(VLOOKUP(T1590,'Tablas de calculos'!$AV$16:$AY$24,4),"")</f>
        <v>Débil</v>
      </c>
      <c r="V1590" s="232" t="s">
        <v>578</v>
      </c>
      <c r="W1590" s="232" t="s">
        <v>578</v>
      </c>
      <c r="X1590" s="123" t="str">
        <f t="shared" si="103"/>
        <v>DébilDirectamenteDirectamente</v>
      </c>
      <c r="Y1590" s="208" t="str">
        <f>IFERROR(VLOOKUP(X1590,'Tablas de calculos'!$AZ$4:$BE$11,5,FALSE),"")</f>
        <v/>
      </c>
      <c r="Z1590" s="208" t="str">
        <f>IFERROR(VLOOKUP(X1590,'Tablas de calculos'!$AZ$4:$BE$11,6,FALSE),"")</f>
        <v/>
      </c>
    </row>
    <row r="1591" spans="1:26" ht="75" x14ac:dyDescent="0.25">
      <c r="A1591" s="232" t="s">
        <v>1200</v>
      </c>
      <c r="B1591" s="137">
        <v>110</v>
      </c>
      <c r="C1591" s="205" t="str">
        <f>+VLOOKUP(Tabla9[[#This Row],[Cod. Riesgo]],Tabla_Riesgos[[Número]:[Tipo de Riesgo]],6,FALSE)</f>
        <v>Operativo</v>
      </c>
      <c r="D1591" s="290" t="s">
        <v>35</v>
      </c>
      <c r="E1591" s="291" t="s">
        <v>699</v>
      </c>
      <c r="F1591" s="292"/>
      <c r="G1591" s="293" t="s">
        <v>1241</v>
      </c>
      <c r="H1591" s="473" t="s">
        <v>544</v>
      </c>
      <c r="I1591" s="232" t="s">
        <v>486</v>
      </c>
      <c r="J1591" s="232" t="s">
        <v>490</v>
      </c>
      <c r="K1591" s="232" t="s">
        <v>494</v>
      </c>
      <c r="L1591" s="232" t="s">
        <v>499</v>
      </c>
      <c r="M1591" s="232" t="s">
        <v>503</v>
      </c>
      <c r="N1591" s="232" t="s">
        <v>508</v>
      </c>
      <c r="O1591" s="232" t="s">
        <v>512</v>
      </c>
      <c r="P1591" s="123">
        <f t="shared" si="100"/>
        <v>95</v>
      </c>
      <c r="Q1591" s="208" t="str">
        <f t="shared" si="101"/>
        <v>Moderado</v>
      </c>
      <c r="R1591" s="232" t="s">
        <v>516</v>
      </c>
      <c r="S1591" s="224" t="str">
        <f t="shared" si="102"/>
        <v>ModeradoFuerte</v>
      </c>
      <c r="T1591" s="224">
        <f>IFERROR(VLOOKUP(S1591,'Tablas de calculos'!$AU$16:$AV$24,2,FALSE),"")</f>
        <v>4</v>
      </c>
      <c r="U1591" s="208" t="str">
        <f>IFERROR(VLOOKUP(T1591,'Tablas de calculos'!$AV$16:$AY$24,4),"")</f>
        <v>Moderado</v>
      </c>
      <c r="V1591" s="232" t="s">
        <v>578</v>
      </c>
      <c r="W1591" s="232" t="s">
        <v>578</v>
      </c>
      <c r="X1591" s="123" t="str">
        <f t="shared" si="103"/>
        <v>ModeradoDirectamenteDirectamente</v>
      </c>
      <c r="Y1591" s="208">
        <f>IFERROR(VLOOKUP(X1591,'Tablas de calculos'!$AZ$4:$BE$11,5,FALSE),"")</f>
        <v>1</v>
      </c>
      <c r="Z1591" s="208">
        <f>IFERROR(VLOOKUP(X1591,'Tablas de calculos'!$AZ$4:$BE$11,6,FALSE),"")</f>
        <v>1</v>
      </c>
    </row>
    <row r="1592" spans="1:26" ht="60" x14ac:dyDescent="0.25">
      <c r="A1592" s="232" t="s">
        <v>1200</v>
      </c>
      <c r="B1592" s="137">
        <v>112</v>
      </c>
      <c r="C1592" s="205" t="str">
        <f>+VLOOKUP(Tabla9[[#This Row],[Cod. Riesgo]],Tabla_Riesgos[[Número]:[Tipo de Riesgo]],6,FALSE)</f>
        <v>Operativo</v>
      </c>
      <c r="D1592" s="290" t="s">
        <v>35</v>
      </c>
      <c r="E1592" s="291" t="s">
        <v>701</v>
      </c>
      <c r="F1592" s="292"/>
      <c r="G1592" s="293" t="s">
        <v>1242</v>
      </c>
      <c r="H1592" s="473" t="s">
        <v>544</v>
      </c>
      <c r="I1592" s="232" t="s">
        <v>486</v>
      </c>
      <c r="J1592" s="232" t="s">
        <v>490</v>
      </c>
      <c r="K1592" s="232" t="s">
        <v>494</v>
      </c>
      <c r="L1592" s="232" t="s">
        <v>499</v>
      </c>
      <c r="M1592" s="232" t="s">
        <v>503</v>
      </c>
      <c r="N1592" s="232" t="s">
        <v>508</v>
      </c>
      <c r="O1592" s="232" t="s">
        <v>512</v>
      </c>
      <c r="P1592" s="123">
        <f t="shared" si="100"/>
        <v>95</v>
      </c>
      <c r="Q1592" s="208" t="str">
        <f t="shared" si="101"/>
        <v>Moderado</v>
      </c>
      <c r="R1592" s="232" t="s">
        <v>516</v>
      </c>
      <c r="S1592" s="224" t="str">
        <f t="shared" si="102"/>
        <v>ModeradoFuerte</v>
      </c>
      <c r="T1592" s="224">
        <f>IFERROR(VLOOKUP(S1592,'Tablas de calculos'!$AU$16:$AV$24,2,FALSE),"")</f>
        <v>4</v>
      </c>
      <c r="U1592" s="208" t="str">
        <f>IFERROR(VLOOKUP(T1592,'Tablas de calculos'!$AV$16:$AY$24,4),"")</f>
        <v>Moderado</v>
      </c>
      <c r="V1592" s="232" t="s">
        <v>578</v>
      </c>
      <c r="W1592" s="232" t="s">
        <v>578</v>
      </c>
      <c r="X1592" s="123" t="str">
        <f t="shared" si="103"/>
        <v>ModeradoDirectamenteDirectamente</v>
      </c>
      <c r="Y1592" s="208">
        <f>IFERROR(VLOOKUP(X1592,'Tablas de calculos'!$AZ$4:$BE$11,5,FALSE),"")</f>
        <v>1</v>
      </c>
      <c r="Z1592" s="208">
        <f>IFERROR(VLOOKUP(X1592,'Tablas de calculos'!$AZ$4:$BE$11,6,FALSE),"")</f>
        <v>1</v>
      </c>
    </row>
    <row r="1593" spans="1:26" ht="30" x14ac:dyDescent="0.25">
      <c r="A1593" s="232" t="s">
        <v>1200</v>
      </c>
      <c r="B1593" s="137">
        <v>27</v>
      </c>
      <c r="C1593" s="205" t="str">
        <f>+VLOOKUP(Tabla9[[#This Row],[Cod. Riesgo]],Tabla_Riesgos[[Número]:[Tipo de Riesgo]],6,FALSE)</f>
        <v>Seguridad de la Información</v>
      </c>
      <c r="D1593" s="290" t="s">
        <v>12</v>
      </c>
      <c r="E1593" s="291" t="s">
        <v>661</v>
      </c>
      <c r="F1593" s="292"/>
      <c r="G1593" s="293"/>
      <c r="H1593" s="473"/>
      <c r="I1593" s="232"/>
      <c r="J1593" s="232"/>
      <c r="K1593" s="232"/>
      <c r="L1593" s="232"/>
      <c r="M1593" s="232"/>
      <c r="N1593" s="232"/>
      <c r="O1593" s="232"/>
      <c r="P1593" s="123">
        <f t="shared" si="100"/>
        <v>0</v>
      </c>
      <c r="Q1593" s="208" t="str">
        <f t="shared" si="101"/>
        <v>Debil</v>
      </c>
      <c r="R1593" s="232"/>
      <c r="S1593" s="224" t="str">
        <f t="shared" si="102"/>
        <v>Debil</v>
      </c>
      <c r="T1593" s="224" t="str">
        <f>IFERROR(VLOOKUP(S1593,'Tablas de calculos'!$AU$16:$AV$24,2,FALSE),"")</f>
        <v/>
      </c>
      <c r="U1593" s="208" t="str">
        <f>IFERROR(VLOOKUP(T1593,'Tablas de calculos'!$AV$16:$AY$24,4),"")</f>
        <v/>
      </c>
      <c r="V1593" s="232" t="s">
        <v>578</v>
      </c>
      <c r="W1593" s="232" t="s">
        <v>578</v>
      </c>
      <c r="X1593" s="123" t="str">
        <f t="shared" si="103"/>
        <v>DirectamenteDirectamente</v>
      </c>
      <c r="Y1593" s="208" t="str">
        <f>IFERROR(VLOOKUP(X1593,'Tablas de calculos'!$AZ$4:$BE$11,5,FALSE),"")</f>
        <v/>
      </c>
      <c r="Z1593" s="208" t="str">
        <f>IFERROR(VLOOKUP(X1593,'Tablas de calculos'!$AZ$4:$BE$11,6,FALSE),"")</f>
        <v/>
      </c>
    </row>
    <row r="1594" spans="1:26" ht="45" x14ac:dyDescent="0.25">
      <c r="A1594" s="232" t="s">
        <v>1200</v>
      </c>
      <c r="B1594" s="137">
        <v>132</v>
      </c>
      <c r="C1594" s="205" t="str">
        <f>+VLOOKUP(Tabla9[[#This Row],[Cod. Riesgo]],Tabla_Riesgos[[Número]:[Tipo de Riesgo]],6,FALSE)</f>
        <v xml:space="preserve">Continuidad del negocio </v>
      </c>
      <c r="D1594" s="290" t="s">
        <v>12</v>
      </c>
      <c r="E1594" s="291" t="s">
        <v>729</v>
      </c>
      <c r="F1594" s="292"/>
      <c r="G1594" s="293" t="s">
        <v>780</v>
      </c>
      <c r="H1594" s="473" t="s">
        <v>544</v>
      </c>
      <c r="I1594" s="232"/>
      <c r="J1594" s="232"/>
      <c r="K1594" s="232"/>
      <c r="L1594" s="232"/>
      <c r="M1594" s="232"/>
      <c r="N1594" s="232"/>
      <c r="O1594" s="232"/>
      <c r="P1594" s="123">
        <f t="shared" si="100"/>
        <v>0</v>
      </c>
      <c r="Q1594" s="208" t="str">
        <f t="shared" si="101"/>
        <v>Debil</v>
      </c>
      <c r="R1594" s="232" t="s">
        <v>516</v>
      </c>
      <c r="S1594" s="224" t="str">
        <f t="shared" si="102"/>
        <v>DebilFuerte</v>
      </c>
      <c r="T1594" s="224">
        <f>IFERROR(VLOOKUP(S1594,'Tablas de calculos'!$AU$16:$AV$24,2,FALSE),"")</f>
        <v>7</v>
      </c>
      <c r="U1594" s="208" t="str">
        <f>IFERROR(VLOOKUP(T1594,'Tablas de calculos'!$AV$16:$AY$24,4),"")</f>
        <v>Débil</v>
      </c>
      <c r="V1594" s="232" t="s">
        <v>576</v>
      </c>
      <c r="W1594" s="232" t="s">
        <v>578</v>
      </c>
      <c r="X1594" s="123" t="str">
        <f t="shared" si="103"/>
        <v>DébilNo disminuyeDirectamente</v>
      </c>
      <c r="Y1594" s="208" t="str">
        <f>IFERROR(VLOOKUP(X1594,'Tablas de calculos'!$AZ$4:$BE$11,5,FALSE),"")</f>
        <v/>
      </c>
      <c r="Z1594" s="208" t="str">
        <f>IFERROR(VLOOKUP(X1594,'Tablas de calculos'!$AZ$4:$BE$11,6,FALSE),"")</f>
        <v/>
      </c>
    </row>
    <row r="1595" spans="1:26" ht="45" x14ac:dyDescent="0.25">
      <c r="A1595" s="232" t="s">
        <v>1200</v>
      </c>
      <c r="B1595" s="137">
        <v>133</v>
      </c>
      <c r="C1595" s="205" t="str">
        <f>+VLOOKUP(Tabla9[[#This Row],[Cod. Riesgo]],Tabla_Riesgos[[Número]:[Tipo de Riesgo]],6,FALSE)</f>
        <v xml:space="preserve">Continuidad del negocio </v>
      </c>
      <c r="D1595" s="290" t="s">
        <v>102</v>
      </c>
      <c r="E1595" s="291" t="s">
        <v>772</v>
      </c>
      <c r="F1595" s="292"/>
      <c r="G1595" s="293"/>
      <c r="H1595" s="473"/>
      <c r="I1595" s="232"/>
      <c r="J1595" s="232"/>
      <c r="K1595" s="232"/>
      <c r="L1595" s="232"/>
      <c r="M1595" s="232"/>
      <c r="N1595" s="232"/>
      <c r="O1595" s="232"/>
      <c r="P1595" s="123">
        <f t="shared" si="100"/>
        <v>0</v>
      </c>
      <c r="Q1595" s="208" t="str">
        <f t="shared" si="101"/>
        <v>Debil</v>
      </c>
      <c r="R1595" s="232" t="s">
        <v>516</v>
      </c>
      <c r="S1595" s="224" t="str">
        <f t="shared" si="102"/>
        <v>DebilFuerte</v>
      </c>
      <c r="T1595" s="224">
        <f>IFERROR(VLOOKUP(S1595,'Tablas de calculos'!$AU$16:$AV$24,2,FALSE),"")</f>
        <v>7</v>
      </c>
      <c r="U1595" s="208" t="str">
        <f>IFERROR(VLOOKUP(T1595,'Tablas de calculos'!$AV$16:$AY$24,4),"")</f>
        <v>Débil</v>
      </c>
      <c r="V1595" s="232" t="s">
        <v>576</v>
      </c>
      <c r="W1595" s="232" t="s">
        <v>578</v>
      </c>
      <c r="X1595" s="123" t="str">
        <f t="shared" si="103"/>
        <v>DébilNo disminuyeDirectamente</v>
      </c>
      <c r="Y1595" s="208" t="str">
        <f>IFERROR(VLOOKUP(X1595,'Tablas de calculos'!$AZ$4:$BE$11,5,FALSE),"")</f>
        <v/>
      </c>
      <c r="Z1595" s="208" t="str">
        <f>IFERROR(VLOOKUP(X1595,'Tablas de calculos'!$AZ$4:$BE$11,6,FALSE),"")</f>
        <v/>
      </c>
    </row>
    <row r="1596" spans="1:26" ht="30" x14ac:dyDescent="0.25">
      <c r="A1596" s="232" t="s">
        <v>1200</v>
      </c>
      <c r="B1596" s="137">
        <v>134</v>
      </c>
      <c r="C1596" s="205" t="str">
        <f>+VLOOKUP(Tabla9[[#This Row],[Cod. Riesgo]],Tabla_Riesgos[[Número]:[Tipo de Riesgo]],6,FALSE)</f>
        <v xml:space="preserve">Continuidad del negocio </v>
      </c>
      <c r="D1596" s="290" t="s">
        <v>38</v>
      </c>
      <c r="E1596" s="291" t="s">
        <v>726</v>
      </c>
      <c r="F1596" s="292"/>
      <c r="G1596" s="293" t="s">
        <v>781</v>
      </c>
      <c r="H1596" s="473" t="s">
        <v>544</v>
      </c>
      <c r="I1596" s="232"/>
      <c r="J1596" s="232"/>
      <c r="K1596" s="232"/>
      <c r="L1596" s="232"/>
      <c r="M1596" s="232"/>
      <c r="N1596" s="232"/>
      <c r="O1596" s="232"/>
      <c r="P1596" s="123">
        <f t="shared" si="100"/>
        <v>0</v>
      </c>
      <c r="Q1596" s="208" t="str">
        <f t="shared" si="101"/>
        <v>Debil</v>
      </c>
      <c r="R1596" s="232" t="s">
        <v>516</v>
      </c>
      <c r="S1596" s="224" t="str">
        <f t="shared" si="102"/>
        <v>DebilFuerte</v>
      </c>
      <c r="T1596" s="224">
        <f>IFERROR(VLOOKUP(S1596,'Tablas de calculos'!$AU$16:$AV$24,2,FALSE),"")</f>
        <v>7</v>
      </c>
      <c r="U1596" s="208" t="str">
        <f>IFERROR(VLOOKUP(T1596,'Tablas de calculos'!$AV$16:$AY$24,4),"")</f>
        <v>Débil</v>
      </c>
      <c r="V1596" s="232" t="s">
        <v>576</v>
      </c>
      <c r="W1596" s="232" t="s">
        <v>578</v>
      </c>
      <c r="X1596" s="123" t="str">
        <f t="shared" si="103"/>
        <v>DébilNo disminuyeDirectamente</v>
      </c>
      <c r="Y1596" s="208" t="str">
        <f>IFERROR(VLOOKUP(X1596,'Tablas de calculos'!$AZ$4:$BE$11,5,FALSE),"")</f>
        <v/>
      </c>
      <c r="Z1596" s="208" t="str">
        <f>IFERROR(VLOOKUP(X1596,'Tablas de calculos'!$AZ$4:$BE$11,6,FALSE),"")</f>
        <v/>
      </c>
    </row>
    <row r="1597" spans="1:26" ht="30" x14ac:dyDescent="0.25">
      <c r="A1597" s="232" t="s">
        <v>1200</v>
      </c>
      <c r="B1597" s="137">
        <v>135</v>
      </c>
      <c r="C1597" s="205" t="str">
        <f>+VLOOKUP(Tabla9[[#This Row],[Cod. Riesgo]],Tabla_Riesgos[[Número]:[Tipo de Riesgo]],6,FALSE)</f>
        <v xml:space="preserve">Continuidad del negocio </v>
      </c>
      <c r="D1597" s="290" t="s">
        <v>43</v>
      </c>
      <c r="E1597" s="291" t="s">
        <v>730</v>
      </c>
      <c r="F1597" s="292"/>
      <c r="G1597" s="293" t="s">
        <v>782</v>
      </c>
      <c r="H1597" s="473" t="s">
        <v>544</v>
      </c>
      <c r="I1597" s="232"/>
      <c r="J1597" s="232"/>
      <c r="K1597" s="232"/>
      <c r="L1597" s="232"/>
      <c r="M1597" s="232"/>
      <c r="N1597" s="232"/>
      <c r="O1597" s="232"/>
      <c r="P1597" s="123">
        <f t="shared" si="100"/>
        <v>0</v>
      </c>
      <c r="Q1597" s="208" t="str">
        <f t="shared" si="101"/>
        <v>Debil</v>
      </c>
      <c r="R1597" s="232" t="s">
        <v>516</v>
      </c>
      <c r="S1597" s="224" t="str">
        <f t="shared" si="102"/>
        <v>DebilFuerte</v>
      </c>
      <c r="T1597" s="224">
        <f>IFERROR(VLOOKUP(S1597,'Tablas de calculos'!$AU$16:$AV$24,2,FALSE),"")</f>
        <v>7</v>
      </c>
      <c r="U1597" s="208" t="str">
        <f>IFERROR(VLOOKUP(T1597,'Tablas de calculos'!$AV$16:$AY$24,4),"")</f>
        <v>Débil</v>
      </c>
      <c r="V1597" s="232" t="s">
        <v>576</v>
      </c>
      <c r="W1597" s="232" t="s">
        <v>578</v>
      </c>
      <c r="X1597" s="123" t="str">
        <f t="shared" si="103"/>
        <v>DébilNo disminuyeDirectamente</v>
      </c>
      <c r="Y1597" s="208" t="str">
        <f>IFERROR(VLOOKUP(X1597,'Tablas de calculos'!$AZ$4:$BE$11,5,FALSE),"")</f>
        <v/>
      </c>
      <c r="Z1597" s="208" t="str">
        <f>IFERROR(VLOOKUP(X1597,'Tablas de calculos'!$AZ$4:$BE$11,6,FALSE),"")</f>
        <v/>
      </c>
    </row>
    <row r="1598" spans="1:26" ht="30" x14ac:dyDescent="0.25">
      <c r="A1598" s="232" t="s">
        <v>1200</v>
      </c>
      <c r="B1598" s="137">
        <v>135</v>
      </c>
      <c r="C1598" s="205" t="str">
        <f>+VLOOKUP(Tabla9[[#This Row],[Cod. Riesgo]],Tabla_Riesgos[[Número]:[Tipo de Riesgo]],6,FALSE)</f>
        <v xml:space="preserve">Continuidad del negocio </v>
      </c>
      <c r="D1598" s="290" t="s">
        <v>43</v>
      </c>
      <c r="E1598" s="291" t="s">
        <v>730</v>
      </c>
      <c r="F1598" s="292"/>
      <c r="G1598" s="293" t="s">
        <v>783</v>
      </c>
      <c r="H1598" s="473" t="s">
        <v>544</v>
      </c>
      <c r="I1598" s="232"/>
      <c r="J1598" s="232"/>
      <c r="K1598" s="232"/>
      <c r="L1598" s="232"/>
      <c r="M1598" s="232"/>
      <c r="N1598" s="232"/>
      <c r="O1598" s="232"/>
      <c r="P1598" s="123">
        <f t="shared" si="100"/>
        <v>0</v>
      </c>
      <c r="Q1598" s="208" t="str">
        <f t="shared" si="101"/>
        <v>Debil</v>
      </c>
      <c r="R1598" s="232" t="s">
        <v>516</v>
      </c>
      <c r="S1598" s="224" t="str">
        <f t="shared" si="102"/>
        <v>DebilFuerte</v>
      </c>
      <c r="T1598" s="224">
        <f>IFERROR(VLOOKUP(S1598,'Tablas de calculos'!$AU$16:$AV$24,2,FALSE),"")</f>
        <v>7</v>
      </c>
      <c r="U1598" s="208" t="str">
        <f>IFERROR(VLOOKUP(T1598,'Tablas de calculos'!$AV$16:$AY$24,4),"")</f>
        <v>Débil</v>
      </c>
      <c r="V1598" s="232" t="s">
        <v>576</v>
      </c>
      <c r="W1598" s="232" t="s">
        <v>578</v>
      </c>
      <c r="X1598" s="123" t="str">
        <f t="shared" si="103"/>
        <v>DébilNo disminuyeDirectamente</v>
      </c>
      <c r="Y1598" s="208" t="str">
        <f>IFERROR(VLOOKUP(X1598,'Tablas de calculos'!$AZ$4:$BE$11,5,FALSE),"")</f>
        <v/>
      </c>
      <c r="Z1598" s="208" t="str">
        <f>IFERROR(VLOOKUP(X1598,'Tablas de calculos'!$AZ$4:$BE$11,6,FALSE),"")</f>
        <v/>
      </c>
    </row>
    <row r="1599" spans="1:26" ht="30" x14ac:dyDescent="0.25">
      <c r="A1599" s="232" t="s">
        <v>1200</v>
      </c>
      <c r="B1599" s="137">
        <v>136</v>
      </c>
      <c r="C1599" s="205" t="str">
        <f>+VLOOKUP(Tabla9[[#This Row],[Cod. Riesgo]],Tabla_Riesgos[[Número]:[Tipo de Riesgo]],6,FALSE)</f>
        <v xml:space="preserve">Continuidad del negocio </v>
      </c>
      <c r="D1599" s="290" t="s">
        <v>66</v>
      </c>
      <c r="E1599" s="291" t="s">
        <v>774</v>
      </c>
      <c r="F1599" s="292"/>
      <c r="G1599" s="293" t="s">
        <v>784</v>
      </c>
      <c r="H1599" s="473" t="s">
        <v>544</v>
      </c>
      <c r="I1599" s="232"/>
      <c r="J1599" s="232"/>
      <c r="K1599" s="232"/>
      <c r="L1599" s="232"/>
      <c r="M1599" s="232"/>
      <c r="N1599" s="232"/>
      <c r="O1599" s="232"/>
      <c r="P1599" s="123">
        <f t="shared" si="100"/>
        <v>0</v>
      </c>
      <c r="Q1599" s="208" t="str">
        <f t="shared" si="101"/>
        <v>Debil</v>
      </c>
      <c r="R1599" s="232" t="s">
        <v>516</v>
      </c>
      <c r="S1599" s="224" t="str">
        <f t="shared" si="102"/>
        <v>DebilFuerte</v>
      </c>
      <c r="T1599" s="224">
        <f>IFERROR(VLOOKUP(S1599,'Tablas de calculos'!$AU$16:$AV$24,2,FALSE),"")</f>
        <v>7</v>
      </c>
      <c r="U1599" s="208" t="str">
        <f>IFERROR(VLOOKUP(T1599,'Tablas de calculos'!$AV$16:$AY$24,4),"")</f>
        <v>Débil</v>
      </c>
      <c r="V1599" s="232" t="s">
        <v>576</v>
      </c>
      <c r="W1599" s="232" t="s">
        <v>578</v>
      </c>
      <c r="X1599" s="123" t="str">
        <f t="shared" si="103"/>
        <v>DébilNo disminuyeDirectamente</v>
      </c>
      <c r="Y1599" s="208" t="str">
        <f>IFERROR(VLOOKUP(X1599,'Tablas de calculos'!$AZ$4:$BE$11,5,FALSE),"")</f>
        <v/>
      </c>
      <c r="Z1599" s="208" t="str">
        <f>IFERROR(VLOOKUP(X1599,'Tablas de calculos'!$AZ$4:$BE$11,6,FALSE),"")</f>
        <v/>
      </c>
    </row>
    <row r="1600" spans="1:26" ht="30" x14ac:dyDescent="0.25">
      <c r="A1600" s="232" t="s">
        <v>1200</v>
      </c>
      <c r="B1600" s="137">
        <v>136</v>
      </c>
      <c r="C1600" s="205" t="str">
        <f>+VLOOKUP(Tabla9[[#This Row],[Cod. Riesgo]],Tabla_Riesgos[[Número]:[Tipo de Riesgo]],6,FALSE)</f>
        <v xml:space="preserve">Continuidad del negocio </v>
      </c>
      <c r="D1600" s="290" t="s">
        <v>66</v>
      </c>
      <c r="E1600" s="291" t="s">
        <v>774</v>
      </c>
      <c r="F1600" s="292"/>
      <c r="G1600" s="293" t="s">
        <v>785</v>
      </c>
      <c r="H1600" s="473" t="s">
        <v>544</v>
      </c>
      <c r="I1600" s="232"/>
      <c r="J1600" s="232"/>
      <c r="K1600" s="232"/>
      <c r="L1600" s="232"/>
      <c r="M1600" s="232"/>
      <c r="N1600" s="232"/>
      <c r="O1600" s="232"/>
      <c r="P1600" s="123">
        <f t="shared" si="100"/>
        <v>0</v>
      </c>
      <c r="Q1600" s="208" t="str">
        <f t="shared" si="101"/>
        <v>Debil</v>
      </c>
      <c r="R1600" s="232" t="s">
        <v>516</v>
      </c>
      <c r="S1600" s="224" t="str">
        <f t="shared" si="102"/>
        <v>DebilFuerte</v>
      </c>
      <c r="T1600" s="224">
        <f>IFERROR(VLOOKUP(S1600,'Tablas de calculos'!$AU$16:$AV$24,2,FALSE),"")</f>
        <v>7</v>
      </c>
      <c r="U1600" s="208" t="str">
        <f>IFERROR(VLOOKUP(T1600,'Tablas de calculos'!$AV$16:$AY$24,4),"")</f>
        <v>Débil</v>
      </c>
      <c r="V1600" s="232" t="s">
        <v>576</v>
      </c>
      <c r="W1600" s="232" t="s">
        <v>578</v>
      </c>
      <c r="X1600" s="123" t="str">
        <f t="shared" si="103"/>
        <v>DébilNo disminuyeDirectamente</v>
      </c>
      <c r="Y1600" s="208" t="str">
        <f>IFERROR(VLOOKUP(X1600,'Tablas de calculos'!$AZ$4:$BE$11,5,FALSE),"")</f>
        <v/>
      </c>
      <c r="Z1600" s="208" t="str">
        <f>IFERROR(VLOOKUP(X1600,'Tablas de calculos'!$AZ$4:$BE$11,6,FALSE),"")</f>
        <v/>
      </c>
    </row>
    <row r="1601" spans="1:27" ht="30" x14ac:dyDescent="0.25">
      <c r="A1601" s="232" t="s">
        <v>1200</v>
      </c>
      <c r="B1601" s="137">
        <v>136</v>
      </c>
      <c r="C1601" s="205" t="str">
        <f>+VLOOKUP(Tabla9[[#This Row],[Cod. Riesgo]],Tabla_Riesgos[[Número]:[Tipo de Riesgo]],6,FALSE)</f>
        <v xml:space="preserve">Continuidad del negocio </v>
      </c>
      <c r="D1601" s="290" t="s">
        <v>66</v>
      </c>
      <c r="E1601" s="291" t="s">
        <v>774</v>
      </c>
      <c r="F1601" s="292"/>
      <c r="G1601" s="293" t="s">
        <v>786</v>
      </c>
      <c r="H1601" s="473" t="s">
        <v>544</v>
      </c>
      <c r="I1601" s="232"/>
      <c r="J1601" s="232"/>
      <c r="K1601" s="232"/>
      <c r="L1601" s="232"/>
      <c r="M1601" s="232"/>
      <c r="N1601" s="232"/>
      <c r="O1601" s="232"/>
      <c r="P1601" s="123">
        <f t="shared" si="100"/>
        <v>0</v>
      </c>
      <c r="Q1601" s="208" t="str">
        <f t="shared" si="101"/>
        <v>Debil</v>
      </c>
      <c r="R1601" s="232" t="s">
        <v>516</v>
      </c>
      <c r="S1601" s="224" t="str">
        <f t="shared" si="102"/>
        <v>DebilFuerte</v>
      </c>
      <c r="T1601" s="224">
        <f>IFERROR(VLOOKUP(S1601,'Tablas de calculos'!$AU$16:$AV$24,2,FALSE),"")</f>
        <v>7</v>
      </c>
      <c r="U1601" s="208" t="str">
        <f>IFERROR(VLOOKUP(T1601,'Tablas de calculos'!$AV$16:$AY$24,4),"")</f>
        <v>Débil</v>
      </c>
      <c r="V1601" s="232" t="s">
        <v>576</v>
      </c>
      <c r="W1601" s="232" t="s">
        <v>578</v>
      </c>
      <c r="X1601" s="123" t="str">
        <f t="shared" si="103"/>
        <v>DébilNo disminuyeDirectamente</v>
      </c>
      <c r="Y1601" s="208" t="str">
        <f>IFERROR(VLOOKUP(X1601,'Tablas de calculos'!$AZ$4:$BE$11,5,FALSE),"")</f>
        <v/>
      </c>
      <c r="Z1601" s="208" t="str">
        <f>IFERROR(VLOOKUP(X1601,'Tablas de calculos'!$AZ$4:$BE$11,6,FALSE),"")</f>
        <v/>
      </c>
    </row>
    <row r="1602" spans="1:27" ht="30" x14ac:dyDescent="0.25">
      <c r="A1602" s="232" t="s">
        <v>1200</v>
      </c>
      <c r="B1602" s="137">
        <v>136</v>
      </c>
      <c r="C1602" s="205" t="str">
        <f>+VLOOKUP(Tabla9[[#This Row],[Cod. Riesgo]],Tabla_Riesgos[[Número]:[Tipo de Riesgo]],6,FALSE)</f>
        <v xml:space="preserve">Continuidad del negocio </v>
      </c>
      <c r="D1602" s="290" t="s">
        <v>66</v>
      </c>
      <c r="E1602" s="291" t="s">
        <v>774</v>
      </c>
      <c r="F1602" s="292"/>
      <c r="G1602" s="293" t="s">
        <v>787</v>
      </c>
      <c r="H1602" s="473" t="s">
        <v>544</v>
      </c>
      <c r="I1602" s="232"/>
      <c r="J1602" s="232"/>
      <c r="K1602" s="232"/>
      <c r="L1602" s="232"/>
      <c r="M1602" s="232"/>
      <c r="N1602" s="232"/>
      <c r="O1602" s="232"/>
      <c r="P1602" s="123">
        <f t="shared" si="100"/>
        <v>0</v>
      </c>
      <c r="Q1602" s="208" t="str">
        <f t="shared" si="101"/>
        <v>Debil</v>
      </c>
      <c r="R1602" s="232" t="s">
        <v>516</v>
      </c>
      <c r="S1602" s="224" t="str">
        <f t="shared" si="102"/>
        <v>DebilFuerte</v>
      </c>
      <c r="T1602" s="224">
        <f>IFERROR(VLOOKUP(S1602,'Tablas de calculos'!$AU$16:$AV$24,2,FALSE),"")</f>
        <v>7</v>
      </c>
      <c r="U1602" s="208" t="str">
        <f>IFERROR(VLOOKUP(T1602,'Tablas de calculos'!$AV$16:$AY$24,4),"")</f>
        <v>Débil</v>
      </c>
      <c r="V1602" s="232" t="s">
        <v>576</v>
      </c>
      <c r="W1602" s="232" t="s">
        <v>578</v>
      </c>
      <c r="X1602" s="123" t="str">
        <f t="shared" si="103"/>
        <v>DébilNo disminuyeDirectamente</v>
      </c>
      <c r="Y1602" s="208" t="str">
        <f>IFERROR(VLOOKUP(X1602,'Tablas de calculos'!$AZ$4:$BE$11,5,FALSE),"")</f>
        <v/>
      </c>
      <c r="Z1602" s="208" t="str">
        <f>IFERROR(VLOOKUP(X1602,'Tablas de calculos'!$AZ$4:$BE$11,6,FALSE),"")</f>
        <v/>
      </c>
    </row>
    <row r="1603" spans="1:27" ht="30" x14ac:dyDescent="0.25">
      <c r="A1603" s="232" t="s">
        <v>1200</v>
      </c>
      <c r="B1603" s="137">
        <v>137</v>
      </c>
      <c r="C1603" s="205" t="str">
        <f>+VLOOKUP(Tabla9[[#This Row],[Cod. Riesgo]],Tabla_Riesgos[[Número]:[Tipo de Riesgo]],6,FALSE)</f>
        <v xml:space="preserve">Continuidad del negocio </v>
      </c>
      <c r="D1603" s="290" t="s">
        <v>66</v>
      </c>
      <c r="E1603" s="291" t="s">
        <v>736</v>
      </c>
      <c r="F1603" s="292"/>
      <c r="G1603" s="293" t="s">
        <v>788</v>
      </c>
      <c r="H1603" s="473" t="s">
        <v>544</v>
      </c>
      <c r="I1603" s="232"/>
      <c r="J1603" s="232"/>
      <c r="K1603" s="232"/>
      <c r="L1603" s="232"/>
      <c r="M1603" s="232"/>
      <c r="N1603" s="232"/>
      <c r="O1603" s="232"/>
      <c r="P1603" s="123">
        <f t="shared" si="100"/>
        <v>0</v>
      </c>
      <c r="Q1603" s="208" t="str">
        <f t="shared" si="101"/>
        <v>Debil</v>
      </c>
      <c r="R1603" s="232" t="s">
        <v>516</v>
      </c>
      <c r="S1603" s="224" t="str">
        <f t="shared" si="102"/>
        <v>DebilFuerte</v>
      </c>
      <c r="T1603" s="224">
        <f>IFERROR(VLOOKUP(S1603,'Tablas de calculos'!$AU$16:$AV$24,2,FALSE),"")</f>
        <v>7</v>
      </c>
      <c r="U1603" s="208" t="str">
        <f>IFERROR(VLOOKUP(T1603,'Tablas de calculos'!$AV$16:$AY$24,4),"")</f>
        <v>Débil</v>
      </c>
      <c r="V1603" s="232" t="s">
        <v>576</v>
      </c>
      <c r="W1603" s="232" t="s">
        <v>578</v>
      </c>
      <c r="X1603" s="123" t="str">
        <f t="shared" si="103"/>
        <v>DébilNo disminuyeDirectamente</v>
      </c>
      <c r="Y1603" s="208" t="str">
        <f>IFERROR(VLOOKUP(X1603,'Tablas de calculos'!$AZ$4:$BE$11,5,FALSE),"")</f>
        <v/>
      </c>
      <c r="Z1603" s="208" t="str">
        <f>IFERROR(VLOOKUP(X1603,'Tablas de calculos'!$AZ$4:$BE$11,6,FALSE),"")</f>
        <v/>
      </c>
    </row>
    <row r="1604" spans="1:27" ht="30" x14ac:dyDescent="0.25">
      <c r="A1604" s="232" t="s">
        <v>1200</v>
      </c>
      <c r="B1604" s="137">
        <v>138</v>
      </c>
      <c r="C1604" s="205" t="str">
        <f>+VLOOKUP(Tabla9[[#This Row],[Cod. Riesgo]],Tabla_Riesgos[[Número]:[Tipo de Riesgo]],6,FALSE)</f>
        <v xml:space="preserve">Continuidad del negocio </v>
      </c>
      <c r="D1604" s="290" t="s">
        <v>66</v>
      </c>
      <c r="E1604" s="291" t="s">
        <v>738</v>
      </c>
      <c r="F1604" s="292"/>
      <c r="G1604" s="293" t="s">
        <v>789</v>
      </c>
      <c r="H1604" s="473" t="s">
        <v>544</v>
      </c>
      <c r="I1604" s="232"/>
      <c r="J1604" s="232"/>
      <c r="K1604" s="232"/>
      <c r="L1604" s="232"/>
      <c r="M1604" s="232"/>
      <c r="N1604" s="232"/>
      <c r="O1604" s="232"/>
      <c r="P1604" s="123">
        <f t="shared" si="100"/>
        <v>0</v>
      </c>
      <c r="Q1604" s="208" t="str">
        <f t="shared" si="101"/>
        <v>Debil</v>
      </c>
      <c r="R1604" s="232" t="s">
        <v>516</v>
      </c>
      <c r="S1604" s="224" t="str">
        <f t="shared" si="102"/>
        <v>DebilFuerte</v>
      </c>
      <c r="T1604" s="224">
        <f>IFERROR(VLOOKUP(S1604,'Tablas de calculos'!$AU$16:$AV$24,2,FALSE),"")</f>
        <v>7</v>
      </c>
      <c r="U1604" s="208" t="str">
        <f>IFERROR(VLOOKUP(T1604,'Tablas de calculos'!$AV$16:$AY$24,4),"")</f>
        <v>Débil</v>
      </c>
      <c r="V1604" s="232" t="s">
        <v>576</v>
      </c>
      <c r="W1604" s="232" t="s">
        <v>578</v>
      </c>
      <c r="X1604" s="123" t="str">
        <f t="shared" si="103"/>
        <v>DébilNo disminuyeDirectamente</v>
      </c>
      <c r="Y1604" s="208" t="str">
        <f>IFERROR(VLOOKUP(X1604,'Tablas de calculos'!$AZ$4:$BE$11,5,FALSE),"")</f>
        <v/>
      </c>
      <c r="Z1604" s="208" t="str">
        <f>IFERROR(VLOOKUP(X1604,'Tablas de calculos'!$AZ$4:$BE$11,6,FALSE),"")</f>
        <v/>
      </c>
    </row>
    <row r="1605" spans="1:27" ht="60" x14ac:dyDescent="0.25">
      <c r="A1605" s="232" t="s">
        <v>114</v>
      </c>
      <c r="B1605" s="61">
        <v>1</v>
      </c>
      <c r="C1605" s="205" t="str">
        <f>+VLOOKUP(Tabla9[[#This Row],[Cod. Riesgo]],Tabla_Riesgos[[Número]:[Tipo de Riesgo]],6,FALSE)</f>
        <v>Corrupción</v>
      </c>
      <c r="D1605" s="119" t="s">
        <v>12</v>
      </c>
      <c r="E1605" s="120" t="s">
        <v>386</v>
      </c>
      <c r="F1605" s="292"/>
      <c r="G1605" s="293" t="s">
        <v>173</v>
      </c>
      <c r="H1605" s="473"/>
      <c r="I1605" s="232"/>
      <c r="J1605" s="232"/>
      <c r="K1605" s="232"/>
      <c r="L1605" s="232"/>
      <c r="M1605" s="232"/>
      <c r="N1605" s="232"/>
      <c r="O1605" s="232"/>
      <c r="P1605" s="123">
        <f t="shared" ref="P1605:P1668" si="104">IFERROR(IF(I1605="Asignado",15,0)+IF(J1605="Adecuado",15,0)+IF(K1605="Oportuna",15,0)+IF(L1605="Prevenir",15,0)+IF(L1605="Detectar",10,0)+IF(M1605="Confiable",15,0)+IF(N1605="Se investigan y resuelven oportunamente",15,0)+IF(O1605="Completa",10,0)+IF(O1605="Incompleta",5,0),"")</f>
        <v>0</v>
      </c>
      <c r="Q1605" s="208" t="str">
        <f t="shared" ref="Q1605:Q1668" si="105">IF(P1605&lt;86,"Debil",IF(P1605&lt;96,"Moderado","Fuerte"))</f>
        <v>Debil</v>
      </c>
      <c r="R1605" s="232" t="s">
        <v>562</v>
      </c>
      <c r="S1605" s="224" t="str">
        <f t="shared" ref="S1605:S1668" si="106">_xlfn.CONCAT(Q1605,R1605)</f>
        <v>DebilDebil</v>
      </c>
      <c r="T1605" s="224">
        <f>IFERROR(VLOOKUP(S1605,'Tablas de calculos'!$AU$16:$AV$24,2,FALSE),"")</f>
        <v>9</v>
      </c>
      <c r="U1605" s="208" t="str">
        <f>IFERROR(VLOOKUP(T1605,'Tablas de calculos'!$AV$16:$AY$24,4),"")</f>
        <v>Débil</v>
      </c>
      <c r="V1605" s="232" t="s">
        <v>519</v>
      </c>
      <c r="W1605" s="232" t="s">
        <v>578</v>
      </c>
      <c r="X1605" s="123" t="str">
        <f t="shared" ref="X1605:X1668" si="107">CONCATENATE(U1605,V1605,W1605)</f>
        <v>DébilDébilDirectamente</v>
      </c>
      <c r="Y1605" s="208" t="str">
        <f>IFERROR(VLOOKUP(X1605,'Tablas de calculos'!$AZ$4:$BE$11,5,FALSE),"")</f>
        <v/>
      </c>
      <c r="Z1605" s="208" t="str">
        <f>IFERROR(VLOOKUP(X1605,'Tablas de calculos'!$AZ$4:$BE$11,6,FALSE),"")</f>
        <v/>
      </c>
      <c r="AA1605" s="217" t="s">
        <v>824</v>
      </c>
    </row>
    <row r="1606" spans="1:27" ht="60" x14ac:dyDescent="0.25">
      <c r="A1606" s="232" t="s">
        <v>114</v>
      </c>
      <c r="B1606" s="61">
        <v>1</v>
      </c>
      <c r="C1606" s="205" t="str">
        <f>+VLOOKUP(Tabla9[[#This Row],[Cod. Riesgo]],Tabla_Riesgos[[Número]:[Tipo de Riesgo]],6,FALSE)</f>
        <v>Corrupción</v>
      </c>
      <c r="D1606" s="119" t="s">
        <v>12</v>
      </c>
      <c r="E1606" s="120" t="s">
        <v>386</v>
      </c>
      <c r="F1606" s="395"/>
      <c r="G1606" s="389" t="s">
        <v>174</v>
      </c>
      <c r="H1606" s="396"/>
      <c r="I1606" s="232"/>
      <c r="J1606" s="232"/>
      <c r="K1606" s="232"/>
      <c r="L1606" s="232"/>
      <c r="M1606" s="232"/>
      <c r="N1606" s="232"/>
      <c r="O1606" s="232"/>
      <c r="P1606" s="123">
        <f t="shared" si="104"/>
        <v>0</v>
      </c>
      <c r="Q1606" s="208" t="str">
        <f t="shared" si="105"/>
        <v>Debil</v>
      </c>
      <c r="R1606" s="232" t="s">
        <v>562</v>
      </c>
      <c r="S1606" s="224" t="str">
        <f t="shared" si="106"/>
        <v>DebilDebil</v>
      </c>
      <c r="T1606" s="224">
        <f>IFERROR(VLOOKUP(S1606,'Tablas de calculos'!$AU$16:$AV$24,2,FALSE),"")</f>
        <v>9</v>
      </c>
      <c r="U1606" s="208" t="str">
        <f>IFERROR(VLOOKUP(T1606,'Tablas de calculos'!$AV$16:$AY$24,4),"")</f>
        <v>Débil</v>
      </c>
      <c r="V1606" s="232" t="s">
        <v>519</v>
      </c>
      <c r="W1606" s="232" t="s">
        <v>578</v>
      </c>
      <c r="X1606" s="123" t="str">
        <f t="shared" si="107"/>
        <v>DébilDébilDirectamente</v>
      </c>
      <c r="Y1606" s="208" t="str">
        <f>IFERROR(VLOOKUP(X1606,'Tablas de calculos'!$AZ$4:$BE$11,5,FALSE),"")</f>
        <v/>
      </c>
      <c r="Z1606" s="208" t="str">
        <f>IFERROR(VLOOKUP(X1606,'Tablas de calculos'!$AZ$4:$BE$11,6,FALSE),"")</f>
        <v/>
      </c>
      <c r="AA1606" s="217" t="s">
        <v>824</v>
      </c>
    </row>
    <row r="1607" spans="1:27" ht="60" x14ac:dyDescent="0.25">
      <c r="A1607" s="232" t="s">
        <v>114</v>
      </c>
      <c r="B1607" s="61">
        <v>1</v>
      </c>
      <c r="C1607" s="205" t="str">
        <f>+VLOOKUP(Tabla9[[#This Row],[Cod. Riesgo]],Tabla_Riesgos[[Número]:[Tipo de Riesgo]],6,FALSE)</f>
        <v>Corrupción</v>
      </c>
      <c r="D1607" s="119" t="s">
        <v>12</v>
      </c>
      <c r="E1607" s="120" t="s">
        <v>386</v>
      </c>
      <c r="F1607" s="395"/>
      <c r="G1607" s="389" t="s">
        <v>175</v>
      </c>
      <c r="H1607" s="396"/>
      <c r="I1607" s="232"/>
      <c r="J1607" s="232"/>
      <c r="K1607" s="232"/>
      <c r="L1607" s="232"/>
      <c r="M1607" s="232"/>
      <c r="N1607" s="232"/>
      <c r="O1607" s="232"/>
      <c r="P1607" s="123">
        <f t="shared" si="104"/>
        <v>0</v>
      </c>
      <c r="Q1607" s="208" t="str">
        <f t="shared" si="105"/>
        <v>Debil</v>
      </c>
      <c r="R1607" s="232" t="s">
        <v>562</v>
      </c>
      <c r="S1607" s="224" t="str">
        <f t="shared" si="106"/>
        <v>DebilDebil</v>
      </c>
      <c r="T1607" s="224">
        <f>IFERROR(VLOOKUP(S1607,'Tablas de calculos'!$AU$16:$AV$24,2,FALSE),"")</f>
        <v>9</v>
      </c>
      <c r="U1607" s="208" t="str">
        <f>IFERROR(VLOOKUP(T1607,'Tablas de calculos'!$AV$16:$AY$24,4),"")</f>
        <v>Débil</v>
      </c>
      <c r="V1607" s="232" t="s">
        <v>519</v>
      </c>
      <c r="W1607" s="232" t="s">
        <v>576</v>
      </c>
      <c r="X1607" s="123" t="str">
        <f t="shared" si="107"/>
        <v>DébilDébilNo disminuye</v>
      </c>
      <c r="Y1607" s="208" t="str">
        <f>IFERROR(VLOOKUP(X1607,'Tablas de calculos'!$AZ$4:$BE$11,5,FALSE),"")</f>
        <v/>
      </c>
      <c r="Z1607" s="208" t="str">
        <f>IFERROR(VLOOKUP(X1607,'Tablas de calculos'!$AZ$4:$BE$11,6,FALSE),"")</f>
        <v/>
      </c>
      <c r="AA1607" s="217" t="s">
        <v>824</v>
      </c>
    </row>
    <row r="1608" spans="1:27" ht="60" x14ac:dyDescent="0.25">
      <c r="A1608" s="232" t="s">
        <v>114</v>
      </c>
      <c r="B1608" s="61">
        <v>1</v>
      </c>
      <c r="C1608" s="205" t="str">
        <f>+VLOOKUP(Tabla9[[#This Row],[Cod. Riesgo]],Tabla_Riesgos[[Número]:[Tipo de Riesgo]],6,FALSE)</f>
        <v>Corrupción</v>
      </c>
      <c r="D1608" s="119" t="s">
        <v>12</v>
      </c>
      <c r="E1608" s="120" t="s">
        <v>386</v>
      </c>
      <c r="F1608" s="395"/>
      <c r="G1608" s="389" t="s">
        <v>176</v>
      </c>
      <c r="H1608" s="396"/>
      <c r="I1608" s="232"/>
      <c r="J1608" s="232"/>
      <c r="K1608" s="232"/>
      <c r="L1608" s="232"/>
      <c r="M1608" s="232"/>
      <c r="N1608" s="232"/>
      <c r="O1608" s="232"/>
      <c r="P1608" s="123">
        <f t="shared" si="104"/>
        <v>0</v>
      </c>
      <c r="Q1608" s="208" t="str">
        <f t="shared" si="105"/>
        <v>Debil</v>
      </c>
      <c r="R1608" s="232" t="s">
        <v>562</v>
      </c>
      <c r="S1608" s="224" t="str">
        <f t="shared" si="106"/>
        <v>DebilDebil</v>
      </c>
      <c r="T1608" s="224">
        <f>IFERROR(VLOOKUP(S1608,'Tablas de calculos'!$AU$16:$AV$24,2,FALSE),"")</f>
        <v>9</v>
      </c>
      <c r="U1608" s="208" t="str">
        <f>IFERROR(VLOOKUP(T1608,'Tablas de calculos'!$AV$16:$AY$24,4),"")</f>
        <v>Débil</v>
      </c>
      <c r="V1608" s="232" t="s">
        <v>519</v>
      </c>
      <c r="W1608" s="232" t="s">
        <v>576</v>
      </c>
      <c r="X1608" s="123" t="str">
        <f t="shared" si="107"/>
        <v>DébilDébilNo disminuye</v>
      </c>
      <c r="Y1608" s="208" t="str">
        <f>IFERROR(VLOOKUP(X1608,'Tablas de calculos'!$AZ$4:$BE$11,5,FALSE),"")</f>
        <v/>
      </c>
      <c r="Z1608" s="208" t="str">
        <f>IFERROR(VLOOKUP(X1608,'Tablas de calculos'!$AZ$4:$BE$11,6,FALSE),"")</f>
        <v/>
      </c>
      <c r="AA1608" s="217" t="s">
        <v>824</v>
      </c>
    </row>
    <row r="1609" spans="1:27" ht="60" x14ac:dyDescent="0.25">
      <c r="A1609" s="232" t="s">
        <v>114</v>
      </c>
      <c r="B1609" s="61">
        <v>1</v>
      </c>
      <c r="C1609" s="205" t="str">
        <f>+VLOOKUP(Tabla9[[#This Row],[Cod. Riesgo]],Tabla_Riesgos[[Número]:[Tipo de Riesgo]],6,FALSE)</f>
        <v>Corrupción</v>
      </c>
      <c r="D1609" s="119" t="s">
        <v>12</v>
      </c>
      <c r="E1609" s="120" t="s">
        <v>386</v>
      </c>
      <c r="F1609" s="395"/>
      <c r="G1609" s="389" t="s">
        <v>177</v>
      </c>
      <c r="H1609" s="396"/>
      <c r="I1609" s="232"/>
      <c r="J1609" s="232"/>
      <c r="K1609" s="232"/>
      <c r="L1609" s="232"/>
      <c r="M1609" s="232"/>
      <c r="N1609" s="232"/>
      <c r="O1609" s="232"/>
      <c r="P1609" s="123">
        <f t="shared" si="104"/>
        <v>0</v>
      </c>
      <c r="Q1609" s="208" t="str">
        <f t="shared" si="105"/>
        <v>Debil</v>
      </c>
      <c r="R1609" s="232" t="s">
        <v>562</v>
      </c>
      <c r="S1609" s="224" t="str">
        <f t="shared" si="106"/>
        <v>DebilDebil</v>
      </c>
      <c r="T1609" s="224">
        <f>IFERROR(VLOOKUP(S1609,'Tablas de calculos'!$AU$16:$AV$24,2,FALSE),"")</f>
        <v>9</v>
      </c>
      <c r="U1609" s="208" t="str">
        <f>IFERROR(VLOOKUP(T1609,'Tablas de calculos'!$AV$16:$AY$24,4),"")</f>
        <v>Débil</v>
      </c>
      <c r="V1609" s="232" t="s">
        <v>519</v>
      </c>
      <c r="W1609" s="232" t="s">
        <v>578</v>
      </c>
      <c r="X1609" s="123" t="str">
        <f t="shared" si="107"/>
        <v>DébilDébilDirectamente</v>
      </c>
      <c r="Y1609" s="208" t="str">
        <f>IFERROR(VLOOKUP(X1609,'Tablas de calculos'!$AZ$4:$BE$11,5,FALSE),"")</f>
        <v/>
      </c>
      <c r="Z1609" s="208" t="str">
        <f>IFERROR(VLOOKUP(X1609,'Tablas de calculos'!$AZ$4:$BE$11,6,FALSE),"")</f>
        <v/>
      </c>
      <c r="AA1609" s="217" t="s">
        <v>824</v>
      </c>
    </row>
    <row r="1610" spans="1:27" ht="60" x14ac:dyDescent="0.25">
      <c r="A1610" s="232" t="s">
        <v>114</v>
      </c>
      <c r="B1610" s="61">
        <v>1</v>
      </c>
      <c r="C1610" s="205" t="str">
        <f>+VLOOKUP(Tabla9[[#This Row],[Cod. Riesgo]],Tabla_Riesgos[[Número]:[Tipo de Riesgo]],6,FALSE)</f>
        <v>Corrupción</v>
      </c>
      <c r="D1610" s="119" t="s">
        <v>12</v>
      </c>
      <c r="E1610" s="120" t="s">
        <v>386</v>
      </c>
      <c r="F1610" s="395"/>
      <c r="G1610" s="389" t="s">
        <v>178</v>
      </c>
      <c r="H1610" s="396"/>
      <c r="I1610" s="232"/>
      <c r="J1610" s="232"/>
      <c r="K1610" s="232"/>
      <c r="L1610" s="232"/>
      <c r="M1610" s="232"/>
      <c r="N1610" s="232"/>
      <c r="O1610" s="232"/>
      <c r="P1610" s="123">
        <f t="shared" si="104"/>
        <v>0</v>
      </c>
      <c r="Q1610" s="208" t="str">
        <f t="shared" si="105"/>
        <v>Debil</v>
      </c>
      <c r="R1610" s="232" t="s">
        <v>562</v>
      </c>
      <c r="S1610" s="224" t="str">
        <f t="shared" si="106"/>
        <v>DebilDebil</v>
      </c>
      <c r="T1610" s="224">
        <f>IFERROR(VLOOKUP(S1610,'Tablas de calculos'!$AU$16:$AV$24,2,FALSE),"")</f>
        <v>9</v>
      </c>
      <c r="U1610" s="208" t="str">
        <f>IFERROR(VLOOKUP(T1610,'Tablas de calculos'!$AV$16:$AY$24,4),"")</f>
        <v>Débil</v>
      </c>
      <c r="V1610" s="232" t="s">
        <v>519</v>
      </c>
      <c r="W1610" s="232" t="s">
        <v>576</v>
      </c>
      <c r="X1610" s="123" t="str">
        <f t="shared" si="107"/>
        <v>DébilDébilNo disminuye</v>
      </c>
      <c r="Y1610" s="208" t="str">
        <f>IFERROR(VLOOKUP(X1610,'Tablas de calculos'!$AZ$4:$BE$11,5,FALSE),"")</f>
        <v/>
      </c>
      <c r="Z1610" s="208" t="str">
        <f>IFERROR(VLOOKUP(X1610,'Tablas de calculos'!$AZ$4:$BE$11,6,FALSE),"")</f>
        <v/>
      </c>
      <c r="AA1610" s="217" t="s">
        <v>824</v>
      </c>
    </row>
    <row r="1611" spans="1:27" ht="75" x14ac:dyDescent="0.25">
      <c r="A1611" s="232" t="s">
        <v>114</v>
      </c>
      <c r="B1611" s="61">
        <v>3</v>
      </c>
      <c r="C1611" s="205" t="str">
        <f>+VLOOKUP(Tabla9[[#This Row],[Cod. Riesgo]],Tabla_Riesgos[[Número]:[Tipo de Riesgo]],6,FALSE)</f>
        <v>Corrupción</v>
      </c>
      <c r="D1611" s="119" t="s">
        <v>12</v>
      </c>
      <c r="E1611" s="120" t="s">
        <v>390</v>
      </c>
      <c r="F1611" s="395"/>
      <c r="G1611" s="389" t="s">
        <v>177</v>
      </c>
      <c r="H1611" s="396"/>
      <c r="I1611" s="232"/>
      <c r="J1611" s="232"/>
      <c r="K1611" s="232"/>
      <c r="L1611" s="232"/>
      <c r="M1611" s="232"/>
      <c r="N1611" s="232"/>
      <c r="O1611" s="232"/>
      <c r="P1611" s="123">
        <f t="shared" si="104"/>
        <v>0</v>
      </c>
      <c r="Q1611" s="208" t="str">
        <f t="shared" si="105"/>
        <v>Debil</v>
      </c>
      <c r="R1611" s="232" t="s">
        <v>562</v>
      </c>
      <c r="S1611" s="224" t="str">
        <f t="shared" si="106"/>
        <v>DebilDebil</v>
      </c>
      <c r="T1611" s="224">
        <f>IFERROR(VLOOKUP(S1611,'Tablas de calculos'!$AU$16:$AV$24,2,FALSE),"")</f>
        <v>9</v>
      </c>
      <c r="U1611" s="208" t="str">
        <f>IFERROR(VLOOKUP(T1611,'Tablas de calculos'!$AV$16:$AY$24,4),"")</f>
        <v>Débil</v>
      </c>
      <c r="V1611" s="232" t="s">
        <v>519</v>
      </c>
      <c r="W1611" s="232" t="s">
        <v>576</v>
      </c>
      <c r="X1611" s="123" t="str">
        <f t="shared" si="107"/>
        <v>DébilDébilNo disminuye</v>
      </c>
      <c r="Y1611" s="208" t="str">
        <f>IFERROR(VLOOKUP(X1611,'Tablas de calculos'!$AZ$4:$BE$11,5,FALSE),"")</f>
        <v/>
      </c>
      <c r="Z1611" s="208" t="str">
        <f>IFERROR(VLOOKUP(X1611,'Tablas de calculos'!$AZ$4:$BE$11,6,FALSE),"")</f>
        <v/>
      </c>
      <c r="AA1611" s="217" t="s">
        <v>824</v>
      </c>
    </row>
    <row r="1612" spans="1:27" ht="75" x14ac:dyDescent="0.25">
      <c r="A1612" s="232" t="s">
        <v>114</v>
      </c>
      <c r="B1612" s="61">
        <v>3</v>
      </c>
      <c r="C1612" s="205" t="str">
        <f>+VLOOKUP(Tabla9[[#This Row],[Cod. Riesgo]],Tabla_Riesgos[[Número]:[Tipo de Riesgo]],6,FALSE)</f>
        <v>Corrupción</v>
      </c>
      <c r="D1612" s="119" t="s">
        <v>12</v>
      </c>
      <c r="E1612" s="120" t="s">
        <v>390</v>
      </c>
      <c r="F1612" s="395"/>
      <c r="G1612" s="389" t="s">
        <v>178</v>
      </c>
      <c r="H1612" s="396"/>
      <c r="I1612" s="232"/>
      <c r="J1612" s="232"/>
      <c r="K1612" s="232"/>
      <c r="L1612" s="232"/>
      <c r="M1612" s="232"/>
      <c r="N1612" s="232"/>
      <c r="O1612" s="232"/>
      <c r="P1612" s="123">
        <f t="shared" si="104"/>
        <v>0</v>
      </c>
      <c r="Q1612" s="208" t="str">
        <f t="shared" si="105"/>
        <v>Debil</v>
      </c>
      <c r="R1612" s="232" t="s">
        <v>562</v>
      </c>
      <c r="S1612" s="224" t="str">
        <f t="shared" si="106"/>
        <v>DebilDebil</v>
      </c>
      <c r="T1612" s="224">
        <f>IFERROR(VLOOKUP(S1612,'Tablas de calculos'!$AU$16:$AV$24,2,FALSE),"")</f>
        <v>9</v>
      </c>
      <c r="U1612" s="208" t="str">
        <f>IFERROR(VLOOKUP(T1612,'Tablas de calculos'!$AV$16:$AY$24,4),"")</f>
        <v>Débil</v>
      </c>
      <c r="V1612" s="232" t="s">
        <v>519</v>
      </c>
      <c r="W1612" s="232" t="s">
        <v>576</v>
      </c>
      <c r="X1612" s="123" t="str">
        <f t="shared" si="107"/>
        <v>DébilDébilNo disminuye</v>
      </c>
      <c r="Y1612" s="208" t="str">
        <f>IFERROR(VLOOKUP(X1612,'Tablas de calculos'!$AZ$4:$BE$11,5,FALSE),"")</f>
        <v/>
      </c>
      <c r="Z1612" s="208" t="str">
        <f>IFERROR(VLOOKUP(X1612,'Tablas de calculos'!$AZ$4:$BE$11,6,FALSE),"")</f>
        <v/>
      </c>
      <c r="AA1612" s="217" t="s">
        <v>824</v>
      </c>
    </row>
    <row r="1613" spans="1:27" ht="75" x14ac:dyDescent="0.25">
      <c r="A1613" s="232" t="s">
        <v>114</v>
      </c>
      <c r="B1613" s="61">
        <v>3</v>
      </c>
      <c r="C1613" s="205" t="str">
        <f>+VLOOKUP(Tabla9[[#This Row],[Cod. Riesgo]],Tabla_Riesgos[[Número]:[Tipo de Riesgo]],6,FALSE)</f>
        <v>Corrupción</v>
      </c>
      <c r="D1613" s="119" t="s">
        <v>12</v>
      </c>
      <c r="E1613" s="120" t="s">
        <v>390</v>
      </c>
      <c r="F1613" s="395"/>
      <c r="G1613" s="389" t="s">
        <v>179</v>
      </c>
      <c r="H1613" s="396"/>
      <c r="I1613" s="232"/>
      <c r="J1613" s="232"/>
      <c r="K1613" s="232"/>
      <c r="L1613" s="232"/>
      <c r="M1613" s="232"/>
      <c r="N1613" s="232"/>
      <c r="O1613" s="232"/>
      <c r="P1613" s="123">
        <f t="shared" si="104"/>
        <v>0</v>
      </c>
      <c r="Q1613" s="208" t="str">
        <f t="shared" si="105"/>
        <v>Debil</v>
      </c>
      <c r="R1613" s="232" t="s">
        <v>562</v>
      </c>
      <c r="S1613" s="224" t="str">
        <f t="shared" si="106"/>
        <v>DebilDebil</v>
      </c>
      <c r="T1613" s="224">
        <f>IFERROR(VLOOKUP(S1613,'Tablas de calculos'!$AU$16:$AV$24,2,FALSE),"")</f>
        <v>9</v>
      </c>
      <c r="U1613" s="208" t="str">
        <f>IFERROR(VLOOKUP(T1613,'Tablas de calculos'!$AV$16:$AY$24,4),"")</f>
        <v>Débil</v>
      </c>
      <c r="V1613" s="232" t="s">
        <v>519</v>
      </c>
      <c r="W1613" s="232" t="s">
        <v>578</v>
      </c>
      <c r="X1613" s="123" t="str">
        <f t="shared" si="107"/>
        <v>DébilDébilDirectamente</v>
      </c>
      <c r="Y1613" s="208" t="str">
        <f>IFERROR(VLOOKUP(X1613,'Tablas de calculos'!$AZ$4:$BE$11,5,FALSE),"")</f>
        <v/>
      </c>
      <c r="Z1613" s="208" t="str">
        <f>IFERROR(VLOOKUP(X1613,'Tablas de calculos'!$AZ$4:$BE$11,6,FALSE),"")</f>
        <v/>
      </c>
      <c r="AA1613" s="217" t="s">
        <v>824</v>
      </c>
    </row>
    <row r="1614" spans="1:27" ht="75" x14ac:dyDescent="0.25">
      <c r="A1614" s="232" t="s">
        <v>114</v>
      </c>
      <c r="B1614" s="61">
        <v>3</v>
      </c>
      <c r="C1614" s="205" t="str">
        <f>+VLOOKUP(Tabla9[[#This Row],[Cod. Riesgo]],Tabla_Riesgos[[Número]:[Tipo de Riesgo]],6,FALSE)</f>
        <v>Corrupción</v>
      </c>
      <c r="D1614" s="119" t="s">
        <v>12</v>
      </c>
      <c r="E1614" s="120" t="s">
        <v>390</v>
      </c>
      <c r="F1614" s="395"/>
      <c r="G1614" s="389" t="s">
        <v>180</v>
      </c>
      <c r="H1614" s="396"/>
      <c r="I1614" s="232"/>
      <c r="J1614" s="232"/>
      <c r="K1614" s="232"/>
      <c r="L1614" s="232"/>
      <c r="M1614" s="232"/>
      <c r="N1614" s="232"/>
      <c r="O1614" s="232"/>
      <c r="P1614" s="123">
        <f t="shared" si="104"/>
        <v>0</v>
      </c>
      <c r="Q1614" s="208" t="str">
        <f t="shared" si="105"/>
        <v>Debil</v>
      </c>
      <c r="R1614" s="232" t="s">
        <v>562</v>
      </c>
      <c r="S1614" s="224" t="str">
        <f t="shared" si="106"/>
        <v>DebilDebil</v>
      </c>
      <c r="T1614" s="224">
        <f>IFERROR(VLOOKUP(S1614,'Tablas de calculos'!$AU$16:$AV$24,2,FALSE),"")</f>
        <v>9</v>
      </c>
      <c r="U1614" s="208" t="str">
        <f>IFERROR(VLOOKUP(T1614,'Tablas de calculos'!$AV$16:$AY$24,4),"")</f>
        <v>Débil</v>
      </c>
      <c r="V1614" s="232" t="s">
        <v>519</v>
      </c>
      <c r="W1614" s="232" t="s">
        <v>578</v>
      </c>
      <c r="X1614" s="123" t="str">
        <f t="shared" si="107"/>
        <v>DébilDébilDirectamente</v>
      </c>
      <c r="Y1614" s="208" t="str">
        <f>IFERROR(VLOOKUP(X1614,'Tablas de calculos'!$AZ$4:$BE$11,5,FALSE),"")</f>
        <v/>
      </c>
      <c r="Z1614" s="208" t="str">
        <f>IFERROR(VLOOKUP(X1614,'Tablas de calculos'!$AZ$4:$BE$11,6,FALSE),"")</f>
        <v/>
      </c>
      <c r="AA1614" s="217" t="s">
        <v>824</v>
      </c>
    </row>
    <row r="1615" spans="1:27" ht="90" x14ac:dyDescent="0.25">
      <c r="A1615" s="232" t="s">
        <v>114</v>
      </c>
      <c r="B1615" s="61">
        <v>4</v>
      </c>
      <c r="C1615" s="205" t="str">
        <f>+VLOOKUP(Tabla9[[#This Row],[Cod. Riesgo]],Tabla_Riesgos[[Número]:[Tipo de Riesgo]],6,FALSE)</f>
        <v>Corrupción</v>
      </c>
      <c r="D1615" s="119" t="s">
        <v>12</v>
      </c>
      <c r="E1615" s="120" t="s">
        <v>622</v>
      </c>
      <c r="F1615" s="395"/>
      <c r="G1615" s="389" t="s">
        <v>181</v>
      </c>
      <c r="H1615" s="396"/>
      <c r="I1615" s="232"/>
      <c r="J1615" s="232"/>
      <c r="K1615" s="232"/>
      <c r="L1615" s="232"/>
      <c r="M1615" s="232"/>
      <c r="N1615" s="232"/>
      <c r="O1615" s="232"/>
      <c r="P1615" s="123">
        <f t="shared" si="104"/>
        <v>0</v>
      </c>
      <c r="Q1615" s="208" t="str">
        <f t="shared" si="105"/>
        <v>Debil</v>
      </c>
      <c r="R1615" s="232" t="s">
        <v>562</v>
      </c>
      <c r="S1615" s="224" t="str">
        <f t="shared" si="106"/>
        <v>DebilDebil</v>
      </c>
      <c r="T1615" s="224">
        <f>IFERROR(VLOOKUP(S1615,'Tablas de calculos'!$AU$16:$AV$24,2,FALSE),"")</f>
        <v>9</v>
      </c>
      <c r="U1615" s="208" t="str">
        <f>IFERROR(VLOOKUP(T1615,'Tablas de calculos'!$AV$16:$AY$24,4),"")</f>
        <v>Débil</v>
      </c>
      <c r="V1615" s="232" t="s">
        <v>519</v>
      </c>
      <c r="W1615" s="232" t="s">
        <v>578</v>
      </c>
      <c r="X1615" s="123" t="str">
        <f t="shared" si="107"/>
        <v>DébilDébilDirectamente</v>
      </c>
      <c r="Y1615" s="208" t="str">
        <f>IFERROR(VLOOKUP(X1615,'Tablas de calculos'!$AZ$4:$BE$11,5,FALSE),"")</f>
        <v/>
      </c>
      <c r="Z1615" s="208" t="str">
        <f>IFERROR(VLOOKUP(X1615,'Tablas de calculos'!$AZ$4:$BE$11,6,FALSE),"")</f>
        <v/>
      </c>
      <c r="AA1615" s="217" t="s">
        <v>824</v>
      </c>
    </row>
    <row r="1616" spans="1:27" ht="90" x14ac:dyDescent="0.25">
      <c r="A1616" s="232" t="s">
        <v>114</v>
      </c>
      <c r="B1616" s="61">
        <v>4</v>
      </c>
      <c r="C1616" s="205" t="str">
        <f>+VLOOKUP(Tabla9[[#This Row],[Cod. Riesgo]],Tabla_Riesgos[[Número]:[Tipo de Riesgo]],6,FALSE)</f>
        <v>Corrupción</v>
      </c>
      <c r="D1616" s="119" t="s">
        <v>12</v>
      </c>
      <c r="E1616" s="120" t="s">
        <v>622</v>
      </c>
      <c r="F1616" s="395"/>
      <c r="G1616" s="389" t="s">
        <v>182</v>
      </c>
      <c r="H1616" s="396"/>
      <c r="I1616" s="232"/>
      <c r="J1616" s="232"/>
      <c r="K1616" s="232"/>
      <c r="L1616" s="232"/>
      <c r="M1616" s="232"/>
      <c r="N1616" s="232"/>
      <c r="O1616" s="232"/>
      <c r="P1616" s="123">
        <f t="shared" si="104"/>
        <v>0</v>
      </c>
      <c r="Q1616" s="208" t="str">
        <f t="shared" si="105"/>
        <v>Debil</v>
      </c>
      <c r="R1616" s="232" t="s">
        <v>562</v>
      </c>
      <c r="S1616" s="224" t="str">
        <f t="shared" si="106"/>
        <v>DebilDebil</v>
      </c>
      <c r="T1616" s="224">
        <f>IFERROR(VLOOKUP(S1616,'Tablas de calculos'!$AU$16:$AV$24,2,FALSE),"")</f>
        <v>9</v>
      </c>
      <c r="U1616" s="208" t="str">
        <f>IFERROR(VLOOKUP(T1616,'Tablas de calculos'!$AV$16:$AY$24,4),"")</f>
        <v>Débil</v>
      </c>
      <c r="V1616" s="232" t="s">
        <v>519</v>
      </c>
      <c r="W1616" s="232" t="s">
        <v>576</v>
      </c>
      <c r="X1616" s="123" t="str">
        <f t="shared" si="107"/>
        <v>DébilDébilNo disminuye</v>
      </c>
      <c r="Y1616" s="208" t="str">
        <f>IFERROR(VLOOKUP(X1616,'Tablas de calculos'!$AZ$4:$BE$11,5,FALSE),"")</f>
        <v/>
      </c>
      <c r="Z1616" s="208" t="str">
        <f>IFERROR(VLOOKUP(X1616,'Tablas de calculos'!$AZ$4:$BE$11,6,FALSE),"")</f>
        <v/>
      </c>
      <c r="AA1616" s="217" t="s">
        <v>824</v>
      </c>
    </row>
    <row r="1617" spans="1:27" ht="90" x14ac:dyDescent="0.25">
      <c r="A1617" s="232" t="s">
        <v>114</v>
      </c>
      <c r="B1617" s="61">
        <v>4</v>
      </c>
      <c r="C1617" s="205" t="str">
        <f>+VLOOKUP(Tabla9[[#This Row],[Cod. Riesgo]],Tabla_Riesgos[[Número]:[Tipo de Riesgo]],6,FALSE)</f>
        <v>Corrupción</v>
      </c>
      <c r="D1617" s="119" t="s">
        <v>12</v>
      </c>
      <c r="E1617" s="120" t="s">
        <v>622</v>
      </c>
      <c r="F1617" s="395"/>
      <c r="G1617" s="389" t="s">
        <v>183</v>
      </c>
      <c r="H1617" s="396"/>
      <c r="I1617" s="232"/>
      <c r="J1617" s="232"/>
      <c r="K1617" s="232"/>
      <c r="L1617" s="232"/>
      <c r="M1617" s="232"/>
      <c r="N1617" s="232"/>
      <c r="O1617" s="232"/>
      <c r="P1617" s="123">
        <f t="shared" si="104"/>
        <v>0</v>
      </c>
      <c r="Q1617" s="208" t="str">
        <f t="shared" si="105"/>
        <v>Debil</v>
      </c>
      <c r="R1617" s="232" t="s">
        <v>562</v>
      </c>
      <c r="S1617" s="224" t="str">
        <f t="shared" si="106"/>
        <v>DebilDebil</v>
      </c>
      <c r="T1617" s="224">
        <f>IFERROR(VLOOKUP(S1617,'Tablas de calculos'!$AU$16:$AV$24,2,FALSE),"")</f>
        <v>9</v>
      </c>
      <c r="U1617" s="208" t="str">
        <f>IFERROR(VLOOKUP(T1617,'Tablas de calculos'!$AV$16:$AY$24,4),"")</f>
        <v>Débil</v>
      </c>
      <c r="V1617" s="232" t="s">
        <v>519</v>
      </c>
      <c r="W1617" s="232" t="s">
        <v>576</v>
      </c>
      <c r="X1617" s="123" t="str">
        <f t="shared" si="107"/>
        <v>DébilDébilNo disminuye</v>
      </c>
      <c r="Y1617" s="208" t="str">
        <f>IFERROR(VLOOKUP(X1617,'Tablas de calculos'!$AZ$4:$BE$11,5,FALSE),"")</f>
        <v/>
      </c>
      <c r="Z1617" s="208" t="str">
        <f>IFERROR(VLOOKUP(X1617,'Tablas de calculos'!$AZ$4:$BE$11,6,FALSE),"")</f>
        <v/>
      </c>
      <c r="AA1617" s="217" t="s">
        <v>824</v>
      </c>
    </row>
    <row r="1618" spans="1:27" ht="60" x14ac:dyDescent="0.25">
      <c r="A1618" s="232" t="s">
        <v>114</v>
      </c>
      <c r="B1618" s="61">
        <v>5</v>
      </c>
      <c r="C1618" s="205" t="str">
        <f>+VLOOKUP(Tabla9[[#This Row],[Cod. Riesgo]],Tabla_Riesgos[[Número]:[Tipo de Riesgo]],6,FALSE)</f>
        <v>Operativo</v>
      </c>
      <c r="D1618" s="119" t="s">
        <v>12</v>
      </c>
      <c r="E1618" s="120" t="s">
        <v>624</v>
      </c>
      <c r="F1618" s="395"/>
      <c r="G1618" s="389" t="s">
        <v>184</v>
      </c>
      <c r="H1618" s="396"/>
      <c r="I1618" s="232"/>
      <c r="J1618" s="232"/>
      <c r="K1618" s="232"/>
      <c r="L1618" s="232"/>
      <c r="M1618" s="232"/>
      <c r="N1618" s="232"/>
      <c r="O1618" s="232"/>
      <c r="P1618" s="123">
        <f t="shared" si="104"/>
        <v>0</v>
      </c>
      <c r="Q1618" s="208" t="str">
        <f t="shared" si="105"/>
        <v>Debil</v>
      </c>
      <c r="R1618" s="232" t="s">
        <v>562</v>
      </c>
      <c r="S1618" s="224" t="str">
        <f t="shared" si="106"/>
        <v>DebilDebil</v>
      </c>
      <c r="T1618" s="224">
        <f>IFERROR(VLOOKUP(S1618,'Tablas de calculos'!$AU$16:$AV$24,2,FALSE),"")</f>
        <v>9</v>
      </c>
      <c r="U1618" s="208" t="str">
        <f>IFERROR(VLOOKUP(T1618,'Tablas de calculos'!$AV$16:$AY$24,4),"")</f>
        <v>Débil</v>
      </c>
      <c r="V1618" s="232" t="s">
        <v>519</v>
      </c>
      <c r="W1618" s="232" t="s">
        <v>576</v>
      </c>
      <c r="X1618" s="123" t="str">
        <f t="shared" si="107"/>
        <v>DébilDébilNo disminuye</v>
      </c>
      <c r="Y1618" s="208" t="str">
        <f>IFERROR(VLOOKUP(X1618,'Tablas de calculos'!$AZ$4:$BE$11,5,FALSE),"")</f>
        <v/>
      </c>
      <c r="Z1618" s="208" t="str">
        <f>IFERROR(VLOOKUP(X1618,'Tablas de calculos'!$AZ$4:$BE$11,6,FALSE),"")</f>
        <v/>
      </c>
      <c r="AA1618" s="217" t="s">
        <v>824</v>
      </c>
    </row>
    <row r="1619" spans="1:27" ht="75" x14ac:dyDescent="0.25">
      <c r="A1619" s="232" t="s">
        <v>114</v>
      </c>
      <c r="B1619" s="61">
        <v>6</v>
      </c>
      <c r="C1619" s="205" t="str">
        <f>+VLOOKUP(Tabla9[[#This Row],[Cod. Riesgo]],Tabla_Riesgos[[Número]:[Tipo de Riesgo]],6,FALSE)</f>
        <v>Corrupción</v>
      </c>
      <c r="D1619" s="119" t="s">
        <v>12</v>
      </c>
      <c r="E1619" s="120" t="s">
        <v>639</v>
      </c>
      <c r="F1619" s="395"/>
      <c r="G1619" s="389" t="s">
        <v>183</v>
      </c>
      <c r="H1619" s="396"/>
      <c r="I1619" s="232"/>
      <c r="J1619" s="232"/>
      <c r="K1619" s="232"/>
      <c r="L1619" s="232"/>
      <c r="M1619" s="232"/>
      <c r="N1619" s="232"/>
      <c r="O1619" s="232"/>
      <c r="P1619" s="123">
        <f t="shared" si="104"/>
        <v>0</v>
      </c>
      <c r="Q1619" s="208" t="str">
        <f t="shared" si="105"/>
        <v>Debil</v>
      </c>
      <c r="R1619" s="232" t="s">
        <v>562</v>
      </c>
      <c r="S1619" s="224" t="str">
        <f t="shared" si="106"/>
        <v>DebilDebil</v>
      </c>
      <c r="T1619" s="224">
        <f>IFERROR(VLOOKUP(S1619,'Tablas de calculos'!$AU$16:$AV$24,2,FALSE),"")</f>
        <v>9</v>
      </c>
      <c r="U1619" s="208" t="str">
        <f>IFERROR(VLOOKUP(T1619,'Tablas de calculos'!$AV$16:$AY$24,4),"")</f>
        <v>Débil</v>
      </c>
      <c r="V1619" s="232" t="s">
        <v>519</v>
      </c>
      <c r="W1619" s="232" t="s">
        <v>576</v>
      </c>
      <c r="X1619" s="123" t="str">
        <f t="shared" si="107"/>
        <v>DébilDébilNo disminuye</v>
      </c>
      <c r="Y1619" s="208" t="str">
        <f>IFERROR(VLOOKUP(X1619,'Tablas de calculos'!$AZ$4:$BE$11,5,FALSE),"")</f>
        <v/>
      </c>
      <c r="Z1619" s="208" t="str">
        <f>IFERROR(VLOOKUP(X1619,'Tablas de calculos'!$AZ$4:$BE$11,6,FALSE),"")</f>
        <v/>
      </c>
      <c r="AA1619" s="217" t="s">
        <v>824</v>
      </c>
    </row>
    <row r="1620" spans="1:27" ht="60" x14ac:dyDescent="0.25">
      <c r="A1620" s="232" t="s">
        <v>114</v>
      </c>
      <c r="B1620" s="61">
        <v>6</v>
      </c>
      <c r="C1620" s="205" t="str">
        <f>+VLOOKUP(Tabla9[[#This Row],[Cod. Riesgo]],Tabla_Riesgos[[Número]:[Tipo de Riesgo]],6,FALSE)</f>
        <v>Corrupción</v>
      </c>
      <c r="D1620" s="119" t="s">
        <v>12</v>
      </c>
      <c r="E1620" s="120" t="s">
        <v>639</v>
      </c>
      <c r="F1620" s="395"/>
      <c r="G1620" s="389" t="s">
        <v>185</v>
      </c>
      <c r="H1620" s="396"/>
      <c r="I1620" s="232"/>
      <c r="J1620" s="232"/>
      <c r="K1620" s="232"/>
      <c r="L1620" s="232"/>
      <c r="M1620" s="232"/>
      <c r="N1620" s="232"/>
      <c r="O1620" s="232"/>
      <c r="P1620" s="123">
        <f t="shared" si="104"/>
        <v>0</v>
      </c>
      <c r="Q1620" s="208" t="str">
        <f t="shared" si="105"/>
        <v>Debil</v>
      </c>
      <c r="R1620" s="232" t="s">
        <v>562</v>
      </c>
      <c r="S1620" s="224" t="str">
        <f t="shared" si="106"/>
        <v>DebilDebil</v>
      </c>
      <c r="T1620" s="224">
        <f>IFERROR(VLOOKUP(S1620,'Tablas de calculos'!$AU$16:$AV$24,2,FALSE),"")</f>
        <v>9</v>
      </c>
      <c r="U1620" s="208" t="str">
        <f>IFERROR(VLOOKUP(T1620,'Tablas de calculos'!$AV$16:$AY$24,4),"")</f>
        <v>Débil</v>
      </c>
      <c r="V1620" s="232" t="s">
        <v>519</v>
      </c>
      <c r="W1620" s="232" t="s">
        <v>576</v>
      </c>
      <c r="X1620" s="123" t="str">
        <f t="shared" si="107"/>
        <v>DébilDébilNo disminuye</v>
      </c>
      <c r="Y1620" s="208" t="str">
        <f>IFERROR(VLOOKUP(X1620,'Tablas de calculos'!$AZ$4:$BE$11,5,FALSE),"")</f>
        <v/>
      </c>
      <c r="Z1620" s="208" t="str">
        <f>IFERROR(VLOOKUP(X1620,'Tablas de calculos'!$AZ$4:$BE$11,6,FALSE),"")</f>
        <v/>
      </c>
      <c r="AA1620" s="217" t="s">
        <v>824</v>
      </c>
    </row>
    <row r="1621" spans="1:27" ht="60" x14ac:dyDescent="0.25">
      <c r="A1621" s="232" t="s">
        <v>114</v>
      </c>
      <c r="B1621" s="61">
        <v>6</v>
      </c>
      <c r="C1621" s="205" t="str">
        <f>+VLOOKUP(Tabla9[[#This Row],[Cod. Riesgo]],Tabla_Riesgos[[Número]:[Tipo de Riesgo]],6,FALSE)</f>
        <v>Corrupción</v>
      </c>
      <c r="D1621" s="119" t="s">
        <v>12</v>
      </c>
      <c r="E1621" s="120" t="s">
        <v>639</v>
      </c>
      <c r="F1621" s="395"/>
      <c r="G1621" s="389" t="s">
        <v>177</v>
      </c>
      <c r="H1621" s="396"/>
      <c r="I1621" s="232"/>
      <c r="J1621" s="232"/>
      <c r="K1621" s="232"/>
      <c r="L1621" s="232"/>
      <c r="M1621" s="232"/>
      <c r="N1621" s="232"/>
      <c r="O1621" s="232"/>
      <c r="P1621" s="123">
        <f t="shared" si="104"/>
        <v>0</v>
      </c>
      <c r="Q1621" s="208" t="str">
        <f t="shared" si="105"/>
        <v>Debil</v>
      </c>
      <c r="R1621" s="232" t="s">
        <v>562</v>
      </c>
      <c r="S1621" s="224" t="str">
        <f t="shared" si="106"/>
        <v>DebilDebil</v>
      </c>
      <c r="T1621" s="224">
        <f>IFERROR(VLOOKUP(S1621,'Tablas de calculos'!$AU$16:$AV$24,2,FALSE),"")</f>
        <v>9</v>
      </c>
      <c r="U1621" s="208" t="str">
        <f>IFERROR(VLOOKUP(T1621,'Tablas de calculos'!$AV$16:$AY$24,4),"")</f>
        <v>Débil</v>
      </c>
      <c r="V1621" s="232" t="s">
        <v>519</v>
      </c>
      <c r="W1621" s="232" t="s">
        <v>576</v>
      </c>
      <c r="X1621" s="123" t="str">
        <f t="shared" si="107"/>
        <v>DébilDébilNo disminuye</v>
      </c>
      <c r="Y1621" s="208" t="str">
        <f>IFERROR(VLOOKUP(X1621,'Tablas de calculos'!$AZ$4:$BE$11,5,FALSE),"")</f>
        <v/>
      </c>
      <c r="Z1621" s="208" t="str">
        <f>IFERROR(VLOOKUP(X1621,'Tablas de calculos'!$AZ$4:$BE$11,6,FALSE),"")</f>
        <v/>
      </c>
      <c r="AA1621" s="217" t="s">
        <v>824</v>
      </c>
    </row>
    <row r="1622" spans="1:27" ht="60" x14ac:dyDescent="0.25">
      <c r="A1622" s="232" t="s">
        <v>114</v>
      </c>
      <c r="B1622" s="61">
        <v>6</v>
      </c>
      <c r="C1622" s="205" t="str">
        <f>+VLOOKUP(Tabla9[[#This Row],[Cod. Riesgo]],Tabla_Riesgos[[Número]:[Tipo de Riesgo]],6,FALSE)</f>
        <v>Corrupción</v>
      </c>
      <c r="D1622" s="119" t="s">
        <v>12</v>
      </c>
      <c r="E1622" s="120" t="s">
        <v>639</v>
      </c>
      <c r="F1622" s="395"/>
      <c r="G1622" s="389" t="s">
        <v>186</v>
      </c>
      <c r="H1622" s="396"/>
      <c r="I1622" s="232"/>
      <c r="J1622" s="232"/>
      <c r="K1622" s="232"/>
      <c r="L1622" s="232"/>
      <c r="M1622" s="232"/>
      <c r="N1622" s="232"/>
      <c r="O1622" s="232"/>
      <c r="P1622" s="123">
        <f t="shared" si="104"/>
        <v>0</v>
      </c>
      <c r="Q1622" s="208" t="str">
        <f t="shared" si="105"/>
        <v>Debil</v>
      </c>
      <c r="R1622" s="232" t="s">
        <v>562</v>
      </c>
      <c r="S1622" s="224" t="str">
        <f t="shared" si="106"/>
        <v>DebilDebil</v>
      </c>
      <c r="T1622" s="224">
        <f>IFERROR(VLOOKUP(S1622,'Tablas de calculos'!$AU$16:$AV$24,2,FALSE),"")</f>
        <v>9</v>
      </c>
      <c r="U1622" s="208" t="str">
        <f>IFERROR(VLOOKUP(T1622,'Tablas de calculos'!$AV$16:$AY$24,4),"")</f>
        <v>Débil</v>
      </c>
      <c r="V1622" s="232" t="s">
        <v>519</v>
      </c>
      <c r="W1622" s="232" t="s">
        <v>576</v>
      </c>
      <c r="X1622" s="123" t="str">
        <f t="shared" si="107"/>
        <v>DébilDébilNo disminuye</v>
      </c>
      <c r="Y1622" s="208" t="str">
        <f>IFERROR(VLOOKUP(X1622,'Tablas de calculos'!$AZ$4:$BE$11,5,FALSE),"")</f>
        <v/>
      </c>
      <c r="Z1622" s="208" t="str">
        <f>IFERROR(VLOOKUP(X1622,'Tablas de calculos'!$AZ$4:$BE$11,6,FALSE),"")</f>
        <v/>
      </c>
      <c r="AA1622" s="217" t="s">
        <v>824</v>
      </c>
    </row>
    <row r="1623" spans="1:27" ht="75" x14ac:dyDescent="0.25">
      <c r="A1623" s="232" t="s">
        <v>114</v>
      </c>
      <c r="B1623" s="61">
        <v>7</v>
      </c>
      <c r="C1623" s="205" t="str">
        <f>+VLOOKUP(Tabla9[[#This Row],[Cod. Riesgo]],Tabla_Riesgos[[Número]:[Tipo de Riesgo]],6,FALSE)</f>
        <v>Corrupción</v>
      </c>
      <c r="D1623" s="119" t="s">
        <v>12</v>
      </c>
      <c r="E1623" s="120" t="s">
        <v>392</v>
      </c>
      <c r="F1623" s="395"/>
      <c r="G1623" s="389" t="s">
        <v>179</v>
      </c>
      <c r="H1623" s="396"/>
      <c r="I1623" s="232"/>
      <c r="J1623" s="232"/>
      <c r="K1623" s="232"/>
      <c r="L1623" s="232"/>
      <c r="M1623" s="232"/>
      <c r="N1623" s="232"/>
      <c r="O1623" s="232"/>
      <c r="P1623" s="123">
        <f t="shared" si="104"/>
        <v>0</v>
      </c>
      <c r="Q1623" s="208" t="str">
        <f t="shared" si="105"/>
        <v>Debil</v>
      </c>
      <c r="R1623" s="232" t="s">
        <v>562</v>
      </c>
      <c r="S1623" s="224" t="str">
        <f t="shared" si="106"/>
        <v>DebilDebil</v>
      </c>
      <c r="T1623" s="224">
        <f>IFERROR(VLOOKUP(S1623,'Tablas de calculos'!$AU$16:$AV$24,2,FALSE),"")</f>
        <v>9</v>
      </c>
      <c r="U1623" s="208" t="str">
        <f>IFERROR(VLOOKUP(T1623,'Tablas de calculos'!$AV$16:$AY$24,4),"")</f>
        <v>Débil</v>
      </c>
      <c r="V1623" s="232" t="s">
        <v>519</v>
      </c>
      <c r="W1623" s="232" t="s">
        <v>576</v>
      </c>
      <c r="X1623" s="123" t="str">
        <f t="shared" si="107"/>
        <v>DébilDébilNo disminuye</v>
      </c>
      <c r="Y1623" s="208" t="str">
        <f>IFERROR(VLOOKUP(X1623,'Tablas de calculos'!$AZ$4:$BE$11,5,FALSE),"")</f>
        <v/>
      </c>
      <c r="Z1623" s="208" t="str">
        <f>IFERROR(VLOOKUP(X1623,'Tablas de calculos'!$AZ$4:$BE$11,6,FALSE),"")</f>
        <v/>
      </c>
      <c r="AA1623" s="217" t="s">
        <v>824</v>
      </c>
    </row>
    <row r="1624" spans="1:27" ht="60" x14ac:dyDescent="0.25">
      <c r="A1624" s="232" t="s">
        <v>114</v>
      </c>
      <c r="B1624" s="61">
        <v>7</v>
      </c>
      <c r="C1624" s="205" t="str">
        <f>+VLOOKUP(Tabla9[[#This Row],[Cod. Riesgo]],Tabla_Riesgos[[Número]:[Tipo de Riesgo]],6,FALSE)</f>
        <v>Corrupción</v>
      </c>
      <c r="D1624" s="119" t="s">
        <v>12</v>
      </c>
      <c r="E1624" s="120" t="s">
        <v>392</v>
      </c>
      <c r="F1624" s="395"/>
      <c r="G1624" s="389" t="s">
        <v>177</v>
      </c>
      <c r="H1624" s="396"/>
      <c r="I1624" s="232"/>
      <c r="J1624" s="232"/>
      <c r="K1624" s="232"/>
      <c r="L1624" s="232"/>
      <c r="M1624" s="232"/>
      <c r="N1624" s="232"/>
      <c r="O1624" s="232"/>
      <c r="P1624" s="123">
        <f t="shared" si="104"/>
        <v>0</v>
      </c>
      <c r="Q1624" s="208" t="str">
        <f t="shared" si="105"/>
        <v>Debil</v>
      </c>
      <c r="R1624" s="232" t="s">
        <v>562</v>
      </c>
      <c r="S1624" s="224" t="str">
        <f t="shared" si="106"/>
        <v>DebilDebil</v>
      </c>
      <c r="T1624" s="224">
        <f>IFERROR(VLOOKUP(S1624,'Tablas de calculos'!$AU$16:$AV$24,2,FALSE),"")</f>
        <v>9</v>
      </c>
      <c r="U1624" s="208" t="str">
        <f>IFERROR(VLOOKUP(T1624,'Tablas de calculos'!$AV$16:$AY$24,4),"")</f>
        <v>Débil</v>
      </c>
      <c r="V1624" s="232" t="s">
        <v>519</v>
      </c>
      <c r="W1624" s="232" t="s">
        <v>576</v>
      </c>
      <c r="X1624" s="123" t="str">
        <f t="shared" si="107"/>
        <v>DébilDébilNo disminuye</v>
      </c>
      <c r="Y1624" s="208" t="str">
        <f>IFERROR(VLOOKUP(X1624,'Tablas de calculos'!$AZ$4:$BE$11,5,FALSE),"")</f>
        <v/>
      </c>
      <c r="Z1624" s="208" t="str">
        <f>IFERROR(VLOOKUP(X1624,'Tablas de calculos'!$AZ$4:$BE$11,6,FALSE),"")</f>
        <v/>
      </c>
      <c r="AA1624" s="217" t="s">
        <v>824</v>
      </c>
    </row>
    <row r="1625" spans="1:27" ht="60" x14ac:dyDescent="0.25">
      <c r="A1625" s="232" t="s">
        <v>114</v>
      </c>
      <c r="B1625" s="61">
        <v>7</v>
      </c>
      <c r="C1625" s="205" t="str">
        <f>+VLOOKUP(Tabla9[[#This Row],[Cod. Riesgo]],Tabla_Riesgos[[Número]:[Tipo de Riesgo]],6,FALSE)</f>
        <v>Corrupción</v>
      </c>
      <c r="D1625" s="119" t="s">
        <v>12</v>
      </c>
      <c r="E1625" s="120" t="s">
        <v>392</v>
      </c>
      <c r="F1625" s="395"/>
      <c r="G1625" s="389" t="s">
        <v>186</v>
      </c>
      <c r="H1625" s="396"/>
      <c r="I1625" s="232"/>
      <c r="J1625" s="232"/>
      <c r="K1625" s="232"/>
      <c r="L1625" s="232"/>
      <c r="M1625" s="232"/>
      <c r="N1625" s="232"/>
      <c r="O1625" s="232"/>
      <c r="P1625" s="123">
        <f t="shared" si="104"/>
        <v>0</v>
      </c>
      <c r="Q1625" s="208" t="str">
        <f t="shared" si="105"/>
        <v>Debil</v>
      </c>
      <c r="R1625" s="232" t="s">
        <v>562</v>
      </c>
      <c r="S1625" s="224" t="str">
        <f t="shared" si="106"/>
        <v>DebilDebil</v>
      </c>
      <c r="T1625" s="224">
        <f>IFERROR(VLOOKUP(S1625,'Tablas de calculos'!$AU$16:$AV$24,2,FALSE),"")</f>
        <v>9</v>
      </c>
      <c r="U1625" s="208" t="str">
        <f>IFERROR(VLOOKUP(T1625,'Tablas de calculos'!$AV$16:$AY$24,4),"")</f>
        <v>Débil</v>
      </c>
      <c r="V1625" s="232" t="s">
        <v>519</v>
      </c>
      <c r="W1625" s="232" t="s">
        <v>576</v>
      </c>
      <c r="X1625" s="123" t="str">
        <f t="shared" si="107"/>
        <v>DébilDébilNo disminuye</v>
      </c>
      <c r="Y1625" s="208" t="str">
        <f>IFERROR(VLOOKUP(X1625,'Tablas de calculos'!$AZ$4:$BE$11,5,FALSE),"")</f>
        <v/>
      </c>
      <c r="Z1625" s="208" t="str">
        <f>IFERROR(VLOOKUP(X1625,'Tablas de calculos'!$AZ$4:$BE$11,6,FALSE),"")</f>
        <v/>
      </c>
      <c r="AA1625" s="217" t="s">
        <v>824</v>
      </c>
    </row>
    <row r="1626" spans="1:27" ht="75" x14ac:dyDescent="0.25">
      <c r="A1626" s="232" t="s">
        <v>114</v>
      </c>
      <c r="B1626" s="61">
        <v>8</v>
      </c>
      <c r="C1626" s="205" t="str">
        <f>+VLOOKUP(Tabla9[[#This Row],[Cod. Riesgo]],Tabla_Riesgos[[Número]:[Tipo de Riesgo]],6,FALSE)</f>
        <v>Corrupción</v>
      </c>
      <c r="D1626" s="119" t="s">
        <v>12</v>
      </c>
      <c r="E1626" s="120" t="s">
        <v>641</v>
      </c>
      <c r="F1626" s="395"/>
      <c r="G1626" s="389" t="s">
        <v>179</v>
      </c>
      <c r="H1626" s="396"/>
      <c r="I1626" s="232"/>
      <c r="J1626" s="232"/>
      <c r="K1626" s="232"/>
      <c r="L1626" s="232"/>
      <c r="M1626" s="232"/>
      <c r="N1626" s="232"/>
      <c r="O1626" s="232"/>
      <c r="P1626" s="123">
        <f t="shared" si="104"/>
        <v>0</v>
      </c>
      <c r="Q1626" s="208" t="str">
        <f t="shared" si="105"/>
        <v>Debil</v>
      </c>
      <c r="R1626" s="232" t="s">
        <v>562</v>
      </c>
      <c r="S1626" s="224" t="str">
        <f t="shared" si="106"/>
        <v>DebilDebil</v>
      </c>
      <c r="T1626" s="224">
        <f>IFERROR(VLOOKUP(S1626,'Tablas de calculos'!$AU$16:$AV$24,2,FALSE),"")</f>
        <v>9</v>
      </c>
      <c r="U1626" s="208" t="str">
        <f>IFERROR(VLOOKUP(T1626,'Tablas de calculos'!$AV$16:$AY$24,4),"")</f>
        <v>Débil</v>
      </c>
      <c r="V1626" s="232" t="s">
        <v>519</v>
      </c>
      <c r="W1626" s="232" t="s">
        <v>578</v>
      </c>
      <c r="X1626" s="123" t="str">
        <f t="shared" si="107"/>
        <v>DébilDébilDirectamente</v>
      </c>
      <c r="Y1626" s="208" t="str">
        <f>IFERROR(VLOOKUP(X1626,'Tablas de calculos'!$AZ$4:$BE$11,5,FALSE),"")</f>
        <v/>
      </c>
      <c r="Z1626" s="208" t="str">
        <f>IFERROR(VLOOKUP(X1626,'Tablas de calculos'!$AZ$4:$BE$11,6,FALSE),"")</f>
        <v/>
      </c>
      <c r="AA1626" s="217" t="s">
        <v>824</v>
      </c>
    </row>
    <row r="1627" spans="1:27" ht="75" x14ac:dyDescent="0.25">
      <c r="A1627" s="232" t="s">
        <v>114</v>
      </c>
      <c r="B1627" s="61">
        <v>8</v>
      </c>
      <c r="C1627" s="205" t="str">
        <f>+VLOOKUP(Tabla9[[#This Row],[Cod. Riesgo]],Tabla_Riesgos[[Número]:[Tipo de Riesgo]],6,FALSE)</f>
        <v>Corrupción</v>
      </c>
      <c r="D1627" s="119" t="s">
        <v>12</v>
      </c>
      <c r="E1627" s="120" t="s">
        <v>641</v>
      </c>
      <c r="F1627" s="395"/>
      <c r="G1627" s="389" t="s">
        <v>185</v>
      </c>
      <c r="H1627" s="396"/>
      <c r="I1627" s="232"/>
      <c r="J1627" s="232"/>
      <c r="K1627" s="232"/>
      <c r="L1627" s="232"/>
      <c r="M1627" s="232"/>
      <c r="N1627" s="232"/>
      <c r="O1627" s="232"/>
      <c r="P1627" s="123">
        <f t="shared" si="104"/>
        <v>0</v>
      </c>
      <c r="Q1627" s="208" t="str">
        <f t="shared" si="105"/>
        <v>Debil</v>
      </c>
      <c r="R1627" s="232" t="s">
        <v>562</v>
      </c>
      <c r="S1627" s="224" t="str">
        <f t="shared" si="106"/>
        <v>DebilDebil</v>
      </c>
      <c r="T1627" s="224">
        <f>IFERROR(VLOOKUP(S1627,'Tablas de calculos'!$AU$16:$AV$24,2,FALSE),"")</f>
        <v>9</v>
      </c>
      <c r="U1627" s="208" t="str">
        <f>IFERROR(VLOOKUP(T1627,'Tablas de calculos'!$AV$16:$AY$24,4),"")</f>
        <v>Débil</v>
      </c>
      <c r="V1627" s="232" t="s">
        <v>519</v>
      </c>
      <c r="W1627" s="232" t="s">
        <v>578</v>
      </c>
      <c r="X1627" s="123" t="str">
        <f t="shared" si="107"/>
        <v>DébilDébilDirectamente</v>
      </c>
      <c r="Y1627" s="208" t="str">
        <f>IFERROR(VLOOKUP(X1627,'Tablas de calculos'!$AZ$4:$BE$11,5,FALSE),"")</f>
        <v/>
      </c>
      <c r="Z1627" s="208" t="str">
        <f>IFERROR(VLOOKUP(X1627,'Tablas de calculos'!$AZ$4:$BE$11,6,FALSE),"")</f>
        <v/>
      </c>
      <c r="AA1627" s="217" t="s">
        <v>824</v>
      </c>
    </row>
    <row r="1628" spans="1:27" ht="75" x14ac:dyDescent="0.25">
      <c r="A1628" s="232" t="s">
        <v>114</v>
      </c>
      <c r="B1628" s="61">
        <v>8</v>
      </c>
      <c r="C1628" s="205" t="str">
        <f>+VLOOKUP(Tabla9[[#This Row],[Cod. Riesgo]],Tabla_Riesgos[[Número]:[Tipo de Riesgo]],6,FALSE)</f>
        <v>Corrupción</v>
      </c>
      <c r="D1628" s="119" t="s">
        <v>12</v>
      </c>
      <c r="E1628" s="120" t="s">
        <v>641</v>
      </c>
      <c r="F1628" s="395"/>
      <c r="G1628" s="389" t="s">
        <v>177</v>
      </c>
      <c r="H1628" s="396"/>
      <c r="I1628" s="232"/>
      <c r="J1628" s="232"/>
      <c r="K1628" s="232"/>
      <c r="L1628" s="232"/>
      <c r="M1628" s="232"/>
      <c r="N1628" s="232"/>
      <c r="O1628" s="232"/>
      <c r="P1628" s="123">
        <f t="shared" si="104"/>
        <v>0</v>
      </c>
      <c r="Q1628" s="208" t="str">
        <f t="shared" si="105"/>
        <v>Debil</v>
      </c>
      <c r="R1628" s="232" t="s">
        <v>562</v>
      </c>
      <c r="S1628" s="224" t="str">
        <f t="shared" si="106"/>
        <v>DebilDebil</v>
      </c>
      <c r="T1628" s="224">
        <f>IFERROR(VLOOKUP(S1628,'Tablas de calculos'!$AU$16:$AV$24,2,FALSE),"")</f>
        <v>9</v>
      </c>
      <c r="U1628" s="208" t="str">
        <f>IFERROR(VLOOKUP(T1628,'Tablas de calculos'!$AV$16:$AY$24,4),"")</f>
        <v>Débil</v>
      </c>
      <c r="V1628" s="232" t="s">
        <v>519</v>
      </c>
      <c r="W1628" s="232" t="s">
        <v>578</v>
      </c>
      <c r="X1628" s="123" t="str">
        <f t="shared" si="107"/>
        <v>DébilDébilDirectamente</v>
      </c>
      <c r="Y1628" s="208" t="str">
        <f>IFERROR(VLOOKUP(X1628,'Tablas de calculos'!$AZ$4:$BE$11,5,FALSE),"")</f>
        <v/>
      </c>
      <c r="Z1628" s="208" t="str">
        <f>IFERROR(VLOOKUP(X1628,'Tablas de calculos'!$AZ$4:$BE$11,6,FALSE),"")</f>
        <v/>
      </c>
      <c r="AA1628" s="217" t="s">
        <v>824</v>
      </c>
    </row>
    <row r="1629" spans="1:27" ht="75" x14ac:dyDescent="0.25">
      <c r="A1629" s="232" t="s">
        <v>114</v>
      </c>
      <c r="B1629" s="61">
        <v>8</v>
      </c>
      <c r="C1629" s="205" t="str">
        <f>+VLOOKUP(Tabla9[[#This Row],[Cod. Riesgo]],Tabla_Riesgos[[Número]:[Tipo de Riesgo]],6,FALSE)</f>
        <v>Corrupción</v>
      </c>
      <c r="D1629" s="119" t="s">
        <v>12</v>
      </c>
      <c r="E1629" s="120" t="s">
        <v>641</v>
      </c>
      <c r="F1629" s="395"/>
      <c r="G1629" s="389" t="s">
        <v>173</v>
      </c>
      <c r="H1629" s="396"/>
      <c r="I1629" s="232"/>
      <c r="J1629" s="232"/>
      <c r="K1629" s="232"/>
      <c r="L1629" s="232"/>
      <c r="M1629" s="232"/>
      <c r="N1629" s="232"/>
      <c r="O1629" s="232"/>
      <c r="P1629" s="123">
        <f t="shared" si="104"/>
        <v>0</v>
      </c>
      <c r="Q1629" s="208" t="str">
        <f t="shared" si="105"/>
        <v>Debil</v>
      </c>
      <c r="R1629" s="232" t="s">
        <v>562</v>
      </c>
      <c r="S1629" s="224" t="str">
        <f t="shared" si="106"/>
        <v>DebilDebil</v>
      </c>
      <c r="T1629" s="224">
        <f>IFERROR(VLOOKUP(S1629,'Tablas de calculos'!$AU$16:$AV$24,2,FALSE),"")</f>
        <v>9</v>
      </c>
      <c r="U1629" s="208" t="str">
        <f>IFERROR(VLOOKUP(T1629,'Tablas de calculos'!$AV$16:$AY$24,4),"")</f>
        <v>Débil</v>
      </c>
      <c r="V1629" s="232" t="s">
        <v>519</v>
      </c>
      <c r="W1629" s="232" t="s">
        <v>578</v>
      </c>
      <c r="X1629" s="123" t="str">
        <f t="shared" si="107"/>
        <v>DébilDébilDirectamente</v>
      </c>
      <c r="Y1629" s="208" t="str">
        <f>IFERROR(VLOOKUP(X1629,'Tablas de calculos'!$AZ$4:$BE$11,5,FALSE),"")</f>
        <v/>
      </c>
      <c r="Z1629" s="208" t="str">
        <f>IFERROR(VLOOKUP(X1629,'Tablas de calculos'!$AZ$4:$BE$11,6,FALSE),"")</f>
        <v/>
      </c>
      <c r="AA1629" s="217" t="s">
        <v>824</v>
      </c>
    </row>
    <row r="1630" spans="1:27" ht="75" x14ac:dyDescent="0.25">
      <c r="A1630" s="232" t="s">
        <v>114</v>
      </c>
      <c r="B1630" s="61">
        <v>8</v>
      </c>
      <c r="C1630" s="205" t="str">
        <f>+VLOOKUP(Tabla9[[#This Row],[Cod. Riesgo]],Tabla_Riesgos[[Número]:[Tipo de Riesgo]],6,FALSE)</f>
        <v>Corrupción</v>
      </c>
      <c r="D1630" s="119" t="s">
        <v>12</v>
      </c>
      <c r="E1630" s="120" t="s">
        <v>641</v>
      </c>
      <c r="F1630" s="395"/>
      <c r="G1630" s="389" t="s">
        <v>186</v>
      </c>
      <c r="H1630" s="396"/>
      <c r="I1630" s="232"/>
      <c r="J1630" s="232"/>
      <c r="K1630" s="232"/>
      <c r="L1630" s="232"/>
      <c r="M1630" s="232"/>
      <c r="N1630" s="232"/>
      <c r="O1630" s="232"/>
      <c r="P1630" s="123">
        <f t="shared" si="104"/>
        <v>0</v>
      </c>
      <c r="Q1630" s="208" t="str">
        <f t="shared" si="105"/>
        <v>Debil</v>
      </c>
      <c r="R1630" s="232" t="s">
        <v>562</v>
      </c>
      <c r="S1630" s="224" t="str">
        <f t="shared" si="106"/>
        <v>DebilDebil</v>
      </c>
      <c r="T1630" s="224">
        <f>IFERROR(VLOOKUP(S1630,'Tablas de calculos'!$AU$16:$AV$24,2,FALSE),"")</f>
        <v>9</v>
      </c>
      <c r="U1630" s="208" t="str">
        <f>IFERROR(VLOOKUP(T1630,'Tablas de calculos'!$AV$16:$AY$24,4),"")</f>
        <v>Débil</v>
      </c>
      <c r="V1630" s="232" t="s">
        <v>519</v>
      </c>
      <c r="W1630" s="232" t="s">
        <v>576</v>
      </c>
      <c r="X1630" s="123" t="str">
        <f t="shared" si="107"/>
        <v>DébilDébilNo disminuye</v>
      </c>
      <c r="Y1630" s="208" t="str">
        <f>IFERROR(VLOOKUP(X1630,'Tablas de calculos'!$AZ$4:$BE$11,5,FALSE),"")</f>
        <v/>
      </c>
      <c r="Z1630" s="208" t="str">
        <f>IFERROR(VLOOKUP(X1630,'Tablas de calculos'!$AZ$4:$BE$11,6,FALSE),"")</f>
        <v/>
      </c>
      <c r="AA1630" s="217" t="s">
        <v>824</v>
      </c>
    </row>
    <row r="1631" spans="1:27" ht="75" x14ac:dyDescent="0.25">
      <c r="A1631" s="232" t="s">
        <v>114</v>
      </c>
      <c r="B1631" s="61">
        <v>9</v>
      </c>
      <c r="C1631" s="205" t="str">
        <f>+VLOOKUP(Tabla9[[#This Row],[Cod. Riesgo]],Tabla_Riesgos[[Número]:[Tipo de Riesgo]],6,FALSE)</f>
        <v>Corrupción</v>
      </c>
      <c r="D1631" s="119" t="s">
        <v>12</v>
      </c>
      <c r="E1631" s="120" t="s">
        <v>391</v>
      </c>
      <c r="F1631" s="395"/>
      <c r="G1631" s="389" t="s">
        <v>187</v>
      </c>
      <c r="H1631" s="396"/>
      <c r="I1631" s="232"/>
      <c r="J1631" s="232"/>
      <c r="K1631" s="232"/>
      <c r="L1631" s="232"/>
      <c r="M1631" s="232"/>
      <c r="N1631" s="232"/>
      <c r="O1631" s="232"/>
      <c r="P1631" s="123">
        <f t="shared" si="104"/>
        <v>0</v>
      </c>
      <c r="Q1631" s="208" t="str">
        <f t="shared" si="105"/>
        <v>Debil</v>
      </c>
      <c r="R1631" s="232" t="s">
        <v>562</v>
      </c>
      <c r="S1631" s="224" t="str">
        <f t="shared" si="106"/>
        <v>DebilDebil</v>
      </c>
      <c r="T1631" s="224">
        <f>IFERROR(VLOOKUP(S1631,'Tablas de calculos'!$AU$16:$AV$24,2,FALSE),"")</f>
        <v>9</v>
      </c>
      <c r="U1631" s="208" t="str">
        <f>IFERROR(VLOOKUP(T1631,'Tablas de calculos'!$AV$16:$AY$24,4),"")</f>
        <v>Débil</v>
      </c>
      <c r="V1631" s="232" t="s">
        <v>519</v>
      </c>
      <c r="W1631" s="232" t="s">
        <v>576</v>
      </c>
      <c r="X1631" s="123" t="str">
        <f t="shared" si="107"/>
        <v>DébilDébilNo disminuye</v>
      </c>
      <c r="Y1631" s="208" t="str">
        <f>IFERROR(VLOOKUP(X1631,'Tablas de calculos'!$AZ$4:$BE$11,5,FALSE),"")</f>
        <v/>
      </c>
      <c r="Z1631" s="208" t="str">
        <f>IFERROR(VLOOKUP(X1631,'Tablas de calculos'!$AZ$4:$BE$11,6,FALSE),"")</f>
        <v/>
      </c>
      <c r="AA1631" s="217" t="s">
        <v>824</v>
      </c>
    </row>
    <row r="1632" spans="1:27" ht="75" x14ac:dyDescent="0.25">
      <c r="A1632" s="232" t="s">
        <v>114</v>
      </c>
      <c r="B1632" s="61">
        <v>9</v>
      </c>
      <c r="C1632" s="205" t="str">
        <f>+VLOOKUP(Tabla9[[#This Row],[Cod. Riesgo]],Tabla_Riesgos[[Número]:[Tipo de Riesgo]],6,FALSE)</f>
        <v>Corrupción</v>
      </c>
      <c r="D1632" s="119" t="s">
        <v>12</v>
      </c>
      <c r="E1632" s="120" t="s">
        <v>391</v>
      </c>
      <c r="F1632" s="395"/>
      <c r="G1632" s="389" t="s">
        <v>188</v>
      </c>
      <c r="H1632" s="396"/>
      <c r="I1632" s="232"/>
      <c r="J1632" s="232"/>
      <c r="K1632" s="232"/>
      <c r="L1632" s="232"/>
      <c r="M1632" s="232"/>
      <c r="N1632" s="232"/>
      <c r="O1632" s="232"/>
      <c r="P1632" s="123">
        <f t="shared" si="104"/>
        <v>0</v>
      </c>
      <c r="Q1632" s="208" t="str">
        <f t="shared" si="105"/>
        <v>Debil</v>
      </c>
      <c r="R1632" s="232" t="s">
        <v>562</v>
      </c>
      <c r="S1632" s="224" t="str">
        <f t="shared" si="106"/>
        <v>DebilDebil</v>
      </c>
      <c r="T1632" s="224">
        <f>IFERROR(VLOOKUP(S1632,'Tablas de calculos'!$AU$16:$AV$24,2,FALSE),"")</f>
        <v>9</v>
      </c>
      <c r="U1632" s="208" t="str">
        <f>IFERROR(VLOOKUP(T1632,'Tablas de calculos'!$AV$16:$AY$24,4),"")</f>
        <v>Débil</v>
      </c>
      <c r="V1632" s="232" t="s">
        <v>519</v>
      </c>
      <c r="W1632" s="232" t="s">
        <v>576</v>
      </c>
      <c r="X1632" s="123" t="str">
        <f t="shared" si="107"/>
        <v>DébilDébilNo disminuye</v>
      </c>
      <c r="Y1632" s="208" t="str">
        <f>IFERROR(VLOOKUP(X1632,'Tablas de calculos'!$AZ$4:$BE$11,5,FALSE),"")</f>
        <v/>
      </c>
      <c r="Z1632" s="208" t="str">
        <f>IFERROR(VLOOKUP(X1632,'Tablas de calculos'!$AZ$4:$BE$11,6,FALSE),"")</f>
        <v/>
      </c>
      <c r="AA1632" s="217" t="s">
        <v>824</v>
      </c>
    </row>
    <row r="1633" spans="1:27" ht="75" x14ac:dyDescent="0.25">
      <c r="A1633" s="232" t="s">
        <v>114</v>
      </c>
      <c r="B1633" s="61">
        <v>9</v>
      </c>
      <c r="C1633" s="205" t="str">
        <f>+VLOOKUP(Tabla9[[#This Row],[Cod. Riesgo]],Tabla_Riesgos[[Número]:[Tipo de Riesgo]],6,FALSE)</f>
        <v>Corrupción</v>
      </c>
      <c r="D1633" s="119" t="s">
        <v>12</v>
      </c>
      <c r="E1633" s="120" t="s">
        <v>391</v>
      </c>
      <c r="F1633" s="395"/>
      <c r="G1633" s="389" t="s">
        <v>189</v>
      </c>
      <c r="H1633" s="396"/>
      <c r="I1633" s="232"/>
      <c r="J1633" s="232"/>
      <c r="K1633" s="232"/>
      <c r="L1633" s="232"/>
      <c r="M1633" s="232"/>
      <c r="N1633" s="232"/>
      <c r="O1633" s="232"/>
      <c r="P1633" s="123">
        <f t="shared" si="104"/>
        <v>0</v>
      </c>
      <c r="Q1633" s="208" t="str">
        <f t="shared" si="105"/>
        <v>Debil</v>
      </c>
      <c r="R1633" s="232" t="s">
        <v>562</v>
      </c>
      <c r="S1633" s="224" t="str">
        <f t="shared" si="106"/>
        <v>DebilDebil</v>
      </c>
      <c r="T1633" s="224">
        <f>IFERROR(VLOOKUP(S1633,'Tablas de calculos'!$AU$16:$AV$24,2,FALSE),"")</f>
        <v>9</v>
      </c>
      <c r="U1633" s="208" t="str">
        <f>IFERROR(VLOOKUP(T1633,'Tablas de calculos'!$AV$16:$AY$24,4),"")</f>
        <v>Débil</v>
      </c>
      <c r="V1633" s="232" t="s">
        <v>519</v>
      </c>
      <c r="W1633" s="232" t="s">
        <v>576</v>
      </c>
      <c r="X1633" s="123" t="str">
        <f t="shared" si="107"/>
        <v>DébilDébilNo disminuye</v>
      </c>
      <c r="Y1633" s="208" t="str">
        <f>IFERROR(VLOOKUP(X1633,'Tablas de calculos'!$AZ$4:$BE$11,5,FALSE),"")</f>
        <v/>
      </c>
      <c r="Z1633" s="208" t="str">
        <f>IFERROR(VLOOKUP(X1633,'Tablas de calculos'!$AZ$4:$BE$11,6,FALSE),"")</f>
        <v/>
      </c>
      <c r="AA1633" s="217" t="s">
        <v>824</v>
      </c>
    </row>
    <row r="1634" spans="1:27" ht="75" x14ac:dyDescent="0.25">
      <c r="A1634" s="232" t="s">
        <v>114</v>
      </c>
      <c r="B1634" s="61">
        <v>9</v>
      </c>
      <c r="C1634" s="205" t="str">
        <f>+VLOOKUP(Tabla9[[#This Row],[Cod. Riesgo]],Tabla_Riesgos[[Número]:[Tipo de Riesgo]],6,FALSE)</f>
        <v>Corrupción</v>
      </c>
      <c r="D1634" s="119" t="s">
        <v>12</v>
      </c>
      <c r="E1634" s="120" t="s">
        <v>391</v>
      </c>
      <c r="F1634" s="395"/>
      <c r="G1634" s="389" t="s">
        <v>190</v>
      </c>
      <c r="H1634" s="396"/>
      <c r="I1634" s="232"/>
      <c r="J1634" s="232"/>
      <c r="K1634" s="232"/>
      <c r="L1634" s="232"/>
      <c r="M1634" s="232"/>
      <c r="N1634" s="232"/>
      <c r="O1634" s="232"/>
      <c r="P1634" s="123">
        <f t="shared" si="104"/>
        <v>0</v>
      </c>
      <c r="Q1634" s="208" t="str">
        <f t="shared" si="105"/>
        <v>Debil</v>
      </c>
      <c r="R1634" s="232" t="s">
        <v>562</v>
      </c>
      <c r="S1634" s="224" t="str">
        <f t="shared" si="106"/>
        <v>DebilDebil</v>
      </c>
      <c r="T1634" s="224">
        <f>IFERROR(VLOOKUP(S1634,'Tablas de calculos'!$AU$16:$AV$24,2,FALSE),"")</f>
        <v>9</v>
      </c>
      <c r="U1634" s="208" t="str">
        <f>IFERROR(VLOOKUP(T1634,'Tablas de calculos'!$AV$16:$AY$24,4),"")</f>
        <v>Débil</v>
      </c>
      <c r="V1634" s="232" t="s">
        <v>519</v>
      </c>
      <c r="W1634" s="232" t="s">
        <v>576</v>
      </c>
      <c r="X1634" s="123" t="str">
        <f t="shared" si="107"/>
        <v>DébilDébilNo disminuye</v>
      </c>
      <c r="Y1634" s="208" t="str">
        <f>IFERROR(VLOOKUP(X1634,'Tablas de calculos'!$AZ$4:$BE$11,5,FALSE),"")</f>
        <v/>
      </c>
      <c r="Z1634" s="208" t="str">
        <f>IFERROR(VLOOKUP(X1634,'Tablas de calculos'!$AZ$4:$BE$11,6,FALSE),"")</f>
        <v/>
      </c>
      <c r="AA1634" s="217" t="s">
        <v>824</v>
      </c>
    </row>
    <row r="1635" spans="1:27" ht="75" x14ac:dyDescent="0.25">
      <c r="A1635" s="232" t="s">
        <v>114</v>
      </c>
      <c r="B1635" s="61">
        <v>9</v>
      </c>
      <c r="C1635" s="205" t="str">
        <f>+VLOOKUP(Tabla9[[#This Row],[Cod. Riesgo]],Tabla_Riesgos[[Número]:[Tipo de Riesgo]],6,FALSE)</f>
        <v>Corrupción</v>
      </c>
      <c r="D1635" s="119" t="s">
        <v>12</v>
      </c>
      <c r="E1635" s="120" t="s">
        <v>391</v>
      </c>
      <c r="F1635" s="395"/>
      <c r="G1635" s="389" t="s">
        <v>191</v>
      </c>
      <c r="H1635" s="396"/>
      <c r="I1635" s="232"/>
      <c r="J1635" s="232"/>
      <c r="K1635" s="232"/>
      <c r="L1635" s="232"/>
      <c r="M1635" s="232"/>
      <c r="N1635" s="232"/>
      <c r="O1635" s="232"/>
      <c r="P1635" s="123">
        <f t="shared" si="104"/>
        <v>0</v>
      </c>
      <c r="Q1635" s="208" t="str">
        <f t="shared" si="105"/>
        <v>Debil</v>
      </c>
      <c r="R1635" s="232" t="s">
        <v>562</v>
      </c>
      <c r="S1635" s="224" t="str">
        <f t="shared" si="106"/>
        <v>DebilDebil</v>
      </c>
      <c r="T1635" s="224">
        <f>IFERROR(VLOOKUP(S1635,'Tablas de calculos'!$AU$16:$AV$24,2,FALSE),"")</f>
        <v>9</v>
      </c>
      <c r="U1635" s="208" t="str">
        <f>IFERROR(VLOOKUP(T1635,'Tablas de calculos'!$AV$16:$AY$24,4),"")</f>
        <v>Débil</v>
      </c>
      <c r="V1635" s="232" t="s">
        <v>519</v>
      </c>
      <c r="W1635" s="232" t="s">
        <v>576</v>
      </c>
      <c r="X1635" s="123" t="str">
        <f t="shared" si="107"/>
        <v>DébilDébilNo disminuye</v>
      </c>
      <c r="Y1635" s="208" t="str">
        <f>IFERROR(VLOOKUP(X1635,'Tablas de calculos'!$AZ$4:$BE$11,5,FALSE),"")</f>
        <v/>
      </c>
      <c r="Z1635" s="208" t="str">
        <f>IFERROR(VLOOKUP(X1635,'Tablas de calculos'!$AZ$4:$BE$11,6,FALSE),"")</f>
        <v/>
      </c>
      <c r="AA1635" s="217" t="s">
        <v>824</v>
      </c>
    </row>
    <row r="1636" spans="1:27" ht="75" x14ac:dyDescent="0.25">
      <c r="A1636" s="232" t="s">
        <v>114</v>
      </c>
      <c r="B1636" s="61">
        <v>9</v>
      </c>
      <c r="C1636" s="205" t="str">
        <f>+VLOOKUP(Tabla9[[#This Row],[Cod. Riesgo]],Tabla_Riesgos[[Número]:[Tipo de Riesgo]],6,FALSE)</f>
        <v>Corrupción</v>
      </c>
      <c r="D1636" s="119" t="s">
        <v>12</v>
      </c>
      <c r="E1636" s="120" t="s">
        <v>391</v>
      </c>
      <c r="F1636" s="395"/>
      <c r="G1636" s="389" t="s">
        <v>192</v>
      </c>
      <c r="H1636" s="396"/>
      <c r="I1636" s="232"/>
      <c r="J1636" s="232"/>
      <c r="K1636" s="232"/>
      <c r="L1636" s="232"/>
      <c r="M1636" s="232"/>
      <c r="N1636" s="232"/>
      <c r="O1636" s="232"/>
      <c r="P1636" s="123">
        <f t="shared" si="104"/>
        <v>0</v>
      </c>
      <c r="Q1636" s="208" t="str">
        <f t="shared" si="105"/>
        <v>Debil</v>
      </c>
      <c r="R1636" s="232" t="s">
        <v>562</v>
      </c>
      <c r="S1636" s="224" t="str">
        <f t="shared" si="106"/>
        <v>DebilDebil</v>
      </c>
      <c r="T1636" s="224">
        <f>IFERROR(VLOOKUP(S1636,'Tablas de calculos'!$AU$16:$AV$24,2,FALSE),"")</f>
        <v>9</v>
      </c>
      <c r="U1636" s="208" t="str">
        <f>IFERROR(VLOOKUP(T1636,'Tablas de calculos'!$AV$16:$AY$24,4),"")</f>
        <v>Débil</v>
      </c>
      <c r="V1636" s="232" t="s">
        <v>519</v>
      </c>
      <c r="W1636" s="232" t="s">
        <v>576</v>
      </c>
      <c r="X1636" s="123" t="str">
        <f t="shared" si="107"/>
        <v>DébilDébilNo disminuye</v>
      </c>
      <c r="Y1636" s="208" t="str">
        <f>IFERROR(VLOOKUP(X1636,'Tablas de calculos'!$AZ$4:$BE$11,5,FALSE),"")</f>
        <v/>
      </c>
      <c r="Z1636" s="208" t="str">
        <f>IFERROR(VLOOKUP(X1636,'Tablas de calculos'!$AZ$4:$BE$11,6,FALSE),"")</f>
        <v/>
      </c>
      <c r="AA1636" s="217" t="s">
        <v>824</v>
      </c>
    </row>
    <row r="1637" spans="1:27" ht="90" x14ac:dyDescent="0.25">
      <c r="A1637" s="232" t="s">
        <v>114</v>
      </c>
      <c r="B1637" s="61">
        <v>10</v>
      </c>
      <c r="C1637" s="205" t="str">
        <f>+VLOOKUP(Tabla9[[#This Row],[Cod. Riesgo]],Tabla_Riesgos[[Número]:[Tipo de Riesgo]],6,FALSE)</f>
        <v>Corrupción</v>
      </c>
      <c r="D1637" s="119" t="s">
        <v>12</v>
      </c>
      <c r="E1637" s="120" t="s">
        <v>623</v>
      </c>
      <c r="F1637" s="395"/>
      <c r="G1637" s="389" t="s">
        <v>177</v>
      </c>
      <c r="H1637" s="396"/>
      <c r="I1637" s="232"/>
      <c r="J1637" s="232"/>
      <c r="K1637" s="232"/>
      <c r="L1637" s="232"/>
      <c r="M1637" s="232"/>
      <c r="N1637" s="232"/>
      <c r="O1637" s="232"/>
      <c r="P1637" s="123">
        <f t="shared" si="104"/>
        <v>0</v>
      </c>
      <c r="Q1637" s="208" t="str">
        <f t="shared" si="105"/>
        <v>Debil</v>
      </c>
      <c r="R1637" s="232" t="s">
        <v>562</v>
      </c>
      <c r="S1637" s="224" t="str">
        <f t="shared" si="106"/>
        <v>DebilDebil</v>
      </c>
      <c r="T1637" s="224">
        <f>IFERROR(VLOOKUP(S1637,'Tablas de calculos'!$AU$16:$AV$24,2,FALSE),"")</f>
        <v>9</v>
      </c>
      <c r="U1637" s="208" t="str">
        <f>IFERROR(VLOOKUP(T1637,'Tablas de calculos'!$AV$16:$AY$24,4),"")</f>
        <v>Débil</v>
      </c>
      <c r="V1637" s="232" t="s">
        <v>519</v>
      </c>
      <c r="W1637" s="232" t="s">
        <v>576</v>
      </c>
      <c r="X1637" s="123" t="str">
        <f t="shared" si="107"/>
        <v>DébilDébilNo disminuye</v>
      </c>
      <c r="Y1637" s="208" t="str">
        <f>IFERROR(VLOOKUP(X1637,'Tablas de calculos'!$AZ$4:$BE$11,5,FALSE),"")</f>
        <v/>
      </c>
      <c r="Z1637" s="208" t="str">
        <f>IFERROR(VLOOKUP(X1637,'Tablas de calculos'!$AZ$4:$BE$11,6,FALSE),"")</f>
        <v/>
      </c>
      <c r="AA1637" s="217" t="s">
        <v>824</v>
      </c>
    </row>
    <row r="1638" spans="1:27" ht="60" x14ac:dyDescent="0.25">
      <c r="A1638" s="232" t="s">
        <v>114</v>
      </c>
      <c r="B1638" s="61">
        <v>74</v>
      </c>
      <c r="C1638" s="205" t="str">
        <f>+VLOOKUP(Tabla9[[#This Row],[Cod. Riesgo]],Tabla_Riesgos[[Número]:[Tipo de Riesgo]],6,FALSE)</f>
        <v>Seguridad de la Información</v>
      </c>
      <c r="D1638" s="119" t="s">
        <v>45</v>
      </c>
      <c r="E1638" s="120" t="s">
        <v>636</v>
      </c>
      <c r="F1638" s="395"/>
      <c r="G1638" s="389" t="s">
        <v>193</v>
      </c>
      <c r="H1638" s="396"/>
      <c r="I1638" s="232"/>
      <c r="J1638" s="232"/>
      <c r="K1638" s="232"/>
      <c r="L1638" s="232"/>
      <c r="M1638" s="232"/>
      <c r="N1638" s="232"/>
      <c r="O1638" s="232"/>
      <c r="P1638" s="123">
        <f t="shared" si="104"/>
        <v>0</v>
      </c>
      <c r="Q1638" s="208" t="str">
        <f t="shared" si="105"/>
        <v>Debil</v>
      </c>
      <c r="R1638" s="232" t="s">
        <v>562</v>
      </c>
      <c r="S1638" s="224" t="str">
        <f t="shared" si="106"/>
        <v>DebilDebil</v>
      </c>
      <c r="T1638" s="224">
        <f>IFERROR(VLOOKUP(S1638,'Tablas de calculos'!$AU$16:$AV$24,2,FALSE),"")</f>
        <v>9</v>
      </c>
      <c r="U1638" s="208" t="str">
        <f>IFERROR(VLOOKUP(T1638,'Tablas de calculos'!$AV$16:$AY$24,4),"")</f>
        <v>Débil</v>
      </c>
      <c r="V1638" s="232" t="s">
        <v>519</v>
      </c>
      <c r="W1638" s="232" t="s">
        <v>576</v>
      </c>
      <c r="X1638" s="123" t="str">
        <f t="shared" si="107"/>
        <v>DébilDébilNo disminuye</v>
      </c>
      <c r="Y1638" s="208" t="str">
        <f>IFERROR(VLOOKUP(X1638,'Tablas de calculos'!$AZ$4:$BE$11,5,FALSE),"")</f>
        <v/>
      </c>
      <c r="Z1638" s="208" t="str">
        <f>IFERROR(VLOOKUP(X1638,'Tablas de calculos'!$AZ$4:$BE$11,6,FALSE),"")</f>
        <v/>
      </c>
      <c r="AA1638" s="217" t="s">
        <v>824</v>
      </c>
    </row>
    <row r="1639" spans="1:27" ht="60" x14ac:dyDescent="0.25">
      <c r="A1639" s="232" t="s">
        <v>114</v>
      </c>
      <c r="B1639" s="61">
        <v>74</v>
      </c>
      <c r="C1639" s="205" t="str">
        <f>+VLOOKUP(Tabla9[[#This Row],[Cod. Riesgo]],Tabla_Riesgos[[Número]:[Tipo de Riesgo]],6,FALSE)</f>
        <v>Seguridad de la Información</v>
      </c>
      <c r="D1639" s="119" t="s">
        <v>45</v>
      </c>
      <c r="E1639" s="120" t="s">
        <v>636</v>
      </c>
      <c r="F1639" s="395"/>
      <c r="G1639" s="389" t="s">
        <v>194</v>
      </c>
      <c r="H1639" s="396"/>
      <c r="I1639" s="232"/>
      <c r="J1639" s="232"/>
      <c r="K1639" s="232"/>
      <c r="L1639" s="232"/>
      <c r="M1639" s="232"/>
      <c r="N1639" s="232"/>
      <c r="O1639" s="232"/>
      <c r="P1639" s="123">
        <f t="shared" si="104"/>
        <v>0</v>
      </c>
      <c r="Q1639" s="208" t="str">
        <f t="shared" si="105"/>
        <v>Debil</v>
      </c>
      <c r="R1639" s="232" t="s">
        <v>562</v>
      </c>
      <c r="S1639" s="224" t="str">
        <f t="shared" si="106"/>
        <v>DebilDebil</v>
      </c>
      <c r="T1639" s="224">
        <f>IFERROR(VLOOKUP(S1639,'Tablas de calculos'!$AU$16:$AV$24,2,FALSE),"")</f>
        <v>9</v>
      </c>
      <c r="U1639" s="208" t="str">
        <f>IFERROR(VLOOKUP(T1639,'Tablas de calculos'!$AV$16:$AY$24,4),"")</f>
        <v>Débil</v>
      </c>
      <c r="V1639" s="232" t="s">
        <v>519</v>
      </c>
      <c r="W1639" s="232" t="s">
        <v>576</v>
      </c>
      <c r="X1639" s="123" t="str">
        <f t="shared" si="107"/>
        <v>DébilDébilNo disminuye</v>
      </c>
      <c r="Y1639" s="208" t="str">
        <f>IFERROR(VLOOKUP(X1639,'Tablas de calculos'!$AZ$4:$BE$11,5,FALSE),"")</f>
        <v/>
      </c>
      <c r="Z1639" s="208" t="str">
        <f>IFERROR(VLOOKUP(X1639,'Tablas de calculos'!$AZ$4:$BE$11,6,FALSE),"")</f>
        <v/>
      </c>
      <c r="AA1639" s="217" t="s">
        <v>824</v>
      </c>
    </row>
    <row r="1640" spans="1:27" ht="60" x14ac:dyDescent="0.25">
      <c r="A1640" s="232" t="s">
        <v>114</v>
      </c>
      <c r="B1640" s="61">
        <v>74</v>
      </c>
      <c r="C1640" s="205" t="str">
        <f>+VLOOKUP(Tabla9[[#This Row],[Cod. Riesgo]],Tabla_Riesgos[[Número]:[Tipo de Riesgo]],6,FALSE)</f>
        <v>Seguridad de la Información</v>
      </c>
      <c r="D1640" s="119" t="s">
        <v>45</v>
      </c>
      <c r="E1640" s="120" t="s">
        <v>636</v>
      </c>
      <c r="F1640" s="395"/>
      <c r="G1640" s="389" t="s">
        <v>195</v>
      </c>
      <c r="H1640" s="396"/>
      <c r="I1640" s="232"/>
      <c r="J1640" s="232"/>
      <c r="K1640" s="232"/>
      <c r="L1640" s="232"/>
      <c r="M1640" s="232"/>
      <c r="N1640" s="232"/>
      <c r="O1640" s="232"/>
      <c r="P1640" s="123">
        <f t="shared" si="104"/>
        <v>0</v>
      </c>
      <c r="Q1640" s="208" t="str">
        <f t="shared" si="105"/>
        <v>Debil</v>
      </c>
      <c r="R1640" s="232" t="s">
        <v>562</v>
      </c>
      <c r="S1640" s="224" t="str">
        <f t="shared" si="106"/>
        <v>DebilDebil</v>
      </c>
      <c r="T1640" s="224">
        <f>IFERROR(VLOOKUP(S1640,'Tablas de calculos'!$AU$16:$AV$24,2,FALSE),"")</f>
        <v>9</v>
      </c>
      <c r="U1640" s="208" t="str">
        <f>IFERROR(VLOOKUP(T1640,'Tablas de calculos'!$AV$16:$AY$24,4),"")</f>
        <v>Débil</v>
      </c>
      <c r="V1640" s="232" t="s">
        <v>519</v>
      </c>
      <c r="W1640" s="232" t="s">
        <v>576</v>
      </c>
      <c r="X1640" s="123" t="str">
        <f t="shared" si="107"/>
        <v>DébilDébilNo disminuye</v>
      </c>
      <c r="Y1640" s="208" t="str">
        <f>IFERROR(VLOOKUP(X1640,'Tablas de calculos'!$AZ$4:$BE$11,5,FALSE),"")</f>
        <v/>
      </c>
      <c r="Z1640" s="208" t="str">
        <f>IFERROR(VLOOKUP(X1640,'Tablas de calculos'!$AZ$4:$BE$11,6,FALSE),"")</f>
        <v/>
      </c>
      <c r="AA1640" s="217" t="s">
        <v>824</v>
      </c>
    </row>
    <row r="1641" spans="1:27" ht="60" x14ac:dyDescent="0.25">
      <c r="A1641" s="232" t="s">
        <v>114</v>
      </c>
      <c r="B1641" s="61">
        <v>74</v>
      </c>
      <c r="C1641" s="205" t="str">
        <f>+VLOOKUP(Tabla9[[#This Row],[Cod. Riesgo]],Tabla_Riesgos[[Número]:[Tipo de Riesgo]],6,FALSE)</f>
        <v>Seguridad de la Información</v>
      </c>
      <c r="D1641" s="119" t="s">
        <v>45</v>
      </c>
      <c r="E1641" s="120" t="s">
        <v>636</v>
      </c>
      <c r="F1641" s="395"/>
      <c r="G1641" s="389" t="s">
        <v>196</v>
      </c>
      <c r="H1641" s="396"/>
      <c r="I1641" s="232"/>
      <c r="J1641" s="232"/>
      <c r="K1641" s="232"/>
      <c r="L1641" s="232"/>
      <c r="M1641" s="232"/>
      <c r="N1641" s="232"/>
      <c r="O1641" s="232"/>
      <c r="P1641" s="123">
        <f t="shared" si="104"/>
        <v>0</v>
      </c>
      <c r="Q1641" s="208" t="str">
        <f t="shared" si="105"/>
        <v>Debil</v>
      </c>
      <c r="R1641" s="232" t="s">
        <v>562</v>
      </c>
      <c r="S1641" s="224" t="str">
        <f t="shared" si="106"/>
        <v>DebilDebil</v>
      </c>
      <c r="T1641" s="224">
        <f>IFERROR(VLOOKUP(S1641,'Tablas de calculos'!$AU$16:$AV$24,2,FALSE),"")</f>
        <v>9</v>
      </c>
      <c r="U1641" s="208" t="str">
        <f>IFERROR(VLOOKUP(T1641,'Tablas de calculos'!$AV$16:$AY$24,4),"")</f>
        <v>Débil</v>
      </c>
      <c r="V1641" s="232" t="s">
        <v>519</v>
      </c>
      <c r="W1641" s="232" t="s">
        <v>576</v>
      </c>
      <c r="X1641" s="123" t="str">
        <f t="shared" si="107"/>
        <v>DébilDébilNo disminuye</v>
      </c>
      <c r="Y1641" s="208" t="str">
        <f>IFERROR(VLOOKUP(X1641,'Tablas de calculos'!$AZ$4:$BE$11,5,FALSE),"")</f>
        <v/>
      </c>
      <c r="Z1641" s="208" t="str">
        <f>IFERROR(VLOOKUP(X1641,'Tablas de calculos'!$AZ$4:$BE$11,6,FALSE),"")</f>
        <v/>
      </c>
      <c r="AA1641" s="217" t="s">
        <v>824</v>
      </c>
    </row>
    <row r="1642" spans="1:27" ht="75" x14ac:dyDescent="0.25">
      <c r="A1642" s="232" t="s">
        <v>114</v>
      </c>
      <c r="B1642" s="61">
        <v>11</v>
      </c>
      <c r="C1642" s="205" t="str">
        <f>+VLOOKUP(Tabla9[[#This Row],[Cod. Riesgo]],Tabla_Riesgos[[Número]:[Tipo de Riesgo]],6,FALSE)</f>
        <v>Corrupción</v>
      </c>
      <c r="D1642" s="119" t="s">
        <v>12</v>
      </c>
      <c r="E1642" s="120" t="s">
        <v>394</v>
      </c>
      <c r="F1642" s="395"/>
      <c r="G1642" s="389" t="s">
        <v>197</v>
      </c>
      <c r="H1642" s="396"/>
      <c r="I1642" s="232"/>
      <c r="J1642" s="232"/>
      <c r="K1642" s="232"/>
      <c r="L1642" s="232"/>
      <c r="M1642" s="232"/>
      <c r="N1642" s="232"/>
      <c r="O1642" s="232"/>
      <c r="P1642" s="123">
        <f t="shared" si="104"/>
        <v>0</v>
      </c>
      <c r="Q1642" s="208" t="str">
        <f t="shared" si="105"/>
        <v>Debil</v>
      </c>
      <c r="R1642" s="232" t="s">
        <v>562</v>
      </c>
      <c r="S1642" s="224" t="str">
        <f t="shared" si="106"/>
        <v>DebilDebil</v>
      </c>
      <c r="T1642" s="224">
        <f>IFERROR(VLOOKUP(S1642,'Tablas de calculos'!$AU$16:$AV$24,2,FALSE),"")</f>
        <v>9</v>
      </c>
      <c r="U1642" s="208" t="str">
        <f>IFERROR(VLOOKUP(T1642,'Tablas de calculos'!$AV$16:$AY$24,4),"")</f>
        <v>Débil</v>
      </c>
      <c r="V1642" s="232" t="s">
        <v>519</v>
      </c>
      <c r="W1642" s="232" t="s">
        <v>576</v>
      </c>
      <c r="X1642" s="123" t="str">
        <f t="shared" si="107"/>
        <v>DébilDébilNo disminuye</v>
      </c>
      <c r="Y1642" s="208" t="str">
        <f>IFERROR(VLOOKUP(X1642,'Tablas de calculos'!$AZ$4:$BE$11,5,FALSE),"")</f>
        <v/>
      </c>
      <c r="Z1642" s="208" t="str">
        <f>IFERROR(VLOOKUP(X1642,'Tablas de calculos'!$AZ$4:$BE$11,6,FALSE),"")</f>
        <v/>
      </c>
      <c r="AA1642" s="217" t="s">
        <v>824</v>
      </c>
    </row>
    <row r="1643" spans="1:27" ht="75" x14ac:dyDescent="0.25">
      <c r="A1643" s="232" t="s">
        <v>114</v>
      </c>
      <c r="B1643" s="61">
        <v>11</v>
      </c>
      <c r="C1643" s="205" t="str">
        <f>+VLOOKUP(Tabla9[[#This Row],[Cod. Riesgo]],Tabla_Riesgos[[Número]:[Tipo de Riesgo]],6,FALSE)</f>
        <v>Corrupción</v>
      </c>
      <c r="D1643" s="119" t="s">
        <v>12</v>
      </c>
      <c r="E1643" s="120" t="s">
        <v>394</v>
      </c>
      <c r="F1643" s="395"/>
      <c r="G1643" s="389" t="s">
        <v>174</v>
      </c>
      <c r="H1643" s="396"/>
      <c r="I1643" s="232"/>
      <c r="J1643" s="232"/>
      <c r="K1643" s="232"/>
      <c r="L1643" s="232"/>
      <c r="M1643" s="232"/>
      <c r="N1643" s="232"/>
      <c r="O1643" s="232"/>
      <c r="P1643" s="123">
        <f t="shared" si="104"/>
        <v>0</v>
      </c>
      <c r="Q1643" s="208" t="str">
        <f t="shared" si="105"/>
        <v>Debil</v>
      </c>
      <c r="R1643" s="232" t="s">
        <v>562</v>
      </c>
      <c r="S1643" s="224" t="str">
        <f t="shared" si="106"/>
        <v>DebilDebil</v>
      </c>
      <c r="T1643" s="224">
        <f>IFERROR(VLOOKUP(S1643,'Tablas de calculos'!$AU$16:$AV$24,2,FALSE),"")</f>
        <v>9</v>
      </c>
      <c r="U1643" s="208" t="str">
        <f>IFERROR(VLOOKUP(T1643,'Tablas de calculos'!$AV$16:$AY$24,4),"")</f>
        <v>Débil</v>
      </c>
      <c r="V1643" s="232" t="s">
        <v>519</v>
      </c>
      <c r="W1643" s="232" t="s">
        <v>576</v>
      </c>
      <c r="X1643" s="123" t="str">
        <f t="shared" si="107"/>
        <v>DébilDébilNo disminuye</v>
      </c>
      <c r="Y1643" s="208" t="str">
        <f>IFERROR(VLOOKUP(X1643,'Tablas de calculos'!$AZ$4:$BE$11,5,FALSE),"")</f>
        <v/>
      </c>
      <c r="Z1643" s="208" t="str">
        <f>IFERROR(VLOOKUP(X1643,'Tablas de calculos'!$AZ$4:$BE$11,6,FALSE),"")</f>
        <v/>
      </c>
      <c r="AA1643" s="217" t="s">
        <v>824</v>
      </c>
    </row>
    <row r="1644" spans="1:27" ht="75" x14ac:dyDescent="0.25">
      <c r="A1644" s="232" t="s">
        <v>114</v>
      </c>
      <c r="B1644" s="61">
        <v>11</v>
      </c>
      <c r="C1644" s="205" t="str">
        <f>+VLOOKUP(Tabla9[[#This Row],[Cod. Riesgo]],Tabla_Riesgos[[Número]:[Tipo de Riesgo]],6,FALSE)</f>
        <v>Corrupción</v>
      </c>
      <c r="D1644" s="119" t="s">
        <v>12</v>
      </c>
      <c r="E1644" s="120" t="s">
        <v>394</v>
      </c>
      <c r="F1644" s="395"/>
      <c r="G1644" s="389" t="s">
        <v>175</v>
      </c>
      <c r="H1644" s="396"/>
      <c r="I1644" s="232"/>
      <c r="J1644" s="232"/>
      <c r="K1644" s="232"/>
      <c r="L1644" s="232"/>
      <c r="M1644" s="232"/>
      <c r="N1644" s="232"/>
      <c r="O1644" s="232"/>
      <c r="P1644" s="123">
        <f t="shared" si="104"/>
        <v>0</v>
      </c>
      <c r="Q1644" s="208" t="str">
        <f t="shared" si="105"/>
        <v>Debil</v>
      </c>
      <c r="R1644" s="232" t="s">
        <v>562</v>
      </c>
      <c r="S1644" s="224" t="str">
        <f t="shared" si="106"/>
        <v>DebilDebil</v>
      </c>
      <c r="T1644" s="224">
        <f>IFERROR(VLOOKUP(S1644,'Tablas de calculos'!$AU$16:$AV$24,2,FALSE),"")</f>
        <v>9</v>
      </c>
      <c r="U1644" s="208" t="str">
        <f>IFERROR(VLOOKUP(T1644,'Tablas de calculos'!$AV$16:$AY$24,4),"")</f>
        <v>Débil</v>
      </c>
      <c r="V1644" s="232" t="s">
        <v>519</v>
      </c>
      <c r="W1644" s="232" t="s">
        <v>576</v>
      </c>
      <c r="X1644" s="123" t="str">
        <f t="shared" si="107"/>
        <v>DébilDébilNo disminuye</v>
      </c>
      <c r="Y1644" s="208" t="str">
        <f>IFERROR(VLOOKUP(X1644,'Tablas de calculos'!$AZ$4:$BE$11,5,FALSE),"")</f>
        <v/>
      </c>
      <c r="Z1644" s="208" t="str">
        <f>IFERROR(VLOOKUP(X1644,'Tablas de calculos'!$AZ$4:$BE$11,6,FALSE),"")</f>
        <v/>
      </c>
      <c r="AA1644" s="217" t="s">
        <v>824</v>
      </c>
    </row>
    <row r="1645" spans="1:27" ht="75" x14ac:dyDescent="0.25">
      <c r="A1645" s="232" t="s">
        <v>114</v>
      </c>
      <c r="B1645" s="61">
        <v>11</v>
      </c>
      <c r="C1645" s="205" t="str">
        <f>+VLOOKUP(Tabla9[[#This Row],[Cod. Riesgo]],Tabla_Riesgos[[Número]:[Tipo de Riesgo]],6,FALSE)</f>
        <v>Corrupción</v>
      </c>
      <c r="D1645" s="119" t="s">
        <v>12</v>
      </c>
      <c r="E1645" s="120" t="s">
        <v>394</v>
      </c>
      <c r="F1645" s="395"/>
      <c r="G1645" s="389" t="s">
        <v>198</v>
      </c>
      <c r="H1645" s="396"/>
      <c r="I1645" s="232"/>
      <c r="J1645" s="232"/>
      <c r="K1645" s="232"/>
      <c r="L1645" s="232"/>
      <c r="M1645" s="232"/>
      <c r="N1645" s="232"/>
      <c r="O1645" s="232"/>
      <c r="P1645" s="123">
        <f t="shared" si="104"/>
        <v>0</v>
      </c>
      <c r="Q1645" s="208" t="str">
        <f t="shared" si="105"/>
        <v>Debil</v>
      </c>
      <c r="R1645" s="232" t="s">
        <v>562</v>
      </c>
      <c r="S1645" s="224" t="str">
        <f t="shared" si="106"/>
        <v>DebilDebil</v>
      </c>
      <c r="T1645" s="224">
        <f>IFERROR(VLOOKUP(S1645,'Tablas de calculos'!$AU$16:$AV$24,2,FALSE),"")</f>
        <v>9</v>
      </c>
      <c r="U1645" s="208" t="str">
        <f>IFERROR(VLOOKUP(T1645,'Tablas de calculos'!$AV$16:$AY$24,4),"")</f>
        <v>Débil</v>
      </c>
      <c r="V1645" s="232" t="s">
        <v>519</v>
      </c>
      <c r="W1645" s="232" t="s">
        <v>576</v>
      </c>
      <c r="X1645" s="123" t="str">
        <f t="shared" si="107"/>
        <v>DébilDébilNo disminuye</v>
      </c>
      <c r="Y1645" s="208" t="str">
        <f>IFERROR(VLOOKUP(X1645,'Tablas de calculos'!$AZ$4:$BE$11,5,FALSE),"")</f>
        <v/>
      </c>
      <c r="Z1645" s="208" t="str">
        <f>IFERROR(VLOOKUP(X1645,'Tablas de calculos'!$AZ$4:$BE$11,6,FALSE),"")</f>
        <v/>
      </c>
      <c r="AA1645" s="217" t="s">
        <v>824</v>
      </c>
    </row>
    <row r="1646" spans="1:27" ht="75" x14ac:dyDescent="0.25">
      <c r="A1646" s="232" t="s">
        <v>114</v>
      </c>
      <c r="B1646" s="61">
        <v>11</v>
      </c>
      <c r="C1646" s="205" t="str">
        <f>+VLOOKUP(Tabla9[[#This Row],[Cod. Riesgo]],Tabla_Riesgos[[Número]:[Tipo de Riesgo]],6,FALSE)</f>
        <v>Corrupción</v>
      </c>
      <c r="D1646" s="119" t="s">
        <v>12</v>
      </c>
      <c r="E1646" s="120" t="s">
        <v>394</v>
      </c>
      <c r="F1646" s="395"/>
      <c r="G1646" s="389" t="s">
        <v>199</v>
      </c>
      <c r="H1646" s="396"/>
      <c r="I1646" s="232"/>
      <c r="J1646" s="232"/>
      <c r="K1646" s="232"/>
      <c r="L1646" s="232"/>
      <c r="M1646" s="232"/>
      <c r="N1646" s="232"/>
      <c r="O1646" s="232"/>
      <c r="P1646" s="123">
        <f t="shared" si="104"/>
        <v>0</v>
      </c>
      <c r="Q1646" s="208" t="str">
        <f t="shared" si="105"/>
        <v>Debil</v>
      </c>
      <c r="R1646" s="232" t="s">
        <v>562</v>
      </c>
      <c r="S1646" s="224" t="str">
        <f t="shared" si="106"/>
        <v>DebilDebil</v>
      </c>
      <c r="T1646" s="224">
        <f>IFERROR(VLOOKUP(S1646,'Tablas de calculos'!$AU$16:$AV$24,2,FALSE),"")</f>
        <v>9</v>
      </c>
      <c r="U1646" s="208" t="str">
        <f>IFERROR(VLOOKUP(T1646,'Tablas de calculos'!$AV$16:$AY$24,4),"")</f>
        <v>Débil</v>
      </c>
      <c r="V1646" s="232" t="s">
        <v>519</v>
      </c>
      <c r="W1646" s="232" t="s">
        <v>576</v>
      </c>
      <c r="X1646" s="123" t="str">
        <f t="shared" si="107"/>
        <v>DébilDébilNo disminuye</v>
      </c>
      <c r="Y1646" s="208" t="str">
        <f>IFERROR(VLOOKUP(X1646,'Tablas de calculos'!$AZ$4:$BE$11,5,FALSE),"")</f>
        <v/>
      </c>
      <c r="Z1646" s="208" t="str">
        <f>IFERROR(VLOOKUP(X1646,'Tablas de calculos'!$AZ$4:$BE$11,6,FALSE),"")</f>
        <v/>
      </c>
      <c r="AA1646" s="217" t="s">
        <v>824</v>
      </c>
    </row>
    <row r="1647" spans="1:27" ht="75" x14ac:dyDescent="0.25">
      <c r="A1647" s="232" t="s">
        <v>114</v>
      </c>
      <c r="B1647" s="61">
        <v>12</v>
      </c>
      <c r="C1647" s="205" t="str">
        <f>+VLOOKUP(Tabla9[[#This Row],[Cod. Riesgo]],Tabla_Riesgos[[Número]:[Tipo de Riesgo]],6,FALSE)</f>
        <v>Estratégico</v>
      </c>
      <c r="D1647" s="119" t="s">
        <v>12</v>
      </c>
      <c r="E1647" s="120" t="s">
        <v>14</v>
      </c>
      <c r="F1647" s="395"/>
      <c r="G1647" s="389" t="s">
        <v>200</v>
      </c>
      <c r="H1647" s="396"/>
      <c r="I1647" s="232"/>
      <c r="J1647" s="232"/>
      <c r="K1647" s="232"/>
      <c r="L1647" s="232"/>
      <c r="M1647" s="232"/>
      <c r="N1647" s="232"/>
      <c r="O1647" s="232"/>
      <c r="P1647" s="123">
        <f t="shared" si="104"/>
        <v>0</v>
      </c>
      <c r="Q1647" s="208" t="str">
        <f t="shared" si="105"/>
        <v>Debil</v>
      </c>
      <c r="R1647" s="232" t="s">
        <v>562</v>
      </c>
      <c r="S1647" s="224" t="str">
        <f t="shared" si="106"/>
        <v>DebilDebil</v>
      </c>
      <c r="T1647" s="224">
        <f>IFERROR(VLOOKUP(S1647,'Tablas de calculos'!$AU$16:$AV$24,2,FALSE),"")</f>
        <v>9</v>
      </c>
      <c r="U1647" s="208" t="str">
        <f>IFERROR(VLOOKUP(T1647,'Tablas de calculos'!$AV$16:$AY$24,4),"")</f>
        <v>Débil</v>
      </c>
      <c r="V1647" s="232" t="s">
        <v>519</v>
      </c>
      <c r="W1647" s="232" t="s">
        <v>576</v>
      </c>
      <c r="X1647" s="123" t="str">
        <f t="shared" si="107"/>
        <v>DébilDébilNo disminuye</v>
      </c>
      <c r="Y1647" s="208" t="str">
        <f>IFERROR(VLOOKUP(X1647,'Tablas de calculos'!$AZ$4:$BE$11,5,FALSE),"")</f>
        <v/>
      </c>
      <c r="Z1647" s="208" t="str">
        <f>IFERROR(VLOOKUP(X1647,'Tablas de calculos'!$AZ$4:$BE$11,6,FALSE),"")</f>
        <v/>
      </c>
      <c r="AA1647" s="217" t="s">
        <v>824</v>
      </c>
    </row>
    <row r="1648" spans="1:27" ht="75" x14ac:dyDescent="0.25">
      <c r="A1648" s="232" t="s">
        <v>114</v>
      </c>
      <c r="B1648" s="61">
        <v>12</v>
      </c>
      <c r="C1648" s="205" t="str">
        <f>+VLOOKUP(Tabla9[[#This Row],[Cod. Riesgo]],Tabla_Riesgos[[Número]:[Tipo de Riesgo]],6,FALSE)</f>
        <v>Estratégico</v>
      </c>
      <c r="D1648" s="119" t="s">
        <v>12</v>
      </c>
      <c r="E1648" s="120" t="s">
        <v>14</v>
      </c>
      <c r="F1648" s="395"/>
      <c r="G1648" s="389" t="s">
        <v>201</v>
      </c>
      <c r="H1648" s="396"/>
      <c r="I1648" s="232"/>
      <c r="J1648" s="232"/>
      <c r="K1648" s="232"/>
      <c r="L1648" s="232"/>
      <c r="M1648" s="232"/>
      <c r="N1648" s="232"/>
      <c r="O1648" s="232"/>
      <c r="P1648" s="123">
        <f t="shared" si="104"/>
        <v>0</v>
      </c>
      <c r="Q1648" s="208" t="str">
        <f t="shared" si="105"/>
        <v>Debil</v>
      </c>
      <c r="R1648" s="232" t="s">
        <v>562</v>
      </c>
      <c r="S1648" s="224" t="str">
        <f t="shared" si="106"/>
        <v>DebilDebil</v>
      </c>
      <c r="T1648" s="224">
        <f>IFERROR(VLOOKUP(S1648,'Tablas de calculos'!$AU$16:$AV$24,2,FALSE),"")</f>
        <v>9</v>
      </c>
      <c r="U1648" s="208" t="str">
        <f>IFERROR(VLOOKUP(T1648,'Tablas de calculos'!$AV$16:$AY$24,4),"")</f>
        <v>Débil</v>
      </c>
      <c r="V1648" s="232" t="s">
        <v>519</v>
      </c>
      <c r="W1648" s="232" t="s">
        <v>576</v>
      </c>
      <c r="X1648" s="123" t="str">
        <f t="shared" si="107"/>
        <v>DébilDébilNo disminuye</v>
      </c>
      <c r="Y1648" s="208" t="str">
        <f>IFERROR(VLOOKUP(X1648,'Tablas de calculos'!$AZ$4:$BE$11,5,FALSE),"")</f>
        <v/>
      </c>
      <c r="Z1648" s="208" t="str">
        <f>IFERROR(VLOOKUP(X1648,'Tablas de calculos'!$AZ$4:$BE$11,6,FALSE),"")</f>
        <v/>
      </c>
      <c r="AA1648" s="217" t="s">
        <v>824</v>
      </c>
    </row>
    <row r="1649" spans="1:27" ht="75" x14ac:dyDescent="0.25">
      <c r="A1649" s="232" t="s">
        <v>114</v>
      </c>
      <c r="B1649" s="61">
        <v>12</v>
      </c>
      <c r="C1649" s="205" t="str">
        <f>+VLOOKUP(Tabla9[[#This Row],[Cod. Riesgo]],Tabla_Riesgos[[Número]:[Tipo de Riesgo]],6,FALSE)</f>
        <v>Estratégico</v>
      </c>
      <c r="D1649" s="119" t="s">
        <v>12</v>
      </c>
      <c r="E1649" s="120" t="s">
        <v>14</v>
      </c>
      <c r="F1649" s="395"/>
      <c r="G1649" s="389" t="s">
        <v>202</v>
      </c>
      <c r="H1649" s="396"/>
      <c r="I1649" s="232"/>
      <c r="J1649" s="232"/>
      <c r="K1649" s="232"/>
      <c r="L1649" s="232"/>
      <c r="M1649" s="232"/>
      <c r="N1649" s="232"/>
      <c r="O1649" s="232"/>
      <c r="P1649" s="123">
        <f t="shared" si="104"/>
        <v>0</v>
      </c>
      <c r="Q1649" s="208" t="str">
        <f t="shared" si="105"/>
        <v>Debil</v>
      </c>
      <c r="R1649" s="232" t="s">
        <v>562</v>
      </c>
      <c r="S1649" s="224" t="str">
        <f t="shared" si="106"/>
        <v>DebilDebil</v>
      </c>
      <c r="T1649" s="224">
        <f>IFERROR(VLOOKUP(S1649,'Tablas de calculos'!$AU$16:$AV$24,2,FALSE),"")</f>
        <v>9</v>
      </c>
      <c r="U1649" s="208" t="str">
        <f>IFERROR(VLOOKUP(T1649,'Tablas de calculos'!$AV$16:$AY$24,4),"")</f>
        <v>Débil</v>
      </c>
      <c r="V1649" s="232" t="s">
        <v>519</v>
      </c>
      <c r="W1649" s="232" t="s">
        <v>576</v>
      </c>
      <c r="X1649" s="123" t="str">
        <f t="shared" si="107"/>
        <v>DébilDébilNo disminuye</v>
      </c>
      <c r="Y1649" s="208" t="str">
        <f>IFERROR(VLOOKUP(X1649,'Tablas de calculos'!$AZ$4:$BE$11,5,FALSE),"")</f>
        <v/>
      </c>
      <c r="Z1649" s="208" t="str">
        <f>IFERROR(VLOOKUP(X1649,'Tablas de calculos'!$AZ$4:$BE$11,6,FALSE),"")</f>
        <v/>
      </c>
      <c r="AA1649" s="217" t="s">
        <v>824</v>
      </c>
    </row>
    <row r="1650" spans="1:27" ht="45" x14ac:dyDescent="0.25">
      <c r="A1650" s="232" t="s">
        <v>114</v>
      </c>
      <c r="B1650" s="61">
        <v>13</v>
      </c>
      <c r="C1650" s="205" t="str">
        <f>+VLOOKUP(Tabla9[[#This Row],[Cod. Riesgo]],Tabla_Riesgos[[Número]:[Tipo de Riesgo]],6,FALSE)</f>
        <v>Corrupción</v>
      </c>
      <c r="D1650" s="119" t="s">
        <v>12</v>
      </c>
      <c r="E1650" s="120" t="s">
        <v>15</v>
      </c>
      <c r="F1650" s="395"/>
      <c r="G1650" s="389" t="s">
        <v>203</v>
      </c>
      <c r="H1650" s="396"/>
      <c r="I1650" s="232"/>
      <c r="J1650" s="232"/>
      <c r="K1650" s="232"/>
      <c r="L1650" s="232"/>
      <c r="M1650" s="232"/>
      <c r="N1650" s="232"/>
      <c r="O1650" s="232"/>
      <c r="P1650" s="123">
        <f t="shared" si="104"/>
        <v>0</v>
      </c>
      <c r="Q1650" s="208" t="str">
        <f t="shared" si="105"/>
        <v>Debil</v>
      </c>
      <c r="R1650" s="232" t="s">
        <v>562</v>
      </c>
      <c r="S1650" s="224" t="str">
        <f t="shared" si="106"/>
        <v>DebilDebil</v>
      </c>
      <c r="T1650" s="224">
        <f>IFERROR(VLOOKUP(S1650,'Tablas de calculos'!$AU$16:$AV$24,2,FALSE),"")</f>
        <v>9</v>
      </c>
      <c r="U1650" s="208" t="str">
        <f>IFERROR(VLOOKUP(T1650,'Tablas de calculos'!$AV$16:$AY$24,4),"")</f>
        <v>Débil</v>
      </c>
      <c r="V1650" s="232" t="s">
        <v>519</v>
      </c>
      <c r="W1650" s="232" t="s">
        <v>576</v>
      </c>
      <c r="X1650" s="123" t="str">
        <f t="shared" si="107"/>
        <v>DébilDébilNo disminuye</v>
      </c>
      <c r="Y1650" s="208" t="str">
        <f>IFERROR(VLOOKUP(X1650,'Tablas de calculos'!$AZ$4:$BE$11,5,FALSE),"")</f>
        <v/>
      </c>
      <c r="Z1650" s="208" t="str">
        <f>IFERROR(VLOOKUP(X1650,'Tablas de calculos'!$AZ$4:$BE$11,6,FALSE),"")</f>
        <v/>
      </c>
      <c r="AA1650" s="217" t="s">
        <v>824</v>
      </c>
    </row>
    <row r="1651" spans="1:27" ht="45" x14ac:dyDescent="0.25">
      <c r="A1651" s="232" t="s">
        <v>114</v>
      </c>
      <c r="B1651" s="61">
        <v>13</v>
      </c>
      <c r="C1651" s="205" t="str">
        <f>+VLOOKUP(Tabla9[[#This Row],[Cod. Riesgo]],Tabla_Riesgos[[Número]:[Tipo de Riesgo]],6,FALSE)</f>
        <v>Corrupción</v>
      </c>
      <c r="D1651" s="119" t="s">
        <v>12</v>
      </c>
      <c r="E1651" s="120" t="s">
        <v>15</v>
      </c>
      <c r="F1651" s="395"/>
      <c r="G1651" s="389" t="s">
        <v>185</v>
      </c>
      <c r="H1651" s="396"/>
      <c r="I1651" s="232"/>
      <c r="J1651" s="232"/>
      <c r="K1651" s="232"/>
      <c r="L1651" s="232"/>
      <c r="M1651" s="232"/>
      <c r="N1651" s="232"/>
      <c r="O1651" s="232"/>
      <c r="P1651" s="123">
        <f t="shared" si="104"/>
        <v>0</v>
      </c>
      <c r="Q1651" s="208" t="str">
        <f t="shared" si="105"/>
        <v>Debil</v>
      </c>
      <c r="R1651" s="232" t="s">
        <v>562</v>
      </c>
      <c r="S1651" s="224" t="str">
        <f t="shared" si="106"/>
        <v>DebilDebil</v>
      </c>
      <c r="T1651" s="224">
        <f>IFERROR(VLOOKUP(S1651,'Tablas de calculos'!$AU$16:$AV$24,2,FALSE),"")</f>
        <v>9</v>
      </c>
      <c r="U1651" s="208" t="str">
        <f>IFERROR(VLOOKUP(T1651,'Tablas de calculos'!$AV$16:$AY$24,4),"")</f>
        <v>Débil</v>
      </c>
      <c r="V1651" s="232" t="s">
        <v>519</v>
      </c>
      <c r="W1651" s="232" t="s">
        <v>576</v>
      </c>
      <c r="X1651" s="123" t="str">
        <f t="shared" si="107"/>
        <v>DébilDébilNo disminuye</v>
      </c>
      <c r="Y1651" s="208" t="str">
        <f>IFERROR(VLOOKUP(X1651,'Tablas de calculos'!$AZ$4:$BE$11,5,FALSE),"")</f>
        <v/>
      </c>
      <c r="Z1651" s="208" t="str">
        <f>IFERROR(VLOOKUP(X1651,'Tablas de calculos'!$AZ$4:$BE$11,6,FALSE),"")</f>
        <v/>
      </c>
      <c r="AA1651" s="217" t="s">
        <v>824</v>
      </c>
    </row>
    <row r="1652" spans="1:27" ht="45" x14ac:dyDescent="0.25">
      <c r="A1652" s="232" t="s">
        <v>114</v>
      </c>
      <c r="B1652" s="61">
        <v>13</v>
      </c>
      <c r="C1652" s="205" t="str">
        <f>+VLOOKUP(Tabla9[[#This Row],[Cod. Riesgo]],Tabla_Riesgos[[Número]:[Tipo de Riesgo]],6,FALSE)</f>
        <v>Corrupción</v>
      </c>
      <c r="D1652" s="119" t="s">
        <v>12</v>
      </c>
      <c r="E1652" s="120" t="s">
        <v>15</v>
      </c>
      <c r="F1652" s="395"/>
      <c r="G1652" s="389" t="s">
        <v>177</v>
      </c>
      <c r="H1652" s="396"/>
      <c r="I1652" s="232"/>
      <c r="J1652" s="232"/>
      <c r="K1652" s="232"/>
      <c r="L1652" s="232"/>
      <c r="M1652" s="232"/>
      <c r="N1652" s="232"/>
      <c r="O1652" s="232"/>
      <c r="P1652" s="123">
        <f t="shared" si="104"/>
        <v>0</v>
      </c>
      <c r="Q1652" s="208" t="str">
        <f t="shared" si="105"/>
        <v>Debil</v>
      </c>
      <c r="R1652" s="232" t="s">
        <v>562</v>
      </c>
      <c r="S1652" s="224" t="str">
        <f t="shared" si="106"/>
        <v>DebilDebil</v>
      </c>
      <c r="T1652" s="224">
        <f>IFERROR(VLOOKUP(S1652,'Tablas de calculos'!$AU$16:$AV$24,2,FALSE),"")</f>
        <v>9</v>
      </c>
      <c r="U1652" s="208" t="str">
        <f>IFERROR(VLOOKUP(T1652,'Tablas de calculos'!$AV$16:$AY$24,4),"")</f>
        <v>Débil</v>
      </c>
      <c r="V1652" s="232" t="s">
        <v>519</v>
      </c>
      <c r="W1652" s="232" t="s">
        <v>576</v>
      </c>
      <c r="X1652" s="123" t="str">
        <f t="shared" si="107"/>
        <v>DébilDébilNo disminuye</v>
      </c>
      <c r="Y1652" s="208" t="str">
        <f>IFERROR(VLOOKUP(X1652,'Tablas de calculos'!$AZ$4:$BE$11,5,FALSE),"")</f>
        <v/>
      </c>
      <c r="Z1652" s="208" t="str">
        <f>IFERROR(VLOOKUP(X1652,'Tablas de calculos'!$AZ$4:$BE$11,6,FALSE),"")</f>
        <v/>
      </c>
      <c r="AA1652" s="217" t="s">
        <v>824</v>
      </c>
    </row>
    <row r="1653" spans="1:27" ht="135" x14ac:dyDescent="0.25">
      <c r="A1653" s="232" t="s">
        <v>114</v>
      </c>
      <c r="B1653" s="61">
        <v>14</v>
      </c>
      <c r="C1653" s="205" t="str">
        <f>+VLOOKUP(Tabla9[[#This Row],[Cod. Riesgo]],Tabla_Riesgos[[Número]:[Tipo de Riesgo]],6,FALSE)</f>
        <v>Operativo</v>
      </c>
      <c r="D1653" s="120" t="s">
        <v>35</v>
      </c>
      <c r="E1653" s="120" t="s">
        <v>626</v>
      </c>
      <c r="F1653" s="395"/>
      <c r="G1653" s="389" t="s">
        <v>205</v>
      </c>
      <c r="H1653" s="396" t="s">
        <v>1268</v>
      </c>
      <c r="I1653" s="232" t="s">
        <v>544</v>
      </c>
      <c r="J1653" s="232" t="s">
        <v>486</v>
      </c>
      <c r="K1653" s="232" t="s">
        <v>490</v>
      </c>
      <c r="L1653" s="232" t="s">
        <v>494</v>
      </c>
      <c r="M1653" s="232" t="s">
        <v>498</v>
      </c>
      <c r="N1653" s="232" t="s">
        <v>503</v>
      </c>
      <c r="O1653" s="232" t="s">
        <v>508</v>
      </c>
      <c r="P1653" s="123">
        <f t="shared" si="104"/>
        <v>0</v>
      </c>
      <c r="Q1653" s="208" t="str">
        <f t="shared" si="105"/>
        <v>Debil</v>
      </c>
      <c r="R1653" s="232" t="s">
        <v>516</v>
      </c>
      <c r="S1653" s="224" t="str">
        <f t="shared" si="106"/>
        <v>DebilFuerte</v>
      </c>
      <c r="T1653" s="224">
        <f>IFERROR(VLOOKUP(S1653,'Tablas de calculos'!$AU$16:$AV$24,2,FALSE),"")</f>
        <v>7</v>
      </c>
      <c r="U1653" s="208" t="str">
        <f>IFERROR(VLOOKUP(T1653,'Tablas de calculos'!$AV$16:$AY$24,4),"")</f>
        <v>Débil</v>
      </c>
      <c r="V1653" s="232" t="s">
        <v>516</v>
      </c>
      <c r="W1653" s="232" t="s">
        <v>578</v>
      </c>
      <c r="X1653" s="123" t="str">
        <f t="shared" si="107"/>
        <v>DébilFuerteDirectamente</v>
      </c>
      <c r="Y1653" s="208" t="str">
        <f>IFERROR(VLOOKUP(X1653,'Tablas de calculos'!$AZ$4:$BE$11,5,FALSE),"")</f>
        <v/>
      </c>
      <c r="Z1653" s="208" t="str">
        <f>IFERROR(VLOOKUP(X1653,'Tablas de calculos'!$AZ$4:$BE$11,6,FALSE),"")</f>
        <v/>
      </c>
      <c r="AA1653" s="217">
        <v>2</v>
      </c>
    </row>
    <row r="1654" spans="1:27" ht="60" x14ac:dyDescent="0.25">
      <c r="A1654" s="232" t="s">
        <v>114</v>
      </c>
      <c r="B1654" s="61">
        <v>15</v>
      </c>
      <c r="C1654" s="205" t="str">
        <f>+VLOOKUP(Tabla9[[#This Row],[Cod. Riesgo]],Tabla_Riesgos[[Número]:[Tipo de Riesgo]],6,FALSE)</f>
        <v>Operativo</v>
      </c>
      <c r="D1654" s="120" t="s">
        <v>38</v>
      </c>
      <c r="E1654" s="120" t="s">
        <v>17</v>
      </c>
      <c r="F1654" s="395"/>
      <c r="G1654" s="389" t="s">
        <v>208</v>
      </c>
      <c r="H1654" s="396" t="s">
        <v>1269</v>
      </c>
      <c r="I1654" s="232" t="s">
        <v>543</v>
      </c>
      <c r="J1654" s="232" t="s">
        <v>486</v>
      </c>
      <c r="K1654" s="232" t="s">
        <v>490</v>
      </c>
      <c r="L1654" s="232" t="s">
        <v>494</v>
      </c>
      <c r="M1654" s="232" t="s">
        <v>498</v>
      </c>
      <c r="N1654" s="232" t="s">
        <v>503</v>
      </c>
      <c r="O1654" s="232" t="s">
        <v>508</v>
      </c>
      <c r="P1654" s="123">
        <f t="shared" si="104"/>
        <v>0</v>
      </c>
      <c r="Q1654" s="208" t="str">
        <f t="shared" si="105"/>
        <v>Debil</v>
      </c>
      <c r="R1654" s="232" t="s">
        <v>516</v>
      </c>
      <c r="S1654" s="224" t="str">
        <f t="shared" si="106"/>
        <v>DebilFuerte</v>
      </c>
      <c r="T1654" s="224">
        <f>IFERROR(VLOOKUP(S1654,'Tablas de calculos'!$AU$16:$AV$24,2,FALSE),"")</f>
        <v>7</v>
      </c>
      <c r="U1654" s="208" t="str">
        <f>IFERROR(VLOOKUP(T1654,'Tablas de calculos'!$AV$16:$AY$24,4),"")</f>
        <v>Débil</v>
      </c>
      <c r="V1654" s="232" t="s">
        <v>516</v>
      </c>
      <c r="W1654" s="232" t="s">
        <v>578</v>
      </c>
      <c r="X1654" s="123" t="str">
        <f t="shared" si="107"/>
        <v>DébilFuerteDirectamente</v>
      </c>
      <c r="Y1654" s="208" t="str">
        <f>IFERROR(VLOOKUP(X1654,'Tablas de calculos'!$AZ$4:$BE$11,5,FALSE),"")</f>
        <v/>
      </c>
      <c r="Z1654" s="208" t="str">
        <f>IFERROR(VLOOKUP(X1654,'Tablas de calculos'!$AZ$4:$BE$11,6,FALSE),"")</f>
        <v/>
      </c>
      <c r="AA1654" s="217">
        <v>2</v>
      </c>
    </row>
    <row r="1655" spans="1:27" ht="45" x14ac:dyDescent="0.25">
      <c r="A1655" s="232" t="s">
        <v>114</v>
      </c>
      <c r="B1655" s="61">
        <v>16</v>
      </c>
      <c r="C1655" s="205" t="str">
        <f>+VLOOKUP(Tabla9[[#This Row],[Cod. Riesgo]],Tabla_Riesgos[[Número]:[Tipo de Riesgo]],6,FALSE)</f>
        <v>Estratégico</v>
      </c>
      <c r="D1655" s="120" t="s">
        <v>33</v>
      </c>
      <c r="E1655" s="120" t="s">
        <v>19</v>
      </c>
      <c r="F1655" s="395"/>
      <c r="G1655" s="389" t="s">
        <v>210</v>
      </c>
      <c r="H1655" s="396"/>
      <c r="I1655" s="232" t="s">
        <v>543</v>
      </c>
      <c r="J1655" s="232" t="s">
        <v>486</v>
      </c>
      <c r="K1655" s="232" t="s">
        <v>490</v>
      </c>
      <c r="L1655" s="232" t="s">
        <v>494</v>
      </c>
      <c r="M1655" s="232" t="s">
        <v>498</v>
      </c>
      <c r="N1655" s="232" t="s">
        <v>503</v>
      </c>
      <c r="O1655" s="232" t="s">
        <v>508</v>
      </c>
      <c r="P1655" s="123">
        <f t="shared" si="104"/>
        <v>0</v>
      </c>
      <c r="Q1655" s="208" t="str">
        <f t="shared" si="105"/>
        <v>Debil</v>
      </c>
      <c r="R1655" s="232" t="s">
        <v>516</v>
      </c>
      <c r="S1655" s="224" t="str">
        <f t="shared" si="106"/>
        <v>DebilFuerte</v>
      </c>
      <c r="T1655" s="224">
        <f>IFERROR(VLOOKUP(S1655,'Tablas de calculos'!$AU$16:$AV$24,2,FALSE),"")</f>
        <v>7</v>
      </c>
      <c r="U1655" s="208" t="str">
        <f>IFERROR(VLOOKUP(T1655,'Tablas de calculos'!$AV$16:$AY$24,4),"")</f>
        <v>Débil</v>
      </c>
      <c r="V1655" s="232" t="s">
        <v>516</v>
      </c>
      <c r="W1655" s="232" t="s">
        <v>578</v>
      </c>
      <c r="X1655" s="123" t="str">
        <f t="shared" si="107"/>
        <v>DébilFuerteDirectamente</v>
      </c>
      <c r="Y1655" s="208" t="str">
        <f>IFERROR(VLOOKUP(X1655,'Tablas de calculos'!$AZ$4:$BE$11,5,FALSE),"")</f>
        <v/>
      </c>
      <c r="Z1655" s="208" t="str">
        <f>IFERROR(VLOOKUP(X1655,'Tablas de calculos'!$AZ$4:$BE$11,6,FALSE),"")</f>
        <v/>
      </c>
      <c r="AA1655" s="217">
        <v>2</v>
      </c>
    </row>
    <row r="1656" spans="1:27" ht="45" x14ac:dyDescent="0.25">
      <c r="A1656" s="232" t="s">
        <v>114</v>
      </c>
      <c r="B1656" s="61">
        <v>17</v>
      </c>
      <c r="C1656" s="205" t="str">
        <f>+VLOOKUP(Tabla9[[#This Row],[Cod. Riesgo]],Tabla_Riesgos[[Número]:[Tipo de Riesgo]],6,FALSE)</f>
        <v>Operativo</v>
      </c>
      <c r="D1656" s="119" t="s">
        <v>43</v>
      </c>
      <c r="E1656" s="120" t="s">
        <v>20</v>
      </c>
      <c r="F1656" s="395"/>
      <c r="G1656" s="389" t="s">
        <v>213</v>
      </c>
      <c r="H1656" s="396"/>
      <c r="I1656" s="232"/>
      <c r="J1656" s="232"/>
      <c r="K1656" s="232"/>
      <c r="L1656" s="232"/>
      <c r="M1656" s="232"/>
      <c r="N1656" s="232"/>
      <c r="O1656" s="232"/>
      <c r="P1656" s="123">
        <f t="shared" si="104"/>
        <v>0</v>
      </c>
      <c r="Q1656" s="208" t="str">
        <f t="shared" si="105"/>
        <v>Debil</v>
      </c>
      <c r="R1656" s="232" t="s">
        <v>562</v>
      </c>
      <c r="S1656" s="224" t="str">
        <f t="shared" si="106"/>
        <v>DebilDebil</v>
      </c>
      <c r="T1656" s="224">
        <f>IFERROR(VLOOKUP(S1656,'Tablas de calculos'!$AU$16:$AV$24,2,FALSE),"")</f>
        <v>9</v>
      </c>
      <c r="U1656" s="208" t="str">
        <f>IFERROR(VLOOKUP(T1656,'Tablas de calculos'!$AV$16:$AY$24,4),"")</f>
        <v>Débil</v>
      </c>
      <c r="V1656" s="232" t="s">
        <v>519</v>
      </c>
      <c r="W1656" s="232" t="s">
        <v>576</v>
      </c>
      <c r="X1656" s="123" t="str">
        <f t="shared" si="107"/>
        <v>DébilDébilNo disminuye</v>
      </c>
      <c r="Y1656" s="208" t="str">
        <f>IFERROR(VLOOKUP(X1656,'Tablas de calculos'!$AZ$4:$BE$11,5,FALSE),"")</f>
        <v/>
      </c>
      <c r="Z1656" s="208" t="str">
        <f>IFERROR(VLOOKUP(X1656,'Tablas de calculos'!$AZ$4:$BE$11,6,FALSE),"")</f>
        <v/>
      </c>
      <c r="AA1656" s="217" t="s">
        <v>824</v>
      </c>
    </row>
    <row r="1657" spans="1:27" ht="60" x14ac:dyDescent="0.25">
      <c r="A1657" s="232" t="s">
        <v>114</v>
      </c>
      <c r="B1657" s="61">
        <v>17</v>
      </c>
      <c r="C1657" s="205" t="str">
        <f>+VLOOKUP(Tabla9[[#This Row],[Cod. Riesgo]],Tabla_Riesgos[[Número]:[Tipo de Riesgo]],6,FALSE)</f>
        <v>Operativo</v>
      </c>
      <c r="D1657" s="119" t="s">
        <v>43</v>
      </c>
      <c r="E1657" s="120" t="s">
        <v>20</v>
      </c>
      <c r="F1657" s="395"/>
      <c r="G1657" s="389" t="s">
        <v>214</v>
      </c>
      <c r="H1657" s="396"/>
      <c r="I1657" s="232"/>
      <c r="J1657" s="232"/>
      <c r="K1657" s="232"/>
      <c r="L1657" s="232"/>
      <c r="M1657" s="232"/>
      <c r="N1657" s="232"/>
      <c r="O1657" s="232"/>
      <c r="P1657" s="123">
        <f t="shared" si="104"/>
        <v>0</v>
      </c>
      <c r="Q1657" s="208" t="str">
        <f t="shared" si="105"/>
        <v>Debil</v>
      </c>
      <c r="R1657" s="232" t="s">
        <v>562</v>
      </c>
      <c r="S1657" s="224" t="str">
        <f t="shared" si="106"/>
        <v>DebilDebil</v>
      </c>
      <c r="T1657" s="224">
        <f>IFERROR(VLOOKUP(S1657,'Tablas de calculos'!$AU$16:$AV$24,2,FALSE),"")</f>
        <v>9</v>
      </c>
      <c r="U1657" s="208" t="str">
        <f>IFERROR(VLOOKUP(T1657,'Tablas de calculos'!$AV$16:$AY$24,4),"")</f>
        <v>Débil</v>
      </c>
      <c r="V1657" s="232" t="s">
        <v>519</v>
      </c>
      <c r="W1657" s="232" t="s">
        <v>576</v>
      </c>
      <c r="X1657" s="123" t="str">
        <f t="shared" si="107"/>
        <v>DébilDébilNo disminuye</v>
      </c>
      <c r="Y1657" s="208" t="str">
        <f>IFERROR(VLOOKUP(X1657,'Tablas de calculos'!$AZ$4:$BE$11,5,FALSE),"")</f>
        <v/>
      </c>
      <c r="Z1657" s="208" t="str">
        <f>IFERROR(VLOOKUP(X1657,'Tablas de calculos'!$AZ$4:$BE$11,6,FALSE),"")</f>
        <v/>
      </c>
      <c r="AA1657" s="217" t="s">
        <v>824</v>
      </c>
    </row>
    <row r="1658" spans="1:27" ht="60" x14ac:dyDescent="0.25">
      <c r="A1658" s="232" t="s">
        <v>114</v>
      </c>
      <c r="B1658" s="61">
        <v>18</v>
      </c>
      <c r="C1658" s="205" t="str">
        <f>+VLOOKUP(Tabla9[[#This Row],[Cod. Riesgo]],Tabla_Riesgos[[Número]:[Tipo de Riesgo]],6,FALSE)</f>
        <v>Estratégico</v>
      </c>
      <c r="D1658" s="119" t="s">
        <v>12</v>
      </c>
      <c r="E1658" s="120" t="s">
        <v>21</v>
      </c>
      <c r="F1658" s="395"/>
      <c r="G1658" s="389" t="s">
        <v>215</v>
      </c>
      <c r="H1658" s="396"/>
      <c r="I1658" s="232"/>
      <c r="J1658" s="232"/>
      <c r="K1658" s="232"/>
      <c r="L1658" s="232"/>
      <c r="M1658" s="232"/>
      <c r="N1658" s="232"/>
      <c r="O1658" s="232"/>
      <c r="P1658" s="123">
        <f t="shared" si="104"/>
        <v>0</v>
      </c>
      <c r="Q1658" s="208" t="str">
        <f t="shared" si="105"/>
        <v>Debil</v>
      </c>
      <c r="R1658" s="232" t="s">
        <v>562</v>
      </c>
      <c r="S1658" s="224" t="str">
        <f t="shared" si="106"/>
        <v>DebilDebil</v>
      </c>
      <c r="T1658" s="224">
        <f>IFERROR(VLOOKUP(S1658,'Tablas de calculos'!$AU$16:$AV$24,2,FALSE),"")</f>
        <v>9</v>
      </c>
      <c r="U1658" s="208" t="str">
        <f>IFERROR(VLOOKUP(T1658,'Tablas de calculos'!$AV$16:$AY$24,4),"")</f>
        <v>Débil</v>
      </c>
      <c r="V1658" s="232" t="s">
        <v>519</v>
      </c>
      <c r="W1658" s="232" t="s">
        <v>576</v>
      </c>
      <c r="X1658" s="123" t="str">
        <f t="shared" si="107"/>
        <v>DébilDébilNo disminuye</v>
      </c>
      <c r="Y1658" s="208" t="str">
        <f>IFERROR(VLOOKUP(X1658,'Tablas de calculos'!$AZ$4:$BE$11,5,FALSE),"")</f>
        <v/>
      </c>
      <c r="Z1658" s="208" t="str">
        <f>IFERROR(VLOOKUP(X1658,'Tablas de calculos'!$AZ$4:$BE$11,6,FALSE),"")</f>
        <v/>
      </c>
      <c r="AA1658" s="217" t="s">
        <v>824</v>
      </c>
    </row>
    <row r="1659" spans="1:27" ht="60" x14ac:dyDescent="0.25">
      <c r="A1659" s="232" t="s">
        <v>114</v>
      </c>
      <c r="B1659" s="61">
        <v>18</v>
      </c>
      <c r="C1659" s="205" t="str">
        <f>+VLOOKUP(Tabla9[[#This Row],[Cod. Riesgo]],Tabla_Riesgos[[Número]:[Tipo de Riesgo]],6,FALSE)</f>
        <v>Estratégico</v>
      </c>
      <c r="D1659" s="119" t="s">
        <v>12</v>
      </c>
      <c r="E1659" s="120" t="s">
        <v>21</v>
      </c>
      <c r="F1659" s="395"/>
      <c r="G1659" s="389" t="s">
        <v>216</v>
      </c>
      <c r="H1659" s="396"/>
      <c r="I1659" s="232"/>
      <c r="J1659" s="232"/>
      <c r="K1659" s="232"/>
      <c r="L1659" s="232"/>
      <c r="M1659" s="232"/>
      <c r="N1659" s="232"/>
      <c r="O1659" s="232"/>
      <c r="P1659" s="123">
        <f t="shared" si="104"/>
        <v>0</v>
      </c>
      <c r="Q1659" s="208" t="str">
        <f t="shared" si="105"/>
        <v>Debil</v>
      </c>
      <c r="R1659" s="232" t="s">
        <v>562</v>
      </c>
      <c r="S1659" s="224" t="str">
        <f t="shared" si="106"/>
        <v>DebilDebil</v>
      </c>
      <c r="T1659" s="224">
        <f>IFERROR(VLOOKUP(S1659,'Tablas de calculos'!$AU$16:$AV$24,2,FALSE),"")</f>
        <v>9</v>
      </c>
      <c r="U1659" s="208" t="str">
        <f>IFERROR(VLOOKUP(T1659,'Tablas de calculos'!$AV$16:$AY$24,4),"")</f>
        <v>Débil</v>
      </c>
      <c r="V1659" s="232" t="s">
        <v>519</v>
      </c>
      <c r="W1659" s="232" t="s">
        <v>576</v>
      </c>
      <c r="X1659" s="123" t="str">
        <f t="shared" si="107"/>
        <v>DébilDébilNo disminuye</v>
      </c>
      <c r="Y1659" s="208" t="str">
        <f>IFERROR(VLOOKUP(X1659,'Tablas de calculos'!$AZ$4:$BE$11,5,FALSE),"")</f>
        <v/>
      </c>
      <c r="Z1659" s="208" t="str">
        <f>IFERROR(VLOOKUP(X1659,'Tablas de calculos'!$AZ$4:$BE$11,6,FALSE),"")</f>
        <v/>
      </c>
      <c r="AA1659" s="217" t="s">
        <v>824</v>
      </c>
    </row>
    <row r="1660" spans="1:27" ht="45" x14ac:dyDescent="0.25">
      <c r="A1660" s="232" t="s">
        <v>114</v>
      </c>
      <c r="B1660" s="61">
        <v>18</v>
      </c>
      <c r="C1660" s="205" t="str">
        <f>+VLOOKUP(Tabla9[[#This Row],[Cod. Riesgo]],Tabla_Riesgos[[Número]:[Tipo de Riesgo]],6,FALSE)</f>
        <v>Estratégico</v>
      </c>
      <c r="D1660" s="119" t="s">
        <v>12</v>
      </c>
      <c r="E1660" s="120" t="s">
        <v>21</v>
      </c>
      <c r="F1660" s="395"/>
      <c r="G1660" s="389" t="s">
        <v>217</v>
      </c>
      <c r="H1660" s="396"/>
      <c r="I1660" s="232"/>
      <c r="J1660" s="232"/>
      <c r="K1660" s="232"/>
      <c r="L1660" s="232"/>
      <c r="M1660" s="232"/>
      <c r="N1660" s="232"/>
      <c r="O1660" s="232"/>
      <c r="P1660" s="123">
        <f t="shared" si="104"/>
        <v>0</v>
      </c>
      <c r="Q1660" s="208" t="str">
        <f t="shared" si="105"/>
        <v>Debil</v>
      </c>
      <c r="R1660" s="232" t="s">
        <v>562</v>
      </c>
      <c r="S1660" s="224" t="str">
        <f t="shared" si="106"/>
        <v>DebilDebil</v>
      </c>
      <c r="T1660" s="224">
        <f>IFERROR(VLOOKUP(S1660,'Tablas de calculos'!$AU$16:$AV$24,2,FALSE),"")</f>
        <v>9</v>
      </c>
      <c r="U1660" s="208" t="str">
        <f>IFERROR(VLOOKUP(T1660,'Tablas de calculos'!$AV$16:$AY$24,4),"")</f>
        <v>Débil</v>
      </c>
      <c r="V1660" s="232" t="s">
        <v>519</v>
      </c>
      <c r="W1660" s="232" t="s">
        <v>576</v>
      </c>
      <c r="X1660" s="123" t="str">
        <f t="shared" si="107"/>
        <v>DébilDébilNo disminuye</v>
      </c>
      <c r="Y1660" s="208" t="str">
        <f>IFERROR(VLOOKUP(X1660,'Tablas de calculos'!$AZ$4:$BE$11,5,FALSE),"")</f>
        <v/>
      </c>
      <c r="Z1660" s="208" t="str">
        <f>IFERROR(VLOOKUP(X1660,'Tablas de calculos'!$AZ$4:$BE$11,6,FALSE),"")</f>
        <v/>
      </c>
      <c r="AA1660" s="217" t="s">
        <v>824</v>
      </c>
    </row>
    <row r="1661" spans="1:27" ht="60" x14ac:dyDescent="0.25">
      <c r="A1661" s="232" t="s">
        <v>114</v>
      </c>
      <c r="B1661" s="61">
        <v>19</v>
      </c>
      <c r="C1661" s="205" t="str">
        <f>+VLOOKUP(Tabla9[[#This Row],[Cod. Riesgo]],Tabla_Riesgos[[Número]:[Tipo de Riesgo]],6,FALSE)</f>
        <v>Operativo</v>
      </c>
      <c r="D1661" s="119" t="s">
        <v>12</v>
      </c>
      <c r="E1661" s="120" t="s">
        <v>22</v>
      </c>
      <c r="F1661" s="395"/>
      <c r="G1661" s="389" t="s">
        <v>218</v>
      </c>
      <c r="H1661" s="396"/>
      <c r="I1661" s="232"/>
      <c r="J1661" s="232"/>
      <c r="K1661" s="232"/>
      <c r="L1661" s="232"/>
      <c r="M1661" s="232"/>
      <c r="N1661" s="232"/>
      <c r="O1661" s="232"/>
      <c r="P1661" s="123">
        <f t="shared" si="104"/>
        <v>0</v>
      </c>
      <c r="Q1661" s="208" t="str">
        <f t="shared" si="105"/>
        <v>Debil</v>
      </c>
      <c r="R1661" s="232" t="s">
        <v>562</v>
      </c>
      <c r="S1661" s="224" t="str">
        <f t="shared" si="106"/>
        <v>DebilDebil</v>
      </c>
      <c r="T1661" s="224">
        <f>IFERROR(VLOOKUP(S1661,'Tablas de calculos'!$AU$16:$AV$24,2,FALSE),"")</f>
        <v>9</v>
      </c>
      <c r="U1661" s="208" t="str">
        <f>IFERROR(VLOOKUP(T1661,'Tablas de calculos'!$AV$16:$AY$24,4),"")</f>
        <v>Débil</v>
      </c>
      <c r="V1661" s="232" t="s">
        <v>519</v>
      </c>
      <c r="W1661" s="232" t="s">
        <v>576</v>
      </c>
      <c r="X1661" s="123" t="str">
        <f t="shared" si="107"/>
        <v>DébilDébilNo disminuye</v>
      </c>
      <c r="Y1661" s="208" t="str">
        <f>IFERROR(VLOOKUP(X1661,'Tablas de calculos'!$AZ$4:$BE$11,5,FALSE),"")</f>
        <v/>
      </c>
      <c r="Z1661" s="208" t="str">
        <f>IFERROR(VLOOKUP(X1661,'Tablas de calculos'!$AZ$4:$BE$11,6,FALSE),"")</f>
        <v/>
      </c>
      <c r="AA1661" s="217" t="s">
        <v>824</v>
      </c>
    </row>
    <row r="1662" spans="1:27" ht="75" x14ac:dyDescent="0.25">
      <c r="A1662" s="232" t="s">
        <v>114</v>
      </c>
      <c r="B1662" s="61">
        <v>19</v>
      </c>
      <c r="C1662" s="205" t="str">
        <f>+VLOOKUP(Tabla9[[#This Row],[Cod. Riesgo]],Tabla_Riesgos[[Número]:[Tipo de Riesgo]],6,FALSE)</f>
        <v>Operativo</v>
      </c>
      <c r="D1662" s="119" t="s">
        <v>12</v>
      </c>
      <c r="E1662" s="120" t="s">
        <v>22</v>
      </c>
      <c r="F1662" s="395"/>
      <c r="G1662" s="389" t="s">
        <v>219</v>
      </c>
      <c r="H1662" s="396"/>
      <c r="I1662" s="232"/>
      <c r="J1662" s="232"/>
      <c r="K1662" s="232"/>
      <c r="L1662" s="232"/>
      <c r="M1662" s="232"/>
      <c r="N1662" s="232"/>
      <c r="O1662" s="232"/>
      <c r="P1662" s="123">
        <f t="shared" si="104"/>
        <v>0</v>
      </c>
      <c r="Q1662" s="208" t="str">
        <f t="shared" si="105"/>
        <v>Debil</v>
      </c>
      <c r="R1662" s="232" t="s">
        <v>562</v>
      </c>
      <c r="S1662" s="224" t="str">
        <f t="shared" si="106"/>
        <v>DebilDebil</v>
      </c>
      <c r="T1662" s="224">
        <f>IFERROR(VLOOKUP(S1662,'Tablas de calculos'!$AU$16:$AV$24,2,FALSE),"")</f>
        <v>9</v>
      </c>
      <c r="U1662" s="208" t="str">
        <f>IFERROR(VLOOKUP(T1662,'Tablas de calculos'!$AV$16:$AY$24,4),"")</f>
        <v>Débil</v>
      </c>
      <c r="V1662" s="232" t="s">
        <v>519</v>
      </c>
      <c r="W1662" s="232" t="s">
        <v>576</v>
      </c>
      <c r="X1662" s="123" t="str">
        <f t="shared" si="107"/>
        <v>DébilDébilNo disminuye</v>
      </c>
      <c r="Y1662" s="208" t="str">
        <f>IFERROR(VLOOKUP(X1662,'Tablas de calculos'!$AZ$4:$BE$11,5,FALSE),"")</f>
        <v/>
      </c>
      <c r="Z1662" s="208" t="str">
        <f>IFERROR(VLOOKUP(X1662,'Tablas de calculos'!$AZ$4:$BE$11,6,FALSE),"")</f>
        <v/>
      </c>
      <c r="AA1662" s="217" t="s">
        <v>824</v>
      </c>
    </row>
    <row r="1663" spans="1:27" ht="45" x14ac:dyDescent="0.25">
      <c r="A1663" s="232" t="s">
        <v>114</v>
      </c>
      <c r="B1663" s="61">
        <v>20</v>
      </c>
      <c r="C1663" s="205" t="str">
        <f>+VLOOKUP(Tabla9[[#This Row],[Cod. Riesgo]],Tabla_Riesgos[[Número]:[Tipo de Riesgo]],6,FALSE)</f>
        <v>Seguridad de la Información</v>
      </c>
      <c r="D1663" s="119" t="s">
        <v>12</v>
      </c>
      <c r="E1663" s="120" t="s">
        <v>24</v>
      </c>
      <c r="F1663" s="395"/>
      <c r="G1663" s="389" t="s">
        <v>220</v>
      </c>
      <c r="H1663" s="396"/>
      <c r="I1663" s="232"/>
      <c r="J1663" s="232"/>
      <c r="K1663" s="232"/>
      <c r="L1663" s="232"/>
      <c r="M1663" s="232"/>
      <c r="N1663" s="232"/>
      <c r="O1663" s="232"/>
      <c r="P1663" s="123">
        <f t="shared" si="104"/>
        <v>0</v>
      </c>
      <c r="Q1663" s="208" t="str">
        <f t="shared" si="105"/>
        <v>Debil</v>
      </c>
      <c r="R1663" s="232" t="s">
        <v>562</v>
      </c>
      <c r="S1663" s="224" t="str">
        <f t="shared" si="106"/>
        <v>DebilDebil</v>
      </c>
      <c r="T1663" s="224">
        <f>IFERROR(VLOOKUP(S1663,'Tablas de calculos'!$AU$16:$AV$24,2,FALSE),"")</f>
        <v>9</v>
      </c>
      <c r="U1663" s="208" t="str">
        <f>IFERROR(VLOOKUP(T1663,'Tablas de calculos'!$AV$16:$AY$24,4),"")</f>
        <v>Débil</v>
      </c>
      <c r="V1663" s="232" t="s">
        <v>519</v>
      </c>
      <c r="W1663" s="232" t="s">
        <v>576</v>
      </c>
      <c r="X1663" s="123" t="str">
        <f t="shared" si="107"/>
        <v>DébilDébilNo disminuye</v>
      </c>
      <c r="Y1663" s="208" t="str">
        <f>IFERROR(VLOOKUP(X1663,'Tablas de calculos'!$AZ$4:$BE$11,5,FALSE),"")</f>
        <v/>
      </c>
      <c r="Z1663" s="208" t="str">
        <f>IFERROR(VLOOKUP(X1663,'Tablas de calculos'!$AZ$4:$BE$11,6,FALSE),"")</f>
        <v/>
      </c>
      <c r="AA1663" s="217" t="s">
        <v>824</v>
      </c>
    </row>
    <row r="1664" spans="1:27" ht="60" x14ac:dyDescent="0.25">
      <c r="A1664" s="232" t="s">
        <v>114</v>
      </c>
      <c r="B1664" s="61">
        <v>21</v>
      </c>
      <c r="C1664" s="205" t="str">
        <f>+VLOOKUP(Tabla9[[#This Row],[Cod. Riesgo]],Tabla_Riesgos[[Número]:[Tipo de Riesgo]],6,FALSE)</f>
        <v>Estratégico</v>
      </c>
      <c r="D1664" s="119" t="s">
        <v>12</v>
      </c>
      <c r="E1664" s="120" t="s">
        <v>25</v>
      </c>
      <c r="F1664" s="395"/>
      <c r="G1664" s="389" t="s">
        <v>221</v>
      </c>
      <c r="H1664" s="396"/>
      <c r="I1664" s="232"/>
      <c r="J1664" s="232"/>
      <c r="K1664" s="232"/>
      <c r="L1664" s="232"/>
      <c r="M1664" s="232"/>
      <c r="N1664" s="232"/>
      <c r="O1664" s="232"/>
      <c r="P1664" s="123">
        <f t="shared" si="104"/>
        <v>0</v>
      </c>
      <c r="Q1664" s="208" t="str">
        <f t="shared" si="105"/>
        <v>Debil</v>
      </c>
      <c r="R1664" s="232" t="s">
        <v>562</v>
      </c>
      <c r="S1664" s="224" t="str">
        <f t="shared" si="106"/>
        <v>DebilDebil</v>
      </c>
      <c r="T1664" s="224">
        <f>IFERROR(VLOOKUP(S1664,'Tablas de calculos'!$AU$16:$AV$24,2,FALSE),"")</f>
        <v>9</v>
      </c>
      <c r="U1664" s="208" t="str">
        <f>IFERROR(VLOOKUP(T1664,'Tablas de calculos'!$AV$16:$AY$24,4),"")</f>
        <v>Débil</v>
      </c>
      <c r="V1664" s="232" t="s">
        <v>519</v>
      </c>
      <c r="W1664" s="232" t="s">
        <v>576</v>
      </c>
      <c r="X1664" s="123" t="str">
        <f t="shared" si="107"/>
        <v>DébilDébilNo disminuye</v>
      </c>
      <c r="Y1664" s="208" t="str">
        <f>IFERROR(VLOOKUP(X1664,'Tablas de calculos'!$AZ$4:$BE$11,5,FALSE),"")</f>
        <v/>
      </c>
      <c r="Z1664" s="208" t="str">
        <f>IFERROR(VLOOKUP(X1664,'Tablas de calculos'!$AZ$4:$BE$11,6,FALSE),"")</f>
        <v/>
      </c>
      <c r="AA1664" s="217" t="s">
        <v>824</v>
      </c>
    </row>
    <row r="1665" spans="1:27" ht="60" x14ac:dyDescent="0.25">
      <c r="A1665" s="232" t="s">
        <v>114</v>
      </c>
      <c r="B1665" s="61">
        <v>21</v>
      </c>
      <c r="C1665" s="205" t="str">
        <f>+VLOOKUP(Tabla9[[#This Row],[Cod. Riesgo]],Tabla_Riesgos[[Número]:[Tipo de Riesgo]],6,FALSE)</f>
        <v>Estratégico</v>
      </c>
      <c r="D1665" s="119" t="s">
        <v>12</v>
      </c>
      <c r="E1665" s="120" t="s">
        <v>25</v>
      </c>
      <c r="F1665" s="395"/>
      <c r="G1665" s="389" t="s">
        <v>216</v>
      </c>
      <c r="H1665" s="396"/>
      <c r="I1665" s="232"/>
      <c r="J1665" s="232"/>
      <c r="K1665" s="232"/>
      <c r="L1665" s="232"/>
      <c r="M1665" s="232"/>
      <c r="N1665" s="232"/>
      <c r="O1665" s="232"/>
      <c r="P1665" s="123">
        <f t="shared" si="104"/>
        <v>0</v>
      </c>
      <c r="Q1665" s="208" t="str">
        <f t="shared" si="105"/>
        <v>Debil</v>
      </c>
      <c r="R1665" s="232" t="s">
        <v>562</v>
      </c>
      <c r="S1665" s="224" t="str">
        <f t="shared" si="106"/>
        <v>DebilDebil</v>
      </c>
      <c r="T1665" s="224">
        <f>IFERROR(VLOOKUP(S1665,'Tablas de calculos'!$AU$16:$AV$24,2,FALSE),"")</f>
        <v>9</v>
      </c>
      <c r="U1665" s="208" t="str">
        <f>IFERROR(VLOOKUP(T1665,'Tablas de calculos'!$AV$16:$AY$24,4),"")</f>
        <v>Débil</v>
      </c>
      <c r="V1665" s="232" t="s">
        <v>519</v>
      </c>
      <c r="W1665" s="232" t="s">
        <v>576</v>
      </c>
      <c r="X1665" s="123" t="str">
        <f t="shared" si="107"/>
        <v>DébilDébilNo disminuye</v>
      </c>
      <c r="Y1665" s="208" t="str">
        <f>IFERROR(VLOOKUP(X1665,'Tablas de calculos'!$AZ$4:$BE$11,5,FALSE),"")</f>
        <v/>
      </c>
      <c r="Z1665" s="208" t="str">
        <f>IFERROR(VLOOKUP(X1665,'Tablas de calculos'!$AZ$4:$BE$11,6,FALSE),"")</f>
        <v/>
      </c>
      <c r="AA1665" s="217" t="s">
        <v>824</v>
      </c>
    </row>
    <row r="1666" spans="1:27" ht="45" x14ac:dyDescent="0.25">
      <c r="A1666" s="232" t="s">
        <v>114</v>
      </c>
      <c r="B1666" s="61">
        <v>21</v>
      </c>
      <c r="C1666" s="205" t="str">
        <f>+VLOOKUP(Tabla9[[#This Row],[Cod. Riesgo]],Tabla_Riesgos[[Número]:[Tipo de Riesgo]],6,FALSE)</f>
        <v>Estratégico</v>
      </c>
      <c r="D1666" s="119" t="s">
        <v>12</v>
      </c>
      <c r="E1666" s="120" t="s">
        <v>25</v>
      </c>
      <c r="F1666" s="395"/>
      <c r="G1666" s="389" t="s">
        <v>217</v>
      </c>
      <c r="H1666" s="396"/>
      <c r="I1666" s="232"/>
      <c r="J1666" s="232"/>
      <c r="K1666" s="232"/>
      <c r="L1666" s="232"/>
      <c r="M1666" s="232"/>
      <c r="N1666" s="232"/>
      <c r="O1666" s="232"/>
      <c r="P1666" s="123">
        <f t="shared" si="104"/>
        <v>0</v>
      </c>
      <c r="Q1666" s="208" t="str">
        <f t="shared" si="105"/>
        <v>Debil</v>
      </c>
      <c r="R1666" s="232" t="s">
        <v>562</v>
      </c>
      <c r="S1666" s="224" t="str">
        <f t="shared" si="106"/>
        <v>DebilDebil</v>
      </c>
      <c r="T1666" s="224">
        <f>IFERROR(VLOOKUP(S1666,'Tablas de calculos'!$AU$16:$AV$24,2,FALSE),"")</f>
        <v>9</v>
      </c>
      <c r="U1666" s="208" t="str">
        <f>IFERROR(VLOOKUP(T1666,'Tablas de calculos'!$AV$16:$AY$24,4),"")</f>
        <v>Débil</v>
      </c>
      <c r="V1666" s="232" t="s">
        <v>519</v>
      </c>
      <c r="W1666" s="232" t="s">
        <v>576</v>
      </c>
      <c r="X1666" s="123" t="str">
        <f t="shared" si="107"/>
        <v>DébilDébilNo disminuye</v>
      </c>
      <c r="Y1666" s="208" t="str">
        <f>IFERROR(VLOOKUP(X1666,'Tablas de calculos'!$AZ$4:$BE$11,5,FALSE),"")</f>
        <v/>
      </c>
      <c r="Z1666" s="208" t="str">
        <f>IFERROR(VLOOKUP(X1666,'Tablas de calculos'!$AZ$4:$BE$11,6,FALSE),"")</f>
        <v/>
      </c>
      <c r="AA1666" s="217" t="s">
        <v>824</v>
      </c>
    </row>
    <row r="1667" spans="1:27" ht="60" x14ac:dyDescent="0.25">
      <c r="A1667" s="232" t="s">
        <v>114</v>
      </c>
      <c r="B1667" s="61">
        <v>23</v>
      </c>
      <c r="C1667" s="205" t="str">
        <f>+VLOOKUP(Tabla9[[#This Row],[Cod. Riesgo]],Tabla_Riesgos[[Número]:[Tipo de Riesgo]],6,FALSE)</f>
        <v>Estratégico</v>
      </c>
      <c r="D1667" s="120" t="s">
        <v>26</v>
      </c>
      <c r="E1667" s="120" t="s">
        <v>28</v>
      </c>
      <c r="F1667" s="395"/>
      <c r="G1667" s="389" t="s">
        <v>1270</v>
      </c>
      <c r="H1667" s="396" t="s">
        <v>1271</v>
      </c>
      <c r="I1667" s="232" t="s">
        <v>543</v>
      </c>
      <c r="J1667" s="232" t="s">
        <v>486</v>
      </c>
      <c r="K1667" s="232" t="s">
        <v>490</v>
      </c>
      <c r="L1667" s="232" t="s">
        <v>494</v>
      </c>
      <c r="M1667" s="232" t="s">
        <v>498</v>
      </c>
      <c r="N1667" s="232" t="s">
        <v>503</v>
      </c>
      <c r="O1667" s="232" t="s">
        <v>508</v>
      </c>
      <c r="P1667" s="123">
        <f t="shared" si="104"/>
        <v>0</v>
      </c>
      <c r="Q1667" s="208" t="str">
        <f t="shared" si="105"/>
        <v>Debil</v>
      </c>
      <c r="R1667" s="232" t="s">
        <v>516</v>
      </c>
      <c r="S1667" s="224" t="str">
        <f t="shared" si="106"/>
        <v>DebilFuerte</v>
      </c>
      <c r="T1667" s="224">
        <f>IFERROR(VLOOKUP(S1667,'Tablas de calculos'!$AU$16:$AV$24,2,FALSE),"")</f>
        <v>7</v>
      </c>
      <c r="U1667" s="208" t="str">
        <f>IFERROR(VLOOKUP(T1667,'Tablas de calculos'!$AV$16:$AY$24,4),"")</f>
        <v>Débil</v>
      </c>
      <c r="V1667" s="232" t="s">
        <v>516</v>
      </c>
      <c r="W1667" s="232" t="s">
        <v>578</v>
      </c>
      <c r="X1667" s="123" t="str">
        <f t="shared" si="107"/>
        <v>DébilFuerteDirectamente</v>
      </c>
      <c r="Y1667" s="208" t="str">
        <f>IFERROR(VLOOKUP(X1667,'Tablas de calculos'!$AZ$4:$BE$11,5,FALSE),"")</f>
        <v/>
      </c>
      <c r="Z1667" s="208" t="str">
        <f>IFERROR(VLOOKUP(X1667,'Tablas de calculos'!$AZ$4:$BE$11,6,FALSE),"")</f>
        <v/>
      </c>
      <c r="AA1667" s="217">
        <v>2</v>
      </c>
    </row>
    <row r="1668" spans="1:27" ht="45" x14ac:dyDescent="0.25">
      <c r="A1668" s="232" t="s">
        <v>114</v>
      </c>
      <c r="B1668" s="61">
        <v>75</v>
      </c>
      <c r="C1668" s="205" t="str">
        <f>+VLOOKUP(Tabla9[[#This Row],[Cod. Riesgo]],Tabla_Riesgos[[Número]:[Tipo de Riesgo]],6,FALSE)</f>
        <v>Seguridad de la Información</v>
      </c>
      <c r="D1668" s="120" t="s">
        <v>26</v>
      </c>
      <c r="E1668" s="120" t="s">
        <v>681</v>
      </c>
      <c r="F1668" s="395"/>
      <c r="G1668" s="389" t="s">
        <v>226</v>
      </c>
      <c r="H1668" s="396"/>
      <c r="I1668" s="232" t="s">
        <v>543</v>
      </c>
      <c r="J1668" s="232" t="s">
        <v>486</v>
      </c>
      <c r="K1668" s="232" t="s">
        <v>490</v>
      </c>
      <c r="L1668" s="232" t="s">
        <v>494</v>
      </c>
      <c r="M1668" s="232" t="s">
        <v>498</v>
      </c>
      <c r="N1668" s="232" t="s">
        <v>503</v>
      </c>
      <c r="O1668" s="232" t="s">
        <v>508</v>
      </c>
      <c r="P1668" s="123">
        <f t="shared" si="104"/>
        <v>0</v>
      </c>
      <c r="Q1668" s="208" t="str">
        <f t="shared" si="105"/>
        <v>Debil</v>
      </c>
      <c r="R1668" s="232" t="s">
        <v>516</v>
      </c>
      <c r="S1668" s="224" t="str">
        <f t="shared" si="106"/>
        <v>DebilFuerte</v>
      </c>
      <c r="T1668" s="224">
        <f>IFERROR(VLOOKUP(S1668,'Tablas de calculos'!$AU$16:$AV$24,2,FALSE),"")</f>
        <v>7</v>
      </c>
      <c r="U1668" s="208" t="str">
        <f>IFERROR(VLOOKUP(T1668,'Tablas de calculos'!$AV$16:$AY$24,4),"")</f>
        <v>Débil</v>
      </c>
      <c r="V1668" s="232" t="s">
        <v>516</v>
      </c>
      <c r="W1668" s="232" t="s">
        <v>578</v>
      </c>
      <c r="X1668" s="123" t="str">
        <f t="shared" si="107"/>
        <v>DébilFuerteDirectamente</v>
      </c>
      <c r="Y1668" s="208" t="str">
        <f>IFERROR(VLOOKUP(X1668,'Tablas de calculos'!$AZ$4:$BE$11,5,FALSE),"")</f>
        <v/>
      </c>
      <c r="Z1668" s="208" t="str">
        <f>IFERROR(VLOOKUP(X1668,'Tablas de calculos'!$AZ$4:$BE$11,6,FALSE),"")</f>
        <v/>
      </c>
      <c r="AA1668" s="217">
        <v>2</v>
      </c>
    </row>
    <row r="1669" spans="1:27" ht="135" x14ac:dyDescent="0.25">
      <c r="A1669" s="232" t="s">
        <v>114</v>
      </c>
      <c r="B1669" s="61">
        <v>24</v>
      </c>
      <c r="C1669" s="205" t="str">
        <f>+VLOOKUP(Tabla9[[#This Row],[Cod. Riesgo]],Tabla_Riesgos[[Número]:[Tipo de Riesgo]],6,FALSE)</f>
        <v>Operativo</v>
      </c>
      <c r="D1669" s="120" t="s">
        <v>29</v>
      </c>
      <c r="E1669" s="120" t="s">
        <v>30</v>
      </c>
      <c r="F1669" s="395"/>
      <c r="G1669" s="389" t="s">
        <v>1272</v>
      </c>
      <c r="H1669" s="396"/>
      <c r="I1669" s="232" t="s">
        <v>543</v>
      </c>
      <c r="J1669" s="232" t="s">
        <v>486</v>
      </c>
      <c r="K1669" s="232" t="s">
        <v>490</v>
      </c>
      <c r="L1669" s="232" t="s">
        <v>494</v>
      </c>
      <c r="M1669" s="232" t="s">
        <v>498</v>
      </c>
      <c r="N1669" s="232" t="s">
        <v>503</v>
      </c>
      <c r="O1669" s="232" t="s">
        <v>508</v>
      </c>
      <c r="P1669" s="123">
        <f t="shared" ref="P1669:P1732" si="108">IFERROR(IF(I1669="Asignado",15,0)+IF(J1669="Adecuado",15,0)+IF(K1669="Oportuna",15,0)+IF(L1669="Prevenir",15,0)+IF(L1669="Detectar",10,0)+IF(M1669="Confiable",15,0)+IF(N1669="Se investigan y resuelven oportunamente",15,0)+IF(O1669="Completa",10,0)+IF(O1669="Incompleta",5,0),"")</f>
        <v>0</v>
      </c>
      <c r="Q1669" s="208" t="str">
        <f t="shared" ref="Q1669:Q1732" si="109">IF(P1669&lt;86,"Debil",IF(P1669&lt;96,"Moderado","Fuerte"))</f>
        <v>Debil</v>
      </c>
      <c r="R1669" s="232" t="s">
        <v>516</v>
      </c>
      <c r="S1669" s="224" t="str">
        <f t="shared" ref="S1669:S1732" si="110">_xlfn.CONCAT(Q1669,R1669)</f>
        <v>DebilFuerte</v>
      </c>
      <c r="T1669" s="224">
        <f>IFERROR(VLOOKUP(S1669,'Tablas de calculos'!$AU$16:$AV$24,2,FALSE),"")</f>
        <v>7</v>
      </c>
      <c r="U1669" s="208" t="str">
        <f>IFERROR(VLOOKUP(T1669,'Tablas de calculos'!$AV$16:$AY$24,4),"")</f>
        <v>Débil</v>
      </c>
      <c r="V1669" s="232" t="s">
        <v>516</v>
      </c>
      <c r="W1669" s="232" t="s">
        <v>578</v>
      </c>
      <c r="X1669" s="123" t="str">
        <f t="shared" ref="X1669:X1732" si="111">CONCATENATE(U1669,V1669,W1669)</f>
        <v>DébilFuerteDirectamente</v>
      </c>
      <c r="Y1669" s="208" t="str">
        <f>IFERROR(VLOOKUP(X1669,'Tablas de calculos'!$AZ$4:$BE$11,5,FALSE),"")</f>
        <v/>
      </c>
      <c r="Z1669" s="208" t="str">
        <f>IFERROR(VLOOKUP(X1669,'Tablas de calculos'!$AZ$4:$BE$11,6,FALSE),"")</f>
        <v/>
      </c>
      <c r="AA1669" s="217">
        <v>2</v>
      </c>
    </row>
    <row r="1670" spans="1:27" ht="30" x14ac:dyDescent="0.25">
      <c r="A1670" s="232" t="s">
        <v>114</v>
      </c>
      <c r="B1670" s="61">
        <v>25</v>
      </c>
      <c r="C1670" s="205" t="str">
        <f>+VLOOKUP(Tabla9[[#This Row],[Cod. Riesgo]],Tabla_Riesgos[[Número]:[Tipo de Riesgo]],6,FALSE)</f>
        <v>Operativo</v>
      </c>
      <c r="D1670" s="119" t="s">
        <v>12</v>
      </c>
      <c r="E1670" s="120" t="s">
        <v>31</v>
      </c>
      <c r="F1670" s="395"/>
      <c r="G1670" s="389" t="s">
        <v>229</v>
      </c>
      <c r="H1670" s="396"/>
      <c r="I1670" s="232"/>
      <c r="J1670" s="232"/>
      <c r="K1670" s="232"/>
      <c r="L1670" s="232"/>
      <c r="M1670" s="232"/>
      <c r="N1670" s="232"/>
      <c r="O1670" s="232"/>
      <c r="P1670" s="123">
        <f t="shared" si="108"/>
        <v>0</v>
      </c>
      <c r="Q1670" s="208" t="str">
        <f t="shared" si="109"/>
        <v>Debil</v>
      </c>
      <c r="R1670" s="232" t="s">
        <v>562</v>
      </c>
      <c r="S1670" s="224" t="str">
        <f t="shared" si="110"/>
        <v>DebilDebil</v>
      </c>
      <c r="T1670" s="224">
        <f>IFERROR(VLOOKUP(S1670,'Tablas de calculos'!$AU$16:$AV$24,2,FALSE),"")</f>
        <v>9</v>
      </c>
      <c r="U1670" s="208" t="str">
        <f>IFERROR(VLOOKUP(T1670,'Tablas de calculos'!$AV$16:$AY$24,4),"")</f>
        <v>Débil</v>
      </c>
      <c r="V1670" s="232" t="s">
        <v>519</v>
      </c>
      <c r="W1670" s="232" t="s">
        <v>576</v>
      </c>
      <c r="X1670" s="123" t="str">
        <f t="shared" si="111"/>
        <v>DébilDébilNo disminuye</v>
      </c>
      <c r="Y1670" s="208" t="str">
        <f>IFERROR(VLOOKUP(X1670,'Tablas de calculos'!$AZ$4:$BE$11,5,FALSE),"")</f>
        <v/>
      </c>
      <c r="Z1670" s="208" t="str">
        <f>IFERROR(VLOOKUP(X1670,'Tablas de calculos'!$AZ$4:$BE$11,6,FALSE),"")</f>
        <v/>
      </c>
      <c r="AA1670" s="217" t="s">
        <v>824</v>
      </c>
    </row>
    <row r="1671" spans="1:27" ht="30" x14ac:dyDescent="0.25">
      <c r="A1671" s="232" t="s">
        <v>114</v>
      </c>
      <c r="B1671" s="61">
        <v>25</v>
      </c>
      <c r="C1671" s="205" t="str">
        <f>+VLOOKUP(Tabla9[[#This Row],[Cod. Riesgo]],Tabla_Riesgos[[Número]:[Tipo de Riesgo]],6,FALSE)</f>
        <v>Operativo</v>
      </c>
      <c r="D1671" s="119" t="s">
        <v>12</v>
      </c>
      <c r="E1671" s="120" t="s">
        <v>31</v>
      </c>
      <c r="F1671" s="395"/>
      <c r="G1671" s="389" t="s">
        <v>230</v>
      </c>
      <c r="H1671" s="396"/>
      <c r="I1671" s="232"/>
      <c r="J1671" s="232"/>
      <c r="K1671" s="232"/>
      <c r="L1671" s="232"/>
      <c r="M1671" s="232"/>
      <c r="N1671" s="232"/>
      <c r="O1671" s="232"/>
      <c r="P1671" s="123">
        <f t="shared" si="108"/>
        <v>0</v>
      </c>
      <c r="Q1671" s="208" t="str">
        <f t="shared" si="109"/>
        <v>Debil</v>
      </c>
      <c r="R1671" s="232" t="s">
        <v>562</v>
      </c>
      <c r="S1671" s="224" t="str">
        <f t="shared" si="110"/>
        <v>DebilDebil</v>
      </c>
      <c r="T1671" s="224">
        <f>IFERROR(VLOOKUP(S1671,'Tablas de calculos'!$AU$16:$AV$24,2,FALSE),"")</f>
        <v>9</v>
      </c>
      <c r="U1671" s="208" t="str">
        <f>IFERROR(VLOOKUP(T1671,'Tablas de calculos'!$AV$16:$AY$24,4),"")</f>
        <v>Débil</v>
      </c>
      <c r="V1671" s="232" t="s">
        <v>519</v>
      </c>
      <c r="W1671" s="232" t="s">
        <v>576</v>
      </c>
      <c r="X1671" s="123" t="str">
        <f t="shared" si="111"/>
        <v>DébilDébilNo disminuye</v>
      </c>
      <c r="Y1671" s="208" t="str">
        <f>IFERROR(VLOOKUP(X1671,'Tablas de calculos'!$AZ$4:$BE$11,5,FALSE),"")</f>
        <v/>
      </c>
      <c r="Z1671" s="208" t="str">
        <f>IFERROR(VLOOKUP(X1671,'Tablas de calculos'!$AZ$4:$BE$11,6,FALSE),"")</f>
        <v/>
      </c>
      <c r="AA1671" s="217" t="s">
        <v>824</v>
      </c>
    </row>
    <row r="1672" spans="1:27" ht="45" x14ac:dyDescent="0.25">
      <c r="A1672" s="232" t="s">
        <v>114</v>
      </c>
      <c r="B1672" s="61">
        <v>25</v>
      </c>
      <c r="C1672" s="205" t="str">
        <f>+VLOOKUP(Tabla9[[#This Row],[Cod. Riesgo]],Tabla_Riesgos[[Número]:[Tipo de Riesgo]],6,FALSE)</f>
        <v>Operativo</v>
      </c>
      <c r="D1672" s="119" t="s">
        <v>12</v>
      </c>
      <c r="E1672" s="120" t="s">
        <v>31</v>
      </c>
      <c r="F1672" s="395"/>
      <c r="G1672" s="389" t="s">
        <v>231</v>
      </c>
      <c r="H1672" s="396"/>
      <c r="I1672" s="232"/>
      <c r="J1672" s="232"/>
      <c r="K1672" s="232"/>
      <c r="L1672" s="232"/>
      <c r="M1672" s="232"/>
      <c r="N1672" s="232"/>
      <c r="O1672" s="232"/>
      <c r="P1672" s="123">
        <f t="shared" si="108"/>
        <v>0</v>
      </c>
      <c r="Q1672" s="208" t="str">
        <f t="shared" si="109"/>
        <v>Debil</v>
      </c>
      <c r="R1672" s="232" t="s">
        <v>562</v>
      </c>
      <c r="S1672" s="224" t="str">
        <f t="shared" si="110"/>
        <v>DebilDebil</v>
      </c>
      <c r="T1672" s="224">
        <f>IFERROR(VLOOKUP(S1672,'Tablas de calculos'!$AU$16:$AV$24,2,FALSE),"")</f>
        <v>9</v>
      </c>
      <c r="U1672" s="208" t="str">
        <f>IFERROR(VLOOKUP(T1672,'Tablas de calculos'!$AV$16:$AY$24,4),"")</f>
        <v>Débil</v>
      </c>
      <c r="V1672" s="232" t="s">
        <v>519</v>
      </c>
      <c r="W1672" s="232" t="s">
        <v>576</v>
      </c>
      <c r="X1672" s="123" t="str">
        <f t="shared" si="111"/>
        <v>DébilDébilNo disminuye</v>
      </c>
      <c r="Y1672" s="208" t="str">
        <f>IFERROR(VLOOKUP(X1672,'Tablas de calculos'!$AZ$4:$BE$11,5,FALSE),"")</f>
        <v/>
      </c>
      <c r="Z1672" s="208" t="str">
        <f>IFERROR(VLOOKUP(X1672,'Tablas de calculos'!$AZ$4:$BE$11,6,FALSE),"")</f>
        <v/>
      </c>
      <c r="AA1672" s="217" t="s">
        <v>824</v>
      </c>
    </row>
    <row r="1673" spans="1:27" ht="45" x14ac:dyDescent="0.25">
      <c r="A1673" s="232" t="s">
        <v>114</v>
      </c>
      <c r="B1673" s="61">
        <v>26</v>
      </c>
      <c r="C1673" s="205" t="str">
        <f>+VLOOKUP(Tabla9[[#This Row],[Cod. Riesgo]],Tabla_Riesgos[[Número]:[Tipo de Riesgo]],6,FALSE)</f>
        <v>Operativo</v>
      </c>
      <c r="D1673" s="119" t="s">
        <v>12</v>
      </c>
      <c r="E1673" s="120" t="s">
        <v>32</v>
      </c>
      <c r="F1673" s="395"/>
      <c r="G1673" s="389" t="s">
        <v>231</v>
      </c>
      <c r="H1673" s="396"/>
      <c r="I1673" s="232"/>
      <c r="J1673" s="232"/>
      <c r="K1673" s="232"/>
      <c r="L1673" s="232"/>
      <c r="M1673" s="232"/>
      <c r="N1673" s="232"/>
      <c r="O1673" s="232"/>
      <c r="P1673" s="123">
        <f t="shared" si="108"/>
        <v>0</v>
      </c>
      <c r="Q1673" s="208" t="str">
        <f t="shared" si="109"/>
        <v>Debil</v>
      </c>
      <c r="R1673" s="232" t="s">
        <v>562</v>
      </c>
      <c r="S1673" s="224" t="str">
        <f t="shared" si="110"/>
        <v>DebilDebil</v>
      </c>
      <c r="T1673" s="224">
        <f>IFERROR(VLOOKUP(S1673,'Tablas de calculos'!$AU$16:$AV$24,2,FALSE),"")</f>
        <v>9</v>
      </c>
      <c r="U1673" s="208" t="str">
        <f>IFERROR(VLOOKUP(T1673,'Tablas de calculos'!$AV$16:$AY$24,4),"")</f>
        <v>Débil</v>
      </c>
      <c r="V1673" s="232" t="s">
        <v>519</v>
      </c>
      <c r="W1673" s="232" t="s">
        <v>576</v>
      </c>
      <c r="X1673" s="123" t="str">
        <f t="shared" si="111"/>
        <v>DébilDébilNo disminuye</v>
      </c>
      <c r="Y1673" s="208" t="str">
        <f>IFERROR(VLOOKUP(X1673,'Tablas de calculos'!$AZ$4:$BE$11,5,FALSE),"")</f>
        <v/>
      </c>
      <c r="Z1673" s="208" t="str">
        <f>IFERROR(VLOOKUP(X1673,'Tablas de calculos'!$AZ$4:$BE$11,6,FALSE),"")</f>
        <v/>
      </c>
      <c r="AA1673" s="217" t="s">
        <v>824</v>
      </c>
    </row>
    <row r="1674" spans="1:27" ht="60" x14ac:dyDescent="0.25">
      <c r="A1674" s="232" t="s">
        <v>114</v>
      </c>
      <c r="B1674" s="61">
        <v>26</v>
      </c>
      <c r="C1674" s="205" t="str">
        <f>+VLOOKUP(Tabla9[[#This Row],[Cod. Riesgo]],Tabla_Riesgos[[Número]:[Tipo de Riesgo]],6,FALSE)</f>
        <v>Operativo</v>
      </c>
      <c r="D1674" s="119" t="s">
        <v>12</v>
      </c>
      <c r="E1674" s="120" t="s">
        <v>32</v>
      </c>
      <c r="F1674" s="395"/>
      <c r="G1674" s="389" t="s">
        <v>232</v>
      </c>
      <c r="H1674" s="396"/>
      <c r="I1674" s="232"/>
      <c r="J1674" s="232"/>
      <c r="K1674" s="232"/>
      <c r="L1674" s="232"/>
      <c r="M1674" s="232"/>
      <c r="N1674" s="232"/>
      <c r="O1674" s="232"/>
      <c r="P1674" s="123">
        <f t="shared" si="108"/>
        <v>0</v>
      </c>
      <c r="Q1674" s="208" t="str">
        <f t="shared" si="109"/>
        <v>Debil</v>
      </c>
      <c r="R1674" s="232" t="s">
        <v>562</v>
      </c>
      <c r="S1674" s="224" t="str">
        <f t="shared" si="110"/>
        <v>DebilDebil</v>
      </c>
      <c r="T1674" s="224">
        <f>IFERROR(VLOOKUP(S1674,'Tablas de calculos'!$AU$16:$AV$24,2,FALSE),"")</f>
        <v>9</v>
      </c>
      <c r="U1674" s="208" t="str">
        <f>IFERROR(VLOOKUP(T1674,'Tablas de calculos'!$AV$16:$AY$24,4),"")</f>
        <v>Débil</v>
      </c>
      <c r="V1674" s="232" t="s">
        <v>519</v>
      </c>
      <c r="W1674" s="232" t="s">
        <v>576</v>
      </c>
      <c r="X1674" s="123" t="str">
        <f t="shared" si="111"/>
        <v>DébilDébilNo disminuye</v>
      </c>
      <c r="Y1674" s="208" t="str">
        <f>IFERROR(VLOOKUP(X1674,'Tablas de calculos'!$AZ$4:$BE$11,5,FALSE),"")</f>
        <v/>
      </c>
      <c r="Z1674" s="208" t="str">
        <f>IFERROR(VLOOKUP(X1674,'Tablas de calculos'!$AZ$4:$BE$11,6,FALSE),"")</f>
        <v/>
      </c>
      <c r="AA1674" s="217" t="s">
        <v>824</v>
      </c>
    </row>
    <row r="1675" spans="1:27" ht="135" x14ac:dyDescent="0.25">
      <c r="A1675" s="232" t="s">
        <v>114</v>
      </c>
      <c r="B1675" s="61">
        <v>30</v>
      </c>
      <c r="C1675" s="205" t="str">
        <f>+VLOOKUP(Tabla9[[#This Row],[Cod. Riesgo]],Tabla_Riesgos[[Número]:[Tipo de Riesgo]],6,FALSE)</f>
        <v>Operativo</v>
      </c>
      <c r="D1675" s="120" t="s">
        <v>35</v>
      </c>
      <c r="E1675" s="120" t="s">
        <v>36</v>
      </c>
      <c r="F1675" s="395"/>
      <c r="G1675" s="389" t="s">
        <v>1273</v>
      </c>
      <c r="H1675" s="396" t="s">
        <v>1274</v>
      </c>
      <c r="I1675" s="232" t="s">
        <v>544</v>
      </c>
      <c r="J1675" s="232" t="s">
        <v>486</v>
      </c>
      <c r="K1675" s="232" t="s">
        <v>490</v>
      </c>
      <c r="L1675" s="232" t="s">
        <v>494</v>
      </c>
      <c r="M1675" s="232" t="s">
        <v>498</v>
      </c>
      <c r="N1675" s="232" t="s">
        <v>503</v>
      </c>
      <c r="O1675" s="232" t="s">
        <v>508</v>
      </c>
      <c r="P1675" s="123">
        <f t="shared" si="108"/>
        <v>0</v>
      </c>
      <c r="Q1675" s="208" t="str">
        <f t="shared" si="109"/>
        <v>Debil</v>
      </c>
      <c r="R1675" s="232" t="s">
        <v>516</v>
      </c>
      <c r="S1675" s="224" t="str">
        <f t="shared" si="110"/>
        <v>DebilFuerte</v>
      </c>
      <c r="T1675" s="224">
        <f>IFERROR(VLOOKUP(S1675,'Tablas de calculos'!$AU$16:$AV$24,2,FALSE),"")</f>
        <v>7</v>
      </c>
      <c r="U1675" s="208" t="str">
        <f>IFERROR(VLOOKUP(T1675,'Tablas de calculos'!$AV$16:$AY$24,4),"")</f>
        <v>Débil</v>
      </c>
      <c r="V1675" s="232" t="s">
        <v>516</v>
      </c>
      <c r="W1675" s="232" t="s">
        <v>578</v>
      </c>
      <c r="X1675" s="123" t="str">
        <f t="shared" si="111"/>
        <v>DébilFuerteDirectamente</v>
      </c>
      <c r="Y1675" s="208" t="str">
        <f>IFERROR(VLOOKUP(X1675,'Tablas de calculos'!$AZ$4:$BE$11,5,FALSE),"")</f>
        <v/>
      </c>
      <c r="Z1675" s="208" t="str">
        <f>IFERROR(VLOOKUP(X1675,'Tablas de calculos'!$AZ$4:$BE$11,6,FALSE),"")</f>
        <v/>
      </c>
      <c r="AA1675" s="217">
        <v>2</v>
      </c>
    </row>
    <row r="1676" spans="1:27" ht="75" x14ac:dyDescent="0.25">
      <c r="A1676" s="232" t="s">
        <v>114</v>
      </c>
      <c r="B1676" s="465">
        <v>30</v>
      </c>
      <c r="C1676" s="205" t="str">
        <f>+VLOOKUP(Tabla9[[#This Row],[Cod. Riesgo]],Tabla_Riesgos[[Número]:[Tipo de Riesgo]],6,FALSE)</f>
        <v>Operativo</v>
      </c>
      <c r="D1676" s="466" t="s">
        <v>35</v>
      </c>
      <c r="E1676" s="466" t="s">
        <v>36</v>
      </c>
      <c r="F1676" s="395"/>
      <c r="G1676" s="389" t="s">
        <v>239</v>
      </c>
      <c r="H1676" s="396" t="s">
        <v>1275</v>
      </c>
      <c r="I1676" s="232" t="s">
        <v>543</v>
      </c>
      <c r="J1676" s="232" t="s">
        <v>486</v>
      </c>
      <c r="K1676" s="232" t="s">
        <v>490</v>
      </c>
      <c r="L1676" s="232" t="s">
        <v>494</v>
      </c>
      <c r="M1676" s="232" t="s">
        <v>498</v>
      </c>
      <c r="N1676" s="232" t="s">
        <v>503</v>
      </c>
      <c r="O1676" s="232" t="s">
        <v>508</v>
      </c>
      <c r="P1676" s="123">
        <f t="shared" si="108"/>
        <v>0</v>
      </c>
      <c r="Q1676" s="208" t="str">
        <f t="shared" si="109"/>
        <v>Debil</v>
      </c>
      <c r="R1676" s="232" t="s">
        <v>516</v>
      </c>
      <c r="S1676" s="224" t="str">
        <f t="shared" si="110"/>
        <v>DebilFuerte</v>
      </c>
      <c r="T1676" s="224">
        <f>IFERROR(VLOOKUP(S1676,'Tablas de calculos'!$AU$16:$AV$24,2,FALSE),"")</f>
        <v>7</v>
      </c>
      <c r="U1676" s="208" t="str">
        <f>IFERROR(VLOOKUP(T1676,'Tablas de calculos'!$AV$16:$AY$24,4),"")</f>
        <v>Débil</v>
      </c>
      <c r="V1676" s="232" t="s">
        <v>516</v>
      </c>
      <c r="W1676" s="232" t="s">
        <v>578</v>
      </c>
      <c r="X1676" s="123" t="str">
        <f t="shared" si="111"/>
        <v>DébilFuerteDirectamente</v>
      </c>
      <c r="Y1676" s="208" t="str">
        <f>IFERROR(VLOOKUP(X1676,'Tablas de calculos'!$AZ$4:$BE$11,5,FALSE),"")</f>
        <v/>
      </c>
      <c r="Z1676" s="208" t="str">
        <f>IFERROR(VLOOKUP(X1676,'Tablas de calculos'!$AZ$4:$BE$11,6,FALSE),"")</f>
        <v/>
      </c>
      <c r="AA1676" s="217">
        <v>2</v>
      </c>
    </row>
    <row r="1677" spans="1:27" ht="75" x14ac:dyDescent="0.25">
      <c r="A1677" s="232" t="s">
        <v>114</v>
      </c>
      <c r="B1677" s="61">
        <v>31</v>
      </c>
      <c r="C1677" s="205" t="str">
        <f>+VLOOKUP(Tabla9[[#This Row],[Cod. Riesgo]],Tabla_Riesgos[[Número]:[Tipo de Riesgo]],6,FALSE)</f>
        <v>Estratégico</v>
      </c>
      <c r="D1677" s="120" t="s">
        <v>35</v>
      </c>
      <c r="E1677" s="120" t="s">
        <v>734</v>
      </c>
      <c r="F1677" s="395"/>
      <c r="G1677" s="389" t="s">
        <v>1276</v>
      </c>
      <c r="H1677" s="396"/>
      <c r="I1677" s="232" t="s">
        <v>544</v>
      </c>
      <c r="J1677" s="232" t="s">
        <v>486</v>
      </c>
      <c r="K1677" s="232" t="s">
        <v>490</v>
      </c>
      <c r="L1677" s="232" t="s">
        <v>494</v>
      </c>
      <c r="M1677" s="232" t="s">
        <v>498</v>
      </c>
      <c r="N1677" s="232" t="s">
        <v>503</v>
      </c>
      <c r="O1677" s="232" t="s">
        <v>508</v>
      </c>
      <c r="P1677" s="123">
        <f t="shared" si="108"/>
        <v>0</v>
      </c>
      <c r="Q1677" s="208" t="str">
        <f t="shared" si="109"/>
        <v>Debil</v>
      </c>
      <c r="R1677" s="232" t="s">
        <v>516</v>
      </c>
      <c r="S1677" s="224" t="str">
        <f t="shared" si="110"/>
        <v>DebilFuerte</v>
      </c>
      <c r="T1677" s="224">
        <f>IFERROR(VLOOKUP(S1677,'Tablas de calculos'!$AU$16:$AV$24,2,FALSE),"")</f>
        <v>7</v>
      </c>
      <c r="U1677" s="208" t="str">
        <f>IFERROR(VLOOKUP(T1677,'Tablas de calculos'!$AV$16:$AY$24,4),"")</f>
        <v>Débil</v>
      </c>
      <c r="V1677" s="232" t="s">
        <v>516</v>
      </c>
      <c r="W1677" s="232" t="s">
        <v>578</v>
      </c>
      <c r="X1677" s="123" t="str">
        <f t="shared" si="111"/>
        <v>DébilFuerteDirectamente</v>
      </c>
      <c r="Y1677" s="208" t="str">
        <f>IFERROR(VLOOKUP(X1677,'Tablas de calculos'!$AZ$4:$BE$11,5,FALSE),"")</f>
        <v/>
      </c>
      <c r="Z1677" s="208" t="str">
        <f>IFERROR(VLOOKUP(X1677,'Tablas de calculos'!$AZ$4:$BE$11,6,FALSE),"")</f>
        <v/>
      </c>
      <c r="AA1677" s="217">
        <v>2</v>
      </c>
    </row>
    <row r="1678" spans="1:27" ht="90" x14ac:dyDescent="0.25">
      <c r="A1678" s="232" t="s">
        <v>114</v>
      </c>
      <c r="B1678" s="61">
        <v>31</v>
      </c>
      <c r="C1678" s="205" t="str">
        <f>+VLOOKUP(Tabla9[[#This Row],[Cod. Riesgo]],Tabla_Riesgos[[Número]:[Tipo de Riesgo]],6,FALSE)</f>
        <v>Estratégico</v>
      </c>
      <c r="D1678" s="120" t="s">
        <v>35</v>
      </c>
      <c r="E1678" s="120" t="s">
        <v>734</v>
      </c>
      <c r="F1678" s="395"/>
      <c r="G1678" s="389" t="s">
        <v>247</v>
      </c>
      <c r="H1678" s="396"/>
      <c r="I1678" s="232" t="s">
        <v>543</v>
      </c>
      <c r="J1678" s="232" t="s">
        <v>486</v>
      </c>
      <c r="K1678" s="232" t="s">
        <v>490</v>
      </c>
      <c r="L1678" s="232" t="s">
        <v>494</v>
      </c>
      <c r="M1678" s="232" t="s">
        <v>498</v>
      </c>
      <c r="N1678" s="232" t="s">
        <v>503</v>
      </c>
      <c r="O1678" s="232" t="s">
        <v>508</v>
      </c>
      <c r="P1678" s="123">
        <f t="shared" si="108"/>
        <v>0</v>
      </c>
      <c r="Q1678" s="208" t="str">
        <f t="shared" si="109"/>
        <v>Debil</v>
      </c>
      <c r="R1678" s="232" t="s">
        <v>516</v>
      </c>
      <c r="S1678" s="224" t="str">
        <f t="shared" si="110"/>
        <v>DebilFuerte</v>
      </c>
      <c r="T1678" s="224">
        <f>IFERROR(VLOOKUP(S1678,'Tablas de calculos'!$AU$16:$AV$24,2,FALSE),"")</f>
        <v>7</v>
      </c>
      <c r="U1678" s="208" t="str">
        <f>IFERROR(VLOOKUP(T1678,'Tablas de calculos'!$AV$16:$AY$24,4),"")</f>
        <v>Débil</v>
      </c>
      <c r="V1678" s="232" t="s">
        <v>516</v>
      </c>
      <c r="W1678" s="232" t="s">
        <v>578</v>
      </c>
      <c r="X1678" s="123" t="str">
        <f t="shared" si="111"/>
        <v>DébilFuerteDirectamente</v>
      </c>
      <c r="Y1678" s="208" t="str">
        <f>IFERROR(VLOOKUP(X1678,'Tablas de calculos'!$AZ$4:$BE$11,5,FALSE),"")</f>
        <v/>
      </c>
      <c r="Z1678" s="208" t="str">
        <f>IFERROR(VLOOKUP(X1678,'Tablas de calculos'!$AZ$4:$BE$11,6,FALSE),"")</f>
        <v/>
      </c>
      <c r="AA1678" s="217">
        <v>2</v>
      </c>
    </row>
    <row r="1679" spans="1:27" ht="45" x14ac:dyDescent="0.25">
      <c r="A1679" s="232" t="s">
        <v>114</v>
      </c>
      <c r="B1679" s="61">
        <v>33</v>
      </c>
      <c r="C1679" s="205" t="str">
        <f>+VLOOKUP(Tabla9[[#This Row],[Cod. Riesgo]],Tabla_Riesgos[[Número]:[Tipo de Riesgo]],6,FALSE)</f>
        <v>Estratégico</v>
      </c>
      <c r="D1679" s="120" t="s">
        <v>38</v>
      </c>
      <c r="E1679" s="120" t="s">
        <v>39</v>
      </c>
      <c r="F1679" s="395"/>
      <c r="G1679" s="389" t="s">
        <v>251</v>
      </c>
      <c r="H1679" s="396"/>
      <c r="I1679" s="232" t="s">
        <v>543</v>
      </c>
      <c r="J1679" s="232" t="s">
        <v>486</v>
      </c>
      <c r="K1679" s="232" t="s">
        <v>490</v>
      </c>
      <c r="L1679" s="232" t="s">
        <v>494</v>
      </c>
      <c r="M1679" s="232" t="s">
        <v>498</v>
      </c>
      <c r="N1679" s="232" t="s">
        <v>503</v>
      </c>
      <c r="O1679" s="232" t="s">
        <v>508</v>
      </c>
      <c r="P1679" s="123">
        <f t="shared" si="108"/>
        <v>0</v>
      </c>
      <c r="Q1679" s="208" t="str">
        <f t="shared" si="109"/>
        <v>Debil</v>
      </c>
      <c r="R1679" s="232" t="s">
        <v>516</v>
      </c>
      <c r="S1679" s="224" t="str">
        <f t="shared" si="110"/>
        <v>DebilFuerte</v>
      </c>
      <c r="T1679" s="224">
        <f>IFERROR(VLOOKUP(S1679,'Tablas de calculos'!$AU$16:$AV$24,2,FALSE),"")</f>
        <v>7</v>
      </c>
      <c r="U1679" s="208" t="str">
        <f>IFERROR(VLOOKUP(T1679,'Tablas de calculos'!$AV$16:$AY$24,4),"")</f>
        <v>Débil</v>
      </c>
      <c r="V1679" s="232" t="s">
        <v>516</v>
      </c>
      <c r="W1679" s="232" t="s">
        <v>578</v>
      </c>
      <c r="X1679" s="123" t="str">
        <f t="shared" si="111"/>
        <v>DébilFuerteDirectamente</v>
      </c>
      <c r="Y1679" s="208" t="str">
        <f>IFERROR(VLOOKUP(X1679,'Tablas de calculos'!$AZ$4:$BE$11,5,FALSE),"")</f>
        <v/>
      </c>
      <c r="Z1679" s="208" t="str">
        <f>IFERROR(VLOOKUP(X1679,'Tablas de calculos'!$AZ$4:$BE$11,6,FALSE),"")</f>
        <v/>
      </c>
      <c r="AA1679" s="217">
        <v>2</v>
      </c>
    </row>
    <row r="1680" spans="1:27" ht="60" x14ac:dyDescent="0.25">
      <c r="A1680" s="232" t="s">
        <v>114</v>
      </c>
      <c r="B1680" s="61">
        <v>33</v>
      </c>
      <c r="C1680" s="205" t="str">
        <f>+VLOOKUP(Tabla9[[#This Row],[Cod. Riesgo]],Tabla_Riesgos[[Número]:[Tipo de Riesgo]],6,FALSE)</f>
        <v>Estratégico</v>
      </c>
      <c r="D1680" s="120" t="s">
        <v>38</v>
      </c>
      <c r="E1680" s="120" t="s">
        <v>39</v>
      </c>
      <c r="F1680" s="395"/>
      <c r="G1680" s="389" t="s">
        <v>252</v>
      </c>
      <c r="H1680" s="396" t="s">
        <v>1277</v>
      </c>
      <c r="I1680" s="232" t="s">
        <v>543</v>
      </c>
      <c r="J1680" s="232" t="s">
        <v>486</v>
      </c>
      <c r="K1680" s="232" t="s">
        <v>490</v>
      </c>
      <c r="L1680" s="232" t="s">
        <v>494</v>
      </c>
      <c r="M1680" s="232" t="s">
        <v>498</v>
      </c>
      <c r="N1680" s="232" t="s">
        <v>503</v>
      </c>
      <c r="O1680" s="232" t="s">
        <v>508</v>
      </c>
      <c r="P1680" s="123">
        <f t="shared" si="108"/>
        <v>0</v>
      </c>
      <c r="Q1680" s="208" t="str">
        <f t="shared" si="109"/>
        <v>Debil</v>
      </c>
      <c r="R1680" s="232" t="s">
        <v>516</v>
      </c>
      <c r="S1680" s="224" t="str">
        <f t="shared" si="110"/>
        <v>DebilFuerte</v>
      </c>
      <c r="T1680" s="224">
        <f>IFERROR(VLOOKUP(S1680,'Tablas de calculos'!$AU$16:$AV$24,2,FALSE),"")</f>
        <v>7</v>
      </c>
      <c r="U1680" s="208" t="str">
        <f>IFERROR(VLOOKUP(T1680,'Tablas de calculos'!$AV$16:$AY$24,4),"")</f>
        <v>Débil</v>
      </c>
      <c r="V1680" s="232" t="s">
        <v>516</v>
      </c>
      <c r="W1680" s="232" t="s">
        <v>578</v>
      </c>
      <c r="X1680" s="123" t="str">
        <f t="shared" si="111"/>
        <v>DébilFuerteDirectamente</v>
      </c>
      <c r="Y1680" s="208" t="str">
        <f>IFERROR(VLOOKUP(X1680,'Tablas de calculos'!$AZ$4:$BE$11,5,FALSE),"")</f>
        <v/>
      </c>
      <c r="Z1680" s="208" t="str">
        <f>IFERROR(VLOOKUP(X1680,'Tablas de calculos'!$AZ$4:$BE$11,6,FALSE),"")</f>
        <v/>
      </c>
      <c r="AA1680" s="217">
        <v>2</v>
      </c>
    </row>
    <row r="1681" spans="1:27" ht="75" x14ac:dyDescent="0.25">
      <c r="A1681" s="232" t="s">
        <v>114</v>
      </c>
      <c r="B1681" s="61">
        <v>34</v>
      </c>
      <c r="C1681" s="205" t="str">
        <f>+VLOOKUP(Tabla9[[#This Row],[Cod. Riesgo]],Tabla_Riesgos[[Número]:[Tipo de Riesgo]],6,FALSE)</f>
        <v>Operativo</v>
      </c>
      <c r="D1681" s="120" t="s">
        <v>38</v>
      </c>
      <c r="E1681" s="120" t="s">
        <v>662</v>
      </c>
      <c r="F1681" s="395"/>
      <c r="G1681" s="389" t="s">
        <v>1278</v>
      </c>
      <c r="H1681" s="396"/>
      <c r="I1681" s="232" t="s">
        <v>543</v>
      </c>
      <c r="J1681" s="232" t="s">
        <v>486</v>
      </c>
      <c r="K1681" s="232" t="s">
        <v>490</v>
      </c>
      <c r="L1681" s="232" t="s">
        <v>494</v>
      </c>
      <c r="M1681" s="232" t="s">
        <v>498</v>
      </c>
      <c r="N1681" s="232" t="s">
        <v>503</v>
      </c>
      <c r="O1681" s="232" t="s">
        <v>508</v>
      </c>
      <c r="P1681" s="123">
        <f t="shared" si="108"/>
        <v>0</v>
      </c>
      <c r="Q1681" s="208" t="str">
        <f t="shared" si="109"/>
        <v>Debil</v>
      </c>
      <c r="R1681" s="232" t="s">
        <v>516</v>
      </c>
      <c r="S1681" s="224" t="str">
        <f t="shared" si="110"/>
        <v>DebilFuerte</v>
      </c>
      <c r="T1681" s="224">
        <f>IFERROR(VLOOKUP(S1681,'Tablas de calculos'!$AU$16:$AV$24,2,FALSE),"")</f>
        <v>7</v>
      </c>
      <c r="U1681" s="208" t="str">
        <f>IFERROR(VLOOKUP(T1681,'Tablas de calculos'!$AV$16:$AY$24,4),"")</f>
        <v>Débil</v>
      </c>
      <c r="V1681" s="232" t="s">
        <v>516</v>
      </c>
      <c r="W1681" s="232" t="s">
        <v>578</v>
      </c>
      <c r="X1681" s="123" t="str">
        <f t="shared" si="111"/>
        <v>DébilFuerteDirectamente</v>
      </c>
      <c r="Y1681" s="208" t="str">
        <f>IFERROR(VLOOKUP(X1681,'Tablas de calculos'!$AZ$4:$BE$11,5,FALSE),"")</f>
        <v/>
      </c>
      <c r="Z1681" s="208" t="str">
        <f>IFERROR(VLOOKUP(X1681,'Tablas de calculos'!$AZ$4:$BE$11,6,FALSE),"")</f>
        <v/>
      </c>
      <c r="AA1681" s="217">
        <v>2</v>
      </c>
    </row>
    <row r="1682" spans="1:27" ht="60" x14ac:dyDescent="0.25">
      <c r="A1682" s="232" t="s">
        <v>114</v>
      </c>
      <c r="B1682" s="61">
        <v>35</v>
      </c>
      <c r="C1682" s="205" t="str">
        <f>+VLOOKUP(Tabla9[[#This Row],[Cod. Riesgo]],Tabla_Riesgos[[Número]:[Tipo de Riesgo]],6,FALSE)</f>
        <v>Operativo</v>
      </c>
      <c r="D1682" s="120" t="s">
        <v>38</v>
      </c>
      <c r="E1682" s="120" t="s">
        <v>40</v>
      </c>
      <c r="F1682" s="395"/>
      <c r="G1682" s="389" t="s">
        <v>258</v>
      </c>
      <c r="H1682" s="396" t="s">
        <v>1279</v>
      </c>
      <c r="I1682" s="232" t="s">
        <v>543</v>
      </c>
      <c r="J1682" s="232" t="s">
        <v>486</v>
      </c>
      <c r="K1682" s="232" t="s">
        <v>490</v>
      </c>
      <c r="L1682" s="232" t="s">
        <v>494</v>
      </c>
      <c r="M1682" s="232" t="s">
        <v>498</v>
      </c>
      <c r="N1682" s="232" t="s">
        <v>503</v>
      </c>
      <c r="O1682" s="232" t="s">
        <v>508</v>
      </c>
      <c r="P1682" s="123">
        <f t="shared" si="108"/>
        <v>0</v>
      </c>
      <c r="Q1682" s="208" t="str">
        <f t="shared" si="109"/>
        <v>Debil</v>
      </c>
      <c r="R1682" s="232" t="s">
        <v>516</v>
      </c>
      <c r="S1682" s="224" t="str">
        <f t="shared" si="110"/>
        <v>DebilFuerte</v>
      </c>
      <c r="T1682" s="224">
        <f>IFERROR(VLOOKUP(S1682,'Tablas de calculos'!$AU$16:$AV$24,2,FALSE),"")</f>
        <v>7</v>
      </c>
      <c r="U1682" s="208" t="str">
        <f>IFERROR(VLOOKUP(T1682,'Tablas de calculos'!$AV$16:$AY$24,4),"")</f>
        <v>Débil</v>
      </c>
      <c r="V1682" s="232" t="s">
        <v>516</v>
      </c>
      <c r="W1682" s="232" t="s">
        <v>578</v>
      </c>
      <c r="X1682" s="123" t="str">
        <f t="shared" si="111"/>
        <v>DébilFuerteDirectamente</v>
      </c>
      <c r="Y1682" s="208" t="str">
        <f>IFERROR(VLOOKUP(X1682,'Tablas de calculos'!$AZ$4:$BE$11,5,FALSE),"")</f>
        <v/>
      </c>
      <c r="Z1682" s="208" t="str">
        <f>IFERROR(VLOOKUP(X1682,'Tablas de calculos'!$AZ$4:$BE$11,6,FALSE),"")</f>
        <v/>
      </c>
      <c r="AA1682" s="217">
        <v>2</v>
      </c>
    </row>
    <row r="1683" spans="1:27" ht="60" x14ac:dyDescent="0.25">
      <c r="A1683" s="232" t="s">
        <v>114</v>
      </c>
      <c r="B1683" s="61">
        <v>37</v>
      </c>
      <c r="C1683" s="205" t="str">
        <f>+VLOOKUP(Tabla9[[#This Row],[Cod. Riesgo]],Tabla_Riesgos[[Número]:[Tipo de Riesgo]],6,FALSE)</f>
        <v>Estratégico</v>
      </c>
      <c r="D1683" s="120" t="s">
        <v>38</v>
      </c>
      <c r="E1683" s="120" t="s">
        <v>663</v>
      </c>
      <c r="F1683" s="395"/>
      <c r="G1683" s="389" t="s">
        <v>1280</v>
      </c>
      <c r="H1683" s="396"/>
      <c r="I1683" s="232" t="s">
        <v>545</v>
      </c>
      <c r="J1683" s="232" t="s">
        <v>486</v>
      </c>
      <c r="K1683" s="232" t="s">
        <v>490</v>
      </c>
      <c r="L1683" s="232" t="s">
        <v>494</v>
      </c>
      <c r="M1683" s="232" t="s">
        <v>498</v>
      </c>
      <c r="N1683" s="232" t="s">
        <v>503</v>
      </c>
      <c r="O1683" s="232" t="s">
        <v>508</v>
      </c>
      <c r="P1683" s="123">
        <f t="shared" si="108"/>
        <v>0</v>
      </c>
      <c r="Q1683" s="208" t="str">
        <f t="shared" si="109"/>
        <v>Debil</v>
      </c>
      <c r="R1683" s="232" t="s">
        <v>516</v>
      </c>
      <c r="S1683" s="224" t="str">
        <f t="shared" si="110"/>
        <v>DebilFuerte</v>
      </c>
      <c r="T1683" s="224">
        <f>IFERROR(VLOOKUP(S1683,'Tablas de calculos'!$AU$16:$AV$24,2,FALSE),"")</f>
        <v>7</v>
      </c>
      <c r="U1683" s="208" t="str">
        <f>IFERROR(VLOOKUP(T1683,'Tablas de calculos'!$AV$16:$AY$24,4),"")</f>
        <v>Débil</v>
      </c>
      <c r="V1683" s="232" t="s">
        <v>516</v>
      </c>
      <c r="W1683" s="232" t="s">
        <v>578</v>
      </c>
      <c r="X1683" s="123" t="str">
        <f t="shared" si="111"/>
        <v>DébilFuerteDirectamente</v>
      </c>
      <c r="Y1683" s="208" t="str">
        <f>IFERROR(VLOOKUP(X1683,'Tablas de calculos'!$AZ$4:$BE$11,5,FALSE),"")</f>
        <v/>
      </c>
      <c r="Z1683" s="208" t="str">
        <f>IFERROR(VLOOKUP(X1683,'Tablas de calculos'!$AZ$4:$BE$11,6,FALSE),"")</f>
        <v/>
      </c>
      <c r="AA1683" s="217">
        <v>2</v>
      </c>
    </row>
    <row r="1684" spans="1:27" ht="45" x14ac:dyDescent="0.25">
      <c r="A1684" s="232" t="s">
        <v>114</v>
      </c>
      <c r="B1684" s="61">
        <v>38</v>
      </c>
      <c r="C1684" s="205" t="str">
        <f>+VLOOKUP(Tabla9[[#This Row],[Cod. Riesgo]],Tabla_Riesgos[[Número]:[Tipo de Riesgo]],6,FALSE)</f>
        <v>Operativo</v>
      </c>
      <c r="D1684" s="119" t="s">
        <v>43</v>
      </c>
      <c r="E1684" s="120" t="s">
        <v>664</v>
      </c>
      <c r="F1684" s="395"/>
      <c r="G1684" s="389" t="s">
        <v>260</v>
      </c>
      <c r="H1684" s="396"/>
      <c r="I1684" s="232"/>
      <c r="J1684" s="232"/>
      <c r="K1684" s="232"/>
      <c r="L1684" s="232"/>
      <c r="M1684" s="232"/>
      <c r="N1684" s="232"/>
      <c r="O1684" s="232"/>
      <c r="P1684" s="123">
        <f t="shared" si="108"/>
        <v>0</v>
      </c>
      <c r="Q1684" s="208" t="str">
        <f t="shared" si="109"/>
        <v>Debil</v>
      </c>
      <c r="R1684" s="232" t="s">
        <v>562</v>
      </c>
      <c r="S1684" s="224" t="str">
        <f t="shared" si="110"/>
        <v>DebilDebil</v>
      </c>
      <c r="T1684" s="224">
        <f>IFERROR(VLOOKUP(S1684,'Tablas de calculos'!$AU$16:$AV$24,2,FALSE),"")</f>
        <v>9</v>
      </c>
      <c r="U1684" s="208" t="str">
        <f>IFERROR(VLOOKUP(T1684,'Tablas de calculos'!$AV$16:$AY$24,4),"")</f>
        <v>Débil</v>
      </c>
      <c r="V1684" s="232" t="s">
        <v>519</v>
      </c>
      <c r="W1684" s="232" t="s">
        <v>576</v>
      </c>
      <c r="X1684" s="123" t="str">
        <f t="shared" si="111"/>
        <v>DébilDébilNo disminuye</v>
      </c>
      <c r="Y1684" s="208" t="str">
        <f>IFERROR(VLOOKUP(X1684,'Tablas de calculos'!$AZ$4:$BE$11,5,FALSE),"")</f>
        <v/>
      </c>
      <c r="Z1684" s="208" t="str">
        <f>IFERROR(VLOOKUP(X1684,'Tablas de calculos'!$AZ$4:$BE$11,6,FALSE),"")</f>
        <v/>
      </c>
      <c r="AA1684" s="217" t="s">
        <v>824</v>
      </c>
    </row>
    <row r="1685" spans="1:27" ht="45" x14ac:dyDescent="0.25">
      <c r="A1685" s="232" t="s">
        <v>114</v>
      </c>
      <c r="B1685" s="61">
        <v>38</v>
      </c>
      <c r="C1685" s="205" t="str">
        <f>+VLOOKUP(Tabla9[[#This Row],[Cod. Riesgo]],Tabla_Riesgos[[Número]:[Tipo de Riesgo]],6,FALSE)</f>
        <v>Operativo</v>
      </c>
      <c r="D1685" s="119" t="s">
        <v>43</v>
      </c>
      <c r="E1685" s="120" t="s">
        <v>664</v>
      </c>
      <c r="F1685" s="395"/>
      <c r="G1685" s="389" t="s">
        <v>261</v>
      </c>
      <c r="H1685" s="396"/>
      <c r="I1685" s="232"/>
      <c r="J1685" s="232"/>
      <c r="K1685" s="232"/>
      <c r="L1685" s="232"/>
      <c r="M1685" s="232"/>
      <c r="N1685" s="232"/>
      <c r="O1685" s="232"/>
      <c r="P1685" s="123">
        <f t="shared" si="108"/>
        <v>0</v>
      </c>
      <c r="Q1685" s="208" t="str">
        <f t="shared" si="109"/>
        <v>Debil</v>
      </c>
      <c r="R1685" s="232" t="s">
        <v>562</v>
      </c>
      <c r="S1685" s="224" t="str">
        <f t="shared" si="110"/>
        <v>DebilDebil</v>
      </c>
      <c r="T1685" s="224">
        <f>IFERROR(VLOOKUP(S1685,'Tablas de calculos'!$AU$16:$AV$24,2,FALSE),"")</f>
        <v>9</v>
      </c>
      <c r="U1685" s="208" t="str">
        <f>IFERROR(VLOOKUP(T1685,'Tablas de calculos'!$AV$16:$AY$24,4),"")</f>
        <v>Débil</v>
      </c>
      <c r="V1685" s="232" t="s">
        <v>519</v>
      </c>
      <c r="W1685" s="232" t="s">
        <v>576</v>
      </c>
      <c r="X1685" s="123" t="str">
        <f t="shared" si="111"/>
        <v>DébilDébilNo disminuye</v>
      </c>
      <c r="Y1685" s="208" t="str">
        <f>IFERROR(VLOOKUP(X1685,'Tablas de calculos'!$AZ$4:$BE$11,5,FALSE),"")</f>
        <v/>
      </c>
      <c r="Z1685" s="208" t="str">
        <f>IFERROR(VLOOKUP(X1685,'Tablas de calculos'!$AZ$4:$BE$11,6,FALSE),"")</f>
        <v/>
      </c>
      <c r="AA1685" s="217" t="s">
        <v>824</v>
      </c>
    </row>
    <row r="1686" spans="1:27" ht="60" x14ac:dyDescent="0.25">
      <c r="A1686" s="232" t="s">
        <v>114</v>
      </c>
      <c r="B1686" s="61">
        <v>39</v>
      </c>
      <c r="C1686" s="205" t="str">
        <f>+VLOOKUP(Tabla9[[#This Row],[Cod. Riesgo]],Tabla_Riesgos[[Número]:[Tipo de Riesgo]],6,FALSE)</f>
        <v>Estratégico</v>
      </c>
      <c r="D1686" s="119" t="s">
        <v>43</v>
      </c>
      <c r="E1686" s="120" t="s">
        <v>44</v>
      </c>
      <c r="F1686" s="395"/>
      <c r="G1686" s="389" t="s">
        <v>215</v>
      </c>
      <c r="H1686" s="396"/>
      <c r="I1686" s="232"/>
      <c r="J1686" s="232"/>
      <c r="K1686" s="232"/>
      <c r="L1686" s="232"/>
      <c r="M1686" s="232"/>
      <c r="N1686" s="232"/>
      <c r="O1686" s="232"/>
      <c r="P1686" s="123">
        <f t="shared" si="108"/>
        <v>0</v>
      </c>
      <c r="Q1686" s="208" t="str">
        <f t="shared" si="109"/>
        <v>Debil</v>
      </c>
      <c r="R1686" s="232" t="s">
        <v>562</v>
      </c>
      <c r="S1686" s="224" t="str">
        <f t="shared" si="110"/>
        <v>DebilDebil</v>
      </c>
      <c r="T1686" s="224">
        <f>IFERROR(VLOOKUP(S1686,'Tablas de calculos'!$AU$16:$AV$24,2,FALSE),"")</f>
        <v>9</v>
      </c>
      <c r="U1686" s="208" t="str">
        <f>IFERROR(VLOOKUP(T1686,'Tablas de calculos'!$AV$16:$AY$24,4),"")</f>
        <v>Débil</v>
      </c>
      <c r="V1686" s="232" t="s">
        <v>519</v>
      </c>
      <c r="W1686" s="232" t="s">
        <v>576</v>
      </c>
      <c r="X1686" s="123" t="str">
        <f t="shared" si="111"/>
        <v>DébilDébilNo disminuye</v>
      </c>
      <c r="Y1686" s="208" t="str">
        <f>IFERROR(VLOOKUP(X1686,'Tablas de calculos'!$AZ$4:$BE$11,5,FALSE),"")</f>
        <v/>
      </c>
      <c r="Z1686" s="208" t="str">
        <f>IFERROR(VLOOKUP(X1686,'Tablas de calculos'!$AZ$4:$BE$11,6,FALSE),"")</f>
        <v/>
      </c>
      <c r="AA1686" s="217" t="s">
        <v>824</v>
      </c>
    </row>
    <row r="1687" spans="1:27" ht="60" x14ac:dyDescent="0.25">
      <c r="A1687" s="232" t="s">
        <v>114</v>
      </c>
      <c r="B1687" s="61">
        <v>39</v>
      </c>
      <c r="C1687" s="205" t="str">
        <f>+VLOOKUP(Tabla9[[#This Row],[Cod. Riesgo]],Tabla_Riesgos[[Número]:[Tipo de Riesgo]],6,FALSE)</f>
        <v>Estratégico</v>
      </c>
      <c r="D1687" s="119" t="s">
        <v>43</v>
      </c>
      <c r="E1687" s="120" t="s">
        <v>44</v>
      </c>
      <c r="F1687" s="395"/>
      <c r="G1687" s="389" t="s">
        <v>216</v>
      </c>
      <c r="H1687" s="396"/>
      <c r="I1687" s="232"/>
      <c r="J1687" s="232"/>
      <c r="K1687" s="232"/>
      <c r="L1687" s="232"/>
      <c r="M1687" s="232"/>
      <c r="N1687" s="232"/>
      <c r="O1687" s="232"/>
      <c r="P1687" s="123">
        <f t="shared" si="108"/>
        <v>0</v>
      </c>
      <c r="Q1687" s="208" t="str">
        <f t="shared" si="109"/>
        <v>Debil</v>
      </c>
      <c r="R1687" s="232" t="s">
        <v>562</v>
      </c>
      <c r="S1687" s="224" t="str">
        <f t="shared" si="110"/>
        <v>DebilDebil</v>
      </c>
      <c r="T1687" s="224">
        <f>IFERROR(VLOOKUP(S1687,'Tablas de calculos'!$AU$16:$AV$24,2,FALSE),"")</f>
        <v>9</v>
      </c>
      <c r="U1687" s="208" t="str">
        <f>IFERROR(VLOOKUP(T1687,'Tablas de calculos'!$AV$16:$AY$24,4),"")</f>
        <v>Débil</v>
      </c>
      <c r="V1687" s="232" t="s">
        <v>519</v>
      </c>
      <c r="W1687" s="232" t="s">
        <v>576</v>
      </c>
      <c r="X1687" s="123" t="str">
        <f t="shared" si="111"/>
        <v>DébilDébilNo disminuye</v>
      </c>
      <c r="Y1687" s="208" t="str">
        <f>IFERROR(VLOOKUP(X1687,'Tablas de calculos'!$AZ$4:$BE$11,5,FALSE),"")</f>
        <v/>
      </c>
      <c r="Z1687" s="208" t="str">
        <f>IFERROR(VLOOKUP(X1687,'Tablas de calculos'!$AZ$4:$BE$11,6,FALSE),"")</f>
        <v/>
      </c>
      <c r="AA1687" s="217" t="s">
        <v>824</v>
      </c>
    </row>
    <row r="1688" spans="1:27" ht="30" x14ac:dyDescent="0.25">
      <c r="A1688" s="232" t="s">
        <v>114</v>
      </c>
      <c r="B1688" s="61">
        <v>39</v>
      </c>
      <c r="C1688" s="205" t="str">
        <f>+VLOOKUP(Tabla9[[#This Row],[Cod. Riesgo]],Tabla_Riesgos[[Número]:[Tipo de Riesgo]],6,FALSE)</f>
        <v>Estratégico</v>
      </c>
      <c r="D1688" s="119" t="s">
        <v>43</v>
      </c>
      <c r="E1688" s="120" t="s">
        <v>44</v>
      </c>
      <c r="F1688" s="395"/>
      <c r="G1688" s="389" t="s">
        <v>217</v>
      </c>
      <c r="H1688" s="396"/>
      <c r="I1688" s="232"/>
      <c r="J1688" s="232"/>
      <c r="K1688" s="232"/>
      <c r="L1688" s="232"/>
      <c r="M1688" s="232"/>
      <c r="N1688" s="232"/>
      <c r="O1688" s="232"/>
      <c r="P1688" s="123">
        <f t="shared" si="108"/>
        <v>0</v>
      </c>
      <c r="Q1688" s="208" t="str">
        <f t="shared" si="109"/>
        <v>Debil</v>
      </c>
      <c r="R1688" s="232" t="s">
        <v>562</v>
      </c>
      <c r="S1688" s="224" t="str">
        <f t="shared" si="110"/>
        <v>DebilDebil</v>
      </c>
      <c r="T1688" s="224">
        <f>IFERROR(VLOOKUP(S1688,'Tablas de calculos'!$AU$16:$AV$24,2,FALSE),"")</f>
        <v>9</v>
      </c>
      <c r="U1688" s="208" t="str">
        <f>IFERROR(VLOOKUP(T1688,'Tablas de calculos'!$AV$16:$AY$24,4),"")</f>
        <v>Débil</v>
      </c>
      <c r="V1688" s="232" t="s">
        <v>519</v>
      </c>
      <c r="W1688" s="232" t="s">
        <v>576</v>
      </c>
      <c r="X1688" s="123" t="str">
        <f t="shared" si="111"/>
        <v>DébilDébilNo disminuye</v>
      </c>
      <c r="Y1688" s="208" t="str">
        <f>IFERROR(VLOOKUP(X1688,'Tablas de calculos'!$AZ$4:$BE$11,5,FALSE),"")</f>
        <v/>
      </c>
      <c r="Z1688" s="208" t="str">
        <f>IFERROR(VLOOKUP(X1688,'Tablas de calculos'!$AZ$4:$BE$11,6,FALSE),"")</f>
        <v/>
      </c>
      <c r="AA1688" s="217" t="s">
        <v>824</v>
      </c>
    </row>
    <row r="1689" spans="1:27" ht="60" x14ac:dyDescent="0.25">
      <c r="A1689" s="232" t="s">
        <v>114</v>
      </c>
      <c r="B1689" s="61">
        <v>40</v>
      </c>
      <c r="C1689" s="205" t="str">
        <f>+VLOOKUP(Tabla9[[#This Row],[Cod. Riesgo]],Tabla_Riesgos[[Número]:[Tipo de Riesgo]],6,FALSE)</f>
        <v>Operativo</v>
      </c>
      <c r="D1689" s="119" t="s">
        <v>43</v>
      </c>
      <c r="E1689" s="120" t="s">
        <v>743</v>
      </c>
      <c r="F1689" s="395"/>
      <c r="G1689" s="389" t="s">
        <v>262</v>
      </c>
      <c r="H1689" s="396"/>
      <c r="I1689" s="232"/>
      <c r="J1689" s="232"/>
      <c r="K1689" s="232"/>
      <c r="L1689" s="232"/>
      <c r="M1689" s="232"/>
      <c r="N1689" s="232"/>
      <c r="O1689" s="232"/>
      <c r="P1689" s="123">
        <f t="shared" si="108"/>
        <v>0</v>
      </c>
      <c r="Q1689" s="208" t="str">
        <f t="shared" si="109"/>
        <v>Debil</v>
      </c>
      <c r="R1689" s="232" t="s">
        <v>562</v>
      </c>
      <c r="S1689" s="224" t="str">
        <f t="shared" si="110"/>
        <v>DebilDebil</v>
      </c>
      <c r="T1689" s="224">
        <f>IFERROR(VLOOKUP(S1689,'Tablas de calculos'!$AU$16:$AV$24,2,FALSE),"")</f>
        <v>9</v>
      </c>
      <c r="U1689" s="208" t="str">
        <f>IFERROR(VLOOKUP(T1689,'Tablas de calculos'!$AV$16:$AY$24,4),"")</f>
        <v>Débil</v>
      </c>
      <c r="V1689" s="232" t="s">
        <v>519</v>
      </c>
      <c r="W1689" s="232" t="s">
        <v>576</v>
      </c>
      <c r="X1689" s="123" t="str">
        <f t="shared" si="111"/>
        <v>DébilDébilNo disminuye</v>
      </c>
      <c r="Y1689" s="208" t="str">
        <f>IFERROR(VLOOKUP(X1689,'Tablas de calculos'!$AZ$4:$BE$11,5,FALSE),"")</f>
        <v/>
      </c>
      <c r="Z1689" s="208" t="str">
        <f>IFERROR(VLOOKUP(X1689,'Tablas de calculos'!$AZ$4:$BE$11,6,FALSE),"")</f>
        <v/>
      </c>
      <c r="AA1689" s="217" t="s">
        <v>824</v>
      </c>
    </row>
    <row r="1690" spans="1:27" ht="45" x14ac:dyDescent="0.25">
      <c r="A1690" s="232" t="s">
        <v>114</v>
      </c>
      <c r="B1690" s="61">
        <v>40</v>
      </c>
      <c r="C1690" s="205" t="str">
        <f>+VLOOKUP(Tabla9[[#This Row],[Cod. Riesgo]],Tabla_Riesgos[[Número]:[Tipo de Riesgo]],6,FALSE)</f>
        <v>Operativo</v>
      </c>
      <c r="D1690" s="119" t="s">
        <v>43</v>
      </c>
      <c r="E1690" s="120" t="s">
        <v>743</v>
      </c>
      <c r="F1690" s="395"/>
      <c r="G1690" s="389" t="s">
        <v>251</v>
      </c>
      <c r="H1690" s="396"/>
      <c r="I1690" s="232"/>
      <c r="J1690" s="232"/>
      <c r="K1690" s="232"/>
      <c r="L1690" s="232"/>
      <c r="M1690" s="232"/>
      <c r="N1690" s="232"/>
      <c r="O1690" s="232"/>
      <c r="P1690" s="123">
        <f t="shared" si="108"/>
        <v>0</v>
      </c>
      <c r="Q1690" s="208" t="str">
        <f t="shared" si="109"/>
        <v>Debil</v>
      </c>
      <c r="R1690" s="232" t="s">
        <v>562</v>
      </c>
      <c r="S1690" s="224" t="str">
        <f t="shared" si="110"/>
        <v>DebilDebil</v>
      </c>
      <c r="T1690" s="224">
        <f>IFERROR(VLOOKUP(S1690,'Tablas de calculos'!$AU$16:$AV$24,2,FALSE),"")</f>
        <v>9</v>
      </c>
      <c r="U1690" s="208" t="str">
        <f>IFERROR(VLOOKUP(T1690,'Tablas de calculos'!$AV$16:$AY$24,4),"")</f>
        <v>Débil</v>
      </c>
      <c r="V1690" s="232" t="s">
        <v>519</v>
      </c>
      <c r="W1690" s="232" t="s">
        <v>576</v>
      </c>
      <c r="X1690" s="123" t="str">
        <f t="shared" si="111"/>
        <v>DébilDébilNo disminuye</v>
      </c>
      <c r="Y1690" s="208" t="str">
        <f>IFERROR(VLOOKUP(X1690,'Tablas de calculos'!$AZ$4:$BE$11,5,FALSE),"")</f>
        <v/>
      </c>
      <c r="Z1690" s="208" t="str">
        <f>IFERROR(VLOOKUP(X1690,'Tablas de calculos'!$AZ$4:$BE$11,6,FALSE),"")</f>
        <v/>
      </c>
      <c r="AA1690" s="217" t="s">
        <v>824</v>
      </c>
    </row>
    <row r="1691" spans="1:27" ht="45" x14ac:dyDescent="0.25">
      <c r="A1691" s="232" t="s">
        <v>114</v>
      </c>
      <c r="B1691" s="61">
        <v>41</v>
      </c>
      <c r="C1691" s="205" t="str">
        <f>+VLOOKUP(Tabla9[[#This Row],[Cod. Riesgo]],Tabla_Riesgos[[Número]:[Tipo de Riesgo]],6,FALSE)</f>
        <v>Estratégico</v>
      </c>
      <c r="D1691" s="119" t="s">
        <v>43</v>
      </c>
      <c r="E1691" s="120" t="s">
        <v>665</v>
      </c>
      <c r="F1691" s="395"/>
      <c r="G1691" s="389" t="s">
        <v>263</v>
      </c>
      <c r="H1691" s="396"/>
      <c r="I1691" s="232"/>
      <c r="J1691" s="232"/>
      <c r="K1691" s="232"/>
      <c r="L1691" s="232"/>
      <c r="M1691" s="232"/>
      <c r="N1691" s="232"/>
      <c r="O1691" s="232"/>
      <c r="P1691" s="123">
        <f t="shared" si="108"/>
        <v>0</v>
      </c>
      <c r="Q1691" s="208" t="str">
        <f t="shared" si="109"/>
        <v>Debil</v>
      </c>
      <c r="R1691" s="232" t="s">
        <v>562</v>
      </c>
      <c r="S1691" s="224" t="str">
        <f t="shared" si="110"/>
        <v>DebilDebil</v>
      </c>
      <c r="T1691" s="224">
        <f>IFERROR(VLOOKUP(S1691,'Tablas de calculos'!$AU$16:$AV$24,2,FALSE),"")</f>
        <v>9</v>
      </c>
      <c r="U1691" s="208" t="str">
        <f>IFERROR(VLOOKUP(T1691,'Tablas de calculos'!$AV$16:$AY$24,4),"")</f>
        <v>Débil</v>
      </c>
      <c r="V1691" s="232" t="s">
        <v>519</v>
      </c>
      <c r="W1691" s="232" t="s">
        <v>576</v>
      </c>
      <c r="X1691" s="123" t="str">
        <f t="shared" si="111"/>
        <v>DébilDébilNo disminuye</v>
      </c>
      <c r="Y1691" s="208" t="str">
        <f>IFERROR(VLOOKUP(X1691,'Tablas de calculos'!$AZ$4:$BE$11,5,FALSE),"")</f>
        <v/>
      </c>
      <c r="Z1691" s="208" t="str">
        <f>IFERROR(VLOOKUP(X1691,'Tablas de calculos'!$AZ$4:$BE$11,6,FALSE),"")</f>
        <v/>
      </c>
      <c r="AA1691" s="217" t="s">
        <v>824</v>
      </c>
    </row>
    <row r="1692" spans="1:27" ht="60" x14ac:dyDescent="0.25">
      <c r="A1692" s="232" t="s">
        <v>114</v>
      </c>
      <c r="B1692" s="61">
        <v>42</v>
      </c>
      <c r="C1692" s="205" t="str">
        <f>+VLOOKUP(Tabla9[[#This Row],[Cod. Riesgo]],Tabla_Riesgos[[Número]:[Tipo de Riesgo]],6,FALSE)</f>
        <v>Operativo</v>
      </c>
      <c r="D1692" s="119" t="s">
        <v>43</v>
      </c>
      <c r="E1692" s="120" t="s">
        <v>666</v>
      </c>
      <c r="F1692" s="395"/>
      <c r="G1692" s="389" t="s">
        <v>264</v>
      </c>
      <c r="H1692" s="396"/>
      <c r="I1692" s="232"/>
      <c r="J1692" s="232"/>
      <c r="K1692" s="232"/>
      <c r="L1692" s="232"/>
      <c r="M1692" s="232"/>
      <c r="N1692" s="232"/>
      <c r="O1692" s="232"/>
      <c r="P1692" s="123">
        <f t="shared" si="108"/>
        <v>0</v>
      </c>
      <c r="Q1692" s="208" t="str">
        <f t="shared" si="109"/>
        <v>Debil</v>
      </c>
      <c r="R1692" s="232" t="s">
        <v>562</v>
      </c>
      <c r="S1692" s="224" t="str">
        <f t="shared" si="110"/>
        <v>DebilDebil</v>
      </c>
      <c r="T1692" s="224">
        <f>IFERROR(VLOOKUP(S1692,'Tablas de calculos'!$AU$16:$AV$24,2,FALSE),"")</f>
        <v>9</v>
      </c>
      <c r="U1692" s="208" t="str">
        <f>IFERROR(VLOOKUP(T1692,'Tablas de calculos'!$AV$16:$AY$24,4),"")</f>
        <v>Débil</v>
      </c>
      <c r="V1692" s="232" t="s">
        <v>519</v>
      </c>
      <c r="W1692" s="232" t="s">
        <v>576</v>
      </c>
      <c r="X1692" s="123" t="str">
        <f t="shared" si="111"/>
        <v>DébilDébilNo disminuye</v>
      </c>
      <c r="Y1692" s="208" t="str">
        <f>IFERROR(VLOOKUP(X1692,'Tablas de calculos'!$AZ$4:$BE$11,5,FALSE),"")</f>
        <v/>
      </c>
      <c r="Z1692" s="208" t="str">
        <f>IFERROR(VLOOKUP(X1692,'Tablas de calculos'!$AZ$4:$BE$11,6,FALSE),"")</f>
        <v/>
      </c>
      <c r="AA1692" s="217" t="s">
        <v>824</v>
      </c>
    </row>
    <row r="1693" spans="1:27" ht="45" x14ac:dyDescent="0.25">
      <c r="A1693" s="232" t="s">
        <v>114</v>
      </c>
      <c r="B1693" s="61">
        <v>42</v>
      </c>
      <c r="C1693" s="205" t="str">
        <f>+VLOOKUP(Tabla9[[#This Row],[Cod. Riesgo]],Tabla_Riesgos[[Número]:[Tipo de Riesgo]],6,FALSE)</f>
        <v>Operativo</v>
      </c>
      <c r="D1693" s="119" t="s">
        <v>43</v>
      </c>
      <c r="E1693" s="120" t="s">
        <v>666</v>
      </c>
      <c r="F1693" s="395"/>
      <c r="G1693" s="389" t="s">
        <v>265</v>
      </c>
      <c r="H1693" s="396"/>
      <c r="I1693" s="232"/>
      <c r="J1693" s="232"/>
      <c r="K1693" s="232"/>
      <c r="L1693" s="232"/>
      <c r="M1693" s="232"/>
      <c r="N1693" s="232"/>
      <c r="O1693" s="232"/>
      <c r="P1693" s="123">
        <f t="shared" si="108"/>
        <v>0</v>
      </c>
      <c r="Q1693" s="208" t="str">
        <f t="shared" si="109"/>
        <v>Debil</v>
      </c>
      <c r="R1693" s="232" t="s">
        <v>562</v>
      </c>
      <c r="S1693" s="224" t="str">
        <f t="shared" si="110"/>
        <v>DebilDebil</v>
      </c>
      <c r="T1693" s="224">
        <f>IFERROR(VLOOKUP(S1693,'Tablas de calculos'!$AU$16:$AV$24,2,FALSE),"")</f>
        <v>9</v>
      </c>
      <c r="U1693" s="208" t="str">
        <f>IFERROR(VLOOKUP(T1693,'Tablas de calculos'!$AV$16:$AY$24,4),"")</f>
        <v>Débil</v>
      </c>
      <c r="V1693" s="232" t="s">
        <v>519</v>
      </c>
      <c r="W1693" s="232" t="s">
        <v>576</v>
      </c>
      <c r="X1693" s="123" t="str">
        <f t="shared" si="111"/>
        <v>DébilDébilNo disminuye</v>
      </c>
      <c r="Y1693" s="208" t="str">
        <f>IFERROR(VLOOKUP(X1693,'Tablas de calculos'!$AZ$4:$BE$11,5,FALSE),"")</f>
        <v/>
      </c>
      <c r="Z1693" s="208" t="str">
        <f>IFERROR(VLOOKUP(X1693,'Tablas de calculos'!$AZ$4:$BE$11,6,FALSE),"")</f>
        <v/>
      </c>
      <c r="AA1693" s="217" t="s">
        <v>824</v>
      </c>
    </row>
    <row r="1694" spans="1:27" ht="60" x14ac:dyDescent="0.25">
      <c r="A1694" s="232" t="s">
        <v>114</v>
      </c>
      <c r="B1694" s="61">
        <v>43</v>
      </c>
      <c r="C1694" s="205" t="str">
        <f>+VLOOKUP(Tabla9[[#This Row],[Cod. Riesgo]],Tabla_Riesgos[[Número]:[Tipo de Riesgo]],6,FALSE)</f>
        <v>Operativo</v>
      </c>
      <c r="D1694" s="119" t="s">
        <v>45</v>
      </c>
      <c r="E1694" s="120" t="s">
        <v>667</v>
      </c>
      <c r="F1694" s="395"/>
      <c r="G1694" s="389" t="s">
        <v>266</v>
      </c>
      <c r="H1694" s="396"/>
      <c r="I1694" s="232"/>
      <c r="J1694" s="232"/>
      <c r="K1694" s="232"/>
      <c r="L1694" s="232"/>
      <c r="M1694" s="232"/>
      <c r="N1694" s="232"/>
      <c r="O1694" s="232"/>
      <c r="P1694" s="123">
        <f t="shared" si="108"/>
        <v>0</v>
      </c>
      <c r="Q1694" s="208" t="str">
        <f t="shared" si="109"/>
        <v>Debil</v>
      </c>
      <c r="R1694" s="232" t="s">
        <v>562</v>
      </c>
      <c r="S1694" s="224" t="str">
        <f t="shared" si="110"/>
        <v>DebilDebil</v>
      </c>
      <c r="T1694" s="224">
        <f>IFERROR(VLOOKUP(S1694,'Tablas de calculos'!$AU$16:$AV$24,2,FALSE),"")</f>
        <v>9</v>
      </c>
      <c r="U1694" s="208" t="str">
        <f>IFERROR(VLOOKUP(T1694,'Tablas de calculos'!$AV$16:$AY$24,4),"")</f>
        <v>Débil</v>
      </c>
      <c r="V1694" s="232" t="s">
        <v>519</v>
      </c>
      <c r="W1694" s="232" t="s">
        <v>576</v>
      </c>
      <c r="X1694" s="123" t="str">
        <f t="shared" si="111"/>
        <v>DébilDébilNo disminuye</v>
      </c>
      <c r="Y1694" s="208" t="str">
        <f>IFERROR(VLOOKUP(X1694,'Tablas de calculos'!$AZ$4:$BE$11,5,FALSE),"")</f>
        <v/>
      </c>
      <c r="Z1694" s="208" t="str">
        <f>IFERROR(VLOOKUP(X1694,'Tablas de calculos'!$AZ$4:$BE$11,6,FALSE),"")</f>
        <v/>
      </c>
      <c r="AA1694" s="217" t="s">
        <v>824</v>
      </c>
    </row>
    <row r="1695" spans="1:27" ht="45" x14ac:dyDescent="0.25">
      <c r="A1695" s="232" t="s">
        <v>114</v>
      </c>
      <c r="B1695" s="61">
        <v>43</v>
      </c>
      <c r="C1695" s="205" t="str">
        <f>+VLOOKUP(Tabla9[[#This Row],[Cod. Riesgo]],Tabla_Riesgos[[Número]:[Tipo de Riesgo]],6,FALSE)</f>
        <v>Operativo</v>
      </c>
      <c r="D1695" s="119" t="s">
        <v>45</v>
      </c>
      <c r="E1695" s="120" t="s">
        <v>667</v>
      </c>
      <c r="F1695" s="395"/>
      <c r="G1695" s="389" t="s">
        <v>267</v>
      </c>
      <c r="H1695" s="396"/>
      <c r="I1695" s="232"/>
      <c r="J1695" s="232"/>
      <c r="K1695" s="232"/>
      <c r="L1695" s="232"/>
      <c r="M1695" s="232"/>
      <c r="N1695" s="232"/>
      <c r="O1695" s="232"/>
      <c r="P1695" s="123">
        <f t="shared" si="108"/>
        <v>0</v>
      </c>
      <c r="Q1695" s="208" t="str">
        <f t="shared" si="109"/>
        <v>Debil</v>
      </c>
      <c r="R1695" s="232" t="s">
        <v>562</v>
      </c>
      <c r="S1695" s="224" t="str">
        <f t="shared" si="110"/>
        <v>DebilDebil</v>
      </c>
      <c r="T1695" s="224">
        <f>IFERROR(VLOOKUP(S1695,'Tablas de calculos'!$AU$16:$AV$24,2,FALSE),"")</f>
        <v>9</v>
      </c>
      <c r="U1695" s="208" t="str">
        <f>IFERROR(VLOOKUP(T1695,'Tablas de calculos'!$AV$16:$AY$24,4),"")</f>
        <v>Débil</v>
      </c>
      <c r="V1695" s="232" t="s">
        <v>519</v>
      </c>
      <c r="W1695" s="232" t="s">
        <v>576</v>
      </c>
      <c r="X1695" s="123" t="str">
        <f t="shared" si="111"/>
        <v>DébilDébilNo disminuye</v>
      </c>
      <c r="Y1695" s="208" t="str">
        <f>IFERROR(VLOOKUP(X1695,'Tablas de calculos'!$AZ$4:$BE$11,5,FALSE),"")</f>
        <v/>
      </c>
      <c r="Z1695" s="208" t="str">
        <f>IFERROR(VLOOKUP(X1695,'Tablas de calculos'!$AZ$4:$BE$11,6,FALSE),"")</f>
        <v/>
      </c>
      <c r="AA1695" s="217" t="s">
        <v>824</v>
      </c>
    </row>
    <row r="1696" spans="1:27" ht="45" x14ac:dyDescent="0.25">
      <c r="A1696" s="232" t="s">
        <v>114</v>
      </c>
      <c r="B1696" s="61">
        <v>43</v>
      </c>
      <c r="C1696" s="205" t="str">
        <f>+VLOOKUP(Tabla9[[#This Row],[Cod. Riesgo]],Tabla_Riesgos[[Número]:[Tipo de Riesgo]],6,FALSE)</f>
        <v>Operativo</v>
      </c>
      <c r="D1696" s="119" t="s">
        <v>45</v>
      </c>
      <c r="E1696" s="120" t="s">
        <v>667</v>
      </c>
      <c r="F1696" s="395"/>
      <c r="G1696" s="389" t="s">
        <v>268</v>
      </c>
      <c r="H1696" s="396"/>
      <c r="I1696" s="232"/>
      <c r="J1696" s="232"/>
      <c r="K1696" s="232"/>
      <c r="L1696" s="232"/>
      <c r="M1696" s="232"/>
      <c r="N1696" s="232"/>
      <c r="O1696" s="232"/>
      <c r="P1696" s="123">
        <f t="shared" si="108"/>
        <v>0</v>
      </c>
      <c r="Q1696" s="208" t="str">
        <f t="shared" si="109"/>
        <v>Debil</v>
      </c>
      <c r="R1696" s="232" t="s">
        <v>562</v>
      </c>
      <c r="S1696" s="224" t="str">
        <f t="shared" si="110"/>
        <v>DebilDebil</v>
      </c>
      <c r="T1696" s="224">
        <f>IFERROR(VLOOKUP(S1696,'Tablas de calculos'!$AU$16:$AV$24,2,FALSE),"")</f>
        <v>9</v>
      </c>
      <c r="U1696" s="208" t="str">
        <f>IFERROR(VLOOKUP(T1696,'Tablas de calculos'!$AV$16:$AY$24,4),"")</f>
        <v>Débil</v>
      </c>
      <c r="V1696" s="232" t="s">
        <v>519</v>
      </c>
      <c r="W1696" s="232" t="s">
        <v>576</v>
      </c>
      <c r="X1696" s="123" t="str">
        <f t="shared" si="111"/>
        <v>DébilDébilNo disminuye</v>
      </c>
      <c r="Y1696" s="208" t="str">
        <f>IFERROR(VLOOKUP(X1696,'Tablas de calculos'!$AZ$4:$BE$11,5,FALSE),"")</f>
        <v/>
      </c>
      <c r="Z1696" s="208" t="str">
        <f>IFERROR(VLOOKUP(X1696,'Tablas de calculos'!$AZ$4:$BE$11,6,FALSE),"")</f>
        <v/>
      </c>
      <c r="AA1696" s="217" t="s">
        <v>824</v>
      </c>
    </row>
    <row r="1697" spans="1:27" ht="45" x14ac:dyDescent="0.25">
      <c r="A1697" s="232" t="s">
        <v>114</v>
      </c>
      <c r="B1697" s="61">
        <v>43</v>
      </c>
      <c r="C1697" s="205" t="str">
        <f>+VLOOKUP(Tabla9[[#This Row],[Cod. Riesgo]],Tabla_Riesgos[[Número]:[Tipo de Riesgo]],6,FALSE)</f>
        <v>Operativo</v>
      </c>
      <c r="D1697" s="119" t="s">
        <v>45</v>
      </c>
      <c r="E1697" s="120" t="s">
        <v>667</v>
      </c>
      <c r="F1697" s="395"/>
      <c r="G1697" s="389" t="s">
        <v>269</v>
      </c>
      <c r="H1697" s="396"/>
      <c r="I1697" s="232"/>
      <c r="J1697" s="232"/>
      <c r="K1697" s="232"/>
      <c r="L1697" s="232"/>
      <c r="M1697" s="232"/>
      <c r="N1697" s="232"/>
      <c r="O1697" s="232"/>
      <c r="P1697" s="123">
        <f t="shared" si="108"/>
        <v>0</v>
      </c>
      <c r="Q1697" s="208" t="str">
        <f t="shared" si="109"/>
        <v>Debil</v>
      </c>
      <c r="R1697" s="232" t="s">
        <v>562</v>
      </c>
      <c r="S1697" s="224" t="str">
        <f t="shared" si="110"/>
        <v>DebilDebil</v>
      </c>
      <c r="T1697" s="224">
        <f>IFERROR(VLOOKUP(S1697,'Tablas de calculos'!$AU$16:$AV$24,2,FALSE),"")</f>
        <v>9</v>
      </c>
      <c r="U1697" s="208" t="str">
        <f>IFERROR(VLOOKUP(T1697,'Tablas de calculos'!$AV$16:$AY$24,4),"")</f>
        <v>Débil</v>
      </c>
      <c r="V1697" s="232" t="s">
        <v>519</v>
      </c>
      <c r="W1697" s="232" t="s">
        <v>576</v>
      </c>
      <c r="X1697" s="123" t="str">
        <f t="shared" si="111"/>
        <v>DébilDébilNo disminuye</v>
      </c>
      <c r="Y1697" s="208" t="str">
        <f>IFERROR(VLOOKUP(X1697,'Tablas de calculos'!$AZ$4:$BE$11,5,FALSE),"")</f>
        <v/>
      </c>
      <c r="Z1697" s="208" t="str">
        <f>IFERROR(VLOOKUP(X1697,'Tablas de calculos'!$AZ$4:$BE$11,6,FALSE),"")</f>
        <v/>
      </c>
      <c r="AA1697" s="217" t="s">
        <v>824</v>
      </c>
    </row>
    <row r="1698" spans="1:27" ht="90" x14ac:dyDescent="0.25">
      <c r="A1698" s="232" t="s">
        <v>114</v>
      </c>
      <c r="B1698" s="61">
        <v>43</v>
      </c>
      <c r="C1698" s="205" t="str">
        <f>+VLOOKUP(Tabla9[[#This Row],[Cod. Riesgo]],Tabla_Riesgos[[Número]:[Tipo de Riesgo]],6,FALSE)</f>
        <v>Operativo</v>
      </c>
      <c r="D1698" s="119" t="s">
        <v>45</v>
      </c>
      <c r="E1698" s="120" t="s">
        <v>667</v>
      </c>
      <c r="F1698" s="395"/>
      <c r="G1698" s="389" t="s">
        <v>270</v>
      </c>
      <c r="H1698" s="396"/>
      <c r="I1698" s="232"/>
      <c r="J1698" s="232"/>
      <c r="K1698" s="232"/>
      <c r="L1698" s="232"/>
      <c r="M1698" s="232"/>
      <c r="N1698" s="232"/>
      <c r="O1698" s="232"/>
      <c r="P1698" s="123">
        <f t="shared" si="108"/>
        <v>0</v>
      </c>
      <c r="Q1698" s="208" t="str">
        <f t="shared" si="109"/>
        <v>Debil</v>
      </c>
      <c r="R1698" s="232" t="s">
        <v>562</v>
      </c>
      <c r="S1698" s="224" t="str">
        <f t="shared" si="110"/>
        <v>DebilDebil</v>
      </c>
      <c r="T1698" s="224">
        <f>IFERROR(VLOOKUP(S1698,'Tablas de calculos'!$AU$16:$AV$24,2,FALSE),"")</f>
        <v>9</v>
      </c>
      <c r="U1698" s="208" t="str">
        <f>IFERROR(VLOOKUP(T1698,'Tablas de calculos'!$AV$16:$AY$24,4),"")</f>
        <v>Débil</v>
      </c>
      <c r="V1698" s="232" t="s">
        <v>519</v>
      </c>
      <c r="W1698" s="232" t="s">
        <v>576</v>
      </c>
      <c r="X1698" s="123" t="str">
        <f t="shared" si="111"/>
        <v>DébilDébilNo disminuye</v>
      </c>
      <c r="Y1698" s="208" t="str">
        <f>IFERROR(VLOOKUP(X1698,'Tablas de calculos'!$AZ$4:$BE$11,5,FALSE),"")</f>
        <v/>
      </c>
      <c r="Z1698" s="208" t="str">
        <f>IFERROR(VLOOKUP(X1698,'Tablas de calculos'!$AZ$4:$BE$11,6,FALSE),"")</f>
        <v/>
      </c>
      <c r="AA1698" s="217" t="s">
        <v>824</v>
      </c>
    </row>
    <row r="1699" spans="1:27" ht="45" x14ac:dyDescent="0.25">
      <c r="A1699" s="232" t="s">
        <v>114</v>
      </c>
      <c r="B1699" s="61">
        <v>43</v>
      </c>
      <c r="C1699" s="205" t="str">
        <f>+VLOOKUP(Tabla9[[#This Row],[Cod. Riesgo]],Tabla_Riesgos[[Número]:[Tipo de Riesgo]],6,FALSE)</f>
        <v>Operativo</v>
      </c>
      <c r="D1699" s="119" t="s">
        <v>45</v>
      </c>
      <c r="E1699" s="120" t="s">
        <v>667</v>
      </c>
      <c r="F1699" s="395"/>
      <c r="G1699" s="389" t="s">
        <v>271</v>
      </c>
      <c r="H1699" s="396"/>
      <c r="I1699" s="232"/>
      <c r="J1699" s="232"/>
      <c r="K1699" s="232"/>
      <c r="L1699" s="232"/>
      <c r="M1699" s="232"/>
      <c r="N1699" s="232"/>
      <c r="O1699" s="232"/>
      <c r="P1699" s="123">
        <f t="shared" si="108"/>
        <v>0</v>
      </c>
      <c r="Q1699" s="208" t="str">
        <f t="shared" si="109"/>
        <v>Debil</v>
      </c>
      <c r="R1699" s="232" t="s">
        <v>562</v>
      </c>
      <c r="S1699" s="224" t="str">
        <f t="shared" si="110"/>
        <v>DebilDebil</v>
      </c>
      <c r="T1699" s="224">
        <f>IFERROR(VLOOKUP(S1699,'Tablas de calculos'!$AU$16:$AV$24,2,FALSE),"")</f>
        <v>9</v>
      </c>
      <c r="U1699" s="208" t="str">
        <f>IFERROR(VLOOKUP(T1699,'Tablas de calculos'!$AV$16:$AY$24,4),"")</f>
        <v>Débil</v>
      </c>
      <c r="V1699" s="232" t="s">
        <v>519</v>
      </c>
      <c r="W1699" s="232" t="s">
        <v>576</v>
      </c>
      <c r="X1699" s="123" t="str">
        <f t="shared" si="111"/>
        <v>DébilDébilNo disminuye</v>
      </c>
      <c r="Y1699" s="208" t="str">
        <f>IFERROR(VLOOKUP(X1699,'Tablas de calculos'!$AZ$4:$BE$11,5,FALSE),"")</f>
        <v/>
      </c>
      <c r="Z1699" s="208" t="str">
        <f>IFERROR(VLOOKUP(X1699,'Tablas de calculos'!$AZ$4:$BE$11,6,FALSE),"")</f>
        <v/>
      </c>
      <c r="AA1699" s="217" t="s">
        <v>824</v>
      </c>
    </row>
    <row r="1700" spans="1:27" ht="60" x14ac:dyDescent="0.25">
      <c r="A1700" s="232" t="s">
        <v>114</v>
      </c>
      <c r="B1700" s="61">
        <v>44</v>
      </c>
      <c r="C1700" s="205" t="str">
        <f>+VLOOKUP(Tabla9[[#This Row],[Cod. Riesgo]],Tabla_Riesgos[[Número]:[Tipo de Riesgo]],6,FALSE)</f>
        <v>Operativo</v>
      </c>
      <c r="D1700" s="119" t="s">
        <v>45</v>
      </c>
      <c r="E1700" s="120" t="s">
        <v>668</v>
      </c>
      <c r="F1700" s="395"/>
      <c r="G1700" s="389" t="s">
        <v>272</v>
      </c>
      <c r="H1700" s="396"/>
      <c r="I1700" s="232"/>
      <c r="J1700" s="232"/>
      <c r="K1700" s="232"/>
      <c r="L1700" s="232"/>
      <c r="M1700" s="232"/>
      <c r="N1700" s="232"/>
      <c r="O1700" s="232"/>
      <c r="P1700" s="123">
        <f t="shared" si="108"/>
        <v>0</v>
      </c>
      <c r="Q1700" s="208" t="str">
        <f t="shared" si="109"/>
        <v>Debil</v>
      </c>
      <c r="R1700" s="232" t="s">
        <v>562</v>
      </c>
      <c r="S1700" s="224" t="str">
        <f t="shared" si="110"/>
        <v>DebilDebil</v>
      </c>
      <c r="T1700" s="224">
        <f>IFERROR(VLOOKUP(S1700,'Tablas de calculos'!$AU$16:$AV$24,2,FALSE),"")</f>
        <v>9</v>
      </c>
      <c r="U1700" s="208" t="str">
        <f>IFERROR(VLOOKUP(T1700,'Tablas de calculos'!$AV$16:$AY$24,4),"")</f>
        <v>Débil</v>
      </c>
      <c r="V1700" s="232" t="s">
        <v>519</v>
      </c>
      <c r="W1700" s="232" t="s">
        <v>576</v>
      </c>
      <c r="X1700" s="123" t="str">
        <f t="shared" si="111"/>
        <v>DébilDébilNo disminuye</v>
      </c>
      <c r="Y1700" s="208" t="str">
        <f>IFERROR(VLOOKUP(X1700,'Tablas de calculos'!$AZ$4:$BE$11,5,FALSE),"")</f>
        <v/>
      </c>
      <c r="Z1700" s="208" t="str">
        <f>IFERROR(VLOOKUP(X1700,'Tablas de calculos'!$AZ$4:$BE$11,6,FALSE),"")</f>
        <v/>
      </c>
      <c r="AA1700" s="217" t="s">
        <v>824</v>
      </c>
    </row>
    <row r="1701" spans="1:27" ht="45" x14ac:dyDescent="0.25">
      <c r="A1701" s="232" t="s">
        <v>114</v>
      </c>
      <c r="B1701" s="61">
        <v>44</v>
      </c>
      <c r="C1701" s="205" t="str">
        <f>+VLOOKUP(Tabla9[[#This Row],[Cod. Riesgo]],Tabla_Riesgos[[Número]:[Tipo de Riesgo]],6,FALSE)</f>
        <v>Operativo</v>
      </c>
      <c r="D1701" s="119" t="s">
        <v>45</v>
      </c>
      <c r="E1701" s="120" t="s">
        <v>668</v>
      </c>
      <c r="F1701" s="395"/>
      <c r="G1701" s="389" t="s">
        <v>273</v>
      </c>
      <c r="H1701" s="396"/>
      <c r="I1701" s="232"/>
      <c r="J1701" s="232"/>
      <c r="K1701" s="232"/>
      <c r="L1701" s="232"/>
      <c r="M1701" s="232"/>
      <c r="N1701" s="232"/>
      <c r="O1701" s="232"/>
      <c r="P1701" s="123">
        <f t="shared" si="108"/>
        <v>0</v>
      </c>
      <c r="Q1701" s="208" t="str">
        <f t="shared" si="109"/>
        <v>Debil</v>
      </c>
      <c r="R1701" s="232" t="s">
        <v>562</v>
      </c>
      <c r="S1701" s="224" t="str">
        <f t="shared" si="110"/>
        <v>DebilDebil</v>
      </c>
      <c r="T1701" s="224">
        <f>IFERROR(VLOOKUP(S1701,'Tablas de calculos'!$AU$16:$AV$24,2,FALSE),"")</f>
        <v>9</v>
      </c>
      <c r="U1701" s="208" t="str">
        <f>IFERROR(VLOOKUP(T1701,'Tablas de calculos'!$AV$16:$AY$24,4),"")</f>
        <v>Débil</v>
      </c>
      <c r="V1701" s="232" t="s">
        <v>519</v>
      </c>
      <c r="W1701" s="232" t="s">
        <v>576</v>
      </c>
      <c r="X1701" s="123" t="str">
        <f t="shared" si="111"/>
        <v>DébilDébilNo disminuye</v>
      </c>
      <c r="Y1701" s="208" t="str">
        <f>IFERROR(VLOOKUP(X1701,'Tablas de calculos'!$AZ$4:$BE$11,5,FALSE),"")</f>
        <v/>
      </c>
      <c r="Z1701" s="208" t="str">
        <f>IFERROR(VLOOKUP(X1701,'Tablas de calculos'!$AZ$4:$BE$11,6,FALSE),"")</f>
        <v/>
      </c>
      <c r="AA1701" s="217" t="s">
        <v>824</v>
      </c>
    </row>
    <row r="1702" spans="1:27" ht="90" x14ac:dyDescent="0.25">
      <c r="A1702" s="232" t="s">
        <v>114</v>
      </c>
      <c r="B1702" s="61">
        <v>44</v>
      </c>
      <c r="C1702" s="205" t="str">
        <f>+VLOOKUP(Tabla9[[#This Row],[Cod. Riesgo]],Tabla_Riesgos[[Número]:[Tipo de Riesgo]],6,FALSE)</f>
        <v>Operativo</v>
      </c>
      <c r="D1702" s="119" t="s">
        <v>45</v>
      </c>
      <c r="E1702" s="120" t="s">
        <v>668</v>
      </c>
      <c r="F1702" s="395"/>
      <c r="G1702" s="389" t="s">
        <v>274</v>
      </c>
      <c r="H1702" s="396"/>
      <c r="I1702" s="232"/>
      <c r="J1702" s="232"/>
      <c r="K1702" s="232"/>
      <c r="L1702" s="232"/>
      <c r="M1702" s="232"/>
      <c r="N1702" s="232"/>
      <c r="O1702" s="232"/>
      <c r="P1702" s="123">
        <f t="shared" si="108"/>
        <v>0</v>
      </c>
      <c r="Q1702" s="208" t="str">
        <f t="shared" si="109"/>
        <v>Debil</v>
      </c>
      <c r="R1702" s="232" t="s">
        <v>562</v>
      </c>
      <c r="S1702" s="224" t="str">
        <f t="shared" si="110"/>
        <v>DebilDebil</v>
      </c>
      <c r="T1702" s="224">
        <f>IFERROR(VLOOKUP(S1702,'Tablas de calculos'!$AU$16:$AV$24,2,FALSE),"")</f>
        <v>9</v>
      </c>
      <c r="U1702" s="208" t="str">
        <f>IFERROR(VLOOKUP(T1702,'Tablas de calculos'!$AV$16:$AY$24,4),"")</f>
        <v>Débil</v>
      </c>
      <c r="V1702" s="232" t="s">
        <v>519</v>
      </c>
      <c r="W1702" s="232" t="s">
        <v>576</v>
      </c>
      <c r="X1702" s="123" t="str">
        <f t="shared" si="111"/>
        <v>DébilDébilNo disminuye</v>
      </c>
      <c r="Y1702" s="208" t="str">
        <f>IFERROR(VLOOKUP(X1702,'Tablas de calculos'!$AZ$4:$BE$11,5,FALSE),"")</f>
        <v/>
      </c>
      <c r="Z1702" s="208" t="str">
        <f>IFERROR(VLOOKUP(X1702,'Tablas de calculos'!$AZ$4:$BE$11,6,FALSE),"")</f>
        <v/>
      </c>
      <c r="AA1702" s="217" t="s">
        <v>824</v>
      </c>
    </row>
    <row r="1703" spans="1:27" ht="45" x14ac:dyDescent="0.25">
      <c r="A1703" s="232" t="s">
        <v>114</v>
      </c>
      <c r="B1703" s="61">
        <v>45</v>
      </c>
      <c r="C1703" s="205" t="str">
        <f>+VLOOKUP(Tabla9[[#This Row],[Cod. Riesgo]],Tabla_Riesgos[[Número]:[Tipo de Riesgo]],6,FALSE)</f>
        <v>Operativo</v>
      </c>
      <c r="D1703" s="119" t="s">
        <v>45</v>
      </c>
      <c r="E1703" s="120" t="s">
        <v>46</v>
      </c>
      <c r="F1703" s="395"/>
      <c r="G1703" s="389" t="s">
        <v>275</v>
      </c>
      <c r="H1703" s="396"/>
      <c r="I1703" s="232"/>
      <c r="J1703" s="232"/>
      <c r="K1703" s="232"/>
      <c r="L1703" s="232"/>
      <c r="M1703" s="232"/>
      <c r="N1703" s="232"/>
      <c r="O1703" s="232"/>
      <c r="P1703" s="123">
        <f t="shared" si="108"/>
        <v>0</v>
      </c>
      <c r="Q1703" s="208" t="str">
        <f t="shared" si="109"/>
        <v>Debil</v>
      </c>
      <c r="R1703" s="232" t="s">
        <v>562</v>
      </c>
      <c r="S1703" s="224" t="str">
        <f t="shared" si="110"/>
        <v>DebilDebil</v>
      </c>
      <c r="T1703" s="224">
        <f>IFERROR(VLOOKUP(S1703,'Tablas de calculos'!$AU$16:$AV$24,2,FALSE),"")</f>
        <v>9</v>
      </c>
      <c r="U1703" s="208" t="str">
        <f>IFERROR(VLOOKUP(T1703,'Tablas de calculos'!$AV$16:$AY$24,4),"")</f>
        <v>Débil</v>
      </c>
      <c r="V1703" s="232" t="s">
        <v>519</v>
      </c>
      <c r="W1703" s="232" t="s">
        <v>576</v>
      </c>
      <c r="X1703" s="123" t="str">
        <f t="shared" si="111"/>
        <v>DébilDébilNo disminuye</v>
      </c>
      <c r="Y1703" s="208" t="str">
        <f>IFERROR(VLOOKUP(X1703,'Tablas de calculos'!$AZ$4:$BE$11,5,FALSE),"")</f>
        <v/>
      </c>
      <c r="Z1703" s="208" t="str">
        <f>IFERROR(VLOOKUP(X1703,'Tablas de calculos'!$AZ$4:$BE$11,6,FALSE),"")</f>
        <v/>
      </c>
      <c r="AA1703" s="217" t="s">
        <v>824</v>
      </c>
    </row>
    <row r="1704" spans="1:27" ht="45" x14ac:dyDescent="0.25">
      <c r="A1704" s="232" t="s">
        <v>114</v>
      </c>
      <c r="B1704" s="61">
        <v>45</v>
      </c>
      <c r="C1704" s="205" t="str">
        <f>+VLOOKUP(Tabla9[[#This Row],[Cod. Riesgo]],Tabla_Riesgos[[Número]:[Tipo de Riesgo]],6,FALSE)</f>
        <v>Operativo</v>
      </c>
      <c r="D1704" s="119" t="s">
        <v>45</v>
      </c>
      <c r="E1704" s="120" t="s">
        <v>46</v>
      </c>
      <c r="F1704" s="395"/>
      <c r="G1704" s="389" t="s">
        <v>276</v>
      </c>
      <c r="H1704" s="396"/>
      <c r="I1704" s="232"/>
      <c r="J1704" s="232"/>
      <c r="K1704" s="232"/>
      <c r="L1704" s="232"/>
      <c r="M1704" s="232"/>
      <c r="N1704" s="232"/>
      <c r="O1704" s="232"/>
      <c r="P1704" s="123">
        <f t="shared" si="108"/>
        <v>0</v>
      </c>
      <c r="Q1704" s="208" t="str">
        <f t="shared" si="109"/>
        <v>Debil</v>
      </c>
      <c r="R1704" s="232" t="s">
        <v>562</v>
      </c>
      <c r="S1704" s="224" t="str">
        <f t="shared" si="110"/>
        <v>DebilDebil</v>
      </c>
      <c r="T1704" s="224">
        <f>IFERROR(VLOOKUP(S1704,'Tablas de calculos'!$AU$16:$AV$24,2,FALSE),"")</f>
        <v>9</v>
      </c>
      <c r="U1704" s="208" t="str">
        <f>IFERROR(VLOOKUP(T1704,'Tablas de calculos'!$AV$16:$AY$24,4),"")</f>
        <v>Débil</v>
      </c>
      <c r="V1704" s="232" t="s">
        <v>519</v>
      </c>
      <c r="W1704" s="232" t="s">
        <v>576</v>
      </c>
      <c r="X1704" s="123" t="str">
        <f t="shared" si="111"/>
        <v>DébilDébilNo disminuye</v>
      </c>
      <c r="Y1704" s="208" t="str">
        <f>IFERROR(VLOOKUP(X1704,'Tablas de calculos'!$AZ$4:$BE$11,5,FALSE),"")</f>
        <v/>
      </c>
      <c r="Z1704" s="208" t="str">
        <f>IFERROR(VLOOKUP(X1704,'Tablas de calculos'!$AZ$4:$BE$11,6,FALSE),"")</f>
        <v/>
      </c>
      <c r="AA1704" s="217" t="s">
        <v>824</v>
      </c>
    </row>
    <row r="1705" spans="1:27" ht="105" x14ac:dyDescent="0.25">
      <c r="A1705" s="232" t="s">
        <v>114</v>
      </c>
      <c r="B1705" s="61">
        <v>45</v>
      </c>
      <c r="C1705" s="205" t="str">
        <f>+VLOOKUP(Tabla9[[#This Row],[Cod. Riesgo]],Tabla_Riesgos[[Número]:[Tipo de Riesgo]],6,FALSE)</f>
        <v>Operativo</v>
      </c>
      <c r="D1705" s="119" t="s">
        <v>45</v>
      </c>
      <c r="E1705" s="120" t="s">
        <v>46</v>
      </c>
      <c r="F1705" s="395"/>
      <c r="G1705" s="389" t="s">
        <v>277</v>
      </c>
      <c r="H1705" s="396"/>
      <c r="I1705" s="232"/>
      <c r="J1705" s="232"/>
      <c r="K1705" s="232"/>
      <c r="L1705" s="232"/>
      <c r="M1705" s="232"/>
      <c r="N1705" s="232"/>
      <c r="O1705" s="232"/>
      <c r="P1705" s="123">
        <f t="shared" si="108"/>
        <v>0</v>
      </c>
      <c r="Q1705" s="208" t="str">
        <f t="shared" si="109"/>
        <v>Debil</v>
      </c>
      <c r="R1705" s="232" t="s">
        <v>562</v>
      </c>
      <c r="S1705" s="224" t="str">
        <f t="shared" si="110"/>
        <v>DebilDebil</v>
      </c>
      <c r="T1705" s="224">
        <f>IFERROR(VLOOKUP(S1705,'Tablas de calculos'!$AU$16:$AV$24,2,FALSE),"")</f>
        <v>9</v>
      </c>
      <c r="U1705" s="208" t="str">
        <f>IFERROR(VLOOKUP(T1705,'Tablas de calculos'!$AV$16:$AY$24,4),"")</f>
        <v>Débil</v>
      </c>
      <c r="V1705" s="232" t="s">
        <v>519</v>
      </c>
      <c r="W1705" s="232" t="s">
        <v>576</v>
      </c>
      <c r="X1705" s="123" t="str">
        <f t="shared" si="111"/>
        <v>DébilDébilNo disminuye</v>
      </c>
      <c r="Y1705" s="208" t="str">
        <f>IFERROR(VLOOKUP(X1705,'Tablas de calculos'!$AZ$4:$BE$11,5,FALSE),"")</f>
        <v/>
      </c>
      <c r="Z1705" s="208" t="str">
        <f>IFERROR(VLOOKUP(X1705,'Tablas de calculos'!$AZ$4:$BE$11,6,FALSE),"")</f>
        <v/>
      </c>
      <c r="AA1705" s="217" t="s">
        <v>824</v>
      </c>
    </row>
    <row r="1706" spans="1:27" ht="150" x14ac:dyDescent="0.25">
      <c r="A1706" s="232" t="s">
        <v>114</v>
      </c>
      <c r="B1706" s="61">
        <v>45</v>
      </c>
      <c r="C1706" s="205" t="str">
        <f>+VLOOKUP(Tabla9[[#This Row],[Cod. Riesgo]],Tabla_Riesgos[[Número]:[Tipo de Riesgo]],6,FALSE)</f>
        <v>Operativo</v>
      </c>
      <c r="D1706" s="119" t="s">
        <v>45</v>
      </c>
      <c r="E1706" s="120" t="s">
        <v>46</v>
      </c>
      <c r="F1706" s="395"/>
      <c r="G1706" s="389" t="s">
        <v>278</v>
      </c>
      <c r="H1706" s="396"/>
      <c r="I1706" s="232"/>
      <c r="J1706" s="232"/>
      <c r="K1706" s="232"/>
      <c r="L1706" s="232"/>
      <c r="M1706" s="232"/>
      <c r="N1706" s="232"/>
      <c r="O1706" s="232"/>
      <c r="P1706" s="123">
        <f t="shared" si="108"/>
        <v>0</v>
      </c>
      <c r="Q1706" s="208" t="str">
        <f t="shared" si="109"/>
        <v>Debil</v>
      </c>
      <c r="R1706" s="232" t="s">
        <v>562</v>
      </c>
      <c r="S1706" s="224" t="str">
        <f t="shared" si="110"/>
        <v>DebilDebil</v>
      </c>
      <c r="T1706" s="224">
        <f>IFERROR(VLOOKUP(S1706,'Tablas de calculos'!$AU$16:$AV$24,2,FALSE),"")</f>
        <v>9</v>
      </c>
      <c r="U1706" s="208" t="str">
        <f>IFERROR(VLOOKUP(T1706,'Tablas de calculos'!$AV$16:$AY$24,4),"")</f>
        <v>Débil</v>
      </c>
      <c r="V1706" s="232" t="s">
        <v>519</v>
      </c>
      <c r="W1706" s="232" t="s">
        <v>576</v>
      </c>
      <c r="X1706" s="123" t="str">
        <f t="shared" si="111"/>
        <v>DébilDébilNo disminuye</v>
      </c>
      <c r="Y1706" s="208" t="str">
        <f>IFERROR(VLOOKUP(X1706,'Tablas de calculos'!$AZ$4:$BE$11,5,FALSE),"")</f>
        <v/>
      </c>
      <c r="Z1706" s="208" t="str">
        <f>IFERROR(VLOOKUP(X1706,'Tablas de calculos'!$AZ$4:$BE$11,6,FALSE),"")</f>
        <v/>
      </c>
      <c r="AA1706" s="217" t="s">
        <v>824</v>
      </c>
    </row>
    <row r="1707" spans="1:27" ht="135" x14ac:dyDescent="0.25">
      <c r="A1707" s="232" t="s">
        <v>114</v>
      </c>
      <c r="B1707" s="61">
        <v>48</v>
      </c>
      <c r="C1707" s="205" t="str">
        <f>+VLOOKUP(Tabla9[[#This Row],[Cod. Riesgo]],Tabla_Riesgos[[Número]:[Tipo de Riesgo]],6,FALSE)</f>
        <v>Operativo</v>
      </c>
      <c r="D1707" s="119" t="s">
        <v>48</v>
      </c>
      <c r="E1707" s="120" t="s">
        <v>52</v>
      </c>
      <c r="F1707" s="395"/>
      <c r="G1707" s="389" t="s">
        <v>279</v>
      </c>
      <c r="H1707" s="396"/>
      <c r="I1707" s="232"/>
      <c r="J1707" s="232"/>
      <c r="K1707" s="232"/>
      <c r="L1707" s="232"/>
      <c r="M1707" s="232"/>
      <c r="N1707" s="232"/>
      <c r="O1707" s="232"/>
      <c r="P1707" s="123">
        <f t="shared" si="108"/>
        <v>0</v>
      </c>
      <c r="Q1707" s="208" t="str">
        <f t="shared" si="109"/>
        <v>Debil</v>
      </c>
      <c r="R1707" s="232" t="s">
        <v>562</v>
      </c>
      <c r="S1707" s="224" t="str">
        <f t="shared" si="110"/>
        <v>DebilDebil</v>
      </c>
      <c r="T1707" s="224">
        <f>IFERROR(VLOOKUP(S1707,'Tablas de calculos'!$AU$16:$AV$24,2,FALSE),"")</f>
        <v>9</v>
      </c>
      <c r="U1707" s="208" t="str">
        <f>IFERROR(VLOOKUP(T1707,'Tablas de calculos'!$AV$16:$AY$24,4),"")</f>
        <v>Débil</v>
      </c>
      <c r="V1707" s="232" t="s">
        <v>519</v>
      </c>
      <c r="W1707" s="232" t="s">
        <v>576</v>
      </c>
      <c r="X1707" s="123" t="str">
        <f t="shared" si="111"/>
        <v>DébilDébilNo disminuye</v>
      </c>
      <c r="Y1707" s="208" t="str">
        <f>IFERROR(VLOOKUP(X1707,'Tablas de calculos'!$AZ$4:$BE$11,5,FALSE),"")</f>
        <v/>
      </c>
      <c r="Z1707" s="208" t="str">
        <f>IFERROR(VLOOKUP(X1707,'Tablas de calculos'!$AZ$4:$BE$11,6,FALSE),"")</f>
        <v/>
      </c>
      <c r="AA1707" s="217" t="s">
        <v>824</v>
      </c>
    </row>
    <row r="1708" spans="1:27" ht="45" x14ac:dyDescent="0.25">
      <c r="A1708" s="232" t="s">
        <v>114</v>
      </c>
      <c r="B1708" s="61">
        <v>48</v>
      </c>
      <c r="C1708" s="205" t="str">
        <f>+VLOOKUP(Tabla9[[#This Row],[Cod. Riesgo]],Tabla_Riesgos[[Número]:[Tipo de Riesgo]],6,FALSE)</f>
        <v>Operativo</v>
      </c>
      <c r="D1708" s="119" t="s">
        <v>48</v>
      </c>
      <c r="E1708" s="120" t="s">
        <v>52</v>
      </c>
      <c r="F1708" s="395"/>
      <c r="G1708" s="389" t="s">
        <v>280</v>
      </c>
      <c r="H1708" s="396"/>
      <c r="I1708" s="232"/>
      <c r="J1708" s="232"/>
      <c r="K1708" s="232"/>
      <c r="L1708" s="232"/>
      <c r="M1708" s="232"/>
      <c r="N1708" s="232"/>
      <c r="O1708" s="232"/>
      <c r="P1708" s="123">
        <f t="shared" si="108"/>
        <v>0</v>
      </c>
      <c r="Q1708" s="208" t="str">
        <f t="shared" si="109"/>
        <v>Debil</v>
      </c>
      <c r="R1708" s="232" t="s">
        <v>562</v>
      </c>
      <c r="S1708" s="224" t="str">
        <f t="shared" si="110"/>
        <v>DebilDebil</v>
      </c>
      <c r="T1708" s="224">
        <f>IFERROR(VLOOKUP(S1708,'Tablas de calculos'!$AU$16:$AV$24,2,FALSE),"")</f>
        <v>9</v>
      </c>
      <c r="U1708" s="208" t="str">
        <f>IFERROR(VLOOKUP(T1708,'Tablas de calculos'!$AV$16:$AY$24,4),"")</f>
        <v>Débil</v>
      </c>
      <c r="V1708" s="232" t="s">
        <v>519</v>
      </c>
      <c r="W1708" s="232" t="s">
        <v>576</v>
      </c>
      <c r="X1708" s="123" t="str">
        <f t="shared" si="111"/>
        <v>DébilDébilNo disminuye</v>
      </c>
      <c r="Y1708" s="208" t="str">
        <f>IFERROR(VLOOKUP(X1708,'Tablas de calculos'!$AZ$4:$BE$11,5,FALSE),"")</f>
        <v/>
      </c>
      <c r="Z1708" s="208" t="str">
        <f>IFERROR(VLOOKUP(X1708,'Tablas de calculos'!$AZ$4:$BE$11,6,FALSE),"")</f>
        <v/>
      </c>
      <c r="AA1708" s="217" t="s">
        <v>824</v>
      </c>
    </row>
    <row r="1709" spans="1:27" ht="60" x14ac:dyDescent="0.25">
      <c r="A1709" s="232" t="s">
        <v>114</v>
      </c>
      <c r="B1709" s="61">
        <v>48</v>
      </c>
      <c r="C1709" s="205" t="str">
        <f>+VLOOKUP(Tabla9[[#This Row],[Cod. Riesgo]],Tabla_Riesgos[[Número]:[Tipo de Riesgo]],6,FALSE)</f>
        <v>Operativo</v>
      </c>
      <c r="D1709" s="119" t="s">
        <v>48</v>
      </c>
      <c r="E1709" s="120" t="s">
        <v>52</v>
      </c>
      <c r="F1709" s="395"/>
      <c r="G1709" s="389" t="s">
        <v>281</v>
      </c>
      <c r="H1709" s="396"/>
      <c r="I1709" s="232"/>
      <c r="J1709" s="232"/>
      <c r="K1709" s="232"/>
      <c r="L1709" s="232"/>
      <c r="M1709" s="232"/>
      <c r="N1709" s="232"/>
      <c r="O1709" s="232"/>
      <c r="P1709" s="123">
        <f t="shared" si="108"/>
        <v>0</v>
      </c>
      <c r="Q1709" s="208" t="str">
        <f t="shared" si="109"/>
        <v>Debil</v>
      </c>
      <c r="R1709" s="232" t="s">
        <v>562</v>
      </c>
      <c r="S1709" s="224" t="str">
        <f t="shared" si="110"/>
        <v>DebilDebil</v>
      </c>
      <c r="T1709" s="224">
        <f>IFERROR(VLOOKUP(S1709,'Tablas de calculos'!$AU$16:$AV$24,2,FALSE),"")</f>
        <v>9</v>
      </c>
      <c r="U1709" s="208" t="str">
        <f>IFERROR(VLOOKUP(T1709,'Tablas de calculos'!$AV$16:$AY$24,4),"")</f>
        <v>Débil</v>
      </c>
      <c r="V1709" s="232" t="s">
        <v>519</v>
      </c>
      <c r="W1709" s="232" t="s">
        <v>576</v>
      </c>
      <c r="X1709" s="123" t="str">
        <f t="shared" si="111"/>
        <v>DébilDébilNo disminuye</v>
      </c>
      <c r="Y1709" s="208" t="str">
        <f>IFERROR(VLOOKUP(X1709,'Tablas de calculos'!$AZ$4:$BE$11,5,FALSE),"")</f>
        <v/>
      </c>
      <c r="Z1709" s="208" t="str">
        <f>IFERROR(VLOOKUP(X1709,'Tablas de calculos'!$AZ$4:$BE$11,6,FALSE),"")</f>
        <v/>
      </c>
      <c r="AA1709" s="217" t="s">
        <v>824</v>
      </c>
    </row>
    <row r="1710" spans="1:27" ht="45" x14ac:dyDescent="0.25">
      <c r="A1710" s="232" t="s">
        <v>114</v>
      </c>
      <c r="B1710" s="61">
        <v>48</v>
      </c>
      <c r="C1710" s="205" t="str">
        <f>+VLOOKUP(Tabla9[[#This Row],[Cod. Riesgo]],Tabla_Riesgos[[Número]:[Tipo de Riesgo]],6,FALSE)</f>
        <v>Operativo</v>
      </c>
      <c r="D1710" s="119" t="s">
        <v>48</v>
      </c>
      <c r="E1710" s="120" t="s">
        <v>52</v>
      </c>
      <c r="F1710" s="395"/>
      <c r="G1710" s="389" t="s">
        <v>282</v>
      </c>
      <c r="H1710" s="396"/>
      <c r="I1710" s="232"/>
      <c r="J1710" s="232"/>
      <c r="K1710" s="232"/>
      <c r="L1710" s="232"/>
      <c r="M1710" s="232"/>
      <c r="N1710" s="232"/>
      <c r="O1710" s="232"/>
      <c r="P1710" s="123">
        <f t="shared" si="108"/>
        <v>0</v>
      </c>
      <c r="Q1710" s="208" t="str">
        <f t="shared" si="109"/>
        <v>Debil</v>
      </c>
      <c r="R1710" s="232" t="s">
        <v>562</v>
      </c>
      <c r="S1710" s="224" t="str">
        <f t="shared" si="110"/>
        <v>DebilDebil</v>
      </c>
      <c r="T1710" s="224">
        <f>IFERROR(VLOOKUP(S1710,'Tablas de calculos'!$AU$16:$AV$24,2,FALSE),"")</f>
        <v>9</v>
      </c>
      <c r="U1710" s="208" t="str">
        <f>IFERROR(VLOOKUP(T1710,'Tablas de calculos'!$AV$16:$AY$24,4),"")</f>
        <v>Débil</v>
      </c>
      <c r="V1710" s="232" t="s">
        <v>519</v>
      </c>
      <c r="W1710" s="232" t="s">
        <v>576</v>
      </c>
      <c r="X1710" s="123" t="str">
        <f t="shared" si="111"/>
        <v>DébilDébilNo disminuye</v>
      </c>
      <c r="Y1710" s="208" t="str">
        <f>IFERROR(VLOOKUP(X1710,'Tablas de calculos'!$AZ$4:$BE$11,5,FALSE),"")</f>
        <v/>
      </c>
      <c r="Z1710" s="208" t="str">
        <f>IFERROR(VLOOKUP(X1710,'Tablas de calculos'!$AZ$4:$BE$11,6,FALSE),"")</f>
        <v/>
      </c>
      <c r="AA1710" s="217" t="s">
        <v>824</v>
      </c>
    </row>
    <row r="1711" spans="1:27" ht="60" x14ac:dyDescent="0.25">
      <c r="A1711" s="232" t="s">
        <v>114</v>
      </c>
      <c r="B1711" s="61">
        <v>49</v>
      </c>
      <c r="C1711" s="205" t="str">
        <f>+VLOOKUP(Tabla9[[#This Row],[Cod. Riesgo]],Tabla_Riesgos[[Número]:[Tipo de Riesgo]],6,FALSE)</f>
        <v>Operativo</v>
      </c>
      <c r="D1711" s="119" t="s">
        <v>48</v>
      </c>
      <c r="E1711" s="120" t="s">
        <v>54</v>
      </c>
      <c r="F1711" s="395"/>
      <c r="G1711" s="389" t="s">
        <v>283</v>
      </c>
      <c r="H1711" s="396"/>
      <c r="I1711" s="232"/>
      <c r="J1711" s="232"/>
      <c r="K1711" s="232"/>
      <c r="L1711" s="232"/>
      <c r="M1711" s="232"/>
      <c r="N1711" s="232"/>
      <c r="O1711" s="232"/>
      <c r="P1711" s="123">
        <f t="shared" si="108"/>
        <v>0</v>
      </c>
      <c r="Q1711" s="208" t="str">
        <f t="shared" si="109"/>
        <v>Debil</v>
      </c>
      <c r="R1711" s="232" t="s">
        <v>562</v>
      </c>
      <c r="S1711" s="224" t="str">
        <f t="shared" si="110"/>
        <v>DebilDebil</v>
      </c>
      <c r="T1711" s="224">
        <f>IFERROR(VLOOKUP(S1711,'Tablas de calculos'!$AU$16:$AV$24,2,FALSE),"")</f>
        <v>9</v>
      </c>
      <c r="U1711" s="208" t="str">
        <f>IFERROR(VLOOKUP(T1711,'Tablas de calculos'!$AV$16:$AY$24,4),"")</f>
        <v>Débil</v>
      </c>
      <c r="V1711" s="232" t="s">
        <v>519</v>
      </c>
      <c r="W1711" s="232" t="s">
        <v>576</v>
      </c>
      <c r="X1711" s="123" t="str">
        <f t="shared" si="111"/>
        <v>DébilDébilNo disminuye</v>
      </c>
      <c r="Y1711" s="208" t="str">
        <f>IFERROR(VLOOKUP(X1711,'Tablas de calculos'!$AZ$4:$BE$11,5,FALSE),"")</f>
        <v/>
      </c>
      <c r="Z1711" s="208" t="str">
        <f>IFERROR(VLOOKUP(X1711,'Tablas de calculos'!$AZ$4:$BE$11,6,FALSE),"")</f>
        <v/>
      </c>
      <c r="AA1711" s="217" t="s">
        <v>824</v>
      </c>
    </row>
    <row r="1712" spans="1:27" ht="45" x14ac:dyDescent="0.25">
      <c r="A1712" s="232" t="s">
        <v>114</v>
      </c>
      <c r="B1712" s="61">
        <v>49</v>
      </c>
      <c r="C1712" s="205" t="str">
        <f>+VLOOKUP(Tabla9[[#This Row],[Cod. Riesgo]],Tabla_Riesgos[[Número]:[Tipo de Riesgo]],6,FALSE)</f>
        <v>Operativo</v>
      </c>
      <c r="D1712" s="119" t="s">
        <v>48</v>
      </c>
      <c r="E1712" s="120" t="s">
        <v>54</v>
      </c>
      <c r="F1712" s="395"/>
      <c r="G1712" s="389" t="s">
        <v>280</v>
      </c>
      <c r="H1712" s="396"/>
      <c r="I1712" s="232"/>
      <c r="J1712" s="232"/>
      <c r="K1712" s="232"/>
      <c r="L1712" s="232"/>
      <c r="M1712" s="232"/>
      <c r="N1712" s="232"/>
      <c r="O1712" s="232"/>
      <c r="P1712" s="123">
        <f t="shared" si="108"/>
        <v>0</v>
      </c>
      <c r="Q1712" s="208" t="str">
        <f t="shared" si="109"/>
        <v>Debil</v>
      </c>
      <c r="R1712" s="232" t="s">
        <v>562</v>
      </c>
      <c r="S1712" s="224" t="str">
        <f t="shared" si="110"/>
        <v>DebilDebil</v>
      </c>
      <c r="T1712" s="224">
        <f>IFERROR(VLOOKUP(S1712,'Tablas de calculos'!$AU$16:$AV$24,2,FALSE),"")</f>
        <v>9</v>
      </c>
      <c r="U1712" s="208" t="str">
        <f>IFERROR(VLOOKUP(T1712,'Tablas de calculos'!$AV$16:$AY$24,4),"")</f>
        <v>Débil</v>
      </c>
      <c r="V1712" s="232" t="s">
        <v>519</v>
      </c>
      <c r="W1712" s="232" t="s">
        <v>576</v>
      </c>
      <c r="X1712" s="123" t="str">
        <f t="shared" si="111"/>
        <v>DébilDébilNo disminuye</v>
      </c>
      <c r="Y1712" s="208" t="str">
        <f>IFERROR(VLOOKUP(X1712,'Tablas de calculos'!$AZ$4:$BE$11,5,FALSE),"")</f>
        <v/>
      </c>
      <c r="Z1712" s="208" t="str">
        <f>IFERROR(VLOOKUP(X1712,'Tablas de calculos'!$AZ$4:$BE$11,6,FALSE),"")</f>
        <v/>
      </c>
      <c r="AA1712" s="217" t="s">
        <v>824</v>
      </c>
    </row>
    <row r="1713" spans="1:27" ht="60" x14ac:dyDescent="0.25">
      <c r="A1713" s="232" t="s">
        <v>114</v>
      </c>
      <c r="B1713" s="61">
        <v>49</v>
      </c>
      <c r="C1713" s="205" t="str">
        <f>+VLOOKUP(Tabla9[[#This Row],[Cod. Riesgo]],Tabla_Riesgos[[Número]:[Tipo de Riesgo]],6,FALSE)</f>
        <v>Operativo</v>
      </c>
      <c r="D1713" s="119" t="s">
        <v>48</v>
      </c>
      <c r="E1713" s="120" t="s">
        <v>54</v>
      </c>
      <c r="F1713" s="395"/>
      <c r="G1713" s="389" t="s">
        <v>284</v>
      </c>
      <c r="H1713" s="396"/>
      <c r="I1713" s="232"/>
      <c r="J1713" s="232"/>
      <c r="K1713" s="232"/>
      <c r="L1713" s="232"/>
      <c r="M1713" s="232"/>
      <c r="N1713" s="232"/>
      <c r="O1713" s="232"/>
      <c r="P1713" s="123">
        <f t="shared" si="108"/>
        <v>0</v>
      </c>
      <c r="Q1713" s="208" t="str">
        <f t="shared" si="109"/>
        <v>Debil</v>
      </c>
      <c r="R1713" s="232" t="s">
        <v>562</v>
      </c>
      <c r="S1713" s="224" t="str">
        <f t="shared" si="110"/>
        <v>DebilDebil</v>
      </c>
      <c r="T1713" s="224">
        <f>IFERROR(VLOOKUP(S1713,'Tablas de calculos'!$AU$16:$AV$24,2,FALSE),"")</f>
        <v>9</v>
      </c>
      <c r="U1713" s="208" t="str">
        <f>IFERROR(VLOOKUP(T1713,'Tablas de calculos'!$AV$16:$AY$24,4),"")</f>
        <v>Débil</v>
      </c>
      <c r="V1713" s="232" t="s">
        <v>519</v>
      </c>
      <c r="W1713" s="232" t="s">
        <v>576</v>
      </c>
      <c r="X1713" s="123" t="str">
        <f t="shared" si="111"/>
        <v>DébilDébilNo disminuye</v>
      </c>
      <c r="Y1713" s="208" t="str">
        <f>IFERROR(VLOOKUP(X1713,'Tablas de calculos'!$AZ$4:$BE$11,5,FALSE),"")</f>
        <v/>
      </c>
      <c r="Z1713" s="208" t="str">
        <f>IFERROR(VLOOKUP(X1713,'Tablas de calculos'!$AZ$4:$BE$11,6,FALSE),"")</f>
        <v/>
      </c>
      <c r="AA1713" s="217" t="s">
        <v>824</v>
      </c>
    </row>
    <row r="1714" spans="1:27" ht="45" x14ac:dyDescent="0.25">
      <c r="A1714" s="232" t="s">
        <v>114</v>
      </c>
      <c r="B1714" s="61">
        <v>49</v>
      </c>
      <c r="C1714" s="205" t="str">
        <f>+VLOOKUP(Tabla9[[#This Row],[Cod. Riesgo]],Tabla_Riesgos[[Número]:[Tipo de Riesgo]],6,FALSE)</f>
        <v>Operativo</v>
      </c>
      <c r="D1714" s="119" t="s">
        <v>48</v>
      </c>
      <c r="E1714" s="120" t="s">
        <v>54</v>
      </c>
      <c r="F1714" s="395"/>
      <c r="G1714" s="389" t="s">
        <v>282</v>
      </c>
      <c r="H1714" s="396"/>
      <c r="I1714" s="232"/>
      <c r="J1714" s="232"/>
      <c r="K1714" s="232"/>
      <c r="L1714" s="232"/>
      <c r="M1714" s="232"/>
      <c r="N1714" s="232"/>
      <c r="O1714" s="232"/>
      <c r="P1714" s="123">
        <f t="shared" si="108"/>
        <v>0</v>
      </c>
      <c r="Q1714" s="208" t="str">
        <f t="shared" si="109"/>
        <v>Debil</v>
      </c>
      <c r="R1714" s="232" t="s">
        <v>562</v>
      </c>
      <c r="S1714" s="224" t="str">
        <f t="shared" si="110"/>
        <v>DebilDebil</v>
      </c>
      <c r="T1714" s="224">
        <f>IFERROR(VLOOKUP(S1714,'Tablas de calculos'!$AU$16:$AV$24,2,FALSE),"")</f>
        <v>9</v>
      </c>
      <c r="U1714" s="208" t="str">
        <f>IFERROR(VLOOKUP(T1714,'Tablas de calculos'!$AV$16:$AY$24,4),"")</f>
        <v>Débil</v>
      </c>
      <c r="V1714" s="232" t="s">
        <v>519</v>
      </c>
      <c r="W1714" s="232" t="s">
        <v>576</v>
      </c>
      <c r="X1714" s="123" t="str">
        <f t="shared" si="111"/>
        <v>DébilDébilNo disminuye</v>
      </c>
      <c r="Y1714" s="208" t="str">
        <f>IFERROR(VLOOKUP(X1714,'Tablas de calculos'!$AZ$4:$BE$11,5,FALSE),"")</f>
        <v/>
      </c>
      <c r="Z1714" s="208" t="str">
        <f>IFERROR(VLOOKUP(X1714,'Tablas de calculos'!$AZ$4:$BE$11,6,FALSE),"")</f>
        <v/>
      </c>
      <c r="AA1714" s="217" t="s">
        <v>824</v>
      </c>
    </row>
    <row r="1715" spans="1:27" ht="135" x14ac:dyDescent="0.25">
      <c r="A1715" s="232" t="s">
        <v>114</v>
      </c>
      <c r="B1715" s="61">
        <v>50</v>
      </c>
      <c r="C1715" s="205" t="str">
        <f>+VLOOKUP(Tabla9[[#This Row],[Cod. Riesgo]],Tabla_Riesgos[[Número]:[Tipo de Riesgo]],6,FALSE)</f>
        <v>Operativo</v>
      </c>
      <c r="D1715" s="119" t="s">
        <v>55</v>
      </c>
      <c r="E1715" s="120" t="s">
        <v>670</v>
      </c>
      <c r="F1715" s="395"/>
      <c r="G1715" s="389" t="s">
        <v>285</v>
      </c>
      <c r="H1715" s="396"/>
      <c r="I1715" s="232"/>
      <c r="J1715" s="232"/>
      <c r="K1715" s="232"/>
      <c r="L1715" s="232"/>
      <c r="M1715" s="232"/>
      <c r="N1715" s="232"/>
      <c r="O1715" s="232"/>
      <c r="P1715" s="123">
        <f t="shared" si="108"/>
        <v>0</v>
      </c>
      <c r="Q1715" s="208" t="str">
        <f t="shared" si="109"/>
        <v>Debil</v>
      </c>
      <c r="R1715" s="232" t="s">
        <v>562</v>
      </c>
      <c r="S1715" s="224" t="str">
        <f t="shared" si="110"/>
        <v>DebilDebil</v>
      </c>
      <c r="T1715" s="224">
        <f>IFERROR(VLOOKUP(S1715,'Tablas de calculos'!$AU$16:$AV$24,2,FALSE),"")</f>
        <v>9</v>
      </c>
      <c r="U1715" s="208" t="str">
        <f>IFERROR(VLOOKUP(T1715,'Tablas de calculos'!$AV$16:$AY$24,4),"")</f>
        <v>Débil</v>
      </c>
      <c r="V1715" s="232" t="s">
        <v>519</v>
      </c>
      <c r="W1715" s="232" t="s">
        <v>576</v>
      </c>
      <c r="X1715" s="123" t="str">
        <f t="shared" si="111"/>
        <v>DébilDébilNo disminuye</v>
      </c>
      <c r="Y1715" s="208" t="str">
        <f>IFERROR(VLOOKUP(X1715,'Tablas de calculos'!$AZ$4:$BE$11,5,FALSE),"")</f>
        <v/>
      </c>
      <c r="Z1715" s="208" t="str">
        <f>IFERROR(VLOOKUP(X1715,'Tablas de calculos'!$AZ$4:$BE$11,6,FALSE),"")</f>
        <v/>
      </c>
      <c r="AA1715" s="217" t="s">
        <v>824</v>
      </c>
    </row>
    <row r="1716" spans="1:27" ht="45" x14ac:dyDescent="0.25">
      <c r="A1716" s="232" t="s">
        <v>114</v>
      </c>
      <c r="B1716" s="61">
        <v>50</v>
      </c>
      <c r="C1716" s="205" t="str">
        <f>+VLOOKUP(Tabla9[[#This Row],[Cod. Riesgo]],Tabla_Riesgos[[Número]:[Tipo de Riesgo]],6,FALSE)</f>
        <v>Operativo</v>
      </c>
      <c r="D1716" s="119" t="s">
        <v>55</v>
      </c>
      <c r="E1716" s="120" t="s">
        <v>670</v>
      </c>
      <c r="F1716" s="395"/>
      <c r="G1716" s="389" t="s">
        <v>231</v>
      </c>
      <c r="H1716" s="396"/>
      <c r="I1716" s="232"/>
      <c r="J1716" s="232"/>
      <c r="K1716" s="232"/>
      <c r="L1716" s="232"/>
      <c r="M1716" s="232"/>
      <c r="N1716" s="232"/>
      <c r="O1716" s="232"/>
      <c r="P1716" s="123">
        <f t="shared" si="108"/>
        <v>0</v>
      </c>
      <c r="Q1716" s="208" t="str">
        <f t="shared" si="109"/>
        <v>Debil</v>
      </c>
      <c r="R1716" s="232" t="s">
        <v>562</v>
      </c>
      <c r="S1716" s="224" t="str">
        <f t="shared" si="110"/>
        <v>DebilDebil</v>
      </c>
      <c r="T1716" s="224">
        <f>IFERROR(VLOOKUP(S1716,'Tablas de calculos'!$AU$16:$AV$24,2,FALSE),"")</f>
        <v>9</v>
      </c>
      <c r="U1716" s="208" t="str">
        <f>IFERROR(VLOOKUP(T1716,'Tablas de calculos'!$AV$16:$AY$24,4),"")</f>
        <v>Débil</v>
      </c>
      <c r="V1716" s="232" t="s">
        <v>519</v>
      </c>
      <c r="W1716" s="232" t="s">
        <v>576</v>
      </c>
      <c r="X1716" s="123" t="str">
        <f t="shared" si="111"/>
        <v>DébilDébilNo disminuye</v>
      </c>
      <c r="Y1716" s="208" t="str">
        <f>IFERROR(VLOOKUP(X1716,'Tablas de calculos'!$AZ$4:$BE$11,5,FALSE),"")</f>
        <v/>
      </c>
      <c r="Z1716" s="208" t="str">
        <f>IFERROR(VLOOKUP(X1716,'Tablas de calculos'!$AZ$4:$BE$11,6,FALSE),"")</f>
        <v/>
      </c>
      <c r="AA1716" s="217" t="s">
        <v>824</v>
      </c>
    </row>
    <row r="1717" spans="1:27" ht="45" x14ac:dyDescent="0.25">
      <c r="A1717" s="232" t="s">
        <v>114</v>
      </c>
      <c r="B1717" s="61">
        <v>50</v>
      </c>
      <c r="C1717" s="205" t="str">
        <f>+VLOOKUP(Tabla9[[#This Row],[Cod. Riesgo]],Tabla_Riesgos[[Número]:[Tipo de Riesgo]],6,FALSE)</f>
        <v>Operativo</v>
      </c>
      <c r="D1717" s="119" t="s">
        <v>55</v>
      </c>
      <c r="E1717" s="120" t="s">
        <v>670</v>
      </c>
      <c r="F1717" s="395"/>
      <c r="G1717" s="389" t="s">
        <v>189</v>
      </c>
      <c r="H1717" s="396"/>
      <c r="I1717" s="232"/>
      <c r="J1717" s="232"/>
      <c r="K1717" s="232"/>
      <c r="L1717" s="232"/>
      <c r="M1717" s="232"/>
      <c r="N1717" s="232"/>
      <c r="O1717" s="232"/>
      <c r="P1717" s="123">
        <f t="shared" si="108"/>
        <v>0</v>
      </c>
      <c r="Q1717" s="208" t="str">
        <f t="shared" si="109"/>
        <v>Debil</v>
      </c>
      <c r="R1717" s="232" t="s">
        <v>562</v>
      </c>
      <c r="S1717" s="224" t="str">
        <f t="shared" si="110"/>
        <v>DebilDebil</v>
      </c>
      <c r="T1717" s="224">
        <f>IFERROR(VLOOKUP(S1717,'Tablas de calculos'!$AU$16:$AV$24,2,FALSE),"")</f>
        <v>9</v>
      </c>
      <c r="U1717" s="208" t="str">
        <f>IFERROR(VLOOKUP(T1717,'Tablas de calculos'!$AV$16:$AY$24,4),"")</f>
        <v>Débil</v>
      </c>
      <c r="V1717" s="232" t="s">
        <v>519</v>
      </c>
      <c r="W1717" s="232" t="s">
        <v>576</v>
      </c>
      <c r="X1717" s="123" t="str">
        <f t="shared" si="111"/>
        <v>DébilDébilNo disminuye</v>
      </c>
      <c r="Y1717" s="208" t="str">
        <f>IFERROR(VLOOKUP(X1717,'Tablas de calculos'!$AZ$4:$BE$11,5,FALSE),"")</f>
        <v/>
      </c>
      <c r="Z1717" s="208" t="str">
        <f>IFERROR(VLOOKUP(X1717,'Tablas de calculos'!$AZ$4:$BE$11,6,FALSE),"")</f>
        <v/>
      </c>
      <c r="AA1717" s="217" t="s">
        <v>824</v>
      </c>
    </row>
    <row r="1718" spans="1:27" ht="60" x14ac:dyDescent="0.25">
      <c r="A1718" s="232" t="s">
        <v>114</v>
      </c>
      <c r="B1718" s="61">
        <v>50</v>
      </c>
      <c r="C1718" s="205" t="str">
        <f>+VLOOKUP(Tabla9[[#This Row],[Cod. Riesgo]],Tabla_Riesgos[[Número]:[Tipo de Riesgo]],6,FALSE)</f>
        <v>Operativo</v>
      </c>
      <c r="D1718" s="119" t="s">
        <v>55</v>
      </c>
      <c r="E1718" s="120" t="s">
        <v>670</v>
      </c>
      <c r="F1718" s="395"/>
      <c r="G1718" s="389" t="s">
        <v>221</v>
      </c>
      <c r="H1718" s="396"/>
      <c r="I1718" s="232"/>
      <c r="J1718" s="232"/>
      <c r="K1718" s="232"/>
      <c r="L1718" s="232"/>
      <c r="M1718" s="232"/>
      <c r="N1718" s="232"/>
      <c r="O1718" s="232"/>
      <c r="P1718" s="123">
        <f t="shared" si="108"/>
        <v>0</v>
      </c>
      <c r="Q1718" s="208" t="str">
        <f t="shared" si="109"/>
        <v>Debil</v>
      </c>
      <c r="R1718" s="232" t="s">
        <v>562</v>
      </c>
      <c r="S1718" s="224" t="str">
        <f t="shared" si="110"/>
        <v>DebilDebil</v>
      </c>
      <c r="T1718" s="224">
        <f>IFERROR(VLOOKUP(S1718,'Tablas de calculos'!$AU$16:$AV$24,2,FALSE),"")</f>
        <v>9</v>
      </c>
      <c r="U1718" s="208" t="str">
        <f>IFERROR(VLOOKUP(T1718,'Tablas de calculos'!$AV$16:$AY$24,4),"")</f>
        <v>Débil</v>
      </c>
      <c r="V1718" s="232" t="s">
        <v>519</v>
      </c>
      <c r="W1718" s="232" t="s">
        <v>576</v>
      </c>
      <c r="X1718" s="123" t="str">
        <f t="shared" si="111"/>
        <v>DébilDébilNo disminuye</v>
      </c>
      <c r="Y1718" s="208" t="str">
        <f>IFERROR(VLOOKUP(X1718,'Tablas de calculos'!$AZ$4:$BE$11,5,FALSE),"")</f>
        <v/>
      </c>
      <c r="Z1718" s="208" t="str">
        <f>IFERROR(VLOOKUP(X1718,'Tablas de calculos'!$AZ$4:$BE$11,6,FALSE),"")</f>
        <v/>
      </c>
      <c r="AA1718" s="217" t="s">
        <v>824</v>
      </c>
    </row>
    <row r="1719" spans="1:27" ht="60" x14ac:dyDescent="0.25">
      <c r="A1719" s="232" t="s">
        <v>114</v>
      </c>
      <c r="B1719" s="61">
        <v>51</v>
      </c>
      <c r="C1719" s="205" t="str">
        <f>+VLOOKUP(Tabla9[[#This Row],[Cod. Riesgo]],Tabla_Riesgos[[Número]:[Tipo de Riesgo]],6,FALSE)</f>
        <v>Operativo</v>
      </c>
      <c r="D1719" s="119" t="s">
        <v>55</v>
      </c>
      <c r="E1719" s="120" t="s">
        <v>671</v>
      </c>
      <c r="F1719" s="395"/>
      <c r="G1719" s="389" t="s">
        <v>286</v>
      </c>
      <c r="H1719" s="396"/>
      <c r="I1719" s="232"/>
      <c r="J1719" s="232"/>
      <c r="K1719" s="232"/>
      <c r="L1719" s="232"/>
      <c r="M1719" s="232"/>
      <c r="N1719" s="232"/>
      <c r="O1719" s="232"/>
      <c r="P1719" s="123">
        <f t="shared" si="108"/>
        <v>0</v>
      </c>
      <c r="Q1719" s="208" t="str">
        <f t="shared" si="109"/>
        <v>Debil</v>
      </c>
      <c r="R1719" s="232" t="s">
        <v>562</v>
      </c>
      <c r="S1719" s="224" t="str">
        <f t="shared" si="110"/>
        <v>DebilDebil</v>
      </c>
      <c r="T1719" s="224">
        <f>IFERROR(VLOOKUP(S1719,'Tablas de calculos'!$AU$16:$AV$24,2,FALSE),"")</f>
        <v>9</v>
      </c>
      <c r="U1719" s="208" t="str">
        <f>IFERROR(VLOOKUP(T1719,'Tablas de calculos'!$AV$16:$AY$24,4),"")</f>
        <v>Débil</v>
      </c>
      <c r="V1719" s="232" t="s">
        <v>519</v>
      </c>
      <c r="W1719" s="232" t="s">
        <v>576</v>
      </c>
      <c r="X1719" s="123" t="str">
        <f t="shared" si="111"/>
        <v>DébilDébilNo disminuye</v>
      </c>
      <c r="Y1719" s="208" t="str">
        <f>IFERROR(VLOOKUP(X1719,'Tablas de calculos'!$AZ$4:$BE$11,5,FALSE),"")</f>
        <v/>
      </c>
      <c r="Z1719" s="208" t="str">
        <f>IFERROR(VLOOKUP(X1719,'Tablas de calculos'!$AZ$4:$BE$11,6,FALSE),"")</f>
        <v/>
      </c>
      <c r="AA1719" s="217" t="s">
        <v>824</v>
      </c>
    </row>
    <row r="1720" spans="1:27" ht="120" x14ac:dyDescent="0.25">
      <c r="A1720" s="232" t="s">
        <v>114</v>
      </c>
      <c r="B1720" s="61">
        <v>52</v>
      </c>
      <c r="C1720" s="205" t="str">
        <f>+VLOOKUP(Tabla9[[#This Row],[Cod. Riesgo]],Tabla_Riesgos[[Número]:[Tipo de Riesgo]],6,FALSE)</f>
        <v>Operativo</v>
      </c>
      <c r="D1720" s="119" t="s">
        <v>55</v>
      </c>
      <c r="E1720" s="120" t="s">
        <v>56</v>
      </c>
      <c r="F1720" s="395"/>
      <c r="G1720" s="389" t="s">
        <v>287</v>
      </c>
      <c r="H1720" s="396"/>
      <c r="I1720" s="232"/>
      <c r="J1720" s="232"/>
      <c r="K1720" s="232"/>
      <c r="L1720" s="232"/>
      <c r="M1720" s="232"/>
      <c r="N1720" s="232"/>
      <c r="O1720" s="232"/>
      <c r="P1720" s="123">
        <f t="shared" si="108"/>
        <v>0</v>
      </c>
      <c r="Q1720" s="208" t="str">
        <f t="shared" si="109"/>
        <v>Debil</v>
      </c>
      <c r="R1720" s="232" t="s">
        <v>562</v>
      </c>
      <c r="S1720" s="224" t="str">
        <f t="shared" si="110"/>
        <v>DebilDebil</v>
      </c>
      <c r="T1720" s="224">
        <f>IFERROR(VLOOKUP(S1720,'Tablas de calculos'!$AU$16:$AV$24,2,FALSE),"")</f>
        <v>9</v>
      </c>
      <c r="U1720" s="208" t="str">
        <f>IFERROR(VLOOKUP(T1720,'Tablas de calculos'!$AV$16:$AY$24,4),"")</f>
        <v>Débil</v>
      </c>
      <c r="V1720" s="232" t="s">
        <v>519</v>
      </c>
      <c r="W1720" s="232" t="s">
        <v>576</v>
      </c>
      <c r="X1720" s="123" t="str">
        <f t="shared" si="111"/>
        <v>DébilDébilNo disminuye</v>
      </c>
      <c r="Y1720" s="208" t="str">
        <f>IFERROR(VLOOKUP(X1720,'Tablas de calculos'!$AZ$4:$BE$11,5,FALSE),"")</f>
        <v/>
      </c>
      <c r="Z1720" s="208" t="str">
        <f>IFERROR(VLOOKUP(X1720,'Tablas de calculos'!$AZ$4:$BE$11,6,FALSE),"")</f>
        <v/>
      </c>
      <c r="AA1720" s="217" t="s">
        <v>824</v>
      </c>
    </row>
    <row r="1721" spans="1:27" ht="105" x14ac:dyDescent="0.25">
      <c r="A1721" s="232" t="s">
        <v>114</v>
      </c>
      <c r="B1721" s="61">
        <v>53</v>
      </c>
      <c r="C1721" s="205" t="str">
        <f>+VLOOKUP(Tabla9[[#This Row],[Cod. Riesgo]],Tabla_Riesgos[[Número]:[Tipo de Riesgo]],6,FALSE)</f>
        <v>Seguridad de la Información</v>
      </c>
      <c r="D1721" s="119" t="s">
        <v>57</v>
      </c>
      <c r="E1721" s="120" t="s">
        <v>58</v>
      </c>
      <c r="F1721" s="395"/>
      <c r="G1721" s="389" t="s">
        <v>288</v>
      </c>
      <c r="H1721" s="396"/>
      <c r="I1721" s="232"/>
      <c r="J1721" s="232"/>
      <c r="K1721" s="232"/>
      <c r="L1721" s="232"/>
      <c r="M1721" s="232"/>
      <c r="N1721" s="232"/>
      <c r="O1721" s="232"/>
      <c r="P1721" s="123">
        <f t="shared" si="108"/>
        <v>0</v>
      </c>
      <c r="Q1721" s="208" t="str">
        <f t="shared" si="109"/>
        <v>Debil</v>
      </c>
      <c r="R1721" s="232" t="s">
        <v>562</v>
      </c>
      <c r="S1721" s="224" t="str">
        <f t="shared" si="110"/>
        <v>DebilDebil</v>
      </c>
      <c r="T1721" s="224">
        <f>IFERROR(VLOOKUP(S1721,'Tablas de calculos'!$AU$16:$AV$24,2,FALSE),"")</f>
        <v>9</v>
      </c>
      <c r="U1721" s="208" t="str">
        <f>IFERROR(VLOOKUP(T1721,'Tablas de calculos'!$AV$16:$AY$24,4),"")</f>
        <v>Débil</v>
      </c>
      <c r="V1721" s="232" t="s">
        <v>519</v>
      </c>
      <c r="W1721" s="232" t="s">
        <v>576</v>
      </c>
      <c r="X1721" s="123" t="str">
        <f t="shared" si="111"/>
        <v>DébilDébilNo disminuye</v>
      </c>
      <c r="Y1721" s="208" t="str">
        <f>IFERROR(VLOOKUP(X1721,'Tablas de calculos'!$AZ$4:$BE$11,5,FALSE),"")</f>
        <v/>
      </c>
      <c r="Z1721" s="208" t="str">
        <f>IFERROR(VLOOKUP(X1721,'Tablas de calculos'!$AZ$4:$BE$11,6,FALSE),"")</f>
        <v/>
      </c>
      <c r="AA1721" s="217" t="s">
        <v>824</v>
      </c>
    </row>
    <row r="1722" spans="1:27" ht="165" x14ac:dyDescent="0.25">
      <c r="A1722" s="232" t="s">
        <v>114</v>
      </c>
      <c r="B1722" s="61">
        <v>54</v>
      </c>
      <c r="C1722" s="205" t="str">
        <f>+VLOOKUP(Tabla9[[#This Row],[Cod. Riesgo]],Tabla_Riesgos[[Número]:[Tipo de Riesgo]],6,FALSE)</f>
        <v>Operativo</v>
      </c>
      <c r="D1722" s="119" t="s">
        <v>57</v>
      </c>
      <c r="E1722" s="120" t="s">
        <v>59</v>
      </c>
      <c r="F1722" s="395"/>
      <c r="G1722" s="389" t="s">
        <v>289</v>
      </c>
      <c r="H1722" s="396"/>
      <c r="I1722" s="232"/>
      <c r="J1722" s="232"/>
      <c r="K1722" s="232"/>
      <c r="L1722" s="232"/>
      <c r="M1722" s="232"/>
      <c r="N1722" s="232"/>
      <c r="O1722" s="232"/>
      <c r="P1722" s="123">
        <f t="shared" si="108"/>
        <v>0</v>
      </c>
      <c r="Q1722" s="208" t="str">
        <f t="shared" si="109"/>
        <v>Debil</v>
      </c>
      <c r="R1722" s="232" t="s">
        <v>562</v>
      </c>
      <c r="S1722" s="224" t="str">
        <f t="shared" si="110"/>
        <v>DebilDebil</v>
      </c>
      <c r="T1722" s="224">
        <f>IFERROR(VLOOKUP(S1722,'Tablas de calculos'!$AU$16:$AV$24,2,FALSE),"")</f>
        <v>9</v>
      </c>
      <c r="U1722" s="208" t="str">
        <f>IFERROR(VLOOKUP(T1722,'Tablas de calculos'!$AV$16:$AY$24,4),"")</f>
        <v>Débil</v>
      </c>
      <c r="V1722" s="232" t="s">
        <v>519</v>
      </c>
      <c r="W1722" s="232" t="s">
        <v>576</v>
      </c>
      <c r="X1722" s="123" t="str">
        <f t="shared" si="111"/>
        <v>DébilDébilNo disminuye</v>
      </c>
      <c r="Y1722" s="208" t="str">
        <f>IFERROR(VLOOKUP(X1722,'Tablas de calculos'!$AZ$4:$BE$11,5,FALSE),"")</f>
        <v/>
      </c>
      <c r="Z1722" s="208" t="str">
        <f>IFERROR(VLOOKUP(X1722,'Tablas de calculos'!$AZ$4:$BE$11,6,FALSE),"")</f>
        <v/>
      </c>
      <c r="AA1722" s="217" t="s">
        <v>824</v>
      </c>
    </row>
    <row r="1723" spans="1:27" ht="120" x14ac:dyDescent="0.25">
      <c r="A1723" s="232" t="s">
        <v>114</v>
      </c>
      <c r="B1723" s="61">
        <v>54</v>
      </c>
      <c r="C1723" s="205" t="str">
        <f>+VLOOKUP(Tabla9[[#This Row],[Cod. Riesgo]],Tabla_Riesgos[[Número]:[Tipo de Riesgo]],6,FALSE)</f>
        <v>Operativo</v>
      </c>
      <c r="D1723" s="119" t="s">
        <v>57</v>
      </c>
      <c r="E1723" s="120" t="s">
        <v>59</v>
      </c>
      <c r="F1723" s="395"/>
      <c r="G1723" s="389" t="s">
        <v>290</v>
      </c>
      <c r="H1723" s="396"/>
      <c r="I1723" s="232"/>
      <c r="J1723" s="232"/>
      <c r="K1723" s="232"/>
      <c r="L1723" s="232"/>
      <c r="M1723" s="232"/>
      <c r="N1723" s="232"/>
      <c r="O1723" s="232"/>
      <c r="P1723" s="123">
        <f t="shared" si="108"/>
        <v>0</v>
      </c>
      <c r="Q1723" s="208" t="str">
        <f t="shared" si="109"/>
        <v>Debil</v>
      </c>
      <c r="R1723" s="232" t="s">
        <v>562</v>
      </c>
      <c r="S1723" s="224" t="str">
        <f t="shared" si="110"/>
        <v>DebilDebil</v>
      </c>
      <c r="T1723" s="224">
        <f>IFERROR(VLOOKUP(S1723,'Tablas de calculos'!$AU$16:$AV$24,2,FALSE),"")</f>
        <v>9</v>
      </c>
      <c r="U1723" s="208" t="str">
        <f>IFERROR(VLOOKUP(T1723,'Tablas de calculos'!$AV$16:$AY$24,4),"")</f>
        <v>Débil</v>
      </c>
      <c r="V1723" s="232" t="s">
        <v>519</v>
      </c>
      <c r="W1723" s="232" t="s">
        <v>576</v>
      </c>
      <c r="X1723" s="123" t="str">
        <f t="shared" si="111"/>
        <v>DébilDébilNo disminuye</v>
      </c>
      <c r="Y1723" s="208" t="str">
        <f>IFERROR(VLOOKUP(X1723,'Tablas de calculos'!$AZ$4:$BE$11,5,FALSE),"")</f>
        <v/>
      </c>
      <c r="Z1723" s="208" t="str">
        <f>IFERROR(VLOOKUP(X1723,'Tablas de calculos'!$AZ$4:$BE$11,6,FALSE),"")</f>
        <v/>
      </c>
      <c r="AA1723" s="217" t="s">
        <v>824</v>
      </c>
    </row>
    <row r="1724" spans="1:27" ht="75" x14ac:dyDescent="0.25">
      <c r="A1724" s="232" t="s">
        <v>114</v>
      </c>
      <c r="B1724" s="61">
        <v>55</v>
      </c>
      <c r="C1724" s="205" t="str">
        <f>+VLOOKUP(Tabla9[[#This Row],[Cod. Riesgo]],Tabla_Riesgos[[Número]:[Tipo de Riesgo]],6,FALSE)</f>
        <v>Operativo</v>
      </c>
      <c r="D1724" s="119" t="s">
        <v>60</v>
      </c>
      <c r="E1724" s="120" t="s">
        <v>61</v>
      </c>
      <c r="F1724" s="395"/>
      <c r="G1724" s="389" t="s">
        <v>291</v>
      </c>
      <c r="H1724" s="396"/>
      <c r="I1724" s="232"/>
      <c r="J1724" s="232"/>
      <c r="K1724" s="232"/>
      <c r="L1724" s="232"/>
      <c r="M1724" s="232"/>
      <c r="N1724" s="232"/>
      <c r="O1724" s="232"/>
      <c r="P1724" s="123">
        <f t="shared" si="108"/>
        <v>0</v>
      </c>
      <c r="Q1724" s="208" t="str">
        <f t="shared" si="109"/>
        <v>Debil</v>
      </c>
      <c r="R1724" s="232" t="s">
        <v>562</v>
      </c>
      <c r="S1724" s="224" t="str">
        <f t="shared" si="110"/>
        <v>DebilDebil</v>
      </c>
      <c r="T1724" s="224">
        <f>IFERROR(VLOOKUP(S1724,'Tablas de calculos'!$AU$16:$AV$24,2,FALSE),"")</f>
        <v>9</v>
      </c>
      <c r="U1724" s="208" t="str">
        <f>IFERROR(VLOOKUP(T1724,'Tablas de calculos'!$AV$16:$AY$24,4),"")</f>
        <v>Débil</v>
      </c>
      <c r="V1724" s="232" t="s">
        <v>519</v>
      </c>
      <c r="W1724" s="232" t="s">
        <v>576</v>
      </c>
      <c r="X1724" s="123" t="str">
        <f t="shared" si="111"/>
        <v>DébilDébilNo disminuye</v>
      </c>
      <c r="Y1724" s="208" t="str">
        <f>IFERROR(VLOOKUP(X1724,'Tablas de calculos'!$AZ$4:$BE$11,5,FALSE),"")</f>
        <v/>
      </c>
      <c r="Z1724" s="208" t="str">
        <f>IFERROR(VLOOKUP(X1724,'Tablas de calculos'!$AZ$4:$BE$11,6,FALSE),"")</f>
        <v/>
      </c>
      <c r="AA1724" s="217" t="s">
        <v>824</v>
      </c>
    </row>
    <row r="1725" spans="1:27" ht="90" x14ac:dyDescent="0.25">
      <c r="A1725" s="232" t="s">
        <v>114</v>
      </c>
      <c r="B1725" s="61">
        <v>56</v>
      </c>
      <c r="C1725" s="205" t="str">
        <f>+VLOOKUP(Tabla9[[#This Row],[Cod. Riesgo]],Tabla_Riesgos[[Número]:[Tipo de Riesgo]],6,FALSE)</f>
        <v>Operativo</v>
      </c>
      <c r="D1725" s="119" t="s">
        <v>60</v>
      </c>
      <c r="E1725" s="120" t="s">
        <v>64</v>
      </c>
      <c r="F1725" s="395"/>
      <c r="G1725" s="390" t="s">
        <v>292</v>
      </c>
      <c r="H1725" s="397"/>
      <c r="I1725" s="398"/>
      <c r="J1725" s="232"/>
      <c r="K1725" s="232"/>
      <c r="L1725" s="232"/>
      <c r="M1725" s="232"/>
      <c r="N1725" s="232"/>
      <c r="O1725" s="232"/>
      <c r="P1725" s="123">
        <f t="shared" si="108"/>
        <v>0</v>
      </c>
      <c r="Q1725" s="208" t="str">
        <f t="shared" si="109"/>
        <v>Debil</v>
      </c>
      <c r="R1725" s="232" t="s">
        <v>562</v>
      </c>
      <c r="S1725" s="224" t="str">
        <f t="shared" si="110"/>
        <v>DebilDebil</v>
      </c>
      <c r="T1725" s="224">
        <f>IFERROR(VLOOKUP(S1725,'Tablas de calculos'!$AU$16:$AV$24,2,FALSE),"")</f>
        <v>9</v>
      </c>
      <c r="U1725" s="208" t="str">
        <f>IFERROR(VLOOKUP(T1725,'Tablas de calculos'!$AV$16:$AY$24,4),"")</f>
        <v>Débil</v>
      </c>
      <c r="V1725" s="232" t="s">
        <v>519</v>
      </c>
      <c r="W1725" s="232" t="s">
        <v>576</v>
      </c>
      <c r="X1725" s="123" t="str">
        <f t="shared" si="111"/>
        <v>DébilDébilNo disminuye</v>
      </c>
      <c r="Y1725" s="208" t="str">
        <f>IFERROR(VLOOKUP(X1725,'Tablas de calculos'!$AZ$4:$BE$11,5,FALSE),"")</f>
        <v/>
      </c>
      <c r="Z1725" s="208" t="str">
        <f>IFERROR(VLOOKUP(X1725,'Tablas de calculos'!$AZ$4:$BE$11,6,FALSE),"")</f>
        <v/>
      </c>
      <c r="AA1725" s="217" t="s">
        <v>824</v>
      </c>
    </row>
    <row r="1726" spans="1:27" ht="105" x14ac:dyDescent="0.25">
      <c r="A1726" s="232" t="s">
        <v>114</v>
      </c>
      <c r="B1726" s="61">
        <v>57</v>
      </c>
      <c r="C1726" s="205" t="str">
        <f>+VLOOKUP(Tabla9[[#This Row],[Cod. Riesgo]],Tabla_Riesgos[[Número]:[Tipo de Riesgo]],6,FALSE)</f>
        <v>Operativo</v>
      </c>
      <c r="D1726" s="119" t="s">
        <v>66</v>
      </c>
      <c r="E1726" s="120" t="s">
        <v>67</v>
      </c>
      <c r="F1726" s="395"/>
      <c r="G1726" s="390" t="s">
        <v>293</v>
      </c>
      <c r="H1726" s="397"/>
      <c r="I1726" s="398"/>
      <c r="J1726" s="232"/>
      <c r="K1726" s="232"/>
      <c r="L1726" s="232"/>
      <c r="M1726" s="232"/>
      <c r="N1726" s="232"/>
      <c r="O1726" s="232"/>
      <c r="P1726" s="123">
        <f t="shared" si="108"/>
        <v>0</v>
      </c>
      <c r="Q1726" s="208" t="str">
        <f t="shared" si="109"/>
        <v>Debil</v>
      </c>
      <c r="R1726" s="232" t="s">
        <v>562</v>
      </c>
      <c r="S1726" s="224" t="str">
        <f t="shared" si="110"/>
        <v>DebilDebil</v>
      </c>
      <c r="T1726" s="224">
        <f>IFERROR(VLOOKUP(S1726,'Tablas de calculos'!$AU$16:$AV$24,2,FALSE),"")</f>
        <v>9</v>
      </c>
      <c r="U1726" s="208" t="str">
        <f>IFERROR(VLOOKUP(T1726,'Tablas de calculos'!$AV$16:$AY$24,4),"")</f>
        <v>Débil</v>
      </c>
      <c r="V1726" s="232" t="s">
        <v>519</v>
      </c>
      <c r="W1726" s="232" t="s">
        <v>576</v>
      </c>
      <c r="X1726" s="123" t="str">
        <f t="shared" si="111"/>
        <v>DébilDébilNo disminuye</v>
      </c>
      <c r="Y1726" s="208" t="str">
        <f>IFERROR(VLOOKUP(X1726,'Tablas de calculos'!$AZ$4:$BE$11,5,FALSE),"")</f>
        <v/>
      </c>
      <c r="Z1726" s="208" t="str">
        <f>IFERROR(VLOOKUP(X1726,'Tablas de calculos'!$AZ$4:$BE$11,6,FALSE),"")</f>
        <v/>
      </c>
      <c r="AA1726" s="217" t="s">
        <v>824</v>
      </c>
    </row>
    <row r="1727" spans="1:27" ht="75" x14ac:dyDescent="0.25">
      <c r="A1727" s="232" t="s">
        <v>114</v>
      </c>
      <c r="B1727" s="61">
        <v>57</v>
      </c>
      <c r="C1727" s="205" t="str">
        <f>+VLOOKUP(Tabla9[[#This Row],[Cod. Riesgo]],Tabla_Riesgos[[Número]:[Tipo de Riesgo]],6,FALSE)</f>
        <v>Operativo</v>
      </c>
      <c r="D1727" s="119" t="s">
        <v>66</v>
      </c>
      <c r="E1727" s="120" t="s">
        <v>67</v>
      </c>
      <c r="F1727" s="395"/>
      <c r="G1727" s="390" t="s">
        <v>294</v>
      </c>
      <c r="H1727" s="397"/>
      <c r="I1727" s="398"/>
      <c r="J1727" s="232"/>
      <c r="K1727" s="232"/>
      <c r="L1727" s="232"/>
      <c r="M1727" s="232"/>
      <c r="N1727" s="232"/>
      <c r="O1727" s="232"/>
      <c r="P1727" s="123">
        <f t="shared" si="108"/>
        <v>0</v>
      </c>
      <c r="Q1727" s="208" t="str">
        <f t="shared" si="109"/>
        <v>Debil</v>
      </c>
      <c r="R1727" s="232" t="s">
        <v>562</v>
      </c>
      <c r="S1727" s="224" t="str">
        <f t="shared" si="110"/>
        <v>DebilDebil</v>
      </c>
      <c r="T1727" s="224">
        <f>IFERROR(VLOOKUP(S1727,'Tablas de calculos'!$AU$16:$AV$24,2,FALSE),"")</f>
        <v>9</v>
      </c>
      <c r="U1727" s="208" t="str">
        <f>IFERROR(VLOOKUP(T1727,'Tablas de calculos'!$AV$16:$AY$24,4),"")</f>
        <v>Débil</v>
      </c>
      <c r="V1727" s="232" t="s">
        <v>519</v>
      </c>
      <c r="W1727" s="232" t="s">
        <v>576</v>
      </c>
      <c r="X1727" s="123" t="str">
        <f t="shared" si="111"/>
        <v>DébilDébilNo disminuye</v>
      </c>
      <c r="Y1727" s="208" t="str">
        <f>IFERROR(VLOOKUP(X1727,'Tablas de calculos'!$AZ$4:$BE$11,5,FALSE),"")</f>
        <v/>
      </c>
      <c r="Z1727" s="208" t="str">
        <f>IFERROR(VLOOKUP(X1727,'Tablas de calculos'!$AZ$4:$BE$11,6,FALSE),"")</f>
        <v/>
      </c>
      <c r="AA1727" s="217" t="s">
        <v>824</v>
      </c>
    </row>
    <row r="1728" spans="1:27" ht="45" x14ac:dyDescent="0.25">
      <c r="A1728" s="232" t="s">
        <v>114</v>
      </c>
      <c r="B1728" s="61">
        <v>57</v>
      </c>
      <c r="C1728" s="205" t="str">
        <f>+VLOOKUP(Tabla9[[#This Row],[Cod. Riesgo]],Tabla_Riesgos[[Número]:[Tipo de Riesgo]],6,FALSE)</f>
        <v>Operativo</v>
      </c>
      <c r="D1728" s="119" t="s">
        <v>66</v>
      </c>
      <c r="E1728" s="120" t="s">
        <v>67</v>
      </c>
      <c r="F1728" s="395"/>
      <c r="G1728" s="390" t="s">
        <v>295</v>
      </c>
      <c r="H1728" s="397"/>
      <c r="I1728" s="398"/>
      <c r="J1728" s="232"/>
      <c r="K1728" s="232"/>
      <c r="L1728" s="232"/>
      <c r="M1728" s="232"/>
      <c r="N1728" s="232"/>
      <c r="O1728" s="232"/>
      <c r="P1728" s="123">
        <f t="shared" si="108"/>
        <v>0</v>
      </c>
      <c r="Q1728" s="208" t="str">
        <f t="shared" si="109"/>
        <v>Debil</v>
      </c>
      <c r="R1728" s="232" t="s">
        <v>562</v>
      </c>
      <c r="S1728" s="224" t="str">
        <f t="shared" si="110"/>
        <v>DebilDebil</v>
      </c>
      <c r="T1728" s="224">
        <f>IFERROR(VLOOKUP(S1728,'Tablas de calculos'!$AU$16:$AV$24,2,FALSE),"")</f>
        <v>9</v>
      </c>
      <c r="U1728" s="208" t="str">
        <f>IFERROR(VLOOKUP(T1728,'Tablas de calculos'!$AV$16:$AY$24,4),"")</f>
        <v>Débil</v>
      </c>
      <c r="V1728" s="232" t="s">
        <v>519</v>
      </c>
      <c r="W1728" s="232" t="s">
        <v>576</v>
      </c>
      <c r="X1728" s="123" t="str">
        <f t="shared" si="111"/>
        <v>DébilDébilNo disminuye</v>
      </c>
      <c r="Y1728" s="208" t="str">
        <f>IFERROR(VLOOKUP(X1728,'Tablas de calculos'!$AZ$4:$BE$11,5,FALSE),"")</f>
        <v/>
      </c>
      <c r="Z1728" s="208" t="str">
        <f>IFERROR(VLOOKUP(X1728,'Tablas de calculos'!$AZ$4:$BE$11,6,FALSE),"")</f>
        <v/>
      </c>
      <c r="AA1728" s="217" t="s">
        <v>824</v>
      </c>
    </row>
    <row r="1729" spans="1:27" ht="105" x14ac:dyDescent="0.25">
      <c r="A1729" s="232" t="s">
        <v>114</v>
      </c>
      <c r="B1729" s="61">
        <v>58</v>
      </c>
      <c r="C1729" s="205" t="str">
        <f>+VLOOKUP(Tabla9[[#This Row],[Cod. Riesgo]],Tabla_Riesgos[[Número]:[Tipo de Riesgo]],6,FALSE)</f>
        <v>Operativo</v>
      </c>
      <c r="D1729" s="119" t="s">
        <v>66</v>
      </c>
      <c r="E1729" s="120" t="s">
        <v>68</v>
      </c>
      <c r="F1729" s="395"/>
      <c r="G1729" s="390" t="s">
        <v>296</v>
      </c>
      <c r="H1729" s="397"/>
      <c r="I1729" s="398"/>
      <c r="J1729" s="398"/>
      <c r="K1729" s="398"/>
      <c r="L1729" s="398"/>
      <c r="M1729" s="398"/>
      <c r="N1729" s="398"/>
      <c r="O1729" s="398"/>
      <c r="P1729" s="123">
        <f t="shared" si="108"/>
        <v>0</v>
      </c>
      <c r="Q1729" s="208" t="str">
        <f t="shared" si="109"/>
        <v>Debil</v>
      </c>
      <c r="R1729" s="232" t="s">
        <v>562</v>
      </c>
      <c r="S1729" s="224" t="str">
        <f t="shared" si="110"/>
        <v>DebilDebil</v>
      </c>
      <c r="T1729" s="224">
        <f>IFERROR(VLOOKUP(S1729,'Tablas de calculos'!$AU$16:$AV$24,2,FALSE),"")</f>
        <v>9</v>
      </c>
      <c r="U1729" s="208" t="str">
        <f>IFERROR(VLOOKUP(T1729,'Tablas de calculos'!$AV$16:$AY$24,4),"")</f>
        <v>Débil</v>
      </c>
      <c r="V1729" s="232" t="s">
        <v>519</v>
      </c>
      <c r="W1729" s="232" t="s">
        <v>576</v>
      </c>
      <c r="X1729" s="123" t="str">
        <f t="shared" si="111"/>
        <v>DébilDébilNo disminuye</v>
      </c>
      <c r="Y1729" s="208" t="str">
        <f>IFERROR(VLOOKUP(X1729,'Tablas de calculos'!$AZ$4:$BE$11,5,FALSE),"")</f>
        <v/>
      </c>
      <c r="Z1729" s="208" t="str">
        <f>IFERROR(VLOOKUP(X1729,'Tablas de calculos'!$AZ$4:$BE$11,6,FALSE),"")</f>
        <v/>
      </c>
      <c r="AA1729" s="217" t="s">
        <v>824</v>
      </c>
    </row>
    <row r="1730" spans="1:27" ht="75" x14ac:dyDescent="0.25">
      <c r="A1730" s="232" t="s">
        <v>114</v>
      </c>
      <c r="B1730" s="61">
        <v>59</v>
      </c>
      <c r="C1730" s="205" t="str">
        <f>+VLOOKUP(Tabla9[[#This Row],[Cod. Riesgo]],Tabla_Riesgos[[Número]:[Tipo de Riesgo]],6,FALSE)</f>
        <v>Operativo</v>
      </c>
      <c r="D1730" s="119" t="s">
        <v>66</v>
      </c>
      <c r="E1730" s="120" t="s">
        <v>71</v>
      </c>
      <c r="F1730" s="390"/>
      <c r="G1730" s="394" t="s">
        <v>297</v>
      </c>
      <c r="H1730" s="399"/>
      <c r="I1730" s="399"/>
      <c r="J1730" s="400"/>
      <c r="K1730" s="400"/>
      <c r="L1730" s="400"/>
      <c r="M1730" s="400"/>
      <c r="N1730" s="400"/>
      <c r="O1730" s="400"/>
      <c r="P1730" s="123">
        <f t="shared" si="108"/>
        <v>0</v>
      </c>
      <c r="Q1730" s="208" t="str">
        <f t="shared" si="109"/>
        <v>Debil</v>
      </c>
      <c r="R1730" s="244" t="s">
        <v>562</v>
      </c>
      <c r="S1730" s="224" t="str">
        <f t="shared" si="110"/>
        <v>DebilDebil</v>
      </c>
      <c r="T1730" s="224">
        <f>IFERROR(VLOOKUP(S1730,'Tablas de calculos'!$AU$16:$AV$24,2,FALSE),"")</f>
        <v>9</v>
      </c>
      <c r="U1730" s="208" t="str">
        <f>IFERROR(VLOOKUP(T1730,'Tablas de calculos'!$AV$16:$AY$24,4),"")</f>
        <v>Débil</v>
      </c>
      <c r="V1730" s="244" t="s">
        <v>519</v>
      </c>
      <c r="W1730" s="244" t="s">
        <v>576</v>
      </c>
      <c r="X1730" s="123" t="str">
        <f t="shared" si="111"/>
        <v>DébilDébilNo disminuye</v>
      </c>
      <c r="Y1730" s="208" t="str">
        <f>IFERROR(VLOOKUP(X1730,'Tablas de calculos'!$AZ$4:$BE$11,5,FALSE),"")</f>
        <v/>
      </c>
      <c r="Z1730" s="208" t="str">
        <f>IFERROR(VLOOKUP(X1730,'Tablas de calculos'!$AZ$4:$BE$11,6,FALSE),"")</f>
        <v/>
      </c>
      <c r="AA1730" s="217" t="s">
        <v>824</v>
      </c>
    </row>
    <row r="1731" spans="1:27" ht="45" x14ac:dyDescent="0.25">
      <c r="A1731" s="232" t="s">
        <v>114</v>
      </c>
      <c r="B1731" s="61">
        <v>59</v>
      </c>
      <c r="C1731" s="205" t="str">
        <f>+VLOOKUP(Tabla9[[#This Row],[Cod. Riesgo]],Tabla_Riesgos[[Número]:[Tipo de Riesgo]],6,FALSE)</f>
        <v>Operativo</v>
      </c>
      <c r="D1731" s="119" t="s">
        <v>66</v>
      </c>
      <c r="E1731" s="120" t="s">
        <v>71</v>
      </c>
      <c r="F1731" s="395"/>
      <c r="G1731" s="389" t="s">
        <v>298</v>
      </c>
      <c r="H1731" s="396"/>
      <c r="I1731" s="232"/>
      <c r="J1731" s="232"/>
      <c r="K1731" s="232"/>
      <c r="L1731" s="232"/>
      <c r="M1731" s="232"/>
      <c r="N1731" s="232"/>
      <c r="O1731" s="232"/>
      <c r="P1731" s="123">
        <f t="shared" si="108"/>
        <v>0</v>
      </c>
      <c r="Q1731" s="208" t="str">
        <f t="shared" si="109"/>
        <v>Debil</v>
      </c>
      <c r="R1731" s="232" t="s">
        <v>562</v>
      </c>
      <c r="S1731" s="224" t="str">
        <f t="shared" si="110"/>
        <v>DebilDebil</v>
      </c>
      <c r="T1731" s="224">
        <f>IFERROR(VLOOKUP(S1731,'Tablas de calculos'!$AU$16:$AV$24,2,FALSE),"")</f>
        <v>9</v>
      </c>
      <c r="U1731" s="208" t="str">
        <f>IFERROR(VLOOKUP(T1731,'Tablas de calculos'!$AV$16:$AY$24,4),"")</f>
        <v>Débil</v>
      </c>
      <c r="V1731" s="232" t="s">
        <v>519</v>
      </c>
      <c r="W1731" s="232" t="s">
        <v>576</v>
      </c>
      <c r="X1731" s="123" t="str">
        <f t="shared" si="111"/>
        <v>DébilDébilNo disminuye</v>
      </c>
      <c r="Y1731" s="208" t="str">
        <f>IFERROR(VLOOKUP(X1731,'Tablas de calculos'!$AZ$4:$BE$11,5,FALSE),"")</f>
        <v/>
      </c>
      <c r="Z1731" s="208" t="str">
        <f>IFERROR(VLOOKUP(X1731,'Tablas de calculos'!$AZ$4:$BE$11,6,FALSE),"")</f>
        <v/>
      </c>
      <c r="AA1731" s="217" t="s">
        <v>824</v>
      </c>
    </row>
    <row r="1732" spans="1:27" ht="105" x14ac:dyDescent="0.25">
      <c r="A1732" s="232" t="s">
        <v>114</v>
      </c>
      <c r="B1732" s="61">
        <v>59</v>
      </c>
      <c r="C1732" s="205" t="str">
        <f>+VLOOKUP(Tabla9[[#This Row],[Cod. Riesgo]],Tabla_Riesgos[[Número]:[Tipo de Riesgo]],6,FALSE)</f>
        <v>Operativo</v>
      </c>
      <c r="D1732" s="119" t="s">
        <v>66</v>
      </c>
      <c r="E1732" s="120" t="s">
        <v>71</v>
      </c>
      <c r="F1732" s="395"/>
      <c r="G1732" s="389" t="s">
        <v>299</v>
      </c>
      <c r="H1732" s="396"/>
      <c r="I1732" s="232"/>
      <c r="J1732" s="232"/>
      <c r="K1732" s="232"/>
      <c r="L1732" s="232"/>
      <c r="M1732" s="232"/>
      <c r="N1732" s="232"/>
      <c r="O1732" s="232"/>
      <c r="P1732" s="123">
        <f t="shared" si="108"/>
        <v>0</v>
      </c>
      <c r="Q1732" s="208" t="str">
        <f t="shared" si="109"/>
        <v>Debil</v>
      </c>
      <c r="R1732" s="232" t="s">
        <v>562</v>
      </c>
      <c r="S1732" s="224" t="str">
        <f t="shared" si="110"/>
        <v>DebilDebil</v>
      </c>
      <c r="T1732" s="224">
        <f>IFERROR(VLOOKUP(S1732,'Tablas de calculos'!$AU$16:$AV$24,2,FALSE),"")</f>
        <v>9</v>
      </c>
      <c r="U1732" s="208" t="str">
        <f>IFERROR(VLOOKUP(T1732,'Tablas de calculos'!$AV$16:$AY$24,4),"")</f>
        <v>Débil</v>
      </c>
      <c r="V1732" s="232" t="s">
        <v>519</v>
      </c>
      <c r="W1732" s="232" t="s">
        <v>576</v>
      </c>
      <c r="X1732" s="123" t="str">
        <f t="shared" si="111"/>
        <v>DébilDébilNo disminuye</v>
      </c>
      <c r="Y1732" s="208" t="str">
        <f>IFERROR(VLOOKUP(X1732,'Tablas de calculos'!$AZ$4:$BE$11,5,FALSE),"")</f>
        <v/>
      </c>
      <c r="Z1732" s="208" t="str">
        <f>IFERROR(VLOOKUP(X1732,'Tablas de calculos'!$AZ$4:$BE$11,6,FALSE),"")</f>
        <v/>
      </c>
      <c r="AA1732" s="217" t="s">
        <v>824</v>
      </c>
    </row>
    <row r="1733" spans="1:27" ht="45" x14ac:dyDescent="0.25">
      <c r="A1733" s="232" t="s">
        <v>114</v>
      </c>
      <c r="B1733" s="61">
        <v>60</v>
      </c>
      <c r="C1733" s="205" t="str">
        <f>+VLOOKUP(Tabla9[[#This Row],[Cod. Riesgo]],Tabla_Riesgos[[Número]:[Tipo de Riesgo]],6,FALSE)</f>
        <v>Operativo</v>
      </c>
      <c r="D1733" s="119" t="s">
        <v>66</v>
      </c>
      <c r="E1733" s="120" t="s">
        <v>72</v>
      </c>
      <c r="F1733" s="395"/>
      <c r="G1733" s="389" t="s">
        <v>300</v>
      </c>
      <c r="H1733" s="396"/>
      <c r="I1733" s="232"/>
      <c r="J1733" s="232"/>
      <c r="K1733" s="232"/>
      <c r="L1733" s="232"/>
      <c r="M1733" s="232"/>
      <c r="N1733" s="232"/>
      <c r="O1733" s="232"/>
      <c r="P1733" s="123">
        <f t="shared" ref="P1733:P1796" si="112">IFERROR(IF(I1733="Asignado",15,0)+IF(J1733="Adecuado",15,0)+IF(K1733="Oportuna",15,0)+IF(L1733="Prevenir",15,0)+IF(L1733="Detectar",10,0)+IF(M1733="Confiable",15,0)+IF(N1733="Se investigan y resuelven oportunamente",15,0)+IF(O1733="Completa",10,0)+IF(O1733="Incompleta",5,0),"")</f>
        <v>0</v>
      </c>
      <c r="Q1733" s="208" t="str">
        <f t="shared" ref="Q1733:Q1796" si="113">IF(P1733&lt;86,"Debil",IF(P1733&lt;96,"Moderado","Fuerte"))</f>
        <v>Debil</v>
      </c>
      <c r="R1733" s="232" t="s">
        <v>562</v>
      </c>
      <c r="S1733" s="224" t="str">
        <f t="shared" ref="S1733:S1796" si="114">_xlfn.CONCAT(Q1733,R1733)</f>
        <v>DebilDebil</v>
      </c>
      <c r="T1733" s="224">
        <f>IFERROR(VLOOKUP(S1733,'Tablas de calculos'!$AU$16:$AV$24,2,FALSE),"")</f>
        <v>9</v>
      </c>
      <c r="U1733" s="208" t="str">
        <f>IFERROR(VLOOKUP(T1733,'Tablas de calculos'!$AV$16:$AY$24,4),"")</f>
        <v>Débil</v>
      </c>
      <c r="V1733" s="232" t="s">
        <v>519</v>
      </c>
      <c r="W1733" s="232" t="s">
        <v>576</v>
      </c>
      <c r="X1733" s="123" t="str">
        <f t="shared" ref="X1733:X1796" si="115">CONCATENATE(U1733,V1733,W1733)</f>
        <v>DébilDébilNo disminuye</v>
      </c>
      <c r="Y1733" s="208" t="str">
        <f>IFERROR(VLOOKUP(X1733,'Tablas de calculos'!$AZ$4:$BE$11,5,FALSE),"")</f>
        <v/>
      </c>
      <c r="Z1733" s="208" t="str">
        <f>IFERROR(VLOOKUP(X1733,'Tablas de calculos'!$AZ$4:$BE$11,6,FALSE),"")</f>
        <v/>
      </c>
      <c r="AA1733" s="217" t="s">
        <v>824</v>
      </c>
    </row>
    <row r="1734" spans="1:27" ht="60" x14ac:dyDescent="0.25">
      <c r="A1734" s="232" t="s">
        <v>114</v>
      </c>
      <c r="B1734" s="61">
        <v>61</v>
      </c>
      <c r="C1734" s="205" t="str">
        <f>+VLOOKUP(Tabla9[[#This Row],[Cod. Riesgo]],Tabla_Riesgos[[Número]:[Tipo de Riesgo]],6,FALSE)</f>
        <v>Operativo</v>
      </c>
      <c r="D1734" s="119" t="s">
        <v>101</v>
      </c>
      <c r="E1734" s="120" t="s">
        <v>674</v>
      </c>
      <c r="F1734" s="395"/>
      <c r="G1734" s="389" t="s">
        <v>301</v>
      </c>
      <c r="H1734" s="396"/>
      <c r="I1734" s="232"/>
      <c r="J1734" s="232"/>
      <c r="K1734" s="232"/>
      <c r="L1734" s="232"/>
      <c r="M1734" s="232"/>
      <c r="N1734" s="232"/>
      <c r="O1734" s="232"/>
      <c r="P1734" s="123">
        <f t="shared" si="112"/>
        <v>0</v>
      </c>
      <c r="Q1734" s="208" t="str">
        <f t="shared" si="113"/>
        <v>Debil</v>
      </c>
      <c r="R1734" s="232" t="s">
        <v>562</v>
      </c>
      <c r="S1734" s="224" t="str">
        <f t="shared" si="114"/>
        <v>DebilDebil</v>
      </c>
      <c r="T1734" s="224">
        <f>IFERROR(VLOOKUP(S1734,'Tablas de calculos'!$AU$16:$AV$24,2,FALSE),"")</f>
        <v>9</v>
      </c>
      <c r="U1734" s="208" t="str">
        <f>IFERROR(VLOOKUP(T1734,'Tablas de calculos'!$AV$16:$AY$24,4),"")</f>
        <v>Débil</v>
      </c>
      <c r="V1734" s="232" t="s">
        <v>519</v>
      </c>
      <c r="W1734" s="232" t="s">
        <v>576</v>
      </c>
      <c r="X1734" s="123" t="str">
        <f t="shared" si="115"/>
        <v>DébilDébilNo disminuye</v>
      </c>
      <c r="Y1734" s="208" t="str">
        <f>IFERROR(VLOOKUP(X1734,'Tablas de calculos'!$AZ$4:$BE$11,5,FALSE),"")</f>
        <v/>
      </c>
      <c r="Z1734" s="208" t="str">
        <f>IFERROR(VLOOKUP(X1734,'Tablas de calculos'!$AZ$4:$BE$11,6,FALSE),"")</f>
        <v/>
      </c>
      <c r="AA1734" s="217" t="s">
        <v>824</v>
      </c>
    </row>
    <row r="1735" spans="1:27" ht="105" x14ac:dyDescent="0.25">
      <c r="A1735" s="232" t="s">
        <v>114</v>
      </c>
      <c r="B1735" s="61">
        <v>61</v>
      </c>
      <c r="C1735" s="205" t="str">
        <f>+VLOOKUP(Tabla9[[#This Row],[Cod. Riesgo]],Tabla_Riesgos[[Número]:[Tipo de Riesgo]],6,FALSE)</f>
        <v>Operativo</v>
      </c>
      <c r="D1735" s="119" t="s">
        <v>101</v>
      </c>
      <c r="E1735" s="120" t="s">
        <v>674</v>
      </c>
      <c r="F1735" s="395"/>
      <c r="G1735" s="389" t="s">
        <v>302</v>
      </c>
      <c r="H1735" s="396"/>
      <c r="I1735" s="232"/>
      <c r="J1735" s="232"/>
      <c r="K1735" s="232"/>
      <c r="L1735" s="232"/>
      <c r="M1735" s="232"/>
      <c r="N1735" s="232"/>
      <c r="O1735" s="232"/>
      <c r="P1735" s="123">
        <f t="shared" si="112"/>
        <v>0</v>
      </c>
      <c r="Q1735" s="208" t="str">
        <f t="shared" si="113"/>
        <v>Debil</v>
      </c>
      <c r="R1735" s="232" t="s">
        <v>562</v>
      </c>
      <c r="S1735" s="224" t="str">
        <f t="shared" si="114"/>
        <v>DebilDebil</v>
      </c>
      <c r="T1735" s="224">
        <f>IFERROR(VLOOKUP(S1735,'Tablas de calculos'!$AU$16:$AV$24,2,FALSE),"")</f>
        <v>9</v>
      </c>
      <c r="U1735" s="208" t="str">
        <f>IFERROR(VLOOKUP(T1735,'Tablas de calculos'!$AV$16:$AY$24,4),"")</f>
        <v>Débil</v>
      </c>
      <c r="V1735" s="232" t="s">
        <v>519</v>
      </c>
      <c r="W1735" s="232" t="s">
        <v>576</v>
      </c>
      <c r="X1735" s="123" t="str">
        <f t="shared" si="115"/>
        <v>DébilDébilNo disminuye</v>
      </c>
      <c r="Y1735" s="208" t="str">
        <f>IFERROR(VLOOKUP(X1735,'Tablas de calculos'!$AZ$4:$BE$11,5,FALSE),"")</f>
        <v/>
      </c>
      <c r="Z1735" s="208" t="str">
        <f>IFERROR(VLOOKUP(X1735,'Tablas de calculos'!$AZ$4:$BE$11,6,FALSE),"")</f>
        <v/>
      </c>
      <c r="AA1735" s="217" t="s">
        <v>824</v>
      </c>
    </row>
    <row r="1736" spans="1:27" ht="75" x14ac:dyDescent="0.25">
      <c r="A1736" s="232" t="s">
        <v>114</v>
      </c>
      <c r="B1736" s="61">
        <v>61</v>
      </c>
      <c r="C1736" s="205" t="str">
        <f>+VLOOKUP(Tabla9[[#This Row],[Cod. Riesgo]],Tabla_Riesgos[[Número]:[Tipo de Riesgo]],6,FALSE)</f>
        <v>Operativo</v>
      </c>
      <c r="D1736" s="119" t="s">
        <v>101</v>
      </c>
      <c r="E1736" s="120" t="s">
        <v>674</v>
      </c>
      <c r="F1736" s="395"/>
      <c r="G1736" s="389" t="s">
        <v>303</v>
      </c>
      <c r="H1736" s="396"/>
      <c r="I1736" s="232"/>
      <c r="J1736" s="232"/>
      <c r="K1736" s="232"/>
      <c r="L1736" s="232"/>
      <c r="M1736" s="232"/>
      <c r="N1736" s="232"/>
      <c r="O1736" s="232"/>
      <c r="P1736" s="123">
        <f t="shared" si="112"/>
        <v>0</v>
      </c>
      <c r="Q1736" s="208" t="str">
        <f t="shared" si="113"/>
        <v>Debil</v>
      </c>
      <c r="R1736" s="232" t="s">
        <v>562</v>
      </c>
      <c r="S1736" s="224" t="str">
        <f t="shared" si="114"/>
        <v>DebilDebil</v>
      </c>
      <c r="T1736" s="224">
        <f>IFERROR(VLOOKUP(S1736,'Tablas de calculos'!$AU$16:$AV$24,2,FALSE),"")</f>
        <v>9</v>
      </c>
      <c r="U1736" s="208" t="str">
        <f>IFERROR(VLOOKUP(T1736,'Tablas de calculos'!$AV$16:$AY$24,4),"")</f>
        <v>Débil</v>
      </c>
      <c r="V1736" s="232" t="s">
        <v>519</v>
      </c>
      <c r="W1736" s="232" t="s">
        <v>576</v>
      </c>
      <c r="X1736" s="123" t="str">
        <f t="shared" si="115"/>
        <v>DébilDébilNo disminuye</v>
      </c>
      <c r="Y1736" s="208" t="str">
        <f>IFERROR(VLOOKUP(X1736,'Tablas de calculos'!$AZ$4:$BE$11,5,FALSE),"")</f>
        <v/>
      </c>
      <c r="Z1736" s="208" t="str">
        <f>IFERROR(VLOOKUP(X1736,'Tablas de calculos'!$AZ$4:$BE$11,6,FALSE),"")</f>
        <v/>
      </c>
      <c r="AA1736" s="217" t="s">
        <v>824</v>
      </c>
    </row>
    <row r="1737" spans="1:27" ht="30" x14ac:dyDescent="0.25">
      <c r="A1737" s="232" t="s">
        <v>114</v>
      </c>
      <c r="B1737" s="61">
        <v>62</v>
      </c>
      <c r="C1737" s="205" t="str">
        <f>+VLOOKUP(Tabla9[[#This Row],[Cod. Riesgo]],Tabla_Riesgos[[Número]:[Tipo de Riesgo]],6,FALSE)</f>
        <v>Operativo</v>
      </c>
      <c r="D1737" s="119" t="s">
        <v>101</v>
      </c>
      <c r="E1737" s="120" t="s">
        <v>675</v>
      </c>
      <c r="F1737" s="395"/>
      <c r="G1737" s="389" t="s">
        <v>304</v>
      </c>
      <c r="H1737" s="396"/>
      <c r="I1737" s="232"/>
      <c r="J1737" s="232"/>
      <c r="K1737" s="232"/>
      <c r="L1737" s="232"/>
      <c r="M1737" s="232"/>
      <c r="N1737" s="232"/>
      <c r="O1737" s="232"/>
      <c r="P1737" s="123">
        <f t="shared" si="112"/>
        <v>0</v>
      </c>
      <c r="Q1737" s="208" t="str">
        <f t="shared" si="113"/>
        <v>Debil</v>
      </c>
      <c r="R1737" s="232" t="s">
        <v>562</v>
      </c>
      <c r="S1737" s="224" t="str">
        <f t="shared" si="114"/>
        <v>DebilDebil</v>
      </c>
      <c r="T1737" s="224">
        <f>IFERROR(VLOOKUP(S1737,'Tablas de calculos'!$AU$16:$AV$24,2,FALSE),"")</f>
        <v>9</v>
      </c>
      <c r="U1737" s="208" t="str">
        <f>IFERROR(VLOOKUP(T1737,'Tablas de calculos'!$AV$16:$AY$24,4),"")</f>
        <v>Débil</v>
      </c>
      <c r="V1737" s="232" t="s">
        <v>519</v>
      </c>
      <c r="W1737" s="232" t="s">
        <v>576</v>
      </c>
      <c r="X1737" s="123" t="str">
        <f t="shared" si="115"/>
        <v>DébilDébilNo disminuye</v>
      </c>
      <c r="Y1737" s="208" t="str">
        <f>IFERROR(VLOOKUP(X1737,'Tablas de calculos'!$AZ$4:$BE$11,5,FALSE),"")</f>
        <v/>
      </c>
      <c r="Z1737" s="208" t="str">
        <f>IFERROR(VLOOKUP(X1737,'Tablas de calculos'!$AZ$4:$BE$11,6,FALSE),"")</f>
        <v/>
      </c>
      <c r="AA1737" s="217" t="s">
        <v>824</v>
      </c>
    </row>
    <row r="1738" spans="1:27" ht="45" x14ac:dyDescent="0.25">
      <c r="A1738" s="232" t="s">
        <v>114</v>
      </c>
      <c r="B1738" s="61">
        <v>63</v>
      </c>
      <c r="C1738" s="205" t="str">
        <f>+VLOOKUP(Tabla9[[#This Row],[Cod. Riesgo]],Tabla_Riesgos[[Número]:[Tipo de Riesgo]],6,FALSE)</f>
        <v>Operativo</v>
      </c>
      <c r="D1738" s="119" t="s">
        <v>101</v>
      </c>
      <c r="E1738" s="120" t="s">
        <v>73</v>
      </c>
      <c r="F1738" s="395"/>
      <c r="G1738" s="389" t="s">
        <v>305</v>
      </c>
      <c r="H1738" s="396"/>
      <c r="I1738" s="232"/>
      <c r="J1738" s="232"/>
      <c r="K1738" s="232"/>
      <c r="L1738" s="232"/>
      <c r="M1738" s="232"/>
      <c r="N1738" s="232"/>
      <c r="O1738" s="232"/>
      <c r="P1738" s="123">
        <f t="shared" si="112"/>
        <v>0</v>
      </c>
      <c r="Q1738" s="208" t="str">
        <f t="shared" si="113"/>
        <v>Debil</v>
      </c>
      <c r="R1738" s="232" t="s">
        <v>562</v>
      </c>
      <c r="S1738" s="224" t="str">
        <f t="shared" si="114"/>
        <v>DebilDebil</v>
      </c>
      <c r="T1738" s="224">
        <f>IFERROR(VLOOKUP(S1738,'Tablas de calculos'!$AU$16:$AV$24,2,FALSE),"")</f>
        <v>9</v>
      </c>
      <c r="U1738" s="208" t="str">
        <f>IFERROR(VLOOKUP(T1738,'Tablas de calculos'!$AV$16:$AY$24,4),"")</f>
        <v>Débil</v>
      </c>
      <c r="V1738" s="232" t="s">
        <v>519</v>
      </c>
      <c r="W1738" s="232" t="s">
        <v>576</v>
      </c>
      <c r="X1738" s="123" t="str">
        <f t="shared" si="115"/>
        <v>DébilDébilNo disminuye</v>
      </c>
      <c r="Y1738" s="208" t="str">
        <f>IFERROR(VLOOKUP(X1738,'Tablas de calculos'!$AZ$4:$BE$11,5,FALSE),"")</f>
        <v/>
      </c>
      <c r="Z1738" s="208" t="str">
        <f>IFERROR(VLOOKUP(X1738,'Tablas de calculos'!$AZ$4:$BE$11,6,FALSE),"")</f>
        <v/>
      </c>
      <c r="AA1738" s="217" t="s">
        <v>824</v>
      </c>
    </row>
    <row r="1739" spans="1:27" ht="60" x14ac:dyDescent="0.25">
      <c r="A1739" s="232" t="s">
        <v>114</v>
      </c>
      <c r="B1739" s="61">
        <v>64</v>
      </c>
      <c r="C1739" s="205" t="str">
        <f>+VLOOKUP(Tabla9[[#This Row],[Cod. Riesgo]],Tabla_Riesgos[[Número]:[Tipo de Riesgo]],6,FALSE)</f>
        <v>Operativo</v>
      </c>
      <c r="D1739" s="119" t="s">
        <v>76</v>
      </c>
      <c r="E1739" s="120" t="s">
        <v>77</v>
      </c>
      <c r="F1739" s="395"/>
      <c r="G1739" s="389" t="s">
        <v>306</v>
      </c>
      <c r="H1739" s="396"/>
      <c r="I1739" s="232"/>
      <c r="J1739" s="232"/>
      <c r="K1739" s="232"/>
      <c r="L1739" s="232"/>
      <c r="M1739" s="232"/>
      <c r="N1739" s="232"/>
      <c r="O1739" s="232"/>
      <c r="P1739" s="123">
        <f t="shared" si="112"/>
        <v>0</v>
      </c>
      <c r="Q1739" s="208" t="str">
        <f t="shared" si="113"/>
        <v>Debil</v>
      </c>
      <c r="R1739" s="232" t="s">
        <v>562</v>
      </c>
      <c r="S1739" s="224" t="str">
        <f t="shared" si="114"/>
        <v>DebilDebil</v>
      </c>
      <c r="T1739" s="224">
        <f>IFERROR(VLOOKUP(S1739,'Tablas de calculos'!$AU$16:$AV$24,2,FALSE),"")</f>
        <v>9</v>
      </c>
      <c r="U1739" s="208" t="str">
        <f>IFERROR(VLOOKUP(T1739,'Tablas de calculos'!$AV$16:$AY$24,4),"")</f>
        <v>Débil</v>
      </c>
      <c r="V1739" s="232" t="s">
        <v>519</v>
      </c>
      <c r="W1739" s="232" t="s">
        <v>576</v>
      </c>
      <c r="X1739" s="123" t="str">
        <f t="shared" si="115"/>
        <v>DébilDébilNo disminuye</v>
      </c>
      <c r="Y1739" s="208" t="str">
        <f>IFERROR(VLOOKUP(X1739,'Tablas de calculos'!$AZ$4:$BE$11,5,FALSE),"")</f>
        <v/>
      </c>
      <c r="Z1739" s="208" t="str">
        <f>IFERROR(VLOOKUP(X1739,'Tablas de calculos'!$AZ$4:$BE$11,6,FALSE),"")</f>
        <v/>
      </c>
      <c r="AA1739" s="217" t="s">
        <v>824</v>
      </c>
    </row>
    <row r="1740" spans="1:27" ht="75" x14ac:dyDescent="0.25">
      <c r="A1740" s="232" t="s">
        <v>114</v>
      </c>
      <c r="B1740" s="61">
        <v>65</v>
      </c>
      <c r="C1740" s="205" t="str">
        <f>+VLOOKUP(Tabla9[[#This Row],[Cod. Riesgo]],Tabla_Riesgos[[Número]:[Tipo de Riesgo]],6,FALSE)</f>
        <v>Operativo</v>
      </c>
      <c r="D1740" s="119" t="s">
        <v>76</v>
      </c>
      <c r="E1740" s="120" t="s">
        <v>78</v>
      </c>
      <c r="F1740" s="395"/>
      <c r="G1740" s="389" t="s">
        <v>307</v>
      </c>
      <c r="H1740" s="396"/>
      <c r="I1740" s="232"/>
      <c r="J1740" s="232"/>
      <c r="K1740" s="232"/>
      <c r="L1740" s="232"/>
      <c r="M1740" s="232"/>
      <c r="N1740" s="232"/>
      <c r="O1740" s="232"/>
      <c r="P1740" s="123">
        <f t="shared" si="112"/>
        <v>0</v>
      </c>
      <c r="Q1740" s="208" t="str">
        <f t="shared" si="113"/>
        <v>Debil</v>
      </c>
      <c r="R1740" s="232" t="s">
        <v>562</v>
      </c>
      <c r="S1740" s="224" t="str">
        <f t="shared" si="114"/>
        <v>DebilDebil</v>
      </c>
      <c r="T1740" s="224">
        <f>IFERROR(VLOOKUP(S1740,'Tablas de calculos'!$AU$16:$AV$24,2,FALSE),"")</f>
        <v>9</v>
      </c>
      <c r="U1740" s="208" t="str">
        <f>IFERROR(VLOOKUP(T1740,'Tablas de calculos'!$AV$16:$AY$24,4),"")</f>
        <v>Débil</v>
      </c>
      <c r="V1740" s="232" t="s">
        <v>519</v>
      </c>
      <c r="W1740" s="232" t="s">
        <v>576</v>
      </c>
      <c r="X1740" s="123" t="str">
        <f t="shared" si="115"/>
        <v>DébilDébilNo disminuye</v>
      </c>
      <c r="Y1740" s="208" t="str">
        <f>IFERROR(VLOOKUP(X1740,'Tablas de calculos'!$AZ$4:$BE$11,5,FALSE),"")</f>
        <v/>
      </c>
      <c r="Z1740" s="208" t="str">
        <f>IFERROR(VLOOKUP(X1740,'Tablas de calculos'!$AZ$4:$BE$11,6,FALSE),"")</f>
        <v/>
      </c>
      <c r="AA1740" s="217" t="s">
        <v>824</v>
      </c>
    </row>
    <row r="1741" spans="1:27" ht="75" x14ac:dyDescent="0.25">
      <c r="A1741" s="232" t="s">
        <v>114</v>
      </c>
      <c r="B1741" s="61">
        <v>65</v>
      </c>
      <c r="C1741" s="205" t="str">
        <f>+VLOOKUP(Tabla9[[#This Row],[Cod. Riesgo]],Tabla_Riesgos[[Número]:[Tipo de Riesgo]],6,FALSE)</f>
        <v>Operativo</v>
      </c>
      <c r="D1741" s="119" t="s">
        <v>76</v>
      </c>
      <c r="E1741" s="120" t="s">
        <v>78</v>
      </c>
      <c r="F1741" s="395"/>
      <c r="G1741" s="389" t="s">
        <v>308</v>
      </c>
      <c r="H1741" s="396"/>
      <c r="I1741" s="232"/>
      <c r="J1741" s="232"/>
      <c r="K1741" s="232"/>
      <c r="L1741" s="232"/>
      <c r="M1741" s="232"/>
      <c r="N1741" s="232"/>
      <c r="O1741" s="232"/>
      <c r="P1741" s="123">
        <f t="shared" si="112"/>
        <v>0</v>
      </c>
      <c r="Q1741" s="208" t="str">
        <f t="shared" si="113"/>
        <v>Debil</v>
      </c>
      <c r="R1741" s="232" t="s">
        <v>562</v>
      </c>
      <c r="S1741" s="224" t="str">
        <f t="shared" si="114"/>
        <v>DebilDebil</v>
      </c>
      <c r="T1741" s="224">
        <f>IFERROR(VLOOKUP(S1741,'Tablas de calculos'!$AU$16:$AV$24,2,FALSE),"")</f>
        <v>9</v>
      </c>
      <c r="U1741" s="208" t="str">
        <f>IFERROR(VLOOKUP(T1741,'Tablas de calculos'!$AV$16:$AY$24,4),"")</f>
        <v>Débil</v>
      </c>
      <c r="V1741" s="232" t="s">
        <v>519</v>
      </c>
      <c r="W1741" s="232" t="s">
        <v>576</v>
      </c>
      <c r="X1741" s="123" t="str">
        <f t="shared" si="115"/>
        <v>DébilDébilNo disminuye</v>
      </c>
      <c r="Y1741" s="208" t="str">
        <f>IFERROR(VLOOKUP(X1741,'Tablas de calculos'!$AZ$4:$BE$11,5,FALSE),"")</f>
        <v/>
      </c>
      <c r="Z1741" s="208" t="str">
        <f>IFERROR(VLOOKUP(X1741,'Tablas de calculos'!$AZ$4:$BE$11,6,FALSE),"")</f>
        <v/>
      </c>
      <c r="AA1741" s="217" t="s">
        <v>824</v>
      </c>
    </row>
    <row r="1742" spans="1:27" ht="60" x14ac:dyDescent="0.25">
      <c r="A1742" s="232" t="s">
        <v>114</v>
      </c>
      <c r="B1742" s="61">
        <v>65</v>
      </c>
      <c r="C1742" s="205" t="str">
        <f>+VLOOKUP(Tabla9[[#This Row],[Cod. Riesgo]],Tabla_Riesgos[[Número]:[Tipo de Riesgo]],6,FALSE)</f>
        <v>Operativo</v>
      </c>
      <c r="D1742" s="119" t="s">
        <v>76</v>
      </c>
      <c r="E1742" s="120" t="s">
        <v>78</v>
      </c>
      <c r="F1742" s="395"/>
      <c r="G1742" s="389" t="s">
        <v>309</v>
      </c>
      <c r="H1742" s="396"/>
      <c r="I1742" s="232"/>
      <c r="J1742" s="232"/>
      <c r="K1742" s="232"/>
      <c r="L1742" s="232"/>
      <c r="M1742" s="232"/>
      <c r="N1742" s="232"/>
      <c r="O1742" s="232"/>
      <c r="P1742" s="123">
        <f t="shared" si="112"/>
        <v>0</v>
      </c>
      <c r="Q1742" s="208" t="str">
        <f t="shared" si="113"/>
        <v>Debil</v>
      </c>
      <c r="R1742" s="232" t="s">
        <v>562</v>
      </c>
      <c r="S1742" s="224" t="str">
        <f t="shared" si="114"/>
        <v>DebilDebil</v>
      </c>
      <c r="T1742" s="224">
        <f>IFERROR(VLOOKUP(S1742,'Tablas de calculos'!$AU$16:$AV$24,2,FALSE),"")</f>
        <v>9</v>
      </c>
      <c r="U1742" s="208" t="str">
        <f>IFERROR(VLOOKUP(T1742,'Tablas de calculos'!$AV$16:$AY$24,4),"")</f>
        <v>Débil</v>
      </c>
      <c r="V1742" s="232" t="s">
        <v>519</v>
      </c>
      <c r="W1742" s="232" t="s">
        <v>576</v>
      </c>
      <c r="X1742" s="123" t="str">
        <f t="shared" si="115"/>
        <v>DébilDébilNo disminuye</v>
      </c>
      <c r="Y1742" s="208" t="str">
        <f>IFERROR(VLOOKUP(X1742,'Tablas de calculos'!$AZ$4:$BE$11,5,FALSE),"")</f>
        <v/>
      </c>
      <c r="Z1742" s="208" t="str">
        <f>IFERROR(VLOOKUP(X1742,'Tablas de calculos'!$AZ$4:$BE$11,6,FALSE),"")</f>
        <v/>
      </c>
      <c r="AA1742" s="217" t="s">
        <v>824</v>
      </c>
    </row>
    <row r="1743" spans="1:27" ht="60" x14ac:dyDescent="0.25">
      <c r="A1743" s="232" t="s">
        <v>114</v>
      </c>
      <c r="B1743" s="61">
        <v>66</v>
      </c>
      <c r="C1743" s="205" t="str">
        <f>+VLOOKUP(Tabla9[[#This Row],[Cod. Riesgo]],Tabla_Riesgos[[Número]:[Tipo de Riesgo]],6,FALSE)</f>
        <v>Operativo</v>
      </c>
      <c r="D1743" s="119" t="s">
        <v>76</v>
      </c>
      <c r="E1743" s="120" t="s">
        <v>79</v>
      </c>
      <c r="F1743" s="395"/>
      <c r="G1743" s="389" t="s">
        <v>310</v>
      </c>
      <c r="H1743" s="396"/>
      <c r="I1743" s="232"/>
      <c r="J1743" s="232"/>
      <c r="K1743" s="232"/>
      <c r="L1743" s="232"/>
      <c r="M1743" s="232"/>
      <c r="N1743" s="232"/>
      <c r="O1743" s="232"/>
      <c r="P1743" s="123">
        <f t="shared" si="112"/>
        <v>0</v>
      </c>
      <c r="Q1743" s="208" t="str">
        <f t="shared" si="113"/>
        <v>Debil</v>
      </c>
      <c r="R1743" s="232" t="s">
        <v>562</v>
      </c>
      <c r="S1743" s="224" t="str">
        <f t="shared" si="114"/>
        <v>DebilDebil</v>
      </c>
      <c r="T1743" s="224">
        <f>IFERROR(VLOOKUP(S1743,'Tablas de calculos'!$AU$16:$AV$24,2,FALSE),"")</f>
        <v>9</v>
      </c>
      <c r="U1743" s="208" t="str">
        <f>IFERROR(VLOOKUP(T1743,'Tablas de calculos'!$AV$16:$AY$24,4),"")</f>
        <v>Débil</v>
      </c>
      <c r="V1743" s="232" t="s">
        <v>519</v>
      </c>
      <c r="W1743" s="232" t="s">
        <v>576</v>
      </c>
      <c r="X1743" s="123" t="str">
        <f t="shared" si="115"/>
        <v>DébilDébilNo disminuye</v>
      </c>
      <c r="Y1743" s="208" t="str">
        <f>IFERROR(VLOOKUP(X1743,'Tablas de calculos'!$AZ$4:$BE$11,5,FALSE),"")</f>
        <v/>
      </c>
      <c r="Z1743" s="208" t="str">
        <f>IFERROR(VLOOKUP(X1743,'Tablas de calculos'!$AZ$4:$BE$11,6,FALSE),"")</f>
        <v/>
      </c>
      <c r="AA1743" s="217" t="s">
        <v>824</v>
      </c>
    </row>
    <row r="1744" spans="1:27" ht="105" x14ac:dyDescent="0.25">
      <c r="A1744" s="232" t="s">
        <v>114</v>
      </c>
      <c r="B1744" s="61">
        <v>67</v>
      </c>
      <c r="C1744" s="205" t="str">
        <f>+VLOOKUP(Tabla9[[#This Row],[Cod. Riesgo]],Tabla_Riesgos[[Número]:[Tipo de Riesgo]],6,FALSE)</f>
        <v>Seguridad de la Información</v>
      </c>
      <c r="D1744" s="119" t="s">
        <v>676</v>
      </c>
      <c r="E1744" s="120" t="s">
        <v>677</v>
      </c>
      <c r="F1744" s="395"/>
      <c r="G1744" s="389" t="s">
        <v>312</v>
      </c>
      <c r="H1744" s="396"/>
      <c r="I1744" s="232"/>
      <c r="J1744" s="232"/>
      <c r="K1744" s="232"/>
      <c r="L1744" s="232"/>
      <c r="M1744" s="232"/>
      <c r="N1744" s="232"/>
      <c r="O1744" s="232"/>
      <c r="P1744" s="123">
        <f t="shared" si="112"/>
        <v>0</v>
      </c>
      <c r="Q1744" s="208" t="str">
        <f t="shared" si="113"/>
        <v>Debil</v>
      </c>
      <c r="R1744" s="232" t="s">
        <v>562</v>
      </c>
      <c r="S1744" s="224" t="str">
        <f t="shared" si="114"/>
        <v>DebilDebil</v>
      </c>
      <c r="T1744" s="224">
        <f>IFERROR(VLOOKUP(S1744,'Tablas de calculos'!$AU$16:$AV$24,2,FALSE),"")</f>
        <v>9</v>
      </c>
      <c r="U1744" s="208" t="str">
        <f>IFERROR(VLOOKUP(T1744,'Tablas de calculos'!$AV$16:$AY$24,4),"")</f>
        <v>Débil</v>
      </c>
      <c r="V1744" s="232" t="s">
        <v>519</v>
      </c>
      <c r="W1744" s="232" t="s">
        <v>576</v>
      </c>
      <c r="X1744" s="123" t="str">
        <f t="shared" si="115"/>
        <v>DébilDébilNo disminuye</v>
      </c>
      <c r="Y1744" s="208" t="str">
        <f>IFERROR(VLOOKUP(X1744,'Tablas de calculos'!$AZ$4:$BE$11,5,FALSE),"")</f>
        <v/>
      </c>
      <c r="Z1744" s="208" t="str">
        <f>IFERROR(VLOOKUP(X1744,'Tablas de calculos'!$AZ$4:$BE$11,6,FALSE),"")</f>
        <v/>
      </c>
      <c r="AA1744" s="217" t="s">
        <v>824</v>
      </c>
    </row>
    <row r="1745" spans="1:27" ht="60" x14ac:dyDescent="0.25">
      <c r="A1745" s="232" t="s">
        <v>114</v>
      </c>
      <c r="B1745" s="61">
        <v>67</v>
      </c>
      <c r="C1745" s="205" t="str">
        <f>+VLOOKUP(Tabla9[[#This Row],[Cod. Riesgo]],Tabla_Riesgos[[Número]:[Tipo de Riesgo]],6,FALSE)</f>
        <v>Seguridad de la Información</v>
      </c>
      <c r="D1745" s="119" t="s">
        <v>676</v>
      </c>
      <c r="E1745" s="120" t="s">
        <v>677</v>
      </c>
      <c r="F1745" s="395"/>
      <c r="G1745" s="389" t="s">
        <v>314</v>
      </c>
      <c r="H1745" s="396"/>
      <c r="I1745" s="232"/>
      <c r="J1745" s="232"/>
      <c r="K1745" s="232"/>
      <c r="L1745" s="232"/>
      <c r="M1745" s="232"/>
      <c r="N1745" s="232"/>
      <c r="O1745" s="232"/>
      <c r="P1745" s="123">
        <f t="shared" si="112"/>
        <v>0</v>
      </c>
      <c r="Q1745" s="208" t="str">
        <f t="shared" si="113"/>
        <v>Debil</v>
      </c>
      <c r="R1745" s="232" t="s">
        <v>562</v>
      </c>
      <c r="S1745" s="224" t="str">
        <f t="shared" si="114"/>
        <v>DebilDebil</v>
      </c>
      <c r="T1745" s="224">
        <f>IFERROR(VLOOKUP(S1745,'Tablas de calculos'!$AU$16:$AV$24,2,FALSE),"")</f>
        <v>9</v>
      </c>
      <c r="U1745" s="208" t="str">
        <f>IFERROR(VLOOKUP(T1745,'Tablas de calculos'!$AV$16:$AY$24,4),"")</f>
        <v>Débil</v>
      </c>
      <c r="V1745" s="232" t="s">
        <v>519</v>
      </c>
      <c r="W1745" s="232" t="s">
        <v>576</v>
      </c>
      <c r="X1745" s="123" t="str">
        <f t="shared" si="115"/>
        <v>DébilDébilNo disminuye</v>
      </c>
      <c r="Y1745" s="208" t="str">
        <f>IFERROR(VLOOKUP(X1745,'Tablas de calculos'!$AZ$4:$BE$11,5,FALSE),"")</f>
        <v/>
      </c>
      <c r="Z1745" s="208" t="str">
        <f>IFERROR(VLOOKUP(X1745,'Tablas de calculos'!$AZ$4:$BE$11,6,FALSE),"")</f>
        <v/>
      </c>
      <c r="AA1745" s="217" t="s">
        <v>824</v>
      </c>
    </row>
    <row r="1746" spans="1:27" ht="60" x14ac:dyDescent="0.25">
      <c r="A1746" s="232" t="s">
        <v>114</v>
      </c>
      <c r="B1746" s="61">
        <v>67</v>
      </c>
      <c r="C1746" s="205" t="str">
        <f>+VLOOKUP(Tabla9[[#This Row],[Cod. Riesgo]],Tabla_Riesgos[[Número]:[Tipo de Riesgo]],6,FALSE)</f>
        <v>Seguridad de la Información</v>
      </c>
      <c r="D1746" s="119" t="s">
        <v>676</v>
      </c>
      <c r="E1746" s="120" t="s">
        <v>677</v>
      </c>
      <c r="F1746" s="395"/>
      <c r="G1746" s="389" t="s">
        <v>231</v>
      </c>
      <c r="H1746" s="396"/>
      <c r="I1746" s="232"/>
      <c r="J1746" s="232"/>
      <c r="K1746" s="232"/>
      <c r="L1746" s="232"/>
      <c r="M1746" s="232"/>
      <c r="N1746" s="232"/>
      <c r="O1746" s="232"/>
      <c r="P1746" s="123">
        <f t="shared" si="112"/>
        <v>0</v>
      </c>
      <c r="Q1746" s="208" t="str">
        <f t="shared" si="113"/>
        <v>Debil</v>
      </c>
      <c r="R1746" s="232" t="s">
        <v>562</v>
      </c>
      <c r="S1746" s="224" t="str">
        <f t="shared" si="114"/>
        <v>DebilDebil</v>
      </c>
      <c r="T1746" s="224">
        <f>IFERROR(VLOOKUP(S1746,'Tablas de calculos'!$AU$16:$AV$24,2,FALSE),"")</f>
        <v>9</v>
      </c>
      <c r="U1746" s="208" t="str">
        <f>IFERROR(VLOOKUP(T1746,'Tablas de calculos'!$AV$16:$AY$24,4),"")</f>
        <v>Débil</v>
      </c>
      <c r="V1746" s="232" t="s">
        <v>519</v>
      </c>
      <c r="W1746" s="232" t="s">
        <v>576</v>
      </c>
      <c r="X1746" s="123" t="str">
        <f t="shared" si="115"/>
        <v>DébilDébilNo disminuye</v>
      </c>
      <c r="Y1746" s="208" t="str">
        <f>IFERROR(VLOOKUP(X1746,'Tablas de calculos'!$AZ$4:$BE$11,5,FALSE),"")</f>
        <v/>
      </c>
      <c r="Z1746" s="208" t="str">
        <f>IFERROR(VLOOKUP(X1746,'Tablas de calculos'!$AZ$4:$BE$11,6,FALSE),"")</f>
        <v/>
      </c>
      <c r="AA1746" s="217" t="s">
        <v>824</v>
      </c>
    </row>
    <row r="1747" spans="1:27" ht="75" x14ac:dyDescent="0.25">
      <c r="A1747" s="232" t="s">
        <v>114</v>
      </c>
      <c r="B1747" s="61">
        <v>67</v>
      </c>
      <c r="C1747" s="205" t="str">
        <f>+VLOOKUP(Tabla9[[#This Row],[Cod. Riesgo]],Tabla_Riesgos[[Número]:[Tipo de Riesgo]],6,FALSE)</f>
        <v>Seguridad de la Información</v>
      </c>
      <c r="D1747" s="119" t="s">
        <v>676</v>
      </c>
      <c r="E1747" s="120" t="s">
        <v>677</v>
      </c>
      <c r="F1747" s="395"/>
      <c r="G1747" s="389" t="s">
        <v>317</v>
      </c>
      <c r="H1747" s="396"/>
      <c r="I1747" s="232"/>
      <c r="J1747" s="232"/>
      <c r="K1747" s="232"/>
      <c r="L1747" s="232"/>
      <c r="M1747" s="232"/>
      <c r="N1747" s="232"/>
      <c r="O1747" s="232"/>
      <c r="P1747" s="123">
        <f t="shared" si="112"/>
        <v>0</v>
      </c>
      <c r="Q1747" s="208" t="str">
        <f t="shared" si="113"/>
        <v>Debil</v>
      </c>
      <c r="R1747" s="232" t="s">
        <v>562</v>
      </c>
      <c r="S1747" s="224" t="str">
        <f t="shared" si="114"/>
        <v>DebilDebil</v>
      </c>
      <c r="T1747" s="224">
        <f>IFERROR(VLOOKUP(S1747,'Tablas de calculos'!$AU$16:$AV$24,2,FALSE),"")</f>
        <v>9</v>
      </c>
      <c r="U1747" s="208" t="str">
        <f>IFERROR(VLOOKUP(T1747,'Tablas de calculos'!$AV$16:$AY$24,4),"")</f>
        <v>Débil</v>
      </c>
      <c r="V1747" s="232" t="s">
        <v>519</v>
      </c>
      <c r="W1747" s="232" t="s">
        <v>576</v>
      </c>
      <c r="X1747" s="123" t="str">
        <f t="shared" si="115"/>
        <v>DébilDébilNo disminuye</v>
      </c>
      <c r="Y1747" s="208" t="str">
        <f>IFERROR(VLOOKUP(X1747,'Tablas de calculos'!$AZ$4:$BE$11,5,FALSE),"")</f>
        <v/>
      </c>
      <c r="Z1747" s="208" t="str">
        <f>IFERROR(VLOOKUP(X1747,'Tablas de calculos'!$AZ$4:$BE$11,6,FALSE),"")</f>
        <v/>
      </c>
      <c r="AA1747" s="217" t="s">
        <v>824</v>
      </c>
    </row>
    <row r="1748" spans="1:27" ht="45" x14ac:dyDescent="0.25">
      <c r="A1748" s="232" t="s">
        <v>114</v>
      </c>
      <c r="B1748" s="61">
        <v>68</v>
      </c>
      <c r="C1748" s="205" t="str">
        <f>+VLOOKUP(Tabla9[[#This Row],[Cod. Riesgo]],Tabla_Riesgos[[Número]:[Tipo de Riesgo]],6,FALSE)</f>
        <v>Seguridad de la Información</v>
      </c>
      <c r="D1748" s="119" t="s">
        <v>102</v>
      </c>
      <c r="E1748" s="120" t="s">
        <v>81</v>
      </c>
      <c r="F1748" s="395"/>
      <c r="G1748" s="389" t="s">
        <v>319</v>
      </c>
      <c r="H1748" s="396"/>
      <c r="I1748" s="232"/>
      <c r="J1748" s="232"/>
      <c r="K1748" s="232"/>
      <c r="L1748" s="232"/>
      <c r="M1748" s="232"/>
      <c r="N1748" s="232"/>
      <c r="O1748" s="232"/>
      <c r="P1748" s="123">
        <f t="shared" si="112"/>
        <v>0</v>
      </c>
      <c r="Q1748" s="208" t="str">
        <f t="shared" si="113"/>
        <v>Debil</v>
      </c>
      <c r="R1748" s="232" t="s">
        <v>562</v>
      </c>
      <c r="S1748" s="224" t="str">
        <f t="shared" si="114"/>
        <v>DebilDebil</v>
      </c>
      <c r="T1748" s="224">
        <f>IFERROR(VLOOKUP(S1748,'Tablas de calculos'!$AU$16:$AV$24,2,FALSE),"")</f>
        <v>9</v>
      </c>
      <c r="U1748" s="208" t="str">
        <f>IFERROR(VLOOKUP(T1748,'Tablas de calculos'!$AV$16:$AY$24,4),"")</f>
        <v>Débil</v>
      </c>
      <c r="V1748" s="232" t="s">
        <v>519</v>
      </c>
      <c r="W1748" s="232" t="s">
        <v>576</v>
      </c>
      <c r="X1748" s="123" t="str">
        <f t="shared" si="115"/>
        <v>DébilDébilNo disminuye</v>
      </c>
      <c r="Y1748" s="208" t="str">
        <f>IFERROR(VLOOKUP(X1748,'Tablas de calculos'!$AZ$4:$BE$11,5,FALSE),"")</f>
        <v/>
      </c>
      <c r="Z1748" s="208" t="str">
        <f>IFERROR(VLOOKUP(X1748,'Tablas de calculos'!$AZ$4:$BE$11,6,FALSE),"")</f>
        <v/>
      </c>
      <c r="AA1748" s="217" t="s">
        <v>824</v>
      </c>
    </row>
    <row r="1749" spans="1:27" ht="90" x14ac:dyDescent="0.25">
      <c r="A1749" s="232" t="s">
        <v>114</v>
      </c>
      <c r="B1749" s="61">
        <v>70</v>
      </c>
      <c r="C1749" s="205" t="str">
        <f>+VLOOKUP(Tabla9[[#This Row],[Cod. Riesgo]],Tabla_Riesgos[[Número]:[Tipo de Riesgo]],6,FALSE)</f>
        <v>Seguridad de la Información</v>
      </c>
      <c r="D1749" s="119" t="s">
        <v>102</v>
      </c>
      <c r="E1749" s="120" t="s">
        <v>678</v>
      </c>
      <c r="F1749" s="395"/>
      <c r="G1749" s="389" t="s">
        <v>321</v>
      </c>
      <c r="H1749" s="396"/>
      <c r="I1749" s="232"/>
      <c r="J1749" s="232"/>
      <c r="K1749" s="232"/>
      <c r="L1749" s="232"/>
      <c r="M1749" s="232"/>
      <c r="N1749" s="232"/>
      <c r="O1749" s="232"/>
      <c r="P1749" s="123">
        <f t="shared" si="112"/>
        <v>0</v>
      </c>
      <c r="Q1749" s="208" t="str">
        <f t="shared" si="113"/>
        <v>Debil</v>
      </c>
      <c r="R1749" s="232" t="s">
        <v>562</v>
      </c>
      <c r="S1749" s="224" t="str">
        <f t="shared" si="114"/>
        <v>DebilDebil</v>
      </c>
      <c r="T1749" s="224">
        <f>IFERROR(VLOOKUP(S1749,'Tablas de calculos'!$AU$16:$AV$24,2,FALSE),"")</f>
        <v>9</v>
      </c>
      <c r="U1749" s="208" t="str">
        <f>IFERROR(VLOOKUP(T1749,'Tablas de calculos'!$AV$16:$AY$24,4),"")</f>
        <v>Débil</v>
      </c>
      <c r="V1749" s="232" t="s">
        <v>519</v>
      </c>
      <c r="W1749" s="232" t="s">
        <v>576</v>
      </c>
      <c r="X1749" s="123" t="str">
        <f t="shared" si="115"/>
        <v>DébilDébilNo disminuye</v>
      </c>
      <c r="Y1749" s="208" t="str">
        <f>IFERROR(VLOOKUP(X1749,'Tablas de calculos'!$AZ$4:$BE$11,5,FALSE),"")</f>
        <v/>
      </c>
      <c r="Z1749" s="208" t="str">
        <f>IFERROR(VLOOKUP(X1749,'Tablas de calculos'!$AZ$4:$BE$11,6,FALSE),"")</f>
        <v/>
      </c>
      <c r="AA1749" s="217" t="s">
        <v>824</v>
      </c>
    </row>
    <row r="1750" spans="1:27" ht="60" x14ac:dyDescent="0.25">
      <c r="A1750" s="232" t="s">
        <v>114</v>
      </c>
      <c r="B1750" s="61">
        <v>70</v>
      </c>
      <c r="C1750" s="205" t="str">
        <f>+VLOOKUP(Tabla9[[#This Row],[Cod. Riesgo]],Tabla_Riesgos[[Número]:[Tipo de Riesgo]],6,FALSE)</f>
        <v>Seguridad de la Información</v>
      </c>
      <c r="D1750" s="119" t="s">
        <v>102</v>
      </c>
      <c r="E1750" s="120" t="s">
        <v>678</v>
      </c>
      <c r="F1750" s="395"/>
      <c r="G1750" s="389" t="s">
        <v>323</v>
      </c>
      <c r="H1750" s="396"/>
      <c r="I1750" s="232"/>
      <c r="J1750" s="232"/>
      <c r="K1750" s="232"/>
      <c r="L1750" s="232"/>
      <c r="M1750" s="232"/>
      <c r="N1750" s="232"/>
      <c r="O1750" s="232"/>
      <c r="P1750" s="123">
        <f t="shared" si="112"/>
        <v>0</v>
      </c>
      <c r="Q1750" s="208" t="str">
        <f t="shared" si="113"/>
        <v>Debil</v>
      </c>
      <c r="R1750" s="232" t="s">
        <v>562</v>
      </c>
      <c r="S1750" s="224" t="str">
        <f t="shared" si="114"/>
        <v>DebilDebil</v>
      </c>
      <c r="T1750" s="224">
        <f>IFERROR(VLOOKUP(S1750,'Tablas de calculos'!$AU$16:$AV$24,2,FALSE),"")</f>
        <v>9</v>
      </c>
      <c r="U1750" s="208" t="str">
        <f>IFERROR(VLOOKUP(T1750,'Tablas de calculos'!$AV$16:$AY$24,4),"")</f>
        <v>Débil</v>
      </c>
      <c r="V1750" s="232" t="s">
        <v>519</v>
      </c>
      <c r="W1750" s="232" t="s">
        <v>576</v>
      </c>
      <c r="X1750" s="123" t="str">
        <f t="shared" si="115"/>
        <v>DébilDébilNo disminuye</v>
      </c>
      <c r="Y1750" s="208" t="str">
        <f>IFERROR(VLOOKUP(X1750,'Tablas de calculos'!$AZ$4:$BE$11,5,FALSE),"")</f>
        <v/>
      </c>
      <c r="Z1750" s="208" t="str">
        <f>IFERROR(VLOOKUP(X1750,'Tablas de calculos'!$AZ$4:$BE$11,6,FALSE),"")</f>
        <v/>
      </c>
      <c r="AA1750" s="217" t="s">
        <v>824</v>
      </c>
    </row>
    <row r="1751" spans="1:27" ht="30" x14ac:dyDescent="0.25">
      <c r="A1751" s="232" t="s">
        <v>114</v>
      </c>
      <c r="B1751" s="61">
        <v>70</v>
      </c>
      <c r="C1751" s="205" t="str">
        <f>+VLOOKUP(Tabla9[[#This Row],[Cod. Riesgo]],Tabla_Riesgos[[Número]:[Tipo de Riesgo]],6,FALSE)</f>
        <v>Seguridad de la Información</v>
      </c>
      <c r="D1751" s="119" t="s">
        <v>102</v>
      </c>
      <c r="E1751" s="120" t="s">
        <v>678</v>
      </c>
      <c r="F1751" s="395"/>
      <c r="G1751" s="389" t="s">
        <v>325</v>
      </c>
      <c r="H1751" s="396"/>
      <c r="I1751" s="232"/>
      <c r="J1751" s="232"/>
      <c r="K1751" s="232"/>
      <c r="L1751" s="232"/>
      <c r="M1751" s="232"/>
      <c r="N1751" s="232"/>
      <c r="O1751" s="232"/>
      <c r="P1751" s="123">
        <f t="shared" si="112"/>
        <v>0</v>
      </c>
      <c r="Q1751" s="208" t="str">
        <f t="shared" si="113"/>
        <v>Debil</v>
      </c>
      <c r="R1751" s="232" t="s">
        <v>562</v>
      </c>
      <c r="S1751" s="224" t="str">
        <f t="shared" si="114"/>
        <v>DebilDebil</v>
      </c>
      <c r="T1751" s="224">
        <f>IFERROR(VLOOKUP(S1751,'Tablas de calculos'!$AU$16:$AV$24,2,FALSE),"")</f>
        <v>9</v>
      </c>
      <c r="U1751" s="208" t="str">
        <f>IFERROR(VLOOKUP(T1751,'Tablas de calculos'!$AV$16:$AY$24,4),"")</f>
        <v>Débil</v>
      </c>
      <c r="V1751" s="232" t="s">
        <v>519</v>
      </c>
      <c r="W1751" s="232" t="s">
        <v>576</v>
      </c>
      <c r="X1751" s="123" t="str">
        <f t="shared" si="115"/>
        <v>DébilDébilNo disminuye</v>
      </c>
      <c r="Y1751" s="208" t="str">
        <f>IFERROR(VLOOKUP(X1751,'Tablas de calculos'!$AZ$4:$BE$11,5,FALSE),"")</f>
        <v/>
      </c>
      <c r="Z1751" s="208" t="str">
        <f>IFERROR(VLOOKUP(X1751,'Tablas de calculos'!$AZ$4:$BE$11,6,FALSE),"")</f>
        <v/>
      </c>
      <c r="AA1751" s="217" t="s">
        <v>824</v>
      </c>
    </row>
    <row r="1752" spans="1:27" ht="30" x14ac:dyDescent="0.25">
      <c r="A1752" s="232" t="s">
        <v>114</v>
      </c>
      <c r="B1752" s="61">
        <v>70</v>
      </c>
      <c r="C1752" s="205" t="str">
        <f>+VLOOKUP(Tabla9[[#This Row],[Cod. Riesgo]],Tabla_Riesgos[[Número]:[Tipo de Riesgo]],6,FALSE)</f>
        <v>Seguridad de la Información</v>
      </c>
      <c r="D1752" s="119" t="s">
        <v>102</v>
      </c>
      <c r="E1752" s="120" t="s">
        <v>678</v>
      </c>
      <c r="F1752" s="395"/>
      <c r="G1752" s="389" t="s">
        <v>327</v>
      </c>
      <c r="H1752" s="396"/>
      <c r="I1752" s="232"/>
      <c r="J1752" s="232"/>
      <c r="K1752" s="232"/>
      <c r="L1752" s="232"/>
      <c r="M1752" s="232"/>
      <c r="N1752" s="232"/>
      <c r="O1752" s="232"/>
      <c r="P1752" s="123">
        <f t="shared" si="112"/>
        <v>0</v>
      </c>
      <c r="Q1752" s="208" t="str">
        <f t="shared" si="113"/>
        <v>Debil</v>
      </c>
      <c r="R1752" s="232" t="s">
        <v>562</v>
      </c>
      <c r="S1752" s="224" t="str">
        <f t="shared" si="114"/>
        <v>DebilDebil</v>
      </c>
      <c r="T1752" s="224">
        <f>IFERROR(VLOOKUP(S1752,'Tablas de calculos'!$AU$16:$AV$24,2,FALSE),"")</f>
        <v>9</v>
      </c>
      <c r="U1752" s="208" t="str">
        <f>IFERROR(VLOOKUP(T1752,'Tablas de calculos'!$AV$16:$AY$24,4),"")</f>
        <v>Débil</v>
      </c>
      <c r="V1752" s="232" t="s">
        <v>519</v>
      </c>
      <c r="W1752" s="232" t="s">
        <v>576</v>
      </c>
      <c r="X1752" s="123" t="str">
        <f t="shared" si="115"/>
        <v>DébilDébilNo disminuye</v>
      </c>
      <c r="Y1752" s="208" t="str">
        <f>IFERROR(VLOOKUP(X1752,'Tablas de calculos'!$AZ$4:$BE$11,5,FALSE),"")</f>
        <v/>
      </c>
      <c r="Z1752" s="208" t="str">
        <f>IFERROR(VLOOKUP(X1752,'Tablas de calculos'!$AZ$4:$BE$11,6,FALSE),"")</f>
        <v/>
      </c>
      <c r="AA1752" s="217" t="s">
        <v>824</v>
      </c>
    </row>
    <row r="1753" spans="1:27" ht="30" x14ac:dyDescent="0.25">
      <c r="A1753" s="232" t="s">
        <v>114</v>
      </c>
      <c r="B1753" s="61">
        <v>71</v>
      </c>
      <c r="C1753" s="205" t="str">
        <f>+VLOOKUP(Tabla9[[#This Row],[Cod. Riesgo]],Tabla_Riesgos[[Número]:[Tipo de Riesgo]],6,FALSE)</f>
        <v>Operativo</v>
      </c>
      <c r="D1753" s="119" t="s">
        <v>82</v>
      </c>
      <c r="E1753" s="120" t="s">
        <v>83</v>
      </c>
      <c r="F1753" s="395"/>
      <c r="G1753" s="389" t="s">
        <v>329</v>
      </c>
      <c r="H1753" s="396"/>
      <c r="I1753" s="232"/>
      <c r="J1753" s="232"/>
      <c r="K1753" s="232"/>
      <c r="L1753" s="232"/>
      <c r="M1753" s="232"/>
      <c r="N1753" s="232"/>
      <c r="O1753" s="232"/>
      <c r="P1753" s="123">
        <f t="shared" si="112"/>
        <v>0</v>
      </c>
      <c r="Q1753" s="208" t="str">
        <f t="shared" si="113"/>
        <v>Debil</v>
      </c>
      <c r="R1753" s="232" t="s">
        <v>562</v>
      </c>
      <c r="S1753" s="224" t="str">
        <f t="shared" si="114"/>
        <v>DebilDebil</v>
      </c>
      <c r="T1753" s="224">
        <f>IFERROR(VLOOKUP(S1753,'Tablas de calculos'!$AU$16:$AV$24,2,FALSE),"")</f>
        <v>9</v>
      </c>
      <c r="U1753" s="208" t="str">
        <f>IFERROR(VLOOKUP(T1753,'Tablas de calculos'!$AV$16:$AY$24,4),"")</f>
        <v>Débil</v>
      </c>
      <c r="V1753" s="232" t="s">
        <v>519</v>
      </c>
      <c r="W1753" s="232" t="s">
        <v>576</v>
      </c>
      <c r="X1753" s="123" t="str">
        <f t="shared" si="115"/>
        <v>DébilDébilNo disminuye</v>
      </c>
      <c r="Y1753" s="208" t="str">
        <f>IFERROR(VLOOKUP(X1753,'Tablas de calculos'!$AZ$4:$BE$11,5,FALSE),"")</f>
        <v/>
      </c>
      <c r="Z1753" s="208" t="str">
        <f>IFERROR(VLOOKUP(X1753,'Tablas de calculos'!$AZ$4:$BE$11,6,FALSE),"")</f>
        <v/>
      </c>
      <c r="AA1753" s="217" t="s">
        <v>824</v>
      </c>
    </row>
    <row r="1754" spans="1:27" ht="30" x14ac:dyDescent="0.25">
      <c r="A1754" s="232" t="s">
        <v>114</v>
      </c>
      <c r="B1754" s="61">
        <v>71</v>
      </c>
      <c r="C1754" s="205" t="str">
        <f>+VLOOKUP(Tabla9[[#This Row],[Cod. Riesgo]],Tabla_Riesgos[[Número]:[Tipo de Riesgo]],6,FALSE)</f>
        <v>Operativo</v>
      </c>
      <c r="D1754" s="119" t="s">
        <v>82</v>
      </c>
      <c r="E1754" s="120" t="s">
        <v>83</v>
      </c>
      <c r="F1754" s="395"/>
      <c r="G1754" s="389" t="s">
        <v>331</v>
      </c>
      <c r="H1754" s="396"/>
      <c r="I1754" s="232"/>
      <c r="J1754" s="232"/>
      <c r="K1754" s="232"/>
      <c r="L1754" s="232"/>
      <c r="M1754" s="232"/>
      <c r="N1754" s="232"/>
      <c r="O1754" s="232"/>
      <c r="P1754" s="123">
        <f t="shared" si="112"/>
        <v>0</v>
      </c>
      <c r="Q1754" s="208" t="str">
        <f t="shared" si="113"/>
        <v>Debil</v>
      </c>
      <c r="R1754" s="232" t="s">
        <v>562</v>
      </c>
      <c r="S1754" s="224" t="str">
        <f t="shared" si="114"/>
        <v>DebilDebil</v>
      </c>
      <c r="T1754" s="224">
        <f>IFERROR(VLOOKUP(S1754,'Tablas de calculos'!$AU$16:$AV$24,2,FALSE),"")</f>
        <v>9</v>
      </c>
      <c r="U1754" s="208" t="str">
        <f>IFERROR(VLOOKUP(T1754,'Tablas de calculos'!$AV$16:$AY$24,4),"")</f>
        <v>Débil</v>
      </c>
      <c r="V1754" s="232" t="s">
        <v>519</v>
      </c>
      <c r="W1754" s="232" t="s">
        <v>576</v>
      </c>
      <c r="X1754" s="123" t="str">
        <f t="shared" si="115"/>
        <v>DébilDébilNo disminuye</v>
      </c>
      <c r="Y1754" s="208" t="str">
        <f>IFERROR(VLOOKUP(X1754,'Tablas de calculos'!$AZ$4:$BE$11,5,FALSE),"")</f>
        <v/>
      </c>
      <c r="Z1754" s="208" t="str">
        <f>IFERROR(VLOOKUP(X1754,'Tablas de calculos'!$AZ$4:$BE$11,6,FALSE),"")</f>
        <v/>
      </c>
      <c r="AA1754" s="217" t="s">
        <v>824</v>
      </c>
    </row>
    <row r="1755" spans="1:27" ht="60" x14ac:dyDescent="0.25">
      <c r="A1755" s="232" t="s">
        <v>114</v>
      </c>
      <c r="B1755" s="61">
        <v>72</v>
      </c>
      <c r="C1755" s="205" t="str">
        <f>+VLOOKUP(Tabla9[[#This Row],[Cod. Riesgo]],Tabla_Riesgos[[Número]:[Tipo de Riesgo]],6,FALSE)</f>
        <v>Operativo</v>
      </c>
      <c r="D1755" s="119" t="s">
        <v>676</v>
      </c>
      <c r="E1755" s="120" t="s">
        <v>679</v>
      </c>
      <c r="F1755" s="395"/>
      <c r="G1755" s="389" t="s">
        <v>332</v>
      </c>
      <c r="H1755" s="396"/>
      <c r="I1755" s="232"/>
      <c r="J1755" s="232"/>
      <c r="K1755" s="232"/>
      <c r="L1755" s="232"/>
      <c r="M1755" s="232"/>
      <c r="N1755" s="232"/>
      <c r="O1755" s="232"/>
      <c r="P1755" s="123">
        <f t="shared" si="112"/>
        <v>0</v>
      </c>
      <c r="Q1755" s="208" t="str">
        <f t="shared" si="113"/>
        <v>Debil</v>
      </c>
      <c r="R1755" s="232" t="s">
        <v>562</v>
      </c>
      <c r="S1755" s="224" t="str">
        <f t="shared" si="114"/>
        <v>DebilDebil</v>
      </c>
      <c r="T1755" s="224">
        <f>IFERROR(VLOOKUP(S1755,'Tablas de calculos'!$AU$16:$AV$24,2,FALSE),"")</f>
        <v>9</v>
      </c>
      <c r="U1755" s="208" t="str">
        <f>IFERROR(VLOOKUP(T1755,'Tablas de calculos'!$AV$16:$AY$24,4),"")</f>
        <v>Débil</v>
      </c>
      <c r="V1755" s="232" t="s">
        <v>519</v>
      </c>
      <c r="W1755" s="232" t="s">
        <v>576</v>
      </c>
      <c r="X1755" s="123" t="str">
        <f t="shared" si="115"/>
        <v>DébilDébilNo disminuye</v>
      </c>
      <c r="Y1755" s="208" t="str">
        <f>IFERROR(VLOOKUP(X1755,'Tablas de calculos'!$AZ$4:$BE$11,5,FALSE),"")</f>
        <v/>
      </c>
      <c r="Z1755" s="208" t="str">
        <f>IFERROR(VLOOKUP(X1755,'Tablas de calculos'!$AZ$4:$BE$11,6,FALSE),"")</f>
        <v/>
      </c>
      <c r="AA1755" s="217" t="s">
        <v>824</v>
      </c>
    </row>
    <row r="1756" spans="1:27" ht="45" x14ac:dyDescent="0.25">
      <c r="A1756" s="232" t="s">
        <v>114</v>
      </c>
      <c r="B1756" s="61">
        <v>73</v>
      </c>
      <c r="C1756" s="205" t="str">
        <f>+VLOOKUP(Tabla9[[#This Row],[Cod. Riesgo]],Tabla_Riesgos[[Número]:[Tipo de Riesgo]],6,FALSE)</f>
        <v>Seguridad de la Información</v>
      </c>
      <c r="D1756" s="119" t="s">
        <v>102</v>
      </c>
      <c r="E1756" s="120" t="s">
        <v>86</v>
      </c>
      <c r="F1756" s="395"/>
      <c r="G1756" s="389" t="s">
        <v>333</v>
      </c>
      <c r="H1756" s="396"/>
      <c r="I1756" s="232"/>
      <c r="J1756" s="232"/>
      <c r="K1756" s="232"/>
      <c r="L1756" s="232"/>
      <c r="M1756" s="232"/>
      <c r="N1756" s="232"/>
      <c r="O1756" s="232"/>
      <c r="P1756" s="123">
        <f t="shared" si="112"/>
        <v>0</v>
      </c>
      <c r="Q1756" s="208" t="str">
        <f t="shared" si="113"/>
        <v>Debil</v>
      </c>
      <c r="R1756" s="232" t="s">
        <v>562</v>
      </c>
      <c r="S1756" s="224" t="str">
        <f t="shared" si="114"/>
        <v>DebilDebil</v>
      </c>
      <c r="T1756" s="224">
        <f>IFERROR(VLOOKUP(S1756,'Tablas de calculos'!$AU$16:$AV$24,2,FALSE),"")</f>
        <v>9</v>
      </c>
      <c r="U1756" s="208" t="str">
        <f>IFERROR(VLOOKUP(T1756,'Tablas de calculos'!$AV$16:$AY$24,4),"")</f>
        <v>Débil</v>
      </c>
      <c r="V1756" s="232" t="s">
        <v>519</v>
      </c>
      <c r="W1756" s="232" t="s">
        <v>576</v>
      </c>
      <c r="X1756" s="123" t="str">
        <f t="shared" si="115"/>
        <v>DébilDébilNo disminuye</v>
      </c>
      <c r="Y1756" s="208" t="str">
        <f>IFERROR(VLOOKUP(X1756,'Tablas de calculos'!$AZ$4:$BE$11,5,FALSE),"")</f>
        <v/>
      </c>
      <c r="Z1756" s="208" t="str">
        <f>IFERROR(VLOOKUP(X1756,'Tablas de calculos'!$AZ$4:$BE$11,6,FALSE),"")</f>
        <v/>
      </c>
      <c r="AA1756" s="217" t="s">
        <v>824</v>
      </c>
    </row>
    <row r="1757" spans="1:27" ht="60" x14ac:dyDescent="0.25">
      <c r="A1757" s="232" t="s">
        <v>114</v>
      </c>
      <c r="B1757" s="61">
        <v>76</v>
      </c>
      <c r="C1757" s="205" t="str">
        <f>+VLOOKUP(Tabla9[[#This Row],[Cod. Riesgo]],Tabla_Riesgos[[Número]:[Tipo de Riesgo]],6,FALSE)</f>
        <v>Operativo</v>
      </c>
      <c r="D1757" s="120" t="s">
        <v>26</v>
      </c>
      <c r="E1757" s="120" t="s">
        <v>747</v>
      </c>
      <c r="F1757" s="395"/>
      <c r="G1757" s="389" t="s">
        <v>1281</v>
      </c>
      <c r="H1757" s="396" t="s">
        <v>1282</v>
      </c>
      <c r="I1757" s="232" t="s">
        <v>543</v>
      </c>
      <c r="J1757" s="232" t="s">
        <v>486</v>
      </c>
      <c r="K1757" s="232" t="s">
        <v>490</v>
      </c>
      <c r="L1757" s="232" t="s">
        <v>494</v>
      </c>
      <c r="M1757" s="232" t="s">
        <v>498</v>
      </c>
      <c r="N1757" s="232" t="s">
        <v>503</v>
      </c>
      <c r="O1757" s="232" t="s">
        <v>508</v>
      </c>
      <c r="P1757" s="123">
        <f t="shared" si="112"/>
        <v>0</v>
      </c>
      <c r="Q1757" s="208" t="str">
        <f t="shared" si="113"/>
        <v>Debil</v>
      </c>
      <c r="R1757" s="232" t="s">
        <v>516</v>
      </c>
      <c r="S1757" s="224" t="str">
        <f t="shared" si="114"/>
        <v>DebilFuerte</v>
      </c>
      <c r="T1757" s="224">
        <f>IFERROR(VLOOKUP(S1757,'Tablas de calculos'!$AU$16:$AV$24,2,FALSE),"")</f>
        <v>7</v>
      </c>
      <c r="U1757" s="208" t="str">
        <f>IFERROR(VLOOKUP(T1757,'Tablas de calculos'!$AV$16:$AY$24,4),"")</f>
        <v>Débil</v>
      </c>
      <c r="V1757" s="232" t="s">
        <v>516</v>
      </c>
      <c r="W1757" s="232" t="s">
        <v>578</v>
      </c>
      <c r="X1757" s="123" t="str">
        <f t="shared" si="115"/>
        <v>DébilFuerteDirectamente</v>
      </c>
      <c r="Y1757" s="208" t="str">
        <f>IFERROR(VLOOKUP(X1757,'Tablas de calculos'!$AZ$4:$BE$11,5,FALSE),"")</f>
        <v/>
      </c>
      <c r="Z1757" s="208" t="str">
        <f>IFERROR(VLOOKUP(X1757,'Tablas de calculos'!$AZ$4:$BE$11,6,FALSE),"")</f>
        <v/>
      </c>
      <c r="AA1757" s="217">
        <v>2</v>
      </c>
    </row>
    <row r="1758" spans="1:27" ht="75" x14ac:dyDescent="0.25">
      <c r="A1758" s="232" t="s">
        <v>114</v>
      </c>
      <c r="B1758" s="61">
        <v>77</v>
      </c>
      <c r="C1758" s="205" t="str">
        <f>+VLOOKUP(Tabla9[[#This Row],[Cod. Riesgo]],Tabla_Riesgos[[Número]:[Tipo de Riesgo]],6,FALSE)</f>
        <v>Operativo</v>
      </c>
      <c r="D1758" s="119" t="s">
        <v>12</v>
      </c>
      <c r="E1758" s="120" t="s">
        <v>89</v>
      </c>
      <c r="F1758" s="395"/>
      <c r="G1758" s="389"/>
      <c r="H1758" s="396"/>
      <c r="I1758" s="232"/>
      <c r="J1758" s="232"/>
      <c r="K1758" s="232"/>
      <c r="L1758" s="232"/>
      <c r="M1758" s="232"/>
      <c r="N1758" s="232"/>
      <c r="O1758" s="232"/>
      <c r="P1758" s="123">
        <f t="shared" si="112"/>
        <v>0</v>
      </c>
      <c r="Q1758" s="208" t="str">
        <f t="shared" si="113"/>
        <v>Debil</v>
      </c>
      <c r="R1758" s="232"/>
      <c r="S1758" s="224" t="str">
        <f t="shared" si="114"/>
        <v>Debil</v>
      </c>
      <c r="T1758" s="224" t="str">
        <f>IFERROR(VLOOKUP(S1758,'Tablas de calculos'!$AU$16:$AV$24,2,FALSE),"")</f>
        <v/>
      </c>
      <c r="U1758" s="208" t="str">
        <f>IFERROR(VLOOKUP(T1758,'Tablas de calculos'!$AV$16:$AY$24,4),"")</f>
        <v/>
      </c>
      <c r="V1758" s="232"/>
      <c r="W1758" s="232"/>
      <c r="X1758" s="123" t="str">
        <f t="shared" si="115"/>
        <v/>
      </c>
      <c r="Y1758" s="208" t="str">
        <f>IFERROR(VLOOKUP(X1758,'Tablas de calculos'!$AZ$4:$BE$11,5,FALSE),"")</f>
        <v/>
      </c>
      <c r="Z1758" s="208" t="str">
        <f>IFERROR(VLOOKUP(X1758,'Tablas de calculos'!$AZ$4:$BE$11,6,FALSE),"")</f>
        <v/>
      </c>
    </row>
    <row r="1759" spans="1:27" ht="60" x14ac:dyDescent="0.25">
      <c r="A1759" s="232" t="s">
        <v>114</v>
      </c>
      <c r="B1759" s="61">
        <v>78</v>
      </c>
      <c r="C1759" s="205" t="str">
        <f>+VLOOKUP(Tabla9[[#This Row],[Cod. Riesgo]],Tabla_Riesgos[[Número]:[Tipo de Riesgo]],6,FALSE)</f>
        <v>Seguridad de la Información</v>
      </c>
      <c r="D1759" s="120" t="s">
        <v>26</v>
      </c>
      <c r="E1759" s="120" t="s">
        <v>682</v>
      </c>
      <c r="F1759" s="395"/>
      <c r="G1759" s="389"/>
      <c r="H1759" s="396"/>
      <c r="I1759" s="232"/>
      <c r="J1759" s="232"/>
      <c r="K1759" s="232"/>
      <c r="L1759" s="232"/>
      <c r="M1759" s="232"/>
      <c r="N1759" s="232"/>
      <c r="O1759" s="232"/>
      <c r="P1759" s="123">
        <f t="shared" si="112"/>
        <v>0</v>
      </c>
      <c r="Q1759" s="208" t="str">
        <f t="shared" si="113"/>
        <v>Debil</v>
      </c>
      <c r="R1759" s="232"/>
      <c r="S1759" s="224" t="str">
        <f t="shared" si="114"/>
        <v>Debil</v>
      </c>
      <c r="T1759" s="224" t="str">
        <f>IFERROR(VLOOKUP(S1759,'Tablas de calculos'!$AU$16:$AV$24,2,FALSE),"")</f>
        <v/>
      </c>
      <c r="U1759" s="208" t="str">
        <f>IFERROR(VLOOKUP(T1759,'Tablas de calculos'!$AV$16:$AY$24,4),"")</f>
        <v/>
      </c>
      <c r="V1759" s="232"/>
      <c r="W1759" s="232"/>
      <c r="X1759" s="123" t="str">
        <f t="shared" si="115"/>
        <v/>
      </c>
      <c r="Y1759" s="208" t="str">
        <f>IFERROR(VLOOKUP(X1759,'Tablas de calculos'!$AZ$4:$BE$11,5,FALSE),"")</f>
        <v/>
      </c>
      <c r="Z1759" s="208" t="str">
        <f>IFERROR(VLOOKUP(X1759,'Tablas de calculos'!$AZ$4:$BE$11,6,FALSE),"")</f>
        <v/>
      </c>
    </row>
    <row r="1760" spans="1:27" ht="45" x14ac:dyDescent="0.25">
      <c r="A1760" s="232" t="s">
        <v>114</v>
      </c>
      <c r="B1760" s="61">
        <v>79</v>
      </c>
      <c r="C1760" s="205" t="str">
        <f>+VLOOKUP(Tabla9[[#This Row],[Cod. Riesgo]],Tabla_Riesgos[[Número]:[Tipo de Riesgo]],6,FALSE)</f>
        <v>Operativo</v>
      </c>
      <c r="D1760" s="119" t="s">
        <v>12</v>
      </c>
      <c r="E1760" s="120" t="s">
        <v>637</v>
      </c>
      <c r="F1760" s="395"/>
      <c r="G1760" s="389"/>
      <c r="H1760" s="396"/>
      <c r="I1760" s="232"/>
      <c r="J1760" s="232"/>
      <c r="K1760" s="232"/>
      <c r="L1760" s="232"/>
      <c r="M1760" s="232"/>
      <c r="N1760" s="232"/>
      <c r="O1760" s="232"/>
      <c r="P1760" s="123">
        <f t="shared" si="112"/>
        <v>0</v>
      </c>
      <c r="Q1760" s="208" t="str">
        <f t="shared" si="113"/>
        <v>Debil</v>
      </c>
      <c r="R1760" s="232"/>
      <c r="S1760" s="224" t="str">
        <f t="shared" si="114"/>
        <v>Debil</v>
      </c>
      <c r="T1760" s="224" t="str">
        <f>IFERROR(VLOOKUP(S1760,'Tablas de calculos'!$AU$16:$AV$24,2,FALSE),"")</f>
        <v/>
      </c>
      <c r="U1760" s="208" t="str">
        <f>IFERROR(VLOOKUP(T1760,'Tablas de calculos'!$AV$16:$AY$24,4),"")</f>
        <v/>
      </c>
      <c r="V1760" s="232"/>
      <c r="W1760" s="232"/>
      <c r="X1760" s="123" t="str">
        <f t="shared" si="115"/>
        <v/>
      </c>
      <c r="Y1760" s="208" t="str">
        <f>IFERROR(VLOOKUP(X1760,'Tablas de calculos'!$AZ$4:$BE$11,5,FALSE),"")</f>
        <v/>
      </c>
      <c r="Z1760" s="208" t="str">
        <f>IFERROR(VLOOKUP(X1760,'Tablas de calculos'!$AZ$4:$BE$11,6,FALSE),"")</f>
        <v/>
      </c>
    </row>
    <row r="1761" spans="1:26" ht="30" x14ac:dyDescent="0.25">
      <c r="A1761" s="232" t="s">
        <v>114</v>
      </c>
      <c r="B1761" s="61">
        <v>80</v>
      </c>
      <c r="C1761" s="205" t="str">
        <f>+VLOOKUP(Tabla9[[#This Row],[Cod. Riesgo]],Tabla_Riesgos[[Número]:[Tipo de Riesgo]],6,FALSE)</f>
        <v>Operativo</v>
      </c>
      <c r="D1761" s="119" t="s">
        <v>55</v>
      </c>
      <c r="E1761" s="120" t="s">
        <v>90</v>
      </c>
      <c r="F1761" s="395"/>
      <c r="G1761" s="389"/>
      <c r="H1761" s="396"/>
      <c r="I1761" s="232"/>
      <c r="J1761" s="232"/>
      <c r="K1761" s="232"/>
      <c r="L1761" s="232"/>
      <c r="M1761" s="232"/>
      <c r="N1761" s="232"/>
      <c r="O1761" s="232"/>
      <c r="P1761" s="123">
        <f t="shared" si="112"/>
        <v>0</v>
      </c>
      <c r="Q1761" s="208" t="str">
        <f t="shared" si="113"/>
        <v>Debil</v>
      </c>
      <c r="R1761" s="232"/>
      <c r="S1761" s="224" t="str">
        <f t="shared" si="114"/>
        <v>Debil</v>
      </c>
      <c r="T1761" s="224" t="str">
        <f>IFERROR(VLOOKUP(S1761,'Tablas de calculos'!$AU$16:$AV$24,2,FALSE),"")</f>
        <v/>
      </c>
      <c r="U1761" s="208" t="str">
        <f>IFERROR(VLOOKUP(T1761,'Tablas de calculos'!$AV$16:$AY$24,4),"")</f>
        <v/>
      </c>
      <c r="V1761" s="232"/>
      <c r="W1761" s="232"/>
      <c r="X1761" s="123" t="str">
        <f t="shared" si="115"/>
        <v/>
      </c>
      <c r="Y1761" s="208" t="str">
        <f>IFERROR(VLOOKUP(X1761,'Tablas de calculos'!$AZ$4:$BE$11,5,FALSE),"")</f>
        <v/>
      </c>
      <c r="Z1761" s="208" t="str">
        <f>IFERROR(VLOOKUP(X1761,'Tablas de calculos'!$AZ$4:$BE$11,6,FALSE),"")</f>
        <v/>
      </c>
    </row>
    <row r="1762" spans="1:26" ht="45" x14ac:dyDescent="0.25">
      <c r="A1762" s="232" t="s">
        <v>114</v>
      </c>
      <c r="B1762" s="14">
        <v>89</v>
      </c>
      <c r="C1762" s="205" t="str">
        <f>+VLOOKUP(Tabla9[[#This Row],[Cod. Riesgo]],Tabla_Riesgos[[Número]:[Tipo de Riesgo]],6,FALSE)</f>
        <v>Operativo</v>
      </c>
      <c r="D1762" s="120" t="s">
        <v>26</v>
      </c>
      <c r="E1762" s="120" t="s">
        <v>1149</v>
      </c>
      <c r="F1762" s="395"/>
      <c r="G1762" s="389"/>
      <c r="H1762" s="396"/>
      <c r="I1762" s="232"/>
      <c r="J1762" s="232"/>
      <c r="K1762" s="232"/>
      <c r="L1762" s="232"/>
      <c r="M1762" s="232"/>
      <c r="N1762" s="232"/>
      <c r="O1762" s="232"/>
      <c r="P1762" s="123">
        <f t="shared" si="112"/>
        <v>0</v>
      </c>
      <c r="Q1762" s="208" t="str">
        <f t="shared" si="113"/>
        <v>Debil</v>
      </c>
      <c r="R1762" s="232"/>
      <c r="S1762" s="224" t="str">
        <f t="shared" si="114"/>
        <v>Debil</v>
      </c>
      <c r="T1762" s="224" t="str">
        <f>IFERROR(VLOOKUP(S1762,'Tablas de calculos'!$AU$16:$AV$24,2,FALSE),"")</f>
        <v/>
      </c>
      <c r="U1762" s="208" t="str">
        <f>IFERROR(VLOOKUP(T1762,'Tablas de calculos'!$AV$16:$AY$24,4),"")</f>
        <v/>
      </c>
      <c r="V1762" s="232"/>
      <c r="W1762" s="232"/>
      <c r="X1762" s="123" t="str">
        <f t="shared" si="115"/>
        <v/>
      </c>
      <c r="Y1762" s="208" t="str">
        <f>IFERROR(VLOOKUP(X1762,'Tablas de calculos'!$AZ$4:$BE$11,5,FALSE),"")</f>
        <v/>
      </c>
      <c r="Z1762" s="208" t="str">
        <f>IFERROR(VLOOKUP(X1762,'Tablas de calculos'!$AZ$4:$BE$11,6,FALSE),"")</f>
        <v/>
      </c>
    </row>
    <row r="1763" spans="1:26" ht="30" x14ac:dyDescent="0.25">
      <c r="A1763" s="232" t="s">
        <v>114</v>
      </c>
      <c r="B1763" s="14">
        <v>27</v>
      </c>
      <c r="C1763" s="205" t="str">
        <f>+VLOOKUP(Tabla9[[#This Row],[Cod. Riesgo]],Tabla_Riesgos[[Número]:[Tipo de Riesgo]],6,FALSE)</f>
        <v>Seguridad de la Información</v>
      </c>
      <c r="D1763" s="119" t="s">
        <v>12</v>
      </c>
      <c r="E1763" s="120" t="s">
        <v>661</v>
      </c>
      <c r="F1763" s="395"/>
      <c r="G1763" s="389"/>
      <c r="H1763" s="396"/>
      <c r="I1763" s="232"/>
      <c r="J1763" s="232"/>
      <c r="K1763" s="232"/>
      <c r="L1763" s="232"/>
      <c r="M1763" s="232"/>
      <c r="N1763" s="232"/>
      <c r="O1763" s="232"/>
      <c r="P1763" s="123">
        <f t="shared" si="112"/>
        <v>0</v>
      </c>
      <c r="Q1763" s="208" t="str">
        <f t="shared" si="113"/>
        <v>Debil</v>
      </c>
      <c r="R1763" s="232"/>
      <c r="S1763" s="224" t="str">
        <f t="shared" si="114"/>
        <v>Debil</v>
      </c>
      <c r="T1763" s="224" t="str">
        <f>IFERROR(VLOOKUP(S1763,'Tablas de calculos'!$AU$16:$AV$24,2,FALSE),"")</f>
        <v/>
      </c>
      <c r="U1763" s="208" t="str">
        <f>IFERROR(VLOOKUP(T1763,'Tablas de calculos'!$AV$16:$AY$24,4),"")</f>
        <v/>
      </c>
      <c r="V1763" s="232"/>
      <c r="W1763" s="232"/>
      <c r="X1763" s="123" t="str">
        <f t="shared" si="115"/>
        <v/>
      </c>
      <c r="Y1763" s="208" t="str">
        <f>IFERROR(VLOOKUP(X1763,'Tablas de calculos'!$AZ$4:$BE$11,5,FALSE),"")</f>
        <v/>
      </c>
      <c r="Z1763" s="208" t="str">
        <f>IFERROR(VLOOKUP(X1763,'Tablas de calculos'!$AZ$4:$BE$11,6,FALSE),"")</f>
        <v/>
      </c>
    </row>
    <row r="1764" spans="1:26" ht="45" x14ac:dyDescent="0.25">
      <c r="A1764" s="232" t="s">
        <v>114</v>
      </c>
      <c r="B1764" s="203">
        <v>132</v>
      </c>
      <c r="C1764" s="205" t="str">
        <f>+VLOOKUP(Tabla9[[#This Row],[Cod. Riesgo]],Tabla_Riesgos[[Número]:[Tipo de Riesgo]],6,FALSE)</f>
        <v xml:space="preserve">Continuidad del negocio </v>
      </c>
      <c r="D1764" s="199" t="s">
        <v>12</v>
      </c>
      <c r="E1764" s="200" t="s">
        <v>729</v>
      </c>
      <c r="F1764" s="395"/>
      <c r="G1764" s="389"/>
      <c r="H1764" s="396"/>
      <c r="I1764" s="232"/>
      <c r="J1764" s="232"/>
      <c r="K1764" s="232"/>
      <c r="L1764" s="232"/>
      <c r="M1764" s="232"/>
      <c r="N1764" s="232"/>
      <c r="O1764" s="232"/>
      <c r="P1764" s="123">
        <f t="shared" si="112"/>
        <v>0</v>
      </c>
      <c r="Q1764" s="208" t="str">
        <f t="shared" si="113"/>
        <v>Debil</v>
      </c>
      <c r="R1764" s="232"/>
      <c r="S1764" s="224" t="str">
        <f t="shared" si="114"/>
        <v>Debil</v>
      </c>
      <c r="T1764" s="224" t="str">
        <f>IFERROR(VLOOKUP(S1764,'Tablas de calculos'!$AU$16:$AV$24,2,FALSE),"")</f>
        <v/>
      </c>
      <c r="U1764" s="208" t="str">
        <f>IFERROR(VLOOKUP(T1764,'Tablas de calculos'!$AV$16:$AY$24,4),"")</f>
        <v/>
      </c>
      <c r="V1764" s="232"/>
      <c r="W1764" s="232"/>
      <c r="X1764" s="123" t="str">
        <f t="shared" si="115"/>
        <v/>
      </c>
      <c r="Y1764" s="208" t="str">
        <f>IFERROR(VLOOKUP(X1764,'Tablas de calculos'!$AZ$4:$BE$11,5,FALSE),"")</f>
        <v/>
      </c>
      <c r="Z1764" s="208" t="str">
        <f>IFERROR(VLOOKUP(X1764,'Tablas de calculos'!$AZ$4:$BE$11,6,FALSE),"")</f>
        <v/>
      </c>
    </row>
    <row r="1765" spans="1:26" ht="45" x14ac:dyDescent="0.25">
      <c r="A1765" s="232" t="s">
        <v>114</v>
      </c>
      <c r="B1765" s="196">
        <v>133</v>
      </c>
      <c r="C1765" s="205" t="str">
        <f>+VLOOKUP(Tabla9[[#This Row],[Cod. Riesgo]],Tabla_Riesgos[[Número]:[Tipo de Riesgo]],6,FALSE)</f>
        <v xml:space="preserve">Continuidad del negocio </v>
      </c>
      <c r="D1765" s="119" t="s">
        <v>102</v>
      </c>
      <c r="E1765" s="120" t="s">
        <v>772</v>
      </c>
      <c r="F1765" s="395"/>
      <c r="G1765" s="389"/>
      <c r="H1765" s="396"/>
      <c r="I1765" s="232"/>
      <c r="J1765" s="232"/>
      <c r="K1765" s="232"/>
      <c r="L1765" s="232"/>
      <c r="M1765" s="232"/>
      <c r="N1765" s="232"/>
      <c r="O1765" s="232"/>
      <c r="P1765" s="123">
        <f t="shared" si="112"/>
        <v>0</v>
      </c>
      <c r="Q1765" s="208" t="str">
        <f t="shared" si="113"/>
        <v>Debil</v>
      </c>
      <c r="R1765" s="232"/>
      <c r="S1765" s="224" t="str">
        <f t="shared" si="114"/>
        <v>Debil</v>
      </c>
      <c r="T1765" s="224" t="str">
        <f>IFERROR(VLOOKUP(S1765,'Tablas de calculos'!$AU$16:$AV$24,2,FALSE),"")</f>
        <v/>
      </c>
      <c r="U1765" s="208" t="str">
        <f>IFERROR(VLOOKUP(T1765,'Tablas de calculos'!$AV$16:$AY$24,4),"")</f>
        <v/>
      </c>
      <c r="V1765" s="232"/>
      <c r="W1765" s="232"/>
      <c r="X1765" s="123" t="str">
        <f t="shared" si="115"/>
        <v/>
      </c>
      <c r="Y1765" s="208" t="str">
        <f>IFERROR(VLOOKUP(X1765,'Tablas de calculos'!$AZ$4:$BE$11,5,FALSE),"")</f>
        <v/>
      </c>
      <c r="Z1765" s="208" t="str">
        <f>IFERROR(VLOOKUP(X1765,'Tablas de calculos'!$AZ$4:$BE$11,6,FALSE),"")</f>
        <v/>
      </c>
    </row>
    <row r="1766" spans="1:26" ht="30" x14ac:dyDescent="0.25">
      <c r="A1766" s="232" t="s">
        <v>114</v>
      </c>
      <c r="B1766" s="204">
        <v>134</v>
      </c>
      <c r="C1766" s="205" t="str">
        <f>+VLOOKUP(Tabla9[[#This Row],[Cod. Riesgo]],Tabla_Riesgos[[Número]:[Tipo de Riesgo]],6,FALSE)</f>
        <v xml:space="preserve">Continuidad del negocio </v>
      </c>
      <c r="D1766" s="120" t="s">
        <v>38</v>
      </c>
      <c r="E1766" s="120" t="s">
        <v>726</v>
      </c>
      <c r="F1766" s="395"/>
      <c r="G1766" s="389"/>
      <c r="H1766" s="396"/>
      <c r="I1766" s="232"/>
      <c r="J1766" s="232"/>
      <c r="K1766" s="232"/>
      <c r="L1766" s="232"/>
      <c r="M1766" s="232"/>
      <c r="N1766" s="232"/>
      <c r="O1766" s="232"/>
      <c r="P1766" s="123">
        <f t="shared" si="112"/>
        <v>0</v>
      </c>
      <c r="Q1766" s="208" t="str">
        <f t="shared" si="113"/>
        <v>Debil</v>
      </c>
      <c r="R1766" s="232"/>
      <c r="S1766" s="224" t="str">
        <f t="shared" si="114"/>
        <v>Debil</v>
      </c>
      <c r="T1766" s="224" t="str">
        <f>IFERROR(VLOOKUP(S1766,'Tablas de calculos'!$AU$16:$AV$24,2,FALSE),"")</f>
        <v/>
      </c>
      <c r="U1766" s="208" t="str">
        <f>IFERROR(VLOOKUP(T1766,'Tablas de calculos'!$AV$16:$AY$24,4),"")</f>
        <v/>
      </c>
      <c r="V1766" s="232"/>
      <c r="W1766" s="232"/>
      <c r="X1766" s="123" t="str">
        <f t="shared" si="115"/>
        <v/>
      </c>
      <c r="Y1766" s="208" t="str">
        <f>IFERROR(VLOOKUP(X1766,'Tablas de calculos'!$AZ$4:$BE$11,5,FALSE),"")</f>
        <v/>
      </c>
      <c r="Z1766" s="208" t="str">
        <f>IFERROR(VLOOKUP(X1766,'Tablas de calculos'!$AZ$4:$BE$11,6,FALSE),"")</f>
        <v/>
      </c>
    </row>
    <row r="1767" spans="1:26" ht="30" x14ac:dyDescent="0.25">
      <c r="A1767" s="232" t="s">
        <v>114</v>
      </c>
      <c r="B1767" s="196">
        <v>135</v>
      </c>
      <c r="C1767" s="205" t="str">
        <f>+VLOOKUP(Tabla9[[#This Row],[Cod. Riesgo]],Tabla_Riesgos[[Número]:[Tipo de Riesgo]],6,FALSE)</f>
        <v xml:space="preserve">Continuidad del negocio </v>
      </c>
      <c r="D1767" s="119" t="s">
        <v>43</v>
      </c>
      <c r="E1767" s="120" t="s">
        <v>730</v>
      </c>
      <c r="F1767" s="395"/>
      <c r="G1767" s="389"/>
      <c r="H1767" s="396"/>
      <c r="I1767" s="232"/>
      <c r="J1767" s="232"/>
      <c r="K1767" s="232"/>
      <c r="L1767" s="232"/>
      <c r="M1767" s="232"/>
      <c r="N1767" s="232"/>
      <c r="O1767" s="232"/>
      <c r="P1767" s="123">
        <f t="shared" si="112"/>
        <v>0</v>
      </c>
      <c r="Q1767" s="208" t="str">
        <f t="shared" si="113"/>
        <v>Debil</v>
      </c>
      <c r="R1767" s="232"/>
      <c r="S1767" s="224" t="str">
        <f t="shared" si="114"/>
        <v>Debil</v>
      </c>
      <c r="T1767" s="224" t="str">
        <f>IFERROR(VLOOKUP(S1767,'Tablas de calculos'!$AU$16:$AV$24,2,FALSE),"")</f>
        <v/>
      </c>
      <c r="U1767" s="208" t="str">
        <f>IFERROR(VLOOKUP(T1767,'Tablas de calculos'!$AV$16:$AY$24,4),"")</f>
        <v/>
      </c>
      <c r="V1767" s="232"/>
      <c r="W1767" s="232"/>
      <c r="X1767" s="123" t="str">
        <f t="shared" si="115"/>
        <v/>
      </c>
      <c r="Y1767" s="208" t="str">
        <f>IFERROR(VLOOKUP(X1767,'Tablas de calculos'!$AZ$4:$BE$11,5,FALSE),"")</f>
        <v/>
      </c>
      <c r="Z1767" s="208" t="str">
        <f>IFERROR(VLOOKUP(X1767,'Tablas de calculos'!$AZ$4:$BE$11,6,FALSE),"")</f>
        <v/>
      </c>
    </row>
    <row r="1768" spans="1:26" ht="30" x14ac:dyDescent="0.25">
      <c r="A1768" s="232" t="s">
        <v>114</v>
      </c>
      <c r="B1768" s="196">
        <v>135</v>
      </c>
      <c r="C1768" s="205" t="str">
        <f>+VLOOKUP(Tabla9[[#This Row],[Cod. Riesgo]],Tabla_Riesgos[[Número]:[Tipo de Riesgo]],6,FALSE)</f>
        <v xml:space="preserve">Continuidad del negocio </v>
      </c>
      <c r="D1768" s="119" t="s">
        <v>43</v>
      </c>
      <c r="E1768" s="120" t="s">
        <v>730</v>
      </c>
      <c r="F1768" s="395"/>
      <c r="G1768" s="389"/>
      <c r="H1768" s="396"/>
      <c r="I1768" s="232"/>
      <c r="J1768" s="232"/>
      <c r="K1768" s="232"/>
      <c r="L1768" s="232"/>
      <c r="M1768" s="232"/>
      <c r="N1768" s="232"/>
      <c r="O1768" s="232"/>
      <c r="P1768" s="123">
        <f t="shared" si="112"/>
        <v>0</v>
      </c>
      <c r="Q1768" s="208" t="str">
        <f t="shared" si="113"/>
        <v>Debil</v>
      </c>
      <c r="R1768" s="232"/>
      <c r="S1768" s="224" t="str">
        <f t="shared" si="114"/>
        <v>Debil</v>
      </c>
      <c r="T1768" s="224" t="str">
        <f>IFERROR(VLOOKUP(S1768,'Tablas de calculos'!$AU$16:$AV$24,2,FALSE),"")</f>
        <v/>
      </c>
      <c r="U1768" s="208" t="str">
        <f>IFERROR(VLOOKUP(T1768,'Tablas de calculos'!$AV$16:$AY$24,4),"")</f>
        <v/>
      </c>
      <c r="V1768" s="232"/>
      <c r="W1768" s="232"/>
      <c r="X1768" s="123" t="str">
        <f t="shared" si="115"/>
        <v/>
      </c>
      <c r="Y1768" s="208" t="str">
        <f>IFERROR(VLOOKUP(X1768,'Tablas de calculos'!$AZ$4:$BE$11,5,FALSE),"")</f>
        <v/>
      </c>
      <c r="Z1768" s="208" t="str">
        <f>IFERROR(VLOOKUP(X1768,'Tablas de calculos'!$AZ$4:$BE$11,6,FALSE),"")</f>
        <v/>
      </c>
    </row>
    <row r="1769" spans="1:26" ht="30" x14ac:dyDescent="0.25">
      <c r="A1769" s="232" t="s">
        <v>114</v>
      </c>
      <c r="B1769" s="204">
        <v>136</v>
      </c>
      <c r="C1769" s="205" t="str">
        <f>+VLOOKUP(Tabla9[[#This Row],[Cod. Riesgo]],Tabla_Riesgos[[Número]:[Tipo de Riesgo]],6,FALSE)</f>
        <v xml:space="preserve">Continuidad del negocio </v>
      </c>
      <c r="D1769" s="119" t="s">
        <v>66</v>
      </c>
      <c r="E1769" s="120" t="s">
        <v>774</v>
      </c>
      <c r="F1769" s="395"/>
      <c r="G1769" s="389"/>
      <c r="H1769" s="396"/>
      <c r="I1769" s="232"/>
      <c r="J1769" s="232"/>
      <c r="K1769" s="232"/>
      <c r="L1769" s="232"/>
      <c r="M1769" s="232"/>
      <c r="N1769" s="232"/>
      <c r="O1769" s="232"/>
      <c r="P1769" s="123">
        <f t="shared" si="112"/>
        <v>0</v>
      </c>
      <c r="Q1769" s="208" t="str">
        <f t="shared" si="113"/>
        <v>Debil</v>
      </c>
      <c r="R1769" s="232"/>
      <c r="S1769" s="224" t="str">
        <f t="shared" si="114"/>
        <v>Debil</v>
      </c>
      <c r="T1769" s="224" t="str">
        <f>IFERROR(VLOOKUP(S1769,'Tablas de calculos'!$AU$16:$AV$24,2,FALSE),"")</f>
        <v/>
      </c>
      <c r="U1769" s="208" t="str">
        <f>IFERROR(VLOOKUP(T1769,'Tablas de calculos'!$AV$16:$AY$24,4),"")</f>
        <v/>
      </c>
      <c r="V1769" s="232"/>
      <c r="W1769" s="232"/>
      <c r="X1769" s="123" t="str">
        <f t="shared" si="115"/>
        <v/>
      </c>
      <c r="Y1769" s="208" t="str">
        <f>IFERROR(VLOOKUP(X1769,'Tablas de calculos'!$AZ$4:$BE$11,5,FALSE),"")</f>
        <v/>
      </c>
      <c r="Z1769" s="208" t="str">
        <f>IFERROR(VLOOKUP(X1769,'Tablas de calculos'!$AZ$4:$BE$11,6,FALSE),"")</f>
        <v/>
      </c>
    </row>
    <row r="1770" spans="1:26" ht="30" x14ac:dyDescent="0.25">
      <c r="A1770" s="232" t="s">
        <v>114</v>
      </c>
      <c r="B1770" s="204">
        <v>136</v>
      </c>
      <c r="C1770" s="205" t="str">
        <f>+VLOOKUP(Tabla9[[#This Row],[Cod. Riesgo]],Tabla_Riesgos[[Número]:[Tipo de Riesgo]],6,FALSE)</f>
        <v xml:space="preserve">Continuidad del negocio </v>
      </c>
      <c r="D1770" s="119" t="s">
        <v>66</v>
      </c>
      <c r="E1770" s="120" t="s">
        <v>774</v>
      </c>
      <c r="F1770" s="395"/>
      <c r="G1770" s="389"/>
      <c r="H1770" s="396"/>
      <c r="I1770" s="232"/>
      <c r="J1770" s="232"/>
      <c r="K1770" s="232"/>
      <c r="L1770" s="232"/>
      <c r="M1770" s="232"/>
      <c r="N1770" s="232"/>
      <c r="O1770" s="232"/>
      <c r="P1770" s="123">
        <f t="shared" si="112"/>
        <v>0</v>
      </c>
      <c r="Q1770" s="208" t="str">
        <f t="shared" si="113"/>
        <v>Debil</v>
      </c>
      <c r="R1770" s="232"/>
      <c r="S1770" s="224" t="str">
        <f t="shared" si="114"/>
        <v>Debil</v>
      </c>
      <c r="T1770" s="224" t="str">
        <f>IFERROR(VLOOKUP(S1770,'Tablas de calculos'!$AU$16:$AV$24,2,FALSE),"")</f>
        <v/>
      </c>
      <c r="U1770" s="208" t="str">
        <f>IFERROR(VLOOKUP(T1770,'Tablas de calculos'!$AV$16:$AY$24,4),"")</f>
        <v/>
      </c>
      <c r="V1770" s="232"/>
      <c r="W1770" s="232"/>
      <c r="X1770" s="123" t="str">
        <f t="shared" si="115"/>
        <v/>
      </c>
      <c r="Y1770" s="208" t="str">
        <f>IFERROR(VLOOKUP(X1770,'Tablas de calculos'!$AZ$4:$BE$11,5,FALSE),"")</f>
        <v/>
      </c>
      <c r="Z1770" s="208" t="str">
        <f>IFERROR(VLOOKUP(X1770,'Tablas de calculos'!$AZ$4:$BE$11,6,FALSE),"")</f>
        <v/>
      </c>
    </row>
    <row r="1771" spans="1:26" ht="30" x14ac:dyDescent="0.25">
      <c r="A1771" s="232" t="s">
        <v>114</v>
      </c>
      <c r="B1771" s="204">
        <v>136</v>
      </c>
      <c r="C1771" s="205" t="str">
        <f>+VLOOKUP(Tabla9[[#This Row],[Cod. Riesgo]],Tabla_Riesgos[[Número]:[Tipo de Riesgo]],6,FALSE)</f>
        <v xml:space="preserve">Continuidad del negocio </v>
      </c>
      <c r="D1771" s="119" t="s">
        <v>66</v>
      </c>
      <c r="E1771" s="120" t="s">
        <v>774</v>
      </c>
      <c r="F1771" s="395"/>
      <c r="G1771" s="389"/>
      <c r="H1771" s="396"/>
      <c r="I1771" s="232"/>
      <c r="J1771" s="232"/>
      <c r="K1771" s="232"/>
      <c r="L1771" s="232"/>
      <c r="M1771" s="232"/>
      <c r="N1771" s="232"/>
      <c r="O1771" s="232"/>
      <c r="P1771" s="123">
        <f t="shared" si="112"/>
        <v>0</v>
      </c>
      <c r="Q1771" s="208" t="str">
        <f t="shared" si="113"/>
        <v>Debil</v>
      </c>
      <c r="R1771" s="232"/>
      <c r="S1771" s="224" t="str">
        <f t="shared" si="114"/>
        <v>Debil</v>
      </c>
      <c r="T1771" s="224" t="str">
        <f>IFERROR(VLOOKUP(S1771,'Tablas de calculos'!$AU$16:$AV$24,2,FALSE),"")</f>
        <v/>
      </c>
      <c r="U1771" s="208" t="str">
        <f>IFERROR(VLOOKUP(T1771,'Tablas de calculos'!$AV$16:$AY$24,4),"")</f>
        <v/>
      </c>
      <c r="V1771" s="232"/>
      <c r="W1771" s="232"/>
      <c r="X1771" s="123" t="str">
        <f t="shared" si="115"/>
        <v/>
      </c>
      <c r="Y1771" s="208" t="str">
        <f>IFERROR(VLOOKUP(X1771,'Tablas de calculos'!$AZ$4:$BE$11,5,FALSE),"")</f>
        <v/>
      </c>
      <c r="Z1771" s="208" t="str">
        <f>IFERROR(VLOOKUP(X1771,'Tablas de calculos'!$AZ$4:$BE$11,6,FALSE),"")</f>
        <v/>
      </c>
    </row>
    <row r="1772" spans="1:26" ht="30" x14ac:dyDescent="0.25">
      <c r="A1772" s="232" t="s">
        <v>114</v>
      </c>
      <c r="B1772" s="204">
        <v>136</v>
      </c>
      <c r="C1772" s="205" t="str">
        <f>+VLOOKUP(Tabla9[[#This Row],[Cod. Riesgo]],Tabla_Riesgos[[Número]:[Tipo de Riesgo]],6,FALSE)</f>
        <v xml:space="preserve">Continuidad del negocio </v>
      </c>
      <c r="D1772" s="119" t="s">
        <v>66</v>
      </c>
      <c r="E1772" s="120" t="s">
        <v>774</v>
      </c>
      <c r="F1772" s="395"/>
      <c r="G1772" s="389"/>
      <c r="H1772" s="396"/>
      <c r="I1772" s="232"/>
      <c r="J1772" s="232"/>
      <c r="K1772" s="232"/>
      <c r="L1772" s="232"/>
      <c r="M1772" s="232"/>
      <c r="N1772" s="232"/>
      <c r="O1772" s="232"/>
      <c r="P1772" s="123">
        <f t="shared" si="112"/>
        <v>0</v>
      </c>
      <c r="Q1772" s="208" t="str">
        <f t="shared" si="113"/>
        <v>Debil</v>
      </c>
      <c r="R1772" s="232"/>
      <c r="S1772" s="224" t="str">
        <f t="shared" si="114"/>
        <v>Debil</v>
      </c>
      <c r="T1772" s="224" t="str">
        <f>IFERROR(VLOOKUP(S1772,'Tablas de calculos'!$AU$16:$AV$24,2,FALSE),"")</f>
        <v/>
      </c>
      <c r="U1772" s="208" t="str">
        <f>IFERROR(VLOOKUP(T1772,'Tablas de calculos'!$AV$16:$AY$24,4),"")</f>
        <v/>
      </c>
      <c r="V1772" s="232"/>
      <c r="W1772" s="232"/>
      <c r="X1772" s="123" t="str">
        <f t="shared" si="115"/>
        <v/>
      </c>
      <c r="Y1772" s="208" t="str">
        <f>IFERROR(VLOOKUP(X1772,'Tablas de calculos'!$AZ$4:$BE$11,5,FALSE),"")</f>
        <v/>
      </c>
      <c r="Z1772" s="208" t="str">
        <f>IFERROR(VLOOKUP(X1772,'Tablas de calculos'!$AZ$4:$BE$11,6,FALSE),"")</f>
        <v/>
      </c>
    </row>
    <row r="1773" spans="1:26" ht="30" x14ac:dyDescent="0.25">
      <c r="A1773" s="232" t="s">
        <v>114</v>
      </c>
      <c r="B1773" s="196">
        <v>137</v>
      </c>
      <c r="C1773" s="205" t="str">
        <f>+VLOOKUP(Tabla9[[#This Row],[Cod. Riesgo]],Tabla_Riesgos[[Número]:[Tipo de Riesgo]],6,FALSE)</f>
        <v xml:space="preserve">Continuidad del negocio </v>
      </c>
      <c r="D1773" s="119" t="s">
        <v>66</v>
      </c>
      <c r="E1773" s="120" t="s">
        <v>736</v>
      </c>
      <c r="F1773" s="395"/>
      <c r="G1773" s="389"/>
      <c r="H1773" s="396"/>
      <c r="I1773" s="232"/>
      <c r="J1773" s="232"/>
      <c r="K1773" s="232"/>
      <c r="L1773" s="232"/>
      <c r="M1773" s="232"/>
      <c r="N1773" s="232"/>
      <c r="O1773" s="232"/>
      <c r="P1773" s="123">
        <f t="shared" si="112"/>
        <v>0</v>
      </c>
      <c r="Q1773" s="208" t="str">
        <f t="shared" si="113"/>
        <v>Debil</v>
      </c>
      <c r="R1773" s="232"/>
      <c r="S1773" s="224" t="str">
        <f t="shared" si="114"/>
        <v>Debil</v>
      </c>
      <c r="T1773" s="224" t="str">
        <f>IFERROR(VLOOKUP(S1773,'Tablas de calculos'!$AU$16:$AV$24,2,FALSE),"")</f>
        <v/>
      </c>
      <c r="U1773" s="208" t="str">
        <f>IFERROR(VLOOKUP(T1773,'Tablas de calculos'!$AV$16:$AY$24,4),"")</f>
        <v/>
      </c>
      <c r="V1773" s="232"/>
      <c r="W1773" s="232"/>
      <c r="X1773" s="123" t="str">
        <f t="shared" si="115"/>
        <v/>
      </c>
      <c r="Y1773" s="208" t="str">
        <f>IFERROR(VLOOKUP(X1773,'Tablas de calculos'!$AZ$4:$BE$11,5,FALSE),"")</f>
        <v/>
      </c>
      <c r="Z1773" s="208" t="str">
        <f>IFERROR(VLOOKUP(X1773,'Tablas de calculos'!$AZ$4:$BE$11,6,FALSE),"")</f>
        <v/>
      </c>
    </row>
    <row r="1774" spans="1:26" ht="30" x14ac:dyDescent="0.25">
      <c r="A1774" s="232" t="s">
        <v>114</v>
      </c>
      <c r="B1774" s="205">
        <v>138</v>
      </c>
      <c r="C1774" s="205" t="str">
        <f>+VLOOKUP(Tabla9[[#This Row],[Cod. Riesgo]],Tabla_Riesgos[[Número]:[Tipo de Riesgo]],6,FALSE)</f>
        <v xml:space="preserve">Continuidad del negocio </v>
      </c>
      <c r="D1774" s="199" t="s">
        <v>66</v>
      </c>
      <c r="E1774" s="200" t="s">
        <v>738</v>
      </c>
      <c r="F1774" s="395"/>
      <c r="G1774" s="389"/>
      <c r="H1774" s="396"/>
      <c r="I1774" s="232"/>
      <c r="J1774" s="232"/>
      <c r="K1774" s="232"/>
      <c r="L1774" s="232"/>
      <c r="M1774" s="232"/>
      <c r="N1774" s="232"/>
      <c r="O1774" s="232"/>
      <c r="P1774" s="123">
        <f t="shared" si="112"/>
        <v>0</v>
      </c>
      <c r="Q1774" s="208" t="str">
        <f t="shared" si="113"/>
        <v>Debil</v>
      </c>
      <c r="R1774" s="232"/>
      <c r="S1774" s="224" t="str">
        <f t="shared" si="114"/>
        <v>Debil</v>
      </c>
      <c r="T1774" s="224" t="str">
        <f>IFERROR(VLOOKUP(S1774,'Tablas de calculos'!$AU$16:$AV$24,2,FALSE),"")</f>
        <v/>
      </c>
      <c r="U1774" s="208" t="str">
        <f>IFERROR(VLOOKUP(T1774,'Tablas de calculos'!$AV$16:$AY$24,4),"")</f>
        <v/>
      </c>
      <c r="V1774" s="232"/>
      <c r="W1774" s="232"/>
      <c r="X1774" s="123" t="str">
        <f t="shared" si="115"/>
        <v/>
      </c>
      <c r="Y1774" s="208" t="str">
        <f>IFERROR(VLOOKUP(X1774,'Tablas de calculos'!$AZ$4:$BE$11,5,FALSE),"")</f>
        <v/>
      </c>
      <c r="Z1774" s="208" t="str">
        <f>IFERROR(VLOOKUP(X1774,'Tablas de calculos'!$AZ$4:$BE$11,6,FALSE),"")</f>
        <v/>
      </c>
    </row>
    <row r="1775" spans="1:26" ht="60" x14ac:dyDescent="0.25">
      <c r="A1775" s="232" t="s">
        <v>112</v>
      </c>
      <c r="B1775" s="61">
        <v>1</v>
      </c>
      <c r="C1775" s="205" t="str">
        <f>+VLOOKUP(Tabla9[[#This Row],[Cod. Riesgo]],Tabla_Riesgos[[Número]:[Tipo de Riesgo]],6,FALSE)</f>
        <v>Corrupción</v>
      </c>
      <c r="D1775" s="250" t="s">
        <v>12</v>
      </c>
      <c r="E1775" s="250" t="s">
        <v>386</v>
      </c>
      <c r="F1775" s="395"/>
      <c r="G1775" s="389" t="s">
        <v>173</v>
      </c>
      <c r="H1775" s="396"/>
      <c r="I1775" s="232"/>
      <c r="J1775" s="232"/>
      <c r="K1775" s="232"/>
      <c r="L1775" s="232"/>
      <c r="M1775" s="232"/>
      <c r="N1775" s="232"/>
      <c r="O1775" s="232"/>
      <c r="P1775" s="123">
        <f t="shared" si="112"/>
        <v>0</v>
      </c>
      <c r="Q1775" s="208" t="str">
        <f t="shared" si="113"/>
        <v>Debil</v>
      </c>
      <c r="R1775" s="232" t="s">
        <v>371</v>
      </c>
      <c r="S1775" s="224" t="str">
        <f t="shared" si="114"/>
        <v>DebilModerado</v>
      </c>
      <c r="T1775" s="224">
        <f>IFERROR(VLOOKUP(S1775,'Tablas de calculos'!$AU$16:$AV$24,2,FALSE),"")</f>
        <v>8</v>
      </c>
      <c r="U1775" s="208" t="str">
        <f>IFERROR(VLOOKUP(T1775,'Tablas de calculos'!$AV$16:$AY$24,4),"")</f>
        <v>Débil</v>
      </c>
      <c r="V1775" s="232" t="s">
        <v>578</v>
      </c>
      <c r="W1775" s="232" t="s">
        <v>575</v>
      </c>
      <c r="X1775" s="123" t="str">
        <f t="shared" si="115"/>
        <v>DébilDirectamenteIndirectamente</v>
      </c>
      <c r="Y1775" s="208" t="str">
        <f>IFERROR(VLOOKUP(X1775,'Tablas de calculos'!$AZ$4:$BE$11,5,FALSE),"")</f>
        <v/>
      </c>
      <c r="Z1775" s="208" t="str">
        <f>IFERROR(VLOOKUP(X1775,'Tablas de calculos'!$AZ$4:$BE$11,6,FALSE),"")</f>
        <v/>
      </c>
    </row>
    <row r="1776" spans="1:26" ht="60" x14ac:dyDescent="0.25">
      <c r="A1776" s="232" t="s">
        <v>112</v>
      </c>
      <c r="B1776" s="61">
        <v>1</v>
      </c>
      <c r="C1776" s="205" t="str">
        <f>+VLOOKUP(Tabla9[[#This Row],[Cod. Riesgo]],Tabla_Riesgos[[Número]:[Tipo de Riesgo]],6,FALSE)</f>
        <v>Corrupción</v>
      </c>
      <c r="D1776" s="250" t="s">
        <v>12</v>
      </c>
      <c r="E1776" s="250" t="s">
        <v>386</v>
      </c>
      <c r="F1776" s="395"/>
      <c r="G1776" s="389" t="s">
        <v>174</v>
      </c>
      <c r="H1776" s="396"/>
      <c r="I1776" s="232"/>
      <c r="J1776" s="232"/>
      <c r="K1776" s="232"/>
      <c r="L1776" s="232"/>
      <c r="M1776" s="232"/>
      <c r="N1776" s="232"/>
      <c r="O1776" s="232"/>
      <c r="P1776" s="123">
        <f t="shared" si="112"/>
        <v>0</v>
      </c>
      <c r="Q1776" s="208" t="str">
        <f t="shared" si="113"/>
        <v>Debil</v>
      </c>
      <c r="R1776" s="232" t="s">
        <v>516</v>
      </c>
      <c r="S1776" s="224" t="str">
        <f t="shared" si="114"/>
        <v>DebilFuerte</v>
      </c>
      <c r="T1776" s="224">
        <f>IFERROR(VLOOKUP(S1776,'Tablas de calculos'!$AU$16:$AV$24,2,FALSE),"")</f>
        <v>7</v>
      </c>
      <c r="U1776" s="208" t="str">
        <f>IFERROR(VLOOKUP(T1776,'Tablas de calculos'!$AV$16:$AY$24,4),"")</f>
        <v>Débil</v>
      </c>
      <c r="V1776" s="232" t="s">
        <v>578</v>
      </c>
      <c r="W1776" s="232" t="s">
        <v>575</v>
      </c>
      <c r="X1776" s="123" t="str">
        <f t="shared" si="115"/>
        <v>DébilDirectamenteIndirectamente</v>
      </c>
      <c r="Y1776" s="208" t="str">
        <f>IFERROR(VLOOKUP(X1776,'Tablas de calculos'!$AZ$4:$BE$11,5,FALSE),"")</f>
        <v/>
      </c>
      <c r="Z1776" s="208" t="str">
        <f>IFERROR(VLOOKUP(X1776,'Tablas de calculos'!$AZ$4:$BE$11,6,FALSE),"")</f>
        <v/>
      </c>
    </row>
    <row r="1777" spans="1:26" ht="60" x14ac:dyDescent="0.25">
      <c r="A1777" s="232" t="s">
        <v>112</v>
      </c>
      <c r="B1777" s="61">
        <v>1</v>
      </c>
      <c r="C1777" s="205" t="str">
        <f>+VLOOKUP(Tabla9[[#This Row],[Cod. Riesgo]],Tabla_Riesgos[[Número]:[Tipo de Riesgo]],6,FALSE)</f>
        <v>Corrupción</v>
      </c>
      <c r="D1777" s="250" t="s">
        <v>12</v>
      </c>
      <c r="E1777" s="250" t="s">
        <v>386</v>
      </c>
      <c r="F1777" s="395"/>
      <c r="G1777" s="389" t="s">
        <v>175</v>
      </c>
      <c r="H1777" s="396"/>
      <c r="I1777" s="232"/>
      <c r="J1777" s="232"/>
      <c r="K1777" s="232"/>
      <c r="L1777" s="232"/>
      <c r="M1777" s="232"/>
      <c r="N1777" s="232"/>
      <c r="O1777" s="232"/>
      <c r="P1777" s="123">
        <f t="shared" si="112"/>
        <v>0</v>
      </c>
      <c r="Q1777" s="208" t="str">
        <f t="shared" si="113"/>
        <v>Debil</v>
      </c>
      <c r="R1777" s="232" t="s">
        <v>371</v>
      </c>
      <c r="S1777" s="224" t="str">
        <f t="shared" si="114"/>
        <v>DebilModerado</v>
      </c>
      <c r="T1777" s="224">
        <f>IFERROR(VLOOKUP(S1777,'Tablas de calculos'!$AU$16:$AV$24,2,FALSE),"")</f>
        <v>8</v>
      </c>
      <c r="U1777" s="208" t="str">
        <f>IFERROR(VLOOKUP(T1777,'Tablas de calculos'!$AV$16:$AY$24,4),"")</f>
        <v>Débil</v>
      </c>
      <c r="V1777" s="232" t="s">
        <v>576</v>
      </c>
      <c r="W1777" s="232" t="s">
        <v>578</v>
      </c>
      <c r="X1777" s="123" t="str">
        <f t="shared" si="115"/>
        <v>DébilNo disminuyeDirectamente</v>
      </c>
      <c r="Y1777" s="208" t="str">
        <f>IFERROR(VLOOKUP(X1777,'Tablas de calculos'!$AZ$4:$BE$11,5,FALSE),"")</f>
        <v/>
      </c>
      <c r="Z1777" s="208" t="str">
        <f>IFERROR(VLOOKUP(X1777,'Tablas de calculos'!$AZ$4:$BE$11,6,FALSE),"")</f>
        <v/>
      </c>
    </row>
    <row r="1778" spans="1:26" ht="60" x14ac:dyDescent="0.25">
      <c r="A1778" s="232" t="s">
        <v>112</v>
      </c>
      <c r="B1778" s="61">
        <v>1</v>
      </c>
      <c r="C1778" s="205" t="str">
        <f>+VLOOKUP(Tabla9[[#This Row],[Cod. Riesgo]],Tabla_Riesgos[[Número]:[Tipo de Riesgo]],6,FALSE)</f>
        <v>Corrupción</v>
      </c>
      <c r="D1778" s="250" t="s">
        <v>12</v>
      </c>
      <c r="E1778" s="250" t="s">
        <v>386</v>
      </c>
      <c r="F1778" s="395"/>
      <c r="G1778" s="389" t="s">
        <v>176</v>
      </c>
      <c r="H1778" s="396"/>
      <c r="I1778" s="232"/>
      <c r="J1778" s="232"/>
      <c r="K1778" s="232"/>
      <c r="L1778" s="232"/>
      <c r="M1778" s="232"/>
      <c r="N1778" s="232"/>
      <c r="O1778" s="232"/>
      <c r="P1778" s="123">
        <f t="shared" si="112"/>
        <v>0</v>
      </c>
      <c r="Q1778" s="208" t="str">
        <f t="shared" si="113"/>
        <v>Debil</v>
      </c>
      <c r="R1778" s="232" t="s">
        <v>516</v>
      </c>
      <c r="S1778" s="224" t="str">
        <f t="shared" si="114"/>
        <v>DebilFuerte</v>
      </c>
      <c r="T1778" s="224">
        <f>IFERROR(VLOOKUP(S1778,'Tablas de calculos'!$AU$16:$AV$24,2,FALSE),"")</f>
        <v>7</v>
      </c>
      <c r="U1778" s="208" t="str">
        <f>IFERROR(VLOOKUP(T1778,'Tablas de calculos'!$AV$16:$AY$24,4),"")</f>
        <v>Débil</v>
      </c>
      <c r="V1778" s="232" t="s">
        <v>576</v>
      </c>
      <c r="W1778" s="232" t="s">
        <v>578</v>
      </c>
      <c r="X1778" s="123" t="str">
        <f t="shared" si="115"/>
        <v>DébilNo disminuyeDirectamente</v>
      </c>
      <c r="Y1778" s="208" t="str">
        <f>IFERROR(VLOOKUP(X1778,'Tablas de calculos'!$AZ$4:$BE$11,5,FALSE),"")</f>
        <v/>
      </c>
      <c r="Z1778" s="208" t="str">
        <f>IFERROR(VLOOKUP(X1778,'Tablas de calculos'!$AZ$4:$BE$11,6,FALSE),"")</f>
        <v/>
      </c>
    </row>
    <row r="1779" spans="1:26" ht="60" x14ac:dyDescent="0.25">
      <c r="A1779" s="232" t="s">
        <v>112</v>
      </c>
      <c r="B1779" s="61">
        <v>1</v>
      </c>
      <c r="C1779" s="205" t="str">
        <f>+VLOOKUP(Tabla9[[#This Row],[Cod. Riesgo]],Tabla_Riesgos[[Número]:[Tipo de Riesgo]],6,FALSE)</f>
        <v>Corrupción</v>
      </c>
      <c r="D1779" s="250" t="s">
        <v>12</v>
      </c>
      <c r="E1779" s="250" t="s">
        <v>386</v>
      </c>
      <c r="F1779" s="395"/>
      <c r="G1779" s="389" t="s">
        <v>177</v>
      </c>
      <c r="H1779" s="396"/>
      <c r="I1779" s="232"/>
      <c r="J1779" s="232"/>
      <c r="K1779" s="232"/>
      <c r="L1779" s="232"/>
      <c r="M1779" s="232"/>
      <c r="N1779" s="232"/>
      <c r="O1779" s="232"/>
      <c r="P1779" s="123">
        <f t="shared" si="112"/>
        <v>0</v>
      </c>
      <c r="Q1779" s="208" t="str">
        <f t="shared" si="113"/>
        <v>Debil</v>
      </c>
      <c r="R1779" s="232" t="s">
        <v>516</v>
      </c>
      <c r="S1779" s="224" t="str">
        <f t="shared" si="114"/>
        <v>DebilFuerte</v>
      </c>
      <c r="T1779" s="224">
        <f>IFERROR(VLOOKUP(S1779,'Tablas de calculos'!$AU$16:$AV$24,2,FALSE),"")</f>
        <v>7</v>
      </c>
      <c r="U1779" s="208" t="str">
        <f>IFERROR(VLOOKUP(T1779,'Tablas de calculos'!$AV$16:$AY$24,4),"")</f>
        <v>Débil</v>
      </c>
      <c r="V1779" s="232" t="s">
        <v>578</v>
      </c>
      <c r="W1779" s="232" t="s">
        <v>575</v>
      </c>
      <c r="X1779" s="123" t="str">
        <f t="shared" si="115"/>
        <v>DébilDirectamenteIndirectamente</v>
      </c>
      <c r="Y1779" s="208" t="str">
        <f>IFERROR(VLOOKUP(X1779,'Tablas de calculos'!$AZ$4:$BE$11,5,FALSE),"")</f>
        <v/>
      </c>
      <c r="Z1779" s="208" t="str">
        <f>IFERROR(VLOOKUP(X1779,'Tablas de calculos'!$AZ$4:$BE$11,6,FALSE),"")</f>
        <v/>
      </c>
    </row>
    <row r="1780" spans="1:26" ht="60" x14ac:dyDescent="0.25">
      <c r="A1780" s="232" t="s">
        <v>112</v>
      </c>
      <c r="B1780" s="61">
        <v>1</v>
      </c>
      <c r="C1780" s="205" t="str">
        <f>+VLOOKUP(Tabla9[[#This Row],[Cod. Riesgo]],Tabla_Riesgos[[Número]:[Tipo de Riesgo]],6,FALSE)</f>
        <v>Corrupción</v>
      </c>
      <c r="D1780" s="250" t="s">
        <v>12</v>
      </c>
      <c r="E1780" s="250" t="s">
        <v>386</v>
      </c>
      <c r="F1780" s="395"/>
      <c r="G1780" s="389" t="s">
        <v>178</v>
      </c>
      <c r="H1780" s="396"/>
      <c r="I1780" s="232"/>
      <c r="J1780" s="232"/>
      <c r="K1780" s="232"/>
      <c r="L1780" s="232"/>
      <c r="M1780" s="232"/>
      <c r="N1780" s="232"/>
      <c r="O1780" s="232"/>
      <c r="P1780" s="123">
        <f t="shared" si="112"/>
        <v>0</v>
      </c>
      <c r="Q1780" s="208" t="str">
        <f t="shared" si="113"/>
        <v>Debil</v>
      </c>
      <c r="R1780" s="232" t="s">
        <v>516</v>
      </c>
      <c r="S1780" s="224" t="str">
        <f t="shared" si="114"/>
        <v>DebilFuerte</v>
      </c>
      <c r="T1780" s="224">
        <f>IFERROR(VLOOKUP(S1780,'Tablas de calculos'!$AU$16:$AV$24,2,FALSE),"")</f>
        <v>7</v>
      </c>
      <c r="U1780" s="208" t="str">
        <f>IFERROR(VLOOKUP(T1780,'Tablas de calculos'!$AV$16:$AY$24,4),"")</f>
        <v>Débil</v>
      </c>
      <c r="V1780" s="232" t="s">
        <v>576</v>
      </c>
      <c r="W1780" s="232" t="s">
        <v>578</v>
      </c>
      <c r="X1780" s="123" t="str">
        <f t="shared" si="115"/>
        <v>DébilNo disminuyeDirectamente</v>
      </c>
      <c r="Y1780" s="208" t="str">
        <f>IFERROR(VLOOKUP(X1780,'Tablas de calculos'!$AZ$4:$BE$11,5,FALSE),"")</f>
        <v/>
      </c>
      <c r="Z1780" s="208" t="str">
        <f>IFERROR(VLOOKUP(X1780,'Tablas de calculos'!$AZ$4:$BE$11,6,FALSE),"")</f>
        <v/>
      </c>
    </row>
    <row r="1781" spans="1:26" ht="75" x14ac:dyDescent="0.25">
      <c r="A1781" s="232" t="s">
        <v>112</v>
      </c>
      <c r="B1781" s="61">
        <v>3</v>
      </c>
      <c r="C1781" s="205" t="str">
        <f>+VLOOKUP(Tabla9[[#This Row],[Cod. Riesgo]],Tabla_Riesgos[[Número]:[Tipo de Riesgo]],6,FALSE)</f>
        <v>Corrupción</v>
      </c>
      <c r="D1781" s="250" t="s">
        <v>12</v>
      </c>
      <c r="E1781" s="250" t="s">
        <v>1283</v>
      </c>
      <c r="F1781" s="395"/>
      <c r="G1781" s="389" t="s">
        <v>177</v>
      </c>
      <c r="H1781" s="396"/>
      <c r="I1781" s="232"/>
      <c r="J1781" s="232"/>
      <c r="K1781" s="232"/>
      <c r="L1781" s="232"/>
      <c r="M1781" s="232"/>
      <c r="N1781" s="232"/>
      <c r="O1781" s="232"/>
      <c r="P1781" s="123">
        <f t="shared" si="112"/>
        <v>0</v>
      </c>
      <c r="Q1781" s="208" t="str">
        <f t="shared" si="113"/>
        <v>Debil</v>
      </c>
      <c r="R1781" s="232" t="s">
        <v>516</v>
      </c>
      <c r="S1781" s="224" t="str">
        <f t="shared" si="114"/>
        <v>DebilFuerte</v>
      </c>
      <c r="T1781" s="224">
        <f>IFERROR(VLOOKUP(S1781,'Tablas de calculos'!$AU$16:$AV$24,2,FALSE),"")</f>
        <v>7</v>
      </c>
      <c r="U1781" s="208" t="str">
        <f>IFERROR(VLOOKUP(T1781,'Tablas de calculos'!$AV$16:$AY$24,4),"")</f>
        <v>Débil</v>
      </c>
      <c r="V1781" s="232" t="s">
        <v>576</v>
      </c>
      <c r="W1781" s="232" t="s">
        <v>578</v>
      </c>
      <c r="X1781" s="123" t="str">
        <f t="shared" si="115"/>
        <v>DébilNo disminuyeDirectamente</v>
      </c>
      <c r="Y1781" s="208" t="str">
        <f>IFERROR(VLOOKUP(X1781,'Tablas de calculos'!$AZ$4:$BE$11,5,FALSE),"")</f>
        <v/>
      </c>
      <c r="Z1781" s="208" t="str">
        <f>IFERROR(VLOOKUP(X1781,'Tablas de calculos'!$AZ$4:$BE$11,6,FALSE),"")</f>
        <v/>
      </c>
    </row>
    <row r="1782" spans="1:26" ht="75" x14ac:dyDescent="0.25">
      <c r="A1782" s="232" t="s">
        <v>112</v>
      </c>
      <c r="B1782" s="61">
        <v>3</v>
      </c>
      <c r="C1782" s="205" t="str">
        <f>+VLOOKUP(Tabla9[[#This Row],[Cod. Riesgo]],Tabla_Riesgos[[Número]:[Tipo de Riesgo]],6,FALSE)</f>
        <v>Corrupción</v>
      </c>
      <c r="D1782" s="250" t="s">
        <v>12</v>
      </c>
      <c r="E1782" s="250" t="s">
        <v>1283</v>
      </c>
      <c r="F1782" s="395"/>
      <c r="G1782" s="389" t="s">
        <v>178</v>
      </c>
      <c r="H1782" s="396"/>
      <c r="I1782" s="232"/>
      <c r="J1782" s="232"/>
      <c r="K1782" s="232"/>
      <c r="L1782" s="232"/>
      <c r="M1782" s="232"/>
      <c r="N1782" s="232"/>
      <c r="O1782" s="232"/>
      <c r="P1782" s="123">
        <f t="shared" si="112"/>
        <v>0</v>
      </c>
      <c r="Q1782" s="208" t="str">
        <f t="shared" si="113"/>
        <v>Debil</v>
      </c>
      <c r="R1782" s="232" t="s">
        <v>516</v>
      </c>
      <c r="S1782" s="224" t="str">
        <f t="shared" si="114"/>
        <v>DebilFuerte</v>
      </c>
      <c r="T1782" s="224">
        <f>IFERROR(VLOOKUP(S1782,'Tablas de calculos'!$AU$16:$AV$24,2,FALSE),"")</f>
        <v>7</v>
      </c>
      <c r="U1782" s="208" t="str">
        <f>IFERROR(VLOOKUP(T1782,'Tablas de calculos'!$AV$16:$AY$24,4),"")</f>
        <v>Débil</v>
      </c>
      <c r="V1782" s="232" t="s">
        <v>576</v>
      </c>
      <c r="W1782" s="232" t="s">
        <v>578</v>
      </c>
      <c r="X1782" s="123" t="str">
        <f t="shared" si="115"/>
        <v>DébilNo disminuyeDirectamente</v>
      </c>
      <c r="Y1782" s="208" t="str">
        <f>IFERROR(VLOOKUP(X1782,'Tablas de calculos'!$AZ$4:$BE$11,5,FALSE),"")</f>
        <v/>
      </c>
      <c r="Z1782" s="208" t="str">
        <f>IFERROR(VLOOKUP(X1782,'Tablas de calculos'!$AZ$4:$BE$11,6,FALSE),"")</f>
        <v/>
      </c>
    </row>
    <row r="1783" spans="1:26" ht="75" x14ac:dyDescent="0.25">
      <c r="A1783" s="232" t="s">
        <v>112</v>
      </c>
      <c r="B1783" s="61">
        <v>3</v>
      </c>
      <c r="C1783" s="205" t="str">
        <f>+VLOOKUP(Tabla9[[#This Row],[Cod. Riesgo]],Tabla_Riesgos[[Número]:[Tipo de Riesgo]],6,FALSE)</f>
        <v>Corrupción</v>
      </c>
      <c r="D1783" s="250" t="s">
        <v>12</v>
      </c>
      <c r="E1783" s="250" t="s">
        <v>1283</v>
      </c>
      <c r="F1783" s="395"/>
      <c r="G1783" s="389" t="s">
        <v>179</v>
      </c>
      <c r="H1783" s="396"/>
      <c r="I1783" s="232"/>
      <c r="J1783" s="232"/>
      <c r="K1783" s="232"/>
      <c r="L1783" s="232"/>
      <c r="M1783" s="232"/>
      <c r="N1783" s="232"/>
      <c r="O1783" s="232"/>
      <c r="P1783" s="123">
        <f t="shared" si="112"/>
        <v>0</v>
      </c>
      <c r="Q1783" s="208" t="str">
        <f t="shared" si="113"/>
        <v>Debil</v>
      </c>
      <c r="R1783" s="232" t="s">
        <v>516</v>
      </c>
      <c r="S1783" s="224" t="str">
        <f t="shared" si="114"/>
        <v>DebilFuerte</v>
      </c>
      <c r="T1783" s="224">
        <f>IFERROR(VLOOKUP(S1783,'Tablas de calculos'!$AU$16:$AV$24,2,FALSE),"")</f>
        <v>7</v>
      </c>
      <c r="U1783" s="208" t="str">
        <f>IFERROR(VLOOKUP(T1783,'Tablas de calculos'!$AV$16:$AY$24,4),"")</f>
        <v>Débil</v>
      </c>
      <c r="V1783" s="232" t="s">
        <v>578</v>
      </c>
      <c r="W1783" s="232" t="s">
        <v>578</v>
      </c>
      <c r="X1783" s="123" t="str">
        <f t="shared" si="115"/>
        <v>DébilDirectamenteDirectamente</v>
      </c>
      <c r="Y1783" s="208" t="str">
        <f>IFERROR(VLOOKUP(X1783,'Tablas de calculos'!$AZ$4:$BE$11,5,FALSE),"")</f>
        <v/>
      </c>
      <c r="Z1783" s="208" t="str">
        <f>IFERROR(VLOOKUP(X1783,'Tablas de calculos'!$AZ$4:$BE$11,6,FALSE),"")</f>
        <v/>
      </c>
    </row>
    <row r="1784" spans="1:26" ht="75" x14ac:dyDescent="0.25">
      <c r="A1784" s="232" t="s">
        <v>112</v>
      </c>
      <c r="B1784" s="61">
        <v>3</v>
      </c>
      <c r="C1784" s="205" t="str">
        <f>+VLOOKUP(Tabla9[[#This Row],[Cod. Riesgo]],Tabla_Riesgos[[Número]:[Tipo de Riesgo]],6,FALSE)</f>
        <v>Corrupción</v>
      </c>
      <c r="D1784" s="250" t="s">
        <v>12</v>
      </c>
      <c r="E1784" s="250" t="s">
        <v>1283</v>
      </c>
      <c r="F1784" s="395"/>
      <c r="G1784" s="389" t="s">
        <v>180</v>
      </c>
      <c r="H1784" s="396"/>
      <c r="I1784" s="232"/>
      <c r="J1784" s="232"/>
      <c r="K1784" s="232"/>
      <c r="L1784" s="232"/>
      <c r="M1784" s="232"/>
      <c r="N1784" s="232"/>
      <c r="O1784" s="232"/>
      <c r="P1784" s="123">
        <f t="shared" si="112"/>
        <v>0</v>
      </c>
      <c r="Q1784" s="208" t="str">
        <f t="shared" si="113"/>
        <v>Debil</v>
      </c>
      <c r="R1784" s="232" t="s">
        <v>516</v>
      </c>
      <c r="S1784" s="224" t="str">
        <f t="shared" si="114"/>
        <v>DebilFuerte</v>
      </c>
      <c r="T1784" s="224">
        <f>IFERROR(VLOOKUP(S1784,'Tablas de calculos'!$AU$16:$AV$24,2,FALSE),"")</f>
        <v>7</v>
      </c>
      <c r="U1784" s="208" t="str">
        <f>IFERROR(VLOOKUP(T1784,'Tablas de calculos'!$AV$16:$AY$24,4),"")</f>
        <v>Débil</v>
      </c>
      <c r="V1784" s="232" t="s">
        <v>578</v>
      </c>
      <c r="W1784" s="232" t="s">
        <v>578</v>
      </c>
      <c r="X1784" s="123" t="str">
        <f t="shared" si="115"/>
        <v>DébilDirectamenteDirectamente</v>
      </c>
      <c r="Y1784" s="208" t="str">
        <f>IFERROR(VLOOKUP(X1784,'Tablas de calculos'!$AZ$4:$BE$11,5,FALSE),"")</f>
        <v/>
      </c>
      <c r="Z1784" s="208" t="str">
        <f>IFERROR(VLOOKUP(X1784,'Tablas de calculos'!$AZ$4:$BE$11,6,FALSE),"")</f>
        <v/>
      </c>
    </row>
    <row r="1785" spans="1:26" ht="90" x14ac:dyDescent="0.25">
      <c r="A1785" s="232" t="s">
        <v>112</v>
      </c>
      <c r="B1785" s="61">
        <v>4</v>
      </c>
      <c r="C1785" s="205" t="str">
        <f>+VLOOKUP(Tabla9[[#This Row],[Cod. Riesgo]],Tabla_Riesgos[[Número]:[Tipo de Riesgo]],6,FALSE)</f>
        <v>Corrupción</v>
      </c>
      <c r="D1785" s="250" t="s">
        <v>12</v>
      </c>
      <c r="E1785" s="250" t="s">
        <v>622</v>
      </c>
      <c r="F1785" s="395"/>
      <c r="G1785" s="389" t="s">
        <v>181</v>
      </c>
      <c r="H1785" s="396"/>
      <c r="I1785" s="232"/>
      <c r="J1785" s="232"/>
      <c r="K1785" s="232"/>
      <c r="L1785" s="232"/>
      <c r="M1785" s="232"/>
      <c r="N1785" s="232"/>
      <c r="O1785" s="232"/>
      <c r="P1785" s="123">
        <f t="shared" si="112"/>
        <v>0</v>
      </c>
      <c r="Q1785" s="208" t="str">
        <f t="shared" si="113"/>
        <v>Debil</v>
      </c>
      <c r="R1785" s="232" t="s">
        <v>516</v>
      </c>
      <c r="S1785" s="224" t="str">
        <f t="shared" si="114"/>
        <v>DebilFuerte</v>
      </c>
      <c r="T1785" s="224">
        <f>IFERROR(VLOOKUP(S1785,'Tablas de calculos'!$AU$16:$AV$24,2,FALSE),"")</f>
        <v>7</v>
      </c>
      <c r="U1785" s="208" t="str">
        <f>IFERROR(VLOOKUP(T1785,'Tablas de calculos'!$AV$16:$AY$24,4),"")</f>
        <v>Débil</v>
      </c>
      <c r="V1785" s="232" t="s">
        <v>578</v>
      </c>
      <c r="W1785" s="232" t="s">
        <v>578</v>
      </c>
      <c r="X1785" s="123" t="str">
        <f t="shared" si="115"/>
        <v>DébilDirectamenteDirectamente</v>
      </c>
      <c r="Y1785" s="208" t="str">
        <f>IFERROR(VLOOKUP(X1785,'Tablas de calculos'!$AZ$4:$BE$11,5,FALSE),"")</f>
        <v/>
      </c>
      <c r="Z1785" s="208" t="str">
        <f>IFERROR(VLOOKUP(X1785,'Tablas de calculos'!$AZ$4:$BE$11,6,FALSE),"")</f>
        <v/>
      </c>
    </row>
    <row r="1786" spans="1:26" ht="90" x14ac:dyDescent="0.25">
      <c r="A1786" s="232" t="s">
        <v>112</v>
      </c>
      <c r="B1786" s="61">
        <v>4</v>
      </c>
      <c r="C1786" s="205" t="str">
        <f>+VLOOKUP(Tabla9[[#This Row],[Cod. Riesgo]],Tabla_Riesgos[[Número]:[Tipo de Riesgo]],6,FALSE)</f>
        <v>Corrupción</v>
      </c>
      <c r="D1786" s="250" t="s">
        <v>12</v>
      </c>
      <c r="E1786" s="250" t="s">
        <v>622</v>
      </c>
      <c r="F1786" s="395"/>
      <c r="G1786" s="389" t="s">
        <v>182</v>
      </c>
      <c r="H1786" s="396"/>
      <c r="I1786" s="232"/>
      <c r="J1786" s="232"/>
      <c r="K1786" s="232"/>
      <c r="L1786" s="232"/>
      <c r="M1786" s="232"/>
      <c r="N1786" s="232"/>
      <c r="O1786" s="232"/>
      <c r="P1786" s="123">
        <f t="shared" si="112"/>
        <v>0</v>
      </c>
      <c r="Q1786" s="208" t="str">
        <f t="shared" si="113"/>
        <v>Debil</v>
      </c>
      <c r="R1786" s="232" t="s">
        <v>516</v>
      </c>
      <c r="S1786" s="224" t="str">
        <f t="shared" si="114"/>
        <v>DebilFuerte</v>
      </c>
      <c r="T1786" s="224">
        <f>IFERROR(VLOOKUP(S1786,'Tablas de calculos'!$AU$16:$AV$24,2,FALSE),"")</f>
        <v>7</v>
      </c>
      <c r="U1786" s="208" t="str">
        <f>IFERROR(VLOOKUP(T1786,'Tablas de calculos'!$AV$16:$AY$24,4),"")</f>
        <v>Débil</v>
      </c>
      <c r="V1786" s="232" t="s">
        <v>576</v>
      </c>
      <c r="W1786" s="232" t="s">
        <v>578</v>
      </c>
      <c r="X1786" s="123" t="str">
        <f t="shared" si="115"/>
        <v>DébilNo disminuyeDirectamente</v>
      </c>
      <c r="Y1786" s="208" t="str">
        <f>IFERROR(VLOOKUP(X1786,'Tablas de calculos'!$AZ$4:$BE$11,5,FALSE),"")</f>
        <v/>
      </c>
      <c r="Z1786" s="208" t="str">
        <f>IFERROR(VLOOKUP(X1786,'Tablas de calculos'!$AZ$4:$BE$11,6,FALSE),"")</f>
        <v/>
      </c>
    </row>
    <row r="1787" spans="1:26" ht="90" x14ac:dyDescent="0.25">
      <c r="A1787" s="232" t="s">
        <v>112</v>
      </c>
      <c r="B1787" s="61">
        <v>4</v>
      </c>
      <c r="C1787" s="205" t="str">
        <f>+VLOOKUP(Tabla9[[#This Row],[Cod. Riesgo]],Tabla_Riesgos[[Número]:[Tipo de Riesgo]],6,FALSE)</f>
        <v>Corrupción</v>
      </c>
      <c r="D1787" s="250" t="s">
        <v>12</v>
      </c>
      <c r="E1787" s="250" t="s">
        <v>622</v>
      </c>
      <c r="F1787" s="395"/>
      <c r="G1787" s="391" t="s">
        <v>183</v>
      </c>
      <c r="H1787" s="396"/>
      <c r="I1787" s="232"/>
      <c r="J1787" s="232"/>
      <c r="K1787" s="232"/>
      <c r="L1787" s="232"/>
      <c r="M1787" s="232"/>
      <c r="N1787" s="232"/>
      <c r="O1787" s="232"/>
      <c r="P1787" s="123">
        <f t="shared" si="112"/>
        <v>0</v>
      </c>
      <c r="Q1787" s="208" t="str">
        <f t="shared" si="113"/>
        <v>Debil</v>
      </c>
      <c r="R1787" s="232" t="s">
        <v>516</v>
      </c>
      <c r="S1787" s="224" t="str">
        <f t="shared" si="114"/>
        <v>DebilFuerte</v>
      </c>
      <c r="T1787" s="224">
        <f>IFERROR(VLOOKUP(S1787,'Tablas de calculos'!$AU$16:$AV$24,2,FALSE),"")</f>
        <v>7</v>
      </c>
      <c r="U1787" s="208" t="str">
        <f>IFERROR(VLOOKUP(T1787,'Tablas de calculos'!$AV$16:$AY$24,4),"")</f>
        <v>Débil</v>
      </c>
      <c r="V1787" s="232" t="s">
        <v>576</v>
      </c>
      <c r="W1787" s="232" t="s">
        <v>578</v>
      </c>
      <c r="X1787" s="123" t="str">
        <f t="shared" si="115"/>
        <v>DébilNo disminuyeDirectamente</v>
      </c>
      <c r="Y1787" s="208" t="str">
        <f>IFERROR(VLOOKUP(X1787,'Tablas de calculos'!$AZ$4:$BE$11,5,FALSE),"")</f>
        <v/>
      </c>
      <c r="Z1787" s="208" t="str">
        <f>IFERROR(VLOOKUP(X1787,'Tablas de calculos'!$AZ$4:$BE$11,6,FALSE),"")</f>
        <v/>
      </c>
    </row>
    <row r="1788" spans="1:26" ht="60" x14ac:dyDescent="0.25">
      <c r="A1788" s="232" t="s">
        <v>112</v>
      </c>
      <c r="B1788" s="61">
        <v>5</v>
      </c>
      <c r="C1788" s="205" t="str">
        <f>+VLOOKUP(Tabla9[[#This Row],[Cod. Riesgo]],Tabla_Riesgos[[Número]:[Tipo de Riesgo]],6,FALSE)</f>
        <v>Operativo</v>
      </c>
      <c r="D1788" s="250" t="s">
        <v>12</v>
      </c>
      <c r="E1788" s="250" t="s">
        <v>624</v>
      </c>
      <c r="F1788" s="395"/>
      <c r="G1788" s="391" t="s">
        <v>184</v>
      </c>
      <c r="H1788" s="396"/>
      <c r="I1788" s="232"/>
      <c r="J1788" s="232"/>
      <c r="K1788" s="232"/>
      <c r="L1788" s="232"/>
      <c r="M1788" s="232"/>
      <c r="N1788" s="232"/>
      <c r="O1788" s="232"/>
      <c r="P1788" s="123">
        <f t="shared" si="112"/>
        <v>0</v>
      </c>
      <c r="Q1788" s="208" t="str">
        <f t="shared" si="113"/>
        <v>Debil</v>
      </c>
      <c r="R1788" s="232" t="s">
        <v>516</v>
      </c>
      <c r="S1788" s="224" t="str">
        <f t="shared" si="114"/>
        <v>DebilFuerte</v>
      </c>
      <c r="T1788" s="224">
        <f>IFERROR(VLOOKUP(S1788,'Tablas de calculos'!$AU$16:$AV$24,2,FALSE),"")</f>
        <v>7</v>
      </c>
      <c r="U1788" s="208" t="str">
        <f>IFERROR(VLOOKUP(T1788,'Tablas de calculos'!$AV$16:$AY$24,4),"")</f>
        <v>Débil</v>
      </c>
      <c r="V1788" s="232" t="s">
        <v>576</v>
      </c>
      <c r="W1788" s="232" t="s">
        <v>578</v>
      </c>
      <c r="X1788" s="123" t="str">
        <f t="shared" si="115"/>
        <v>DébilNo disminuyeDirectamente</v>
      </c>
      <c r="Y1788" s="208" t="str">
        <f>IFERROR(VLOOKUP(X1788,'Tablas de calculos'!$AZ$4:$BE$11,5,FALSE),"")</f>
        <v/>
      </c>
      <c r="Z1788" s="208" t="str">
        <f>IFERROR(VLOOKUP(X1788,'Tablas de calculos'!$AZ$4:$BE$11,6,FALSE),"")</f>
        <v/>
      </c>
    </row>
    <row r="1789" spans="1:26" ht="75" x14ac:dyDescent="0.25">
      <c r="A1789" s="232" t="s">
        <v>112</v>
      </c>
      <c r="B1789" s="61">
        <v>6</v>
      </c>
      <c r="C1789" s="205" t="str">
        <f>+VLOOKUP(Tabla9[[#This Row],[Cod. Riesgo]],Tabla_Riesgos[[Número]:[Tipo de Riesgo]],6,FALSE)</f>
        <v>Corrupción</v>
      </c>
      <c r="D1789" s="250" t="s">
        <v>12</v>
      </c>
      <c r="E1789" s="250" t="s">
        <v>639</v>
      </c>
      <c r="F1789" s="395"/>
      <c r="G1789" s="391" t="s">
        <v>183</v>
      </c>
      <c r="H1789" s="396"/>
      <c r="I1789" s="232"/>
      <c r="J1789" s="232"/>
      <c r="K1789" s="232"/>
      <c r="L1789" s="232"/>
      <c r="M1789" s="232"/>
      <c r="N1789" s="232"/>
      <c r="O1789" s="232"/>
      <c r="P1789" s="123">
        <f t="shared" si="112"/>
        <v>0</v>
      </c>
      <c r="Q1789" s="208" t="str">
        <f t="shared" si="113"/>
        <v>Debil</v>
      </c>
      <c r="R1789" s="232" t="s">
        <v>516</v>
      </c>
      <c r="S1789" s="224" t="str">
        <f t="shared" si="114"/>
        <v>DebilFuerte</v>
      </c>
      <c r="T1789" s="224">
        <f>IFERROR(VLOOKUP(S1789,'Tablas de calculos'!$AU$16:$AV$24,2,FALSE),"")</f>
        <v>7</v>
      </c>
      <c r="U1789" s="208" t="str">
        <f>IFERROR(VLOOKUP(T1789,'Tablas de calculos'!$AV$16:$AY$24,4),"")</f>
        <v>Débil</v>
      </c>
      <c r="V1789" s="232" t="s">
        <v>576</v>
      </c>
      <c r="W1789" s="232" t="s">
        <v>578</v>
      </c>
      <c r="X1789" s="123" t="str">
        <f t="shared" si="115"/>
        <v>DébilNo disminuyeDirectamente</v>
      </c>
      <c r="Y1789" s="208" t="str">
        <f>IFERROR(VLOOKUP(X1789,'Tablas de calculos'!$AZ$4:$BE$11,5,FALSE),"")</f>
        <v/>
      </c>
      <c r="Z1789" s="208" t="str">
        <f>IFERROR(VLOOKUP(X1789,'Tablas de calculos'!$AZ$4:$BE$11,6,FALSE),"")</f>
        <v/>
      </c>
    </row>
    <row r="1790" spans="1:26" ht="60" x14ac:dyDescent="0.25">
      <c r="A1790" s="232" t="s">
        <v>112</v>
      </c>
      <c r="B1790" s="61">
        <v>6</v>
      </c>
      <c r="C1790" s="205" t="str">
        <f>+VLOOKUP(Tabla9[[#This Row],[Cod. Riesgo]],Tabla_Riesgos[[Número]:[Tipo de Riesgo]],6,FALSE)</f>
        <v>Corrupción</v>
      </c>
      <c r="D1790" s="250" t="s">
        <v>12</v>
      </c>
      <c r="E1790" s="250" t="s">
        <v>639</v>
      </c>
      <c r="F1790" s="395"/>
      <c r="G1790" s="391" t="s">
        <v>185</v>
      </c>
      <c r="H1790" s="396"/>
      <c r="I1790" s="232"/>
      <c r="J1790" s="232"/>
      <c r="K1790" s="232"/>
      <c r="L1790" s="232"/>
      <c r="M1790" s="232"/>
      <c r="N1790" s="232"/>
      <c r="O1790" s="232"/>
      <c r="P1790" s="123">
        <f t="shared" si="112"/>
        <v>0</v>
      </c>
      <c r="Q1790" s="208" t="str">
        <f t="shared" si="113"/>
        <v>Debil</v>
      </c>
      <c r="R1790" s="232" t="s">
        <v>516</v>
      </c>
      <c r="S1790" s="224" t="str">
        <f t="shared" si="114"/>
        <v>DebilFuerte</v>
      </c>
      <c r="T1790" s="224">
        <f>IFERROR(VLOOKUP(S1790,'Tablas de calculos'!$AU$16:$AV$24,2,FALSE),"")</f>
        <v>7</v>
      </c>
      <c r="U1790" s="208" t="str">
        <f>IFERROR(VLOOKUP(T1790,'Tablas de calculos'!$AV$16:$AY$24,4),"")</f>
        <v>Débil</v>
      </c>
      <c r="V1790" s="232" t="s">
        <v>576</v>
      </c>
      <c r="W1790" s="232" t="s">
        <v>578</v>
      </c>
      <c r="X1790" s="123" t="str">
        <f t="shared" si="115"/>
        <v>DébilNo disminuyeDirectamente</v>
      </c>
      <c r="Y1790" s="208" t="str">
        <f>IFERROR(VLOOKUP(X1790,'Tablas de calculos'!$AZ$4:$BE$11,5,FALSE),"")</f>
        <v/>
      </c>
      <c r="Z1790" s="208" t="str">
        <f>IFERROR(VLOOKUP(X1790,'Tablas de calculos'!$AZ$4:$BE$11,6,FALSE),"")</f>
        <v/>
      </c>
    </row>
    <row r="1791" spans="1:26" ht="60" x14ac:dyDescent="0.25">
      <c r="A1791" s="232" t="s">
        <v>112</v>
      </c>
      <c r="B1791" s="61">
        <v>6</v>
      </c>
      <c r="C1791" s="205" t="str">
        <f>+VLOOKUP(Tabla9[[#This Row],[Cod. Riesgo]],Tabla_Riesgos[[Número]:[Tipo de Riesgo]],6,FALSE)</f>
        <v>Corrupción</v>
      </c>
      <c r="D1791" s="250" t="s">
        <v>12</v>
      </c>
      <c r="E1791" s="250" t="s">
        <v>639</v>
      </c>
      <c r="F1791" s="395"/>
      <c r="G1791" s="391" t="s">
        <v>177</v>
      </c>
      <c r="H1791" s="396"/>
      <c r="I1791" s="232"/>
      <c r="J1791" s="232"/>
      <c r="K1791" s="232"/>
      <c r="L1791" s="232"/>
      <c r="M1791" s="232"/>
      <c r="N1791" s="232"/>
      <c r="O1791" s="232"/>
      <c r="P1791" s="123">
        <f t="shared" si="112"/>
        <v>0</v>
      </c>
      <c r="Q1791" s="208" t="str">
        <f t="shared" si="113"/>
        <v>Debil</v>
      </c>
      <c r="R1791" s="232" t="s">
        <v>516</v>
      </c>
      <c r="S1791" s="224" t="str">
        <f t="shared" si="114"/>
        <v>DebilFuerte</v>
      </c>
      <c r="T1791" s="224">
        <f>IFERROR(VLOOKUP(S1791,'Tablas de calculos'!$AU$16:$AV$24,2,FALSE),"")</f>
        <v>7</v>
      </c>
      <c r="U1791" s="208" t="str">
        <f>IFERROR(VLOOKUP(T1791,'Tablas de calculos'!$AV$16:$AY$24,4),"")</f>
        <v>Débil</v>
      </c>
      <c r="V1791" s="232" t="s">
        <v>576</v>
      </c>
      <c r="W1791" s="232" t="s">
        <v>578</v>
      </c>
      <c r="X1791" s="123" t="str">
        <f t="shared" si="115"/>
        <v>DébilNo disminuyeDirectamente</v>
      </c>
      <c r="Y1791" s="208" t="str">
        <f>IFERROR(VLOOKUP(X1791,'Tablas de calculos'!$AZ$4:$BE$11,5,FALSE),"")</f>
        <v/>
      </c>
      <c r="Z1791" s="208" t="str">
        <f>IFERROR(VLOOKUP(X1791,'Tablas de calculos'!$AZ$4:$BE$11,6,FALSE),"")</f>
        <v/>
      </c>
    </row>
    <row r="1792" spans="1:26" ht="60" x14ac:dyDescent="0.25">
      <c r="A1792" s="232" t="s">
        <v>112</v>
      </c>
      <c r="B1792" s="61">
        <v>6</v>
      </c>
      <c r="C1792" s="205" t="str">
        <f>+VLOOKUP(Tabla9[[#This Row],[Cod. Riesgo]],Tabla_Riesgos[[Número]:[Tipo de Riesgo]],6,FALSE)</f>
        <v>Corrupción</v>
      </c>
      <c r="D1792" s="250" t="s">
        <v>12</v>
      </c>
      <c r="E1792" s="250" t="s">
        <v>639</v>
      </c>
      <c r="F1792" s="395"/>
      <c r="G1792" s="392" t="s">
        <v>186</v>
      </c>
      <c r="H1792" s="396"/>
      <c r="I1792" s="232"/>
      <c r="J1792" s="232"/>
      <c r="K1792" s="232"/>
      <c r="L1792" s="232"/>
      <c r="M1792" s="232"/>
      <c r="N1792" s="232"/>
      <c r="O1792" s="232"/>
      <c r="P1792" s="123">
        <f t="shared" si="112"/>
        <v>0</v>
      </c>
      <c r="Q1792" s="208" t="str">
        <f t="shared" si="113"/>
        <v>Debil</v>
      </c>
      <c r="R1792" s="232" t="s">
        <v>516</v>
      </c>
      <c r="S1792" s="224" t="str">
        <f t="shared" si="114"/>
        <v>DebilFuerte</v>
      </c>
      <c r="T1792" s="224">
        <f>IFERROR(VLOOKUP(S1792,'Tablas de calculos'!$AU$16:$AV$24,2,FALSE),"")</f>
        <v>7</v>
      </c>
      <c r="U1792" s="208" t="str">
        <f>IFERROR(VLOOKUP(T1792,'Tablas de calculos'!$AV$16:$AY$24,4),"")</f>
        <v>Débil</v>
      </c>
      <c r="V1792" s="232" t="s">
        <v>576</v>
      </c>
      <c r="W1792" s="232" t="s">
        <v>578</v>
      </c>
      <c r="X1792" s="123" t="str">
        <f t="shared" si="115"/>
        <v>DébilNo disminuyeDirectamente</v>
      </c>
      <c r="Y1792" s="208" t="str">
        <f>IFERROR(VLOOKUP(X1792,'Tablas de calculos'!$AZ$4:$BE$11,5,FALSE),"")</f>
        <v/>
      </c>
      <c r="Z1792" s="208" t="str">
        <f>IFERROR(VLOOKUP(X1792,'Tablas de calculos'!$AZ$4:$BE$11,6,FALSE),"")</f>
        <v/>
      </c>
    </row>
    <row r="1793" spans="1:26" ht="75" x14ac:dyDescent="0.25">
      <c r="A1793" s="232" t="s">
        <v>112</v>
      </c>
      <c r="B1793" s="61">
        <v>7</v>
      </c>
      <c r="C1793" s="205" t="str">
        <f>+VLOOKUP(Tabla9[[#This Row],[Cod. Riesgo]],Tabla_Riesgos[[Número]:[Tipo de Riesgo]],6,FALSE)</f>
        <v>Corrupción</v>
      </c>
      <c r="D1793" s="250" t="s">
        <v>12</v>
      </c>
      <c r="E1793" s="250" t="s">
        <v>392</v>
      </c>
      <c r="F1793" s="395"/>
      <c r="G1793" s="392" t="s">
        <v>179</v>
      </c>
      <c r="H1793" s="396"/>
      <c r="I1793" s="232"/>
      <c r="J1793" s="232"/>
      <c r="K1793" s="232"/>
      <c r="L1793" s="232"/>
      <c r="M1793" s="232"/>
      <c r="N1793" s="232"/>
      <c r="O1793" s="232"/>
      <c r="P1793" s="123">
        <f t="shared" si="112"/>
        <v>0</v>
      </c>
      <c r="Q1793" s="208" t="str">
        <f t="shared" si="113"/>
        <v>Debil</v>
      </c>
      <c r="R1793" s="232" t="s">
        <v>516</v>
      </c>
      <c r="S1793" s="224" t="str">
        <f t="shared" si="114"/>
        <v>DebilFuerte</v>
      </c>
      <c r="T1793" s="224">
        <f>IFERROR(VLOOKUP(S1793,'Tablas de calculos'!$AU$16:$AV$24,2,FALSE),"")</f>
        <v>7</v>
      </c>
      <c r="U1793" s="208" t="str">
        <f>IFERROR(VLOOKUP(T1793,'Tablas de calculos'!$AV$16:$AY$24,4),"")</f>
        <v>Débil</v>
      </c>
      <c r="V1793" s="232" t="s">
        <v>576</v>
      </c>
      <c r="W1793" s="232" t="s">
        <v>578</v>
      </c>
      <c r="X1793" s="123" t="str">
        <f t="shared" si="115"/>
        <v>DébilNo disminuyeDirectamente</v>
      </c>
      <c r="Y1793" s="208" t="str">
        <f>IFERROR(VLOOKUP(X1793,'Tablas de calculos'!$AZ$4:$BE$11,5,FALSE),"")</f>
        <v/>
      </c>
      <c r="Z1793" s="208" t="str">
        <f>IFERROR(VLOOKUP(X1793,'Tablas de calculos'!$AZ$4:$BE$11,6,FALSE),"")</f>
        <v/>
      </c>
    </row>
    <row r="1794" spans="1:26" ht="60" x14ac:dyDescent="0.25">
      <c r="A1794" s="232" t="s">
        <v>112</v>
      </c>
      <c r="B1794" s="61">
        <v>7</v>
      </c>
      <c r="C1794" s="205" t="str">
        <f>+VLOOKUP(Tabla9[[#This Row],[Cod. Riesgo]],Tabla_Riesgos[[Número]:[Tipo de Riesgo]],6,FALSE)</f>
        <v>Corrupción</v>
      </c>
      <c r="D1794" s="250" t="s">
        <v>12</v>
      </c>
      <c r="E1794" s="250" t="s">
        <v>392</v>
      </c>
      <c r="F1794" s="395"/>
      <c r="G1794" s="392" t="s">
        <v>177</v>
      </c>
      <c r="H1794" s="396"/>
      <c r="I1794" s="232"/>
      <c r="J1794" s="232"/>
      <c r="K1794" s="232"/>
      <c r="L1794" s="232"/>
      <c r="M1794" s="232"/>
      <c r="N1794" s="232"/>
      <c r="O1794" s="232"/>
      <c r="P1794" s="123">
        <f t="shared" si="112"/>
        <v>0</v>
      </c>
      <c r="Q1794" s="208" t="str">
        <f t="shared" si="113"/>
        <v>Debil</v>
      </c>
      <c r="R1794" s="232" t="s">
        <v>516</v>
      </c>
      <c r="S1794" s="224" t="str">
        <f t="shared" si="114"/>
        <v>DebilFuerte</v>
      </c>
      <c r="T1794" s="224">
        <f>IFERROR(VLOOKUP(S1794,'Tablas de calculos'!$AU$16:$AV$24,2,FALSE),"")</f>
        <v>7</v>
      </c>
      <c r="U1794" s="208" t="str">
        <f>IFERROR(VLOOKUP(T1794,'Tablas de calculos'!$AV$16:$AY$24,4),"")</f>
        <v>Débil</v>
      </c>
      <c r="V1794" s="232" t="s">
        <v>576</v>
      </c>
      <c r="W1794" s="232" t="s">
        <v>578</v>
      </c>
      <c r="X1794" s="123" t="str">
        <f t="shared" si="115"/>
        <v>DébilNo disminuyeDirectamente</v>
      </c>
      <c r="Y1794" s="208" t="str">
        <f>IFERROR(VLOOKUP(X1794,'Tablas de calculos'!$AZ$4:$BE$11,5,FALSE),"")</f>
        <v/>
      </c>
      <c r="Z1794" s="208" t="str">
        <f>IFERROR(VLOOKUP(X1794,'Tablas de calculos'!$AZ$4:$BE$11,6,FALSE),"")</f>
        <v/>
      </c>
    </row>
    <row r="1795" spans="1:26" ht="60" x14ac:dyDescent="0.25">
      <c r="A1795" s="232" t="s">
        <v>112</v>
      </c>
      <c r="B1795" s="61">
        <v>7</v>
      </c>
      <c r="C1795" s="205" t="str">
        <f>+VLOOKUP(Tabla9[[#This Row],[Cod. Riesgo]],Tabla_Riesgos[[Número]:[Tipo de Riesgo]],6,FALSE)</f>
        <v>Corrupción</v>
      </c>
      <c r="D1795" s="250" t="s">
        <v>12</v>
      </c>
      <c r="E1795" s="250" t="s">
        <v>392</v>
      </c>
      <c r="F1795" s="395"/>
      <c r="G1795" s="392" t="s">
        <v>186</v>
      </c>
      <c r="H1795" s="396"/>
      <c r="I1795" s="232"/>
      <c r="J1795" s="232"/>
      <c r="K1795" s="232"/>
      <c r="L1795" s="232"/>
      <c r="M1795" s="232"/>
      <c r="N1795" s="232"/>
      <c r="O1795" s="232"/>
      <c r="P1795" s="123">
        <f t="shared" si="112"/>
        <v>0</v>
      </c>
      <c r="Q1795" s="208" t="str">
        <f t="shared" si="113"/>
        <v>Debil</v>
      </c>
      <c r="R1795" s="232" t="s">
        <v>516</v>
      </c>
      <c r="S1795" s="224" t="str">
        <f t="shared" si="114"/>
        <v>DebilFuerte</v>
      </c>
      <c r="T1795" s="224">
        <f>IFERROR(VLOOKUP(S1795,'Tablas de calculos'!$AU$16:$AV$24,2,FALSE),"")</f>
        <v>7</v>
      </c>
      <c r="U1795" s="208" t="str">
        <f>IFERROR(VLOOKUP(T1795,'Tablas de calculos'!$AV$16:$AY$24,4),"")</f>
        <v>Débil</v>
      </c>
      <c r="V1795" s="232" t="s">
        <v>576</v>
      </c>
      <c r="W1795" s="232" t="s">
        <v>578</v>
      </c>
      <c r="X1795" s="123" t="str">
        <f t="shared" si="115"/>
        <v>DébilNo disminuyeDirectamente</v>
      </c>
      <c r="Y1795" s="208" t="str">
        <f>IFERROR(VLOOKUP(X1795,'Tablas de calculos'!$AZ$4:$BE$11,5,FALSE),"")</f>
        <v/>
      </c>
      <c r="Z1795" s="208" t="str">
        <f>IFERROR(VLOOKUP(X1795,'Tablas de calculos'!$AZ$4:$BE$11,6,FALSE),"")</f>
        <v/>
      </c>
    </row>
    <row r="1796" spans="1:26" ht="75" x14ac:dyDescent="0.25">
      <c r="A1796" s="232" t="s">
        <v>112</v>
      </c>
      <c r="B1796" s="61">
        <v>8</v>
      </c>
      <c r="C1796" s="205" t="str">
        <f>+VLOOKUP(Tabla9[[#This Row],[Cod. Riesgo]],Tabla_Riesgos[[Número]:[Tipo de Riesgo]],6,FALSE)</f>
        <v>Corrupción</v>
      </c>
      <c r="D1796" s="250" t="s">
        <v>12</v>
      </c>
      <c r="E1796" s="250" t="s">
        <v>641</v>
      </c>
      <c r="F1796" s="395"/>
      <c r="G1796" s="392" t="s">
        <v>179</v>
      </c>
      <c r="H1796" s="396"/>
      <c r="I1796" s="232"/>
      <c r="J1796" s="232"/>
      <c r="K1796" s="232"/>
      <c r="L1796" s="232"/>
      <c r="M1796" s="232"/>
      <c r="N1796" s="232"/>
      <c r="O1796" s="232"/>
      <c r="P1796" s="123">
        <f t="shared" si="112"/>
        <v>0</v>
      </c>
      <c r="Q1796" s="208" t="str">
        <f t="shared" si="113"/>
        <v>Debil</v>
      </c>
      <c r="R1796" s="232" t="s">
        <v>516</v>
      </c>
      <c r="S1796" s="224" t="str">
        <f t="shared" si="114"/>
        <v>DebilFuerte</v>
      </c>
      <c r="T1796" s="224">
        <f>IFERROR(VLOOKUP(S1796,'Tablas de calculos'!$AU$16:$AV$24,2,FALSE),"")</f>
        <v>7</v>
      </c>
      <c r="U1796" s="208" t="str">
        <f>IFERROR(VLOOKUP(T1796,'Tablas de calculos'!$AV$16:$AY$24,4),"")</f>
        <v>Débil</v>
      </c>
      <c r="V1796" s="232" t="s">
        <v>578</v>
      </c>
      <c r="W1796" s="232" t="s">
        <v>578</v>
      </c>
      <c r="X1796" s="123" t="str">
        <f t="shared" si="115"/>
        <v>DébilDirectamenteDirectamente</v>
      </c>
      <c r="Y1796" s="208" t="str">
        <f>IFERROR(VLOOKUP(X1796,'Tablas de calculos'!$AZ$4:$BE$11,5,FALSE),"")</f>
        <v/>
      </c>
      <c r="Z1796" s="208" t="str">
        <f>IFERROR(VLOOKUP(X1796,'Tablas de calculos'!$AZ$4:$BE$11,6,FALSE),"")</f>
        <v/>
      </c>
    </row>
    <row r="1797" spans="1:26" ht="75" x14ac:dyDescent="0.25">
      <c r="A1797" s="232" t="s">
        <v>112</v>
      </c>
      <c r="B1797" s="61">
        <v>8</v>
      </c>
      <c r="C1797" s="205" t="str">
        <f>+VLOOKUP(Tabla9[[#This Row],[Cod. Riesgo]],Tabla_Riesgos[[Número]:[Tipo de Riesgo]],6,FALSE)</f>
        <v>Corrupción</v>
      </c>
      <c r="D1797" s="250" t="s">
        <v>12</v>
      </c>
      <c r="E1797" s="250" t="s">
        <v>641</v>
      </c>
      <c r="F1797" s="395"/>
      <c r="G1797" s="392" t="s">
        <v>185</v>
      </c>
      <c r="H1797" s="396"/>
      <c r="I1797" s="232"/>
      <c r="J1797" s="232"/>
      <c r="K1797" s="232"/>
      <c r="L1797" s="232"/>
      <c r="M1797" s="232"/>
      <c r="N1797" s="232"/>
      <c r="O1797" s="232"/>
      <c r="P1797" s="123">
        <f t="shared" ref="P1797:P1860" si="116">IFERROR(IF(I1797="Asignado",15,0)+IF(J1797="Adecuado",15,0)+IF(K1797="Oportuna",15,0)+IF(L1797="Prevenir",15,0)+IF(L1797="Detectar",10,0)+IF(M1797="Confiable",15,0)+IF(N1797="Se investigan y resuelven oportunamente",15,0)+IF(O1797="Completa",10,0)+IF(O1797="Incompleta",5,0),"")</f>
        <v>0</v>
      </c>
      <c r="Q1797" s="208" t="str">
        <f t="shared" ref="Q1797:Q1860" si="117">IF(P1797&lt;86,"Debil",IF(P1797&lt;96,"Moderado","Fuerte"))</f>
        <v>Debil</v>
      </c>
      <c r="R1797" s="232" t="s">
        <v>516</v>
      </c>
      <c r="S1797" s="224" t="str">
        <f t="shared" ref="S1797:S1860" si="118">_xlfn.CONCAT(Q1797,R1797)</f>
        <v>DebilFuerte</v>
      </c>
      <c r="T1797" s="224">
        <f>IFERROR(VLOOKUP(S1797,'Tablas de calculos'!$AU$16:$AV$24,2,FALSE),"")</f>
        <v>7</v>
      </c>
      <c r="U1797" s="208" t="str">
        <f>IFERROR(VLOOKUP(T1797,'Tablas de calculos'!$AV$16:$AY$24,4),"")</f>
        <v>Débil</v>
      </c>
      <c r="V1797" s="232" t="s">
        <v>578</v>
      </c>
      <c r="W1797" s="232" t="s">
        <v>578</v>
      </c>
      <c r="X1797" s="123" t="str">
        <f t="shared" ref="X1797:X1860" si="119">CONCATENATE(U1797,V1797,W1797)</f>
        <v>DébilDirectamenteDirectamente</v>
      </c>
      <c r="Y1797" s="208" t="str">
        <f>IFERROR(VLOOKUP(X1797,'Tablas de calculos'!$AZ$4:$BE$11,5,FALSE),"")</f>
        <v/>
      </c>
      <c r="Z1797" s="208" t="str">
        <f>IFERROR(VLOOKUP(X1797,'Tablas de calculos'!$AZ$4:$BE$11,6,FALSE),"")</f>
        <v/>
      </c>
    </row>
    <row r="1798" spans="1:26" ht="75" x14ac:dyDescent="0.25">
      <c r="A1798" s="232" t="s">
        <v>112</v>
      </c>
      <c r="B1798" s="61">
        <v>8</v>
      </c>
      <c r="C1798" s="205" t="str">
        <f>+VLOOKUP(Tabla9[[#This Row],[Cod. Riesgo]],Tabla_Riesgos[[Número]:[Tipo de Riesgo]],6,FALSE)</f>
        <v>Corrupción</v>
      </c>
      <c r="D1798" s="250" t="s">
        <v>12</v>
      </c>
      <c r="E1798" s="250" t="s">
        <v>641</v>
      </c>
      <c r="F1798" s="395"/>
      <c r="G1798" s="392" t="s">
        <v>177</v>
      </c>
      <c r="H1798" s="396"/>
      <c r="I1798" s="232"/>
      <c r="J1798" s="232"/>
      <c r="K1798" s="232"/>
      <c r="L1798" s="232"/>
      <c r="M1798" s="232"/>
      <c r="N1798" s="232"/>
      <c r="O1798" s="232"/>
      <c r="P1798" s="123">
        <f t="shared" si="116"/>
        <v>0</v>
      </c>
      <c r="Q1798" s="208" t="str">
        <f t="shared" si="117"/>
        <v>Debil</v>
      </c>
      <c r="R1798" s="232" t="s">
        <v>516</v>
      </c>
      <c r="S1798" s="224" t="str">
        <f t="shared" si="118"/>
        <v>DebilFuerte</v>
      </c>
      <c r="T1798" s="224">
        <f>IFERROR(VLOOKUP(S1798,'Tablas de calculos'!$AU$16:$AV$24,2,FALSE),"")</f>
        <v>7</v>
      </c>
      <c r="U1798" s="208" t="str">
        <f>IFERROR(VLOOKUP(T1798,'Tablas de calculos'!$AV$16:$AY$24,4),"")</f>
        <v>Débil</v>
      </c>
      <c r="V1798" s="232" t="s">
        <v>578</v>
      </c>
      <c r="W1798" s="232" t="s">
        <v>575</v>
      </c>
      <c r="X1798" s="123" t="str">
        <f t="shared" si="119"/>
        <v>DébilDirectamenteIndirectamente</v>
      </c>
      <c r="Y1798" s="208" t="str">
        <f>IFERROR(VLOOKUP(X1798,'Tablas de calculos'!$AZ$4:$BE$11,5,FALSE),"")</f>
        <v/>
      </c>
      <c r="Z1798" s="208" t="str">
        <f>IFERROR(VLOOKUP(X1798,'Tablas de calculos'!$AZ$4:$BE$11,6,FALSE),"")</f>
        <v/>
      </c>
    </row>
    <row r="1799" spans="1:26" ht="75" x14ac:dyDescent="0.25">
      <c r="A1799" s="232" t="s">
        <v>112</v>
      </c>
      <c r="B1799" s="61">
        <v>8</v>
      </c>
      <c r="C1799" s="205" t="str">
        <f>+VLOOKUP(Tabla9[[#This Row],[Cod. Riesgo]],Tabla_Riesgos[[Número]:[Tipo de Riesgo]],6,FALSE)</f>
        <v>Corrupción</v>
      </c>
      <c r="D1799" s="250" t="s">
        <v>12</v>
      </c>
      <c r="E1799" s="250" t="s">
        <v>641</v>
      </c>
      <c r="F1799" s="395"/>
      <c r="G1799" s="392" t="s">
        <v>173</v>
      </c>
      <c r="H1799" s="396"/>
      <c r="I1799" s="232"/>
      <c r="J1799" s="232"/>
      <c r="K1799" s="232"/>
      <c r="L1799" s="232"/>
      <c r="M1799" s="232"/>
      <c r="N1799" s="232"/>
      <c r="O1799" s="232"/>
      <c r="P1799" s="123">
        <f t="shared" si="116"/>
        <v>0</v>
      </c>
      <c r="Q1799" s="208" t="str">
        <f t="shared" si="117"/>
        <v>Debil</v>
      </c>
      <c r="R1799" s="232" t="s">
        <v>516</v>
      </c>
      <c r="S1799" s="224" t="str">
        <f t="shared" si="118"/>
        <v>DebilFuerte</v>
      </c>
      <c r="T1799" s="224">
        <f>IFERROR(VLOOKUP(S1799,'Tablas de calculos'!$AU$16:$AV$24,2,FALSE),"")</f>
        <v>7</v>
      </c>
      <c r="U1799" s="208" t="str">
        <f>IFERROR(VLOOKUP(T1799,'Tablas de calculos'!$AV$16:$AY$24,4),"")</f>
        <v>Débil</v>
      </c>
      <c r="V1799" s="232" t="s">
        <v>578</v>
      </c>
      <c r="W1799" s="232" t="s">
        <v>575</v>
      </c>
      <c r="X1799" s="123" t="str">
        <f t="shared" si="119"/>
        <v>DébilDirectamenteIndirectamente</v>
      </c>
      <c r="Y1799" s="208" t="str">
        <f>IFERROR(VLOOKUP(X1799,'Tablas de calculos'!$AZ$4:$BE$11,5,FALSE),"")</f>
        <v/>
      </c>
      <c r="Z1799" s="208" t="str">
        <f>IFERROR(VLOOKUP(X1799,'Tablas de calculos'!$AZ$4:$BE$11,6,FALSE),"")</f>
        <v/>
      </c>
    </row>
    <row r="1800" spans="1:26" ht="75" x14ac:dyDescent="0.25">
      <c r="A1800" s="232" t="s">
        <v>112</v>
      </c>
      <c r="B1800" s="61">
        <v>8</v>
      </c>
      <c r="C1800" s="205" t="str">
        <f>+VLOOKUP(Tabla9[[#This Row],[Cod. Riesgo]],Tabla_Riesgos[[Número]:[Tipo de Riesgo]],6,FALSE)</f>
        <v>Corrupción</v>
      </c>
      <c r="D1800" s="250" t="s">
        <v>12</v>
      </c>
      <c r="E1800" s="250" t="s">
        <v>641</v>
      </c>
      <c r="F1800" s="395"/>
      <c r="G1800" s="392" t="s">
        <v>186</v>
      </c>
      <c r="H1800" s="396"/>
      <c r="I1800" s="232"/>
      <c r="J1800" s="232"/>
      <c r="K1800" s="232"/>
      <c r="L1800" s="232"/>
      <c r="M1800" s="232"/>
      <c r="N1800" s="232"/>
      <c r="O1800" s="232"/>
      <c r="P1800" s="123">
        <f t="shared" si="116"/>
        <v>0</v>
      </c>
      <c r="Q1800" s="208" t="str">
        <f t="shared" si="117"/>
        <v>Debil</v>
      </c>
      <c r="R1800" s="232" t="s">
        <v>516</v>
      </c>
      <c r="S1800" s="224" t="str">
        <f t="shared" si="118"/>
        <v>DebilFuerte</v>
      </c>
      <c r="T1800" s="224">
        <f>IFERROR(VLOOKUP(S1800,'Tablas de calculos'!$AU$16:$AV$24,2,FALSE),"")</f>
        <v>7</v>
      </c>
      <c r="U1800" s="208" t="str">
        <f>IFERROR(VLOOKUP(T1800,'Tablas de calculos'!$AV$16:$AY$24,4),"")</f>
        <v>Débil</v>
      </c>
      <c r="V1800" s="232" t="s">
        <v>576</v>
      </c>
      <c r="W1800" s="232" t="s">
        <v>578</v>
      </c>
      <c r="X1800" s="123" t="str">
        <f t="shared" si="119"/>
        <v>DébilNo disminuyeDirectamente</v>
      </c>
      <c r="Y1800" s="208" t="str">
        <f>IFERROR(VLOOKUP(X1800,'Tablas de calculos'!$AZ$4:$BE$11,5,FALSE),"")</f>
        <v/>
      </c>
      <c r="Z1800" s="208" t="str">
        <f>IFERROR(VLOOKUP(X1800,'Tablas de calculos'!$AZ$4:$BE$11,6,FALSE),"")</f>
        <v/>
      </c>
    </row>
    <row r="1801" spans="1:26" ht="75" x14ac:dyDescent="0.25">
      <c r="A1801" s="232" t="s">
        <v>112</v>
      </c>
      <c r="B1801" s="61">
        <v>9</v>
      </c>
      <c r="C1801" s="205" t="str">
        <f>+VLOOKUP(Tabla9[[#This Row],[Cod. Riesgo]],Tabla_Riesgos[[Número]:[Tipo de Riesgo]],6,FALSE)</f>
        <v>Corrupción</v>
      </c>
      <c r="D1801" s="250" t="s">
        <v>12</v>
      </c>
      <c r="E1801" s="250" t="s">
        <v>391</v>
      </c>
      <c r="F1801" s="395"/>
      <c r="G1801" s="392" t="s">
        <v>187</v>
      </c>
      <c r="H1801" s="396"/>
      <c r="I1801" s="232"/>
      <c r="J1801" s="232"/>
      <c r="K1801" s="232"/>
      <c r="L1801" s="232"/>
      <c r="M1801" s="232"/>
      <c r="N1801" s="232"/>
      <c r="O1801" s="232"/>
      <c r="P1801" s="123">
        <f t="shared" si="116"/>
        <v>0</v>
      </c>
      <c r="Q1801" s="208" t="str">
        <f t="shared" si="117"/>
        <v>Debil</v>
      </c>
      <c r="R1801" s="232" t="s">
        <v>516</v>
      </c>
      <c r="S1801" s="224" t="str">
        <f t="shared" si="118"/>
        <v>DebilFuerte</v>
      </c>
      <c r="T1801" s="224">
        <f>IFERROR(VLOOKUP(S1801,'Tablas de calculos'!$AU$16:$AV$24,2,FALSE),"")</f>
        <v>7</v>
      </c>
      <c r="U1801" s="208" t="str">
        <f>IFERROR(VLOOKUP(T1801,'Tablas de calculos'!$AV$16:$AY$24,4),"")</f>
        <v>Débil</v>
      </c>
      <c r="V1801" s="232" t="s">
        <v>576</v>
      </c>
      <c r="W1801" s="232" t="s">
        <v>578</v>
      </c>
      <c r="X1801" s="123" t="str">
        <f t="shared" si="119"/>
        <v>DébilNo disminuyeDirectamente</v>
      </c>
      <c r="Y1801" s="208" t="str">
        <f>IFERROR(VLOOKUP(X1801,'Tablas de calculos'!$AZ$4:$BE$11,5,FALSE),"")</f>
        <v/>
      </c>
      <c r="Z1801" s="208" t="str">
        <f>IFERROR(VLOOKUP(X1801,'Tablas de calculos'!$AZ$4:$BE$11,6,FALSE),"")</f>
        <v/>
      </c>
    </row>
    <row r="1802" spans="1:26" ht="75" x14ac:dyDescent="0.25">
      <c r="A1802" s="232" t="s">
        <v>112</v>
      </c>
      <c r="B1802" s="61">
        <v>9</v>
      </c>
      <c r="C1802" s="205" t="str">
        <f>+VLOOKUP(Tabla9[[#This Row],[Cod. Riesgo]],Tabla_Riesgos[[Número]:[Tipo de Riesgo]],6,FALSE)</f>
        <v>Corrupción</v>
      </c>
      <c r="D1802" s="250" t="s">
        <v>12</v>
      </c>
      <c r="E1802" s="250" t="s">
        <v>391</v>
      </c>
      <c r="F1802" s="395"/>
      <c r="G1802" s="392" t="s">
        <v>188</v>
      </c>
      <c r="H1802" s="396"/>
      <c r="I1802" s="232"/>
      <c r="J1802" s="232"/>
      <c r="K1802" s="232"/>
      <c r="L1802" s="232"/>
      <c r="M1802" s="232"/>
      <c r="N1802" s="232"/>
      <c r="O1802" s="232"/>
      <c r="P1802" s="123">
        <f t="shared" si="116"/>
        <v>0</v>
      </c>
      <c r="Q1802" s="208" t="str">
        <f t="shared" si="117"/>
        <v>Debil</v>
      </c>
      <c r="R1802" s="232" t="s">
        <v>516</v>
      </c>
      <c r="S1802" s="224" t="str">
        <f t="shared" si="118"/>
        <v>DebilFuerte</v>
      </c>
      <c r="T1802" s="224">
        <f>IFERROR(VLOOKUP(S1802,'Tablas de calculos'!$AU$16:$AV$24,2,FALSE),"")</f>
        <v>7</v>
      </c>
      <c r="U1802" s="208" t="str">
        <f>IFERROR(VLOOKUP(T1802,'Tablas de calculos'!$AV$16:$AY$24,4),"")</f>
        <v>Débil</v>
      </c>
      <c r="V1802" s="232" t="s">
        <v>576</v>
      </c>
      <c r="W1802" s="232" t="s">
        <v>578</v>
      </c>
      <c r="X1802" s="123" t="str">
        <f t="shared" si="119"/>
        <v>DébilNo disminuyeDirectamente</v>
      </c>
      <c r="Y1802" s="208" t="str">
        <f>IFERROR(VLOOKUP(X1802,'Tablas de calculos'!$AZ$4:$BE$11,5,FALSE),"")</f>
        <v/>
      </c>
      <c r="Z1802" s="208" t="str">
        <f>IFERROR(VLOOKUP(X1802,'Tablas de calculos'!$AZ$4:$BE$11,6,FALSE),"")</f>
        <v/>
      </c>
    </row>
    <row r="1803" spans="1:26" ht="75" x14ac:dyDescent="0.25">
      <c r="A1803" s="232" t="s">
        <v>112</v>
      </c>
      <c r="B1803" s="61">
        <v>9</v>
      </c>
      <c r="C1803" s="205" t="str">
        <f>+VLOOKUP(Tabla9[[#This Row],[Cod. Riesgo]],Tabla_Riesgos[[Número]:[Tipo de Riesgo]],6,FALSE)</f>
        <v>Corrupción</v>
      </c>
      <c r="D1803" s="250" t="s">
        <v>12</v>
      </c>
      <c r="E1803" s="250" t="s">
        <v>391</v>
      </c>
      <c r="F1803" s="395"/>
      <c r="G1803" s="392" t="s">
        <v>189</v>
      </c>
      <c r="H1803" s="396"/>
      <c r="I1803" s="232"/>
      <c r="J1803" s="232"/>
      <c r="K1803" s="232"/>
      <c r="L1803" s="232"/>
      <c r="M1803" s="232"/>
      <c r="N1803" s="232"/>
      <c r="O1803" s="232"/>
      <c r="P1803" s="123">
        <f t="shared" si="116"/>
        <v>0</v>
      </c>
      <c r="Q1803" s="208" t="str">
        <f t="shared" si="117"/>
        <v>Debil</v>
      </c>
      <c r="R1803" s="232" t="s">
        <v>516</v>
      </c>
      <c r="S1803" s="224" t="str">
        <f t="shared" si="118"/>
        <v>DebilFuerte</v>
      </c>
      <c r="T1803" s="224">
        <f>IFERROR(VLOOKUP(S1803,'Tablas de calculos'!$AU$16:$AV$24,2,FALSE),"")</f>
        <v>7</v>
      </c>
      <c r="U1803" s="208" t="str">
        <f>IFERROR(VLOOKUP(T1803,'Tablas de calculos'!$AV$16:$AY$24,4),"")</f>
        <v>Débil</v>
      </c>
      <c r="V1803" s="232" t="s">
        <v>576</v>
      </c>
      <c r="W1803" s="232" t="s">
        <v>578</v>
      </c>
      <c r="X1803" s="123" t="str">
        <f t="shared" si="119"/>
        <v>DébilNo disminuyeDirectamente</v>
      </c>
      <c r="Y1803" s="208" t="str">
        <f>IFERROR(VLOOKUP(X1803,'Tablas de calculos'!$AZ$4:$BE$11,5,FALSE),"")</f>
        <v/>
      </c>
      <c r="Z1803" s="208" t="str">
        <f>IFERROR(VLOOKUP(X1803,'Tablas de calculos'!$AZ$4:$BE$11,6,FALSE),"")</f>
        <v/>
      </c>
    </row>
    <row r="1804" spans="1:26" ht="75" x14ac:dyDescent="0.25">
      <c r="A1804" s="232" t="s">
        <v>112</v>
      </c>
      <c r="B1804" s="61">
        <v>9</v>
      </c>
      <c r="C1804" s="205" t="str">
        <f>+VLOOKUP(Tabla9[[#This Row],[Cod. Riesgo]],Tabla_Riesgos[[Número]:[Tipo de Riesgo]],6,FALSE)</f>
        <v>Corrupción</v>
      </c>
      <c r="D1804" s="250" t="s">
        <v>12</v>
      </c>
      <c r="E1804" s="250" t="s">
        <v>391</v>
      </c>
      <c r="F1804" s="395"/>
      <c r="G1804" s="392" t="s">
        <v>190</v>
      </c>
      <c r="H1804" s="396"/>
      <c r="I1804" s="232"/>
      <c r="J1804" s="232"/>
      <c r="K1804" s="232"/>
      <c r="L1804" s="232"/>
      <c r="M1804" s="232"/>
      <c r="N1804" s="232"/>
      <c r="O1804" s="232"/>
      <c r="P1804" s="123">
        <f t="shared" si="116"/>
        <v>0</v>
      </c>
      <c r="Q1804" s="208" t="str">
        <f t="shared" si="117"/>
        <v>Debil</v>
      </c>
      <c r="R1804" s="232" t="s">
        <v>516</v>
      </c>
      <c r="S1804" s="224" t="str">
        <f t="shared" si="118"/>
        <v>DebilFuerte</v>
      </c>
      <c r="T1804" s="224">
        <f>IFERROR(VLOOKUP(S1804,'Tablas de calculos'!$AU$16:$AV$24,2,FALSE),"")</f>
        <v>7</v>
      </c>
      <c r="U1804" s="208" t="str">
        <f>IFERROR(VLOOKUP(T1804,'Tablas de calculos'!$AV$16:$AY$24,4),"")</f>
        <v>Débil</v>
      </c>
      <c r="V1804" s="232" t="s">
        <v>576</v>
      </c>
      <c r="W1804" s="232" t="s">
        <v>578</v>
      </c>
      <c r="X1804" s="123" t="str">
        <f t="shared" si="119"/>
        <v>DébilNo disminuyeDirectamente</v>
      </c>
      <c r="Y1804" s="208" t="str">
        <f>IFERROR(VLOOKUP(X1804,'Tablas de calculos'!$AZ$4:$BE$11,5,FALSE),"")</f>
        <v/>
      </c>
      <c r="Z1804" s="208" t="str">
        <f>IFERROR(VLOOKUP(X1804,'Tablas de calculos'!$AZ$4:$BE$11,6,FALSE),"")</f>
        <v/>
      </c>
    </row>
    <row r="1805" spans="1:26" ht="75" x14ac:dyDescent="0.25">
      <c r="A1805" s="232" t="s">
        <v>112</v>
      </c>
      <c r="B1805" s="61">
        <v>9</v>
      </c>
      <c r="C1805" s="205" t="str">
        <f>+VLOOKUP(Tabla9[[#This Row],[Cod. Riesgo]],Tabla_Riesgos[[Número]:[Tipo de Riesgo]],6,FALSE)</f>
        <v>Corrupción</v>
      </c>
      <c r="D1805" s="250" t="s">
        <v>12</v>
      </c>
      <c r="E1805" s="250" t="s">
        <v>391</v>
      </c>
      <c r="F1805" s="395"/>
      <c r="G1805" s="392" t="s">
        <v>191</v>
      </c>
      <c r="H1805" s="396"/>
      <c r="I1805" s="232"/>
      <c r="J1805" s="232"/>
      <c r="K1805" s="232"/>
      <c r="L1805" s="232"/>
      <c r="M1805" s="232"/>
      <c r="N1805" s="232"/>
      <c r="O1805" s="232"/>
      <c r="P1805" s="123">
        <f t="shared" si="116"/>
        <v>0</v>
      </c>
      <c r="Q1805" s="208" t="str">
        <f t="shared" si="117"/>
        <v>Debil</v>
      </c>
      <c r="R1805" s="232" t="s">
        <v>516</v>
      </c>
      <c r="S1805" s="224" t="str">
        <f t="shared" si="118"/>
        <v>DebilFuerte</v>
      </c>
      <c r="T1805" s="224">
        <f>IFERROR(VLOOKUP(S1805,'Tablas de calculos'!$AU$16:$AV$24,2,FALSE),"")</f>
        <v>7</v>
      </c>
      <c r="U1805" s="208" t="str">
        <f>IFERROR(VLOOKUP(T1805,'Tablas de calculos'!$AV$16:$AY$24,4),"")</f>
        <v>Débil</v>
      </c>
      <c r="V1805" s="232" t="s">
        <v>576</v>
      </c>
      <c r="W1805" s="232" t="s">
        <v>578</v>
      </c>
      <c r="X1805" s="123" t="str">
        <f t="shared" si="119"/>
        <v>DébilNo disminuyeDirectamente</v>
      </c>
      <c r="Y1805" s="208" t="str">
        <f>IFERROR(VLOOKUP(X1805,'Tablas de calculos'!$AZ$4:$BE$11,5,FALSE),"")</f>
        <v/>
      </c>
      <c r="Z1805" s="208" t="str">
        <f>IFERROR(VLOOKUP(X1805,'Tablas de calculos'!$AZ$4:$BE$11,6,FALSE),"")</f>
        <v/>
      </c>
    </row>
    <row r="1806" spans="1:26" ht="75" x14ac:dyDescent="0.25">
      <c r="A1806" s="232" t="s">
        <v>112</v>
      </c>
      <c r="B1806" s="61">
        <v>9</v>
      </c>
      <c r="C1806" s="205" t="str">
        <f>+VLOOKUP(Tabla9[[#This Row],[Cod. Riesgo]],Tabla_Riesgos[[Número]:[Tipo de Riesgo]],6,FALSE)</f>
        <v>Corrupción</v>
      </c>
      <c r="D1806" s="250" t="s">
        <v>12</v>
      </c>
      <c r="E1806" s="250" t="s">
        <v>391</v>
      </c>
      <c r="F1806" s="395"/>
      <c r="G1806" s="392" t="s">
        <v>192</v>
      </c>
      <c r="H1806" s="396"/>
      <c r="I1806" s="232"/>
      <c r="J1806" s="232"/>
      <c r="K1806" s="232"/>
      <c r="L1806" s="232"/>
      <c r="M1806" s="232"/>
      <c r="N1806" s="232"/>
      <c r="O1806" s="232"/>
      <c r="P1806" s="123">
        <f t="shared" si="116"/>
        <v>0</v>
      </c>
      <c r="Q1806" s="208" t="str">
        <f t="shared" si="117"/>
        <v>Debil</v>
      </c>
      <c r="R1806" s="232" t="s">
        <v>516</v>
      </c>
      <c r="S1806" s="224" t="str">
        <f t="shared" si="118"/>
        <v>DebilFuerte</v>
      </c>
      <c r="T1806" s="224">
        <f>IFERROR(VLOOKUP(S1806,'Tablas de calculos'!$AU$16:$AV$24,2,FALSE),"")</f>
        <v>7</v>
      </c>
      <c r="U1806" s="208" t="str">
        <f>IFERROR(VLOOKUP(T1806,'Tablas de calculos'!$AV$16:$AY$24,4),"")</f>
        <v>Débil</v>
      </c>
      <c r="V1806" s="232" t="s">
        <v>576</v>
      </c>
      <c r="W1806" s="232" t="s">
        <v>578</v>
      </c>
      <c r="X1806" s="123" t="str">
        <f t="shared" si="119"/>
        <v>DébilNo disminuyeDirectamente</v>
      </c>
      <c r="Y1806" s="208" t="str">
        <f>IFERROR(VLOOKUP(X1806,'Tablas de calculos'!$AZ$4:$BE$11,5,FALSE),"")</f>
        <v/>
      </c>
      <c r="Z1806" s="208" t="str">
        <f>IFERROR(VLOOKUP(X1806,'Tablas de calculos'!$AZ$4:$BE$11,6,FALSE),"")</f>
        <v/>
      </c>
    </row>
    <row r="1807" spans="1:26" ht="90" x14ac:dyDescent="0.25">
      <c r="A1807" s="232" t="s">
        <v>112</v>
      </c>
      <c r="B1807" s="61">
        <v>10</v>
      </c>
      <c r="C1807" s="205" t="str">
        <f>+VLOOKUP(Tabla9[[#This Row],[Cod. Riesgo]],Tabla_Riesgos[[Número]:[Tipo de Riesgo]],6,FALSE)</f>
        <v>Corrupción</v>
      </c>
      <c r="D1807" s="250" t="s">
        <v>12</v>
      </c>
      <c r="E1807" s="250" t="s">
        <v>623</v>
      </c>
      <c r="F1807" s="395"/>
      <c r="G1807" s="392" t="s">
        <v>177</v>
      </c>
      <c r="H1807" s="396"/>
      <c r="I1807" s="232"/>
      <c r="J1807" s="232"/>
      <c r="K1807" s="232"/>
      <c r="L1807" s="232"/>
      <c r="M1807" s="232"/>
      <c r="N1807" s="232"/>
      <c r="O1807" s="232"/>
      <c r="P1807" s="123">
        <f t="shared" si="116"/>
        <v>0</v>
      </c>
      <c r="Q1807" s="208" t="str">
        <f t="shared" si="117"/>
        <v>Debil</v>
      </c>
      <c r="R1807" s="232" t="s">
        <v>516</v>
      </c>
      <c r="S1807" s="224" t="str">
        <f t="shared" si="118"/>
        <v>DebilFuerte</v>
      </c>
      <c r="T1807" s="224">
        <f>IFERROR(VLOOKUP(S1807,'Tablas de calculos'!$AU$16:$AV$24,2,FALSE),"")</f>
        <v>7</v>
      </c>
      <c r="U1807" s="208" t="str">
        <f>IFERROR(VLOOKUP(T1807,'Tablas de calculos'!$AV$16:$AY$24,4),"")</f>
        <v>Débil</v>
      </c>
      <c r="V1807" s="232" t="s">
        <v>576</v>
      </c>
      <c r="W1807" s="232" t="s">
        <v>578</v>
      </c>
      <c r="X1807" s="123" t="str">
        <f t="shared" si="119"/>
        <v>DébilNo disminuyeDirectamente</v>
      </c>
      <c r="Y1807" s="208" t="str">
        <f>IFERROR(VLOOKUP(X1807,'Tablas de calculos'!$AZ$4:$BE$11,5,FALSE),"")</f>
        <v/>
      </c>
      <c r="Z1807" s="208" t="str">
        <f>IFERROR(VLOOKUP(X1807,'Tablas de calculos'!$AZ$4:$BE$11,6,FALSE),"")</f>
        <v/>
      </c>
    </row>
    <row r="1808" spans="1:26" ht="60" x14ac:dyDescent="0.25">
      <c r="A1808" s="232" t="s">
        <v>112</v>
      </c>
      <c r="B1808" s="61">
        <v>74</v>
      </c>
      <c r="C1808" s="205" t="str">
        <f>+VLOOKUP(Tabla9[[#This Row],[Cod. Riesgo]],Tabla_Riesgos[[Número]:[Tipo de Riesgo]],6,FALSE)</f>
        <v>Seguridad de la Información</v>
      </c>
      <c r="D1808" s="250" t="s">
        <v>45</v>
      </c>
      <c r="E1808" s="250" t="s">
        <v>636</v>
      </c>
      <c r="F1808" s="395"/>
      <c r="G1808" s="392" t="s">
        <v>193</v>
      </c>
      <c r="H1808" s="396"/>
      <c r="I1808" s="232"/>
      <c r="J1808" s="232"/>
      <c r="K1808" s="232"/>
      <c r="L1808" s="232"/>
      <c r="M1808" s="232"/>
      <c r="N1808" s="232"/>
      <c r="O1808" s="232"/>
      <c r="P1808" s="123">
        <f t="shared" si="116"/>
        <v>0</v>
      </c>
      <c r="Q1808" s="208" t="str">
        <f t="shared" si="117"/>
        <v>Debil</v>
      </c>
      <c r="R1808" s="232" t="s">
        <v>516</v>
      </c>
      <c r="S1808" s="224" t="str">
        <f t="shared" si="118"/>
        <v>DebilFuerte</v>
      </c>
      <c r="T1808" s="224">
        <f>IFERROR(VLOOKUP(S1808,'Tablas de calculos'!$AU$16:$AV$24,2,FALSE),"")</f>
        <v>7</v>
      </c>
      <c r="U1808" s="208" t="str">
        <f>IFERROR(VLOOKUP(T1808,'Tablas de calculos'!$AV$16:$AY$24,4),"")</f>
        <v>Débil</v>
      </c>
      <c r="V1808" s="232" t="s">
        <v>576</v>
      </c>
      <c r="W1808" s="232" t="s">
        <v>578</v>
      </c>
      <c r="X1808" s="123" t="str">
        <f t="shared" si="119"/>
        <v>DébilNo disminuyeDirectamente</v>
      </c>
      <c r="Y1808" s="208" t="str">
        <f>IFERROR(VLOOKUP(X1808,'Tablas de calculos'!$AZ$4:$BE$11,5,FALSE),"")</f>
        <v/>
      </c>
      <c r="Z1808" s="208" t="str">
        <f>IFERROR(VLOOKUP(X1808,'Tablas de calculos'!$AZ$4:$BE$11,6,FALSE),"")</f>
        <v/>
      </c>
    </row>
    <row r="1809" spans="1:26" ht="60" x14ac:dyDescent="0.25">
      <c r="A1809" s="232" t="s">
        <v>112</v>
      </c>
      <c r="B1809" s="61">
        <v>74</v>
      </c>
      <c r="C1809" s="205" t="str">
        <f>+VLOOKUP(Tabla9[[#This Row],[Cod. Riesgo]],Tabla_Riesgos[[Número]:[Tipo de Riesgo]],6,FALSE)</f>
        <v>Seguridad de la Información</v>
      </c>
      <c r="D1809" s="250" t="s">
        <v>45</v>
      </c>
      <c r="E1809" s="250" t="s">
        <v>636</v>
      </c>
      <c r="F1809" s="395"/>
      <c r="G1809" s="392" t="s">
        <v>194</v>
      </c>
      <c r="H1809" s="396"/>
      <c r="I1809" s="232"/>
      <c r="J1809" s="232"/>
      <c r="K1809" s="232"/>
      <c r="L1809" s="232"/>
      <c r="M1809" s="232"/>
      <c r="N1809" s="232"/>
      <c r="O1809" s="232"/>
      <c r="P1809" s="123">
        <f t="shared" si="116"/>
        <v>0</v>
      </c>
      <c r="Q1809" s="208" t="str">
        <f t="shared" si="117"/>
        <v>Debil</v>
      </c>
      <c r="R1809" s="232" t="s">
        <v>516</v>
      </c>
      <c r="S1809" s="224" t="str">
        <f t="shared" si="118"/>
        <v>DebilFuerte</v>
      </c>
      <c r="T1809" s="224">
        <f>IFERROR(VLOOKUP(S1809,'Tablas de calculos'!$AU$16:$AV$24,2,FALSE),"")</f>
        <v>7</v>
      </c>
      <c r="U1809" s="208" t="str">
        <f>IFERROR(VLOOKUP(T1809,'Tablas de calculos'!$AV$16:$AY$24,4),"")</f>
        <v>Débil</v>
      </c>
      <c r="V1809" s="232" t="s">
        <v>576</v>
      </c>
      <c r="W1809" s="232" t="s">
        <v>578</v>
      </c>
      <c r="X1809" s="123" t="str">
        <f t="shared" si="119"/>
        <v>DébilNo disminuyeDirectamente</v>
      </c>
      <c r="Y1809" s="208" t="str">
        <f>IFERROR(VLOOKUP(X1809,'Tablas de calculos'!$AZ$4:$BE$11,5,FALSE),"")</f>
        <v/>
      </c>
      <c r="Z1809" s="208" t="str">
        <f>IFERROR(VLOOKUP(X1809,'Tablas de calculos'!$AZ$4:$BE$11,6,FALSE),"")</f>
        <v/>
      </c>
    </row>
    <row r="1810" spans="1:26" ht="60" x14ac:dyDescent="0.25">
      <c r="A1810" s="232" t="s">
        <v>112</v>
      </c>
      <c r="B1810" s="61">
        <v>74</v>
      </c>
      <c r="C1810" s="205" t="str">
        <f>+VLOOKUP(Tabla9[[#This Row],[Cod. Riesgo]],Tabla_Riesgos[[Número]:[Tipo de Riesgo]],6,FALSE)</f>
        <v>Seguridad de la Información</v>
      </c>
      <c r="D1810" s="250" t="s">
        <v>45</v>
      </c>
      <c r="E1810" s="250" t="s">
        <v>636</v>
      </c>
      <c r="F1810" s="395"/>
      <c r="G1810" s="392" t="s">
        <v>195</v>
      </c>
      <c r="H1810" s="396"/>
      <c r="I1810" s="232"/>
      <c r="J1810" s="232"/>
      <c r="K1810" s="232"/>
      <c r="L1810" s="232"/>
      <c r="M1810" s="232"/>
      <c r="N1810" s="232"/>
      <c r="O1810" s="232"/>
      <c r="P1810" s="123">
        <f t="shared" si="116"/>
        <v>0</v>
      </c>
      <c r="Q1810" s="208" t="str">
        <f t="shared" si="117"/>
        <v>Debil</v>
      </c>
      <c r="R1810" s="232" t="s">
        <v>516</v>
      </c>
      <c r="S1810" s="224" t="str">
        <f t="shared" si="118"/>
        <v>DebilFuerte</v>
      </c>
      <c r="T1810" s="224">
        <f>IFERROR(VLOOKUP(S1810,'Tablas de calculos'!$AU$16:$AV$24,2,FALSE),"")</f>
        <v>7</v>
      </c>
      <c r="U1810" s="208" t="str">
        <f>IFERROR(VLOOKUP(T1810,'Tablas de calculos'!$AV$16:$AY$24,4),"")</f>
        <v>Débil</v>
      </c>
      <c r="V1810" s="232" t="s">
        <v>576</v>
      </c>
      <c r="W1810" s="232" t="s">
        <v>578</v>
      </c>
      <c r="X1810" s="123" t="str">
        <f t="shared" si="119"/>
        <v>DébilNo disminuyeDirectamente</v>
      </c>
      <c r="Y1810" s="208" t="str">
        <f>IFERROR(VLOOKUP(X1810,'Tablas de calculos'!$AZ$4:$BE$11,5,FALSE),"")</f>
        <v/>
      </c>
      <c r="Z1810" s="208" t="str">
        <f>IFERROR(VLOOKUP(X1810,'Tablas de calculos'!$AZ$4:$BE$11,6,FALSE),"")</f>
        <v/>
      </c>
    </row>
    <row r="1811" spans="1:26" ht="60" x14ac:dyDescent="0.25">
      <c r="A1811" s="232" t="s">
        <v>112</v>
      </c>
      <c r="B1811" s="61">
        <v>74</v>
      </c>
      <c r="C1811" s="205" t="str">
        <f>+VLOOKUP(Tabla9[[#This Row],[Cod. Riesgo]],Tabla_Riesgos[[Número]:[Tipo de Riesgo]],6,FALSE)</f>
        <v>Seguridad de la Información</v>
      </c>
      <c r="D1811" s="250" t="s">
        <v>45</v>
      </c>
      <c r="E1811" s="250" t="s">
        <v>636</v>
      </c>
      <c r="F1811" s="395"/>
      <c r="G1811" s="392" t="s">
        <v>196</v>
      </c>
      <c r="H1811" s="396"/>
      <c r="I1811" s="232"/>
      <c r="J1811" s="232"/>
      <c r="K1811" s="232"/>
      <c r="L1811" s="232"/>
      <c r="M1811" s="232"/>
      <c r="N1811" s="232"/>
      <c r="O1811" s="232"/>
      <c r="P1811" s="123">
        <f t="shared" si="116"/>
        <v>0</v>
      </c>
      <c r="Q1811" s="208" t="str">
        <f t="shared" si="117"/>
        <v>Debil</v>
      </c>
      <c r="R1811" s="232" t="s">
        <v>516</v>
      </c>
      <c r="S1811" s="224" t="str">
        <f t="shared" si="118"/>
        <v>DebilFuerte</v>
      </c>
      <c r="T1811" s="224">
        <f>IFERROR(VLOOKUP(S1811,'Tablas de calculos'!$AU$16:$AV$24,2,FALSE),"")</f>
        <v>7</v>
      </c>
      <c r="U1811" s="208" t="str">
        <f>IFERROR(VLOOKUP(T1811,'Tablas de calculos'!$AV$16:$AY$24,4),"")</f>
        <v>Débil</v>
      </c>
      <c r="V1811" s="232" t="s">
        <v>576</v>
      </c>
      <c r="W1811" s="232" t="s">
        <v>578</v>
      </c>
      <c r="X1811" s="123" t="str">
        <f t="shared" si="119"/>
        <v>DébilNo disminuyeDirectamente</v>
      </c>
      <c r="Y1811" s="208" t="str">
        <f>IFERROR(VLOOKUP(X1811,'Tablas de calculos'!$AZ$4:$BE$11,5,FALSE),"")</f>
        <v/>
      </c>
      <c r="Z1811" s="208" t="str">
        <f>IFERROR(VLOOKUP(X1811,'Tablas de calculos'!$AZ$4:$BE$11,6,FALSE),"")</f>
        <v/>
      </c>
    </row>
    <row r="1812" spans="1:26" ht="75" x14ac:dyDescent="0.25">
      <c r="A1812" s="232" t="s">
        <v>112</v>
      </c>
      <c r="B1812" s="61">
        <v>11</v>
      </c>
      <c r="C1812" s="205" t="str">
        <f>+VLOOKUP(Tabla9[[#This Row],[Cod. Riesgo]],Tabla_Riesgos[[Número]:[Tipo de Riesgo]],6,FALSE)</f>
        <v>Corrupción</v>
      </c>
      <c r="D1812" s="250" t="s">
        <v>12</v>
      </c>
      <c r="E1812" s="250" t="s">
        <v>394</v>
      </c>
      <c r="F1812" s="395"/>
      <c r="G1812" s="392" t="s">
        <v>197</v>
      </c>
      <c r="H1812" s="396"/>
      <c r="I1812" s="232"/>
      <c r="J1812" s="232"/>
      <c r="K1812" s="232"/>
      <c r="L1812" s="232"/>
      <c r="M1812" s="232"/>
      <c r="N1812" s="232"/>
      <c r="O1812" s="232"/>
      <c r="P1812" s="123">
        <f t="shared" si="116"/>
        <v>0</v>
      </c>
      <c r="Q1812" s="208" t="str">
        <f t="shared" si="117"/>
        <v>Debil</v>
      </c>
      <c r="R1812" s="232" t="s">
        <v>516</v>
      </c>
      <c r="S1812" s="224" t="str">
        <f t="shared" si="118"/>
        <v>DebilFuerte</v>
      </c>
      <c r="T1812" s="224">
        <f>IFERROR(VLOOKUP(S1812,'Tablas de calculos'!$AU$16:$AV$24,2,FALSE),"")</f>
        <v>7</v>
      </c>
      <c r="U1812" s="208" t="str">
        <f>IFERROR(VLOOKUP(T1812,'Tablas de calculos'!$AV$16:$AY$24,4),"")</f>
        <v>Débil</v>
      </c>
      <c r="V1812" s="232" t="s">
        <v>576</v>
      </c>
      <c r="W1812" s="232" t="s">
        <v>578</v>
      </c>
      <c r="X1812" s="123" t="str">
        <f t="shared" si="119"/>
        <v>DébilNo disminuyeDirectamente</v>
      </c>
      <c r="Y1812" s="208" t="str">
        <f>IFERROR(VLOOKUP(X1812,'Tablas de calculos'!$AZ$4:$BE$11,5,FALSE),"")</f>
        <v/>
      </c>
      <c r="Z1812" s="208" t="str">
        <f>IFERROR(VLOOKUP(X1812,'Tablas de calculos'!$AZ$4:$BE$11,6,FALSE),"")</f>
        <v/>
      </c>
    </row>
    <row r="1813" spans="1:26" ht="75" x14ac:dyDescent="0.25">
      <c r="A1813" s="232" t="s">
        <v>112</v>
      </c>
      <c r="B1813" s="61">
        <v>11</v>
      </c>
      <c r="C1813" s="205" t="str">
        <f>+VLOOKUP(Tabla9[[#This Row],[Cod. Riesgo]],Tabla_Riesgos[[Número]:[Tipo de Riesgo]],6,FALSE)</f>
        <v>Corrupción</v>
      </c>
      <c r="D1813" s="250" t="s">
        <v>12</v>
      </c>
      <c r="E1813" s="250" t="s">
        <v>394</v>
      </c>
      <c r="F1813" s="395"/>
      <c r="G1813" s="392" t="s">
        <v>174</v>
      </c>
      <c r="H1813" s="396"/>
      <c r="I1813" s="232"/>
      <c r="J1813" s="232"/>
      <c r="K1813" s="232"/>
      <c r="L1813" s="232"/>
      <c r="M1813" s="232"/>
      <c r="N1813" s="232"/>
      <c r="O1813" s="232"/>
      <c r="P1813" s="123">
        <f t="shared" si="116"/>
        <v>0</v>
      </c>
      <c r="Q1813" s="208" t="str">
        <f t="shared" si="117"/>
        <v>Debil</v>
      </c>
      <c r="R1813" s="232" t="s">
        <v>516</v>
      </c>
      <c r="S1813" s="224" t="str">
        <f t="shared" si="118"/>
        <v>DebilFuerte</v>
      </c>
      <c r="T1813" s="224">
        <f>IFERROR(VLOOKUP(S1813,'Tablas de calculos'!$AU$16:$AV$24,2,FALSE),"")</f>
        <v>7</v>
      </c>
      <c r="U1813" s="208" t="str">
        <f>IFERROR(VLOOKUP(T1813,'Tablas de calculos'!$AV$16:$AY$24,4),"")</f>
        <v>Débil</v>
      </c>
      <c r="V1813" s="232" t="s">
        <v>576</v>
      </c>
      <c r="W1813" s="232" t="s">
        <v>578</v>
      </c>
      <c r="X1813" s="123" t="str">
        <f t="shared" si="119"/>
        <v>DébilNo disminuyeDirectamente</v>
      </c>
      <c r="Y1813" s="208" t="str">
        <f>IFERROR(VLOOKUP(X1813,'Tablas de calculos'!$AZ$4:$BE$11,5,FALSE),"")</f>
        <v/>
      </c>
      <c r="Z1813" s="208" t="str">
        <f>IFERROR(VLOOKUP(X1813,'Tablas de calculos'!$AZ$4:$BE$11,6,FALSE),"")</f>
        <v/>
      </c>
    </row>
    <row r="1814" spans="1:26" ht="75" x14ac:dyDescent="0.25">
      <c r="A1814" s="232" t="s">
        <v>112</v>
      </c>
      <c r="B1814" s="61">
        <v>11</v>
      </c>
      <c r="C1814" s="205" t="str">
        <f>+VLOOKUP(Tabla9[[#This Row],[Cod. Riesgo]],Tabla_Riesgos[[Número]:[Tipo de Riesgo]],6,FALSE)</f>
        <v>Corrupción</v>
      </c>
      <c r="D1814" s="250" t="s">
        <v>12</v>
      </c>
      <c r="E1814" s="250" t="s">
        <v>394</v>
      </c>
      <c r="F1814" s="395"/>
      <c r="G1814" s="392" t="s">
        <v>175</v>
      </c>
      <c r="H1814" s="396"/>
      <c r="I1814" s="232"/>
      <c r="J1814" s="232"/>
      <c r="K1814" s="232"/>
      <c r="L1814" s="232"/>
      <c r="M1814" s="232"/>
      <c r="N1814" s="232"/>
      <c r="O1814" s="232"/>
      <c r="P1814" s="123">
        <f t="shared" si="116"/>
        <v>0</v>
      </c>
      <c r="Q1814" s="208" t="str">
        <f t="shared" si="117"/>
        <v>Debil</v>
      </c>
      <c r="R1814" s="232" t="s">
        <v>516</v>
      </c>
      <c r="S1814" s="224" t="str">
        <f t="shared" si="118"/>
        <v>DebilFuerte</v>
      </c>
      <c r="T1814" s="224">
        <f>IFERROR(VLOOKUP(S1814,'Tablas de calculos'!$AU$16:$AV$24,2,FALSE),"")</f>
        <v>7</v>
      </c>
      <c r="U1814" s="208" t="str">
        <f>IFERROR(VLOOKUP(T1814,'Tablas de calculos'!$AV$16:$AY$24,4),"")</f>
        <v>Débil</v>
      </c>
      <c r="V1814" s="232" t="s">
        <v>576</v>
      </c>
      <c r="W1814" s="232" t="s">
        <v>578</v>
      </c>
      <c r="X1814" s="123" t="str">
        <f t="shared" si="119"/>
        <v>DébilNo disminuyeDirectamente</v>
      </c>
      <c r="Y1814" s="208" t="str">
        <f>IFERROR(VLOOKUP(X1814,'Tablas de calculos'!$AZ$4:$BE$11,5,FALSE),"")</f>
        <v/>
      </c>
      <c r="Z1814" s="208" t="str">
        <f>IFERROR(VLOOKUP(X1814,'Tablas de calculos'!$AZ$4:$BE$11,6,FALSE),"")</f>
        <v/>
      </c>
    </row>
    <row r="1815" spans="1:26" ht="75" x14ac:dyDescent="0.25">
      <c r="A1815" s="232" t="s">
        <v>112</v>
      </c>
      <c r="B1815" s="61">
        <v>11</v>
      </c>
      <c r="C1815" s="205" t="str">
        <f>+VLOOKUP(Tabla9[[#This Row],[Cod. Riesgo]],Tabla_Riesgos[[Número]:[Tipo de Riesgo]],6,FALSE)</f>
        <v>Corrupción</v>
      </c>
      <c r="D1815" s="250" t="s">
        <v>12</v>
      </c>
      <c r="E1815" s="250" t="s">
        <v>394</v>
      </c>
      <c r="F1815" s="395"/>
      <c r="G1815" s="392" t="s">
        <v>198</v>
      </c>
      <c r="H1815" s="396"/>
      <c r="I1815" s="232"/>
      <c r="J1815" s="232"/>
      <c r="K1815" s="232"/>
      <c r="L1815" s="232"/>
      <c r="M1815" s="232"/>
      <c r="N1815" s="232"/>
      <c r="O1815" s="232"/>
      <c r="P1815" s="123">
        <f t="shared" si="116"/>
        <v>0</v>
      </c>
      <c r="Q1815" s="208" t="str">
        <f t="shared" si="117"/>
        <v>Debil</v>
      </c>
      <c r="R1815" s="232" t="s">
        <v>516</v>
      </c>
      <c r="S1815" s="224" t="str">
        <f t="shared" si="118"/>
        <v>DebilFuerte</v>
      </c>
      <c r="T1815" s="224">
        <f>IFERROR(VLOOKUP(S1815,'Tablas de calculos'!$AU$16:$AV$24,2,FALSE),"")</f>
        <v>7</v>
      </c>
      <c r="U1815" s="208" t="str">
        <f>IFERROR(VLOOKUP(T1815,'Tablas de calculos'!$AV$16:$AY$24,4),"")</f>
        <v>Débil</v>
      </c>
      <c r="V1815" s="232" t="s">
        <v>576</v>
      </c>
      <c r="W1815" s="232" t="s">
        <v>578</v>
      </c>
      <c r="X1815" s="123" t="str">
        <f t="shared" si="119"/>
        <v>DébilNo disminuyeDirectamente</v>
      </c>
      <c r="Y1815" s="208" t="str">
        <f>IFERROR(VLOOKUP(X1815,'Tablas de calculos'!$AZ$4:$BE$11,5,FALSE),"")</f>
        <v/>
      </c>
      <c r="Z1815" s="208" t="str">
        <f>IFERROR(VLOOKUP(X1815,'Tablas de calculos'!$AZ$4:$BE$11,6,FALSE),"")</f>
        <v/>
      </c>
    </row>
    <row r="1816" spans="1:26" ht="75" x14ac:dyDescent="0.25">
      <c r="A1816" s="232" t="s">
        <v>112</v>
      </c>
      <c r="B1816" s="61">
        <v>11</v>
      </c>
      <c r="C1816" s="205" t="str">
        <f>+VLOOKUP(Tabla9[[#This Row],[Cod. Riesgo]],Tabla_Riesgos[[Número]:[Tipo de Riesgo]],6,FALSE)</f>
        <v>Corrupción</v>
      </c>
      <c r="D1816" s="250" t="s">
        <v>12</v>
      </c>
      <c r="E1816" s="250" t="s">
        <v>394</v>
      </c>
      <c r="F1816" s="395"/>
      <c r="G1816" s="392" t="s">
        <v>199</v>
      </c>
      <c r="H1816" s="396"/>
      <c r="I1816" s="232"/>
      <c r="J1816" s="232"/>
      <c r="K1816" s="232"/>
      <c r="L1816" s="232"/>
      <c r="M1816" s="232"/>
      <c r="N1816" s="232"/>
      <c r="O1816" s="232"/>
      <c r="P1816" s="123">
        <f t="shared" si="116"/>
        <v>0</v>
      </c>
      <c r="Q1816" s="208" t="str">
        <f t="shared" si="117"/>
        <v>Debil</v>
      </c>
      <c r="R1816" s="232" t="s">
        <v>516</v>
      </c>
      <c r="S1816" s="224" t="str">
        <f t="shared" si="118"/>
        <v>DebilFuerte</v>
      </c>
      <c r="T1816" s="224">
        <f>IFERROR(VLOOKUP(S1816,'Tablas de calculos'!$AU$16:$AV$24,2,FALSE),"")</f>
        <v>7</v>
      </c>
      <c r="U1816" s="208" t="str">
        <f>IFERROR(VLOOKUP(T1816,'Tablas de calculos'!$AV$16:$AY$24,4),"")</f>
        <v>Débil</v>
      </c>
      <c r="V1816" s="232" t="s">
        <v>576</v>
      </c>
      <c r="W1816" s="232" t="s">
        <v>578</v>
      </c>
      <c r="X1816" s="123" t="str">
        <f t="shared" si="119"/>
        <v>DébilNo disminuyeDirectamente</v>
      </c>
      <c r="Y1816" s="208" t="str">
        <f>IFERROR(VLOOKUP(X1816,'Tablas de calculos'!$AZ$4:$BE$11,5,FALSE),"")</f>
        <v/>
      </c>
      <c r="Z1816" s="208" t="str">
        <f>IFERROR(VLOOKUP(X1816,'Tablas de calculos'!$AZ$4:$BE$11,6,FALSE),"")</f>
        <v/>
      </c>
    </row>
    <row r="1817" spans="1:26" ht="75" x14ac:dyDescent="0.25">
      <c r="A1817" s="232" t="s">
        <v>112</v>
      </c>
      <c r="B1817" s="61">
        <v>12</v>
      </c>
      <c r="C1817" s="205" t="str">
        <f>+VLOOKUP(Tabla9[[#This Row],[Cod. Riesgo]],Tabla_Riesgos[[Número]:[Tipo de Riesgo]],6,FALSE)</f>
        <v>Estratégico</v>
      </c>
      <c r="D1817" s="250" t="s">
        <v>12</v>
      </c>
      <c r="E1817" s="250" t="s">
        <v>14</v>
      </c>
      <c r="F1817" s="395"/>
      <c r="G1817" s="392" t="s">
        <v>200</v>
      </c>
      <c r="H1817" s="396"/>
      <c r="I1817" s="232"/>
      <c r="J1817" s="232"/>
      <c r="K1817" s="232"/>
      <c r="L1817" s="232"/>
      <c r="M1817" s="232"/>
      <c r="N1817" s="232"/>
      <c r="O1817" s="232"/>
      <c r="P1817" s="123">
        <f t="shared" si="116"/>
        <v>0</v>
      </c>
      <c r="Q1817" s="208" t="str">
        <f t="shared" si="117"/>
        <v>Debil</v>
      </c>
      <c r="R1817" s="232" t="s">
        <v>516</v>
      </c>
      <c r="S1817" s="224" t="str">
        <f t="shared" si="118"/>
        <v>DebilFuerte</v>
      </c>
      <c r="T1817" s="224">
        <f>IFERROR(VLOOKUP(S1817,'Tablas de calculos'!$AU$16:$AV$24,2,FALSE),"")</f>
        <v>7</v>
      </c>
      <c r="U1817" s="208" t="str">
        <f>IFERROR(VLOOKUP(T1817,'Tablas de calculos'!$AV$16:$AY$24,4),"")</f>
        <v>Débil</v>
      </c>
      <c r="V1817" s="232" t="s">
        <v>576</v>
      </c>
      <c r="W1817" s="232" t="s">
        <v>578</v>
      </c>
      <c r="X1817" s="123" t="str">
        <f t="shared" si="119"/>
        <v>DébilNo disminuyeDirectamente</v>
      </c>
      <c r="Y1817" s="208" t="str">
        <f>IFERROR(VLOOKUP(X1817,'Tablas de calculos'!$AZ$4:$BE$11,5,FALSE),"")</f>
        <v/>
      </c>
      <c r="Z1817" s="208" t="str">
        <f>IFERROR(VLOOKUP(X1817,'Tablas de calculos'!$AZ$4:$BE$11,6,FALSE),"")</f>
        <v/>
      </c>
    </row>
    <row r="1818" spans="1:26" ht="75" x14ac:dyDescent="0.25">
      <c r="A1818" s="232" t="s">
        <v>112</v>
      </c>
      <c r="B1818" s="61">
        <v>12</v>
      </c>
      <c r="C1818" s="205" t="str">
        <f>+VLOOKUP(Tabla9[[#This Row],[Cod. Riesgo]],Tabla_Riesgos[[Número]:[Tipo de Riesgo]],6,FALSE)</f>
        <v>Estratégico</v>
      </c>
      <c r="D1818" s="250" t="s">
        <v>12</v>
      </c>
      <c r="E1818" s="250" t="s">
        <v>14</v>
      </c>
      <c r="F1818" s="395"/>
      <c r="G1818" s="392" t="s">
        <v>201</v>
      </c>
      <c r="H1818" s="396"/>
      <c r="I1818" s="232"/>
      <c r="J1818" s="232"/>
      <c r="K1818" s="232"/>
      <c r="L1818" s="232"/>
      <c r="M1818" s="232"/>
      <c r="N1818" s="232"/>
      <c r="O1818" s="232"/>
      <c r="P1818" s="123">
        <f t="shared" si="116"/>
        <v>0</v>
      </c>
      <c r="Q1818" s="208" t="str">
        <f t="shared" si="117"/>
        <v>Debil</v>
      </c>
      <c r="R1818" s="232" t="s">
        <v>516</v>
      </c>
      <c r="S1818" s="224" t="str">
        <f t="shared" si="118"/>
        <v>DebilFuerte</v>
      </c>
      <c r="T1818" s="224">
        <f>IFERROR(VLOOKUP(S1818,'Tablas de calculos'!$AU$16:$AV$24,2,FALSE),"")</f>
        <v>7</v>
      </c>
      <c r="U1818" s="208" t="str">
        <f>IFERROR(VLOOKUP(T1818,'Tablas de calculos'!$AV$16:$AY$24,4),"")</f>
        <v>Débil</v>
      </c>
      <c r="V1818" s="232" t="s">
        <v>576</v>
      </c>
      <c r="W1818" s="232" t="s">
        <v>578</v>
      </c>
      <c r="X1818" s="123" t="str">
        <f t="shared" si="119"/>
        <v>DébilNo disminuyeDirectamente</v>
      </c>
      <c r="Y1818" s="208" t="str">
        <f>IFERROR(VLOOKUP(X1818,'Tablas de calculos'!$AZ$4:$BE$11,5,FALSE),"")</f>
        <v/>
      </c>
      <c r="Z1818" s="208" t="str">
        <f>IFERROR(VLOOKUP(X1818,'Tablas de calculos'!$AZ$4:$BE$11,6,FALSE),"")</f>
        <v/>
      </c>
    </row>
    <row r="1819" spans="1:26" ht="75" x14ac:dyDescent="0.25">
      <c r="A1819" s="232" t="s">
        <v>112</v>
      </c>
      <c r="B1819" s="61">
        <v>12</v>
      </c>
      <c r="C1819" s="205" t="str">
        <f>+VLOOKUP(Tabla9[[#This Row],[Cod. Riesgo]],Tabla_Riesgos[[Número]:[Tipo de Riesgo]],6,FALSE)</f>
        <v>Estratégico</v>
      </c>
      <c r="D1819" s="250" t="s">
        <v>12</v>
      </c>
      <c r="E1819" s="250" t="s">
        <v>14</v>
      </c>
      <c r="F1819" s="395"/>
      <c r="G1819" s="392" t="s">
        <v>202</v>
      </c>
      <c r="H1819" s="396"/>
      <c r="I1819" s="232"/>
      <c r="J1819" s="232"/>
      <c r="K1819" s="232"/>
      <c r="L1819" s="232"/>
      <c r="M1819" s="232"/>
      <c r="N1819" s="232"/>
      <c r="O1819" s="232"/>
      <c r="P1819" s="123">
        <f t="shared" si="116"/>
        <v>0</v>
      </c>
      <c r="Q1819" s="208" t="str">
        <f t="shared" si="117"/>
        <v>Debil</v>
      </c>
      <c r="R1819" s="232" t="s">
        <v>516</v>
      </c>
      <c r="S1819" s="224" t="str">
        <f t="shared" si="118"/>
        <v>DebilFuerte</v>
      </c>
      <c r="T1819" s="224">
        <f>IFERROR(VLOOKUP(S1819,'Tablas de calculos'!$AU$16:$AV$24,2,FALSE),"")</f>
        <v>7</v>
      </c>
      <c r="U1819" s="208" t="str">
        <f>IFERROR(VLOOKUP(T1819,'Tablas de calculos'!$AV$16:$AY$24,4),"")</f>
        <v>Débil</v>
      </c>
      <c r="V1819" s="232" t="s">
        <v>576</v>
      </c>
      <c r="W1819" s="232" t="s">
        <v>578</v>
      </c>
      <c r="X1819" s="123" t="str">
        <f t="shared" si="119"/>
        <v>DébilNo disminuyeDirectamente</v>
      </c>
      <c r="Y1819" s="208" t="str">
        <f>IFERROR(VLOOKUP(X1819,'Tablas de calculos'!$AZ$4:$BE$11,5,FALSE),"")</f>
        <v/>
      </c>
      <c r="Z1819" s="208" t="str">
        <f>IFERROR(VLOOKUP(X1819,'Tablas de calculos'!$AZ$4:$BE$11,6,FALSE),"")</f>
        <v/>
      </c>
    </row>
    <row r="1820" spans="1:26" ht="45" x14ac:dyDescent="0.25">
      <c r="A1820" s="232" t="s">
        <v>112</v>
      </c>
      <c r="B1820" s="61">
        <v>13</v>
      </c>
      <c r="C1820" s="205" t="str">
        <f>+VLOOKUP(Tabla9[[#This Row],[Cod. Riesgo]],Tabla_Riesgos[[Número]:[Tipo de Riesgo]],6,FALSE)</f>
        <v>Corrupción</v>
      </c>
      <c r="D1820" s="250" t="s">
        <v>12</v>
      </c>
      <c r="E1820" s="250" t="s">
        <v>15</v>
      </c>
      <c r="F1820" s="395"/>
      <c r="G1820" s="392" t="s">
        <v>203</v>
      </c>
      <c r="H1820" s="396"/>
      <c r="I1820" s="232"/>
      <c r="J1820" s="232"/>
      <c r="K1820" s="232"/>
      <c r="L1820" s="232"/>
      <c r="M1820" s="232"/>
      <c r="N1820" s="232"/>
      <c r="O1820" s="232"/>
      <c r="P1820" s="123">
        <f t="shared" si="116"/>
        <v>0</v>
      </c>
      <c r="Q1820" s="208" t="str">
        <f t="shared" si="117"/>
        <v>Debil</v>
      </c>
      <c r="R1820" s="232" t="s">
        <v>516</v>
      </c>
      <c r="S1820" s="224" t="str">
        <f t="shared" si="118"/>
        <v>DebilFuerte</v>
      </c>
      <c r="T1820" s="224">
        <f>IFERROR(VLOOKUP(S1820,'Tablas de calculos'!$AU$16:$AV$24,2,FALSE),"")</f>
        <v>7</v>
      </c>
      <c r="U1820" s="208" t="str">
        <f>IFERROR(VLOOKUP(T1820,'Tablas de calculos'!$AV$16:$AY$24,4),"")</f>
        <v>Débil</v>
      </c>
      <c r="V1820" s="232" t="s">
        <v>576</v>
      </c>
      <c r="W1820" s="232" t="s">
        <v>578</v>
      </c>
      <c r="X1820" s="123" t="str">
        <f t="shared" si="119"/>
        <v>DébilNo disminuyeDirectamente</v>
      </c>
      <c r="Y1820" s="208" t="str">
        <f>IFERROR(VLOOKUP(X1820,'Tablas de calculos'!$AZ$4:$BE$11,5,FALSE),"")</f>
        <v/>
      </c>
      <c r="Z1820" s="208" t="str">
        <f>IFERROR(VLOOKUP(X1820,'Tablas de calculos'!$AZ$4:$BE$11,6,FALSE),"")</f>
        <v/>
      </c>
    </row>
    <row r="1821" spans="1:26" ht="45" x14ac:dyDescent="0.25">
      <c r="A1821" s="232" t="s">
        <v>112</v>
      </c>
      <c r="B1821" s="61">
        <v>13</v>
      </c>
      <c r="C1821" s="205" t="str">
        <f>+VLOOKUP(Tabla9[[#This Row],[Cod. Riesgo]],Tabla_Riesgos[[Número]:[Tipo de Riesgo]],6,FALSE)</f>
        <v>Corrupción</v>
      </c>
      <c r="D1821" s="250" t="s">
        <v>12</v>
      </c>
      <c r="E1821" s="250" t="s">
        <v>15</v>
      </c>
      <c r="F1821" s="395"/>
      <c r="G1821" s="392" t="s">
        <v>185</v>
      </c>
      <c r="H1821" s="396"/>
      <c r="I1821" s="232"/>
      <c r="J1821" s="232"/>
      <c r="K1821" s="232"/>
      <c r="L1821" s="232"/>
      <c r="M1821" s="232"/>
      <c r="N1821" s="232"/>
      <c r="O1821" s="232"/>
      <c r="P1821" s="123">
        <f t="shared" si="116"/>
        <v>0</v>
      </c>
      <c r="Q1821" s="208" t="str">
        <f t="shared" si="117"/>
        <v>Debil</v>
      </c>
      <c r="R1821" s="232" t="s">
        <v>516</v>
      </c>
      <c r="S1821" s="224" t="str">
        <f t="shared" si="118"/>
        <v>DebilFuerte</v>
      </c>
      <c r="T1821" s="224">
        <f>IFERROR(VLOOKUP(S1821,'Tablas de calculos'!$AU$16:$AV$24,2,FALSE),"")</f>
        <v>7</v>
      </c>
      <c r="U1821" s="208" t="str">
        <f>IFERROR(VLOOKUP(T1821,'Tablas de calculos'!$AV$16:$AY$24,4),"")</f>
        <v>Débil</v>
      </c>
      <c r="V1821" s="232" t="s">
        <v>576</v>
      </c>
      <c r="W1821" s="232" t="s">
        <v>578</v>
      </c>
      <c r="X1821" s="123" t="str">
        <f t="shared" si="119"/>
        <v>DébilNo disminuyeDirectamente</v>
      </c>
      <c r="Y1821" s="208" t="str">
        <f>IFERROR(VLOOKUP(X1821,'Tablas de calculos'!$AZ$4:$BE$11,5,FALSE),"")</f>
        <v/>
      </c>
      <c r="Z1821" s="208" t="str">
        <f>IFERROR(VLOOKUP(X1821,'Tablas de calculos'!$AZ$4:$BE$11,6,FALSE),"")</f>
        <v/>
      </c>
    </row>
    <row r="1822" spans="1:26" ht="45" x14ac:dyDescent="0.25">
      <c r="A1822" s="232" t="s">
        <v>112</v>
      </c>
      <c r="B1822" s="61">
        <v>13</v>
      </c>
      <c r="C1822" s="205" t="str">
        <f>+VLOOKUP(Tabla9[[#This Row],[Cod. Riesgo]],Tabla_Riesgos[[Número]:[Tipo de Riesgo]],6,FALSE)</f>
        <v>Corrupción</v>
      </c>
      <c r="D1822" s="250" t="s">
        <v>12</v>
      </c>
      <c r="E1822" s="250" t="s">
        <v>15</v>
      </c>
      <c r="F1822" s="395"/>
      <c r="G1822" s="392" t="s">
        <v>177</v>
      </c>
      <c r="H1822" s="396"/>
      <c r="I1822" s="232"/>
      <c r="J1822" s="232"/>
      <c r="K1822" s="232"/>
      <c r="L1822" s="232"/>
      <c r="M1822" s="232"/>
      <c r="N1822" s="232"/>
      <c r="O1822" s="232"/>
      <c r="P1822" s="123">
        <f t="shared" si="116"/>
        <v>0</v>
      </c>
      <c r="Q1822" s="208" t="str">
        <f t="shared" si="117"/>
        <v>Debil</v>
      </c>
      <c r="R1822" s="232" t="s">
        <v>516</v>
      </c>
      <c r="S1822" s="224" t="str">
        <f t="shared" si="118"/>
        <v>DebilFuerte</v>
      </c>
      <c r="T1822" s="224">
        <f>IFERROR(VLOOKUP(S1822,'Tablas de calculos'!$AU$16:$AV$24,2,FALSE),"")</f>
        <v>7</v>
      </c>
      <c r="U1822" s="208" t="str">
        <f>IFERROR(VLOOKUP(T1822,'Tablas de calculos'!$AV$16:$AY$24,4),"")</f>
        <v>Débil</v>
      </c>
      <c r="V1822" s="232" t="s">
        <v>576</v>
      </c>
      <c r="W1822" s="232" t="s">
        <v>578</v>
      </c>
      <c r="X1822" s="123" t="str">
        <f t="shared" si="119"/>
        <v>DébilNo disminuyeDirectamente</v>
      </c>
      <c r="Y1822" s="208" t="str">
        <f>IFERROR(VLOOKUP(X1822,'Tablas de calculos'!$AZ$4:$BE$11,5,FALSE),"")</f>
        <v/>
      </c>
      <c r="Z1822" s="208" t="str">
        <f>IFERROR(VLOOKUP(X1822,'Tablas de calculos'!$AZ$4:$BE$11,6,FALSE),"")</f>
        <v/>
      </c>
    </row>
    <row r="1823" spans="1:26" ht="60" x14ac:dyDescent="0.25">
      <c r="A1823" s="232" t="s">
        <v>112</v>
      </c>
      <c r="B1823" s="61">
        <v>14</v>
      </c>
      <c r="C1823" s="205" t="str">
        <f>+VLOOKUP(Tabla9[[#This Row],[Cod. Riesgo]],Tabla_Riesgos[[Número]:[Tipo de Riesgo]],6,FALSE)</f>
        <v>Operativo</v>
      </c>
      <c r="D1823" s="250" t="s">
        <v>35</v>
      </c>
      <c r="E1823" s="250" t="s">
        <v>626</v>
      </c>
      <c r="F1823" s="395"/>
      <c r="G1823" s="391" t="s">
        <v>204</v>
      </c>
      <c r="H1823" s="396" t="s">
        <v>544</v>
      </c>
      <c r="I1823" s="232" t="s">
        <v>487</v>
      </c>
      <c r="J1823" s="232" t="s">
        <v>491</v>
      </c>
      <c r="K1823" s="232" t="s">
        <v>494</v>
      </c>
      <c r="L1823" s="232" t="s">
        <v>498</v>
      </c>
      <c r="M1823" s="232" t="s">
        <v>505</v>
      </c>
      <c r="N1823" s="232" t="s">
        <v>509</v>
      </c>
      <c r="O1823" s="232" t="s">
        <v>554</v>
      </c>
      <c r="P1823" s="123">
        <f t="shared" si="116"/>
        <v>35</v>
      </c>
      <c r="Q1823" s="208" t="str">
        <f t="shared" si="117"/>
        <v>Debil</v>
      </c>
      <c r="R1823" s="232" t="s">
        <v>562</v>
      </c>
      <c r="S1823" s="224" t="str">
        <f t="shared" si="118"/>
        <v>DebilDebil</v>
      </c>
      <c r="T1823" s="224">
        <f>IFERROR(VLOOKUP(S1823,'Tablas de calculos'!$AU$16:$AV$24,2,FALSE),"")</f>
        <v>9</v>
      </c>
      <c r="U1823" s="208" t="str">
        <f>IFERROR(VLOOKUP(T1823,'Tablas de calculos'!$AV$16:$AY$24,4),"")</f>
        <v>Débil</v>
      </c>
      <c r="V1823" s="232" t="s">
        <v>578</v>
      </c>
      <c r="W1823" s="232" t="s">
        <v>578</v>
      </c>
      <c r="X1823" s="123" t="str">
        <f t="shared" si="119"/>
        <v>DébilDirectamenteDirectamente</v>
      </c>
      <c r="Y1823" s="208" t="str">
        <f>IFERROR(VLOOKUP(X1823,'Tablas de calculos'!$AZ$4:$BE$11,5,FALSE),"")</f>
        <v/>
      </c>
      <c r="Z1823" s="208" t="str">
        <f>IFERROR(VLOOKUP(X1823,'Tablas de calculos'!$AZ$4:$BE$11,6,FALSE),"")</f>
        <v/>
      </c>
    </row>
    <row r="1824" spans="1:26" ht="75" x14ac:dyDescent="0.25">
      <c r="A1824" s="232" t="s">
        <v>112</v>
      </c>
      <c r="B1824" s="61">
        <v>14</v>
      </c>
      <c r="C1824" s="205" t="str">
        <f>+VLOOKUP(Tabla9[[#This Row],[Cod. Riesgo]],Tabla_Riesgos[[Número]:[Tipo de Riesgo]],6,FALSE)</f>
        <v>Operativo</v>
      </c>
      <c r="D1824" s="380" t="s">
        <v>35</v>
      </c>
      <c r="E1824" s="380" t="s">
        <v>626</v>
      </c>
      <c r="F1824" s="401"/>
      <c r="G1824" s="393" t="s">
        <v>205</v>
      </c>
      <c r="H1824" s="396" t="s">
        <v>544</v>
      </c>
      <c r="I1824" s="232" t="s">
        <v>486</v>
      </c>
      <c r="J1824" s="232" t="s">
        <v>491</v>
      </c>
      <c r="K1824" s="232" t="s">
        <v>495</v>
      </c>
      <c r="L1824" s="232" t="s">
        <v>499</v>
      </c>
      <c r="M1824" s="232" t="s">
        <v>503</v>
      </c>
      <c r="N1824" s="232" t="s">
        <v>509</v>
      </c>
      <c r="O1824" s="232" t="s">
        <v>512</v>
      </c>
      <c r="P1824" s="123">
        <f t="shared" si="116"/>
        <v>50</v>
      </c>
      <c r="Q1824" s="208" t="str">
        <f t="shared" si="117"/>
        <v>Debil</v>
      </c>
      <c r="R1824" s="232" t="s">
        <v>371</v>
      </c>
      <c r="S1824" s="224" t="str">
        <f t="shared" si="118"/>
        <v>DebilModerado</v>
      </c>
      <c r="T1824" s="224">
        <f>IFERROR(VLOOKUP(S1824,'Tablas de calculos'!$AU$16:$AV$24,2,FALSE),"")</f>
        <v>8</v>
      </c>
      <c r="U1824" s="208" t="str">
        <f>IFERROR(VLOOKUP(T1824,'Tablas de calculos'!$AV$16:$AY$24,4),"")</f>
        <v>Débil</v>
      </c>
      <c r="V1824" s="232" t="s">
        <v>576</v>
      </c>
      <c r="W1824" s="232" t="s">
        <v>576</v>
      </c>
      <c r="X1824" s="123" t="str">
        <f t="shared" si="119"/>
        <v>DébilNo disminuyeNo disminuye</v>
      </c>
      <c r="Y1824" s="208" t="str">
        <f>IFERROR(VLOOKUP(X1824,'Tablas de calculos'!$AZ$4:$BE$11,5,FALSE),"")</f>
        <v/>
      </c>
      <c r="Z1824" s="208" t="str">
        <f>IFERROR(VLOOKUP(X1824,'Tablas de calculos'!$AZ$4:$BE$11,6,FALSE),"")</f>
        <v/>
      </c>
    </row>
    <row r="1825" spans="1:26" ht="45" x14ac:dyDescent="0.25">
      <c r="A1825" s="232" t="s">
        <v>112</v>
      </c>
      <c r="B1825" s="61">
        <v>14</v>
      </c>
      <c r="C1825" s="205" t="str">
        <f>+VLOOKUP(Tabla9[[#This Row],[Cod. Riesgo]],Tabla_Riesgos[[Número]:[Tipo de Riesgo]],6,FALSE)</f>
        <v>Operativo</v>
      </c>
      <c r="D1825" s="250" t="s">
        <v>35</v>
      </c>
      <c r="E1825" s="250" t="s">
        <v>626</v>
      </c>
      <c r="F1825" s="395"/>
      <c r="G1825" s="391" t="s">
        <v>206</v>
      </c>
      <c r="H1825" s="396" t="s">
        <v>544</v>
      </c>
      <c r="I1825" s="232" t="s">
        <v>487</v>
      </c>
      <c r="J1825" s="232" t="s">
        <v>491</v>
      </c>
      <c r="K1825" s="232" t="s">
        <v>495</v>
      </c>
      <c r="L1825" s="232" t="s">
        <v>499</v>
      </c>
      <c r="M1825" s="232" t="s">
        <v>503</v>
      </c>
      <c r="N1825" s="232" t="s">
        <v>509</v>
      </c>
      <c r="O1825" s="232" t="s">
        <v>554</v>
      </c>
      <c r="P1825" s="123">
        <f t="shared" si="116"/>
        <v>30</v>
      </c>
      <c r="Q1825" s="208" t="str">
        <f t="shared" si="117"/>
        <v>Debil</v>
      </c>
      <c r="R1825" s="232" t="s">
        <v>371</v>
      </c>
      <c r="S1825" s="224" t="str">
        <f t="shared" si="118"/>
        <v>DebilModerado</v>
      </c>
      <c r="T1825" s="224">
        <f>IFERROR(VLOOKUP(S1825,'Tablas de calculos'!$AU$16:$AV$24,2,FALSE),"")</f>
        <v>8</v>
      </c>
      <c r="U1825" s="208" t="str">
        <f>IFERROR(VLOOKUP(T1825,'Tablas de calculos'!$AV$16:$AY$24,4),"")</f>
        <v>Débil</v>
      </c>
      <c r="V1825" s="232" t="s">
        <v>576</v>
      </c>
      <c r="W1825" s="232" t="s">
        <v>576</v>
      </c>
      <c r="X1825" s="123" t="str">
        <f t="shared" si="119"/>
        <v>DébilNo disminuyeNo disminuye</v>
      </c>
      <c r="Y1825" s="208" t="str">
        <f>IFERROR(VLOOKUP(X1825,'Tablas de calculos'!$AZ$4:$BE$11,5,FALSE),"")</f>
        <v/>
      </c>
      <c r="Z1825" s="208" t="str">
        <f>IFERROR(VLOOKUP(X1825,'Tablas de calculos'!$AZ$4:$BE$11,6,FALSE),"")</f>
        <v/>
      </c>
    </row>
    <row r="1826" spans="1:26" ht="90" x14ac:dyDescent="0.25">
      <c r="A1826" s="232" t="s">
        <v>112</v>
      </c>
      <c r="B1826" s="61">
        <v>15</v>
      </c>
      <c r="C1826" s="205" t="str">
        <f>+VLOOKUP(Tabla9[[#This Row],[Cod. Riesgo]],Tabla_Riesgos[[Número]:[Tipo de Riesgo]],6,FALSE)</f>
        <v>Operativo</v>
      </c>
      <c r="D1826" s="250" t="s">
        <v>38</v>
      </c>
      <c r="E1826" s="250" t="s">
        <v>17</v>
      </c>
      <c r="F1826" s="395"/>
      <c r="G1826" s="392" t="s">
        <v>207</v>
      </c>
      <c r="H1826" s="396" t="s">
        <v>544</v>
      </c>
      <c r="I1826" s="232" t="s">
        <v>486</v>
      </c>
      <c r="J1826" s="232" t="s">
        <v>490</v>
      </c>
      <c r="K1826" s="232" t="s">
        <v>495</v>
      </c>
      <c r="L1826" s="232" t="s">
        <v>499</v>
      </c>
      <c r="M1826" s="232" t="s">
        <v>503</v>
      </c>
      <c r="N1826" s="232" t="s">
        <v>509</v>
      </c>
      <c r="O1826" s="232" t="s">
        <v>512</v>
      </c>
      <c r="P1826" s="123">
        <f t="shared" si="116"/>
        <v>65</v>
      </c>
      <c r="Q1826" s="208" t="str">
        <f t="shared" si="117"/>
        <v>Debil</v>
      </c>
      <c r="R1826" s="232" t="s">
        <v>562</v>
      </c>
      <c r="S1826" s="224" t="str">
        <f t="shared" si="118"/>
        <v>DebilDebil</v>
      </c>
      <c r="T1826" s="224">
        <f>IFERROR(VLOOKUP(S1826,'Tablas de calculos'!$AU$16:$AV$24,2,FALSE),"")</f>
        <v>9</v>
      </c>
      <c r="U1826" s="208" t="str">
        <f>IFERROR(VLOOKUP(T1826,'Tablas de calculos'!$AV$16:$AY$24,4),"")</f>
        <v>Débil</v>
      </c>
      <c r="V1826" s="232" t="s">
        <v>576</v>
      </c>
      <c r="W1826" s="232" t="s">
        <v>576</v>
      </c>
      <c r="X1826" s="123" t="str">
        <f t="shared" si="119"/>
        <v>DébilNo disminuyeNo disminuye</v>
      </c>
      <c r="Y1826" s="208" t="str">
        <f>IFERROR(VLOOKUP(X1826,'Tablas de calculos'!$AZ$4:$BE$11,5,FALSE),"")</f>
        <v/>
      </c>
      <c r="Z1826" s="208" t="str">
        <f>IFERROR(VLOOKUP(X1826,'Tablas de calculos'!$AZ$4:$BE$11,6,FALSE),"")</f>
        <v/>
      </c>
    </row>
    <row r="1827" spans="1:26" ht="60" x14ac:dyDescent="0.25">
      <c r="A1827" s="232" t="s">
        <v>112</v>
      </c>
      <c r="B1827" s="61">
        <v>15</v>
      </c>
      <c r="C1827" s="205" t="str">
        <f>+VLOOKUP(Tabla9[[#This Row],[Cod. Riesgo]],Tabla_Riesgos[[Número]:[Tipo de Riesgo]],6,FALSE)</f>
        <v>Operativo</v>
      </c>
      <c r="D1827" s="250" t="s">
        <v>38</v>
      </c>
      <c r="E1827" s="250" t="s">
        <v>17</v>
      </c>
      <c r="F1827" s="395"/>
      <c r="G1827" s="392" t="s">
        <v>208</v>
      </c>
      <c r="H1827" s="396" t="s">
        <v>544</v>
      </c>
      <c r="I1827" s="232"/>
      <c r="J1827" s="232"/>
      <c r="K1827" s="232"/>
      <c r="L1827" s="232"/>
      <c r="M1827" s="232"/>
      <c r="N1827" s="232"/>
      <c r="O1827" s="232"/>
      <c r="P1827" s="123">
        <f t="shared" si="116"/>
        <v>0</v>
      </c>
      <c r="Q1827" s="208" t="str">
        <f t="shared" si="117"/>
        <v>Debil</v>
      </c>
      <c r="R1827" s="232" t="s">
        <v>516</v>
      </c>
      <c r="S1827" s="224" t="str">
        <f t="shared" si="118"/>
        <v>DebilFuerte</v>
      </c>
      <c r="T1827" s="224">
        <f>IFERROR(VLOOKUP(S1827,'Tablas de calculos'!$AU$16:$AV$24,2,FALSE),"")</f>
        <v>7</v>
      </c>
      <c r="U1827" s="208" t="str">
        <f>IFERROR(VLOOKUP(T1827,'Tablas de calculos'!$AV$16:$AY$24,4),"")</f>
        <v>Débil</v>
      </c>
      <c r="V1827" s="232" t="s">
        <v>576</v>
      </c>
      <c r="W1827" s="232" t="s">
        <v>578</v>
      </c>
      <c r="X1827" s="123" t="str">
        <f t="shared" si="119"/>
        <v>DébilNo disminuyeDirectamente</v>
      </c>
      <c r="Y1827" s="208" t="str">
        <f>IFERROR(VLOOKUP(X1827,'Tablas de calculos'!$AZ$4:$BE$11,5,FALSE),"")</f>
        <v/>
      </c>
      <c r="Z1827" s="208" t="str">
        <f>IFERROR(VLOOKUP(X1827,'Tablas de calculos'!$AZ$4:$BE$11,6,FALSE),"")</f>
        <v/>
      </c>
    </row>
    <row r="1828" spans="1:26" ht="45" x14ac:dyDescent="0.25">
      <c r="A1828" s="232" t="s">
        <v>112</v>
      </c>
      <c r="B1828" s="61">
        <v>15</v>
      </c>
      <c r="C1828" s="205" t="str">
        <f>+VLOOKUP(Tabla9[[#This Row],[Cod. Riesgo]],Tabla_Riesgos[[Número]:[Tipo de Riesgo]],6,FALSE)</f>
        <v>Operativo</v>
      </c>
      <c r="D1828" s="250" t="s">
        <v>38</v>
      </c>
      <c r="E1828" s="250" t="s">
        <v>17</v>
      </c>
      <c r="F1828" s="395"/>
      <c r="G1828" s="392" t="s">
        <v>209</v>
      </c>
      <c r="H1828" s="396" t="s">
        <v>544</v>
      </c>
      <c r="I1828" s="232"/>
      <c r="J1828" s="232"/>
      <c r="K1828" s="232"/>
      <c r="L1828" s="232"/>
      <c r="M1828" s="232"/>
      <c r="N1828" s="232"/>
      <c r="O1828" s="232"/>
      <c r="P1828" s="123">
        <f t="shared" si="116"/>
        <v>0</v>
      </c>
      <c r="Q1828" s="208" t="str">
        <f t="shared" si="117"/>
        <v>Debil</v>
      </c>
      <c r="R1828" s="232" t="s">
        <v>516</v>
      </c>
      <c r="S1828" s="224" t="str">
        <f t="shared" si="118"/>
        <v>DebilFuerte</v>
      </c>
      <c r="T1828" s="224">
        <f>IFERROR(VLOOKUP(S1828,'Tablas de calculos'!$AU$16:$AV$24,2,FALSE),"")</f>
        <v>7</v>
      </c>
      <c r="U1828" s="208" t="str">
        <f>IFERROR(VLOOKUP(T1828,'Tablas de calculos'!$AV$16:$AY$24,4),"")</f>
        <v>Débil</v>
      </c>
      <c r="V1828" s="232" t="s">
        <v>576</v>
      </c>
      <c r="W1828" s="232" t="s">
        <v>578</v>
      </c>
      <c r="X1828" s="123" t="str">
        <f t="shared" si="119"/>
        <v>DébilNo disminuyeDirectamente</v>
      </c>
      <c r="Y1828" s="208" t="str">
        <f>IFERROR(VLOOKUP(X1828,'Tablas de calculos'!$AZ$4:$BE$11,5,FALSE),"")</f>
        <v/>
      </c>
      <c r="Z1828" s="208" t="str">
        <f>IFERROR(VLOOKUP(X1828,'Tablas de calculos'!$AZ$4:$BE$11,6,FALSE),"")</f>
        <v/>
      </c>
    </row>
    <row r="1829" spans="1:26" ht="60" x14ac:dyDescent="0.25">
      <c r="A1829" s="232" t="s">
        <v>112</v>
      </c>
      <c r="B1829" s="61">
        <v>16</v>
      </c>
      <c r="C1829" s="205" t="str">
        <f>+VLOOKUP(Tabla9[[#This Row],[Cod. Riesgo]],Tabla_Riesgos[[Número]:[Tipo de Riesgo]],6,FALSE)</f>
        <v>Estratégico</v>
      </c>
      <c r="D1829" s="250" t="s">
        <v>33</v>
      </c>
      <c r="E1829" s="250" t="s">
        <v>19</v>
      </c>
      <c r="F1829" s="395"/>
      <c r="G1829" s="392" t="s">
        <v>1306</v>
      </c>
      <c r="H1829" s="396" t="s">
        <v>544</v>
      </c>
      <c r="I1829" s="232" t="s">
        <v>486</v>
      </c>
      <c r="J1829" s="232" t="s">
        <v>490</v>
      </c>
      <c r="K1829" s="232" t="s">
        <v>495</v>
      </c>
      <c r="L1829" s="232" t="s">
        <v>499</v>
      </c>
      <c r="M1829" s="232" t="s">
        <v>503</v>
      </c>
      <c r="N1829" s="232" t="s">
        <v>508</v>
      </c>
      <c r="O1829" s="232" t="s">
        <v>512</v>
      </c>
      <c r="P1829" s="123">
        <f t="shared" si="116"/>
        <v>80</v>
      </c>
      <c r="Q1829" s="208" t="str">
        <f t="shared" si="117"/>
        <v>Debil</v>
      </c>
      <c r="R1829" s="232" t="s">
        <v>516</v>
      </c>
      <c r="S1829" s="224" t="str">
        <f t="shared" si="118"/>
        <v>DebilFuerte</v>
      </c>
      <c r="T1829" s="224">
        <f>IFERROR(VLOOKUP(S1829,'Tablas de calculos'!$AU$16:$AV$24,2,FALSE),"")</f>
        <v>7</v>
      </c>
      <c r="U1829" s="208" t="str">
        <f>IFERROR(VLOOKUP(T1829,'Tablas de calculos'!$AV$16:$AY$24,4),"")</f>
        <v>Débil</v>
      </c>
      <c r="V1829" s="232" t="s">
        <v>578</v>
      </c>
      <c r="W1829" s="232" t="s">
        <v>578</v>
      </c>
      <c r="X1829" s="123" t="str">
        <f t="shared" si="119"/>
        <v>DébilDirectamenteDirectamente</v>
      </c>
      <c r="Y1829" s="208" t="str">
        <f>IFERROR(VLOOKUP(X1829,'Tablas de calculos'!$AZ$4:$BE$11,5,FALSE),"")</f>
        <v/>
      </c>
      <c r="Z1829" s="208" t="str">
        <f>IFERROR(VLOOKUP(X1829,'Tablas de calculos'!$AZ$4:$BE$11,6,FALSE),"")</f>
        <v/>
      </c>
    </row>
    <row r="1830" spans="1:26" ht="45" x14ac:dyDescent="0.25">
      <c r="A1830" s="232" t="s">
        <v>112</v>
      </c>
      <c r="B1830" s="61">
        <v>16</v>
      </c>
      <c r="C1830" s="205" t="str">
        <f>+VLOOKUP(Tabla9[[#This Row],[Cod. Riesgo]],Tabla_Riesgos[[Número]:[Tipo de Riesgo]],6,FALSE)</f>
        <v>Estratégico</v>
      </c>
      <c r="D1830" s="250" t="s">
        <v>33</v>
      </c>
      <c r="E1830" s="250" t="s">
        <v>19</v>
      </c>
      <c r="F1830" s="395"/>
      <c r="G1830" s="392" t="s">
        <v>212</v>
      </c>
      <c r="H1830" s="396" t="s">
        <v>544</v>
      </c>
      <c r="I1830" s="232" t="s">
        <v>486</v>
      </c>
      <c r="J1830" s="232" t="s">
        <v>490</v>
      </c>
      <c r="K1830" s="232" t="s">
        <v>495</v>
      </c>
      <c r="L1830" s="232" t="s">
        <v>499</v>
      </c>
      <c r="M1830" s="232" t="s">
        <v>503</v>
      </c>
      <c r="N1830" s="232" t="s">
        <v>509</v>
      </c>
      <c r="O1830" s="232" t="s">
        <v>554</v>
      </c>
      <c r="P1830" s="123">
        <f t="shared" si="116"/>
        <v>60</v>
      </c>
      <c r="Q1830" s="208" t="str">
        <f t="shared" si="117"/>
        <v>Debil</v>
      </c>
      <c r="R1830" s="232" t="s">
        <v>562</v>
      </c>
      <c r="S1830" s="224" t="str">
        <f t="shared" si="118"/>
        <v>DebilDebil</v>
      </c>
      <c r="T1830" s="224">
        <f>IFERROR(VLOOKUP(S1830,'Tablas de calculos'!$AU$16:$AV$24,2,FALSE),"")</f>
        <v>9</v>
      </c>
      <c r="U1830" s="208" t="str">
        <f>IFERROR(VLOOKUP(T1830,'Tablas de calculos'!$AV$16:$AY$24,4),"")</f>
        <v>Débil</v>
      </c>
      <c r="V1830" s="232" t="s">
        <v>578</v>
      </c>
      <c r="W1830" s="232" t="s">
        <v>578</v>
      </c>
      <c r="X1830" s="123" t="str">
        <f t="shared" si="119"/>
        <v>DébilDirectamenteDirectamente</v>
      </c>
      <c r="Y1830" s="208" t="str">
        <f>IFERROR(VLOOKUP(X1830,'Tablas de calculos'!$AZ$4:$BE$11,5,FALSE),"")</f>
        <v/>
      </c>
      <c r="Z1830" s="208" t="str">
        <f>IFERROR(VLOOKUP(X1830,'Tablas de calculos'!$AZ$4:$BE$11,6,FALSE),"")</f>
        <v/>
      </c>
    </row>
    <row r="1831" spans="1:26" ht="45" x14ac:dyDescent="0.25">
      <c r="A1831" s="232" t="s">
        <v>112</v>
      </c>
      <c r="B1831" s="61">
        <v>17</v>
      </c>
      <c r="C1831" s="205" t="str">
        <f>+VLOOKUP(Tabla9[[#This Row],[Cod. Riesgo]],Tabla_Riesgos[[Número]:[Tipo de Riesgo]],6,FALSE)</f>
        <v>Operativo</v>
      </c>
      <c r="D1831" s="250" t="s">
        <v>43</v>
      </c>
      <c r="E1831" s="250" t="s">
        <v>20</v>
      </c>
      <c r="F1831" s="395"/>
      <c r="G1831" s="392" t="s">
        <v>213</v>
      </c>
      <c r="H1831" s="396"/>
      <c r="I1831" s="232"/>
      <c r="J1831" s="232"/>
      <c r="K1831" s="232"/>
      <c r="L1831" s="232"/>
      <c r="M1831" s="232"/>
      <c r="N1831" s="232"/>
      <c r="O1831" s="232"/>
      <c r="P1831" s="123">
        <f t="shared" si="116"/>
        <v>0</v>
      </c>
      <c r="Q1831" s="208" t="str">
        <f t="shared" si="117"/>
        <v>Debil</v>
      </c>
      <c r="R1831" s="232" t="s">
        <v>516</v>
      </c>
      <c r="S1831" s="224" t="str">
        <f t="shared" si="118"/>
        <v>DebilFuerte</v>
      </c>
      <c r="T1831" s="224">
        <f>IFERROR(VLOOKUP(S1831,'Tablas de calculos'!$AU$16:$AV$24,2,FALSE),"")</f>
        <v>7</v>
      </c>
      <c r="U1831" s="208" t="str">
        <f>IFERROR(VLOOKUP(T1831,'Tablas de calculos'!$AV$16:$AY$24,4),"")</f>
        <v>Débil</v>
      </c>
      <c r="V1831" s="232" t="s">
        <v>576</v>
      </c>
      <c r="W1831" s="232" t="s">
        <v>578</v>
      </c>
      <c r="X1831" s="123" t="str">
        <f t="shared" si="119"/>
        <v>DébilNo disminuyeDirectamente</v>
      </c>
      <c r="Y1831" s="208" t="str">
        <f>IFERROR(VLOOKUP(X1831,'Tablas de calculos'!$AZ$4:$BE$11,5,FALSE),"")</f>
        <v/>
      </c>
      <c r="Z1831" s="208" t="str">
        <f>IFERROR(VLOOKUP(X1831,'Tablas de calculos'!$AZ$4:$BE$11,6,FALSE),"")</f>
        <v/>
      </c>
    </row>
    <row r="1832" spans="1:26" ht="60" x14ac:dyDescent="0.25">
      <c r="A1832" s="232" t="s">
        <v>112</v>
      </c>
      <c r="B1832" s="61">
        <v>17</v>
      </c>
      <c r="C1832" s="205" t="str">
        <f>+VLOOKUP(Tabla9[[#This Row],[Cod. Riesgo]],Tabla_Riesgos[[Número]:[Tipo de Riesgo]],6,FALSE)</f>
        <v>Operativo</v>
      </c>
      <c r="D1832" s="250" t="s">
        <v>43</v>
      </c>
      <c r="E1832" s="250" t="s">
        <v>20</v>
      </c>
      <c r="F1832" s="395"/>
      <c r="G1832" s="392" t="s">
        <v>214</v>
      </c>
      <c r="H1832" s="396"/>
      <c r="I1832" s="232"/>
      <c r="J1832" s="232"/>
      <c r="K1832" s="232"/>
      <c r="L1832" s="232"/>
      <c r="M1832" s="232"/>
      <c r="N1832" s="232"/>
      <c r="O1832" s="232"/>
      <c r="P1832" s="123">
        <f t="shared" si="116"/>
        <v>0</v>
      </c>
      <c r="Q1832" s="208" t="str">
        <f t="shared" si="117"/>
        <v>Debil</v>
      </c>
      <c r="R1832" s="232" t="s">
        <v>516</v>
      </c>
      <c r="S1832" s="224" t="str">
        <f t="shared" si="118"/>
        <v>DebilFuerte</v>
      </c>
      <c r="T1832" s="224">
        <f>IFERROR(VLOOKUP(S1832,'Tablas de calculos'!$AU$16:$AV$24,2,FALSE),"")</f>
        <v>7</v>
      </c>
      <c r="U1832" s="208" t="str">
        <f>IFERROR(VLOOKUP(T1832,'Tablas de calculos'!$AV$16:$AY$24,4),"")</f>
        <v>Débil</v>
      </c>
      <c r="V1832" s="232" t="s">
        <v>576</v>
      </c>
      <c r="W1832" s="232" t="s">
        <v>578</v>
      </c>
      <c r="X1832" s="123" t="str">
        <f t="shared" si="119"/>
        <v>DébilNo disminuyeDirectamente</v>
      </c>
      <c r="Y1832" s="208" t="str">
        <f>IFERROR(VLOOKUP(X1832,'Tablas de calculos'!$AZ$4:$BE$11,5,FALSE),"")</f>
        <v/>
      </c>
      <c r="Z1832" s="208" t="str">
        <f>IFERROR(VLOOKUP(X1832,'Tablas de calculos'!$AZ$4:$BE$11,6,FALSE),"")</f>
        <v/>
      </c>
    </row>
    <row r="1833" spans="1:26" ht="60" x14ac:dyDescent="0.25">
      <c r="A1833" s="232" t="s">
        <v>112</v>
      </c>
      <c r="B1833" s="61">
        <v>18</v>
      </c>
      <c r="C1833" s="205" t="str">
        <f>+VLOOKUP(Tabla9[[#This Row],[Cod. Riesgo]],Tabla_Riesgos[[Número]:[Tipo de Riesgo]],6,FALSE)</f>
        <v>Estratégico</v>
      </c>
      <c r="D1833" s="250" t="s">
        <v>12</v>
      </c>
      <c r="E1833" s="250" t="s">
        <v>21</v>
      </c>
      <c r="F1833" s="395"/>
      <c r="G1833" s="392" t="s">
        <v>215</v>
      </c>
      <c r="H1833" s="396"/>
      <c r="I1833" s="232"/>
      <c r="J1833" s="232"/>
      <c r="K1833" s="232"/>
      <c r="L1833" s="232"/>
      <c r="M1833" s="232"/>
      <c r="N1833" s="232"/>
      <c r="O1833" s="232"/>
      <c r="P1833" s="123">
        <f t="shared" si="116"/>
        <v>0</v>
      </c>
      <c r="Q1833" s="208" t="str">
        <f t="shared" si="117"/>
        <v>Debil</v>
      </c>
      <c r="R1833" s="232" t="s">
        <v>516</v>
      </c>
      <c r="S1833" s="224" t="str">
        <f t="shared" si="118"/>
        <v>DebilFuerte</v>
      </c>
      <c r="T1833" s="224">
        <f>IFERROR(VLOOKUP(S1833,'Tablas de calculos'!$AU$16:$AV$24,2,FALSE),"")</f>
        <v>7</v>
      </c>
      <c r="U1833" s="208" t="str">
        <f>IFERROR(VLOOKUP(T1833,'Tablas de calculos'!$AV$16:$AY$24,4),"")</f>
        <v>Débil</v>
      </c>
      <c r="V1833" s="232" t="s">
        <v>576</v>
      </c>
      <c r="W1833" s="232" t="s">
        <v>578</v>
      </c>
      <c r="X1833" s="123" t="str">
        <f t="shared" si="119"/>
        <v>DébilNo disminuyeDirectamente</v>
      </c>
      <c r="Y1833" s="208" t="str">
        <f>IFERROR(VLOOKUP(X1833,'Tablas de calculos'!$AZ$4:$BE$11,5,FALSE),"")</f>
        <v/>
      </c>
      <c r="Z1833" s="208" t="str">
        <f>IFERROR(VLOOKUP(X1833,'Tablas de calculos'!$AZ$4:$BE$11,6,FALSE),"")</f>
        <v/>
      </c>
    </row>
    <row r="1834" spans="1:26" ht="60" x14ac:dyDescent="0.25">
      <c r="A1834" s="232" t="s">
        <v>112</v>
      </c>
      <c r="B1834" s="61">
        <v>18</v>
      </c>
      <c r="C1834" s="205" t="str">
        <f>+VLOOKUP(Tabla9[[#This Row],[Cod. Riesgo]],Tabla_Riesgos[[Número]:[Tipo de Riesgo]],6,FALSE)</f>
        <v>Estratégico</v>
      </c>
      <c r="D1834" s="380" t="s">
        <v>12</v>
      </c>
      <c r="E1834" s="380" t="s">
        <v>21</v>
      </c>
      <c r="F1834" s="401"/>
      <c r="G1834" s="393" t="s">
        <v>216</v>
      </c>
      <c r="H1834" s="396"/>
      <c r="I1834" s="232"/>
      <c r="J1834" s="232"/>
      <c r="K1834" s="232"/>
      <c r="L1834" s="232"/>
      <c r="M1834" s="232"/>
      <c r="N1834" s="232"/>
      <c r="O1834" s="232"/>
      <c r="P1834" s="123">
        <f t="shared" si="116"/>
        <v>0</v>
      </c>
      <c r="Q1834" s="208" t="str">
        <f t="shared" si="117"/>
        <v>Debil</v>
      </c>
      <c r="R1834" s="232" t="s">
        <v>516</v>
      </c>
      <c r="S1834" s="224" t="str">
        <f t="shared" si="118"/>
        <v>DebilFuerte</v>
      </c>
      <c r="T1834" s="224">
        <f>IFERROR(VLOOKUP(S1834,'Tablas de calculos'!$AU$16:$AV$24,2,FALSE),"")</f>
        <v>7</v>
      </c>
      <c r="U1834" s="208" t="str">
        <f>IFERROR(VLOOKUP(T1834,'Tablas de calculos'!$AV$16:$AY$24,4),"")</f>
        <v>Débil</v>
      </c>
      <c r="V1834" s="232" t="s">
        <v>576</v>
      </c>
      <c r="W1834" s="232" t="s">
        <v>578</v>
      </c>
      <c r="X1834" s="123" t="str">
        <f t="shared" si="119"/>
        <v>DébilNo disminuyeDirectamente</v>
      </c>
      <c r="Y1834" s="208" t="str">
        <f>IFERROR(VLOOKUP(X1834,'Tablas de calculos'!$AZ$4:$BE$11,5,FALSE),"")</f>
        <v/>
      </c>
      <c r="Z1834" s="208" t="str">
        <f>IFERROR(VLOOKUP(X1834,'Tablas de calculos'!$AZ$4:$BE$11,6,FALSE),"")</f>
        <v/>
      </c>
    </row>
    <row r="1835" spans="1:26" ht="45" x14ac:dyDescent="0.25">
      <c r="A1835" s="232" t="s">
        <v>112</v>
      </c>
      <c r="B1835" s="61">
        <v>18</v>
      </c>
      <c r="C1835" s="205" t="str">
        <f>+VLOOKUP(Tabla9[[#This Row],[Cod. Riesgo]],Tabla_Riesgos[[Número]:[Tipo de Riesgo]],6,FALSE)</f>
        <v>Estratégico</v>
      </c>
      <c r="D1835" s="119" t="s">
        <v>12</v>
      </c>
      <c r="E1835" s="120" t="s">
        <v>21</v>
      </c>
      <c r="F1835" s="121"/>
      <c r="G1835" s="122" t="s">
        <v>217</v>
      </c>
      <c r="H1835" s="213"/>
      <c r="I1835" s="207"/>
      <c r="J1835" s="207"/>
      <c r="K1835" s="207"/>
      <c r="L1835" s="207"/>
      <c r="M1835" s="207"/>
      <c r="N1835" s="207"/>
      <c r="O1835" s="207"/>
      <c r="P1835" s="123">
        <f t="shared" si="116"/>
        <v>0</v>
      </c>
      <c r="Q1835" s="208" t="str">
        <f t="shared" si="117"/>
        <v>Debil</v>
      </c>
      <c r="R1835" s="207" t="s">
        <v>516</v>
      </c>
      <c r="S1835" s="224" t="str">
        <f t="shared" si="118"/>
        <v>DebilFuerte</v>
      </c>
      <c r="T1835" s="224">
        <f>IFERROR(VLOOKUP(S1835,'Tablas de calculos'!$AU$16:$AV$24,2,FALSE),"")</f>
        <v>7</v>
      </c>
      <c r="U1835" s="208" t="str">
        <f>IFERROR(VLOOKUP(T1835,'Tablas de calculos'!$AV$16:$AY$24,4),"")</f>
        <v>Débil</v>
      </c>
      <c r="V1835" s="207" t="s">
        <v>576</v>
      </c>
      <c r="W1835" s="207" t="s">
        <v>578</v>
      </c>
      <c r="X1835" s="123" t="str">
        <f t="shared" si="119"/>
        <v>DébilNo disminuyeDirectamente</v>
      </c>
      <c r="Y1835" s="208" t="str">
        <f>IFERROR(VLOOKUP(X1835,'Tablas de calculos'!$AZ$4:$BE$11,5,FALSE),"")</f>
        <v/>
      </c>
      <c r="Z1835" s="208" t="str">
        <f>IFERROR(VLOOKUP(X1835,'Tablas de calculos'!$AZ$4:$BE$11,6,FALSE),"")</f>
        <v/>
      </c>
    </row>
    <row r="1836" spans="1:26" ht="60" x14ac:dyDescent="0.25">
      <c r="A1836" s="232" t="s">
        <v>112</v>
      </c>
      <c r="B1836" s="61">
        <v>19</v>
      </c>
      <c r="C1836" s="205" t="str">
        <f>+VLOOKUP(Tabla9[[#This Row],[Cod. Riesgo]],Tabla_Riesgos[[Número]:[Tipo de Riesgo]],6,FALSE)</f>
        <v>Operativo</v>
      </c>
      <c r="D1836" s="119" t="s">
        <v>12</v>
      </c>
      <c r="E1836" s="120" t="s">
        <v>22</v>
      </c>
      <c r="F1836" s="121"/>
      <c r="G1836" s="122" t="s">
        <v>218</v>
      </c>
      <c r="H1836" s="213"/>
      <c r="I1836" s="207"/>
      <c r="J1836" s="207"/>
      <c r="K1836" s="207"/>
      <c r="L1836" s="207"/>
      <c r="M1836" s="207"/>
      <c r="N1836" s="207"/>
      <c r="O1836" s="207"/>
      <c r="P1836" s="123">
        <f t="shared" si="116"/>
        <v>0</v>
      </c>
      <c r="Q1836" s="208" t="str">
        <f t="shared" si="117"/>
        <v>Debil</v>
      </c>
      <c r="R1836" s="207" t="s">
        <v>516</v>
      </c>
      <c r="S1836" s="224" t="str">
        <f t="shared" si="118"/>
        <v>DebilFuerte</v>
      </c>
      <c r="T1836" s="224">
        <f>IFERROR(VLOOKUP(S1836,'Tablas de calculos'!$AU$16:$AV$24,2,FALSE),"")</f>
        <v>7</v>
      </c>
      <c r="U1836" s="208" t="str">
        <f>IFERROR(VLOOKUP(T1836,'Tablas de calculos'!$AV$16:$AY$24,4),"")</f>
        <v>Débil</v>
      </c>
      <c r="V1836" s="207" t="s">
        <v>576</v>
      </c>
      <c r="W1836" s="207" t="s">
        <v>578</v>
      </c>
      <c r="X1836" s="123" t="str">
        <f t="shared" si="119"/>
        <v>DébilNo disminuyeDirectamente</v>
      </c>
      <c r="Y1836" s="208" t="str">
        <f>IFERROR(VLOOKUP(X1836,'Tablas de calculos'!$AZ$4:$BE$11,5,FALSE),"")</f>
        <v/>
      </c>
      <c r="Z1836" s="208" t="str">
        <f>IFERROR(VLOOKUP(X1836,'Tablas de calculos'!$AZ$4:$BE$11,6,FALSE),"")</f>
        <v/>
      </c>
    </row>
    <row r="1837" spans="1:26" ht="75" x14ac:dyDescent="0.25">
      <c r="A1837" s="232" t="s">
        <v>112</v>
      </c>
      <c r="B1837" s="61">
        <v>19</v>
      </c>
      <c r="C1837" s="205" t="str">
        <f>+VLOOKUP(Tabla9[[#This Row],[Cod. Riesgo]],Tabla_Riesgos[[Número]:[Tipo de Riesgo]],6,FALSE)</f>
        <v>Operativo</v>
      </c>
      <c r="D1837" s="119" t="s">
        <v>12</v>
      </c>
      <c r="E1837" s="120" t="s">
        <v>22</v>
      </c>
      <c r="F1837" s="121"/>
      <c r="G1837" s="122" t="s">
        <v>219</v>
      </c>
      <c r="H1837" s="213"/>
      <c r="I1837" s="207"/>
      <c r="J1837" s="207"/>
      <c r="K1837" s="207"/>
      <c r="L1837" s="207"/>
      <c r="M1837" s="207"/>
      <c r="N1837" s="207"/>
      <c r="O1837" s="207"/>
      <c r="P1837" s="123">
        <f t="shared" si="116"/>
        <v>0</v>
      </c>
      <c r="Q1837" s="208" t="str">
        <f t="shared" si="117"/>
        <v>Debil</v>
      </c>
      <c r="R1837" s="207" t="s">
        <v>516</v>
      </c>
      <c r="S1837" s="224" t="str">
        <f t="shared" si="118"/>
        <v>DebilFuerte</v>
      </c>
      <c r="T1837" s="224">
        <f>IFERROR(VLOOKUP(S1837,'Tablas de calculos'!$AU$16:$AV$24,2,FALSE),"")</f>
        <v>7</v>
      </c>
      <c r="U1837" s="208" t="str">
        <f>IFERROR(VLOOKUP(T1837,'Tablas de calculos'!$AV$16:$AY$24,4),"")</f>
        <v>Débil</v>
      </c>
      <c r="V1837" s="207" t="s">
        <v>576</v>
      </c>
      <c r="W1837" s="207" t="s">
        <v>578</v>
      </c>
      <c r="X1837" s="123" t="str">
        <f t="shared" si="119"/>
        <v>DébilNo disminuyeDirectamente</v>
      </c>
      <c r="Y1837" s="208" t="str">
        <f>IFERROR(VLOOKUP(X1837,'Tablas de calculos'!$AZ$4:$BE$11,5,FALSE),"")</f>
        <v/>
      </c>
      <c r="Z1837" s="208" t="str">
        <f>IFERROR(VLOOKUP(X1837,'Tablas de calculos'!$AZ$4:$BE$11,6,FALSE),"")</f>
        <v/>
      </c>
    </row>
    <row r="1838" spans="1:26" ht="45" x14ac:dyDescent="0.25">
      <c r="A1838" s="232" t="s">
        <v>112</v>
      </c>
      <c r="B1838" s="61">
        <v>20</v>
      </c>
      <c r="C1838" s="205" t="str">
        <f>+VLOOKUP(Tabla9[[#This Row],[Cod. Riesgo]],Tabla_Riesgos[[Número]:[Tipo de Riesgo]],6,FALSE)</f>
        <v>Seguridad de la Información</v>
      </c>
      <c r="D1838" s="119" t="s">
        <v>12</v>
      </c>
      <c r="E1838" s="120" t="s">
        <v>24</v>
      </c>
      <c r="F1838" s="121"/>
      <c r="G1838" s="122" t="s">
        <v>220</v>
      </c>
      <c r="H1838" s="213"/>
      <c r="I1838" s="207"/>
      <c r="J1838" s="207"/>
      <c r="K1838" s="207"/>
      <c r="L1838" s="207"/>
      <c r="M1838" s="207"/>
      <c r="N1838" s="207"/>
      <c r="O1838" s="207"/>
      <c r="P1838" s="123">
        <f t="shared" si="116"/>
        <v>0</v>
      </c>
      <c r="Q1838" s="208" t="str">
        <f t="shared" si="117"/>
        <v>Debil</v>
      </c>
      <c r="R1838" s="207" t="s">
        <v>516</v>
      </c>
      <c r="S1838" s="224" t="str">
        <f t="shared" si="118"/>
        <v>DebilFuerte</v>
      </c>
      <c r="T1838" s="224">
        <f>IFERROR(VLOOKUP(S1838,'Tablas de calculos'!$AU$16:$AV$24,2,FALSE),"")</f>
        <v>7</v>
      </c>
      <c r="U1838" s="208" t="str">
        <f>IFERROR(VLOOKUP(T1838,'Tablas de calculos'!$AV$16:$AY$24,4),"")</f>
        <v>Débil</v>
      </c>
      <c r="V1838" s="207" t="s">
        <v>576</v>
      </c>
      <c r="W1838" s="207" t="s">
        <v>578</v>
      </c>
      <c r="X1838" s="123" t="str">
        <f t="shared" si="119"/>
        <v>DébilNo disminuyeDirectamente</v>
      </c>
      <c r="Y1838" s="208" t="str">
        <f>IFERROR(VLOOKUP(X1838,'Tablas de calculos'!$AZ$4:$BE$11,5,FALSE),"")</f>
        <v/>
      </c>
      <c r="Z1838" s="208" t="str">
        <f>IFERROR(VLOOKUP(X1838,'Tablas de calculos'!$AZ$4:$BE$11,6,FALSE),"")</f>
        <v/>
      </c>
    </row>
    <row r="1839" spans="1:26" ht="60" x14ac:dyDescent="0.25">
      <c r="A1839" s="232" t="s">
        <v>112</v>
      </c>
      <c r="B1839" s="61">
        <v>21</v>
      </c>
      <c r="C1839" s="205" t="str">
        <f>+VLOOKUP(Tabla9[[#This Row],[Cod. Riesgo]],Tabla_Riesgos[[Número]:[Tipo de Riesgo]],6,FALSE)</f>
        <v>Estratégico</v>
      </c>
      <c r="D1839" s="119" t="s">
        <v>12</v>
      </c>
      <c r="E1839" s="120" t="s">
        <v>25</v>
      </c>
      <c r="F1839" s="121"/>
      <c r="G1839" s="122" t="s">
        <v>221</v>
      </c>
      <c r="H1839" s="213"/>
      <c r="I1839" s="207"/>
      <c r="J1839" s="207"/>
      <c r="K1839" s="207"/>
      <c r="L1839" s="207"/>
      <c r="M1839" s="207"/>
      <c r="N1839" s="207"/>
      <c r="O1839" s="207"/>
      <c r="P1839" s="123">
        <f t="shared" si="116"/>
        <v>0</v>
      </c>
      <c r="Q1839" s="208" t="str">
        <f t="shared" si="117"/>
        <v>Debil</v>
      </c>
      <c r="R1839" s="207" t="s">
        <v>516</v>
      </c>
      <c r="S1839" s="224" t="str">
        <f t="shared" si="118"/>
        <v>DebilFuerte</v>
      </c>
      <c r="T1839" s="224">
        <f>IFERROR(VLOOKUP(S1839,'Tablas de calculos'!$AU$16:$AV$24,2,FALSE),"")</f>
        <v>7</v>
      </c>
      <c r="U1839" s="208" t="str">
        <f>IFERROR(VLOOKUP(T1839,'Tablas de calculos'!$AV$16:$AY$24,4),"")</f>
        <v>Débil</v>
      </c>
      <c r="V1839" s="207" t="s">
        <v>576</v>
      </c>
      <c r="W1839" s="207" t="s">
        <v>578</v>
      </c>
      <c r="X1839" s="123" t="str">
        <f t="shared" si="119"/>
        <v>DébilNo disminuyeDirectamente</v>
      </c>
      <c r="Y1839" s="208" t="str">
        <f>IFERROR(VLOOKUP(X1839,'Tablas de calculos'!$AZ$4:$BE$11,5,FALSE),"")</f>
        <v/>
      </c>
      <c r="Z1839" s="208" t="str">
        <f>IFERROR(VLOOKUP(X1839,'Tablas de calculos'!$AZ$4:$BE$11,6,FALSE),"")</f>
        <v/>
      </c>
    </row>
    <row r="1840" spans="1:26" ht="60" x14ac:dyDescent="0.25">
      <c r="A1840" s="232" t="s">
        <v>112</v>
      </c>
      <c r="B1840" s="61">
        <v>21</v>
      </c>
      <c r="C1840" s="205" t="str">
        <f>+VLOOKUP(Tabla9[[#This Row],[Cod. Riesgo]],Tabla_Riesgos[[Número]:[Tipo de Riesgo]],6,FALSE)</f>
        <v>Estratégico</v>
      </c>
      <c r="D1840" s="119" t="s">
        <v>12</v>
      </c>
      <c r="E1840" s="120" t="s">
        <v>25</v>
      </c>
      <c r="F1840" s="121"/>
      <c r="G1840" s="122" t="s">
        <v>216</v>
      </c>
      <c r="H1840" s="213"/>
      <c r="I1840" s="207"/>
      <c r="J1840" s="207"/>
      <c r="K1840" s="207"/>
      <c r="L1840" s="207"/>
      <c r="M1840" s="207"/>
      <c r="N1840" s="207"/>
      <c r="O1840" s="207"/>
      <c r="P1840" s="123">
        <f t="shared" si="116"/>
        <v>0</v>
      </c>
      <c r="Q1840" s="208" t="str">
        <f t="shared" si="117"/>
        <v>Debil</v>
      </c>
      <c r="R1840" s="207" t="s">
        <v>516</v>
      </c>
      <c r="S1840" s="224" t="str">
        <f t="shared" si="118"/>
        <v>DebilFuerte</v>
      </c>
      <c r="T1840" s="224">
        <f>IFERROR(VLOOKUP(S1840,'Tablas de calculos'!$AU$16:$AV$24,2,FALSE),"")</f>
        <v>7</v>
      </c>
      <c r="U1840" s="208" t="str">
        <f>IFERROR(VLOOKUP(T1840,'Tablas de calculos'!$AV$16:$AY$24,4),"")</f>
        <v>Débil</v>
      </c>
      <c r="V1840" s="207" t="s">
        <v>576</v>
      </c>
      <c r="W1840" s="207" t="s">
        <v>578</v>
      </c>
      <c r="X1840" s="123" t="str">
        <f t="shared" si="119"/>
        <v>DébilNo disminuyeDirectamente</v>
      </c>
      <c r="Y1840" s="208" t="str">
        <f>IFERROR(VLOOKUP(X1840,'Tablas de calculos'!$AZ$4:$BE$11,5,FALSE),"")</f>
        <v/>
      </c>
      <c r="Z1840" s="208" t="str">
        <f>IFERROR(VLOOKUP(X1840,'Tablas de calculos'!$AZ$4:$BE$11,6,FALSE),"")</f>
        <v/>
      </c>
    </row>
    <row r="1841" spans="1:26" ht="45" x14ac:dyDescent="0.25">
      <c r="A1841" s="232" t="s">
        <v>112</v>
      </c>
      <c r="B1841" s="61">
        <v>21</v>
      </c>
      <c r="C1841" s="205" t="str">
        <f>+VLOOKUP(Tabla9[[#This Row],[Cod. Riesgo]],Tabla_Riesgos[[Número]:[Tipo de Riesgo]],6,FALSE)</f>
        <v>Estratégico</v>
      </c>
      <c r="D1841" s="119" t="s">
        <v>12</v>
      </c>
      <c r="E1841" s="120" t="s">
        <v>25</v>
      </c>
      <c r="F1841" s="121"/>
      <c r="G1841" s="122" t="s">
        <v>217</v>
      </c>
      <c r="H1841" s="213"/>
      <c r="I1841" s="207"/>
      <c r="J1841" s="207"/>
      <c r="K1841" s="207"/>
      <c r="L1841" s="207"/>
      <c r="M1841" s="207"/>
      <c r="N1841" s="207"/>
      <c r="O1841" s="207"/>
      <c r="P1841" s="123">
        <f t="shared" si="116"/>
        <v>0</v>
      </c>
      <c r="Q1841" s="208" t="str">
        <f t="shared" si="117"/>
        <v>Debil</v>
      </c>
      <c r="R1841" s="207" t="s">
        <v>516</v>
      </c>
      <c r="S1841" s="224" t="str">
        <f t="shared" si="118"/>
        <v>DebilFuerte</v>
      </c>
      <c r="T1841" s="224">
        <f>IFERROR(VLOOKUP(S1841,'Tablas de calculos'!$AU$16:$AV$24,2,FALSE),"")</f>
        <v>7</v>
      </c>
      <c r="U1841" s="208" t="str">
        <f>IFERROR(VLOOKUP(T1841,'Tablas de calculos'!$AV$16:$AY$24,4),"")</f>
        <v>Débil</v>
      </c>
      <c r="V1841" s="207" t="s">
        <v>576</v>
      </c>
      <c r="W1841" s="207" t="s">
        <v>578</v>
      </c>
      <c r="X1841" s="123" t="str">
        <f t="shared" si="119"/>
        <v>DébilNo disminuyeDirectamente</v>
      </c>
      <c r="Y1841" s="208" t="str">
        <f>IFERROR(VLOOKUP(X1841,'Tablas de calculos'!$AZ$4:$BE$11,5,FALSE),"")</f>
        <v/>
      </c>
      <c r="Z1841" s="208" t="str">
        <f>IFERROR(VLOOKUP(X1841,'Tablas de calculos'!$AZ$4:$BE$11,6,FALSE),"")</f>
        <v/>
      </c>
    </row>
    <row r="1842" spans="1:26" ht="105" x14ac:dyDescent="0.25">
      <c r="A1842" s="232" t="s">
        <v>112</v>
      </c>
      <c r="B1842" s="61">
        <v>22</v>
      </c>
      <c r="C1842" s="205" t="str">
        <f>+VLOOKUP(Tabla9[[#This Row],[Cod. Riesgo]],Tabla_Riesgos[[Número]:[Tipo de Riesgo]],6,FALSE)</f>
        <v>Estratégico</v>
      </c>
      <c r="D1842" s="119" t="s">
        <v>26</v>
      </c>
      <c r="E1842" s="120" t="s">
        <v>27</v>
      </c>
      <c r="F1842" s="121"/>
      <c r="G1842" s="122" t="s">
        <v>222</v>
      </c>
      <c r="H1842" s="213" t="s">
        <v>544</v>
      </c>
      <c r="I1842" s="207"/>
      <c r="J1842" s="207"/>
      <c r="K1842" s="207"/>
      <c r="L1842" s="207"/>
      <c r="M1842" s="207"/>
      <c r="N1842" s="207"/>
      <c r="O1842" s="207"/>
      <c r="P1842" s="123">
        <f t="shared" si="116"/>
        <v>0</v>
      </c>
      <c r="Q1842" s="208" t="str">
        <f t="shared" si="117"/>
        <v>Debil</v>
      </c>
      <c r="R1842" s="207" t="s">
        <v>516</v>
      </c>
      <c r="S1842" s="224" t="str">
        <f t="shared" si="118"/>
        <v>DebilFuerte</v>
      </c>
      <c r="T1842" s="224">
        <f>IFERROR(VLOOKUP(S1842,'Tablas de calculos'!$AU$16:$AV$24,2,FALSE),"")</f>
        <v>7</v>
      </c>
      <c r="U1842" s="208" t="str">
        <f>IFERROR(VLOOKUP(T1842,'Tablas de calculos'!$AV$16:$AY$24,4),"")</f>
        <v>Débil</v>
      </c>
      <c r="V1842" s="207" t="s">
        <v>576</v>
      </c>
      <c r="W1842" s="207" t="s">
        <v>578</v>
      </c>
      <c r="X1842" s="123" t="str">
        <f t="shared" si="119"/>
        <v>DébilNo disminuyeDirectamente</v>
      </c>
      <c r="Y1842" s="208" t="str">
        <f>IFERROR(VLOOKUP(X1842,'Tablas de calculos'!$AZ$4:$BE$11,5,FALSE),"")</f>
        <v/>
      </c>
      <c r="Z1842" s="208" t="str">
        <f>IFERROR(VLOOKUP(X1842,'Tablas de calculos'!$AZ$4:$BE$11,6,FALSE),"")</f>
        <v/>
      </c>
    </row>
    <row r="1843" spans="1:26" ht="105" x14ac:dyDescent="0.25">
      <c r="A1843" s="232" t="s">
        <v>112</v>
      </c>
      <c r="B1843" s="61">
        <v>22</v>
      </c>
      <c r="C1843" s="205" t="str">
        <f>+VLOOKUP(Tabla9[[#This Row],[Cod. Riesgo]],Tabla_Riesgos[[Número]:[Tipo de Riesgo]],6,FALSE)</f>
        <v>Estratégico</v>
      </c>
      <c r="D1843" s="119" t="s">
        <v>26</v>
      </c>
      <c r="E1843" s="120" t="s">
        <v>27</v>
      </c>
      <c r="F1843" s="121"/>
      <c r="G1843" s="122" t="s">
        <v>223</v>
      </c>
      <c r="H1843" s="213" t="s">
        <v>544</v>
      </c>
      <c r="I1843" s="207"/>
      <c r="J1843" s="207"/>
      <c r="K1843" s="207"/>
      <c r="L1843" s="207"/>
      <c r="M1843" s="207"/>
      <c r="N1843" s="207"/>
      <c r="O1843" s="207"/>
      <c r="P1843" s="123">
        <f t="shared" si="116"/>
        <v>0</v>
      </c>
      <c r="Q1843" s="208" t="str">
        <f t="shared" si="117"/>
        <v>Debil</v>
      </c>
      <c r="R1843" s="207" t="s">
        <v>516</v>
      </c>
      <c r="S1843" s="224" t="str">
        <f t="shared" si="118"/>
        <v>DebilFuerte</v>
      </c>
      <c r="T1843" s="224">
        <f>IFERROR(VLOOKUP(S1843,'Tablas de calculos'!$AU$16:$AV$24,2,FALSE),"")</f>
        <v>7</v>
      </c>
      <c r="U1843" s="208" t="str">
        <f>IFERROR(VLOOKUP(T1843,'Tablas de calculos'!$AV$16:$AY$24,4),"")</f>
        <v>Débil</v>
      </c>
      <c r="V1843" s="207" t="s">
        <v>576</v>
      </c>
      <c r="W1843" s="207" t="s">
        <v>578</v>
      </c>
      <c r="X1843" s="123" t="str">
        <f t="shared" si="119"/>
        <v>DébilNo disminuyeDirectamente</v>
      </c>
      <c r="Y1843" s="208" t="str">
        <f>IFERROR(VLOOKUP(X1843,'Tablas de calculos'!$AZ$4:$BE$11,5,FALSE),"")</f>
        <v/>
      </c>
      <c r="Z1843" s="208" t="str">
        <f>IFERROR(VLOOKUP(X1843,'Tablas de calculos'!$AZ$4:$BE$11,6,FALSE),"")</f>
        <v/>
      </c>
    </row>
    <row r="1844" spans="1:26" ht="60" x14ac:dyDescent="0.25">
      <c r="A1844" s="232" t="s">
        <v>112</v>
      </c>
      <c r="B1844" s="61">
        <v>23</v>
      </c>
      <c r="C1844" s="205" t="str">
        <f>+VLOOKUP(Tabla9[[#This Row],[Cod. Riesgo]],Tabla_Riesgos[[Número]:[Tipo de Riesgo]],6,FALSE)</f>
        <v>Estratégico</v>
      </c>
      <c r="D1844" s="119" t="s">
        <v>26</v>
      </c>
      <c r="E1844" s="120" t="s">
        <v>28</v>
      </c>
      <c r="F1844" s="121"/>
      <c r="G1844" s="122" t="s">
        <v>224</v>
      </c>
      <c r="H1844" s="213" t="s">
        <v>544</v>
      </c>
      <c r="I1844" s="207" t="s">
        <v>486</v>
      </c>
      <c r="J1844" s="207" t="s">
        <v>490</v>
      </c>
      <c r="K1844" s="207" t="s">
        <v>494</v>
      </c>
      <c r="L1844" s="207" t="s">
        <v>498</v>
      </c>
      <c r="M1844" s="207" t="s">
        <v>505</v>
      </c>
      <c r="N1844" s="207" t="s">
        <v>508</v>
      </c>
      <c r="O1844" s="207" t="s">
        <v>512</v>
      </c>
      <c r="P1844" s="123">
        <f t="shared" si="116"/>
        <v>85</v>
      </c>
      <c r="Q1844" s="208" t="str">
        <f t="shared" si="117"/>
        <v>Debil</v>
      </c>
      <c r="R1844" s="207" t="s">
        <v>516</v>
      </c>
      <c r="S1844" s="224" t="str">
        <f t="shared" si="118"/>
        <v>DebilFuerte</v>
      </c>
      <c r="T1844" s="224">
        <f>IFERROR(VLOOKUP(S1844,'Tablas de calculos'!$AU$16:$AV$24,2,FALSE),"")</f>
        <v>7</v>
      </c>
      <c r="U1844" s="208" t="str">
        <f>IFERROR(VLOOKUP(T1844,'Tablas de calculos'!$AV$16:$AY$24,4),"")</f>
        <v>Débil</v>
      </c>
      <c r="V1844" s="207" t="s">
        <v>578</v>
      </c>
      <c r="W1844" s="207" t="s">
        <v>578</v>
      </c>
      <c r="X1844" s="123" t="str">
        <f t="shared" si="119"/>
        <v>DébilDirectamenteDirectamente</v>
      </c>
      <c r="Y1844" s="208" t="str">
        <f>IFERROR(VLOOKUP(X1844,'Tablas de calculos'!$AZ$4:$BE$11,5,FALSE),"")</f>
        <v/>
      </c>
      <c r="Z1844" s="208" t="str">
        <f>IFERROR(VLOOKUP(X1844,'Tablas de calculos'!$AZ$4:$BE$11,6,FALSE),"")</f>
        <v/>
      </c>
    </row>
    <row r="1845" spans="1:26" ht="45" x14ac:dyDescent="0.25">
      <c r="A1845" s="232" t="s">
        <v>112</v>
      </c>
      <c r="B1845" s="61">
        <v>75</v>
      </c>
      <c r="C1845" s="205" t="str">
        <f>+VLOOKUP(Tabla9[[#This Row],[Cod. Riesgo]],Tabla_Riesgos[[Número]:[Tipo de Riesgo]],6,FALSE)</f>
        <v>Seguridad de la Información</v>
      </c>
      <c r="D1845" s="119" t="s">
        <v>26</v>
      </c>
      <c r="E1845" s="120" t="s">
        <v>681</v>
      </c>
      <c r="F1845" s="121"/>
      <c r="G1845" s="122" t="s">
        <v>1307</v>
      </c>
      <c r="H1845" s="213" t="s">
        <v>544</v>
      </c>
      <c r="I1845" s="207" t="s">
        <v>486</v>
      </c>
      <c r="J1845" s="207" t="s">
        <v>490</v>
      </c>
      <c r="K1845" s="207" t="s">
        <v>494</v>
      </c>
      <c r="L1845" s="207" t="s">
        <v>499</v>
      </c>
      <c r="M1845" s="207" t="s">
        <v>503</v>
      </c>
      <c r="N1845" s="207" t="s">
        <v>508</v>
      </c>
      <c r="O1845" s="207" t="s">
        <v>512</v>
      </c>
      <c r="P1845" s="123">
        <f t="shared" si="116"/>
        <v>95</v>
      </c>
      <c r="Q1845" s="208" t="str">
        <f t="shared" si="117"/>
        <v>Moderado</v>
      </c>
      <c r="R1845" s="207" t="s">
        <v>516</v>
      </c>
      <c r="S1845" s="224" t="str">
        <f t="shared" si="118"/>
        <v>ModeradoFuerte</v>
      </c>
      <c r="T1845" s="224">
        <f>IFERROR(VLOOKUP(S1845,'Tablas de calculos'!$AU$16:$AV$24,2,FALSE),"")</f>
        <v>4</v>
      </c>
      <c r="U1845" s="208" t="str">
        <f>IFERROR(VLOOKUP(T1845,'Tablas de calculos'!$AV$16:$AY$24,4),"")</f>
        <v>Moderado</v>
      </c>
      <c r="V1845" s="207" t="s">
        <v>578</v>
      </c>
      <c r="W1845" s="207" t="s">
        <v>578</v>
      </c>
      <c r="X1845" s="123" t="str">
        <f t="shared" si="119"/>
        <v>ModeradoDirectamenteDirectamente</v>
      </c>
      <c r="Y1845" s="208">
        <f>IFERROR(VLOOKUP(X1845,'Tablas de calculos'!$AZ$4:$BE$11,5,FALSE),"")</f>
        <v>1</v>
      </c>
      <c r="Z1845" s="208">
        <f>IFERROR(VLOOKUP(X1845,'Tablas de calculos'!$AZ$4:$BE$11,6,FALSE),"")</f>
        <v>1</v>
      </c>
    </row>
    <row r="1846" spans="1:26" ht="45" x14ac:dyDescent="0.25">
      <c r="A1846" s="232" t="s">
        <v>112</v>
      </c>
      <c r="B1846" s="61">
        <v>75</v>
      </c>
      <c r="C1846" s="205" t="str">
        <f>+VLOOKUP(Tabla9[[#This Row],[Cod. Riesgo]],Tabla_Riesgos[[Número]:[Tipo de Riesgo]],6,FALSE)</f>
        <v>Seguridad de la Información</v>
      </c>
      <c r="D1846" s="119" t="s">
        <v>26</v>
      </c>
      <c r="E1846" s="120" t="s">
        <v>681</v>
      </c>
      <c r="F1846" s="121"/>
      <c r="G1846" s="122" t="s">
        <v>226</v>
      </c>
      <c r="H1846" s="213" t="s">
        <v>544</v>
      </c>
      <c r="I1846" s="207" t="s">
        <v>486</v>
      </c>
      <c r="J1846" s="207" t="s">
        <v>490</v>
      </c>
      <c r="K1846" s="207" t="s">
        <v>494</v>
      </c>
      <c r="L1846" s="207" t="s">
        <v>499</v>
      </c>
      <c r="M1846" s="207" t="s">
        <v>503</v>
      </c>
      <c r="N1846" s="207" t="s">
        <v>508</v>
      </c>
      <c r="O1846" s="207" t="s">
        <v>512</v>
      </c>
      <c r="P1846" s="123">
        <f t="shared" si="116"/>
        <v>95</v>
      </c>
      <c r="Q1846" s="208" t="str">
        <f t="shared" si="117"/>
        <v>Moderado</v>
      </c>
      <c r="R1846" s="207" t="s">
        <v>516</v>
      </c>
      <c r="S1846" s="224" t="str">
        <f t="shared" si="118"/>
        <v>ModeradoFuerte</v>
      </c>
      <c r="T1846" s="224">
        <f>IFERROR(VLOOKUP(S1846,'Tablas de calculos'!$AU$16:$AV$24,2,FALSE),"")</f>
        <v>4</v>
      </c>
      <c r="U1846" s="208" t="str">
        <f>IFERROR(VLOOKUP(T1846,'Tablas de calculos'!$AV$16:$AY$24,4),"")</f>
        <v>Moderado</v>
      </c>
      <c r="V1846" s="207" t="s">
        <v>578</v>
      </c>
      <c r="W1846" s="207" t="s">
        <v>578</v>
      </c>
      <c r="X1846" s="123" t="str">
        <f t="shared" si="119"/>
        <v>ModeradoDirectamenteDirectamente</v>
      </c>
      <c r="Y1846" s="208">
        <f>IFERROR(VLOOKUP(X1846,'Tablas de calculos'!$AZ$4:$BE$11,5,FALSE),"")</f>
        <v>1</v>
      </c>
      <c r="Z1846" s="208">
        <f>IFERROR(VLOOKUP(X1846,'Tablas de calculos'!$AZ$4:$BE$11,6,FALSE),"")</f>
        <v>1</v>
      </c>
    </row>
    <row r="1847" spans="1:26" ht="165" x14ac:dyDescent="0.25">
      <c r="A1847" s="232" t="s">
        <v>112</v>
      </c>
      <c r="B1847" s="61">
        <v>24</v>
      </c>
      <c r="C1847" s="205" t="str">
        <f>+VLOOKUP(Tabla9[[#This Row],[Cod. Riesgo]],Tabla_Riesgos[[Número]:[Tipo de Riesgo]],6,FALSE)</f>
        <v>Operativo</v>
      </c>
      <c r="D1847" s="119" t="s">
        <v>29</v>
      </c>
      <c r="E1847" s="120" t="s">
        <v>30</v>
      </c>
      <c r="F1847" s="121"/>
      <c r="G1847" s="122" t="s">
        <v>227</v>
      </c>
      <c r="H1847" s="213" t="s">
        <v>544</v>
      </c>
      <c r="I1847" s="207" t="s">
        <v>486</v>
      </c>
      <c r="J1847" s="207" t="s">
        <v>490</v>
      </c>
      <c r="K1847" s="207" t="s">
        <v>494</v>
      </c>
      <c r="L1847" s="207" t="s">
        <v>498</v>
      </c>
      <c r="M1847" s="207" t="s">
        <v>505</v>
      </c>
      <c r="N1847" s="207" t="s">
        <v>508</v>
      </c>
      <c r="O1847" s="207" t="s">
        <v>512</v>
      </c>
      <c r="P1847" s="123">
        <f t="shared" si="116"/>
        <v>85</v>
      </c>
      <c r="Q1847" s="208" t="str">
        <f t="shared" si="117"/>
        <v>Debil</v>
      </c>
      <c r="R1847" s="207" t="s">
        <v>516</v>
      </c>
      <c r="S1847" s="224" t="str">
        <f t="shared" si="118"/>
        <v>DebilFuerte</v>
      </c>
      <c r="T1847" s="224">
        <f>IFERROR(VLOOKUP(S1847,'Tablas de calculos'!$AU$16:$AV$24,2,FALSE),"")</f>
        <v>7</v>
      </c>
      <c r="U1847" s="208" t="str">
        <f>IFERROR(VLOOKUP(T1847,'Tablas de calculos'!$AV$16:$AY$24,4),"")</f>
        <v>Débil</v>
      </c>
      <c r="V1847" s="207" t="s">
        <v>578</v>
      </c>
      <c r="W1847" s="207" t="s">
        <v>578</v>
      </c>
      <c r="X1847" s="123" t="str">
        <f t="shared" si="119"/>
        <v>DébilDirectamenteDirectamente</v>
      </c>
      <c r="Y1847" s="208" t="str">
        <f>IFERROR(VLOOKUP(X1847,'Tablas de calculos'!$AZ$4:$BE$11,5,FALSE),"")</f>
        <v/>
      </c>
      <c r="Z1847" s="208" t="str">
        <f>IFERROR(VLOOKUP(X1847,'Tablas de calculos'!$AZ$4:$BE$11,6,FALSE),"")</f>
        <v/>
      </c>
    </row>
    <row r="1848" spans="1:26" ht="60" x14ac:dyDescent="0.25">
      <c r="A1848" s="232" t="s">
        <v>112</v>
      </c>
      <c r="B1848" s="61">
        <v>24</v>
      </c>
      <c r="C1848" s="205" t="str">
        <f>+VLOOKUP(Tabla9[[#This Row],[Cod. Riesgo]],Tabla_Riesgos[[Número]:[Tipo de Riesgo]],6,FALSE)</f>
        <v>Operativo</v>
      </c>
      <c r="D1848" s="119" t="s">
        <v>29</v>
      </c>
      <c r="E1848" s="120" t="s">
        <v>30</v>
      </c>
      <c r="F1848" s="121"/>
      <c r="G1848" s="122" t="s">
        <v>228</v>
      </c>
      <c r="H1848" s="213" t="s">
        <v>544</v>
      </c>
      <c r="I1848" s="207" t="s">
        <v>486</v>
      </c>
      <c r="J1848" s="207" t="s">
        <v>490</v>
      </c>
      <c r="K1848" s="207" t="s">
        <v>494</v>
      </c>
      <c r="L1848" s="207" t="s">
        <v>498</v>
      </c>
      <c r="M1848" s="207" t="s">
        <v>503</v>
      </c>
      <c r="N1848" s="207" t="s">
        <v>508</v>
      </c>
      <c r="O1848" s="207" t="s">
        <v>512</v>
      </c>
      <c r="P1848" s="123">
        <f t="shared" si="116"/>
        <v>100</v>
      </c>
      <c r="Q1848" s="208" t="str">
        <f t="shared" si="117"/>
        <v>Fuerte</v>
      </c>
      <c r="R1848" s="207" t="s">
        <v>516</v>
      </c>
      <c r="S1848" s="224" t="str">
        <f t="shared" si="118"/>
        <v>FuerteFuerte</v>
      </c>
      <c r="T1848" s="224">
        <f>IFERROR(VLOOKUP(S1848,'Tablas de calculos'!$AU$16:$AV$24,2,FALSE),"")</f>
        <v>1</v>
      </c>
      <c r="U1848" s="208" t="str">
        <f>IFERROR(VLOOKUP(T1848,'Tablas de calculos'!$AV$16:$AY$24,4),"")</f>
        <v>Fuerte</v>
      </c>
      <c r="V1848" s="207" t="s">
        <v>578</v>
      </c>
      <c r="W1848" s="207" t="s">
        <v>578</v>
      </c>
      <c r="X1848" s="123" t="str">
        <f t="shared" si="119"/>
        <v>FuerteDirectamenteDirectamente</v>
      </c>
      <c r="Y1848" s="208">
        <f>IFERROR(VLOOKUP(X1848,'Tablas de calculos'!$AZ$4:$BE$11,5,FALSE),"")</f>
        <v>2</v>
      </c>
      <c r="Z1848" s="208">
        <f>IFERROR(VLOOKUP(X1848,'Tablas de calculos'!$AZ$4:$BE$11,6,FALSE),"")</f>
        <v>2</v>
      </c>
    </row>
    <row r="1849" spans="1:26" ht="30" x14ac:dyDescent="0.25">
      <c r="A1849" s="232" t="s">
        <v>112</v>
      </c>
      <c r="B1849" s="61">
        <v>25</v>
      </c>
      <c r="C1849" s="205" t="str">
        <f>+VLOOKUP(Tabla9[[#This Row],[Cod. Riesgo]],Tabla_Riesgos[[Número]:[Tipo de Riesgo]],6,FALSE)</f>
        <v>Operativo</v>
      </c>
      <c r="D1849" s="119" t="s">
        <v>12</v>
      </c>
      <c r="E1849" s="120" t="s">
        <v>31</v>
      </c>
      <c r="F1849" s="121"/>
      <c r="G1849" s="122" t="s">
        <v>229</v>
      </c>
      <c r="H1849" s="213"/>
      <c r="I1849" s="207"/>
      <c r="J1849" s="207"/>
      <c r="K1849" s="207"/>
      <c r="L1849" s="207"/>
      <c r="M1849" s="207"/>
      <c r="N1849" s="207"/>
      <c r="O1849" s="207"/>
      <c r="P1849" s="123">
        <f t="shared" si="116"/>
        <v>0</v>
      </c>
      <c r="Q1849" s="208" t="str">
        <f t="shared" si="117"/>
        <v>Debil</v>
      </c>
      <c r="R1849" s="207" t="s">
        <v>516</v>
      </c>
      <c r="S1849" s="224" t="str">
        <f t="shared" si="118"/>
        <v>DebilFuerte</v>
      </c>
      <c r="T1849" s="224">
        <f>IFERROR(VLOOKUP(S1849,'Tablas de calculos'!$AU$16:$AV$24,2,FALSE),"")</f>
        <v>7</v>
      </c>
      <c r="U1849" s="208" t="str">
        <f>IFERROR(VLOOKUP(T1849,'Tablas de calculos'!$AV$16:$AY$24,4),"")</f>
        <v>Débil</v>
      </c>
      <c r="V1849" s="207" t="s">
        <v>576</v>
      </c>
      <c r="W1849" s="207" t="s">
        <v>578</v>
      </c>
      <c r="X1849" s="123" t="str">
        <f t="shared" si="119"/>
        <v>DébilNo disminuyeDirectamente</v>
      </c>
      <c r="Y1849" s="208" t="str">
        <f>IFERROR(VLOOKUP(X1849,'Tablas de calculos'!$AZ$4:$BE$11,5,FALSE),"")</f>
        <v/>
      </c>
      <c r="Z1849" s="208" t="str">
        <f>IFERROR(VLOOKUP(X1849,'Tablas de calculos'!$AZ$4:$BE$11,6,FALSE),"")</f>
        <v/>
      </c>
    </row>
    <row r="1850" spans="1:26" ht="30" x14ac:dyDescent="0.25">
      <c r="A1850" s="232" t="s">
        <v>112</v>
      </c>
      <c r="B1850" s="61">
        <v>25</v>
      </c>
      <c r="C1850" s="205" t="str">
        <f>+VLOOKUP(Tabla9[[#This Row],[Cod. Riesgo]],Tabla_Riesgos[[Número]:[Tipo de Riesgo]],6,FALSE)</f>
        <v>Operativo</v>
      </c>
      <c r="D1850" s="119" t="s">
        <v>12</v>
      </c>
      <c r="E1850" s="120" t="s">
        <v>31</v>
      </c>
      <c r="F1850" s="121"/>
      <c r="G1850" s="122" t="s">
        <v>230</v>
      </c>
      <c r="H1850" s="213"/>
      <c r="I1850" s="207"/>
      <c r="J1850" s="207"/>
      <c r="K1850" s="207"/>
      <c r="L1850" s="207"/>
      <c r="M1850" s="207"/>
      <c r="N1850" s="207"/>
      <c r="O1850" s="207"/>
      <c r="P1850" s="123">
        <f t="shared" si="116"/>
        <v>0</v>
      </c>
      <c r="Q1850" s="208" t="str">
        <f t="shared" si="117"/>
        <v>Debil</v>
      </c>
      <c r="R1850" s="207" t="s">
        <v>516</v>
      </c>
      <c r="S1850" s="224" t="str">
        <f t="shared" si="118"/>
        <v>DebilFuerte</v>
      </c>
      <c r="T1850" s="224">
        <f>IFERROR(VLOOKUP(S1850,'Tablas de calculos'!$AU$16:$AV$24,2,FALSE),"")</f>
        <v>7</v>
      </c>
      <c r="U1850" s="208" t="str">
        <f>IFERROR(VLOOKUP(T1850,'Tablas de calculos'!$AV$16:$AY$24,4),"")</f>
        <v>Débil</v>
      </c>
      <c r="V1850" s="207" t="s">
        <v>576</v>
      </c>
      <c r="W1850" s="207" t="s">
        <v>578</v>
      </c>
      <c r="X1850" s="123" t="str">
        <f t="shared" si="119"/>
        <v>DébilNo disminuyeDirectamente</v>
      </c>
      <c r="Y1850" s="208" t="str">
        <f>IFERROR(VLOOKUP(X1850,'Tablas de calculos'!$AZ$4:$BE$11,5,FALSE),"")</f>
        <v/>
      </c>
      <c r="Z1850" s="208" t="str">
        <f>IFERROR(VLOOKUP(X1850,'Tablas de calculos'!$AZ$4:$BE$11,6,FALSE),"")</f>
        <v/>
      </c>
    </row>
    <row r="1851" spans="1:26" ht="45" x14ac:dyDescent="0.25">
      <c r="A1851" s="232" t="s">
        <v>112</v>
      </c>
      <c r="B1851" s="61">
        <v>25</v>
      </c>
      <c r="C1851" s="205" t="str">
        <f>+VLOOKUP(Tabla9[[#This Row],[Cod. Riesgo]],Tabla_Riesgos[[Número]:[Tipo de Riesgo]],6,FALSE)</f>
        <v>Operativo</v>
      </c>
      <c r="D1851" s="119" t="s">
        <v>12</v>
      </c>
      <c r="E1851" s="120" t="s">
        <v>31</v>
      </c>
      <c r="F1851" s="121"/>
      <c r="G1851" s="122" t="s">
        <v>231</v>
      </c>
      <c r="H1851" s="213"/>
      <c r="I1851" s="207"/>
      <c r="J1851" s="207"/>
      <c r="K1851" s="207"/>
      <c r="L1851" s="207"/>
      <c r="M1851" s="207"/>
      <c r="N1851" s="207"/>
      <c r="O1851" s="207"/>
      <c r="P1851" s="123">
        <f t="shared" si="116"/>
        <v>0</v>
      </c>
      <c r="Q1851" s="208" t="str">
        <f t="shared" si="117"/>
        <v>Debil</v>
      </c>
      <c r="R1851" s="207" t="s">
        <v>516</v>
      </c>
      <c r="S1851" s="224" t="str">
        <f t="shared" si="118"/>
        <v>DebilFuerte</v>
      </c>
      <c r="T1851" s="224">
        <f>IFERROR(VLOOKUP(S1851,'Tablas de calculos'!$AU$16:$AV$24,2,FALSE),"")</f>
        <v>7</v>
      </c>
      <c r="U1851" s="208" t="str">
        <f>IFERROR(VLOOKUP(T1851,'Tablas de calculos'!$AV$16:$AY$24,4),"")</f>
        <v>Débil</v>
      </c>
      <c r="V1851" s="207" t="s">
        <v>576</v>
      </c>
      <c r="W1851" s="207" t="s">
        <v>578</v>
      </c>
      <c r="X1851" s="123" t="str">
        <f t="shared" si="119"/>
        <v>DébilNo disminuyeDirectamente</v>
      </c>
      <c r="Y1851" s="208" t="str">
        <f>IFERROR(VLOOKUP(X1851,'Tablas de calculos'!$AZ$4:$BE$11,5,FALSE),"")</f>
        <v/>
      </c>
      <c r="Z1851" s="208" t="str">
        <f>IFERROR(VLOOKUP(X1851,'Tablas de calculos'!$AZ$4:$BE$11,6,FALSE),"")</f>
        <v/>
      </c>
    </row>
    <row r="1852" spans="1:26" ht="45" x14ac:dyDescent="0.25">
      <c r="A1852" s="232" t="s">
        <v>112</v>
      </c>
      <c r="B1852" s="61">
        <v>26</v>
      </c>
      <c r="C1852" s="205" t="str">
        <f>+VLOOKUP(Tabla9[[#This Row],[Cod. Riesgo]],Tabla_Riesgos[[Número]:[Tipo de Riesgo]],6,FALSE)</f>
        <v>Operativo</v>
      </c>
      <c r="D1852" s="119" t="s">
        <v>12</v>
      </c>
      <c r="E1852" s="120" t="s">
        <v>32</v>
      </c>
      <c r="F1852" s="121"/>
      <c r="G1852" s="122" t="s">
        <v>231</v>
      </c>
      <c r="H1852" s="213"/>
      <c r="I1852" s="207"/>
      <c r="J1852" s="207"/>
      <c r="K1852" s="207"/>
      <c r="L1852" s="207"/>
      <c r="M1852" s="207"/>
      <c r="N1852" s="207"/>
      <c r="O1852" s="207"/>
      <c r="P1852" s="123">
        <f t="shared" si="116"/>
        <v>0</v>
      </c>
      <c r="Q1852" s="208" t="str">
        <f t="shared" si="117"/>
        <v>Debil</v>
      </c>
      <c r="R1852" s="207" t="s">
        <v>516</v>
      </c>
      <c r="S1852" s="224" t="str">
        <f t="shared" si="118"/>
        <v>DebilFuerte</v>
      </c>
      <c r="T1852" s="224">
        <f>IFERROR(VLOOKUP(S1852,'Tablas de calculos'!$AU$16:$AV$24,2,FALSE),"")</f>
        <v>7</v>
      </c>
      <c r="U1852" s="208" t="str">
        <f>IFERROR(VLOOKUP(T1852,'Tablas de calculos'!$AV$16:$AY$24,4),"")</f>
        <v>Débil</v>
      </c>
      <c r="V1852" s="207" t="s">
        <v>576</v>
      </c>
      <c r="W1852" s="207" t="s">
        <v>578</v>
      </c>
      <c r="X1852" s="123" t="str">
        <f t="shared" si="119"/>
        <v>DébilNo disminuyeDirectamente</v>
      </c>
      <c r="Y1852" s="208" t="str">
        <f>IFERROR(VLOOKUP(X1852,'Tablas de calculos'!$AZ$4:$BE$11,5,FALSE),"")</f>
        <v/>
      </c>
      <c r="Z1852" s="208" t="str">
        <f>IFERROR(VLOOKUP(X1852,'Tablas de calculos'!$AZ$4:$BE$11,6,FALSE),"")</f>
        <v/>
      </c>
    </row>
    <row r="1853" spans="1:26" ht="60" x14ac:dyDescent="0.25">
      <c r="A1853" s="232" t="s">
        <v>112</v>
      </c>
      <c r="B1853" s="61">
        <v>26</v>
      </c>
      <c r="C1853" s="205" t="str">
        <f>+VLOOKUP(Tabla9[[#This Row],[Cod. Riesgo]],Tabla_Riesgos[[Número]:[Tipo de Riesgo]],6,FALSE)</f>
        <v>Operativo</v>
      </c>
      <c r="D1853" s="119" t="s">
        <v>12</v>
      </c>
      <c r="E1853" s="120" t="s">
        <v>32</v>
      </c>
      <c r="F1853" s="121"/>
      <c r="G1853" s="122" t="s">
        <v>232</v>
      </c>
      <c r="H1853" s="213"/>
      <c r="I1853" s="207"/>
      <c r="J1853" s="207"/>
      <c r="K1853" s="207"/>
      <c r="L1853" s="207"/>
      <c r="M1853" s="207"/>
      <c r="N1853" s="207"/>
      <c r="O1853" s="207"/>
      <c r="P1853" s="123">
        <f t="shared" si="116"/>
        <v>0</v>
      </c>
      <c r="Q1853" s="208" t="str">
        <f t="shared" si="117"/>
        <v>Debil</v>
      </c>
      <c r="R1853" s="207" t="s">
        <v>516</v>
      </c>
      <c r="S1853" s="224" t="str">
        <f t="shared" si="118"/>
        <v>DebilFuerte</v>
      </c>
      <c r="T1853" s="224">
        <f>IFERROR(VLOOKUP(S1853,'Tablas de calculos'!$AU$16:$AV$24,2,FALSE),"")</f>
        <v>7</v>
      </c>
      <c r="U1853" s="208" t="str">
        <f>IFERROR(VLOOKUP(T1853,'Tablas de calculos'!$AV$16:$AY$24,4),"")</f>
        <v>Débil</v>
      </c>
      <c r="V1853" s="207" t="s">
        <v>576</v>
      </c>
      <c r="W1853" s="207" t="s">
        <v>578</v>
      </c>
      <c r="X1853" s="123" t="str">
        <f t="shared" si="119"/>
        <v>DébilNo disminuyeDirectamente</v>
      </c>
      <c r="Y1853" s="208" t="str">
        <f>IFERROR(VLOOKUP(X1853,'Tablas de calculos'!$AZ$4:$BE$11,5,FALSE),"")</f>
        <v/>
      </c>
      <c r="Z1853" s="208" t="str">
        <f>IFERROR(VLOOKUP(X1853,'Tablas de calculos'!$AZ$4:$BE$11,6,FALSE),"")</f>
        <v/>
      </c>
    </row>
    <row r="1854" spans="1:26" ht="75" x14ac:dyDescent="0.25">
      <c r="A1854" s="232" t="s">
        <v>112</v>
      </c>
      <c r="B1854" s="61">
        <v>28</v>
      </c>
      <c r="C1854" s="205" t="str">
        <f>+VLOOKUP(Tabla9[[#This Row],[Cod. Riesgo]],Tabla_Riesgos[[Número]:[Tipo de Riesgo]],6,FALSE)</f>
        <v>Estratégico</v>
      </c>
      <c r="D1854" s="119" t="s">
        <v>26</v>
      </c>
      <c r="E1854" s="120" t="s">
        <v>1295</v>
      </c>
      <c r="F1854" s="121"/>
      <c r="G1854" s="122" t="s">
        <v>233</v>
      </c>
      <c r="H1854" s="213" t="s">
        <v>544</v>
      </c>
      <c r="I1854" s="207"/>
      <c r="J1854" s="207"/>
      <c r="K1854" s="207"/>
      <c r="L1854" s="207"/>
      <c r="M1854" s="207"/>
      <c r="N1854" s="207"/>
      <c r="O1854" s="207"/>
      <c r="P1854" s="123">
        <f t="shared" si="116"/>
        <v>0</v>
      </c>
      <c r="Q1854" s="208" t="str">
        <f t="shared" si="117"/>
        <v>Debil</v>
      </c>
      <c r="R1854" s="207" t="s">
        <v>516</v>
      </c>
      <c r="S1854" s="224" t="str">
        <f t="shared" si="118"/>
        <v>DebilFuerte</v>
      </c>
      <c r="T1854" s="224">
        <f>IFERROR(VLOOKUP(S1854,'Tablas de calculos'!$AU$16:$AV$24,2,FALSE),"")</f>
        <v>7</v>
      </c>
      <c r="U1854" s="208" t="str">
        <f>IFERROR(VLOOKUP(T1854,'Tablas de calculos'!$AV$16:$AY$24,4),"")</f>
        <v>Débil</v>
      </c>
      <c r="V1854" s="207" t="s">
        <v>576</v>
      </c>
      <c r="W1854" s="207" t="s">
        <v>578</v>
      </c>
      <c r="X1854" s="123" t="str">
        <f t="shared" si="119"/>
        <v>DébilNo disminuyeDirectamente</v>
      </c>
      <c r="Y1854" s="208" t="str">
        <f>IFERROR(VLOOKUP(X1854,'Tablas de calculos'!$AZ$4:$BE$11,5,FALSE),"")</f>
        <v/>
      </c>
      <c r="Z1854" s="208" t="str">
        <f>IFERROR(VLOOKUP(X1854,'Tablas de calculos'!$AZ$4:$BE$11,6,FALSE),"")</f>
        <v/>
      </c>
    </row>
    <row r="1855" spans="1:26" ht="75" x14ac:dyDescent="0.25">
      <c r="A1855" s="232" t="s">
        <v>112</v>
      </c>
      <c r="B1855" s="61">
        <v>28</v>
      </c>
      <c r="C1855" s="205" t="str">
        <f>+VLOOKUP(Tabla9[[#This Row],[Cod. Riesgo]],Tabla_Riesgos[[Número]:[Tipo de Riesgo]],6,FALSE)</f>
        <v>Estratégico</v>
      </c>
      <c r="D1855" s="119" t="s">
        <v>26</v>
      </c>
      <c r="E1855" s="120" t="s">
        <v>1295</v>
      </c>
      <c r="F1855" s="121"/>
      <c r="G1855" s="122" t="s">
        <v>234</v>
      </c>
      <c r="H1855" s="213" t="s">
        <v>544</v>
      </c>
      <c r="I1855" s="207"/>
      <c r="J1855" s="207"/>
      <c r="K1855" s="207"/>
      <c r="L1855" s="207"/>
      <c r="M1855" s="207"/>
      <c r="N1855" s="207"/>
      <c r="O1855" s="207"/>
      <c r="P1855" s="123">
        <f t="shared" si="116"/>
        <v>0</v>
      </c>
      <c r="Q1855" s="208" t="str">
        <f t="shared" si="117"/>
        <v>Debil</v>
      </c>
      <c r="R1855" s="207" t="s">
        <v>516</v>
      </c>
      <c r="S1855" s="224" t="str">
        <f t="shared" si="118"/>
        <v>DebilFuerte</v>
      </c>
      <c r="T1855" s="224">
        <f>IFERROR(VLOOKUP(S1855,'Tablas de calculos'!$AU$16:$AV$24,2,FALSE),"")</f>
        <v>7</v>
      </c>
      <c r="U1855" s="208" t="str">
        <f>IFERROR(VLOOKUP(T1855,'Tablas de calculos'!$AV$16:$AY$24,4),"")</f>
        <v>Débil</v>
      </c>
      <c r="V1855" s="207" t="s">
        <v>576</v>
      </c>
      <c r="W1855" s="207" t="s">
        <v>578</v>
      </c>
      <c r="X1855" s="123" t="str">
        <f t="shared" si="119"/>
        <v>DébilNo disminuyeDirectamente</v>
      </c>
      <c r="Y1855" s="208" t="str">
        <f>IFERROR(VLOOKUP(X1855,'Tablas de calculos'!$AZ$4:$BE$11,5,FALSE),"")</f>
        <v/>
      </c>
      <c r="Z1855" s="208" t="str">
        <f>IFERROR(VLOOKUP(X1855,'Tablas de calculos'!$AZ$4:$BE$11,6,FALSE),"")</f>
        <v/>
      </c>
    </row>
    <row r="1856" spans="1:26" ht="75" x14ac:dyDescent="0.25">
      <c r="A1856" s="232" t="s">
        <v>112</v>
      </c>
      <c r="B1856" s="61">
        <v>28</v>
      </c>
      <c r="C1856" s="205" t="str">
        <f>+VLOOKUP(Tabla9[[#This Row],[Cod. Riesgo]],Tabla_Riesgos[[Número]:[Tipo de Riesgo]],6,FALSE)</f>
        <v>Estratégico</v>
      </c>
      <c r="D1856" s="119" t="s">
        <v>26</v>
      </c>
      <c r="E1856" s="120" t="s">
        <v>1295</v>
      </c>
      <c r="F1856" s="121"/>
      <c r="G1856" s="122" t="s">
        <v>235</v>
      </c>
      <c r="H1856" s="213" t="s">
        <v>544</v>
      </c>
      <c r="I1856" s="207"/>
      <c r="J1856" s="207"/>
      <c r="K1856" s="207"/>
      <c r="L1856" s="207"/>
      <c r="M1856" s="207"/>
      <c r="N1856" s="207"/>
      <c r="O1856" s="207"/>
      <c r="P1856" s="123">
        <f t="shared" si="116"/>
        <v>0</v>
      </c>
      <c r="Q1856" s="208" t="str">
        <f t="shared" si="117"/>
        <v>Debil</v>
      </c>
      <c r="R1856" s="207" t="s">
        <v>516</v>
      </c>
      <c r="S1856" s="224" t="str">
        <f t="shared" si="118"/>
        <v>DebilFuerte</v>
      </c>
      <c r="T1856" s="224">
        <f>IFERROR(VLOOKUP(S1856,'Tablas de calculos'!$AU$16:$AV$24,2,FALSE),"")</f>
        <v>7</v>
      </c>
      <c r="U1856" s="208" t="str">
        <f>IFERROR(VLOOKUP(T1856,'Tablas de calculos'!$AV$16:$AY$24,4),"")</f>
        <v>Débil</v>
      </c>
      <c r="V1856" s="207" t="s">
        <v>576</v>
      </c>
      <c r="W1856" s="207" t="s">
        <v>578</v>
      </c>
      <c r="X1856" s="123" t="str">
        <f t="shared" si="119"/>
        <v>DébilNo disminuyeDirectamente</v>
      </c>
      <c r="Y1856" s="208" t="str">
        <f>IFERROR(VLOOKUP(X1856,'Tablas de calculos'!$AZ$4:$BE$11,5,FALSE),"")</f>
        <v/>
      </c>
      <c r="Z1856" s="208" t="str">
        <f>IFERROR(VLOOKUP(X1856,'Tablas de calculos'!$AZ$4:$BE$11,6,FALSE),"")</f>
        <v/>
      </c>
    </row>
    <row r="1857" spans="1:26" ht="75" x14ac:dyDescent="0.25">
      <c r="A1857" s="232" t="s">
        <v>112</v>
      </c>
      <c r="B1857" s="61">
        <v>28</v>
      </c>
      <c r="C1857" s="205" t="str">
        <f>+VLOOKUP(Tabla9[[#This Row],[Cod. Riesgo]],Tabla_Riesgos[[Número]:[Tipo de Riesgo]],6,FALSE)</f>
        <v>Estratégico</v>
      </c>
      <c r="D1857" s="119" t="s">
        <v>26</v>
      </c>
      <c r="E1857" s="120" t="s">
        <v>1295</v>
      </c>
      <c r="F1857" s="121"/>
      <c r="G1857" s="122" t="s">
        <v>236</v>
      </c>
      <c r="H1857" s="213" t="s">
        <v>544</v>
      </c>
      <c r="I1857" s="207"/>
      <c r="J1857" s="207"/>
      <c r="K1857" s="207"/>
      <c r="L1857" s="207"/>
      <c r="M1857" s="207"/>
      <c r="N1857" s="207"/>
      <c r="O1857" s="207"/>
      <c r="P1857" s="123">
        <f t="shared" si="116"/>
        <v>0</v>
      </c>
      <c r="Q1857" s="208" t="str">
        <f t="shared" si="117"/>
        <v>Debil</v>
      </c>
      <c r="R1857" s="207" t="s">
        <v>516</v>
      </c>
      <c r="S1857" s="224" t="str">
        <f t="shared" si="118"/>
        <v>DebilFuerte</v>
      </c>
      <c r="T1857" s="224">
        <f>IFERROR(VLOOKUP(S1857,'Tablas de calculos'!$AU$16:$AV$24,2,FALSE),"")</f>
        <v>7</v>
      </c>
      <c r="U1857" s="208" t="str">
        <f>IFERROR(VLOOKUP(T1857,'Tablas de calculos'!$AV$16:$AY$24,4),"")</f>
        <v>Débil</v>
      </c>
      <c r="V1857" s="207" t="s">
        <v>576</v>
      </c>
      <c r="W1857" s="207" t="s">
        <v>578</v>
      </c>
      <c r="X1857" s="123" t="str">
        <f t="shared" si="119"/>
        <v>DébilNo disminuyeDirectamente</v>
      </c>
      <c r="Y1857" s="208" t="str">
        <f>IFERROR(VLOOKUP(X1857,'Tablas de calculos'!$AZ$4:$BE$11,5,FALSE),"")</f>
        <v/>
      </c>
      <c r="Z1857" s="208" t="str">
        <f>IFERROR(VLOOKUP(X1857,'Tablas de calculos'!$AZ$4:$BE$11,6,FALSE),"")</f>
        <v/>
      </c>
    </row>
    <row r="1858" spans="1:26" ht="60" x14ac:dyDescent="0.25">
      <c r="A1858" s="232" t="s">
        <v>112</v>
      </c>
      <c r="B1858" s="61">
        <v>30</v>
      </c>
      <c r="C1858" s="205" t="str">
        <f>+VLOOKUP(Tabla9[[#This Row],[Cod. Riesgo]],Tabla_Riesgos[[Número]:[Tipo de Riesgo]],6,FALSE)</f>
        <v>Operativo</v>
      </c>
      <c r="D1858" s="119" t="s">
        <v>35</v>
      </c>
      <c r="E1858" s="120" t="s">
        <v>36</v>
      </c>
      <c r="F1858" s="121"/>
      <c r="G1858" s="122" t="s">
        <v>237</v>
      </c>
      <c r="H1858" s="213"/>
      <c r="I1858" s="207"/>
      <c r="J1858" s="207"/>
      <c r="K1858" s="207"/>
      <c r="L1858" s="207"/>
      <c r="M1858" s="207"/>
      <c r="N1858" s="207"/>
      <c r="O1858" s="207"/>
      <c r="P1858" s="123">
        <f t="shared" si="116"/>
        <v>0</v>
      </c>
      <c r="Q1858" s="208" t="str">
        <f t="shared" si="117"/>
        <v>Debil</v>
      </c>
      <c r="R1858" s="207" t="s">
        <v>516</v>
      </c>
      <c r="S1858" s="224" t="str">
        <f t="shared" si="118"/>
        <v>DebilFuerte</v>
      </c>
      <c r="T1858" s="224">
        <f>IFERROR(VLOOKUP(S1858,'Tablas de calculos'!$AU$16:$AV$24,2,FALSE),"")</f>
        <v>7</v>
      </c>
      <c r="U1858" s="208" t="str">
        <f>IFERROR(VLOOKUP(T1858,'Tablas de calculos'!$AV$16:$AY$24,4),"")</f>
        <v>Débil</v>
      </c>
      <c r="V1858" s="207" t="s">
        <v>576</v>
      </c>
      <c r="W1858" s="207" t="s">
        <v>578</v>
      </c>
      <c r="X1858" s="123" t="str">
        <f t="shared" si="119"/>
        <v>DébilNo disminuyeDirectamente</v>
      </c>
      <c r="Y1858" s="208" t="str">
        <f>IFERROR(VLOOKUP(X1858,'Tablas de calculos'!$AZ$4:$BE$11,5,FALSE),"")</f>
        <v/>
      </c>
      <c r="Z1858" s="208" t="str">
        <f>IFERROR(VLOOKUP(X1858,'Tablas de calculos'!$AZ$4:$BE$11,6,FALSE),"")</f>
        <v/>
      </c>
    </row>
    <row r="1859" spans="1:26" ht="60" x14ac:dyDescent="0.25">
      <c r="A1859" s="232" t="s">
        <v>112</v>
      </c>
      <c r="B1859" s="61">
        <v>30</v>
      </c>
      <c r="C1859" s="205" t="str">
        <f>+VLOOKUP(Tabla9[[#This Row],[Cod. Riesgo]],Tabla_Riesgos[[Número]:[Tipo de Riesgo]],6,FALSE)</f>
        <v>Operativo</v>
      </c>
      <c r="D1859" s="119" t="s">
        <v>35</v>
      </c>
      <c r="E1859" s="120" t="s">
        <v>36</v>
      </c>
      <c r="F1859" s="121"/>
      <c r="G1859" s="122" t="s">
        <v>238</v>
      </c>
      <c r="H1859" s="213"/>
      <c r="I1859" s="207"/>
      <c r="J1859" s="207"/>
      <c r="K1859" s="207"/>
      <c r="L1859" s="207"/>
      <c r="M1859" s="207"/>
      <c r="N1859" s="207"/>
      <c r="O1859" s="207"/>
      <c r="P1859" s="123">
        <f t="shared" si="116"/>
        <v>0</v>
      </c>
      <c r="Q1859" s="208" t="str">
        <f t="shared" si="117"/>
        <v>Debil</v>
      </c>
      <c r="R1859" s="207" t="s">
        <v>516</v>
      </c>
      <c r="S1859" s="224" t="str">
        <f t="shared" si="118"/>
        <v>DebilFuerte</v>
      </c>
      <c r="T1859" s="224">
        <f>IFERROR(VLOOKUP(S1859,'Tablas de calculos'!$AU$16:$AV$24,2,FALSE),"")</f>
        <v>7</v>
      </c>
      <c r="U1859" s="208" t="str">
        <f>IFERROR(VLOOKUP(T1859,'Tablas de calculos'!$AV$16:$AY$24,4),"")</f>
        <v>Débil</v>
      </c>
      <c r="V1859" s="207" t="s">
        <v>576</v>
      </c>
      <c r="W1859" s="207" t="s">
        <v>578</v>
      </c>
      <c r="X1859" s="123" t="str">
        <f t="shared" si="119"/>
        <v>DébilNo disminuyeDirectamente</v>
      </c>
      <c r="Y1859" s="208" t="str">
        <f>IFERROR(VLOOKUP(X1859,'Tablas de calculos'!$AZ$4:$BE$11,5,FALSE),"")</f>
        <v/>
      </c>
      <c r="Z1859" s="208" t="str">
        <f>IFERROR(VLOOKUP(X1859,'Tablas de calculos'!$AZ$4:$BE$11,6,FALSE),"")</f>
        <v/>
      </c>
    </row>
    <row r="1860" spans="1:26" ht="60" x14ac:dyDescent="0.25">
      <c r="A1860" s="232" t="s">
        <v>112</v>
      </c>
      <c r="B1860" s="61">
        <v>30</v>
      </c>
      <c r="C1860" s="205" t="str">
        <f>+VLOOKUP(Tabla9[[#This Row],[Cod. Riesgo]],Tabla_Riesgos[[Número]:[Tipo de Riesgo]],6,FALSE)</f>
        <v>Operativo</v>
      </c>
      <c r="D1860" s="119" t="s">
        <v>35</v>
      </c>
      <c r="E1860" s="120" t="s">
        <v>36</v>
      </c>
      <c r="F1860" s="121"/>
      <c r="G1860" s="122" t="s">
        <v>239</v>
      </c>
      <c r="H1860" s="213"/>
      <c r="I1860" s="207"/>
      <c r="J1860" s="207"/>
      <c r="K1860" s="207"/>
      <c r="L1860" s="207"/>
      <c r="M1860" s="207"/>
      <c r="N1860" s="207"/>
      <c r="O1860" s="207"/>
      <c r="P1860" s="123">
        <f t="shared" si="116"/>
        <v>0</v>
      </c>
      <c r="Q1860" s="208" t="str">
        <f t="shared" si="117"/>
        <v>Debil</v>
      </c>
      <c r="R1860" s="207" t="s">
        <v>516</v>
      </c>
      <c r="S1860" s="224" t="str">
        <f t="shared" si="118"/>
        <v>DebilFuerte</v>
      </c>
      <c r="T1860" s="224">
        <f>IFERROR(VLOOKUP(S1860,'Tablas de calculos'!$AU$16:$AV$24,2,FALSE),"")</f>
        <v>7</v>
      </c>
      <c r="U1860" s="208" t="str">
        <f>IFERROR(VLOOKUP(T1860,'Tablas de calculos'!$AV$16:$AY$24,4),"")</f>
        <v>Débil</v>
      </c>
      <c r="V1860" s="207" t="s">
        <v>576</v>
      </c>
      <c r="W1860" s="207" t="s">
        <v>578</v>
      </c>
      <c r="X1860" s="123" t="str">
        <f t="shared" si="119"/>
        <v>DébilNo disminuyeDirectamente</v>
      </c>
      <c r="Y1860" s="208" t="str">
        <f>IFERROR(VLOOKUP(X1860,'Tablas de calculos'!$AZ$4:$BE$11,5,FALSE),"")</f>
        <v/>
      </c>
      <c r="Z1860" s="208" t="str">
        <f>IFERROR(VLOOKUP(X1860,'Tablas de calculos'!$AZ$4:$BE$11,6,FALSE),"")</f>
        <v/>
      </c>
    </row>
    <row r="1861" spans="1:26" ht="60" x14ac:dyDescent="0.25">
      <c r="A1861" s="232" t="s">
        <v>112</v>
      </c>
      <c r="B1861" s="61">
        <v>30</v>
      </c>
      <c r="C1861" s="205" t="str">
        <f>+VLOOKUP(Tabla9[[#This Row],[Cod. Riesgo]],Tabla_Riesgos[[Número]:[Tipo de Riesgo]],6,FALSE)</f>
        <v>Operativo</v>
      </c>
      <c r="D1861" s="119" t="s">
        <v>35</v>
      </c>
      <c r="E1861" s="120" t="s">
        <v>36</v>
      </c>
      <c r="F1861" s="121"/>
      <c r="G1861" s="122" t="s">
        <v>240</v>
      </c>
      <c r="H1861" s="213"/>
      <c r="I1861" s="207"/>
      <c r="J1861" s="207"/>
      <c r="K1861" s="207"/>
      <c r="L1861" s="207"/>
      <c r="M1861" s="207"/>
      <c r="N1861" s="207"/>
      <c r="O1861" s="207"/>
      <c r="P1861" s="123">
        <f t="shared" ref="P1861:P1924" si="120">IFERROR(IF(I1861="Asignado",15,0)+IF(J1861="Adecuado",15,0)+IF(K1861="Oportuna",15,0)+IF(L1861="Prevenir",15,0)+IF(L1861="Detectar",10,0)+IF(M1861="Confiable",15,0)+IF(N1861="Se investigan y resuelven oportunamente",15,0)+IF(O1861="Completa",10,0)+IF(O1861="Incompleta",5,0),"")</f>
        <v>0</v>
      </c>
      <c r="Q1861" s="208" t="str">
        <f t="shared" ref="Q1861:Q1924" si="121">IF(P1861&lt;86,"Debil",IF(P1861&lt;96,"Moderado","Fuerte"))</f>
        <v>Debil</v>
      </c>
      <c r="R1861" s="207" t="s">
        <v>516</v>
      </c>
      <c r="S1861" s="224" t="str">
        <f t="shared" ref="S1861:S1924" si="122">_xlfn.CONCAT(Q1861,R1861)</f>
        <v>DebilFuerte</v>
      </c>
      <c r="T1861" s="224">
        <f>IFERROR(VLOOKUP(S1861,'Tablas de calculos'!$AU$16:$AV$24,2,FALSE),"")</f>
        <v>7</v>
      </c>
      <c r="U1861" s="208" t="str">
        <f>IFERROR(VLOOKUP(T1861,'Tablas de calculos'!$AV$16:$AY$24,4),"")</f>
        <v>Débil</v>
      </c>
      <c r="V1861" s="207" t="s">
        <v>576</v>
      </c>
      <c r="W1861" s="207" t="s">
        <v>578</v>
      </c>
      <c r="X1861" s="123" t="str">
        <f t="shared" ref="X1861:X1924" si="123">CONCATENATE(U1861,V1861,W1861)</f>
        <v>DébilNo disminuyeDirectamente</v>
      </c>
      <c r="Y1861" s="208" t="str">
        <f>IFERROR(VLOOKUP(X1861,'Tablas de calculos'!$AZ$4:$BE$11,5,FALSE),"")</f>
        <v/>
      </c>
      <c r="Z1861" s="208" t="str">
        <f>IFERROR(VLOOKUP(X1861,'Tablas de calculos'!$AZ$4:$BE$11,6,FALSE),"")</f>
        <v/>
      </c>
    </row>
    <row r="1862" spans="1:26" ht="75" x14ac:dyDescent="0.25">
      <c r="A1862" s="232" t="s">
        <v>112</v>
      </c>
      <c r="B1862" s="61">
        <v>30</v>
      </c>
      <c r="C1862" s="205" t="str">
        <f>+VLOOKUP(Tabla9[[#This Row],[Cod. Riesgo]],Tabla_Riesgos[[Número]:[Tipo de Riesgo]],6,FALSE)</f>
        <v>Operativo</v>
      </c>
      <c r="D1862" s="119" t="s">
        <v>35</v>
      </c>
      <c r="E1862" s="120" t="s">
        <v>36</v>
      </c>
      <c r="F1862" s="121"/>
      <c r="G1862" s="122" t="s">
        <v>241</v>
      </c>
      <c r="H1862" s="213"/>
      <c r="I1862" s="207"/>
      <c r="J1862" s="207"/>
      <c r="K1862" s="207"/>
      <c r="L1862" s="207"/>
      <c r="M1862" s="207"/>
      <c r="N1862" s="207"/>
      <c r="O1862" s="207"/>
      <c r="P1862" s="123">
        <f t="shared" si="120"/>
        <v>0</v>
      </c>
      <c r="Q1862" s="208" t="str">
        <f t="shared" si="121"/>
        <v>Debil</v>
      </c>
      <c r="R1862" s="207" t="s">
        <v>516</v>
      </c>
      <c r="S1862" s="224" t="str">
        <f t="shared" si="122"/>
        <v>DebilFuerte</v>
      </c>
      <c r="T1862" s="224">
        <f>IFERROR(VLOOKUP(S1862,'Tablas de calculos'!$AU$16:$AV$24,2,FALSE),"")</f>
        <v>7</v>
      </c>
      <c r="U1862" s="208" t="str">
        <f>IFERROR(VLOOKUP(T1862,'Tablas de calculos'!$AV$16:$AY$24,4),"")</f>
        <v>Débil</v>
      </c>
      <c r="V1862" s="207" t="s">
        <v>576</v>
      </c>
      <c r="W1862" s="207" t="s">
        <v>578</v>
      </c>
      <c r="X1862" s="123" t="str">
        <f t="shared" si="123"/>
        <v>DébilNo disminuyeDirectamente</v>
      </c>
      <c r="Y1862" s="208" t="str">
        <f>IFERROR(VLOOKUP(X1862,'Tablas de calculos'!$AZ$4:$BE$11,5,FALSE),"")</f>
        <v/>
      </c>
      <c r="Z1862" s="208" t="str">
        <f>IFERROR(VLOOKUP(X1862,'Tablas de calculos'!$AZ$4:$BE$11,6,FALSE),"")</f>
        <v/>
      </c>
    </row>
    <row r="1863" spans="1:26" ht="60" x14ac:dyDescent="0.25">
      <c r="A1863" s="232" t="s">
        <v>112</v>
      </c>
      <c r="B1863" s="61">
        <v>30</v>
      </c>
      <c r="C1863" s="205" t="str">
        <f>+VLOOKUP(Tabla9[[#This Row],[Cod. Riesgo]],Tabla_Riesgos[[Número]:[Tipo de Riesgo]],6,FALSE)</f>
        <v>Operativo</v>
      </c>
      <c r="D1863" s="119" t="s">
        <v>35</v>
      </c>
      <c r="E1863" s="120" t="s">
        <v>36</v>
      </c>
      <c r="F1863" s="121"/>
      <c r="G1863" s="122" t="s">
        <v>242</v>
      </c>
      <c r="H1863" s="213"/>
      <c r="I1863" s="207"/>
      <c r="J1863" s="207"/>
      <c r="K1863" s="207"/>
      <c r="L1863" s="207"/>
      <c r="M1863" s="207"/>
      <c r="N1863" s="207"/>
      <c r="O1863" s="207"/>
      <c r="P1863" s="123">
        <f t="shared" si="120"/>
        <v>0</v>
      </c>
      <c r="Q1863" s="208" t="str">
        <f t="shared" si="121"/>
        <v>Debil</v>
      </c>
      <c r="R1863" s="207" t="s">
        <v>516</v>
      </c>
      <c r="S1863" s="224" t="str">
        <f t="shared" si="122"/>
        <v>DebilFuerte</v>
      </c>
      <c r="T1863" s="224">
        <f>IFERROR(VLOOKUP(S1863,'Tablas de calculos'!$AU$16:$AV$24,2,FALSE),"")</f>
        <v>7</v>
      </c>
      <c r="U1863" s="208" t="str">
        <f>IFERROR(VLOOKUP(T1863,'Tablas de calculos'!$AV$16:$AY$24,4),"")</f>
        <v>Débil</v>
      </c>
      <c r="V1863" s="207" t="s">
        <v>576</v>
      </c>
      <c r="W1863" s="207" t="s">
        <v>578</v>
      </c>
      <c r="X1863" s="123" t="str">
        <f t="shared" si="123"/>
        <v>DébilNo disminuyeDirectamente</v>
      </c>
      <c r="Y1863" s="208" t="str">
        <f>IFERROR(VLOOKUP(X1863,'Tablas de calculos'!$AZ$4:$BE$11,5,FALSE),"")</f>
        <v/>
      </c>
      <c r="Z1863" s="208" t="str">
        <f>IFERROR(VLOOKUP(X1863,'Tablas de calculos'!$AZ$4:$BE$11,6,FALSE),"")</f>
        <v/>
      </c>
    </row>
    <row r="1864" spans="1:26" ht="60" x14ac:dyDescent="0.25">
      <c r="A1864" s="232" t="s">
        <v>112</v>
      </c>
      <c r="B1864" s="61">
        <v>30</v>
      </c>
      <c r="C1864" s="205" t="str">
        <f>+VLOOKUP(Tabla9[[#This Row],[Cod. Riesgo]],Tabla_Riesgos[[Número]:[Tipo de Riesgo]],6,FALSE)</f>
        <v>Operativo</v>
      </c>
      <c r="D1864" s="119" t="s">
        <v>35</v>
      </c>
      <c r="E1864" s="120" t="s">
        <v>36</v>
      </c>
      <c r="F1864" s="121"/>
      <c r="G1864" s="122" t="s">
        <v>243</v>
      </c>
      <c r="H1864" s="213"/>
      <c r="I1864" s="207"/>
      <c r="J1864" s="207"/>
      <c r="K1864" s="207"/>
      <c r="L1864" s="207"/>
      <c r="M1864" s="207"/>
      <c r="N1864" s="207"/>
      <c r="O1864" s="207"/>
      <c r="P1864" s="123">
        <f t="shared" si="120"/>
        <v>0</v>
      </c>
      <c r="Q1864" s="208" t="str">
        <f t="shared" si="121"/>
        <v>Debil</v>
      </c>
      <c r="R1864" s="207" t="s">
        <v>516</v>
      </c>
      <c r="S1864" s="224" t="str">
        <f t="shared" si="122"/>
        <v>DebilFuerte</v>
      </c>
      <c r="T1864" s="224">
        <f>IFERROR(VLOOKUP(S1864,'Tablas de calculos'!$AU$16:$AV$24,2,FALSE),"")</f>
        <v>7</v>
      </c>
      <c r="U1864" s="208" t="str">
        <f>IFERROR(VLOOKUP(T1864,'Tablas de calculos'!$AV$16:$AY$24,4),"")</f>
        <v>Débil</v>
      </c>
      <c r="V1864" s="207" t="s">
        <v>576</v>
      </c>
      <c r="W1864" s="207" t="s">
        <v>578</v>
      </c>
      <c r="X1864" s="123" t="str">
        <f t="shared" si="123"/>
        <v>DébilNo disminuyeDirectamente</v>
      </c>
      <c r="Y1864" s="208" t="str">
        <f>IFERROR(VLOOKUP(X1864,'Tablas de calculos'!$AZ$4:$BE$11,5,FALSE),"")</f>
        <v/>
      </c>
      <c r="Z1864" s="208" t="str">
        <f>IFERROR(VLOOKUP(X1864,'Tablas de calculos'!$AZ$4:$BE$11,6,FALSE),"")</f>
        <v/>
      </c>
    </row>
    <row r="1865" spans="1:26" ht="60" x14ac:dyDescent="0.25">
      <c r="A1865" s="232" t="s">
        <v>112</v>
      </c>
      <c r="B1865" s="61">
        <v>30</v>
      </c>
      <c r="C1865" s="205" t="str">
        <f>+VLOOKUP(Tabla9[[#This Row],[Cod. Riesgo]],Tabla_Riesgos[[Número]:[Tipo de Riesgo]],6,FALSE)</f>
        <v>Operativo</v>
      </c>
      <c r="D1865" s="119" t="s">
        <v>35</v>
      </c>
      <c r="E1865" s="120" t="s">
        <v>36</v>
      </c>
      <c r="F1865" s="121"/>
      <c r="G1865" s="122" t="s">
        <v>244</v>
      </c>
      <c r="H1865" s="213"/>
      <c r="I1865" s="207"/>
      <c r="J1865" s="207"/>
      <c r="K1865" s="207"/>
      <c r="L1865" s="207"/>
      <c r="M1865" s="207"/>
      <c r="N1865" s="207"/>
      <c r="O1865" s="207"/>
      <c r="P1865" s="123">
        <f t="shared" si="120"/>
        <v>0</v>
      </c>
      <c r="Q1865" s="208" t="str">
        <f t="shared" si="121"/>
        <v>Debil</v>
      </c>
      <c r="R1865" s="207" t="s">
        <v>516</v>
      </c>
      <c r="S1865" s="224" t="str">
        <f t="shared" si="122"/>
        <v>DebilFuerte</v>
      </c>
      <c r="T1865" s="224">
        <f>IFERROR(VLOOKUP(S1865,'Tablas de calculos'!$AU$16:$AV$24,2,FALSE),"")</f>
        <v>7</v>
      </c>
      <c r="U1865" s="208" t="str">
        <f>IFERROR(VLOOKUP(T1865,'Tablas de calculos'!$AV$16:$AY$24,4),"")</f>
        <v>Débil</v>
      </c>
      <c r="V1865" s="207" t="s">
        <v>576</v>
      </c>
      <c r="W1865" s="207" t="s">
        <v>578</v>
      </c>
      <c r="X1865" s="123" t="str">
        <f t="shared" si="123"/>
        <v>DébilNo disminuyeDirectamente</v>
      </c>
      <c r="Y1865" s="208" t="str">
        <f>IFERROR(VLOOKUP(X1865,'Tablas de calculos'!$AZ$4:$BE$11,5,FALSE),"")</f>
        <v/>
      </c>
      <c r="Z1865" s="208" t="str">
        <f>IFERROR(VLOOKUP(X1865,'Tablas de calculos'!$AZ$4:$BE$11,6,FALSE),"")</f>
        <v/>
      </c>
    </row>
    <row r="1866" spans="1:26" ht="75" x14ac:dyDescent="0.25">
      <c r="A1866" s="232" t="s">
        <v>112</v>
      </c>
      <c r="B1866" s="61">
        <v>31</v>
      </c>
      <c r="C1866" s="205" t="str">
        <f>+VLOOKUP(Tabla9[[#This Row],[Cod. Riesgo]],Tabla_Riesgos[[Número]:[Tipo de Riesgo]],6,FALSE)</f>
        <v>Estratégico</v>
      </c>
      <c r="D1866" s="119" t="s">
        <v>35</v>
      </c>
      <c r="E1866" s="120" t="s">
        <v>734</v>
      </c>
      <c r="F1866" s="121"/>
      <c r="G1866" s="122" t="s">
        <v>1308</v>
      </c>
      <c r="H1866" s="213" t="s">
        <v>544</v>
      </c>
      <c r="I1866" s="207"/>
      <c r="J1866" s="207"/>
      <c r="K1866" s="207"/>
      <c r="L1866" s="207"/>
      <c r="M1866" s="207"/>
      <c r="N1866" s="207"/>
      <c r="O1866" s="207"/>
      <c r="P1866" s="123">
        <f t="shared" si="120"/>
        <v>0</v>
      </c>
      <c r="Q1866" s="208" t="str">
        <f t="shared" si="121"/>
        <v>Debil</v>
      </c>
      <c r="R1866" s="207" t="s">
        <v>516</v>
      </c>
      <c r="S1866" s="224" t="str">
        <f t="shared" si="122"/>
        <v>DebilFuerte</v>
      </c>
      <c r="T1866" s="224">
        <f>IFERROR(VLOOKUP(S1866,'Tablas de calculos'!$AU$16:$AV$24,2,FALSE),"")</f>
        <v>7</v>
      </c>
      <c r="U1866" s="208" t="str">
        <f>IFERROR(VLOOKUP(T1866,'Tablas de calculos'!$AV$16:$AY$24,4),"")</f>
        <v>Débil</v>
      </c>
      <c r="V1866" s="207" t="s">
        <v>578</v>
      </c>
      <c r="W1866" s="207" t="s">
        <v>578</v>
      </c>
      <c r="X1866" s="123" t="str">
        <f t="shared" si="123"/>
        <v>DébilDirectamenteDirectamente</v>
      </c>
      <c r="Y1866" s="208" t="str">
        <f>IFERROR(VLOOKUP(X1866,'Tablas de calculos'!$AZ$4:$BE$11,5,FALSE),"")</f>
        <v/>
      </c>
      <c r="Z1866" s="208" t="str">
        <f>IFERROR(VLOOKUP(X1866,'Tablas de calculos'!$AZ$4:$BE$11,6,FALSE),"")</f>
        <v/>
      </c>
    </row>
    <row r="1867" spans="1:26" ht="75" x14ac:dyDescent="0.25">
      <c r="A1867" s="232" t="s">
        <v>112</v>
      </c>
      <c r="B1867" s="61">
        <v>31</v>
      </c>
      <c r="C1867" s="205" t="str">
        <f>+VLOOKUP(Tabla9[[#This Row],[Cod. Riesgo]],Tabla_Riesgos[[Número]:[Tipo de Riesgo]],6,FALSE)</f>
        <v>Estratégico</v>
      </c>
      <c r="D1867" s="119" t="s">
        <v>35</v>
      </c>
      <c r="E1867" s="120" t="s">
        <v>734</v>
      </c>
      <c r="F1867" s="121"/>
      <c r="G1867" s="122" t="s">
        <v>246</v>
      </c>
      <c r="H1867" s="213" t="s">
        <v>544</v>
      </c>
      <c r="I1867" s="207"/>
      <c r="J1867" s="207"/>
      <c r="K1867" s="207"/>
      <c r="L1867" s="207"/>
      <c r="M1867" s="207"/>
      <c r="N1867" s="207"/>
      <c r="O1867" s="207"/>
      <c r="P1867" s="123">
        <f t="shared" si="120"/>
        <v>0</v>
      </c>
      <c r="Q1867" s="208" t="str">
        <f t="shared" si="121"/>
        <v>Debil</v>
      </c>
      <c r="R1867" s="207" t="s">
        <v>516</v>
      </c>
      <c r="S1867" s="224" t="str">
        <f t="shared" si="122"/>
        <v>DebilFuerte</v>
      </c>
      <c r="T1867" s="224">
        <f>IFERROR(VLOOKUP(S1867,'Tablas de calculos'!$AU$16:$AV$24,2,FALSE),"")</f>
        <v>7</v>
      </c>
      <c r="U1867" s="208" t="str">
        <f>IFERROR(VLOOKUP(T1867,'Tablas de calculos'!$AV$16:$AY$24,4),"")</f>
        <v>Débil</v>
      </c>
      <c r="V1867" s="207" t="s">
        <v>578</v>
      </c>
      <c r="W1867" s="207" t="s">
        <v>578</v>
      </c>
      <c r="X1867" s="123" t="str">
        <f t="shared" si="123"/>
        <v>DébilDirectamenteDirectamente</v>
      </c>
      <c r="Y1867" s="208" t="str">
        <f>IFERROR(VLOOKUP(X1867,'Tablas de calculos'!$AZ$4:$BE$11,5,FALSE),"")</f>
        <v/>
      </c>
      <c r="Z1867" s="208" t="str">
        <f>IFERROR(VLOOKUP(X1867,'Tablas de calculos'!$AZ$4:$BE$11,6,FALSE),"")</f>
        <v/>
      </c>
    </row>
    <row r="1868" spans="1:26" ht="75" x14ac:dyDescent="0.25">
      <c r="A1868" s="232" t="s">
        <v>112</v>
      </c>
      <c r="B1868" s="61">
        <v>31</v>
      </c>
      <c r="C1868" s="205" t="str">
        <f>+VLOOKUP(Tabla9[[#This Row],[Cod. Riesgo]],Tabla_Riesgos[[Número]:[Tipo de Riesgo]],6,FALSE)</f>
        <v>Estratégico</v>
      </c>
      <c r="D1868" s="119" t="s">
        <v>35</v>
      </c>
      <c r="E1868" s="120" t="s">
        <v>734</v>
      </c>
      <c r="F1868" s="121"/>
      <c r="G1868" s="122" t="s">
        <v>1309</v>
      </c>
      <c r="H1868" s="213" t="s">
        <v>544</v>
      </c>
      <c r="I1868" s="207" t="s">
        <v>486</v>
      </c>
      <c r="J1868" s="207" t="s">
        <v>490</v>
      </c>
      <c r="K1868" s="207" t="s">
        <v>494</v>
      </c>
      <c r="L1868" s="207" t="s">
        <v>499</v>
      </c>
      <c r="M1868" s="207" t="s">
        <v>503</v>
      </c>
      <c r="N1868" s="207" t="s">
        <v>508</v>
      </c>
      <c r="O1868" s="207" t="s">
        <v>512</v>
      </c>
      <c r="P1868" s="123">
        <f t="shared" si="120"/>
        <v>95</v>
      </c>
      <c r="Q1868" s="208" t="str">
        <f t="shared" si="121"/>
        <v>Moderado</v>
      </c>
      <c r="R1868" s="207" t="s">
        <v>371</v>
      </c>
      <c r="S1868" s="224" t="str">
        <f t="shared" si="122"/>
        <v>ModeradoModerado</v>
      </c>
      <c r="T1868" s="224">
        <f>IFERROR(VLOOKUP(S1868,'Tablas de calculos'!$AU$16:$AV$24,2,FALSE),"")</f>
        <v>5</v>
      </c>
      <c r="U1868" s="208" t="str">
        <f>IFERROR(VLOOKUP(T1868,'Tablas de calculos'!$AV$16:$AY$24,4),"")</f>
        <v>Moderado</v>
      </c>
      <c r="V1868" s="207" t="s">
        <v>578</v>
      </c>
      <c r="W1868" s="207" t="s">
        <v>578</v>
      </c>
      <c r="X1868" s="123" t="str">
        <f t="shared" si="123"/>
        <v>ModeradoDirectamenteDirectamente</v>
      </c>
      <c r="Y1868" s="208">
        <f>IFERROR(VLOOKUP(X1868,'Tablas de calculos'!$AZ$4:$BE$11,5,FALSE),"")</f>
        <v>1</v>
      </c>
      <c r="Z1868" s="208">
        <f>IFERROR(VLOOKUP(X1868,'Tablas de calculos'!$AZ$4:$BE$11,6,FALSE),"")</f>
        <v>1</v>
      </c>
    </row>
    <row r="1869" spans="1:26" ht="75" x14ac:dyDescent="0.25">
      <c r="A1869" s="232" t="s">
        <v>112</v>
      </c>
      <c r="B1869" s="61">
        <v>31</v>
      </c>
      <c r="C1869" s="205" t="str">
        <f>+VLOOKUP(Tabla9[[#This Row],[Cod. Riesgo]],Tabla_Riesgos[[Número]:[Tipo de Riesgo]],6,FALSE)</f>
        <v>Estratégico</v>
      </c>
      <c r="D1869" s="119" t="s">
        <v>35</v>
      </c>
      <c r="E1869" s="120" t="s">
        <v>734</v>
      </c>
      <c r="F1869" s="121"/>
      <c r="G1869" s="122" t="s">
        <v>1310</v>
      </c>
      <c r="H1869" s="213" t="s">
        <v>544</v>
      </c>
      <c r="I1869" s="207" t="s">
        <v>486</v>
      </c>
      <c r="J1869" s="207" t="s">
        <v>490</v>
      </c>
      <c r="K1869" s="207" t="s">
        <v>495</v>
      </c>
      <c r="L1869" s="207" t="s">
        <v>499</v>
      </c>
      <c r="M1869" s="207" t="s">
        <v>503</v>
      </c>
      <c r="N1869" s="207" t="s">
        <v>508</v>
      </c>
      <c r="O1869" s="207" t="s">
        <v>512</v>
      </c>
      <c r="P1869" s="123">
        <f t="shared" si="120"/>
        <v>80</v>
      </c>
      <c r="Q1869" s="208" t="str">
        <f t="shared" si="121"/>
        <v>Debil</v>
      </c>
      <c r="R1869" s="207" t="s">
        <v>371</v>
      </c>
      <c r="S1869" s="224" t="str">
        <f t="shared" si="122"/>
        <v>DebilModerado</v>
      </c>
      <c r="T1869" s="224">
        <f>IFERROR(VLOOKUP(S1869,'Tablas de calculos'!$AU$16:$AV$24,2,FALSE),"")</f>
        <v>8</v>
      </c>
      <c r="U1869" s="208" t="str">
        <f>IFERROR(VLOOKUP(T1869,'Tablas de calculos'!$AV$16:$AY$24,4),"")</f>
        <v>Débil</v>
      </c>
      <c r="V1869" s="207" t="s">
        <v>578</v>
      </c>
      <c r="W1869" s="207" t="s">
        <v>578</v>
      </c>
      <c r="X1869" s="123" t="str">
        <f t="shared" si="123"/>
        <v>DébilDirectamenteDirectamente</v>
      </c>
      <c r="Y1869" s="208" t="str">
        <f>IFERROR(VLOOKUP(X1869,'Tablas de calculos'!$AZ$4:$BE$11,5,FALSE),"")</f>
        <v/>
      </c>
      <c r="Z1869" s="208" t="str">
        <f>IFERROR(VLOOKUP(X1869,'Tablas de calculos'!$AZ$4:$BE$11,6,FALSE),"")</f>
        <v/>
      </c>
    </row>
    <row r="1870" spans="1:26" ht="75" x14ac:dyDescent="0.25">
      <c r="A1870" s="232" t="s">
        <v>112</v>
      </c>
      <c r="B1870" s="61">
        <v>31</v>
      </c>
      <c r="C1870" s="205" t="str">
        <f>+VLOOKUP(Tabla9[[#This Row],[Cod. Riesgo]],Tabla_Riesgos[[Número]:[Tipo de Riesgo]],6,FALSE)</f>
        <v>Estratégico</v>
      </c>
      <c r="D1870" s="119" t="s">
        <v>35</v>
      </c>
      <c r="E1870" s="120" t="s">
        <v>734</v>
      </c>
      <c r="F1870" s="121"/>
      <c r="G1870" s="122" t="s">
        <v>1311</v>
      </c>
      <c r="H1870" s="213" t="s">
        <v>544</v>
      </c>
      <c r="I1870" s="207" t="s">
        <v>486</v>
      </c>
      <c r="J1870" s="207" t="s">
        <v>490</v>
      </c>
      <c r="K1870" s="207" t="s">
        <v>495</v>
      </c>
      <c r="L1870" s="207" t="s">
        <v>499</v>
      </c>
      <c r="M1870" s="207" t="s">
        <v>503</v>
      </c>
      <c r="N1870" s="207" t="s">
        <v>508</v>
      </c>
      <c r="O1870" s="207" t="s">
        <v>512</v>
      </c>
      <c r="P1870" s="123">
        <f t="shared" si="120"/>
        <v>80</v>
      </c>
      <c r="Q1870" s="208" t="str">
        <f t="shared" si="121"/>
        <v>Debil</v>
      </c>
      <c r="R1870" s="207" t="s">
        <v>371</v>
      </c>
      <c r="S1870" s="224" t="str">
        <f t="shared" si="122"/>
        <v>DebilModerado</v>
      </c>
      <c r="T1870" s="224">
        <f>IFERROR(VLOOKUP(S1870,'Tablas de calculos'!$AU$16:$AV$24,2,FALSE),"")</f>
        <v>8</v>
      </c>
      <c r="U1870" s="208" t="str">
        <f>IFERROR(VLOOKUP(T1870,'Tablas de calculos'!$AV$16:$AY$24,4),"")</f>
        <v>Débil</v>
      </c>
      <c r="V1870" s="207" t="s">
        <v>578</v>
      </c>
      <c r="W1870" s="207" t="s">
        <v>578</v>
      </c>
      <c r="X1870" s="123" t="str">
        <f t="shared" si="123"/>
        <v>DébilDirectamenteDirectamente</v>
      </c>
      <c r="Y1870" s="208" t="str">
        <f>IFERROR(VLOOKUP(X1870,'Tablas de calculos'!$AZ$4:$BE$11,5,FALSE),"")</f>
        <v/>
      </c>
      <c r="Z1870" s="208" t="str">
        <f>IFERROR(VLOOKUP(X1870,'Tablas de calculos'!$AZ$4:$BE$11,6,FALSE),"")</f>
        <v/>
      </c>
    </row>
    <row r="1871" spans="1:26" ht="75" x14ac:dyDescent="0.25">
      <c r="A1871" s="232" t="s">
        <v>112</v>
      </c>
      <c r="B1871" s="61">
        <v>33</v>
      </c>
      <c r="C1871" s="205" t="str">
        <f>+VLOOKUP(Tabla9[[#This Row],[Cod. Riesgo]],Tabla_Riesgos[[Número]:[Tipo de Riesgo]],6,FALSE)</f>
        <v>Estratégico</v>
      </c>
      <c r="D1871" s="119" t="s">
        <v>38</v>
      </c>
      <c r="E1871" s="120" t="s">
        <v>39</v>
      </c>
      <c r="F1871" s="121"/>
      <c r="G1871" s="122" t="s">
        <v>250</v>
      </c>
      <c r="H1871" s="213"/>
      <c r="I1871" s="207"/>
      <c r="J1871" s="207"/>
      <c r="K1871" s="207"/>
      <c r="L1871" s="207"/>
      <c r="M1871" s="207"/>
      <c r="N1871" s="207"/>
      <c r="O1871" s="207"/>
      <c r="P1871" s="123">
        <f t="shared" si="120"/>
        <v>0</v>
      </c>
      <c r="Q1871" s="208" t="str">
        <f t="shared" si="121"/>
        <v>Debil</v>
      </c>
      <c r="R1871" s="207" t="s">
        <v>516</v>
      </c>
      <c r="S1871" s="224" t="str">
        <f t="shared" si="122"/>
        <v>DebilFuerte</v>
      </c>
      <c r="T1871" s="224">
        <f>IFERROR(VLOOKUP(S1871,'Tablas de calculos'!$AU$16:$AV$24,2,FALSE),"")</f>
        <v>7</v>
      </c>
      <c r="U1871" s="208" t="str">
        <f>IFERROR(VLOOKUP(T1871,'Tablas de calculos'!$AV$16:$AY$24,4),"")</f>
        <v>Débil</v>
      </c>
      <c r="V1871" s="207" t="s">
        <v>576</v>
      </c>
      <c r="W1871" s="207" t="s">
        <v>578</v>
      </c>
      <c r="X1871" s="123" t="str">
        <f t="shared" si="123"/>
        <v>DébilNo disminuyeDirectamente</v>
      </c>
      <c r="Y1871" s="208" t="str">
        <f>IFERROR(VLOOKUP(X1871,'Tablas de calculos'!$AZ$4:$BE$11,5,FALSE),"")</f>
        <v/>
      </c>
      <c r="Z1871" s="208" t="str">
        <f>IFERROR(VLOOKUP(X1871,'Tablas de calculos'!$AZ$4:$BE$11,6,FALSE),"")</f>
        <v/>
      </c>
    </row>
    <row r="1872" spans="1:26" ht="45" x14ac:dyDescent="0.25">
      <c r="A1872" s="232" t="s">
        <v>112</v>
      </c>
      <c r="B1872" s="61">
        <v>33</v>
      </c>
      <c r="C1872" s="205" t="str">
        <f>+VLOOKUP(Tabla9[[#This Row],[Cod. Riesgo]],Tabla_Riesgos[[Número]:[Tipo de Riesgo]],6,FALSE)</f>
        <v>Estratégico</v>
      </c>
      <c r="D1872" s="119" t="s">
        <v>38</v>
      </c>
      <c r="E1872" s="120" t="s">
        <v>39</v>
      </c>
      <c r="F1872" s="121"/>
      <c r="G1872" s="122" t="s">
        <v>251</v>
      </c>
      <c r="H1872" s="213"/>
      <c r="I1872" s="207"/>
      <c r="J1872" s="207"/>
      <c r="K1872" s="207"/>
      <c r="L1872" s="207"/>
      <c r="M1872" s="207"/>
      <c r="N1872" s="207"/>
      <c r="O1872" s="207"/>
      <c r="P1872" s="123">
        <f t="shared" si="120"/>
        <v>0</v>
      </c>
      <c r="Q1872" s="208" t="str">
        <f t="shared" si="121"/>
        <v>Debil</v>
      </c>
      <c r="R1872" s="207" t="s">
        <v>516</v>
      </c>
      <c r="S1872" s="224" t="str">
        <f t="shared" si="122"/>
        <v>DebilFuerte</v>
      </c>
      <c r="T1872" s="224">
        <f>IFERROR(VLOOKUP(S1872,'Tablas de calculos'!$AU$16:$AV$24,2,FALSE),"")</f>
        <v>7</v>
      </c>
      <c r="U1872" s="208" t="str">
        <f>IFERROR(VLOOKUP(T1872,'Tablas de calculos'!$AV$16:$AY$24,4),"")</f>
        <v>Débil</v>
      </c>
      <c r="V1872" s="207" t="s">
        <v>576</v>
      </c>
      <c r="W1872" s="207" t="s">
        <v>578</v>
      </c>
      <c r="X1872" s="123" t="str">
        <f t="shared" si="123"/>
        <v>DébilNo disminuyeDirectamente</v>
      </c>
      <c r="Y1872" s="208" t="str">
        <f>IFERROR(VLOOKUP(X1872,'Tablas de calculos'!$AZ$4:$BE$11,5,FALSE),"")</f>
        <v/>
      </c>
      <c r="Z1872" s="208" t="str">
        <f>IFERROR(VLOOKUP(X1872,'Tablas de calculos'!$AZ$4:$BE$11,6,FALSE),"")</f>
        <v/>
      </c>
    </row>
    <row r="1873" spans="1:26" ht="30" x14ac:dyDescent="0.25">
      <c r="A1873" s="232" t="s">
        <v>112</v>
      </c>
      <c r="B1873" s="61">
        <v>33</v>
      </c>
      <c r="C1873" s="205" t="str">
        <f>+VLOOKUP(Tabla9[[#This Row],[Cod. Riesgo]],Tabla_Riesgos[[Número]:[Tipo de Riesgo]],6,FALSE)</f>
        <v>Estratégico</v>
      </c>
      <c r="D1873" s="119" t="s">
        <v>38</v>
      </c>
      <c r="E1873" s="120" t="s">
        <v>39</v>
      </c>
      <c r="F1873" s="121"/>
      <c r="G1873" s="122" t="s">
        <v>252</v>
      </c>
      <c r="H1873" s="213"/>
      <c r="I1873" s="207"/>
      <c r="J1873" s="207"/>
      <c r="K1873" s="207"/>
      <c r="L1873" s="207"/>
      <c r="M1873" s="207"/>
      <c r="N1873" s="207"/>
      <c r="O1873" s="207"/>
      <c r="P1873" s="123">
        <f t="shared" si="120"/>
        <v>0</v>
      </c>
      <c r="Q1873" s="208" t="str">
        <f t="shared" si="121"/>
        <v>Debil</v>
      </c>
      <c r="R1873" s="207" t="s">
        <v>516</v>
      </c>
      <c r="S1873" s="224" t="str">
        <f t="shared" si="122"/>
        <v>DebilFuerte</v>
      </c>
      <c r="T1873" s="224">
        <f>IFERROR(VLOOKUP(S1873,'Tablas de calculos'!$AU$16:$AV$24,2,FALSE),"")</f>
        <v>7</v>
      </c>
      <c r="U1873" s="208" t="str">
        <f>IFERROR(VLOOKUP(T1873,'Tablas de calculos'!$AV$16:$AY$24,4),"")</f>
        <v>Débil</v>
      </c>
      <c r="V1873" s="207" t="s">
        <v>576</v>
      </c>
      <c r="W1873" s="207" t="s">
        <v>578</v>
      </c>
      <c r="X1873" s="123" t="str">
        <f t="shared" si="123"/>
        <v>DébilNo disminuyeDirectamente</v>
      </c>
      <c r="Y1873" s="208" t="str">
        <f>IFERROR(VLOOKUP(X1873,'Tablas de calculos'!$AZ$4:$BE$11,5,FALSE),"")</f>
        <v/>
      </c>
      <c r="Z1873" s="208" t="str">
        <f>IFERROR(VLOOKUP(X1873,'Tablas de calculos'!$AZ$4:$BE$11,6,FALSE),"")</f>
        <v/>
      </c>
    </row>
    <row r="1874" spans="1:26" ht="45" x14ac:dyDescent="0.25">
      <c r="A1874" s="232" t="s">
        <v>112</v>
      </c>
      <c r="B1874" s="61">
        <v>33</v>
      </c>
      <c r="C1874" s="205" t="str">
        <f>+VLOOKUP(Tabla9[[#This Row],[Cod. Riesgo]],Tabla_Riesgos[[Número]:[Tipo de Riesgo]],6,FALSE)</f>
        <v>Estratégico</v>
      </c>
      <c r="D1874" s="119" t="s">
        <v>38</v>
      </c>
      <c r="E1874" s="120" t="s">
        <v>39</v>
      </c>
      <c r="F1874" s="121"/>
      <c r="G1874" s="122" t="s">
        <v>253</v>
      </c>
      <c r="H1874" s="213"/>
      <c r="I1874" s="207"/>
      <c r="J1874" s="207"/>
      <c r="K1874" s="207"/>
      <c r="L1874" s="207"/>
      <c r="M1874" s="207"/>
      <c r="N1874" s="207"/>
      <c r="O1874" s="207"/>
      <c r="P1874" s="123">
        <f t="shared" si="120"/>
        <v>0</v>
      </c>
      <c r="Q1874" s="208" t="str">
        <f t="shared" si="121"/>
        <v>Debil</v>
      </c>
      <c r="R1874" s="207" t="s">
        <v>516</v>
      </c>
      <c r="S1874" s="224" t="str">
        <f t="shared" si="122"/>
        <v>DebilFuerte</v>
      </c>
      <c r="T1874" s="224">
        <f>IFERROR(VLOOKUP(S1874,'Tablas de calculos'!$AU$16:$AV$24,2,FALSE),"")</f>
        <v>7</v>
      </c>
      <c r="U1874" s="208" t="str">
        <f>IFERROR(VLOOKUP(T1874,'Tablas de calculos'!$AV$16:$AY$24,4),"")</f>
        <v>Débil</v>
      </c>
      <c r="V1874" s="207" t="s">
        <v>576</v>
      </c>
      <c r="W1874" s="207" t="s">
        <v>578</v>
      </c>
      <c r="X1874" s="123" t="str">
        <f t="shared" si="123"/>
        <v>DébilNo disminuyeDirectamente</v>
      </c>
      <c r="Y1874" s="208" t="str">
        <f>IFERROR(VLOOKUP(X1874,'Tablas de calculos'!$AZ$4:$BE$11,5,FALSE),"")</f>
        <v/>
      </c>
      <c r="Z1874" s="208" t="str">
        <f>IFERROR(VLOOKUP(X1874,'Tablas de calculos'!$AZ$4:$BE$11,6,FALSE),"")</f>
        <v/>
      </c>
    </row>
    <row r="1875" spans="1:26" ht="45" x14ac:dyDescent="0.25">
      <c r="A1875" s="232" t="s">
        <v>112</v>
      </c>
      <c r="B1875" s="61">
        <v>34</v>
      </c>
      <c r="C1875" s="205" t="str">
        <f>+VLOOKUP(Tabla9[[#This Row],[Cod. Riesgo]],Tabla_Riesgos[[Número]:[Tipo de Riesgo]],6,FALSE)</f>
        <v>Operativo</v>
      </c>
      <c r="D1875" s="119" t="s">
        <v>38</v>
      </c>
      <c r="E1875" s="120" t="s">
        <v>662</v>
      </c>
      <c r="F1875" s="121"/>
      <c r="G1875" s="122" t="s">
        <v>254</v>
      </c>
      <c r="H1875" s="213" t="s">
        <v>544</v>
      </c>
      <c r="I1875" s="207" t="s">
        <v>486</v>
      </c>
      <c r="J1875" s="207" t="s">
        <v>490</v>
      </c>
      <c r="K1875" s="207" t="s">
        <v>495</v>
      </c>
      <c r="L1875" s="207" t="s">
        <v>499</v>
      </c>
      <c r="M1875" s="207" t="s">
        <v>503</v>
      </c>
      <c r="N1875" s="207" t="s">
        <v>508</v>
      </c>
      <c r="O1875" s="207" t="s">
        <v>512</v>
      </c>
      <c r="P1875" s="123">
        <f t="shared" si="120"/>
        <v>80</v>
      </c>
      <c r="Q1875" s="208" t="str">
        <f t="shared" si="121"/>
        <v>Debil</v>
      </c>
      <c r="R1875" s="207" t="s">
        <v>371</v>
      </c>
      <c r="S1875" s="224" t="str">
        <f t="shared" si="122"/>
        <v>DebilModerado</v>
      </c>
      <c r="T1875" s="224">
        <f>IFERROR(VLOOKUP(S1875,'Tablas de calculos'!$AU$16:$AV$24,2,FALSE),"")</f>
        <v>8</v>
      </c>
      <c r="U1875" s="208" t="str">
        <f>IFERROR(VLOOKUP(T1875,'Tablas de calculos'!$AV$16:$AY$24,4),"")</f>
        <v>Débil</v>
      </c>
      <c r="V1875" s="207" t="s">
        <v>578</v>
      </c>
      <c r="W1875" s="207" t="s">
        <v>578</v>
      </c>
      <c r="X1875" s="123" t="str">
        <f t="shared" si="123"/>
        <v>DébilDirectamenteDirectamente</v>
      </c>
      <c r="Y1875" s="208" t="str">
        <f>IFERROR(VLOOKUP(X1875,'Tablas de calculos'!$AZ$4:$BE$11,5,FALSE),"")</f>
        <v/>
      </c>
      <c r="Z1875" s="208" t="str">
        <f>IFERROR(VLOOKUP(X1875,'Tablas de calculos'!$AZ$4:$BE$11,6,FALSE),"")</f>
        <v/>
      </c>
    </row>
    <row r="1876" spans="1:26" ht="45" x14ac:dyDescent="0.25">
      <c r="A1876" s="232" t="s">
        <v>112</v>
      </c>
      <c r="B1876" s="61">
        <v>34</v>
      </c>
      <c r="C1876" s="205" t="str">
        <f>+VLOOKUP(Tabla9[[#This Row],[Cod. Riesgo]],Tabla_Riesgos[[Número]:[Tipo de Riesgo]],6,FALSE)</f>
        <v>Operativo</v>
      </c>
      <c r="D1876" s="119" t="s">
        <v>38</v>
      </c>
      <c r="E1876" s="120" t="s">
        <v>662</v>
      </c>
      <c r="F1876" s="121"/>
      <c r="G1876" s="122" t="s">
        <v>255</v>
      </c>
      <c r="H1876" s="213" t="s">
        <v>544</v>
      </c>
      <c r="I1876" s="207" t="s">
        <v>486</v>
      </c>
      <c r="J1876" s="207" t="s">
        <v>490</v>
      </c>
      <c r="K1876" s="207" t="s">
        <v>494</v>
      </c>
      <c r="L1876" s="207" t="s">
        <v>500</v>
      </c>
      <c r="M1876" s="207" t="s">
        <v>503</v>
      </c>
      <c r="N1876" s="207" t="s">
        <v>508</v>
      </c>
      <c r="O1876" s="207" t="s">
        <v>512</v>
      </c>
      <c r="P1876" s="123">
        <f t="shared" si="120"/>
        <v>85</v>
      </c>
      <c r="Q1876" s="208" t="str">
        <f t="shared" si="121"/>
        <v>Debil</v>
      </c>
      <c r="R1876" s="207" t="s">
        <v>371</v>
      </c>
      <c r="S1876" s="224" t="str">
        <f t="shared" si="122"/>
        <v>DebilModerado</v>
      </c>
      <c r="T1876" s="224">
        <f>IFERROR(VLOOKUP(S1876,'Tablas de calculos'!$AU$16:$AV$24,2,FALSE),"")</f>
        <v>8</v>
      </c>
      <c r="U1876" s="208" t="str">
        <f>IFERROR(VLOOKUP(T1876,'Tablas de calculos'!$AV$16:$AY$24,4),"")</f>
        <v>Débil</v>
      </c>
      <c r="V1876" s="207" t="s">
        <v>578</v>
      </c>
      <c r="W1876" s="207" t="s">
        <v>578</v>
      </c>
      <c r="X1876" s="123" t="str">
        <f t="shared" si="123"/>
        <v>DébilDirectamenteDirectamente</v>
      </c>
      <c r="Y1876" s="208" t="str">
        <f>IFERROR(VLOOKUP(X1876,'Tablas de calculos'!$AZ$4:$BE$11,5,FALSE),"")</f>
        <v/>
      </c>
      <c r="Z1876" s="208" t="str">
        <f>IFERROR(VLOOKUP(X1876,'Tablas de calculos'!$AZ$4:$BE$11,6,FALSE),"")</f>
        <v/>
      </c>
    </row>
    <row r="1877" spans="1:26" ht="60" x14ac:dyDescent="0.25">
      <c r="A1877" s="232" t="s">
        <v>112</v>
      </c>
      <c r="B1877" s="61">
        <v>35</v>
      </c>
      <c r="C1877" s="205" t="str">
        <f>+VLOOKUP(Tabla9[[#This Row],[Cod. Riesgo]],Tabla_Riesgos[[Número]:[Tipo de Riesgo]],6,FALSE)</f>
        <v>Operativo</v>
      </c>
      <c r="D1877" s="119" t="s">
        <v>38</v>
      </c>
      <c r="E1877" s="120" t="s">
        <v>40</v>
      </c>
      <c r="F1877" s="121"/>
      <c r="G1877" s="122" t="s">
        <v>256</v>
      </c>
      <c r="H1877" s="213"/>
      <c r="I1877" s="207"/>
      <c r="J1877" s="207"/>
      <c r="K1877" s="207"/>
      <c r="L1877" s="207"/>
      <c r="M1877" s="207"/>
      <c r="N1877" s="207"/>
      <c r="O1877" s="207"/>
      <c r="P1877" s="123">
        <f t="shared" si="120"/>
        <v>0</v>
      </c>
      <c r="Q1877" s="208" t="str">
        <f t="shared" si="121"/>
        <v>Debil</v>
      </c>
      <c r="R1877" s="207" t="s">
        <v>516</v>
      </c>
      <c r="S1877" s="224" t="str">
        <f t="shared" si="122"/>
        <v>DebilFuerte</v>
      </c>
      <c r="T1877" s="224">
        <f>IFERROR(VLOOKUP(S1877,'Tablas de calculos'!$AU$16:$AV$24,2,FALSE),"")</f>
        <v>7</v>
      </c>
      <c r="U1877" s="208" t="str">
        <f>IFERROR(VLOOKUP(T1877,'Tablas de calculos'!$AV$16:$AY$24,4),"")</f>
        <v>Débil</v>
      </c>
      <c r="V1877" s="207" t="s">
        <v>576</v>
      </c>
      <c r="W1877" s="207" t="s">
        <v>578</v>
      </c>
      <c r="X1877" s="123" t="str">
        <f t="shared" si="123"/>
        <v>DébilNo disminuyeDirectamente</v>
      </c>
      <c r="Y1877" s="208" t="str">
        <f>IFERROR(VLOOKUP(X1877,'Tablas de calculos'!$AZ$4:$BE$11,5,FALSE),"")</f>
        <v/>
      </c>
      <c r="Z1877" s="208" t="str">
        <f>IFERROR(VLOOKUP(X1877,'Tablas de calculos'!$AZ$4:$BE$11,6,FALSE),"")</f>
        <v/>
      </c>
    </row>
    <row r="1878" spans="1:26" ht="45" x14ac:dyDescent="0.25">
      <c r="A1878" s="232" t="s">
        <v>112</v>
      </c>
      <c r="B1878" s="61">
        <v>35</v>
      </c>
      <c r="C1878" s="205" t="str">
        <f>+VLOOKUP(Tabla9[[#This Row],[Cod. Riesgo]],Tabla_Riesgos[[Número]:[Tipo de Riesgo]],6,FALSE)</f>
        <v>Operativo</v>
      </c>
      <c r="D1878" s="119" t="s">
        <v>38</v>
      </c>
      <c r="E1878" s="120" t="s">
        <v>40</v>
      </c>
      <c r="F1878" s="121"/>
      <c r="G1878" s="122" t="s">
        <v>257</v>
      </c>
      <c r="H1878" s="213"/>
      <c r="I1878" s="207"/>
      <c r="J1878" s="207"/>
      <c r="K1878" s="207"/>
      <c r="L1878" s="207"/>
      <c r="M1878" s="207"/>
      <c r="N1878" s="207"/>
      <c r="O1878" s="207"/>
      <c r="P1878" s="123">
        <f t="shared" si="120"/>
        <v>0</v>
      </c>
      <c r="Q1878" s="208" t="str">
        <f t="shared" si="121"/>
        <v>Debil</v>
      </c>
      <c r="R1878" s="207" t="s">
        <v>516</v>
      </c>
      <c r="S1878" s="224" t="str">
        <f t="shared" si="122"/>
        <v>DebilFuerte</v>
      </c>
      <c r="T1878" s="224">
        <f>IFERROR(VLOOKUP(S1878,'Tablas de calculos'!$AU$16:$AV$24,2,FALSE),"")</f>
        <v>7</v>
      </c>
      <c r="U1878" s="208" t="str">
        <f>IFERROR(VLOOKUP(T1878,'Tablas de calculos'!$AV$16:$AY$24,4),"")</f>
        <v>Débil</v>
      </c>
      <c r="V1878" s="207" t="s">
        <v>576</v>
      </c>
      <c r="W1878" s="207" t="s">
        <v>578</v>
      </c>
      <c r="X1878" s="123" t="str">
        <f t="shared" si="123"/>
        <v>DébilNo disminuyeDirectamente</v>
      </c>
      <c r="Y1878" s="208" t="str">
        <f>IFERROR(VLOOKUP(X1878,'Tablas de calculos'!$AZ$4:$BE$11,5,FALSE),"")</f>
        <v/>
      </c>
      <c r="Z1878" s="208" t="str">
        <f>IFERROR(VLOOKUP(X1878,'Tablas de calculos'!$AZ$4:$BE$11,6,FALSE),"")</f>
        <v/>
      </c>
    </row>
    <row r="1879" spans="1:26" ht="60" x14ac:dyDescent="0.25">
      <c r="A1879" s="232" t="s">
        <v>112</v>
      </c>
      <c r="B1879" s="61">
        <v>35</v>
      </c>
      <c r="C1879" s="205" t="str">
        <f>+VLOOKUP(Tabla9[[#This Row],[Cod. Riesgo]],Tabla_Riesgos[[Número]:[Tipo de Riesgo]],6,FALSE)</f>
        <v>Operativo</v>
      </c>
      <c r="D1879" s="119" t="s">
        <v>38</v>
      </c>
      <c r="E1879" s="120" t="s">
        <v>40</v>
      </c>
      <c r="F1879" s="121"/>
      <c r="G1879" s="122" t="s">
        <v>258</v>
      </c>
      <c r="H1879" s="213"/>
      <c r="I1879" s="207"/>
      <c r="J1879" s="207"/>
      <c r="K1879" s="207"/>
      <c r="L1879" s="207"/>
      <c r="M1879" s="207"/>
      <c r="N1879" s="207"/>
      <c r="O1879" s="207"/>
      <c r="P1879" s="123">
        <f t="shared" si="120"/>
        <v>0</v>
      </c>
      <c r="Q1879" s="208" t="str">
        <f t="shared" si="121"/>
        <v>Debil</v>
      </c>
      <c r="R1879" s="207" t="s">
        <v>516</v>
      </c>
      <c r="S1879" s="224" t="str">
        <f t="shared" si="122"/>
        <v>DebilFuerte</v>
      </c>
      <c r="T1879" s="224">
        <f>IFERROR(VLOOKUP(S1879,'Tablas de calculos'!$AU$16:$AV$24,2,FALSE),"")</f>
        <v>7</v>
      </c>
      <c r="U1879" s="208" t="str">
        <f>IFERROR(VLOOKUP(T1879,'Tablas de calculos'!$AV$16:$AY$24,4),"")</f>
        <v>Débil</v>
      </c>
      <c r="V1879" s="207" t="s">
        <v>576</v>
      </c>
      <c r="W1879" s="207" t="s">
        <v>578</v>
      </c>
      <c r="X1879" s="123" t="str">
        <f t="shared" si="123"/>
        <v>DébilNo disminuyeDirectamente</v>
      </c>
      <c r="Y1879" s="208" t="str">
        <f>IFERROR(VLOOKUP(X1879,'Tablas de calculos'!$AZ$4:$BE$11,5,FALSE),"")</f>
        <v/>
      </c>
      <c r="Z1879" s="208" t="str">
        <f>IFERROR(VLOOKUP(X1879,'Tablas de calculos'!$AZ$4:$BE$11,6,FALSE),"")</f>
        <v/>
      </c>
    </row>
    <row r="1880" spans="1:26" ht="135" x14ac:dyDescent="0.25">
      <c r="A1880" s="232" t="s">
        <v>112</v>
      </c>
      <c r="B1880" s="61">
        <v>37</v>
      </c>
      <c r="C1880" s="205" t="str">
        <f>+VLOOKUP(Tabla9[[#This Row],[Cod. Riesgo]],Tabla_Riesgos[[Número]:[Tipo de Riesgo]],6,FALSE)</f>
        <v>Estratégico</v>
      </c>
      <c r="D1880" s="119" t="s">
        <v>38</v>
      </c>
      <c r="E1880" s="120" t="s">
        <v>663</v>
      </c>
      <c r="F1880" s="121"/>
      <c r="G1880" s="122" t="s">
        <v>259</v>
      </c>
      <c r="H1880" s="213"/>
      <c r="I1880" s="207"/>
      <c r="J1880" s="207"/>
      <c r="K1880" s="207"/>
      <c r="L1880" s="207"/>
      <c r="M1880" s="207"/>
      <c r="N1880" s="207"/>
      <c r="O1880" s="207"/>
      <c r="P1880" s="123">
        <f t="shared" si="120"/>
        <v>0</v>
      </c>
      <c r="Q1880" s="208" t="str">
        <f t="shared" si="121"/>
        <v>Debil</v>
      </c>
      <c r="R1880" s="207" t="s">
        <v>516</v>
      </c>
      <c r="S1880" s="224" t="str">
        <f t="shared" si="122"/>
        <v>DebilFuerte</v>
      </c>
      <c r="T1880" s="224">
        <f>IFERROR(VLOOKUP(S1880,'Tablas de calculos'!$AU$16:$AV$24,2,FALSE),"")</f>
        <v>7</v>
      </c>
      <c r="U1880" s="208" t="str">
        <f>IFERROR(VLOOKUP(T1880,'Tablas de calculos'!$AV$16:$AY$24,4),"")</f>
        <v>Débil</v>
      </c>
      <c r="V1880" s="207" t="s">
        <v>576</v>
      </c>
      <c r="W1880" s="207" t="s">
        <v>578</v>
      </c>
      <c r="X1880" s="123" t="str">
        <f t="shared" si="123"/>
        <v>DébilNo disminuyeDirectamente</v>
      </c>
      <c r="Y1880" s="208" t="str">
        <f>IFERROR(VLOOKUP(X1880,'Tablas de calculos'!$AZ$4:$BE$11,5,FALSE),"")</f>
        <v/>
      </c>
      <c r="Z1880" s="208" t="str">
        <f>IFERROR(VLOOKUP(X1880,'Tablas de calculos'!$AZ$4:$BE$11,6,FALSE),"")</f>
        <v/>
      </c>
    </row>
    <row r="1881" spans="1:26" ht="45" x14ac:dyDescent="0.25">
      <c r="A1881" s="232" t="s">
        <v>112</v>
      </c>
      <c r="B1881" s="61">
        <v>38</v>
      </c>
      <c r="C1881" s="205" t="str">
        <f>+VLOOKUP(Tabla9[[#This Row],[Cod. Riesgo]],Tabla_Riesgos[[Número]:[Tipo de Riesgo]],6,FALSE)</f>
        <v>Operativo</v>
      </c>
      <c r="D1881" s="119" t="s">
        <v>43</v>
      </c>
      <c r="E1881" s="120" t="s">
        <v>664</v>
      </c>
      <c r="F1881" s="121"/>
      <c r="G1881" s="122" t="s">
        <v>260</v>
      </c>
      <c r="H1881" s="213"/>
      <c r="I1881" s="207"/>
      <c r="J1881" s="207"/>
      <c r="K1881" s="207"/>
      <c r="L1881" s="207"/>
      <c r="M1881" s="207"/>
      <c r="N1881" s="207"/>
      <c r="O1881" s="207"/>
      <c r="P1881" s="123">
        <f t="shared" si="120"/>
        <v>0</v>
      </c>
      <c r="Q1881" s="208" t="str">
        <f t="shared" si="121"/>
        <v>Debil</v>
      </c>
      <c r="R1881" s="207" t="s">
        <v>516</v>
      </c>
      <c r="S1881" s="224" t="str">
        <f t="shared" si="122"/>
        <v>DebilFuerte</v>
      </c>
      <c r="T1881" s="224">
        <f>IFERROR(VLOOKUP(S1881,'Tablas de calculos'!$AU$16:$AV$24,2,FALSE),"")</f>
        <v>7</v>
      </c>
      <c r="U1881" s="208" t="str">
        <f>IFERROR(VLOOKUP(T1881,'Tablas de calculos'!$AV$16:$AY$24,4),"")</f>
        <v>Débil</v>
      </c>
      <c r="V1881" s="207" t="s">
        <v>576</v>
      </c>
      <c r="W1881" s="207" t="s">
        <v>578</v>
      </c>
      <c r="X1881" s="123" t="str">
        <f t="shared" si="123"/>
        <v>DébilNo disminuyeDirectamente</v>
      </c>
      <c r="Y1881" s="208" t="str">
        <f>IFERROR(VLOOKUP(X1881,'Tablas de calculos'!$AZ$4:$BE$11,5,FALSE),"")</f>
        <v/>
      </c>
      <c r="Z1881" s="208" t="str">
        <f>IFERROR(VLOOKUP(X1881,'Tablas de calculos'!$AZ$4:$BE$11,6,FALSE),"")</f>
        <v/>
      </c>
    </row>
    <row r="1882" spans="1:26" ht="45" x14ac:dyDescent="0.25">
      <c r="A1882" s="232" t="s">
        <v>112</v>
      </c>
      <c r="B1882" s="61">
        <v>38</v>
      </c>
      <c r="C1882" s="205" t="str">
        <f>+VLOOKUP(Tabla9[[#This Row],[Cod. Riesgo]],Tabla_Riesgos[[Número]:[Tipo de Riesgo]],6,FALSE)</f>
        <v>Operativo</v>
      </c>
      <c r="D1882" s="119" t="s">
        <v>43</v>
      </c>
      <c r="E1882" s="120" t="s">
        <v>664</v>
      </c>
      <c r="F1882" s="121"/>
      <c r="G1882" s="122" t="s">
        <v>261</v>
      </c>
      <c r="H1882" s="213"/>
      <c r="I1882" s="207"/>
      <c r="J1882" s="207"/>
      <c r="K1882" s="207"/>
      <c r="L1882" s="207"/>
      <c r="M1882" s="207"/>
      <c r="N1882" s="207"/>
      <c r="O1882" s="207"/>
      <c r="P1882" s="123">
        <f t="shared" si="120"/>
        <v>0</v>
      </c>
      <c r="Q1882" s="208" t="str">
        <f t="shared" si="121"/>
        <v>Debil</v>
      </c>
      <c r="R1882" s="207" t="s">
        <v>516</v>
      </c>
      <c r="S1882" s="224" t="str">
        <f t="shared" si="122"/>
        <v>DebilFuerte</v>
      </c>
      <c r="T1882" s="224">
        <f>IFERROR(VLOOKUP(S1882,'Tablas de calculos'!$AU$16:$AV$24,2,FALSE),"")</f>
        <v>7</v>
      </c>
      <c r="U1882" s="208" t="str">
        <f>IFERROR(VLOOKUP(T1882,'Tablas de calculos'!$AV$16:$AY$24,4),"")</f>
        <v>Débil</v>
      </c>
      <c r="V1882" s="207" t="s">
        <v>576</v>
      </c>
      <c r="W1882" s="207" t="s">
        <v>578</v>
      </c>
      <c r="X1882" s="123" t="str">
        <f t="shared" si="123"/>
        <v>DébilNo disminuyeDirectamente</v>
      </c>
      <c r="Y1882" s="208" t="str">
        <f>IFERROR(VLOOKUP(X1882,'Tablas de calculos'!$AZ$4:$BE$11,5,FALSE),"")</f>
        <v/>
      </c>
      <c r="Z1882" s="208" t="str">
        <f>IFERROR(VLOOKUP(X1882,'Tablas de calculos'!$AZ$4:$BE$11,6,FALSE),"")</f>
        <v/>
      </c>
    </row>
    <row r="1883" spans="1:26" ht="60" x14ac:dyDescent="0.25">
      <c r="A1883" s="232" t="s">
        <v>112</v>
      </c>
      <c r="B1883" s="61">
        <v>39</v>
      </c>
      <c r="C1883" s="205" t="str">
        <f>+VLOOKUP(Tabla9[[#This Row],[Cod. Riesgo]],Tabla_Riesgos[[Número]:[Tipo de Riesgo]],6,FALSE)</f>
        <v>Estratégico</v>
      </c>
      <c r="D1883" s="119" t="s">
        <v>43</v>
      </c>
      <c r="E1883" s="120" t="s">
        <v>44</v>
      </c>
      <c r="F1883" s="121"/>
      <c r="G1883" s="122" t="s">
        <v>215</v>
      </c>
      <c r="H1883" s="213"/>
      <c r="I1883" s="207"/>
      <c r="J1883" s="207"/>
      <c r="K1883" s="207"/>
      <c r="L1883" s="207"/>
      <c r="M1883" s="207"/>
      <c r="N1883" s="207"/>
      <c r="O1883" s="207"/>
      <c r="P1883" s="123">
        <f t="shared" si="120"/>
        <v>0</v>
      </c>
      <c r="Q1883" s="208" t="str">
        <f t="shared" si="121"/>
        <v>Debil</v>
      </c>
      <c r="R1883" s="207" t="s">
        <v>516</v>
      </c>
      <c r="S1883" s="224" t="str">
        <f t="shared" si="122"/>
        <v>DebilFuerte</v>
      </c>
      <c r="T1883" s="224">
        <f>IFERROR(VLOOKUP(S1883,'Tablas de calculos'!$AU$16:$AV$24,2,FALSE),"")</f>
        <v>7</v>
      </c>
      <c r="U1883" s="208" t="str">
        <f>IFERROR(VLOOKUP(T1883,'Tablas de calculos'!$AV$16:$AY$24,4),"")</f>
        <v>Débil</v>
      </c>
      <c r="V1883" s="207" t="s">
        <v>576</v>
      </c>
      <c r="W1883" s="207" t="s">
        <v>578</v>
      </c>
      <c r="X1883" s="123" t="str">
        <f t="shared" si="123"/>
        <v>DébilNo disminuyeDirectamente</v>
      </c>
      <c r="Y1883" s="208" t="str">
        <f>IFERROR(VLOOKUP(X1883,'Tablas de calculos'!$AZ$4:$BE$11,5,FALSE),"")</f>
        <v/>
      </c>
      <c r="Z1883" s="208" t="str">
        <f>IFERROR(VLOOKUP(X1883,'Tablas de calculos'!$AZ$4:$BE$11,6,FALSE),"")</f>
        <v/>
      </c>
    </row>
    <row r="1884" spans="1:26" ht="60" x14ac:dyDescent="0.25">
      <c r="A1884" s="232" t="s">
        <v>112</v>
      </c>
      <c r="B1884" s="61">
        <v>39</v>
      </c>
      <c r="C1884" s="205" t="str">
        <f>+VLOOKUP(Tabla9[[#This Row],[Cod. Riesgo]],Tabla_Riesgos[[Número]:[Tipo de Riesgo]],6,FALSE)</f>
        <v>Estratégico</v>
      </c>
      <c r="D1884" s="119" t="s">
        <v>43</v>
      </c>
      <c r="E1884" s="120" t="s">
        <v>44</v>
      </c>
      <c r="F1884" s="121"/>
      <c r="G1884" s="122" t="s">
        <v>216</v>
      </c>
      <c r="H1884" s="213"/>
      <c r="I1884" s="207"/>
      <c r="J1884" s="207"/>
      <c r="K1884" s="207"/>
      <c r="L1884" s="207"/>
      <c r="M1884" s="207"/>
      <c r="N1884" s="207"/>
      <c r="O1884" s="207"/>
      <c r="P1884" s="123">
        <f t="shared" si="120"/>
        <v>0</v>
      </c>
      <c r="Q1884" s="208" t="str">
        <f t="shared" si="121"/>
        <v>Debil</v>
      </c>
      <c r="R1884" s="207" t="s">
        <v>516</v>
      </c>
      <c r="S1884" s="224" t="str">
        <f t="shared" si="122"/>
        <v>DebilFuerte</v>
      </c>
      <c r="T1884" s="224">
        <f>IFERROR(VLOOKUP(S1884,'Tablas de calculos'!$AU$16:$AV$24,2,FALSE),"")</f>
        <v>7</v>
      </c>
      <c r="U1884" s="208" t="str">
        <f>IFERROR(VLOOKUP(T1884,'Tablas de calculos'!$AV$16:$AY$24,4),"")</f>
        <v>Débil</v>
      </c>
      <c r="V1884" s="207" t="s">
        <v>576</v>
      </c>
      <c r="W1884" s="207" t="s">
        <v>578</v>
      </c>
      <c r="X1884" s="123" t="str">
        <f t="shared" si="123"/>
        <v>DébilNo disminuyeDirectamente</v>
      </c>
      <c r="Y1884" s="208" t="str">
        <f>IFERROR(VLOOKUP(X1884,'Tablas de calculos'!$AZ$4:$BE$11,5,FALSE),"")</f>
        <v/>
      </c>
      <c r="Z1884" s="208" t="str">
        <f>IFERROR(VLOOKUP(X1884,'Tablas de calculos'!$AZ$4:$BE$11,6,FALSE),"")</f>
        <v/>
      </c>
    </row>
    <row r="1885" spans="1:26" ht="30" x14ac:dyDescent="0.25">
      <c r="A1885" s="232" t="s">
        <v>112</v>
      </c>
      <c r="B1885" s="61">
        <v>39</v>
      </c>
      <c r="C1885" s="205" t="str">
        <f>+VLOOKUP(Tabla9[[#This Row],[Cod. Riesgo]],Tabla_Riesgos[[Número]:[Tipo de Riesgo]],6,FALSE)</f>
        <v>Estratégico</v>
      </c>
      <c r="D1885" s="119" t="s">
        <v>43</v>
      </c>
      <c r="E1885" s="120" t="s">
        <v>44</v>
      </c>
      <c r="F1885" s="121"/>
      <c r="G1885" s="122" t="s">
        <v>217</v>
      </c>
      <c r="H1885" s="213"/>
      <c r="I1885" s="207"/>
      <c r="J1885" s="207"/>
      <c r="K1885" s="207"/>
      <c r="L1885" s="207"/>
      <c r="M1885" s="207"/>
      <c r="N1885" s="207"/>
      <c r="O1885" s="207"/>
      <c r="P1885" s="123">
        <f t="shared" si="120"/>
        <v>0</v>
      </c>
      <c r="Q1885" s="208" t="str">
        <f t="shared" si="121"/>
        <v>Debil</v>
      </c>
      <c r="R1885" s="207" t="s">
        <v>516</v>
      </c>
      <c r="S1885" s="224" t="str">
        <f t="shared" si="122"/>
        <v>DebilFuerte</v>
      </c>
      <c r="T1885" s="224">
        <f>IFERROR(VLOOKUP(S1885,'Tablas de calculos'!$AU$16:$AV$24,2,FALSE),"")</f>
        <v>7</v>
      </c>
      <c r="U1885" s="208" t="str">
        <f>IFERROR(VLOOKUP(T1885,'Tablas de calculos'!$AV$16:$AY$24,4),"")</f>
        <v>Débil</v>
      </c>
      <c r="V1885" s="207" t="s">
        <v>576</v>
      </c>
      <c r="W1885" s="207" t="s">
        <v>578</v>
      </c>
      <c r="X1885" s="123" t="str">
        <f t="shared" si="123"/>
        <v>DébilNo disminuyeDirectamente</v>
      </c>
      <c r="Y1885" s="208" t="str">
        <f>IFERROR(VLOOKUP(X1885,'Tablas de calculos'!$AZ$4:$BE$11,5,FALSE),"")</f>
        <v/>
      </c>
      <c r="Z1885" s="208" t="str">
        <f>IFERROR(VLOOKUP(X1885,'Tablas de calculos'!$AZ$4:$BE$11,6,FALSE),"")</f>
        <v/>
      </c>
    </row>
    <row r="1886" spans="1:26" ht="60" x14ac:dyDescent="0.25">
      <c r="A1886" s="232" t="s">
        <v>112</v>
      </c>
      <c r="B1886" s="61">
        <v>40</v>
      </c>
      <c r="C1886" s="205" t="str">
        <f>+VLOOKUP(Tabla9[[#This Row],[Cod. Riesgo]],Tabla_Riesgos[[Número]:[Tipo de Riesgo]],6,FALSE)</f>
        <v>Operativo</v>
      </c>
      <c r="D1886" s="119" t="s">
        <v>43</v>
      </c>
      <c r="E1886" s="120" t="s">
        <v>743</v>
      </c>
      <c r="F1886" s="121"/>
      <c r="G1886" s="122" t="s">
        <v>262</v>
      </c>
      <c r="H1886" s="213"/>
      <c r="I1886" s="207"/>
      <c r="J1886" s="207"/>
      <c r="K1886" s="207"/>
      <c r="L1886" s="207"/>
      <c r="M1886" s="207"/>
      <c r="N1886" s="207"/>
      <c r="O1886" s="207"/>
      <c r="P1886" s="123">
        <f t="shared" si="120"/>
        <v>0</v>
      </c>
      <c r="Q1886" s="208" t="str">
        <f t="shared" si="121"/>
        <v>Debil</v>
      </c>
      <c r="R1886" s="207" t="s">
        <v>516</v>
      </c>
      <c r="S1886" s="224" t="str">
        <f t="shared" si="122"/>
        <v>DebilFuerte</v>
      </c>
      <c r="T1886" s="224">
        <f>IFERROR(VLOOKUP(S1886,'Tablas de calculos'!$AU$16:$AV$24,2,FALSE),"")</f>
        <v>7</v>
      </c>
      <c r="U1886" s="208" t="str">
        <f>IFERROR(VLOOKUP(T1886,'Tablas de calculos'!$AV$16:$AY$24,4),"")</f>
        <v>Débil</v>
      </c>
      <c r="V1886" s="207" t="s">
        <v>576</v>
      </c>
      <c r="W1886" s="207" t="s">
        <v>578</v>
      </c>
      <c r="X1886" s="123" t="str">
        <f t="shared" si="123"/>
        <v>DébilNo disminuyeDirectamente</v>
      </c>
      <c r="Y1886" s="208" t="str">
        <f>IFERROR(VLOOKUP(X1886,'Tablas de calculos'!$AZ$4:$BE$11,5,FALSE),"")</f>
        <v/>
      </c>
      <c r="Z1886" s="208" t="str">
        <f>IFERROR(VLOOKUP(X1886,'Tablas de calculos'!$AZ$4:$BE$11,6,FALSE),"")</f>
        <v/>
      </c>
    </row>
    <row r="1887" spans="1:26" ht="45" x14ac:dyDescent="0.25">
      <c r="A1887" s="232" t="s">
        <v>112</v>
      </c>
      <c r="B1887" s="61">
        <v>40</v>
      </c>
      <c r="C1887" s="205" t="str">
        <f>+VLOOKUP(Tabla9[[#This Row],[Cod. Riesgo]],Tabla_Riesgos[[Número]:[Tipo de Riesgo]],6,FALSE)</f>
        <v>Operativo</v>
      </c>
      <c r="D1887" s="119" t="s">
        <v>43</v>
      </c>
      <c r="E1887" s="120" t="s">
        <v>743</v>
      </c>
      <c r="F1887" s="121"/>
      <c r="G1887" s="122" t="s">
        <v>251</v>
      </c>
      <c r="H1887" s="213"/>
      <c r="I1887" s="207"/>
      <c r="J1887" s="207"/>
      <c r="K1887" s="207"/>
      <c r="L1887" s="207"/>
      <c r="M1887" s="207"/>
      <c r="N1887" s="207"/>
      <c r="O1887" s="207"/>
      <c r="P1887" s="123">
        <f t="shared" si="120"/>
        <v>0</v>
      </c>
      <c r="Q1887" s="208" t="str">
        <f t="shared" si="121"/>
        <v>Debil</v>
      </c>
      <c r="R1887" s="207" t="s">
        <v>516</v>
      </c>
      <c r="S1887" s="224" t="str">
        <f t="shared" si="122"/>
        <v>DebilFuerte</v>
      </c>
      <c r="T1887" s="224">
        <f>IFERROR(VLOOKUP(S1887,'Tablas de calculos'!$AU$16:$AV$24,2,FALSE),"")</f>
        <v>7</v>
      </c>
      <c r="U1887" s="208" t="str">
        <f>IFERROR(VLOOKUP(T1887,'Tablas de calculos'!$AV$16:$AY$24,4),"")</f>
        <v>Débil</v>
      </c>
      <c r="V1887" s="207" t="s">
        <v>576</v>
      </c>
      <c r="W1887" s="207" t="s">
        <v>578</v>
      </c>
      <c r="X1887" s="123" t="str">
        <f t="shared" si="123"/>
        <v>DébilNo disminuyeDirectamente</v>
      </c>
      <c r="Y1887" s="208" t="str">
        <f>IFERROR(VLOOKUP(X1887,'Tablas de calculos'!$AZ$4:$BE$11,5,FALSE),"")</f>
        <v/>
      </c>
      <c r="Z1887" s="208" t="str">
        <f>IFERROR(VLOOKUP(X1887,'Tablas de calculos'!$AZ$4:$BE$11,6,FALSE),"")</f>
        <v/>
      </c>
    </row>
    <row r="1888" spans="1:26" ht="45" x14ac:dyDescent="0.25">
      <c r="A1888" s="232" t="s">
        <v>112</v>
      </c>
      <c r="B1888" s="61">
        <v>41</v>
      </c>
      <c r="C1888" s="205" t="str">
        <f>+VLOOKUP(Tabla9[[#This Row],[Cod. Riesgo]],Tabla_Riesgos[[Número]:[Tipo de Riesgo]],6,FALSE)</f>
        <v>Estratégico</v>
      </c>
      <c r="D1888" s="119" t="s">
        <v>43</v>
      </c>
      <c r="E1888" s="120" t="s">
        <v>665</v>
      </c>
      <c r="F1888" s="121"/>
      <c r="G1888" s="122" t="s">
        <v>263</v>
      </c>
      <c r="H1888" s="213"/>
      <c r="I1888" s="207"/>
      <c r="J1888" s="207"/>
      <c r="K1888" s="207"/>
      <c r="L1888" s="207"/>
      <c r="M1888" s="207"/>
      <c r="N1888" s="207"/>
      <c r="O1888" s="207"/>
      <c r="P1888" s="123">
        <f t="shared" si="120"/>
        <v>0</v>
      </c>
      <c r="Q1888" s="208" t="str">
        <f t="shared" si="121"/>
        <v>Debil</v>
      </c>
      <c r="R1888" s="207" t="s">
        <v>516</v>
      </c>
      <c r="S1888" s="224" t="str">
        <f t="shared" si="122"/>
        <v>DebilFuerte</v>
      </c>
      <c r="T1888" s="224">
        <f>IFERROR(VLOOKUP(S1888,'Tablas de calculos'!$AU$16:$AV$24,2,FALSE),"")</f>
        <v>7</v>
      </c>
      <c r="U1888" s="208" t="str">
        <f>IFERROR(VLOOKUP(T1888,'Tablas de calculos'!$AV$16:$AY$24,4),"")</f>
        <v>Débil</v>
      </c>
      <c r="V1888" s="207" t="s">
        <v>576</v>
      </c>
      <c r="W1888" s="207" t="s">
        <v>578</v>
      </c>
      <c r="X1888" s="123" t="str">
        <f t="shared" si="123"/>
        <v>DébilNo disminuyeDirectamente</v>
      </c>
      <c r="Y1888" s="208" t="str">
        <f>IFERROR(VLOOKUP(X1888,'Tablas de calculos'!$AZ$4:$BE$11,5,FALSE),"")</f>
        <v/>
      </c>
      <c r="Z1888" s="208" t="str">
        <f>IFERROR(VLOOKUP(X1888,'Tablas de calculos'!$AZ$4:$BE$11,6,FALSE),"")</f>
        <v/>
      </c>
    </row>
    <row r="1889" spans="1:26" ht="60" x14ac:dyDescent="0.25">
      <c r="A1889" s="232" t="s">
        <v>112</v>
      </c>
      <c r="B1889" s="61">
        <v>42</v>
      </c>
      <c r="C1889" s="205" t="str">
        <f>+VLOOKUP(Tabla9[[#This Row],[Cod. Riesgo]],Tabla_Riesgos[[Número]:[Tipo de Riesgo]],6,FALSE)</f>
        <v>Operativo</v>
      </c>
      <c r="D1889" s="119" t="s">
        <v>43</v>
      </c>
      <c r="E1889" s="120" t="s">
        <v>666</v>
      </c>
      <c r="F1889" s="121"/>
      <c r="G1889" s="122" t="s">
        <v>264</v>
      </c>
      <c r="H1889" s="213"/>
      <c r="I1889" s="207"/>
      <c r="J1889" s="207"/>
      <c r="K1889" s="207"/>
      <c r="L1889" s="207"/>
      <c r="M1889" s="207"/>
      <c r="N1889" s="207"/>
      <c r="O1889" s="207"/>
      <c r="P1889" s="123">
        <f t="shared" si="120"/>
        <v>0</v>
      </c>
      <c r="Q1889" s="208" t="str">
        <f t="shared" si="121"/>
        <v>Debil</v>
      </c>
      <c r="R1889" s="207" t="s">
        <v>516</v>
      </c>
      <c r="S1889" s="224" t="str">
        <f t="shared" si="122"/>
        <v>DebilFuerte</v>
      </c>
      <c r="T1889" s="224">
        <f>IFERROR(VLOOKUP(S1889,'Tablas de calculos'!$AU$16:$AV$24,2,FALSE),"")</f>
        <v>7</v>
      </c>
      <c r="U1889" s="208" t="str">
        <f>IFERROR(VLOOKUP(T1889,'Tablas de calculos'!$AV$16:$AY$24,4),"")</f>
        <v>Débil</v>
      </c>
      <c r="V1889" s="207" t="s">
        <v>576</v>
      </c>
      <c r="W1889" s="207" t="s">
        <v>578</v>
      </c>
      <c r="X1889" s="123" t="str">
        <f t="shared" si="123"/>
        <v>DébilNo disminuyeDirectamente</v>
      </c>
      <c r="Y1889" s="208" t="str">
        <f>IFERROR(VLOOKUP(X1889,'Tablas de calculos'!$AZ$4:$BE$11,5,FALSE),"")</f>
        <v/>
      </c>
      <c r="Z1889" s="208" t="str">
        <f>IFERROR(VLOOKUP(X1889,'Tablas de calculos'!$AZ$4:$BE$11,6,FALSE),"")</f>
        <v/>
      </c>
    </row>
    <row r="1890" spans="1:26" ht="45" x14ac:dyDescent="0.25">
      <c r="A1890" s="232" t="s">
        <v>112</v>
      </c>
      <c r="B1890" s="61">
        <v>42</v>
      </c>
      <c r="C1890" s="205" t="str">
        <f>+VLOOKUP(Tabla9[[#This Row],[Cod. Riesgo]],Tabla_Riesgos[[Número]:[Tipo de Riesgo]],6,FALSE)</f>
        <v>Operativo</v>
      </c>
      <c r="D1890" s="119" t="s">
        <v>43</v>
      </c>
      <c r="E1890" s="120" t="s">
        <v>666</v>
      </c>
      <c r="F1890" s="121"/>
      <c r="G1890" s="122" t="s">
        <v>265</v>
      </c>
      <c r="H1890" s="213"/>
      <c r="I1890" s="207"/>
      <c r="J1890" s="207"/>
      <c r="K1890" s="207"/>
      <c r="L1890" s="207"/>
      <c r="M1890" s="207"/>
      <c r="N1890" s="207"/>
      <c r="O1890" s="207"/>
      <c r="P1890" s="123">
        <f t="shared" si="120"/>
        <v>0</v>
      </c>
      <c r="Q1890" s="208" t="str">
        <f t="shared" si="121"/>
        <v>Debil</v>
      </c>
      <c r="R1890" s="207" t="s">
        <v>516</v>
      </c>
      <c r="S1890" s="224" t="str">
        <f t="shared" si="122"/>
        <v>DebilFuerte</v>
      </c>
      <c r="T1890" s="224">
        <f>IFERROR(VLOOKUP(S1890,'Tablas de calculos'!$AU$16:$AV$24,2,FALSE),"")</f>
        <v>7</v>
      </c>
      <c r="U1890" s="208" t="str">
        <f>IFERROR(VLOOKUP(T1890,'Tablas de calculos'!$AV$16:$AY$24,4),"")</f>
        <v>Débil</v>
      </c>
      <c r="V1890" s="207" t="s">
        <v>576</v>
      </c>
      <c r="W1890" s="207" t="s">
        <v>578</v>
      </c>
      <c r="X1890" s="123" t="str">
        <f t="shared" si="123"/>
        <v>DébilNo disminuyeDirectamente</v>
      </c>
      <c r="Y1890" s="208" t="str">
        <f>IFERROR(VLOOKUP(X1890,'Tablas de calculos'!$AZ$4:$BE$11,5,FALSE),"")</f>
        <v/>
      </c>
      <c r="Z1890" s="208" t="str">
        <f>IFERROR(VLOOKUP(X1890,'Tablas de calculos'!$AZ$4:$BE$11,6,FALSE),"")</f>
        <v/>
      </c>
    </row>
    <row r="1891" spans="1:26" ht="60" x14ac:dyDescent="0.25">
      <c r="A1891" s="232" t="s">
        <v>112</v>
      </c>
      <c r="B1891" s="61">
        <v>43</v>
      </c>
      <c r="C1891" s="205" t="str">
        <f>+VLOOKUP(Tabla9[[#This Row],[Cod. Riesgo]],Tabla_Riesgos[[Número]:[Tipo de Riesgo]],6,FALSE)</f>
        <v>Operativo</v>
      </c>
      <c r="D1891" s="119" t="s">
        <v>45</v>
      </c>
      <c r="E1891" s="120" t="s">
        <v>667</v>
      </c>
      <c r="F1891" s="121"/>
      <c r="G1891" s="122" t="s">
        <v>266</v>
      </c>
      <c r="H1891" s="213"/>
      <c r="I1891" s="207"/>
      <c r="J1891" s="207"/>
      <c r="K1891" s="207"/>
      <c r="L1891" s="207"/>
      <c r="M1891" s="207"/>
      <c r="N1891" s="207"/>
      <c r="O1891" s="207"/>
      <c r="P1891" s="123">
        <f t="shared" si="120"/>
        <v>0</v>
      </c>
      <c r="Q1891" s="208" t="str">
        <f t="shared" si="121"/>
        <v>Debil</v>
      </c>
      <c r="R1891" s="207" t="s">
        <v>516</v>
      </c>
      <c r="S1891" s="224" t="str">
        <f t="shared" si="122"/>
        <v>DebilFuerte</v>
      </c>
      <c r="T1891" s="224">
        <f>IFERROR(VLOOKUP(S1891,'Tablas de calculos'!$AU$16:$AV$24,2,FALSE),"")</f>
        <v>7</v>
      </c>
      <c r="U1891" s="208" t="str">
        <f>IFERROR(VLOOKUP(T1891,'Tablas de calculos'!$AV$16:$AY$24,4),"")</f>
        <v>Débil</v>
      </c>
      <c r="V1891" s="207" t="s">
        <v>576</v>
      </c>
      <c r="W1891" s="207" t="s">
        <v>578</v>
      </c>
      <c r="X1891" s="123" t="str">
        <f t="shared" si="123"/>
        <v>DébilNo disminuyeDirectamente</v>
      </c>
      <c r="Y1891" s="208" t="str">
        <f>IFERROR(VLOOKUP(X1891,'Tablas de calculos'!$AZ$4:$BE$11,5,FALSE),"")</f>
        <v/>
      </c>
      <c r="Z1891" s="208" t="str">
        <f>IFERROR(VLOOKUP(X1891,'Tablas de calculos'!$AZ$4:$BE$11,6,FALSE),"")</f>
        <v/>
      </c>
    </row>
    <row r="1892" spans="1:26" ht="45" x14ac:dyDescent="0.25">
      <c r="A1892" s="232" t="s">
        <v>112</v>
      </c>
      <c r="B1892" s="61">
        <v>43</v>
      </c>
      <c r="C1892" s="205" t="str">
        <f>+VLOOKUP(Tabla9[[#This Row],[Cod. Riesgo]],Tabla_Riesgos[[Número]:[Tipo de Riesgo]],6,FALSE)</f>
        <v>Operativo</v>
      </c>
      <c r="D1892" s="119" t="s">
        <v>45</v>
      </c>
      <c r="E1892" s="120" t="s">
        <v>667</v>
      </c>
      <c r="F1892" s="121"/>
      <c r="G1892" s="122" t="s">
        <v>267</v>
      </c>
      <c r="H1892" s="213"/>
      <c r="I1892" s="207"/>
      <c r="J1892" s="207"/>
      <c r="K1892" s="207"/>
      <c r="L1892" s="207"/>
      <c r="M1892" s="207"/>
      <c r="N1892" s="207"/>
      <c r="O1892" s="207"/>
      <c r="P1892" s="123">
        <f t="shared" si="120"/>
        <v>0</v>
      </c>
      <c r="Q1892" s="208" t="str">
        <f t="shared" si="121"/>
        <v>Debil</v>
      </c>
      <c r="R1892" s="207" t="s">
        <v>516</v>
      </c>
      <c r="S1892" s="224" t="str">
        <f t="shared" si="122"/>
        <v>DebilFuerte</v>
      </c>
      <c r="T1892" s="224">
        <f>IFERROR(VLOOKUP(S1892,'Tablas de calculos'!$AU$16:$AV$24,2,FALSE),"")</f>
        <v>7</v>
      </c>
      <c r="U1892" s="208" t="str">
        <f>IFERROR(VLOOKUP(T1892,'Tablas de calculos'!$AV$16:$AY$24,4),"")</f>
        <v>Débil</v>
      </c>
      <c r="V1892" s="207" t="s">
        <v>576</v>
      </c>
      <c r="W1892" s="207" t="s">
        <v>578</v>
      </c>
      <c r="X1892" s="123" t="str">
        <f t="shared" si="123"/>
        <v>DébilNo disminuyeDirectamente</v>
      </c>
      <c r="Y1892" s="208" t="str">
        <f>IFERROR(VLOOKUP(X1892,'Tablas de calculos'!$AZ$4:$BE$11,5,FALSE),"")</f>
        <v/>
      </c>
      <c r="Z1892" s="208" t="str">
        <f>IFERROR(VLOOKUP(X1892,'Tablas de calculos'!$AZ$4:$BE$11,6,FALSE),"")</f>
        <v/>
      </c>
    </row>
    <row r="1893" spans="1:26" ht="45" x14ac:dyDescent="0.25">
      <c r="A1893" s="232" t="s">
        <v>112</v>
      </c>
      <c r="B1893" s="61">
        <v>43</v>
      </c>
      <c r="C1893" s="205" t="str">
        <f>+VLOOKUP(Tabla9[[#This Row],[Cod. Riesgo]],Tabla_Riesgos[[Número]:[Tipo de Riesgo]],6,FALSE)</f>
        <v>Operativo</v>
      </c>
      <c r="D1893" s="119" t="s">
        <v>45</v>
      </c>
      <c r="E1893" s="120" t="s">
        <v>667</v>
      </c>
      <c r="F1893" s="121"/>
      <c r="G1893" s="122" t="s">
        <v>268</v>
      </c>
      <c r="H1893" s="213"/>
      <c r="I1893" s="207"/>
      <c r="J1893" s="207"/>
      <c r="K1893" s="207"/>
      <c r="L1893" s="207"/>
      <c r="M1893" s="207"/>
      <c r="N1893" s="207"/>
      <c r="O1893" s="207"/>
      <c r="P1893" s="123">
        <f t="shared" si="120"/>
        <v>0</v>
      </c>
      <c r="Q1893" s="208" t="str">
        <f t="shared" si="121"/>
        <v>Debil</v>
      </c>
      <c r="R1893" s="207" t="s">
        <v>516</v>
      </c>
      <c r="S1893" s="224" t="str">
        <f t="shared" si="122"/>
        <v>DebilFuerte</v>
      </c>
      <c r="T1893" s="224">
        <f>IFERROR(VLOOKUP(S1893,'Tablas de calculos'!$AU$16:$AV$24,2,FALSE),"")</f>
        <v>7</v>
      </c>
      <c r="U1893" s="208" t="str">
        <f>IFERROR(VLOOKUP(T1893,'Tablas de calculos'!$AV$16:$AY$24,4),"")</f>
        <v>Débil</v>
      </c>
      <c r="V1893" s="207" t="s">
        <v>576</v>
      </c>
      <c r="W1893" s="207" t="s">
        <v>578</v>
      </c>
      <c r="X1893" s="123" t="str">
        <f t="shared" si="123"/>
        <v>DébilNo disminuyeDirectamente</v>
      </c>
      <c r="Y1893" s="208" t="str">
        <f>IFERROR(VLOOKUP(X1893,'Tablas de calculos'!$AZ$4:$BE$11,5,FALSE),"")</f>
        <v/>
      </c>
      <c r="Z1893" s="208" t="str">
        <f>IFERROR(VLOOKUP(X1893,'Tablas de calculos'!$AZ$4:$BE$11,6,FALSE),"")</f>
        <v/>
      </c>
    </row>
    <row r="1894" spans="1:26" ht="45" x14ac:dyDescent="0.25">
      <c r="A1894" s="232" t="s">
        <v>112</v>
      </c>
      <c r="B1894" s="61">
        <v>43</v>
      </c>
      <c r="C1894" s="205" t="str">
        <f>+VLOOKUP(Tabla9[[#This Row],[Cod. Riesgo]],Tabla_Riesgos[[Número]:[Tipo de Riesgo]],6,FALSE)</f>
        <v>Operativo</v>
      </c>
      <c r="D1894" s="119" t="s">
        <v>45</v>
      </c>
      <c r="E1894" s="120" t="s">
        <v>667</v>
      </c>
      <c r="F1894" s="121"/>
      <c r="G1894" s="122" t="s">
        <v>269</v>
      </c>
      <c r="H1894" s="213"/>
      <c r="I1894" s="207"/>
      <c r="J1894" s="207"/>
      <c r="K1894" s="207"/>
      <c r="L1894" s="207"/>
      <c r="M1894" s="207"/>
      <c r="N1894" s="207"/>
      <c r="O1894" s="207"/>
      <c r="P1894" s="123">
        <f t="shared" si="120"/>
        <v>0</v>
      </c>
      <c r="Q1894" s="208" t="str">
        <f t="shared" si="121"/>
        <v>Debil</v>
      </c>
      <c r="R1894" s="207" t="s">
        <v>516</v>
      </c>
      <c r="S1894" s="224" t="str">
        <f t="shared" si="122"/>
        <v>DebilFuerte</v>
      </c>
      <c r="T1894" s="224">
        <f>IFERROR(VLOOKUP(S1894,'Tablas de calculos'!$AU$16:$AV$24,2,FALSE),"")</f>
        <v>7</v>
      </c>
      <c r="U1894" s="208" t="str">
        <f>IFERROR(VLOOKUP(T1894,'Tablas de calculos'!$AV$16:$AY$24,4),"")</f>
        <v>Débil</v>
      </c>
      <c r="V1894" s="207" t="s">
        <v>576</v>
      </c>
      <c r="W1894" s="207" t="s">
        <v>578</v>
      </c>
      <c r="X1894" s="123" t="str">
        <f t="shared" si="123"/>
        <v>DébilNo disminuyeDirectamente</v>
      </c>
      <c r="Y1894" s="208" t="str">
        <f>IFERROR(VLOOKUP(X1894,'Tablas de calculos'!$AZ$4:$BE$11,5,FALSE),"")</f>
        <v/>
      </c>
      <c r="Z1894" s="208" t="str">
        <f>IFERROR(VLOOKUP(X1894,'Tablas de calculos'!$AZ$4:$BE$11,6,FALSE),"")</f>
        <v/>
      </c>
    </row>
    <row r="1895" spans="1:26" ht="90" x14ac:dyDescent="0.25">
      <c r="A1895" s="232" t="s">
        <v>112</v>
      </c>
      <c r="B1895" s="61">
        <v>43</v>
      </c>
      <c r="C1895" s="205" t="str">
        <f>+VLOOKUP(Tabla9[[#This Row],[Cod. Riesgo]],Tabla_Riesgos[[Número]:[Tipo de Riesgo]],6,FALSE)</f>
        <v>Operativo</v>
      </c>
      <c r="D1895" s="119" t="s">
        <v>45</v>
      </c>
      <c r="E1895" s="120" t="s">
        <v>667</v>
      </c>
      <c r="F1895" s="121"/>
      <c r="G1895" s="122" t="s">
        <v>270</v>
      </c>
      <c r="H1895" s="213"/>
      <c r="I1895" s="207"/>
      <c r="J1895" s="207"/>
      <c r="K1895" s="207"/>
      <c r="L1895" s="207"/>
      <c r="M1895" s="207"/>
      <c r="N1895" s="207"/>
      <c r="O1895" s="207"/>
      <c r="P1895" s="123">
        <f t="shared" si="120"/>
        <v>0</v>
      </c>
      <c r="Q1895" s="208" t="str">
        <f t="shared" si="121"/>
        <v>Debil</v>
      </c>
      <c r="R1895" s="207" t="s">
        <v>516</v>
      </c>
      <c r="S1895" s="224" t="str">
        <f t="shared" si="122"/>
        <v>DebilFuerte</v>
      </c>
      <c r="T1895" s="224">
        <f>IFERROR(VLOOKUP(S1895,'Tablas de calculos'!$AU$16:$AV$24,2,FALSE),"")</f>
        <v>7</v>
      </c>
      <c r="U1895" s="208" t="str">
        <f>IFERROR(VLOOKUP(T1895,'Tablas de calculos'!$AV$16:$AY$24,4),"")</f>
        <v>Débil</v>
      </c>
      <c r="V1895" s="207" t="s">
        <v>576</v>
      </c>
      <c r="W1895" s="207" t="s">
        <v>578</v>
      </c>
      <c r="X1895" s="123" t="str">
        <f t="shared" si="123"/>
        <v>DébilNo disminuyeDirectamente</v>
      </c>
      <c r="Y1895" s="208" t="str">
        <f>IFERROR(VLOOKUP(X1895,'Tablas de calculos'!$AZ$4:$BE$11,5,FALSE),"")</f>
        <v/>
      </c>
      <c r="Z1895" s="208" t="str">
        <f>IFERROR(VLOOKUP(X1895,'Tablas de calculos'!$AZ$4:$BE$11,6,FALSE),"")</f>
        <v/>
      </c>
    </row>
    <row r="1896" spans="1:26" ht="45" x14ac:dyDescent="0.25">
      <c r="A1896" s="232" t="s">
        <v>112</v>
      </c>
      <c r="B1896" s="61">
        <v>43</v>
      </c>
      <c r="C1896" s="205" t="str">
        <f>+VLOOKUP(Tabla9[[#This Row],[Cod. Riesgo]],Tabla_Riesgos[[Número]:[Tipo de Riesgo]],6,FALSE)</f>
        <v>Operativo</v>
      </c>
      <c r="D1896" s="119" t="s">
        <v>45</v>
      </c>
      <c r="E1896" s="120" t="s">
        <v>667</v>
      </c>
      <c r="F1896" s="121"/>
      <c r="G1896" s="122" t="s">
        <v>271</v>
      </c>
      <c r="H1896" s="213"/>
      <c r="I1896" s="207"/>
      <c r="J1896" s="207"/>
      <c r="K1896" s="207"/>
      <c r="L1896" s="207"/>
      <c r="M1896" s="207"/>
      <c r="N1896" s="207"/>
      <c r="O1896" s="207"/>
      <c r="P1896" s="123">
        <f t="shared" si="120"/>
        <v>0</v>
      </c>
      <c r="Q1896" s="208" t="str">
        <f t="shared" si="121"/>
        <v>Debil</v>
      </c>
      <c r="R1896" s="207" t="s">
        <v>516</v>
      </c>
      <c r="S1896" s="224" t="str">
        <f t="shared" si="122"/>
        <v>DebilFuerte</v>
      </c>
      <c r="T1896" s="224">
        <f>IFERROR(VLOOKUP(S1896,'Tablas de calculos'!$AU$16:$AV$24,2,FALSE),"")</f>
        <v>7</v>
      </c>
      <c r="U1896" s="208" t="str">
        <f>IFERROR(VLOOKUP(T1896,'Tablas de calculos'!$AV$16:$AY$24,4),"")</f>
        <v>Débil</v>
      </c>
      <c r="V1896" s="207" t="s">
        <v>576</v>
      </c>
      <c r="W1896" s="207" t="s">
        <v>578</v>
      </c>
      <c r="X1896" s="123" t="str">
        <f t="shared" si="123"/>
        <v>DébilNo disminuyeDirectamente</v>
      </c>
      <c r="Y1896" s="208" t="str">
        <f>IFERROR(VLOOKUP(X1896,'Tablas de calculos'!$AZ$4:$BE$11,5,FALSE),"")</f>
        <v/>
      </c>
      <c r="Z1896" s="208" t="str">
        <f>IFERROR(VLOOKUP(X1896,'Tablas de calculos'!$AZ$4:$BE$11,6,FALSE),"")</f>
        <v/>
      </c>
    </row>
    <row r="1897" spans="1:26" ht="60" x14ac:dyDescent="0.25">
      <c r="A1897" s="232" t="s">
        <v>112</v>
      </c>
      <c r="B1897" s="61">
        <v>44</v>
      </c>
      <c r="C1897" s="205" t="str">
        <f>+VLOOKUP(Tabla9[[#This Row],[Cod. Riesgo]],Tabla_Riesgos[[Número]:[Tipo de Riesgo]],6,FALSE)</f>
        <v>Operativo</v>
      </c>
      <c r="D1897" s="119" t="s">
        <v>45</v>
      </c>
      <c r="E1897" s="120" t="s">
        <v>668</v>
      </c>
      <c r="F1897" s="121"/>
      <c r="G1897" s="122" t="s">
        <v>272</v>
      </c>
      <c r="H1897" s="213"/>
      <c r="I1897" s="207"/>
      <c r="J1897" s="207"/>
      <c r="K1897" s="207"/>
      <c r="L1897" s="207"/>
      <c r="M1897" s="207"/>
      <c r="N1897" s="207"/>
      <c r="O1897" s="207"/>
      <c r="P1897" s="123">
        <f t="shared" si="120"/>
        <v>0</v>
      </c>
      <c r="Q1897" s="208" t="str">
        <f t="shared" si="121"/>
        <v>Debil</v>
      </c>
      <c r="R1897" s="207" t="s">
        <v>516</v>
      </c>
      <c r="S1897" s="224" t="str">
        <f t="shared" si="122"/>
        <v>DebilFuerte</v>
      </c>
      <c r="T1897" s="224">
        <f>IFERROR(VLOOKUP(S1897,'Tablas de calculos'!$AU$16:$AV$24,2,FALSE),"")</f>
        <v>7</v>
      </c>
      <c r="U1897" s="208" t="str">
        <f>IFERROR(VLOOKUP(T1897,'Tablas de calculos'!$AV$16:$AY$24,4),"")</f>
        <v>Débil</v>
      </c>
      <c r="V1897" s="207" t="s">
        <v>576</v>
      </c>
      <c r="W1897" s="207" t="s">
        <v>578</v>
      </c>
      <c r="X1897" s="123" t="str">
        <f t="shared" si="123"/>
        <v>DébilNo disminuyeDirectamente</v>
      </c>
      <c r="Y1897" s="208" t="str">
        <f>IFERROR(VLOOKUP(X1897,'Tablas de calculos'!$AZ$4:$BE$11,5,FALSE),"")</f>
        <v/>
      </c>
      <c r="Z1897" s="208" t="str">
        <f>IFERROR(VLOOKUP(X1897,'Tablas de calculos'!$AZ$4:$BE$11,6,FALSE),"")</f>
        <v/>
      </c>
    </row>
    <row r="1898" spans="1:26" ht="45" x14ac:dyDescent="0.25">
      <c r="A1898" s="232" t="s">
        <v>112</v>
      </c>
      <c r="B1898" s="61">
        <v>44</v>
      </c>
      <c r="C1898" s="205" t="str">
        <f>+VLOOKUP(Tabla9[[#This Row],[Cod. Riesgo]],Tabla_Riesgos[[Número]:[Tipo de Riesgo]],6,FALSE)</f>
        <v>Operativo</v>
      </c>
      <c r="D1898" s="119" t="s">
        <v>45</v>
      </c>
      <c r="E1898" s="120" t="s">
        <v>668</v>
      </c>
      <c r="F1898" s="121"/>
      <c r="G1898" s="122" t="s">
        <v>273</v>
      </c>
      <c r="H1898" s="213"/>
      <c r="I1898" s="207"/>
      <c r="J1898" s="207"/>
      <c r="K1898" s="207"/>
      <c r="L1898" s="207"/>
      <c r="M1898" s="207"/>
      <c r="N1898" s="207"/>
      <c r="O1898" s="207"/>
      <c r="P1898" s="123">
        <f t="shared" si="120"/>
        <v>0</v>
      </c>
      <c r="Q1898" s="208" t="str">
        <f t="shared" si="121"/>
        <v>Debil</v>
      </c>
      <c r="R1898" s="207" t="s">
        <v>516</v>
      </c>
      <c r="S1898" s="224" t="str">
        <f t="shared" si="122"/>
        <v>DebilFuerte</v>
      </c>
      <c r="T1898" s="224">
        <f>IFERROR(VLOOKUP(S1898,'Tablas de calculos'!$AU$16:$AV$24,2,FALSE),"")</f>
        <v>7</v>
      </c>
      <c r="U1898" s="208" t="str">
        <f>IFERROR(VLOOKUP(T1898,'Tablas de calculos'!$AV$16:$AY$24,4),"")</f>
        <v>Débil</v>
      </c>
      <c r="V1898" s="207" t="s">
        <v>576</v>
      </c>
      <c r="W1898" s="207" t="s">
        <v>578</v>
      </c>
      <c r="X1898" s="123" t="str">
        <f t="shared" si="123"/>
        <v>DébilNo disminuyeDirectamente</v>
      </c>
      <c r="Y1898" s="208" t="str">
        <f>IFERROR(VLOOKUP(X1898,'Tablas de calculos'!$AZ$4:$BE$11,5,FALSE),"")</f>
        <v/>
      </c>
      <c r="Z1898" s="208" t="str">
        <f>IFERROR(VLOOKUP(X1898,'Tablas de calculos'!$AZ$4:$BE$11,6,FALSE),"")</f>
        <v/>
      </c>
    </row>
    <row r="1899" spans="1:26" ht="90" x14ac:dyDescent="0.25">
      <c r="A1899" s="232" t="s">
        <v>112</v>
      </c>
      <c r="B1899" s="61">
        <v>44</v>
      </c>
      <c r="C1899" s="205" t="str">
        <f>+VLOOKUP(Tabla9[[#This Row],[Cod. Riesgo]],Tabla_Riesgos[[Número]:[Tipo de Riesgo]],6,FALSE)</f>
        <v>Operativo</v>
      </c>
      <c r="D1899" s="119" t="s">
        <v>45</v>
      </c>
      <c r="E1899" s="120" t="s">
        <v>668</v>
      </c>
      <c r="F1899" s="121"/>
      <c r="G1899" s="122" t="s">
        <v>274</v>
      </c>
      <c r="H1899" s="213"/>
      <c r="I1899" s="207"/>
      <c r="J1899" s="207"/>
      <c r="K1899" s="207"/>
      <c r="L1899" s="207"/>
      <c r="M1899" s="207"/>
      <c r="N1899" s="207"/>
      <c r="O1899" s="207"/>
      <c r="P1899" s="123">
        <f t="shared" si="120"/>
        <v>0</v>
      </c>
      <c r="Q1899" s="208" t="str">
        <f t="shared" si="121"/>
        <v>Debil</v>
      </c>
      <c r="R1899" s="207" t="s">
        <v>516</v>
      </c>
      <c r="S1899" s="224" t="str">
        <f t="shared" si="122"/>
        <v>DebilFuerte</v>
      </c>
      <c r="T1899" s="224">
        <f>IFERROR(VLOOKUP(S1899,'Tablas de calculos'!$AU$16:$AV$24,2,FALSE),"")</f>
        <v>7</v>
      </c>
      <c r="U1899" s="208" t="str">
        <f>IFERROR(VLOOKUP(T1899,'Tablas de calculos'!$AV$16:$AY$24,4),"")</f>
        <v>Débil</v>
      </c>
      <c r="V1899" s="207" t="s">
        <v>576</v>
      </c>
      <c r="W1899" s="207" t="s">
        <v>578</v>
      </c>
      <c r="X1899" s="123" t="str">
        <f t="shared" si="123"/>
        <v>DébilNo disminuyeDirectamente</v>
      </c>
      <c r="Y1899" s="208" t="str">
        <f>IFERROR(VLOOKUP(X1899,'Tablas de calculos'!$AZ$4:$BE$11,5,FALSE),"")</f>
        <v/>
      </c>
      <c r="Z1899" s="208" t="str">
        <f>IFERROR(VLOOKUP(X1899,'Tablas de calculos'!$AZ$4:$BE$11,6,FALSE),"")</f>
        <v/>
      </c>
    </row>
    <row r="1900" spans="1:26" ht="45" x14ac:dyDescent="0.25">
      <c r="A1900" s="232" t="s">
        <v>112</v>
      </c>
      <c r="B1900" s="61">
        <v>45</v>
      </c>
      <c r="C1900" s="205" t="str">
        <f>+VLOOKUP(Tabla9[[#This Row],[Cod. Riesgo]],Tabla_Riesgos[[Número]:[Tipo de Riesgo]],6,FALSE)</f>
        <v>Operativo</v>
      </c>
      <c r="D1900" s="119" t="s">
        <v>45</v>
      </c>
      <c r="E1900" s="120" t="s">
        <v>46</v>
      </c>
      <c r="F1900" s="121"/>
      <c r="G1900" s="122" t="s">
        <v>275</v>
      </c>
      <c r="H1900" s="213"/>
      <c r="I1900" s="207"/>
      <c r="J1900" s="207"/>
      <c r="K1900" s="207"/>
      <c r="L1900" s="207"/>
      <c r="M1900" s="207"/>
      <c r="N1900" s="207"/>
      <c r="O1900" s="207"/>
      <c r="P1900" s="123">
        <f t="shared" si="120"/>
        <v>0</v>
      </c>
      <c r="Q1900" s="208" t="str">
        <f t="shared" si="121"/>
        <v>Debil</v>
      </c>
      <c r="R1900" s="207" t="s">
        <v>516</v>
      </c>
      <c r="S1900" s="224" t="str">
        <f t="shared" si="122"/>
        <v>DebilFuerte</v>
      </c>
      <c r="T1900" s="224">
        <f>IFERROR(VLOOKUP(S1900,'Tablas de calculos'!$AU$16:$AV$24,2,FALSE),"")</f>
        <v>7</v>
      </c>
      <c r="U1900" s="208" t="str">
        <f>IFERROR(VLOOKUP(T1900,'Tablas de calculos'!$AV$16:$AY$24,4),"")</f>
        <v>Débil</v>
      </c>
      <c r="V1900" s="207" t="s">
        <v>576</v>
      </c>
      <c r="W1900" s="207" t="s">
        <v>578</v>
      </c>
      <c r="X1900" s="123" t="str">
        <f t="shared" si="123"/>
        <v>DébilNo disminuyeDirectamente</v>
      </c>
      <c r="Y1900" s="208" t="str">
        <f>IFERROR(VLOOKUP(X1900,'Tablas de calculos'!$AZ$4:$BE$11,5,FALSE),"")</f>
        <v/>
      </c>
      <c r="Z1900" s="208" t="str">
        <f>IFERROR(VLOOKUP(X1900,'Tablas de calculos'!$AZ$4:$BE$11,6,FALSE),"")</f>
        <v/>
      </c>
    </row>
    <row r="1901" spans="1:26" ht="45" x14ac:dyDescent="0.25">
      <c r="A1901" s="232" t="s">
        <v>112</v>
      </c>
      <c r="B1901" s="61">
        <v>45</v>
      </c>
      <c r="C1901" s="205" t="str">
        <f>+VLOOKUP(Tabla9[[#This Row],[Cod. Riesgo]],Tabla_Riesgos[[Número]:[Tipo de Riesgo]],6,FALSE)</f>
        <v>Operativo</v>
      </c>
      <c r="D1901" s="119" t="s">
        <v>45</v>
      </c>
      <c r="E1901" s="120" t="s">
        <v>46</v>
      </c>
      <c r="F1901" s="121"/>
      <c r="G1901" s="122" t="s">
        <v>276</v>
      </c>
      <c r="H1901" s="213"/>
      <c r="I1901" s="207"/>
      <c r="J1901" s="207"/>
      <c r="K1901" s="207"/>
      <c r="L1901" s="207"/>
      <c r="M1901" s="207"/>
      <c r="N1901" s="207"/>
      <c r="O1901" s="207"/>
      <c r="P1901" s="123">
        <f t="shared" si="120"/>
        <v>0</v>
      </c>
      <c r="Q1901" s="208" t="str">
        <f t="shared" si="121"/>
        <v>Debil</v>
      </c>
      <c r="R1901" s="207" t="s">
        <v>516</v>
      </c>
      <c r="S1901" s="224" t="str">
        <f t="shared" si="122"/>
        <v>DebilFuerte</v>
      </c>
      <c r="T1901" s="224">
        <f>IFERROR(VLOOKUP(S1901,'Tablas de calculos'!$AU$16:$AV$24,2,FALSE),"")</f>
        <v>7</v>
      </c>
      <c r="U1901" s="208" t="str">
        <f>IFERROR(VLOOKUP(T1901,'Tablas de calculos'!$AV$16:$AY$24,4),"")</f>
        <v>Débil</v>
      </c>
      <c r="V1901" s="207" t="s">
        <v>576</v>
      </c>
      <c r="W1901" s="207" t="s">
        <v>578</v>
      </c>
      <c r="X1901" s="123" t="str">
        <f t="shared" si="123"/>
        <v>DébilNo disminuyeDirectamente</v>
      </c>
      <c r="Y1901" s="208" t="str">
        <f>IFERROR(VLOOKUP(X1901,'Tablas de calculos'!$AZ$4:$BE$11,5,FALSE),"")</f>
        <v/>
      </c>
      <c r="Z1901" s="208" t="str">
        <f>IFERROR(VLOOKUP(X1901,'Tablas de calculos'!$AZ$4:$BE$11,6,FALSE),"")</f>
        <v/>
      </c>
    </row>
    <row r="1902" spans="1:26" ht="105" x14ac:dyDescent="0.25">
      <c r="A1902" s="232" t="s">
        <v>112</v>
      </c>
      <c r="B1902" s="61">
        <v>45</v>
      </c>
      <c r="C1902" s="205" t="str">
        <f>+VLOOKUP(Tabla9[[#This Row],[Cod. Riesgo]],Tabla_Riesgos[[Número]:[Tipo de Riesgo]],6,FALSE)</f>
        <v>Operativo</v>
      </c>
      <c r="D1902" s="119" t="s">
        <v>45</v>
      </c>
      <c r="E1902" s="120" t="s">
        <v>46</v>
      </c>
      <c r="F1902" s="121"/>
      <c r="G1902" s="122" t="s">
        <v>277</v>
      </c>
      <c r="H1902" s="213"/>
      <c r="I1902" s="207"/>
      <c r="J1902" s="207"/>
      <c r="K1902" s="207"/>
      <c r="L1902" s="207"/>
      <c r="M1902" s="207"/>
      <c r="N1902" s="207"/>
      <c r="O1902" s="207"/>
      <c r="P1902" s="123">
        <f t="shared" si="120"/>
        <v>0</v>
      </c>
      <c r="Q1902" s="208" t="str">
        <f t="shared" si="121"/>
        <v>Debil</v>
      </c>
      <c r="R1902" s="207" t="s">
        <v>516</v>
      </c>
      <c r="S1902" s="224" t="str">
        <f t="shared" si="122"/>
        <v>DebilFuerte</v>
      </c>
      <c r="T1902" s="224">
        <f>IFERROR(VLOOKUP(S1902,'Tablas de calculos'!$AU$16:$AV$24,2,FALSE),"")</f>
        <v>7</v>
      </c>
      <c r="U1902" s="208" t="str">
        <f>IFERROR(VLOOKUP(T1902,'Tablas de calculos'!$AV$16:$AY$24,4),"")</f>
        <v>Débil</v>
      </c>
      <c r="V1902" s="207" t="s">
        <v>576</v>
      </c>
      <c r="W1902" s="207" t="s">
        <v>578</v>
      </c>
      <c r="X1902" s="123" t="str">
        <f t="shared" si="123"/>
        <v>DébilNo disminuyeDirectamente</v>
      </c>
      <c r="Y1902" s="208" t="str">
        <f>IFERROR(VLOOKUP(X1902,'Tablas de calculos'!$AZ$4:$BE$11,5,FALSE),"")</f>
        <v/>
      </c>
      <c r="Z1902" s="208" t="str">
        <f>IFERROR(VLOOKUP(X1902,'Tablas de calculos'!$AZ$4:$BE$11,6,FALSE),"")</f>
        <v/>
      </c>
    </row>
    <row r="1903" spans="1:26" ht="150" x14ac:dyDescent="0.25">
      <c r="A1903" s="232" t="s">
        <v>112</v>
      </c>
      <c r="B1903" s="61">
        <v>45</v>
      </c>
      <c r="C1903" s="205" t="str">
        <f>+VLOOKUP(Tabla9[[#This Row],[Cod. Riesgo]],Tabla_Riesgos[[Número]:[Tipo de Riesgo]],6,FALSE)</f>
        <v>Operativo</v>
      </c>
      <c r="D1903" s="119" t="s">
        <v>45</v>
      </c>
      <c r="E1903" s="120" t="s">
        <v>46</v>
      </c>
      <c r="F1903" s="121"/>
      <c r="G1903" s="122" t="s">
        <v>278</v>
      </c>
      <c r="H1903" s="213"/>
      <c r="I1903" s="207"/>
      <c r="J1903" s="207"/>
      <c r="K1903" s="207"/>
      <c r="L1903" s="207"/>
      <c r="M1903" s="207"/>
      <c r="N1903" s="207"/>
      <c r="O1903" s="207"/>
      <c r="P1903" s="123">
        <f t="shared" si="120"/>
        <v>0</v>
      </c>
      <c r="Q1903" s="208" t="str">
        <f t="shared" si="121"/>
        <v>Debil</v>
      </c>
      <c r="R1903" s="207" t="s">
        <v>516</v>
      </c>
      <c r="S1903" s="224" t="str">
        <f t="shared" si="122"/>
        <v>DebilFuerte</v>
      </c>
      <c r="T1903" s="224">
        <f>IFERROR(VLOOKUP(S1903,'Tablas de calculos'!$AU$16:$AV$24,2,FALSE),"")</f>
        <v>7</v>
      </c>
      <c r="U1903" s="208" t="str">
        <f>IFERROR(VLOOKUP(T1903,'Tablas de calculos'!$AV$16:$AY$24,4),"")</f>
        <v>Débil</v>
      </c>
      <c r="V1903" s="207" t="s">
        <v>576</v>
      </c>
      <c r="W1903" s="207" t="s">
        <v>578</v>
      </c>
      <c r="X1903" s="123" t="str">
        <f t="shared" si="123"/>
        <v>DébilNo disminuyeDirectamente</v>
      </c>
      <c r="Y1903" s="208" t="str">
        <f>IFERROR(VLOOKUP(X1903,'Tablas de calculos'!$AZ$4:$BE$11,5,FALSE),"")</f>
        <v/>
      </c>
      <c r="Z1903" s="208" t="str">
        <f>IFERROR(VLOOKUP(X1903,'Tablas de calculos'!$AZ$4:$BE$11,6,FALSE),"")</f>
        <v/>
      </c>
    </row>
    <row r="1904" spans="1:26" ht="135" x14ac:dyDescent="0.25">
      <c r="A1904" s="232" t="s">
        <v>112</v>
      </c>
      <c r="B1904" s="61">
        <v>48</v>
      </c>
      <c r="C1904" s="205" t="str">
        <f>+VLOOKUP(Tabla9[[#This Row],[Cod. Riesgo]],Tabla_Riesgos[[Número]:[Tipo de Riesgo]],6,FALSE)</f>
        <v>Operativo</v>
      </c>
      <c r="D1904" s="119" t="s">
        <v>48</v>
      </c>
      <c r="E1904" s="120" t="s">
        <v>52</v>
      </c>
      <c r="F1904" s="121"/>
      <c r="G1904" s="122" t="s">
        <v>279</v>
      </c>
      <c r="H1904" s="213"/>
      <c r="I1904" s="207"/>
      <c r="J1904" s="207"/>
      <c r="K1904" s="207"/>
      <c r="L1904" s="207"/>
      <c r="M1904" s="207"/>
      <c r="N1904" s="207"/>
      <c r="O1904" s="207"/>
      <c r="P1904" s="123">
        <f t="shared" si="120"/>
        <v>0</v>
      </c>
      <c r="Q1904" s="208" t="str">
        <f t="shared" si="121"/>
        <v>Debil</v>
      </c>
      <c r="R1904" s="207" t="s">
        <v>516</v>
      </c>
      <c r="S1904" s="224" t="str">
        <f t="shared" si="122"/>
        <v>DebilFuerte</v>
      </c>
      <c r="T1904" s="224">
        <f>IFERROR(VLOOKUP(S1904,'Tablas de calculos'!$AU$16:$AV$24,2,FALSE),"")</f>
        <v>7</v>
      </c>
      <c r="U1904" s="208" t="str">
        <f>IFERROR(VLOOKUP(T1904,'Tablas de calculos'!$AV$16:$AY$24,4),"")</f>
        <v>Débil</v>
      </c>
      <c r="V1904" s="207" t="s">
        <v>576</v>
      </c>
      <c r="W1904" s="207" t="s">
        <v>578</v>
      </c>
      <c r="X1904" s="123" t="str">
        <f t="shared" si="123"/>
        <v>DébilNo disminuyeDirectamente</v>
      </c>
      <c r="Y1904" s="208" t="str">
        <f>IFERROR(VLOOKUP(X1904,'Tablas de calculos'!$AZ$4:$BE$11,5,FALSE),"")</f>
        <v/>
      </c>
      <c r="Z1904" s="208" t="str">
        <f>IFERROR(VLOOKUP(X1904,'Tablas de calculos'!$AZ$4:$BE$11,6,FALSE),"")</f>
        <v/>
      </c>
    </row>
    <row r="1905" spans="1:26" ht="45" x14ac:dyDescent="0.25">
      <c r="A1905" s="232" t="s">
        <v>112</v>
      </c>
      <c r="B1905" s="61">
        <v>48</v>
      </c>
      <c r="C1905" s="205" t="str">
        <f>+VLOOKUP(Tabla9[[#This Row],[Cod. Riesgo]],Tabla_Riesgos[[Número]:[Tipo de Riesgo]],6,FALSE)</f>
        <v>Operativo</v>
      </c>
      <c r="D1905" s="119" t="s">
        <v>48</v>
      </c>
      <c r="E1905" s="120" t="s">
        <v>52</v>
      </c>
      <c r="F1905" s="121"/>
      <c r="G1905" s="122" t="s">
        <v>280</v>
      </c>
      <c r="H1905" s="213"/>
      <c r="I1905" s="207"/>
      <c r="J1905" s="207"/>
      <c r="K1905" s="207"/>
      <c r="L1905" s="207"/>
      <c r="M1905" s="207"/>
      <c r="N1905" s="207"/>
      <c r="O1905" s="207"/>
      <c r="P1905" s="123">
        <f t="shared" si="120"/>
        <v>0</v>
      </c>
      <c r="Q1905" s="208" t="str">
        <f t="shared" si="121"/>
        <v>Debil</v>
      </c>
      <c r="R1905" s="207" t="s">
        <v>516</v>
      </c>
      <c r="S1905" s="224" t="str">
        <f t="shared" si="122"/>
        <v>DebilFuerte</v>
      </c>
      <c r="T1905" s="224">
        <f>IFERROR(VLOOKUP(S1905,'Tablas de calculos'!$AU$16:$AV$24,2,FALSE),"")</f>
        <v>7</v>
      </c>
      <c r="U1905" s="208" t="str">
        <f>IFERROR(VLOOKUP(T1905,'Tablas de calculos'!$AV$16:$AY$24,4),"")</f>
        <v>Débil</v>
      </c>
      <c r="V1905" s="207" t="s">
        <v>576</v>
      </c>
      <c r="W1905" s="207" t="s">
        <v>578</v>
      </c>
      <c r="X1905" s="123" t="str">
        <f t="shared" si="123"/>
        <v>DébilNo disminuyeDirectamente</v>
      </c>
      <c r="Y1905" s="208" t="str">
        <f>IFERROR(VLOOKUP(X1905,'Tablas de calculos'!$AZ$4:$BE$11,5,FALSE),"")</f>
        <v/>
      </c>
      <c r="Z1905" s="208" t="str">
        <f>IFERROR(VLOOKUP(X1905,'Tablas de calculos'!$AZ$4:$BE$11,6,FALSE),"")</f>
        <v/>
      </c>
    </row>
    <row r="1906" spans="1:26" ht="60" x14ac:dyDescent="0.25">
      <c r="A1906" s="232" t="s">
        <v>112</v>
      </c>
      <c r="B1906" s="61">
        <v>48</v>
      </c>
      <c r="C1906" s="205" t="str">
        <f>+VLOOKUP(Tabla9[[#This Row],[Cod. Riesgo]],Tabla_Riesgos[[Número]:[Tipo de Riesgo]],6,FALSE)</f>
        <v>Operativo</v>
      </c>
      <c r="D1906" s="119" t="s">
        <v>48</v>
      </c>
      <c r="E1906" s="120" t="s">
        <v>52</v>
      </c>
      <c r="F1906" s="121"/>
      <c r="G1906" s="122" t="s">
        <v>281</v>
      </c>
      <c r="H1906" s="213"/>
      <c r="I1906" s="207"/>
      <c r="J1906" s="207"/>
      <c r="K1906" s="207"/>
      <c r="L1906" s="207"/>
      <c r="M1906" s="207"/>
      <c r="N1906" s="207"/>
      <c r="O1906" s="207"/>
      <c r="P1906" s="123">
        <f t="shared" si="120"/>
        <v>0</v>
      </c>
      <c r="Q1906" s="208" t="str">
        <f t="shared" si="121"/>
        <v>Debil</v>
      </c>
      <c r="R1906" s="207" t="s">
        <v>516</v>
      </c>
      <c r="S1906" s="224" t="str">
        <f t="shared" si="122"/>
        <v>DebilFuerte</v>
      </c>
      <c r="T1906" s="224">
        <f>IFERROR(VLOOKUP(S1906,'Tablas de calculos'!$AU$16:$AV$24,2,FALSE),"")</f>
        <v>7</v>
      </c>
      <c r="U1906" s="208" t="str">
        <f>IFERROR(VLOOKUP(T1906,'Tablas de calculos'!$AV$16:$AY$24,4),"")</f>
        <v>Débil</v>
      </c>
      <c r="V1906" s="207" t="s">
        <v>576</v>
      </c>
      <c r="W1906" s="207" t="s">
        <v>578</v>
      </c>
      <c r="X1906" s="123" t="str">
        <f t="shared" si="123"/>
        <v>DébilNo disminuyeDirectamente</v>
      </c>
      <c r="Y1906" s="208" t="str">
        <f>IFERROR(VLOOKUP(X1906,'Tablas de calculos'!$AZ$4:$BE$11,5,FALSE),"")</f>
        <v/>
      </c>
      <c r="Z1906" s="208" t="str">
        <f>IFERROR(VLOOKUP(X1906,'Tablas de calculos'!$AZ$4:$BE$11,6,FALSE),"")</f>
        <v/>
      </c>
    </row>
    <row r="1907" spans="1:26" ht="45" x14ac:dyDescent="0.25">
      <c r="A1907" s="232" t="s">
        <v>112</v>
      </c>
      <c r="B1907" s="61">
        <v>48</v>
      </c>
      <c r="C1907" s="205" t="str">
        <f>+VLOOKUP(Tabla9[[#This Row],[Cod. Riesgo]],Tabla_Riesgos[[Número]:[Tipo de Riesgo]],6,FALSE)</f>
        <v>Operativo</v>
      </c>
      <c r="D1907" s="119" t="s">
        <v>48</v>
      </c>
      <c r="E1907" s="120" t="s">
        <v>52</v>
      </c>
      <c r="F1907" s="121"/>
      <c r="G1907" s="122" t="s">
        <v>282</v>
      </c>
      <c r="H1907" s="213"/>
      <c r="I1907" s="207"/>
      <c r="J1907" s="207"/>
      <c r="K1907" s="207"/>
      <c r="L1907" s="207"/>
      <c r="M1907" s="207"/>
      <c r="N1907" s="207"/>
      <c r="O1907" s="207"/>
      <c r="P1907" s="123">
        <f t="shared" si="120"/>
        <v>0</v>
      </c>
      <c r="Q1907" s="208" t="str">
        <f t="shared" si="121"/>
        <v>Debil</v>
      </c>
      <c r="R1907" s="207" t="s">
        <v>516</v>
      </c>
      <c r="S1907" s="224" t="str">
        <f t="shared" si="122"/>
        <v>DebilFuerte</v>
      </c>
      <c r="T1907" s="224">
        <f>IFERROR(VLOOKUP(S1907,'Tablas de calculos'!$AU$16:$AV$24,2,FALSE),"")</f>
        <v>7</v>
      </c>
      <c r="U1907" s="208" t="str">
        <f>IFERROR(VLOOKUP(T1907,'Tablas de calculos'!$AV$16:$AY$24,4),"")</f>
        <v>Débil</v>
      </c>
      <c r="V1907" s="207" t="s">
        <v>576</v>
      </c>
      <c r="W1907" s="207" t="s">
        <v>578</v>
      </c>
      <c r="X1907" s="123" t="str">
        <f t="shared" si="123"/>
        <v>DébilNo disminuyeDirectamente</v>
      </c>
      <c r="Y1907" s="208" t="str">
        <f>IFERROR(VLOOKUP(X1907,'Tablas de calculos'!$AZ$4:$BE$11,5,FALSE),"")</f>
        <v/>
      </c>
      <c r="Z1907" s="208" t="str">
        <f>IFERROR(VLOOKUP(X1907,'Tablas de calculos'!$AZ$4:$BE$11,6,FALSE),"")</f>
        <v/>
      </c>
    </row>
    <row r="1908" spans="1:26" ht="60" x14ac:dyDescent="0.25">
      <c r="A1908" s="232" t="s">
        <v>112</v>
      </c>
      <c r="B1908" s="61">
        <v>49</v>
      </c>
      <c r="C1908" s="205" t="str">
        <f>+VLOOKUP(Tabla9[[#This Row],[Cod. Riesgo]],Tabla_Riesgos[[Número]:[Tipo de Riesgo]],6,FALSE)</f>
        <v>Operativo</v>
      </c>
      <c r="D1908" s="119" t="s">
        <v>48</v>
      </c>
      <c r="E1908" s="120" t="s">
        <v>54</v>
      </c>
      <c r="F1908" s="121"/>
      <c r="G1908" s="122" t="s">
        <v>283</v>
      </c>
      <c r="H1908" s="213"/>
      <c r="I1908" s="207"/>
      <c r="J1908" s="207"/>
      <c r="K1908" s="207"/>
      <c r="L1908" s="207"/>
      <c r="M1908" s="207"/>
      <c r="N1908" s="207"/>
      <c r="O1908" s="207"/>
      <c r="P1908" s="123">
        <f t="shared" si="120"/>
        <v>0</v>
      </c>
      <c r="Q1908" s="208" t="str">
        <f t="shared" si="121"/>
        <v>Debil</v>
      </c>
      <c r="R1908" s="207" t="s">
        <v>516</v>
      </c>
      <c r="S1908" s="224" t="str">
        <f t="shared" si="122"/>
        <v>DebilFuerte</v>
      </c>
      <c r="T1908" s="224">
        <f>IFERROR(VLOOKUP(S1908,'Tablas de calculos'!$AU$16:$AV$24,2,FALSE),"")</f>
        <v>7</v>
      </c>
      <c r="U1908" s="208" t="str">
        <f>IFERROR(VLOOKUP(T1908,'Tablas de calculos'!$AV$16:$AY$24,4),"")</f>
        <v>Débil</v>
      </c>
      <c r="V1908" s="207" t="s">
        <v>576</v>
      </c>
      <c r="W1908" s="207" t="s">
        <v>578</v>
      </c>
      <c r="X1908" s="123" t="str">
        <f t="shared" si="123"/>
        <v>DébilNo disminuyeDirectamente</v>
      </c>
      <c r="Y1908" s="208" t="str">
        <f>IFERROR(VLOOKUP(X1908,'Tablas de calculos'!$AZ$4:$BE$11,5,FALSE),"")</f>
        <v/>
      </c>
      <c r="Z1908" s="208" t="str">
        <f>IFERROR(VLOOKUP(X1908,'Tablas de calculos'!$AZ$4:$BE$11,6,FALSE),"")</f>
        <v/>
      </c>
    </row>
    <row r="1909" spans="1:26" ht="45" x14ac:dyDescent="0.25">
      <c r="A1909" s="232" t="s">
        <v>112</v>
      </c>
      <c r="B1909" s="61">
        <v>49</v>
      </c>
      <c r="C1909" s="205" t="str">
        <f>+VLOOKUP(Tabla9[[#This Row],[Cod. Riesgo]],Tabla_Riesgos[[Número]:[Tipo de Riesgo]],6,FALSE)</f>
        <v>Operativo</v>
      </c>
      <c r="D1909" s="119" t="s">
        <v>48</v>
      </c>
      <c r="E1909" s="120" t="s">
        <v>54</v>
      </c>
      <c r="F1909" s="121"/>
      <c r="G1909" s="122" t="s">
        <v>280</v>
      </c>
      <c r="H1909" s="213"/>
      <c r="I1909" s="207"/>
      <c r="J1909" s="207"/>
      <c r="K1909" s="207"/>
      <c r="L1909" s="207"/>
      <c r="M1909" s="207"/>
      <c r="N1909" s="207"/>
      <c r="O1909" s="207"/>
      <c r="P1909" s="123">
        <f t="shared" si="120"/>
        <v>0</v>
      </c>
      <c r="Q1909" s="208" t="str">
        <f t="shared" si="121"/>
        <v>Debil</v>
      </c>
      <c r="R1909" s="207" t="s">
        <v>516</v>
      </c>
      <c r="S1909" s="224" t="str">
        <f t="shared" si="122"/>
        <v>DebilFuerte</v>
      </c>
      <c r="T1909" s="224">
        <f>IFERROR(VLOOKUP(S1909,'Tablas de calculos'!$AU$16:$AV$24,2,FALSE),"")</f>
        <v>7</v>
      </c>
      <c r="U1909" s="208" t="str">
        <f>IFERROR(VLOOKUP(T1909,'Tablas de calculos'!$AV$16:$AY$24,4),"")</f>
        <v>Débil</v>
      </c>
      <c r="V1909" s="207" t="s">
        <v>576</v>
      </c>
      <c r="W1909" s="207" t="s">
        <v>578</v>
      </c>
      <c r="X1909" s="123" t="str">
        <f t="shared" si="123"/>
        <v>DébilNo disminuyeDirectamente</v>
      </c>
      <c r="Y1909" s="208" t="str">
        <f>IFERROR(VLOOKUP(X1909,'Tablas de calculos'!$AZ$4:$BE$11,5,FALSE),"")</f>
        <v/>
      </c>
      <c r="Z1909" s="208" t="str">
        <f>IFERROR(VLOOKUP(X1909,'Tablas de calculos'!$AZ$4:$BE$11,6,FALSE),"")</f>
        <v/>
      </c>
    </row>
    <row r="1910" spans="1:26" ht="60" x14ac:dyDescent="0.25">
      <c r="A1910" s="232" t="s">
        <v>112</v>
      </c>
      <c r="B1910" s="61">
        <v>49</v>
      </c>
      <c r="C1910" s="205" t="str">
        <f>+VLOOKUP(Tabla9[[#This Row],[Cod. Riesgo]],Tabla_Riesgos[[Número]:[Tipo de Riesgo]],6,FALSE)</f>
        <v>Operativo</v>
      </c>
      <c r="D1910" s="119" t="s">
        <v>48</v>
      </c>
      <c r="E1910" s="120" t="s">
        <v>54</v>
      </c>
      <c r="F1910" s="121"/>
      <c r="G1910" s="122" t="s">
        <v>284</v>
      </c>
      <c r="H1910" s="213"/>
      <c r="I1910" s="207"/>
      <c r="J1910" s="207"/>
      <c r="K1910" s="207"/>
      <c r="L1910" s="207"/>
      <c r="M1910" s="207"/>
      <c r="N1910" s="207"/>
      <c r="O1910" s="207"/>
      <c r="P1910" s="123">
        <f t="shared" si="120"/>
        <v>0</v>
      </c>
      <c r="Q1910" s="208" t="str">
        <f t="shared" si="121"/>
        <v>Debil</v>
      </c>
      <c r="R1910" s="207" t="s">
        <v>516</v>
      </c>
      <c r="S1910" s="224" t="str">
        <f t="shared" si="122"/>
        <v>DebilFuerte</v>
      </c>
      <c r="T1910" s="224">
        <f>IFERROR(VLOOKUP(S1910,'Tablas de calculos'!$AU$16:$AV$24,2,FALSE),"")</f>
        <v>7</v>
      </c>
      <c r="U1910" s="208" t="str">
        <f>IFERROR(VLOOKUP(T1910,'Tablas de calculos'!$AV$16:$AY$24,4),"")</f>
        <v>Débil</v>
      </c>
      <c r="V1910" s="207" t="s">
        <v>576</v>
      </c>
      <c r="W1910" s="207" t="s">
        <v>578</v>
      </c>
      <c r="X1910" s="123" t="str">
        <f t="shared" si="123"/>
        <v>DébilNo disminuyeDirectamente</v>
      </c>
      <c r="Y1910" s="208" t="str">
        <f>IFERROR(VLOOKUP(X1910,'Tablas de calculos'!$AZ$4:$BE$11,5,FALSE),"")</f>
        <v/>
      </c>
      <c r="Z1910" s="208" t="str">
        <f>IFERROR(VLOOKUP(X1910,'Tablas de calculos'!$AZ$4:$BE$11,6,FALSE),"")</f>
        <v/>
      </c>
    </row>
    <row r="1911" spans="1:26" ht="45" x14ac:dyDescent="0.25">
      <c r="A1911" s="232" t="s">
        <v>112</v>
      </c>
      <c r="B1911" s="61">
        <v>49</v>
      </c>
      <c r="C1911" s="205" t="str">
        <f>+VLOOKUP(Tabla9[[#This Row],[Cod. Riesgo]],Tabla_Riesgos[[Número]:[Tipo de Riesgo]],6,FALSE)</f>
        <v>Operativo</v>
      </c>
      <c r="D1911" s="119" t="s">
        <v>48</v>
      </c>
      <c r="E1911" s="120" t="s">
        <v>54</v>
      </c>
      <c r="F1911" s="121"/>
      <c r="G1911" s="122" t="s">
        <v>282</v>
      </c>
      <c r="H1911" s="213"/>
      <c r="I1911" s="207"/>
      <c r="J1911" s="207"/>
      <c r="K1911" s="207"/>
      <c r="L1911" s="207"/>
      <c r="M1911" s="207"/>
      <c r="N1911" s="207"/>
      <c r="O1911" s="207"/>
      <c r="P1911" s="123">
        <f t="shared" si="120"/>
        <v>0</v>
      </c>
      <c r="Q1911" s="208" t="str">
        <f t="shared" si="121"/>
        <v>Debil</v>
      </c>
      <c r="R1911" s="207" t="s">
        <v>516</v>
      </c>
      <c r="S1911" s="224" t="str">
        <f t="shared" si="122"/>
        <v>DebilFuerte</v>
      </c>
      <c r="T1911" s="224">
        <f>IFERROR(VLOOKUP(S1911,'Tablas de calculos'!$AU$16:$AV$24,2,FALSE),"")</f>
        <v>7</v>
      </c>
      <c r="U1911" s="208" t="str">
        <f>IFERROR(VLOOKUP(T1911,'Tablas de calculos'!$AV$16:$AY$24,4),"")</f>
        <v>Débil</v>
      </c>
      <c r="V1911" s="207" t="s">
        <v>576</v>
      </c>
      <c r="W1911" s="207" t="s">
        <v>578</v>
      </c>
      <c r="X1911" s="123" t="str">
        <f t="shared" si="123"/>
        <v>DébilNo disminuyeDirectamente</v>
      </c>
      <c r="Y1911" s="208" t="str">
        <f>IFERROR(VLOOKUP(X1911,'Tablas de calculos'!$AZ$4:$BE$11,5,FALSE),"")</f>
        <v/>
      </c>
      <c r="Z1911" s="208" t="str">
        <f>IFERROR(VLOOKUP(X1911,'Tablas de calculos'!$AZ$4:$BE$11,6,FALSE),"")</f>
        <v/>
      </c>
    </row>
    <row r="1912" spans="1:26" ht="135" x14ac:dyDescent="0.25">
      <c r="A1912" s="232" t="s">
        <v>112</v>
      </c>
      <c r="B1912" s="61">
        <v>50</v>
      </c>
      <c r="C1912" s="205" t="str">
        <f>+VLOOKUP(Tabla9[[#This Row],[Cod. Riesgo]],Tabla_Riesgos[[Número]:[Tipo de Riesgo]],6,FALSE)</f>
        <v>Operativo</v>
      </c>
      <c r="D1912" s="119" t="s">
        <v>55</v>
      </c>
      <c r="E1912" s="120" t="s">
        <v>670</v>
      </c>
      <c r="F1912" s="121"/>
      <c r="G1912" s="122" t="s">
        <v>285</v>
      </c>
      <c r="H1912" s="213"/>
      <c r="I1912" s="207"/>
      <c r="J1912" s="207"/>
      <c r="K1912" s="207"/>
      <c r="L1912" s="207"/>
      <c r="M1912" s="207"/>
      <c r="N1912" s="207"/>
      <c r="O1912" s="207"/>
      <c r="P1912" s="123">
        <f t="shared" si="120"/>
        <v>0</v>
      </c>
      <c r="Q1912" s="208" t="str">
        <f t="shared" si="121"/>
        <v>Debil</v>
      </c>
      <c r="R1912" s="207" t="s">
        <v>516</v>
      </c>
      <c r="S1912" s="224" t="str">
        <f t="shared" si="122"/>
        <v>DebilFuerte</v>
      </c>
      <c r="T1912" s="224">
        <f>IFERROR(VLOOKUP(S1912,'Tablas de calculos'!$AU$16:$AV$24,2,FALSE),"")</f>
        <v>7</v>
      </c>
      <c r="U1912" s="208" t="str">
        <f>IFERROR(VLOOKUP(T1912,'Tablas de calculos'!$AV$16:$AY$24,4),"")</f>
        <v>Débil</v>
      </c>
      <c r="V1912" s="207" t="s">
        <v>576</v>
      </c>
      <c r="W1912" s="207" t="s">
        <v>578</v>
      </c>
      <c r="X1912" s="123" t="str">
        <f t="shared" si="123"/>
        <v>DébilNo disminuyeDirectamente</v>
      </c>
      <c r="Y1912" s="208" t="str">
        <f>IFERROR(VLOOKUP(X1912,'Tablas de calculos'!$AZ$4:$BE$11,5,FALSE),"")</f>
        <v/>
      </c>
      <c r="Z1912" s="208" t="str">
        <f>IFERROR(VLOOKUP(X1912,'Tablas de calculos'!$AZ$4:$BE$11,6,FALSE),"")</f>
        <v/>
      </c>
    </row>
    <row r="1913" spans="1:26" ht="45" x14ac:dyDescent="0.25">
      <c r="A1913" s="232" t="s">
        <v>112</v>
      </c>
      <c r="B1913" s="61">
        <v>50</v>
      </c>
      <c r="C1913" s="205" t="str">
        <f>+VLOOKUP(Tabla9[[#This Row],[Cod. Riesgo]],Tabla_Riesgos[[Número]:[Tipo de Riesgo]],6,FALSE)</f>
        <v>Operativo</v>
      </c>
      <c r="D1913" s="119" t="s">
        <v>55</v>
      </c>
      <c r="E1913" s="120" t="s">
        <v>670</v>
      </c>
      <c r="F1913" s="121"/>
      <c r="G1913" s="122" t="s">
        <v>231</v>
      </c>
      <c r="H1913" s="213"/>
      <c r="I1913" s="207"/>
      <c r="J1913" s="207"/>
      <c r="K1913" s="207"/>
      <c r="L1913" s="207"/>
      <c r="M1913" s="207"/>
      <c r="N1913" s="207"/>
      <c r="O1913" s="207"/>
      <c r="P1913" s="123">
        <f t="shared" si="120"/>
        <v>0</v>
      </c>
      <c r="Q1913" s="208" t="str">
        <f t="shared" si="121"/>
        <v>Debil</v>
      </c>
      <c r="R1913" s="207" t="s">
        <v>516</v>
      </c>
      <c r="S1913" s="224" t="str">
        <f t="shared" si="122"/>
        <v>DebilFuerte</v>
      </c>
      <c r="T1913" s="224">
        <f>IFERROR(VLOOKUP(S1913,'Tablas de calculos'!$AU$16:$AV$24,2,FALSE),"")</f>
        <v>7</v>
      </c>
      <c r="U1913" s="208" t="str">
        <f>IFERROR(VLOOKUP(T1913,'Tablas de calculos'!$AV$16:$AY$24,4),"")</f>
        <v>Débil</v>
      </c>
      <c r="V1913" s="207" t="s">
        <v>576</v>
      </c>
      <c r="W1913" s="207" t="s">
        <v>578</v>
      </c>
      <c r="X1913" s="123" t="str">
        <f t="shared" si="123"/>
        <v>DébilNo disminuyeDirectamente</v>
      </c>
      <c r="Y1913" s="208" t="str">
        <f>IFERROR(VLOOKUP(X1913,'Tablas de calculos'!$AZ$4:$BE$11,5,FALSE),"")</f>
        <v/>
      </c>
      <c r="Z1913" s="208" t="str">
        <f>IFERROR(VLOOKUP(X1913,'Tablas de calculos'!$AZ$4:$BE$11,6,FALSE),"")</f>
        <v/>
      </c>
    </row>
    <row r="1914" spans="1:26" ht="45" x14ac:dyDescent="0.25">
      <c r="A1914" s="232" t="s">
        <v>112</v>
      </c>
      <c r="B1914" s="61">
        <v>50</v>
      </c>
      <c r="C1914" s="205" t="str">
        <f>+VLOOKUP(Tabla9[[#This Row],[Cod. Riesgo]],Tabla_Riesgos[[Número]:[Tipo de Riesgo]],6,FALSE)</f>
        <v>Operativo</v>
      </c>
      <c r="D1914" s="119" t="s">
        <v>55</v>
      </c>
      <c r="E1914" s="120" t="s">
        <v>670</v>
      </c>
      <c r="F1914" s="121"/>
      <c r="G1914" s="122" t="s">
        <v>189</v>
      </c>
      <c r="H1914" s="213"/>
      <c r="I1914" s="207"/>
      <c r="J1914" s="207"/>
      <c r="K1914" s="207"/>
      <c r="L1914" s="207"/>
      <c r="M1914" s="207"/>
      <c r="N1914" s="207"/>
      <c r="O1914" s="207"/>
      <c r="P1914" s="123">
        <f t="shared" si="120"/>
        <v>0</v>
      </c>
      <c r="Q1914" s="208" t="str">
        <f t="shared" si="121"/>
        <v>Debil</v>
      </c>
      <c r="R1914" s="207" t="s">
        <v>516</v>
      </c>
      <c r="S1914" s="224" t="str">
        <f t="shared" si="122"/>
        <v>DebilFuerte</v>
      </c>
      <c r="T1914" s="224">
        <f>IFERROR(VLOOKUP(S1914,'Tablas de calculos'!$AU$16:$AV$24,2,FALSE),"")</f>
        <v>7</v>
      </c>
      <c r="U1914" s="208" t="str">
        <f>IFERROR(VLOOKUP(T1914,'Tablas de calculos'!$AV$16:$AY$24,4),"")</f>
        <v>Débil</v>
      </c>
      <c r="V1914" s="207" t="s">
        <v>576</v>
      </c>
      <c r="W1914" s="207" t="s">
        <v>578</v>
      </c>
      <c r="X1914" s="123" t="str">
        <f t="shared" si="123"/>
        <v>DébilNo disminuyeDirectamente</v>
      </c>
      <c r="Y1914" s="208" t="str">
        <f>IFERROR(VLOOKUP(X1914,'Tablas de calculos'!$AZ$4:$BE$11,5,FALSE),"")</f>
        <v/>
      </c>
      <c r="Z1914" s="208" t="str">
        <f>IFERROR(VLOOKUP(X1914,'Tablas de calculos'!$AZ$4:$BE$11,6,FALSE),"")</f>
        <v/>
      </c>
    </row>
    <row r="1915" spans="1:26" ht="60" x14ac:dyDescent="0.25">
      <c r="A1915" s="232" t="s">
        <v>112</v>
      </c>
      <c r="B1915" s="61">
        <v>50</v>
      </c>
      <c r="C1915" s="205" t="str">
        <f>+VLOOKUP(Tabla9[[#This Row],[Cod. Riesgo]],Tabla_Riesgos[[Número]:[Tipo de Riesgo]],6,FALSE)</f>
        <v>Operativo</v>
      </c>
      <c r="D1915" s="119" t="s">
        <v>55</v>
      </c>
      <c r="E1915" s="120" t="s">
        <v>670</v>
      </c>
      <c r="F1915" s="121"/>
      <c r="G1915" s="122" t="s">
        <v>221</v>
      </c>
      <c r="H1915" s="213"/>
      <c r="I1915" s="207"/>
      <c r="J1915" s="207"/>
      <c r="K1915" s="207"/>
      <c r="L1915" s="207"/>
      <c r="M1915" s="207"/>
      <c r="N1915" s="207"/>
      <c r="O1915" s="207"/>
      <c r="P1915" s="123">
        <f t="shared" si="120"/>
        <v>0</v>
      </c>
      <c r="Q1915" s="208" t="str">
        <f t="shared" si="121"/>
        <v>Debil</v>
      </c>
      <c r="R1915" s="207" t="s">
        <v>516</v>
      </c>
      <c r="S1915" s="224" t="str">
        <f t="shared" si="122"/>
        <v>DebilFuerte</v>
      </c>
      <c r="T1915" s="224">
        <f>IFERROR(VLOOKUP(S1915,'Tablas de calculos'!$AU$16:$AV$24,2,FALSE),"")</f>
        <v>7</v>
      </c>
      <c r="U1915" s="208" t="str">
        <f>IFERROR(VLOOKUP(T1915,'Tablas de calculos'!$AV$16:$AY$24,4),"")</f>
        <v>Débil</v>
      </c>
      <c r="V1915" s="207" t="s">
        <v>576</v>
      </c>
      <c r="W1915" s="207" t="s">
        <v>578</v>
      </c>
      <c r="X1915" s="123" t="str">
        <f t="shared" si="123"/>
        <v>DébilNo disminuyeDirectamente</v>
      </c>
      <c r="Y1915" s="208" t="str">
        <f>IFERROR(VLOOKUP(X1915,'Tablas de calculos'!$AZ$4:$BE$11,5,FALSE),"")</f>
        <v/>
      </c>
      <c r="Z1915" s="208" t="str">
        <f>IFERROR(VLOOKUP(X1915,'Tablas de calculos'!$AZ$4:$BE$11,6,FALSE),"")</f>
        <v/>
      </c>
    </row>
    <row r="1916" spans="1:26" ht="60" x14ac:dyDescent="0.25">
      <c r="A1916" s="232" t="s">
        <v>112</v>
      </c>
      <c r="B1916" s="61">
        <v>51</v>
      </c>
      <c r="C1916" s="205" t="str">
        <f>+VLOOKUP(Tabla9[[#This Row],[Cod. Riesgo]],Tabla_Riesgos[[Número]:[Tipo de Riesgo]],6,FALSE)</f>
        <v>Operativo</v>
      </c>
      <c r="D1916" s="119" t="s">
        <v>55</v>
      </c>
      <c r="E1916" s="120" t="s">
        <v>671</v>
      </c>
      <c r="F1916" s="121"/>
      <c r="G1916" s="122" t="s">
        <v>286</v>
      </c>
      <c r="H1916" s="213"/>
      <c r="I1916" s="207"/>
      <c r="J1916" s="207"/>
      <c r="K1916" s="207"/>
      <c r="L1916" s="207"/>
      <c r="M1916" s="207"/>
      <c r="N1916" s="207"/>
      <c r="O1916" s="207"/>
      <c r="P1916" s="123">
        <f t="shared" si="120"/>
        <v>0</v>
      </c>
      <c r="Q1916" s="208" t="str">
        <f t="shared" si="121"/>
        <v>Debil</v>
      </c>
      <c r="R1916" s="207" t="s">
        <v>516</v>
      </c>
      <c r="S1916" s="224" t="str">
        <f t="shared" si="122"/>
        <v>DebilFuerte</v>
      </c>
      <c r="T1916" s="224">
        <f>IFERROR(VLOOKUP(S1916,'Tablas de calculos'!$AU$16:$AV$24,2,FALSE),"")</f>
        <v>7</v>
      </c>
      <c r="U1916" s="208" t="str">
        <f>IFERROR(VLOOKUP(T1916,'Tablas de calculos'!$AV$16:$AY$24,4),"")</f>
        <v>Débil</v>
      </c>
      <c r="V1916" s="207" t="s">
        <v>576</v>
      </c>
      <c r="W1916" s="207" t="s">
        <v>578</v>
      </c>
      <c r="X1916" s="123" t="str">
        <f t="shared" si="123"/>
        <v>DébilNo disminuyeDirectamente</v>
      </c>
      <c r="Y1916" s="208" t="str">
        <f>IFERROR(VLOOKUP(X1916,'Tablas de calculos'!$AZ$4:$BE$11,5,FALSE),"")</f>
        <v/>
      </c>
      <c r="Z1916" s="208" t="str">
        <f>IFERROR(VLOOKUP(X1916,'Tablas de calculos'!$AZ$4:$BE$11,6,FALSE),"")</f>
        <v/>
      </c>
    </row>
    <row r="1917" spans="1:26" ht="120" x14ac:dyDescent="0.25">
      <c r="A1917" s="232" t="s">
        <v>112</v>
      </c>
      <c r="B1917" s="61">
        <v>52</v>
      </c>
      <c r="C1917" s="205" t="str">
        <f>+VLOOKUP(Tabla9[[#This Row],[Cod. Riesgo]],Tabla_Riesgos[[Número]:[Tipo de Riesgo]],6,FALSE)</f>
        <v>Operativo</v>
      </c>
      <c r="D1917" s="119" t="s">
        <v>55</v>
      </c>
      <c r="E1917" s="120" t="s">
        <v>56</v>
      </c>
      <c r="F1917" s="121"/>
      <c r="G1917" s="122" t="s">
        <v>287</v>
      </c>
      <c r="H1917" s="213"/>
      <c r="I1917" s="207"/>
      <c r="J1917" s="207"/>
      <c r="K1917" s="207"/>
      <c r="L1917" s="207"/>
      <c r="M1917" s="207"/>
      <c r="N1917" s="207"/>
      <c r="O1917" s="207"/>
      <c r="P1917" s="123">
        <f t="shared" si="120"/>
        <v>0</v>
      </c>
      <c r="Q1917" s="208" t="str">
        <f t="shared" si="121"/>
        <v>Debil</v>
      </c>
      <c r="R1917" s="207" t="s">
        <v>516</v>
      </c>
      <c r="S1917" s="224" t="str">
        <f t="shared" si="122"/>
        <v>DebilFuerte</v>
      </c>
      <c r="T1917" s="224">
        <f>IFERROR(VLOOKUP(S1917,'Tablas de calculos'!$AU$16:$AV$24,2,FALSE),"")</f>
        <v>7</v>
      </c>
      <c r="U1917" s="208" t="str">
        <f>IFERROR(VLOOKUP(T1917,'Tablas de calculos'!$AV$16:$AY$24,4),"")</f>
        <v>Débil</v>
      </c>
      <c r="V1917" s="207" t="s">
        <v>576</v>
      </c>
      <c r="W1917" s="207" t="s">
        <v>578</v>
      </c>
      <c r="X1917" s="123" t="str">
        <f t="shared" si="123"/>
        <v>DébilNo disminuyeDirectamente</v>
      </c>
      <c r="Y1917" s="208" t="str">
        <f>IFERROR(VLOOKUP(X1917,'Tablas de calculos'!$AZ$4:$BE$11,5,FALSE),"")</f>
        <v/>
      </c>
      <c r="Z1917" s="208" t="str">
        <f>IFERROR(VLOOKUP(X1917,'Tablas de calculos'!$AZ$4:$BE$11,6,FALSE),"")</f>
        <v/>
      </c>
    </row>
    <row r="1918" spans="1:26" ht="105" x14ac:dyDescent="0.25">
      <c r="A1918" s="232" t="s">
        <v>112</v>
      </c>
      <c r="B1918" s="61">
        <v>53</v>
      </c>
      <c r="C1918" s="205" t="str">
        <f>+VLOOKUP(Tabla9[[#This Row],[Cod. Riesgo]],Tabla_Riesgos[[Número]:[Tipo de Riesgo]],6,FALSE)</f>
        <v>Seguridad de la Información</v>
      </c>
      <c r="D1918" s="119" t="s">
        <v>57</v>
      </c>
      <c r="E1918" s="120" t="s">
        <v>58</v>
      </c>
      <c r="F1918" s="121"/>
      <c r="G1918" s="122" t="s">
        <v>288</v>
      </c>
      <c r="H1918" s="213"/>
      <c r="I1918" s="207"/>
      <c r="J1918" s="207"/>
      <c r="K1918" s="207"/>
      <c r="L1918" s="207"/>
      <c r="M1918" s="207"/>
      <c r="N1918" s="207"/>
      <c r="O1918" s="207"/>
      <c r="P1918" s="123">
        <f t="shared" si="120"/>
        <v>0</v>
      </c>
      <c r="Q1918" s="208" t="str">
        <f t="shared" si="121"/>
        <v>Debil</v>
      </c>
      <c r="R1918" s="207" t="s">
        <v>516</v>
      </c>
      <c r="S1918" s="224" t="str">
        <f t="shared" si="122"/>
        <v>DebilFuerte</v>
      </c>
      <c r="T1918" s="224">
        <f>IFERROR(VLOOKUP(S1918,'Tablas de calculos'!$AU$16:$AV$24,2,FALSE),"")</f>
        <v>7</v>
      </c>
      <c r="U1918" s="208" t="str">
        <f>IFERROR(VLOOKUP(T1918,'Tablas de calculos'!$AV$16:$AY$24,4),"")</f>
        <v>Débil</v>
      </c>
      <c r="V1918" s="207" t="s">
        <v>576</v>
      </c>
      <c r="W1918" s="207" t="s">
        <v>578</v>
      </c>
      <c r="X1918" s="123" t="str">
        <f t="shared" si="123"/>
        <v>DébilNo disminuyeDirectamente</v>
      </c>
      <c r="Y1918" s="208" t="str">
        <f>IFERROR(VLOOKUP(X1918,'Tablas de calculos'!$AZ$4:$BE$11,5,FALSE),"")</f>
        <v/>
      </c>
      <c r="Z1918" s="208" t="str">
        <f>IFERROR(VLOOKUP(X1918,'Tablas de calculos'!$AZ$4:$BE$11,6,FALSE),"")</f>
        <v/>
      </c>
    </row>
    <row r="1919" spans="1:26" ht="165" x14ac:dyDescent="0.25">
      <c r="A1919" s="232" t="s">
        <v>112</v>
      </c>
      <c r="B1919" s="61">
        <v>54</v>
      </c>
      <c r="C1919" s="205" t="str">
        <f>+VLOOKUP(Tabla9[[#This Row],[Cod. Riesgo]],Tabla_Riesgos[[Número]:[Tipo de Riesgo]],6,FALSE)</f>
        <v>Operativo</v>
      </c>
      <c r="D1919" s="119" t="s">
        <v>57</v>
      </c>
      <c r="E1919" s="120" t="s">
        <v>59</v>
      </c>
      <c r="F1919" s="121"/>
      <c r="G1919" s="122" t="s">
        <v>289</v>
      </c>
      <c r="H1919" s="213"/>
      <c r="I1919" s="207"/>
      <c r="J1919" s="207"/>
      <c r="K1919" s="207"/>
      <c r="L1919" s="207"/>
      <c r="M1919" s="207"/>
      <c r="N1919" s="207"/>
      <c r="O1919" s="207"/>
      <c r="P1919" s="123">
        <f t="shared" si="120"/>
        <v>0</v>
      </c>
      <c r="Q1919" s="208" t="str">
        <f t="shared" si="121"/>
        <v>Debil</v>
      </c>
      <c r="R1919" s="207" t="s">
        <v>516</v>
      </c>
      <c r="S1919" s="224" t="str">
        <f t="shared" si="122"/>
        <v>DebilFuerte</v>
      </c>
      <c r="T1919" s="224">
        <f>IFERROR(VLOOKUP(S1919,'Tablas de calculos'!$AU$16:$AV$24,2,FALSE),"")</f>
        <v>7</v>
      </c>
      <c r="U1919" s="208" t="str">
        <f>IFERROR(VLOOKUP(T1919,'Tablas de calculos'!$AV$16:$AY$24,4),"")</f>
        <v>Débil</v>
      </c>
      <c r="V1919" s="207" t="s">
        <v>576</v>
      </c>
      <c r="W1919" s="207" t="s">
        <v>578</v>
      </c>
      <c r="X1919" s="123" t="str">
        <f t="shared" si="123"/>
        <v>DébilNo disminuyeDirectamente</v>
      </c>
      <c r="Y1919" s="208" t="str">
        <f>IFERROR(VLOOKUP(X1919,'Tablas de calculos'!$AZ$4:$BE$11,5,FALSE),"")</f>
        <v/>
      </c>
      <c r="Z1919" s="208" t="str">
        <f>IFERROR(VLOOKUP(X1919,'Tablas de calculos'!$AZ$4:$BE$11,6,FALSE),"")</f>
        <v/>
      </c>
    </row>
    <row r="1920" spans="1:26" ht="120" x14ac:dyDescent="0.25">
      <c r="A1920" s="232" t="s">
        <v>112</v>
      </c>
      <c r="B1920" s="61">
        <v>54</v>
      </c>
      <c r="C1920" s="205" t="str">
        <f>+VLOOKUP(Tabla9[[#This Row],[Cod. Riesgo]],Tabla_Riesgos[[Número]:[Tipo de Riesgo]],6,FALSE)</f>
        <v>Operativo</v>
      </c>
      <c r="D1920" s="119" t="s">
        <v>57</v>
      </c>
      <c r="E1920" s="120" t="s">
        <v>59</v>
      </c>
      <c r="F1920" s="121"/>
      <c r="G1920" s="122" t="s">
        <v>290</v>
      </c>
      <c r="H1920" s="213"/>
      <c r="I1920" s="207"/>
      <c r="J1920" s="207"/>
      <c r="K1920" s="207"/>
      <c r="L1920" s="207"/>
      <c r="M1920" s="207"/>
      <c r="N1920" s="207"/>
      <c r="O1920" s="207"/>
      <c r="P1920" s="123">
        <f t="shared" si="120"/>
        <v>0</v>
      </c>
      <c r="Q1920" s="208" t="str">
        <f t="shared" si="121"/>
        <v>Debil</v>
      </c>
      <c r="R1920" s="207" t="s">
        <v>516</v>
      </c>
      <c r="S1920" s="224" t="str">
        <f t="shared" si="122"/>
        <v>DebilFuerte</v>
      </c>
      <c r="T1920" s="224">
        <f>IFERROR(VLOOKUP(S1920,'Tablas de calculos'!$AU$16:$AV$24,2,FALSE),"")</f>
        <v>7</v>
      </c>
      <c r="U1920" s="208" t="str">
        <f>IFERROR(VLOOKUP(T1920,'Tablas de calculos'!$AV$16:$AY$24,4),"")</f>
        <v>Débil</v>
      </c>
      <c r="V1920" s="207" t="s">
        <v>576</v>
      </c>
      <c r="W1920" s="207" t="s">
        <v>578</v>
      </c>
      <c r="X1920" s="123" t="str">
        <f t="shared" si="123"/>
        <v>DébilNo disminuyeDirectamente</v>
      </c>
      <c r="Y1920" s="208" t="str">
        <f>IFERROR(VLOOKUP(X1920,'Tablas de calculos'!$AZ$4:$BE$11,5,FALSE),"")</f>
        <v/>
      </c>
      <c r="Z1920" s="208" t="str">
        <f>IFERROR(VLOOKUP(X1920,'Tablas de calculos'!$AZ$4:$BE$11,6,FALSE),"")</f>
        <v/>
      </c>
    </row>
    <row r="1921" spans="1:26" ht="75" x14ac:dyDescent="0.25">
      <c r="A1921" s="232" t="s">
        <v>112</v>
      </c>
      <c r="B1921" s="61">
        <v>55</v>
      </c>
      <c r="C1921" s="205" t="str">
        <f>+VLOOKUP(Tabla9[[#This Row],[Cod. Riesgo]],Tabla_Riesgos[[Número]:[Tipo de Riesgo]],6,FALSE)</f>
        <v>Operativo</v>
      </c>
      <c r="D1921" s="119" t="s">
        <v>60</v>
      </c>
      <c r="E1921" s="120" t="s">
        <v>61</v>
      </c>
      <c r="F1921" s="121"/>
      <c r="G1921" s="122" t="s">
        <v>291</v>
      </c>
      <c r="H1921" s="213"/>
      <c r="I1921" s="207"/>
      <c r="J1921" s="207"/>
      <c r="K1921" s="207"/>
      <c r="L1921" s="207"/>
      <c r="M1921" s="207"/>
      <c r="N1921" s="207"/>
      <c r="O1921" s="207"/>
      <c r="P1921" s="123">
        <f t="shared" si="120"/>
        <v>0</v>
      </c>
      <c r="Q1921" s="208" t="str">
        <f t="shared" si="121"/>
        <v>Debil</v>
      </c>
      <c r="R1921" s="207" t="s">
        <v>516</v>
      </c>
      <c r="S1921" s="224" t="str">
        <f t="shared" si="122"/>
        <v>DebilFuerte</v>
      </c>
      <c r="T1921" s="224">
        <f>IFERROR(VLOOKUP(S1921,'Tablas de calculos'!$AU$16:$AV$24,2,FALSE),"")</f>
        <v>7</v>
      </c>
      <c r="U1921" s="208" t="str">
        <f>IFERROR(VLOOKUP(T1921,'Tablas de calculos'!$AV$16:$AY$24,4),"")</f>
        <v>Débil</v>
      </c>
      <c r="V1921" s="207" t="s">
        <v>576</v>
      </c>
      <c r="W1921" s="207" t="s">
        <v>578</v>
      </c>
      <c r="X1921" s="123" t="str">
        <f t="shared" si="123"/>
        <v>DébilNo disminuyeDirectamente</v>
      </c>
      <c r="Y1921" s="208" t="str">
        <f>IFERROR(VLOOKUP(X1921,'Tablas de calculos'!$AZ$4:$BE$11,5,FALSE),"")</f>
        <v/>
      </c>
      <c r="Z1921" s="208" t="str">
        <f>IFERROR(VLOOKUP(X1921,'Tablas de calculos'!$AZ$4:$BE$11,6,FALSE),"")</f>
        <v/>
      </c>
    </row>
    <row r="1922" spans="1:26" ht="90" x14ac:dyDescent="0.25">
      <c r="A1922" s="232" t="s">
        <v>112</v>
      </c>
      <c r="B1922" s="61">
        <v>56</v>
      </c>
      <c r="C1922" s="205" t="str">
        <f>+VLOOKUP(Tabla9[[#This Row],[Cod. Riesgo]],Tabla_Riesgos[[Número]:[Tipo de Riesgo]],6,FALSE)</f>
        <v>Operativo</v>
      </c>
      <c r="D1922" s="119" t="s">
        <v>60</v>
      </c>
      <c r="E1922" s="120" t="s">
        <v>64</v>
      </c>
      <c r="F1922" s="121"/>
      <c r="G1922" s="122" t="s">
        <v>292</v>
      </c>
      <c r="H1922" s="213"/>
      <c r="I1922" s="207"/>
      <c r="J1922" s="207"/>
      <c r="K1922" s="207"/>
      <c r="L1922" s="207"/>
      <c r="M1922" s="207"/>
      <c r="N1922" s="207"/>
      <c r="O1922" s="207"/>
      <c r="P1922" s="123">
        <f t="shared" si="120"/>
        <v>0</v>
      </c>
      <c r="Q1922" s="208" t="str">
        <f t="shared" si="121"/>
        <v>Debil</v>
      </c>
      <c r="R1922" s="207" t="s">
        <v>516</v>
      </c>
      <c r="S1922" s="224" t="str">
        <f t="shared" si="122"/>
        <v>DebilFuerte</v>
      </c>
      <c r="T1922" s="224">
        <f>IFERROR(VLOOKUP(S1922,'Tablas de calculos'!$AU$16:$AV$24,2,FALSE),"")</f>
        <v>7</v>
      </c>
      <c r="U1922" s="208" t="str">
        <f>IFERROR(VLOOKUP(T1922,'Tablas de calculos'!$AV$16:$AY$24,4),"")</f>
        <v>Débil</v>
      </c>
      <c r="V1922" s="207" t="s">
        <v>576</v>
      </c>
      <c r="W1922" s="207" t="s">
        <v>578</v>
      </c>
      <c r="X1922" s="123" t="str">
        <f t="shared" si="123"/>
        <v>DébilNo disminuyeDirectamente</v>
      </c>
      <c r="Y1922" s="208" t="str">
        <f>IFERROR(VLOOKUP(X1922,'Tablas de calculos'!$AZ$4:$BE$11,5,FALSE),"")</f>
        <v/>
      </c>
      <c r="Z1922" s="208" t="str">
        <f>IFERROR(VLOOKUP(X1922,'Tablas de calculos'!$AZ$4:$BE$11,6,FALSE),"")</f>
        <v/>
      </c>
    </row>
    <row r="1923" spans="1:26" ht="105" x14ac:dyDescent="0.25">
      <c r="A1923" s="232" t="s">
        <v>112</v>
      </c>
      <c r="B1923" s="61">
        <v>57</v>
      </c>
      <c r="C1923" s="205" t="str">
        <f>+VLOOKUP(Tabla9[[#This Row],[Cod. Riesgo]],Tabla_Riesgos[[Número]:[Tipo de Riesgo]],6,FALSE)</f>
        <v>Operativo</v>
      </c>
      <c r="D1923" s="119" t="s">
        <v>66</v>
      </c>
      <c r="E1923" s="120" t="s">
        <v>67</v>
      </c>
      <c r="F1923" s="121"/>
      <c r="G1923" s="122" t="s">
        <v>293</v>
      </c>
      <c r="H1923" s="213"/>
      <c r="I1923" s="207"/>
      <c r="J1923" s="207"/>
      <c r="K1923" s="207"/>
      <c r="L1923" s="207"/>
      <c r="M1923" s="207"/>
      <c r="N1923" s="207"/>
      <c r="O1923" s="207"/>
      <c r="P1923" s="123">
        <f t="shared" si="120"/>
        <v>0</v>
      </c>
      <c r="Q1923" s="208" t="str">
        <f t="shared" si="121"/>
        <v>Debil</v>
      </c>
      <c r="R1923" s="207" t="s">
        <v>516</v>
      </c>
      <c r="S1923" s="224" t="str">
        <f t="shared" si="122"/>
        <v>DebilFuerte</v>
      </c>
      <c r="T1923" s="224">
        <f>IFERROR(VLOOKUP(S1923,'Tablas de calculos'!$AU$16:$AV$24,2,FALSE),"")</f>
        <v>7</v>
      </c>
      <c r="U1923" s="208" t="str">
        <f>IFERROR(VLOOKUP(T1923,'Tablas de calculos'!$AV$16:$AY$24,4),"")</f>
        <v>Débil</v>
      </c>
      <c r="V1923" s="207" t="s">
        <v>576</v>
      </c>
      <c r="W1923" s="207" t="s">
        <v>578</v>
      </c>
      <c r="X1923" s="123" t="str">
        <f t="shared" si="123"/>
        <v>DébilNo disminuyeDirectamente</v>
      </c>
      <c r="Y1923" s="208" t="str">
        <f>IFERROR(VLOOKUP(X1923,'Tablas de calculos'!$AZ$4:$BE$11,5,FALSE),"")</f>
        <v/>
      </c>
      <c r="Z1923" s="208" t="str">
        <f>IFERROR(VLOOKUP(X1923,'Tablas de calculos'!$AZ$4:$BE$11,6,FALSE),"")</f>
        <v/>
      </c>
    </row>
    <row r="1924" spans="1:26" ht="75" x14ac:dyDescent="0.25">
      <c r="A1924" s="232" t="s">
        <v>112</v>
      </c>
      <c r="B1924" s="61">
        <v>57</v>
      </c>
      <c r="C1924" s="205" t="str">
        <f>+VLOOKUP(Tabla9[[#This Row],[Cod. Riesgo]],Tabla_Riesgos[[Número]:[Tipo de Riesgo]],6,FALSE)</f>
        <v>Operativo</v>
      </c>
      <c r="D1924" s="119" t="s">
        <v>66</v>
      </c>
      <c r="E1924" s="120" t="s">
        <v>67</v>
      </c>
      <c r="F1924" s="121"/>
      <c r="G1924" s="122" t="s">
        <v>294</v>
      </c>
      <c r="H1924" s="213"/>
      <c r="I1924" s="207"/>
      <c r="J1924" s="207"/>
      <c r="K1924" s="207"/>
      <c r="L1924" s="207"/>
      <c r="M1924" s="207"/>
      <c r="N1924" s="207"/>
      <c r="O1924" s="207"/>
      <c r="P1924" s="123">
        <f t="shared" si="120"/>
        <v>0</v>
      </c>
      <c r="Q1924" s="208" t="str">
        <f t="shared" si="121"/>
        <v>Debil</v>
      </c>
      <c r="R1924" s="207" t="s">
        <v>516</v>
      </c>
      <c r="S1924" s="224" t="str">
        <f t="shared" si="122"/>
        <v>DebilFuerte</v>
      </c>
      <c r="T1924" s="224">
        <f>IFERROR(VLOOKUP(S1924,'Tablas de calculos'!$AU$16:$AV$24,2,FALSE),"")</f>
        <v>7</v>
      </c>
      <c r="U1924" s="208" t="str">
        <f>IFERROR(VLOOKUP(T1924,'Tablas de calculos'!$AV$16:$AY$24,4),"")</f>
        <v>Débil</v>
      </c>
      <c r="V1924" s="207" t="s">
        <v>576</v>
      </c>
      <c r="W1924" s="207" t="s">
        <v>578</v>
      </c>
      <c r="X1924" s="123" t="str">
        <f t="shared" si="123"/>
        <v>DébilNo disminuyeDirectamente</v>
      </c>
      <c r="Y1924" s="208" t="str">
        <f>IFERROR(VLOOKUP(X1924,'Tablas de calculos'!$AZ$4:$BE$11,5,FALSE),"")</f>
        <v/>
      </c>
      <c r="Z1924" s="208" t="str">
        <f>IFERROR(VLOOKUP(X1924,'Tablas de calculos'!$AZ$4:$BE$11,6,FALSE),"")</f>
        <v/>
      </c>
    </row>
    <row r="1925" spans="1:26" ht="45" x14ac:dyDescent="0.25">
      <c r="A1925" s="232" t="s">
        <v>112</v>
      </c>
      <c r="B1925" s="61">
        <v>57</v>
      </c>
      <c r="C1925" s="205" t="str">
        <f>+VLOOKUP(Tabla9[[#This Row],[Cod. Riesgo]],Tabla_Riesgos[[Número]:[Tipo de Riesgo]],6,FALSE)</f>
        <v>Operativo</v>
      </c>
      <c r="D1925" s="119" t="s">
        <v>66</v>
      </c>
      <c r="E1925" s="120" t="s">
        <v>67</v>
      </c>
      <c r="F1925" s="121"/>
      <c r="G1925" s="122" t="s">
        <v>295</v>
      </c>
      <c r="H1925" s="213"/>
      <c r="I1925" s="207"/>
      <c r="J1925" s="207"/>
      <c r="K1925" s="207"/>
      <c r="L1925" s="207"/>
      <c r="M1925" s="207"/>
      <c r="N1925" s="207"/>
      <c r="O1925" s="207"/>
      <c r="P1925" s="123">
        <f t="shared" ref="P1925:P1988" si="124">IFERROR(IF(I1925="Asignado",15,0)+IF(J1925="Adecuado",15,0)+IF(K1925="Oportuna",15,0)+IF(L1925="Prevenir",15,0)+IF(L1925="Detectar",10,0)+IF(M1925="Confiable",15,0)+IF(N1925="Se investigan y resuelven oportunamente",15,0)+IF(O1925="Completa",10,0)+IF(O1925="Incompleta",5,0),"")</f>
        <v>0</v>
      </c>
      <c r="Q1925" s="208" t="str">
        <f t="shared" ref="Q1925:Q1988" si="125">IF(P1925&lt;86,"Debil",IF(P1925&lt;96,"Moderado","Fuerte"))</f>
        <v>Debil</v>
      </c>
      <c r="R1925" s="207" t="s">
        <v>516</v>
      </c>
      <c r="S1925" s="224" t="str">
        <f t="shared" ref="S1925:S1988" si="126">_xlfn.CONCAT(Q1925,R1925)</f>
        <v>DebilFuerte</v>
      </c>
      <c r="T1925" s="224">
        <f>IFERROR(VLOOKUP(S1925,'Tablas de calculos'!$AU$16:$AV$24,2,FALSE),"")</f>
        <v>7</v>
      </c>
      <c r="U1925" s="208" t="str">
        <f>IFERROR(VLOOKUP(T1925,'Tablas de calculos'!$AV$16:$AY$24,4),"")</f>
        <v>Débil</v>
      </c>
      <c r="V1925" s="207" t="s">
        <v>576</v>
      </c>
      <c r="W1925" s="207" t="s">
        <v>578</v>
      </c>
      <c r="X1925" s="123" t="str">
        <f t="shared" ref="X1925:X1988" si="127">CONCATENATE(U1925,V1925,W1925)</f>
        <v>DébilNo disminuyeDirectamente</v>
      </c>
      <c r="Y1925" s="208" t="str">
        <f>IFERROR(VLOOKUP(X1925,'Tablas de calculos'!$AZ$4:$BE$11,5,FALSE),"")</f>
        <v/>
      </c>
      <c r="Z1925" s="208" t="str">
        <f>IFERROR(VLOOKUP(X1925,'Tablas de calculos'!$AZ$4:$BE$11,6,FALSE),"")</f>
        <v/>
      </c>
    </row>
    <row r="1926" spans="1:26" ht="105" x14ac:dyDescent="0.25">
      <c r="A1926" s="232" t="s">
        <v>112</v>
      </c>
      <c r="B1926" s="61">
        <v>58</v>
      </c>
      <c r="C1926" s="205" t="str">
        <f>+VLOOKUP(Tabla9[[#This Row],[Cod. Riesgo]],Tabla_Riesgos[[Número]:[Tipo de Riesgo]],6,FALSE)</f>
        <v>Operativo</v>
      </c>
      <c r="D1926" s="119" t="s">
        <v>66</v>
      </c>
      <c r="E1926" s="120" t="s">
        <v>68</v>
      </c>
      <c r="F1926" s="121"/>
      <c r="G1926" s="122" t="s">
        <v>296</v>
      </c>
      <c r="H1926" s="213"/>
      <c r="I1926" s="207"/>
      <c r="J1926" s="207"/>
      <c r="K1926" s="207"/>
      <c r="L1926" s="207"/>
      <c r="M1926" s="207"/>
      <c r="N1926" s="207"/>
      <c r="O1926" s="207"/>
      <c r="P1926" s="123">
        <f t="shared" si="124"/>
        <v>0</v>
      </c>
      <c r="Q1926" s="208" t="str">
        <f t="shared" si="125"/>
        <v>Debil</v>
      </c>
      <c r="R1926" s="207" t="s">
        <v>516</v>
      </c>
      <c r="S1926" s="224" t="str">
        <f t="shared" si="126"/>
        <v>DebilFuerte</v>
      </c>
      <c r="T1926" s="224">
        <f>IFERROR(VLOOKUP(S1926,'Tablas de calculos'!$AU$16:$AV$24,2,FALSE),"")</f>
        <v>7</v>
      </c>
      <c r="U1926" s="208" t="str">
        <f>IFERROR(VLOOKUP(T1926,'Tablas de calculos'!$AV$16:$AY$24,4),"")</f>
        <v>Débil</v>
      </c>
      <c r="V1926" s="207" t="s">
        <v>576</v>
      </c>
      <c r="W1926" s="207" t="s">
        <v>578</v>
      </c>
      <c r="X1926" s="123" t="str">
        <f t="shared" si="127"/>
        <v>DébilNo disminuyeDirectamente</v>
      </c>
      <c r="Y1926" s="208" t="str">
        <f>IFERROR(VLOOKUP(X1926,'Tablas de calculos'!$AZ$4:$BE$11,5,FALSE),"")</f>
        <v/>
      </c>
      <c r="Z1926" s="208" t="str">
        <f>IFERROR(VLOOKUP(X1926,'Tablas de calculos'!$AZ$4:$BE$11,6,FALSE),"")</f>
        <v/>
      </c>
    </row>
    <row r="1927" spans="1:26" ht="75" x14ac:dyDescent="0.25">
      <c r="A1927" s="232" t="s">
        <v>112</v>
      </c>
      <c r="B1927" s="61">
        <v>59</v>
      </c>
      <c r="C1927" s="205" t="str">
        <f>+VLOOKUP(Tabla9[[#This Row],[Cod. Riesgo]],Tabla_Riesgos[[Número]:[Tipo de Riesgo]],6,FALSE)</f>
        <v>Operativo</v>
      </c>
      <c r="D1927" s="119" t="s">
        <v>66</v>
      </c>
      <c r="E1927" s="120" t="s">
        <v>71</v>
      </c>
      <c r="F1927" s="121"/>
      <c r="G1927" s="122" t="s">
        <v>297</v>
      </c>
      <c r="H1927" s="213"/>
      <c r="I1927" s="207"/>
      <c r="J1927" s="207"/>
      <c r="K1927" s="207"/>
      <c r="L1927" s="207"/>
      <c r="M1927" s="207"/>
      <c r="N1927" s="207"/>
      <c r="O1927" s="207"/>
      <c r="P1927" s="123">
        <f t="shared" si="124"/>
        <v>0</v>
      </c>
      <c r="Q1927" s="208" t="str">
        <f t="shared" si="125"/>
        <v>Debil</v>
      </c>
      <c r="R1927" s="207" t="s">
        <v>516</v>
      </c>
      <c r="S1927" s="224" t="str">
        <f t="shared" si="126"/>
        <v>DebilFuerte</v>
      </c>
      <c r="T1927" s="224">
        <f>IFERROR(VLOOKUP(S1927,'Tablas de calculos'!$AU$16:$AV$24,2,FALSE),"")</f>
        <v>7</v>
      </c>
      <c r="U1927" s="208" t="str">
        <f>IFERROR(VLOOKUP(T1927,'Tablas de calculos'!$AV$16:$AY$24,4),"")</f>
        <v>Débil</v>
      </c>
      <c r="V1927" s="207" t="s">
        <v>576</v>
      </c>
      <c r="W1927" s="207" t="s">
        <v>578</v>
      </c>
      <c r="X1927" s="123" t="str">
        <f t="shared" si="127"/>
        <v>DébilNo disminuyeDirectamente</v>
      </c>
      <c r="Y1927" s="208" t="str">
        <f>IFERROR(VLOOKUP(X1927,'Tablas de calculos'!$AZ$4:$BE$11,5,FALSE),"")</f>
        <v/>
      </c>
      <c r="Z1927" s="208" t="str">
        <f>IFERROR(VLOOKUP(X1927,'Tablas de calculos'!$AZ$4:$BE$11,6,FALSE),"")</f>
        <v/>
      </c>
    </row>
    <row r="1928" spans="1:26" ht="45" x14ac:dyDescent="0.25">
      <c r="A1928" s="232" t="s">
        <v>112</v>
      </c>
      <c r="B1928" s="61">
        <v>59</v>
      </c>
      <c r="C1928" s="205" t="str">
        <f>+VLOOKUP(Tabla9[[#This Row],[Cod. Riesgo]],Tabla_Riesgos[[Número]:[Tipo de Riesgo]],6,FALSE)</f>
        <v>Operativo</v>
      </c>
      <c r="D1928" s="119" t="s">
        <v>66</v>
      </c>
      <c r="E1928" s="120" t="s">
        <v>71</v>
      </c>
      <c r="F1928" s="121"/>
      <c r="G1928" s="122" t="s">
        <v>298</v>
      </c>
      <c r="H1928" s="213"/>
      <c r="I1928" s="207"/>
      <c r="J1928" s="207"/>
      <c r="K1928" s="207"/>
      <c r="L1928" s="207"/>
      <c r="M1928" s="207"/>
      <c r="N1928" s="207"/>
      <c r="O1928" s="207"/>
      <c r="P1928" s="123">
        <f t="shared" si="124"/>
        <v>0</v>
      </c>
      <c r="Q1928" s="208" t="str">
        <f t="shared" si="125"/>
        <v>Debil</v>
      </c>
      <c r="R1928" s="207" t="s">
        <v>516</v>
      </c>
      <c r="S1928" s="224" t="str">
        <f t="shared" si="126"/>
        <v>DebilFuerte</v>
      </c>
      <c r="T1928" s="224">
        <f>IFERROR(VLOOKUP(S1928,'Tablas de calculos'!$AU$16:$AV$24,2,FALSE),"")</f>
        <v>7</v>
      </c>
      <c r="U1928" s="208" t="str">
        <f>IFERROR(VLOOKUP(T1928,'Tablas de calculos'!$AV$16:$AY$24,4),"")</f>
        <v>Débil</v>
      </c>
      <c r="V1928" s="207" t="s">
        <v>576</v>
      </c>
      <c r="W1928" s="207" t="s">
        <v>578</v>
      </c>
      <c r="X1928" s="123" t="str">
        <f t="shared" si="127"/>
        <v>DébilNo disminuyeDirectamente</v>
      </c>
      <c r="Y1928" s="208" t="str">
        <f>IFERROR(VLOOKUP(X1928,'Tablas de calculos'!$AZ$4:$BE$11,5,FALSE),"")</f>
        <v/>
      </c>
      <c r="Z1928" s="208" t="str">
        <f>IFERROR(VLOOKUP(X1928,'Tablas de calculos'!$AZ$4:$BE$11,6,FALSE),"")</f>
        <v/>
      </c>
    </row>
    <row r="1929" spans="1:26" ht="105" x14ac:dyDescent="0.25">
      <c r="A1929" s="232" t="s">
        <v>112</v>
      </c>
      <c r="B1929" s="61">
        <v>59</v>
      </c>
      <c r="C1929" s="205" t="str">
        <f>+VLOOKUP(Tabla9[[#This Row],[Cod. Riesgo]],Tabla_Riesgos[[Número]:[Tipo de Riesgo]],6,FALSE)</f>
        <v>Operativo</v>
      </c>
      <c r="D1929" s="119" t="s">
        <v>66</v>
      </c>
      <c r="E1929" s="120" t="s">
        <v>71</v>
      </c>
      <c r="F1929" s="121"/>
      <c r="G1929" s="122" t="s">
        <v>299</v>
      </c>
      <c r="H1929" s="213"/>
      <c r="I1929" s="207"/>
      <c r="J1929" s="207"/>
      <c r="K1929" s="207"/>
      <c r="L1929" s="207"/>
      <c r="M1929" s="207"/>
      <c r="N1929" s="207"/>
      <c r="O1929" s="207"/>
      <c r="P1929" s="123">
        <f t="shared" si="124"/>
        <v>0</v>
      </c>
      <c r="Q1929" s="208" t="str">
        <f t="shared" si="125"/>
        <v>Debil</v>
      </c>
      <c r="R1929" s="207" t="s">
        <v>516</v>
      </c>
      <c r="S1929" s="224" t="str">
        <f t="shared" si="126"/>
        <v>DebilFuerte</v>
      </c>
      <c r="T1929" s="224">
        <f>IFERROR(VLOOKUP(S1929,'Tablas de calculos'!$AU$16:$AV$24,2,FALSE),"")</f>
        <v>7</v>
      </c>
      <c r="U1929" s="208" t="str">
        <f>IFERROR(VLOOKUP(T1929,'Tablas de calculos'!$AV$16:$AY$24,4),"")</f>
        <v>Débil</v>
      </c>
      <c r="V1929" s="207" t="s">
        <v>576</v>
      </c>
      <c r="W1929" s="207" t="s">
        <v>578</v>
      </c>
      <c r="X1929" s="123" t="str">
        <f t="shared" si="127"/>
        <v>DébilNo disminuyeDirectamente</v>
      </c>
      <c r="Y1929" s="208" t="str">
        <f>IFERROR(VLOOKUP(X1929,'Tablas de calculos'!$AZ$4:$BE$11,5,FALSE),"")</f>
        <v/>
      </c>
      <c r="Z1929" s="208" t="str">
        <f>IFERROR(VLOOKUP(X1929,'Tablas de calculos'!$AZ$4:$BE$11,6,FALSE),"")</f>
        <v/>
      </c>
    </row>
    <row r="1930" spans="1:26" ht="45" x14ac:dyDescent="0.25">
      <c r="A1930" s="232" t="s">
        <v>112</v>
      </c>
      <c r="B1930" s="61">
        <v>60</v>
      </c>
      <c r="C1930" s="205" t="str">
        <f>+VLOOKUP(Tabla9[[#This Row],[Cod. Riesgo]],Tabla_Riesgos[[Número]:[Tipo de Riesgo]],6,FALSE)</f>
        <v>Operativo</v>
      </c>
      <c r="D1930" s="119" t="s">
        <v>66</v>
      </c>
      <c r="E1930" s="120" t="s">
        <v>72</v>
      </c>
      <c r="F1930" s="121"/>
      <c r="G1930" s="122" t="s">
        <v>300</v>
      </c>
      <c r="H1930" s="213"/>
      <c r="I1930" s="207"/>
      <c r="J1930" s="207"/>
      <c r="K1930" s="207"/>
      <c r="L1930" s="207"/>
      <c r="M1930" s="207"/>
      <c r="N1930" s="207"/>
      <c r="O1930" s="207"/>
      <c r="P1930" s="123">
        <f t="shared" si="124"/>
        <v>0</v>
      </c>
      <c r="Q1930" s="208" t="str">
        <f t="shared" si="125"/>
        <v>Debil</v>
      </c>
      <c r="R1930" s="207" t="s">
        <v>516</v>
      </c>
      <c r="S1930" s="224" t="str">
        <f t="shared" si="126"/>
        <v>DebilFuerte</v>
      </c>
      <c r="T1930" s="224">
        <f>IFERROR(VLOOKUP(S1930,'Tablas de calculos'!$AU$16:$AV$24,2,FALSE),"")</f>
        <v>7</v>
      </c>
      <c r="U1930" s="208" t="str">
        <f>IFERROR(VLOOKUP(T1930,'Tablas de calculos'!$AV$16:$AY$24,4),"")</f>
        <v>Débil</v>
      </c>
      <c r="V1930" s="207" t="s">
        <v>576</v>
      </c>
      <c r="W1930" s="207" t="s">
        <v>578</v>
      </c>
      <c r="X1930" s="123" t="str">
        <f t="shared" si="127"/>
        <v>DébilNo disminuyeDirectamente</v>
      </c>
      <c r="Y1930" s="208" t="str">
        <f>IFERROR(VLOOKUP(X1930,'Tablas de calculos'!$AZ$4:$BE$11,5,FALSE),"")</f>
        <v/>
      </c>
      <c r="Z1930" s="208" t="str">
        <f>IFERROR(VLOOKUP(X1930,'Tablas de calculos'!$AZ$4:$BE$11,6,FALSE),"")</f>
        <v/>
      </c>
    </row>
    <row r="1931" spans="1:26" ht="60" x14ac:dyDescent="0.25">
      <c r="A1931" s="232" t="s">
        <v>112</v>
      </c>
      <c r="B1931" s="61">
        <v>61</v>
      </c>
      <c r="C1931" s="205" t="str">
        <f>+VLOOKUP(Tabla9[[#This Row],[Cod. Riesgo]],Tabla_Riesgos[[Número]:[Tipo de Riesgo]],6,FALSE)</f>
        <v>Operativo</v>
      </c>
      <c r="D1931" s="119" t="s">
        <v>101</v>
      </c>
      <c r="E1931" s="120" t="s">
        <v>674</v>
      </c>
      <c r="F1931" s="121"/>
      <c r="G1931" s="122" t="s">
        <v>301</v>
      </c>
      <c r="H1931" s="213"/>
      <c r="I1931" s="207"/>
      <c r="J1931" s="207"/>
      <c r="K1931" s="207"/>
      <c r="L1931" s="207"/>
      <c r="M1931" s="207"/>
      <c r="N1931" s="207"/>
      <c r="O1931" s="207"/>
      <c r="P1931" s="123">
        <f t="shared" si="124"/>
        <v>0</v>
      </c>
      <c r="Q1931" s="208" t="str">
        <f t="shared" si="125"/>
        <v>Debil</v>
      </c>
      <c r="R1931" s="207" t="s">
        <v>516</v>
      </c>
      <c r="S1931" s="224" t="str">
        <f t="shared" si="126"/>
        <v>DebilFuerte</v>
      </c>
      <c r="T1931" s="224">
        <f>IFERROR(VLOOKUP(S1931,'Tablas de calculos'!$AU$16:$AV$24,2,FALSE),"")</f>
        <v>7</v>
      </c>
      <c r="U1931" s="208" t="str">
        <f>IFERROR(VLOOKUP(T1931,'Tablas de calculos'!$AV$16:$AY$24,4),"")</f>
        <v>Débil</v>
      </c>
      <c r="V1931" s="207" t="s">
        <v>576</v>
      </c>
      <c r="W1931" s="207" t="s">
        <v>578</v>
      </c>
      <c r="X1931" s="123" t="str">
        <f t="shared" si="127"/>
        <v>DébilNo disminuyeDirectamente</v>
      </c>
      <c r="Y1931" s="208" t="str">
        <f>IFERROR(VLOOKUP(X1931,'Tablas de calculos'!$AZ$4:$BE$11,5,FALSE),"")</f>
        <v/>
      </c>
      <c r="Z1931" s="208" t="str">
        <f>IFERROR(VLOOKUP(X1931,'Tablas de calculos'!$AZ$4:$BE$11,6,FALSE),"")</f>
        <v/>
      </c>
    </row>
    <row r="1932" spans="1:26" ht="105" x14ac:dyDescent="0.25">
      <c r="A1932" s="232" t="s">
        <v>112</v>
      </c>
      <c r="B1932" s="61">
        <v>61</v>
      </c>
      <c r="C1932" s="205" t="str">
        <f>+VLOOKUP(Tabla9[[#This Row],[Cod. Riesgo]],Tabla_Riesgos[[Número]:[Tipo de Riesgo]],6,FALSE)</f>
        <v>Operativo</v>
      </c>
      <c r="D1932" s="119" t="s">
        <v>101</v>
      </c>
      <c r="E1932" s="120" t="s">
        <v>674</v>
      </c>
      <c r="F1932" s="121"/>
      <c r="G1932" s="122" t="s">
        <v>302</v>
      </c>
      <c r="H1932" s="213"/>
      <c r="I1932" s="207"/>
      <c r="J1932" s="207"/>
      <c r="K1932" s="207"/>
      <c r="L1932" s="207"/>
      <c r="M1932" s="207"/>
      <c r="N1932" s="207"/>
      <c r="O1932" s="207"/>
      <c r="P1932" s="123">
        <f t="shared" si="124"/>
        <v>0</v>
      </c>
      <c r="Q1932" s="208" t="str">
        <f t="shared" si="125"/>
        <v>Debil</v>
      </c>
      <c r="R1932" s="207" t="s">
        <v>516</v>
      </c>
      <c r="S1932" s="224" t="str">
        <f t="shared" si="126"/>
        <v>DebilFuerte</v>
      </c>
      <c r="T1932" s="224">
        <f>IFERROR(VLOOKUP(S1932,'Tablas de calculos'!$AU$16:$AV$24,2,FALSE),"")</f>
        <v>7</v>
      </c>
      <c r="U1932" s="208" t="str">
        <f>IFERROR(VLOOKUP(T1932,'Tablas de calculos'!$AV$16:$AY$24,4),"")</f>
        <v>Débil</v>
      </c>
      <c r="V1932" s="207" t="s">
        <v>576</v>
      </c>
      <c r="W1932" s="207" t="s">
        <v>578</v>
      </c>
      <c r="X1932" s="123" t="str">
        <f t="shared" si="127"/>
        <v>DébilNo disminuyeDirectamente</v>
      </c>
      <c r="Y1932" s="208" t="str">
        <f>IFERROR(VLOOKUP(X1932,'Tablas de calculos'!$AZ$4:$BE$11,5,FALSE),"")</f>
        <v/>
      </c>
      <c r="Z1932" s="208" t="str">
        <f>IFERROR(VLOOKUP(X1932,'Tablas de calculos'!$AZ$4:$BE$11,6,FALSE),"")</f>
        <v/>
      </c>
    </row>
    <row r="1933" spans="1:26" ht="75" x14ac:dyDescent="0.25">
      <c r="A1933" s="232" t="s">
        <v>112</v>
      </c>
      <c r="B1933" s="61">
        <v>61</v>
      </c>
      <c r="C1933" s="205" t="str">
        <f>+VLOOKUP(Tabla9[[#This Row],[Cod. Riesgo]],Tabla_Riesgos[[Número]:[Tipo de Riesgo]],6,FALSE)</f>
        <v>Operativo</v>
      </c>
      <c r="D1933" s="119" t="s">
        <v>101</v>
      </c>
      <c r="E1933" s="120" t="s">
        <v>674</v>
      </c>
      <c r="F1933" s="121"/>
      <c r="G1933" s="122" t="s">
        <v>303</v>
      </c>
      <c r="H1933" s="213"/>
      <c r="I1933" s="207"/>
      <c r="J1933" s="207"/>
      <c r="K1933" s="207"/>
      <c r="L1933" s="207"/>
      <c r="M1933" s="207"/>
      <c r="N1933" s="207"/>
      <c r="O1933" s="207"/>
      <c r="P1933" s="123">
        <f t="shared" si="124"/>
        <v>0</v>
      </c>
      <c r="Q1933" s="208" t="str">
        <f t="shared" si="125"/>
        <v>Debil</v>
      </c>
      <c r="R1933" s="207" t="s">
        <v>516</v>
      </c>
      <c r="S1933" s="224" t="str">
        <f t="shared" si="126"/>
        <v>DebilFuerte</v>
      </c>
      <c r="T1933" s="224">
        <f>IFERROR(VLOOKUP(S1933,'Tablas de calculos'!$AU$16:$AV$24,2,FALSE),"")</f>
        <v>7</v>
      </c>
      <c r="U1933" s="208" t="str">
        <f>IFERROR(VLOOKUP(T1933,'Tablas de calculos'!$AV$16:$AY$24,4),"")</f>
        <v>Débil</v>
      </c>
      <c r="V1933" s="207" t="s">
        <v>576</v>
      </c>
      <c r="W1933" s="207" t="s">
        <v>578</v>
      </c>
      <c r="X1933" s="123" t="str">
        <f t="shared" si="127"/>
        <v>DébilNo disminuyeDirectamente</v>
      </c>
      <c r="Y1933" s="208" t="str">
        <f>IFERROR(VLOOKUP(X1933,'Tablas de calculos'!$AZ$4:$BE$11,5,FALSE),"")</f>
        <v/>
      </c>
      <c r="Z1933" s="208" t="str">
        <f>IFERROR(VLOOKUP(X1933,'Tablas de calculos'!$AZ$4:$BE$11,6,FALSE),"")</f>
        <v/>
      </c>
    </row>
    <row r="1934" spans="1:26" ht="30" x14ac:dyDescent="0.25">
      <c r="A1934" s="232" t="s">
        <v>112</v>
      </c>
      <c r="B1934" s="61">
        <v>62</v>
      </c>
      <c r="C1934" s="205" t="str">
        <f>+VLOOKUP(Tabla9[[#This Row],[Cod. Riesgo]],Tabla_Riesgos[[Número]:[Tipo de Riesgo]],6,FALSE)</f>
        <v>Operativo</v>
      </c>
      <c r="D1934" s="119" t="s">
        <v>101</v>
      </c>
      <c r="E1934" s="120" t="s">
        <v>675</v>
      </c>
      <c r="F1934" s="121"/>
      <c r="G1934" s="122" t="s">
        <v>304</v>
      </c>
      <c r="H1934" s="213"/>
      <c r="I1934" s="207"/>
      <c r="J1934" s="207"/>
      <c r="K1934" s="207"/>
      <c r="L1934" s="207"/>
      <c r="M1934" s="207"/>
      <c r="N1934" s="207"/>
      <c r="O1934" s="207"/>
      <c r="P1934" s="123">
        <f t="shared" si="124"/>
        <v>0</v>
      </c>
      <c r="Q1934" s="208" t="str">
        <f t="shared" si="125"/>
        <v>Debil</v>
      </c>
      <c r="R1934" s="207" t="s">
        <v>516</v>
      </c>
      <c r="S1934" s="224" t="str">
        <f t="shared" si="126"/>
        <v>DebilFuerte</v>
      </c>
      <c r="T1934" s="224">
        <f>IFERROR(VLOOKUP(S1934,'Tablas de calculos'!$AU$16:$AV$24,2,FALSE),"")</f>
        <v>7</v>
      </c>
      <c r="U1934" s="208" t="str">
        <f>IFERROR(VLOOKUP(T1934,'Tablas de calculos'!$AV$16:$AY$24,4),"")</f>
        <v>Débil</v>
      </c>
      <c r="V1934" s="207" t="s">
        <v>576</v>
      </c>
      <c r="W1934" s="207" t="s">
        <v>578</v>
      </c>
      <c r="X1934" s="123" t="str">
        <f t="shared" si="127"/>
        <v>DébilNo disminuyeDirectamente</v>
      </c>
      <c r="Y1934" s="208" t="str">
        <f>IFERROR(VLOOKUP(X1934,'Tablas de calculos'!$AZ$4:$BE$11,5,FALSE),"")</f>
        <v/>
      </c>
      <c r="Z1934" s="208" t="str">
        <f>IFERROR(VLOOKUP(X1934,'Tablas de calculos'!$AZ$4:$BE$11,6,FALSE),"")</f>
        <v/>
      </c>
    </row>
    <row r="1935" spans="1:26" ht="45" x14ac:dyDescent="0.25">
      <c r="A1935" s="232" t="s">
        <v>112</v>
      </c>
      <c r="B1935" s="61">
        <v>63</v>
      </c>
      <c r="C1935" s="205" t="str">
        <f>+VLOOKUP(Tabla9[[#This Row],[Cod. Riesgo]],Tabla_Riesgos[[Número]:[Tipo de Riesgo]],6,FALSE)</f>
        <v>Operativo</v>
      </c>
      <c r="D1935" s="119" t="s">
        <v>101</v>
      </c>
      <c r="E1935" s="120" t="s">
        <v>73</v>
      </c>
      <c r="F1935" s="121"/>
      <c r="G1935" s="122" t="s">
        <v>305</v>
      </c>
      <c r="H1935" s="213"/>
      <c r="I1935" s="207"/>
      <c r="J1935" s="207"/>
      <c r="K1935" s="207"/>
      <c r="L1935" s="207"/>
      <c r="M1935" s="207"/>
      <c r="N1935" s="207"/>
      <c r="O1935" s="207"/>
      <c r="P1935" s="123">
        <f t="shared" si="124"/>
        <v>0</v>
      </c>
      <c r="Q1935" s="208" t="str">
        <f t="shared" si="125"/>
        <v>Debil</v>
      </c>
      <c r="R1935" s="207" t="s">
        <v>516</v>
      </c>
      <c r="S1935" s="224" t="str">
        <f t="shared" si="126"/>
        <v>DebilFuerte</v>
      </c>
      <c r="T1935" s="224">
        <f>IFERROR(VLOOKUP(S1935,'Tablas de calculos'!$AU$16:$AV$24,2,FALSE),"")</f>
        <v>7</v>
      </c>
      <c r="U1935" s="208" t="str">
        <f>IFERROR(VLOOKUP(T1935,'Tablas de calculos'!$AV$16:$AY$24,4),"")</f>
        <v>Débil</v>
      </c>
      <c r="V1935" s="207" t="s">
        <v>576</v>
      </c>
      <c r="W1935" s="207" t="s">
        <v>578</v>
      </c>
      <c r="X1935" s="123" t="str">
        <f t="shared" si="127"/>
        <v>DébilNo disminuyeDirectamente</v>
      </c>
      <c r="Y1935" s="208" t="str">
        <f>IFERROR(VLOOKUP(X1935,'Tablas de calculos'!$AZ$4:$BE$11,5,FALSE),"")</f>
        <v/>
      </c>
      <c r="Z1935" s="208" t="str">
        <f>IFERROR(VLOOKUP(X1935,'Tablas de calculos'!$AZ$4:$BE$11,6,FALSE),"")</f>
        <v/>
      </c>
    </row>
    <row r="1936" spans="1:26" ht="60" x14ac:dyDescent="0.25">
      <c r="A1936" s="232" t="s">
        <v>112</v>
      </c>
      <c r="B1936" s="61">
        <v>64</v>
      </c>
      <c r="C1936" s="205" t="str">
        <f>+VLOOKUP(Tabla9[[#This Row],[Cod. Riesgo]],Tabla_Riesgos[[Número]:[Tipo de Riesgo]],6,FALSE)</f>
        <v>Operativo</v>
      </c>
      <c r="D1936" s="119" t="s">
        <v>76</v>
      </c>
      <c r="E1936" s="120" t="s">
        <v>77</v>
      </c>
      <c r="F1936" s="121"/>
      <c r="G1936" s="122" t="s">
        <v>306</v>
      </c>
      <c r="H1936" s="213"/>
      <c r="I1936" s="207"/>
      <c r="J1936" s="207"/>
      <c r="K1936" s="207"/>
      <c r="L1936" s="207"/>
      <c r="M1936" s="207"/>
      <c r="N1936" s="207"/>
      <c r="O1936" s="207"/>
      <c r="P1936" s="123">
        <f t="shared" si="124"/>
        <v>0</v>
      </c>
      <c r="Q1936" s="208" t="str">
        <f t="shared" si="125"/>
        <v>Debil</v>
      </c>
      <c r="R1936" s="207" t="s">
        <v>516</v>
      </c>
      <c r="S1936" s="224" t="str">
        <f t="shared" si="126"/>
        <v>DebilFuerte</v>
      </c>
      <c r="T1936" s="224">
        <f>IFERROR(VLOOKUP(S1936,'Tablas de calculos'!$AU$16:$AV$24,2,FALSE),"")</f>
        <v>7</v>
      </c>
      <c r="U1936" s="208" t="str">
        <f>IFERROR(VLOOKUP(T1936,'Tablas de calculos'!$AV$16:$AY$24,4),"")</f>
        <v>Débil</v>
      </c>
      <c r="V1936" s="207" t="s">
        <v>576</v>
      </c>
      <c r="W1936" s="207" t="s">
        <v>578</v>
      </c>
      <c r="X1936" s="123" t="str">
        <f t="shared" si="127"/>
        <v>DébilNo disminuyeDirectamente</v>
      </c>
      <c r="Y1936" s="208" t="str">
        <f>IFERROR(VLOOKUP(X1936,'Tablas de calculos'!$AZ$4:$BE$11,5,FALSE),"")</f>
        <v/>
      </c>
      <c r="Z1936" s="208" t="str">
        <f>IFERROR(VLOOKUP(X1936,'Tablas de calculos'!$AZ$4:$BE$11,6,FALSE),"")</f>
        <v/>
      </c>
    </row>
    <row r="1937" spans="1:26" ht="75" x14ac:dyDescent="0.25">
      <c r="A1937" s="232" t="s">
        <v>112</v>
      </c>
      <c r="B1937" s="61">
        <v>65</v>
      </c>
      <c r="C1937" s="205" t="str">
        <f>+VLOOKUP(Tabla9[[#This Row],[Cod. Riesgo]],Tabla_Riesgos[[Número]:[Tipo de Riesgo]],6,FALSE)</f>
        <v>Operativo</v>
      </c>
      <c r="D1937" s="119" t="s">
        <v>76</v>
      </c>
      <c r="E1937" s="120" t="s">
        <v>78</v>
      </c>
      <c r="F1937" s="121"/>
      <c r="G1937" s="122" t="s">
        <v>307</v>
      </c>
      <c r="H1937" s="213"/>
      <c r="I1937" s="207"/>
      <c r="J1937" s="207"/>
      <c r="K1937" s="207"/>
      <c r="L1937" s="207"/>
      <c r="M1937" s="207"/>
      <c r="N1937" s="207"/>
      <c r="O1937" s="207"/>
      <c r="P1937" s="123">
        <f t="shared" si="124"/>
        <v>0</v>
      </c>
      <c r="Q1937" s="208" t="str">
        <f t="shared" si="125"/>
        <v>Debil</v>
      </c>
      <c r="R1937" s="207" t="s">
        <v>516</v>
      </c>
      <c r="S1937" s="224" t="str">
        <f t="shared" si="126"/>
        <v>DebilFuerte</v>
      </c>
      <c r="T1937" s="224">
        <f>IFERROR(VLOOKUP(S1937,'Tablas de calculos'!$AU$16:$AV$24,2,FALSE),"")</f>
        <v>7</v>
      </c>
      <c r="U1937" s="208" t="str">
        <f>IFERROR(VLOOKUP(T1937,'Tablas de calculos'!$AV$16:$AY$24,4),"")</f>
        <v>Débil</v>
      </c>
      <c r="V1937" s="207" t="s">
        <v>576</v>
      </c>
      <c r="W1937" s="207" t="s">
        <v>578</v>
      </c>
      <c r="X1937" s="123" t="str">
        <f t="shared" si="127"/>
        <v>DébilNo disminuyeDirectamente</v>
      </c>
      <c r="Y1937" s="208" t="str">
        <f>IFERROR(VLOOKUP(X1937,'Tablas de calculos'!$AZ$4:$BE$11,5,FALSE),"")</f>
        <v/>
      </c>
      <c r="Z1937" s="208" t="str">
        <f>IFERROR(VLOOKUP(X1937,'Tablas de calculos'!$AZ$4:$BE$11,6,FALSE),"")</f>
        <v/>
      </c>
    </row>
    <row r="1938" spans="1:26" ht="75" x14ac:dyDescent="0.25">
      <c r="A1938" s="232" t="s">
        <v>112</v>
      </c>
      <c r="B1938" s="61">
        <v>65</v>
      </c>
      <c r="C1938" s="205" t="str">
        <f>+VLOOKUP(Tabla9[[#This Row],[Cod. Riesgo]],Tabla_Riesgos[[Número]:[Tipo de Riesgo]],6,FALSE)</f>
        <v>Operativo</v>
      </c>
      <c r="D1938" s="119" t="s">
        <v>76</v>
      </c>
      <c r="E1938" s="120" t="s">
        <v>78</v>
      </c>
      <c r="F1938" s="121"/>
      <c r="G1938" s="122" t="s">
        <v>308</v>
      </c>
      <c r="H1938" s="213"/>
      <c r="I1938" s="207"/>
      <c r="J1938" s="207"/>
      <c r="K1938" s="207"/>
      <c r="L1938" s="207"/>
      <c r="M1938" s="207"/>
      <c r="N1938" s="207"/>
      <c r="O1938" s="207"/>
      <c r="P1938" s="123">
        <f t="shared" si="124"/>
        <v>0</v>
      </c>
      <c r="Q1938" s="208" t="str">
        <f t="shared" si="125"/>
        <v>Debil</v>
      </c>
      <c r="R1938" s="207" t="s">
        <v>516</v>
      </c>
      <c r="S1938" s="224" t="str">
        <f t="shared" si="126"/>
        <v>DebilFuerte</v>
      </c>
      <c r="T1938" s="224">
        <f>IFERROR(VLOOKUP(S1938,'Tablas de calculos'!$AU$16:$AV$24,2,FALSE),"")</f>
        <v>7</v>
      </c>
      <c r="U1938" s="208" t="str">
        <f>IFERROR(VLOOKUP(T1938,'Tablas de calculos'!$AV$16:$AY$24,4),"")</f>
        <v>Débil</v>
      </c>
      <c r="V1938" s="207" t="s">
        <v>576</v>
      </c>
      <c r="W1938" s="207" t="s">
        <v>578</v>
      </c>
      <c r="X1938" s="123" t="str">
        <f t="shared" si="127"/>
        <v>DébilNo disminuyeDirectamente</v>
      </c>
      <c r="Y1938" s="208" t="str">
        <f>IFERROR(VLOOKUP(X1938,'Tablas de calculos'!$AZ$4:$BE$11,5,FALSE),"")</f>
        <v/>
      </c>
      <c r="Z1938" s="208" t="str">
        <f>IFERROR(VLOOKUP(X1938,'Tablas de calculos'!$AZ$4:$BE$11,6,FALSE),"")</f>
        <v/>
      </c>
    </row>
    <row r="1939" spans="1:26" ht="60" x14ac:dyDescent="0.25">
      <c r="A1939" s="232" t="s">
        <v>112</v>
      </c>
      <c r="B1939" s="61">
        <v>65</v>
      </c>
      <c r="C1939" s="205" t="str">
        <f>+VLOOKUP(Tabla9[[#This Row],[Cod. Riesgo]],Tabla_Riesgos[[Número]:[Tipo de Riesgo]],6,FALSE)</f>
        <v>Operativo</v>
      </c>
      <c r="D1939" s="119" t="s">
        <v>76</v>
      </c>
      <c r="E1939" s="120" t="s">
        <v>78</v>
      </c>
      <c r="F1939" s="121"/>
      <c r="G1939" s="122" t="s">
        <v>309</v>
      </c>
      <c r="H1939" s="213"/>
      <c r="I1939" s="207"/>
      <c r="J1939" s="207"/>
      <c r="K1939" s="207"/>
      <c r="L1939" s="207"/>
      <c r="M1939" s="207"/>
      <c r="N1939" s="207"/>
      <c r="O1939" s="207"/>
      <c r="P1939" s="123">
        <f t="shared" si="124"/>
        <v>0</v>
      </c>
      <c r="Q1939" s="208" t="str">
        <f t="shared" si="125"/>
        <v>Debil</v>
      </c>
      <c r="R1939" s="207" t="s">
        <v>516</v>
      </c>
      <c r="S1939" s="224" t="str">
        <f t="shared" si="126"/>
        <v>DebilFuerte</v>
      </c>
      <c r="T1939" s="224">
        <f>IFERROR(VLOOKUP(S1939,'Tablas de calculos'!$AU$16:$AV$24,2,FALSE),"")</f>
        <v>7</v>
      </c>
      <c r="U1939" s="208" t="str">
        <f>IFERROR(VLOOKUP(T1939,'Tablas de calculos'!$AV$16:$AY$24,4),"")</f>
        <v>Débil</v>
      </c>
      <c r="V1939" s="207" t="s">
        <v>576</v>
      </c>
      <c r="W1939" s="207" t="s">
        <v>578</v>
      </c>
      <c r="X1939" s="123" t="str">
        <f t="shared" si="127"/>
        <v>DébilNo disminuyeDirectamente</v>
      </c>
      <c r="Y1939" s="208" t="str">
        <f>IFERROR(VLOOKUP(X1939,'Tablas de calculos'!$AZ$4:$BE$11,5,FALSE),"")</f>
        <v/>
      </c>
      <c r="Z1939" s="208" t="str">
        <f>IFERROR(VLOOKUP(X1939,'Tablas de calculos'!$AZ$4:$BE$11,6,FALSE),"")</f>
        <v/>
      </c>
    </row>
    <row r="1940" spans="1:26" ht="60" x14ac:dyDescent="0.25">
      <c r="A1940" s="232" t="s">
        <v>112</v>
      </c>
      <c r="B1940" s="61">
        <v>66</v>
      </c>
      <c r="C1940" s="205" t="str">
        <f>+VLOOKUP(Tabla9[[#This Row],[Cod. Riesgo]],Tabla_Riesgos[[Número]:[Tipo de Riesgo]],6,FALSE)</f>
        <v>Operativo</v>
      </c>
      <c r="D1940" s="119" t="s">
        <v>76</v>
      </c>
      <c r="E1940" s="120" t="s">
        <v>79</v>
      </c>
      <c r="F1940" s="121"/>
      <c r="G1940" s="122" t="s">
        <v>310</v>
      </c>
      <c r="H1940" s="213"/>
      <c r="I1940" s="207"/>
      <c r="J1940" s="207"/>
      <c r="K1940" s="207"/>
      <c r="L1940" s="207"/>
      <c r="M1940" s="207"/>
      <c r="N1940" s="207"/>
      <c r="O1940" s="207"/>
      <c r="P1940" s="123">
        <f t="shared" si="124"/>
        <v>0</v>
      </c>
      <c r="Q1940" s="208" t="str">
        <f t="shared" si="125"/>
        <v>Debil</v>
      </c>
      <c r="R1940" s="207" t="s">
        <v>516</v>
      </c>
      <c r="S1940" s="224" t="str">
        <f t="shared" si="126"/>
        <v>DebilFuerte</v>
      </c>
      <c r="T1940" s="224">
        <f>IFERROR(VLOOKUP(S1940,'Tablas de calculos'!$AU$16:$AV$24,2,FALSE),"")</f>
        <v>7</v>
      </c>
      <c r="U1940" s="208" t="str">
        <f>IFERROR(VLOOKUP(T1940,'Tablas de calculos'!$AV$16:$AY$24,4),"")</f>
        <v>Débil</v>
      </c>
      <c r="V1940" s="207" t="s">
        <v>576</v>
      </c>
      <c r="W1940" s="207" t="s">
        <v>578</v>
      </c>
      <c r="X1940" s="123" t="str">
        <f t="shared" si="127"/>
        <v>DébilNo disminuyeDirectamente</v>
      </c>
      <c r="Y1940" s="208" t="str">
        <f>IFERROR(VLOOKUP(X1940,'Tablas de calculos'!$AZ$4:$BE$11,5,FALSE),"")</f>
        <v/>
      </c>
      <c r="Z1940" s="208" t="str">
        <f>IFERROR(VLOOKUP(X1940,'Tablas de calculos'!$AZ$4:$BE$11,6,FALSE),"")</f>
        <v/>
      </c>
    </row>
    <row r="1941" spans="1:26" ht="105" x14ac:dyDescent="0.25">
      <c r="A1941" s="232" t="s">
        <v>112</v>
      </c>
      <c r="B1941" s="61">
        <v>67</v>
      </c>
      <c r="C1941" s="205" t="str">
        <f>+VLOOKUP(Tabla9[[#This Row],[Cod. Riesgo]],Tabla_Riesgos[[Número]:[Tipo de Riesgo]],6,FALSE)</f>
        <v>Seguridad de la Información</v>
      </c>
      <c r="D1941" s="119" t="s">
        <v>676</v>
      </c>
      <c r="E1941" s="120" t="s">
        <v>677</v>
      </c>
      <c r="F1941" s="121"/>
      <c r="G1941" s="122" t="s">
        <v>312</v>
      </c>
      <c r="H1941" s="213"/>
      <c r="I1941" s="207"/>
      <c r="J1941" s="207"/>
      <c r="K1941" s="207"/>
      <c r="L1941" s="207"/>
      <c r="M1941" s="207"/>
      <c r="N1941" s="207"/>
      <c r="O1941" s="207"/>
      <c r="P1941" s="123">
        <f t="shared" si="124"/>
        <v>0</v>
      </c>
      <c r="Q1941" s="208" t="str">
        <f t="shared" si="125"/>
        <v>Debil</v>
      </c>
      <c r="R1941" s="207" t="s">
        <v>516</v>
      </c>
      <c r="S1941" s="224" t="str">
        <f t="shared" si="126"/>
        <v>DebilFuerte</v>
      </c>
      <c r="T1941" s="224">
        <f>IFERROR(VLOOKUP(S1941,'Tablas de calculos'!$AU$16:$AV$24,2,FALSE),"")</f>
        <v>7</v>
      </c>
      <c r="U1941" s="208" t="str">
        <f>IFERROR(VLOOKUP(T1941,'Tablas de calculos'!$AV$16:$AY$24,4),"")</f>
        <v>Débil</v>
      </c>
      <c r="V1941" s="207" t="s">
        <v>576</v>
      </c>
      <c r="W1941" s="207" t="s">
        <v>578</v>
      </c>
      <c r="X1941" s="123" t="str">
        <f t="shared" si="127"/>
        <v>DébilNo disminuyeDirectamente</v>
      </c>
      <c r="Y1941" s="208" t="str">
        <f>IFERROR(VLOOKUP(X1941,'Tablas de calculos'!$AZ$4:$BE$11,5,FALSE),"")</f>
        <v/>
      </c>
      <c r="Z1941" s="208" t="str">
        <f>IFERROR(VLOOKUP(X1941,'Tablas de calculos'!$AZ$4:$BE$11,6,FALSE),"")</f>
        <v/>
      </c>
    </row>
    <row r="1942" spans="1:26" ht="60" x14ac:dyDescent="0.25">
      <c r="A1942" s="232" t="s">
        <v>112</v>
      </c>
      <c r="B1942" s="61">
        <v>67</v>
      </c>
      <c r="C1942" s="205" t="str">
        <f>+VLOOKUP(Tabla9[[#This Row],[Cod. Riesgo]],Tabla_Riesgos[[Número]:[Tipo de Riesgo]],6,FALSE)</f>
        <v>Seguridad de la Información</v>
      </c>
      <c r="D1942" s="119" t="s">
        <v>676</v>
      </c>
      <c r="E1942" s="120" t="s">
        <v>677</v>
      </c>
      <c r="F1942" s="121"/>
      <c r="G1942" s="122" t="s">
        <v>314</v>
      </c>
      <c r="H1942" s="213"/>
      <c r="I1942" s="207"/>
      <c r="J1942" s="207"/>
      <c r="K1942" s="207"/>
      <c r="L1942" s="207"/>
      <c r="M1942" s="207"/>
      <c r="N1942" s="207"/>
      <c r="O1942" s="207"/>
      <c r="P1942" s="123">
        <f t="shared" si="124"/>
        <v>0</v>
      </c>
      <c r="Q1942" s="208" t="str">
        <f t="shared" si="125"/>
        <v>Debil</v>
      </c>
      <c r="R1942" s="207" t="s">
        <v>516</v>
      </c>
      <c r="S1942" s="224" t="str">
        <f t="shared" si="126"/>
        <v>DebilFuerte</v>
      </c>
      <c r="T1942" s="224">
        <f>IFERROR(VLOOKUP(S1942,'Tablas de calculos'!$AU$16:$AV$24,2,FALSE),"")</f>
        <v>7</v>
      </c>
      <c r="U1942" s="208" t="str">
        <f>IFERROR(VLOOKUP(T1942,'Tablas de calculos'!$AV$16:$AY$24,4),"")</f>
        <v>Débil</v>
      </c>
      <c r="V1942" s="207" t="s">
        <v>576</v>
      </c>
      <c r="W1942" s="207" t="s">
        <v>578</v>
      </c>
      <c r="X1942" s="123" t="str">
        <f t="shared" si="127"/>
        <v>DébilNo disminuyeDirectamente</v>
      </c>
      <c r="Y1942" s="208" t="str">
        <f>IFERROR(VLOOKUP(X1942,'Tablas de calculos'!$AZ$4:$BE$11,5,FALSE),"")</f>
        <v/>
      </c>
      <c r="Z1942" s="208" t="str">
        <f>IFERROR(VLOOKUP(X1942,'Tablas de calculos'!$AZ$4:$BE$11,6,FALSE),"")</f>
        <v/>
      </c>
    </row>
    <row r="1943" spans="1:26" ht="60" x14ac:dyDescent="0.25">
      <c r="A1943" s="232" t="s">
        <v>112</v>
      </c>
      <c r="B1943" s="61">
        <v>67</v>
      </c>
      <c r="C1943" s="205" t="str">
        <f>+VLOOKUP(Tabla9[[#This Row],[Cod. Riesgo]],Tabla_Riesgos[[Número]:[Tipo de Riesgo]],6,FALSE)</f>
        <v>Seguridad de la Información</v>
      </c>
      <c r="D1943" s="119" t="s">
        <v>676</v>
      </c>
      <c r="E1943" s="120" t="s">
        <v>677</v>
      </c>
      <c r="F1943" s="121"/>
      <c r="G1943" s="122" t="s">
        <v>231</v>
      </c>
      <c r="H1943" s="213"/>
      <c r="I1943" s="207"/>
      <c r="J1943" s="207"/>
      <c r="K1943" s="207"/>
      <c r="L1943" s="207"/>
      <c r="M1943" s="207"/>
      <c r="N1943" s="207"/>
      <c r="O1943" s="207"/>
      <c r="P1943" s="123">
        <f t="shared" si="124"/>
        <v>0</v>
      </c>
      <c r="Q1943" s="208" t="str">
        <f t="shared" si="125"/>
        <v>Debil</v>
      </c>
      <c r="R1943" s="207" t="s">
        <v>516</v>
      </c>
      <c r="S1943" s="224" t="str">
        <f t="shared" si="126"/>
        <v>DebilFuerte</v>
      </c>
      <c r="T1943" s="224">
        <f>IFERROR(VLOOKUP(S1943,'Tablas de calculos'!$AU$16:$AV$24,2,FALSE),"")</f>
        <v>7</v>
      </c>
      <c r="U1943" s="208" t="str">
        <f>IFERROR(VLOOKUP(T1943,'Tablas de calculos'!$AV$16:$AY$24,4),"")</f>
        <v>Débil</v>
      </c>
      <c r="V1943" s="207" t="s">
        <v>576</v>
      </c>
      <c r="W1943" s="207" t="s">
        <v>578</v>
      </c>
      <c r="X1943" s="123" t="str">
        <f t="shared" si="127"/>
        <v>DébilNo disminuyeDirectamente</v>
      </c>
      <c r="Y1943" s="208" t="str">
        <f>IFERROR(VLOOKUP(X1943,'Tablas de calculos'!$AZ$4:$BE$11,5,FALSE),"")</f>
        <v/>
      </c>
      <c r="Z1943" s="208" t="str">
        <f>IFERROR(VLOOKUP(X1943,'Tablas de calculos'!$AZ$4:$BE$11,6,FALSE),"")</f>
        <v/>
      </c>
    </row>
    <row r="1944" spans="1:26" ht="75" x14ac:dyDescent="0.25">
      <c r="A1944" s="232" t="s">
        <v>112</v>
      </c>
      <c r="B1944" s="61">
        <v>67</v>
      </c>
      <c r="C1944" s="205" t="str">
        <f>+VLOOKUP(Tabla9[[#This Row],[Cod. Riesgo]],Tabla_Riesgos[[Número]:[Tipo de Riesgo]],6,FALSE)</f>
        <v>Seguridad de la Información</v>
      </c>
      <c r="D1944" s="119" t="s">
        <v>676</v>
      </c>
      <c r="E1944" s="120" t="s">
        <v>677</v>
      </c>
      <c r="F1944" s="121"/>
      <c r="G1944" s="122" t="s">
        <v>317</v>
      </c>
      <c r="H1944" s="213"/>
      <c r="I1944" s="207"/>
      <c r="J1944" s="207"/>
      <c r="K1944" s="207"/>
      <c r="L1944" s="207"/>
      <c r="M1944" s="207"/>
      <c r="N1944" s="207"/>
      <c r="O1944" s="207"/>
      <c r="P1944" s="123">
        <f t="shared" si="124"/>
        <v>0</v>
      </c>
      <c r="Q1944" s="208" t="str">
        <f t="shared" si="125"/>
        <v>Debil</v>
      </c>
      <c r="R1944" s="207" t="s">
        <v>516</v>
      </c>
      <c r="S1944" s="224" t="str">
        <f t="shared" si="126"/>
        <v>DebilFuerte</v>
      </c>
      <c r="T1944" s="224">
        <f>IFERROR(VLOOKUP(S1944,'Tablas de calculos'!$AU$16:$AV$24,2,FALSE),"")</f>
        <v>7</v>
      </c>
      <c r="U1944" s="208" t="str">
        <f>IFERROR(VLOOKUP(T1944,'Tablas de calculos'!$AV$16:$AY$24,4),"")</f>
        <v>Débil</v>
      </c>
      <c r="V1944" s="207" t="s">
        <v>576</v>
      </c>
      <c r="W1944" s="207" t="s">
        <v>578</v>
      </c>
      <c r="X1944" s="123" t="str">
        <f t="shared" si="127"/>
        <v>DébilNo disminuyeDirectamente</v>
      </c>
      <c r="Y1944" s="208" t="str">
        <f>IFERROR(VLOOKUP(X1944,'Tablas de calculos'!$AZ$4:$BE$11,5,FALSE),"")</f>
        <v/>
      </c>
      <c r="Z1944" s="208" t="str">
        <f>IFERROR(VLOOKUP(X1944,'Tablas de calculos'!$AZ$4:$BE$11,6,FALSE),"")</f>
        <v/>
      </c>
    </row>
    <row r="1945" spans="1:26" ht="45" x14ac:dyDescent="0.25">
      <c r="A1945" s="232" t="s">
        <v>112</v>
      </c>
      <c r="B1945" s="61">
        <v>68</v>
      </c>
      <c r="C1945" s="205" t="str">
        <f>+VLOOKUP(Tabla9[[#This Row],[Cod. Riesgo]],Tabla_Riesgos[[Número]:[Tipo de Riesgo]],6,FALSE)</f>
        <v>Seguridad de la Información</v>
      </c>
      <c r="D1945" s="119" t="s">
        <v>102</v>
      </c>
      <c r="E1945" s="120" t="s">
        <v>81</v>
      </c>
      <c r="F1945" s="121"/>
      <c r="G1945" s="122" t="s">
        <v>319</v>
      </c>
      <c r="H1945" s="213"/>
      <c r="I1945" s="207"/>
      <c r="J1945" s="207"/>
      <c r="K1945" s="207"/>
      <c r="L1945" s="207"/>
      <c r="M1945" s="207"/>
      <c r="N1945" s="207"/>
      <c r="O1945" s="207"/>
      <c r="P1945" s="123">
        <f t="shared" si="124"/>
        <v>0</v>
      </c>
      <c r="Q1945" s="208" t="str">
        <f t="shared" si="125"/>
        <v>Debil</v>
      </c>
      <c r="R1945" s="207" t="s">
        <v>516</v>
      </c>
      <c r="S1945" s="224" t="str">
        <f t="shared" si="126"/>
        <v>DebilFuerte</v>
      </c>
      <c r="T1945" s="224">
        <f>IFERROR(VLOOKUP(S1945,'Tablas de calculos'!$AU$16:$AV$24,2,FALSE),"")</f>
        <v>7</v>
      </c>
      <c r="U1945" s="208" t="str">
        <f>IFERROR(VLOOKUP(T1945,'Tablas de calculos'!$AV$16:$AY$24,4),"")</f>
        <v>Débil</v>
      </c>
      <c r="V1945" s="207" t="s">
        <v>576</v>
      </c>
      <c r="W1945" s="207" t="s">
        <v>578</v>
      </c>
      <c r="X1945" s="123" t="str">
        <f t="shared" si="127"/>
        <v>DébilNo disminuyeDirectamente</v>
      </c>
      <c r="Y1945" s="208" t="str">
        <f>IFERROR(VLOOKUP(X1945,'Tablas de calculos'!$AZ$4:$BE$11,5,FALSE),"")</f>
        <v/>
      </c>
      <c r="Z1945" s="208" t="str">
        <f>IFERROR(VLOOKUP(X1945,'Tablas de calculos'!$AZ$4:$BE$11,6,FALSE),"")</f>
        <v/>
      </c>
    </row>
    <row r="1946" spans="1:26" ht="90" x14ac:dyDescent="0.25">
      <c r="A1946" s="232" t="s">
        <v>112</v>
      </c>
      <c r="B1946" s="61">
        <v>70</v>
      </c>
      <c r="C1946" s="205" t="str">
        <f>+VLOOKUP(Tabla9[[#This Row],[Cod. Riesgo]],Tabla_Riesgos[[Número]:[Tipo de Riesgo]],6,FALSE)</f>
        <v>Seguridad de la Información</v>
      </c>
      <c r="D1946" s="119" t="s">
        <v>102</v>
      </c>
      <c r="E1946" s="120" t="s">
        <v>678</v>
      </c>
      <c r="F1946" s="121"/>
      <c r="G1946" s="122" t="s">
        <v>321</v>
      </c>
      <c r="H1946" s="213"/>
      <c r="I1946" s="207"/>
      <c r="J1946" s="207"/>
      <c r="K1946" s="207"/>
      <c r="L1946" s="207"/>
      <c r="M1946" s="207"/>
      <c r="N1946" s="207"/>
      <c r="O1946" s="207"/>
      <c r="P1946" s="123">
        <f t="shared" si="124"/>
        <v>0</v>
      </c>
      <c r="Q1946" s="208" t="str">
        <f t="shared" si="125"/>
        <v>Debil</v>
      </c>
      <c r="R1946" s="207" t="s">
        <v>516</v>
      </c>
      <c r="S1946" s="224" t="str">
        <f t="shared" si="126"/>
        <v>DebilFuerte</v>
      </c>
      <c r="T1946" s="224">
        <f>IFERROR(VLOOKUP(S1946,'Tablas de calculos'!$AU$16:$AV$24,2,FALSE),"")</f>
        <v>7</v>
      </c>
      <c r="U1946" s="208" t="str">
        <f>IFERROR(VLOOKUP(T1946,'Tablas de calculos'!$AV$16:$AY$24,4),"")</f>
        <v>Débil</v>
      </c>
      <c r="V1946" s="207" t="s">
        <v>576</v>
      </c>
      <c r="W1946" s="207" t="s">
        <v>578</v>
      </c>
      <c r="X1946" s="123" t="str">
        <f t="shared" si="127"/>
        <v>DébilNo disminuyeDirectamente</v>
      </c>
      <c r="Y1946" s="208" t="str">
        <f>IFERROR(VLOOKUP(X1946,'Tablas de calculos'!$AZ$4:$BE$11,5,FALSE),"")</f>
        <v/>
      </c>
      <c r="Z1946" s="208" t="str">
        <f>IFERROR(VLOOKUP(X1946,'Tablas de calculos'!$AZ$4:$BE$11,6,FALSE),"")</f>
        <v/>
      </c>
    </row>
    <row r="1947" spans="1:26" ht="60" x14ac:dyDescent="0.25">
      <c r="A1947" s="232" t="s">
        <v>112</v>
      </c>
      <c r="B1947" s="61">
        <v>70</v>
      </c>
      <c r="C1947" s="205" t="str">
        <f>+VLOOKUP(Tabla9[[#This Row],[Cod. Riesgo]],Tabla_Riesgos[[Número]:[Tipo de Riesgo]],6,FALSE)</f>
        <v>Seguridad de la Información</v>
      </c>
      <c r="D1947" s="119" t="s">
        <v>102</v>
      </c>
      <c r="E1947" s="120" t="s">
        <v>678</v>
      </c>
      <c r="F1947" s="121"/>
      <c r="G1947" s="122" t="s">
        <v>323</v>
      </c>
      <c r="H1947" s="213"/>
      <c r="I1947" s="207"/>
      <c r="J1947" s="207"/>
      <c r="K1947" s="207"/>
      <c r="L1947" s="207"/>
      <c r="M1947" s="207"/>
      <c r="N1947" s="207"/>
      <c r="O1947" s="207"/>
      <c r="P1947" s="123">
        <f t="shared" si="124"/>
        <v>0</v>
      </c>
      <c r="Q1947" s="208" t="str">
        <f t="shared" si="125"/>
        <v>Debil</v>
      </c>
      <c r="R1947" s="207" t="s">
        <v>516</v>
      </c>
      <c r="S1947" s="224" t="str">
        <f t="shared" si="126"/>
        <v>DebilFuerte</v>
      </c>
      <c r="T1947" s="224">
        <f>IFERROR(VLOOKUP(S1947,'Tablas de calculos'!$AU$16:$AV$24,2,FALSE),"")</f>
        <v>7</v>
      </c>
      <c r="U1947" s="208" t="str">
        <f>IFERROR(VLOOKUP(T1947,'Tablas de calculos'!$AV$16:$AY$24,4),"")</f>
        <v>Débil</v>
      </c>
      <c r="V1947" s="207" t="s">
        <v>576</v>
      </c>
      <c r="W1947" s="207" t="s">
        <v>578</v>
      </c>
      <c r="X1947" s="123" t="str">
        <f t="shared" si="127"/>
        <v>DébilNo disminuyeDirectamente</v>
      </c>
      <c r="Y1947" s="208" t="str">
        <f>IFERROR(VLOOKUP(X1947,'Tablas de calculos'!$AZ$4:$BE$11,5,FALSE),"")</f>
        <v/>
      </c>
      <c r="Z1947" s="208" t="str">
        <f>IFERROR(VLOOKUP(X1947,'Tablas de calculos'!$AZ$4:$BE$11,6,FALSE),"")</f>
        <v/>
      </c>
    </row>
    <row r="1948" spans="1:26" ht="30" x14ac:dyDescent="0.25">
      <c r="A1948" s="232" t="s">
        <v>112</v>
      </c>
      <c r="B1948" s="61">
        <v>70</v>
      </c>
      <c r="C1948" s="205" t="str">
        <f>+VLOOKUP(Tabla9[[#This Row],[Cod. Riesgo]],Tabla_Riesgos[[Número]:[Tipo de Riesgo]],6,FALSE)</f>
        <v>Seguridad de la Información</v>
      </c>
      <c r="D1948" s="119" t="s">
        <v>102</v>
      </c>
      <c r="E1948" s="120" t="s">
        <v>678</v>
      </c>
      <c r="F1948" s="121"/>
      <c r="G1948" s="122" t="s">
        <v>325</v>
      </c>
      <c r="H1948" s="213"/>
      <c r="I1948" s="207"/>
      <c r="J1948" s="207"/>
      <c r="K1948" s="207"/>
      <c r="L1948" s="207"/>
      <c r="M1948" s="207"/>
      <c r="N1948" s="207"/>
      <c r="O1948" s="207"/>
      <c r="P1948" s="123">
        <f t="shared" si="124"/>
        <v>0</v>
      </c>
      <c r="Q1948" s="208" t="str">
        <f t="shared" si="125"/>
        <v>Debil</v>
      </c>
      <c r="R1948" s="207" t="s">
        <v>516</v>
      </c>
      <c r="S1948" s="224" t="str">
        <f t="shared" si="126"/>
        <v>DebilFuerte</v>
      </c>
      <c r="T1948" s="224">
        <f>IFERROR(VLOOKUP(S1948,'Tablas de calculos'!$AU$16:$AV$24,2,FALSE),"")</f>
        <v>7</v>
      </c>
      <c r="U1948" s="208" t="str">
        <f>IFERROR(VLOOKUP(T1948,'Tablas de calculos'!$AV$16:$AY$24,4),"")</f>
        <v>Débil</v>
      </c>
      <c r="V1948" s="207" t="s">
        <v>576</v>
      </c>
      <c r="W1948" s="207" t="s">
        <v>578</v>
      </c>
      <c r="X1948" s="123" t="str">
        <f t="shared" si="127"/>
        <v>DébilNo disminuyeDirectamente</v>
      </c>
      <c r="Y1948" s="208" t="str">
        <f>IFERROR(VLOOKUP(X1948,'Tablas de calculos'!$AZ$4:$BE$11,5,FALSE),"")</f>
        <v/>
      </c>
      <c r="Z1948" s="208" t="str">
        <f>IFERROR(VLOOKUP(X1948,'Tablas de calculos'!$AZ$4:$BE$11,6,FALSE),"")</f>
        <v/>
      </c>
    </row>
    <row r="1949" spans="1:26" ht="30" x14ac:dyDescent="0.25">
      <c r="A1949" s="232" t="s">
        <v>112</v>
      </c>
      <c r="B1949" s="61">
        <v>70</v>
      </c>
      <c r="C1949" s="205" t="str">
        <f>+VLOOKUP(Tabla9[[#This Row],[Cod. Riesgo]],Tabla_Riesgos[[Número]:[Tipo de Riesgo]],6,FALSE)</f>
        <v>Seguridad de la Información</v>
      </c>
      <c r="D1949" s="119" t="s">
        <v>102</v>
      </c>
      <c r="E1949" s="120" t="s">
        <v>678</v>
      </c>
      <c r="F1949" s="121"/>
      <c r="G1949" s="122" t="s">
        <v>327</v>
      </c>
      <c r="H1949" s="213"/>
      <c r="I1949" s="207"/>
      <c r="J1949" s="207"/>
      <c r="K1949" s="207"/>
      <c r="L1949" s="207"/>
      <c r="M1949" s="207"/>
      <c r="N1949" s="207"/>
      <c r="O1949" s="207"/>
      <c r="P1949" s="123">
        <f t="shared" si="124"/>
        <v>0</v>
      </c>
      <c r="Q1949" s="208" t="str">
        <f t="shared" si="125"/>
        <v>Debil</v>
      </c>
      <c r="R1949" s="207" t="s">
        <v>516</v>
      </c>
      <c r="S1949" s="224" t="str">
        <f t="shared" si="126"/>
        <v>DebilFuerte</v>
      </c>
      <c r="T1949" s="224">
        <f>IFERROR(VLOOKUP(S1949,'Tablas de calculos'!$AU$16:$AV$24,2,FALSE),"")</f>
        <v>7</v>
      </c>
      <c r="U1949" s="208" t="str">
        <f>IFERROR(VLOOKUP(T1949,'Tablas de calculos'!$AV$16:$AY$24,4),"")</f>
        <v>Débil</v>
      </c>
      <c r="V1949" s="207" t="s">
        <v>576</v>
      </c>
      <c r="W1949" s="207" t="s">
        <v>578</v>
      </c>
      <c r="X1949" s="123" t="str">
        <f t="shared" si="127"/>
        <v>DébilNo disminuyeDirectamente</v>
      </c>
      <c r="Y1949" s="208" t="str">
        <f>IFERROR(VLOOKUP(X1949,'Tablas de calculos'!$AZ$4:$BE$11,5,FALSE),"")</f>
        <v/>
      </c>
      <c r="Z1949" s="208" t="str">
        <f>IFERROR(VLOOKUP(X1949,'Tablas de calculos'!$AZ$4:$BE$11,6,FALSE),"")</f>
        <v/>
      </c>
    </row>
    <row r="1950" spans="1:26" ht="30" x14ac:dyDescent="0.25">
      <c r="A1950" s="232" t="s">
        <v>112</v>
      </c>
      <c r="B1950" s="61">
        <v>71</v>
      </c>
      <c r="C1950" s="205" t="str">
        <f>+VLOOKUP(Tabla9[[#This Row],[Cod. Riesgo]],Tabla_Riesgos[[Número]:[Tipo de Riesgo]],6,FALSE)</f>
        <v>Operativo</v>
      </c>
      <c r="D1950" s="119" t="s">
        <v>82</v>
      </c>
      <c r="E1950" s="120" t="s">
        <v>83</v>
      </c>
      <c r="F1950" s="121"/>
      <c r="G1950" s="122" t="s">
        <v>329</v>
      </c>
      <c r="H1950" s="213"/>
      <c r="I1950" s="207"/>
      <c r="J1950" s="207"/>
      <c r="K1950" s="207"/>
      <c r="L1950" s="207"/>
      <c r="M1950" s="207"/>
      <c r="N1950" s="207"/>
      <c r="O1950" s="207"/>
      <c r="P1950" s="123">
        <f t="shared" si="124"/>
        <v>0</v>
      </c>
      <c r="Q1950" s="208" t="str">
        <f t="shared" si="125"/>
        <v>Debil</v>
      </c>
      <c r="R1950" s="207" t="s">
        <v>516</v>
      </c>
      <c r="S1950" s="224" t="str">
        <f t="shared" si="126"/>
        <v>DebilFuerte</v>
      </c>
      <c r="T1950" s="224">
        <f>IFERROR(VLOOKUP(S1950,'Tablas de calculos'!$AU$16:$AV$24,2,FALSE),"")</f>
        <v>7</v>
      </c>
      <c r="U1950" s="208" t="str">
        <f>IFERROR(VLOOKUP(T1950,'Tablas de calculos'!$AV$16:$AY$24,4),"")</f>
        <v>Débil</v>
      </c>
      <c r="V1950" s="207" t="s">
        <v>576</v>
      </c>
      <c r="W1950" s="207" t="s">
        <v>578</v>
      </c>
      <c r="X1950" s="123" t="str">
        <f t="shared" si="127"/>
        <v>DébilNo disminuyeDirectamente</v>
      </c>
      <c r="Y1950" s="208" t="str">
        <f>IFERROR(VLOOKUP(X1950,'Tablas de calculos'!$AZ$4:$BE$11,5,FALSE),"")</f>
        <v/>
      </c>
      <c r="Z1950" s="208" t="str">
        <f>IFERROR(VLOOKUP(X1950,'Tablas de calculos'!$AZ$4:$BE$11,6,FALSE),"")</f>
        <v/>
      </c>
    </row>
    <row r="1951" spans="1:26" ht="30" x14ac:dyDescent="0.25">
      <c r="A1951" s="232" t="s">
        <v>112</v>
      </c>
      <c r="B1951" s="61">
        <v>71</v>
      </c>
      <c r="C1951" s="205" t="str">
        <f>+VLOOKUP(Tabla9[[#This Row],[Cod. Riesgo]],Tabla_Riesgos[[Número]:[Tipo de Riesgo]],6,FALSE)</f>
        <v>Operativo</v>
      </c>
      <c r="D1951" s="119" t="s">
        <v>82</v>
      </c>
      <c r="E1951" s="120" t="s">
        <v>83</v>
      </c>
      <c r="F1951" s="121"/>
      <c r="G1951" s="122" t="s">
        <v>331</v>
      </c>
      <c r="H1951" s="213"/>
      <c r="I1951" s="207"/>
      <c r="J1951" s="207"/>
      <c r="K1951" s="207"/>
      <c r="L1951" s="207"/>
      <c r="M1951" s="207"/>
      <c r="N1951" s="207"/>
      <c r="O1951" s="207"/>
      <c r="P1951" s="123">
        <f t="shared" si="124"/>
        <v>0</v>
      </c>
      <c r="Q1951" s="208" t="str">
        <f t="shared" si="125"/>
        <v>Debil</v>
      </c>
      <c r="R1951" s="207" t="s">
        <v>516</v>
      </c>
      <c r="S1951" s="224" t="str">
        <f t="shared" si="126"/>
        <v>DebilFuerte</v>
      </c>
      <c r="T1951" s="224">
        <f>IFERROR(VLOOKUP(S1951,'Tablas de calculos'!$AU$16:$AV$24,2,FALSE),"")</f>
        <v>7</v>
      </c>
      <c r="U1951" s="208" t="str">
        <f>IFERROR(VLOOKUP(T1951,'Tablas de calculos'!$AV$16:$AY$24,4),"")</f>
        <v>Débil</v>
      </c>
      <c r="V1951" s="207" t="s">
        <v>576</v>
      </c>
      <c r="W1951" s="207" t="s">
        <v>578</v>
      </c>
      <c r="X1951" s="123" t="str">
        <f t="shared" si="127"/>
        <v>DébilNo disminuyeDirectamente</v>
      </c>
      <c r="Y1951" s="208" t="str">
        <f>IFERROR(VLOOKUP(X1951,'Tablas de calculos'!$AZ$4:$BE$11,5,FALSE),"")</f>
        <v/>
      </c>
      <c r="Z1951" s="208" t="str">
        <f>IFERROR(VLOOKUP(X1951,'Tablas de calculos'!$AZ$4:$BE$11,6,FALSE),"")</f>
        <v/>
      </c>
    </row>
    <row r="1952" spans="1:26" ht="60" x14ac:dyDescent="0.25">
      <c r="A1952" s="232" t="s">
        <v>112</v>
      </c>
      <c r="B1952" s="61">
        <v>72</v>
      </c>
      <c r="C1952" s="205" t="str">
        <f>+VLOOKUP(Tabla9[[#This Row],[Cod. Riesgo]],Tabla_Riesgos[[Número]:[Tipo de Riesgo]],6,FALSE)</f>
        <v>Operativo</v>
      </c>
      <c r="D1952" s="119" t="s">
        <v>676</v>
      </c>
      <c r="E1952" s="120" t="s">
        <v>679</v>
      </c>
      <c r="F1952" s="121"/>
      <c r="G1952" s="122" t="s">
        <v>332</v>
      </c>
      <c r="H1952" s="213"/>
      <c r="I1952" s="207"/>
      <c r="J1952" s="207"/>
      <c r="K1952" s="207"/>
      <c r="L1952" s="207"/>
      <c r="M1952" s="207"/>
      <c r="N1952" s="207"/>
      <c r="O1952" s="207"/>
      <c r="P1952" s="123">
        <f t="shared" si="124"/>
        <v>0</v>
      </c>
      <c r="Q1952" s="208" t="str">
        <f t="shared" si="125"/>
        <v>Debil</v>
      </c>
      <c r="R1952" s="207" t="s">
        <v>516</v>
      </c>
      <c r="S1952" s="224" t="str">
        <f t="shared" si="126"/>
        <v>DebilFuerte</v>
      </c>
      <c r="T1952" s="224">
        <f>IFERROR(VLOOKUP(S1952,'Tablas de calculos'!$AU$16:$AV$24,2,FALSE),"")</f>
        <v>7</v>
      </c>
      <c r="U1952" s="208" t="str">
        <f>IFERROR(VLOOKUP(T1952,'Tablas de calculos'!$AV$16:$AY$24,4),"")</f>
        <v>Débil</v>
      </c>
      <c r="V1952" s="207" t="s">
        <v>576</v>
      </c>
      <c r="W1952" s="207" t="s">
        <v>578</v>
      </c>
      <c r="X1952" s="123" t="str">
        <f t="shared" si="127"/>
        <v>DébilNo disminuyeDirectamente</v>
      </c>
      <c r="Y1952" s="208" t="str">
        <f>IFERROR(VLOOKUP(X1952,'Tablas de calculos'!$AZ$4:$BE$11,5,FALSE),"")</f>
        <v/>
      </c>
      <c r="Z1952" s="208" t="str">
        <f>IFERROR(VLOOKUP(X1952,'Tablas de calculos'!$AZ$4:$BE$11,6,FALSE),"")</f>
        <v/>
      </c>
    </row>
    <row r="1953" spans="1:26" ht="45" x14ac:dyDescent="0.25">
      <c r="A1953" s="232" t="s">
        <v>112</v>
      </c>
      <c r="B1953" s="61">
        <v>73</v>
      </c>
      <c r="C1953" s="205" t="str">
        <f>+VLOOKUP(Tabla9[[#This Row],[Cod. Riesgo]],Tabla_Riesgos[[Número]:[Tipo de Riesgo]],6,FALSE)</f>
        <v>Seguridad de la Información</v>
      </c>
      <c r="D1953" s="119" t="s">
        <v>102</v>
      </c>
      <c r="E1953" s="120" t="s">
        <v>86</v>
      </c>
      <c r="F1953" s="121"/>
      <c r="G1953" s="122" t="s">
        <v>333</v>
      </c>
      <c r="H1953" s="213"/>
      <c r="I1953" s="207"/>
      <c r="J1953" s="207"/>
      <c r="K1953" s="207"/>
      <c r="L1953" s="207"/>
      <c r="M1953" s="207"/>
      <c r="N1953" s="207"/>
      <c r="O1953" s="207"/>
      <c r="P1953" s="123">
        <f t="shared" si="124"/>
        <v>0</v>
      </c>
      <c r="Q1953" s="208" t="str">
        <f t="shared" si="125"/>
        <v>Debil</v>
      </c>
      <c r="R1953" s="207" t="s">
        <v>516</v>
      </c>
      <c r="S1953" s="224" t="str">
        <f t="shared" si="126"/>
        <v>DebilFuerte</v>
      </c>
      <c r="T1953" s="224">
        <f>IFERROR(VLOOKUP(S1953,'Tablas de calculos'!$AU$16:$AV$24,2,FALSE),"")</f>
        <v>7</v>
      </c>
      <c r="U1953" s="208" t="str">
        <f>IFERROR(VLOOKUP(T1953,'Tablas de calculos'!$AV$16:$AY$24,4),"")</f>
        <v>Débil</v>
      </c>
      <c r="V1953" s="207" t="s">
        <v>576</v>
      </c>
      <c r="W1953" s="207" t="s">
        <v>578</v>
      </c>
      <c r="X1953" s="123" t="str">
        <f t="shared" si="127"/>
        <v>DébilNo disminuyeDirectamente</v>
      </c>
      <c r="Y1953" s="208" t="str">
        <f>IFERROR(VLOOKUP(X1953,'Tablas de calculos'!$AZ$4:$BE$11,5,FALSE),"")</f>
        <v/>
      </c>
      <c r="Z1953" s="208" t="str">
        <f>IFERROR(VLOOKUP(X1953,'Tablas de calculos'!$AZ$4:$BE$11,6,FALSE),"")</f>
        <v/>
      </c>
    </row>
    <row r="1954" spans="1:26" ht="60" x14ac:dyDescent="0.25">
      <c r="A1954" s="232" t="s">
        <v>112</v>
      </c>
      <c r="B1954" s="61">
        <v>76</v>
      </c>
      <c r="C1954" s="205" t="str">
        <f>+VLOOKUP(Tabla9[[#This Row],[Cod. Riesgo]],Tabla_Riesgos[[Número]:[Tipo de Riesgo]],6,FALSE)</f>
        <v>Operativo</v>
      </c>
      <c r="D1954" s="119" t="s">
        <v>26</v>
      </c>
      <c r="E1954" s="120" t="s">
        <v>747</v>
      </c>
      <c r="F1954" s="121"/>
      <c r="G1954" s="122" t="s">
        <v>1312</v>
      </c>
      <c r="H1954" s="213" t="s">
        <v>544</v>
      </c>
      <c r="I1954" s="207" t="s">
        <v>486</v>
      </c>
      <c r="J1954" s="207" t="s">
        <v>490</v>
      </c>
      <c r="K1954" s="207" t="s">
        <v>494</v>
      </c>
      <c r="L1954" s="207" t="s">
        <v>499</v>
      </c>
      <c r="M1954" s="207" t="s">
        <v>503</v>
      </c>
      <c r="N1954" s="207" t="s">
        <v>508</v>
      </c>
      <c r="O1954" s="207" t="s">
        <v>512</v>
      </c>
      <c r="P1954" s="123">
        <f t="shared" si="124"/>
        <v>95</v>
      </c>
      <c r="Q1954" s="208" t="str">
        <f t="shared" si="125"/>
        <v>Moderado</v>
      </c>
      <c r="R1954" s="207" t="s">
        <v>371</v>
      </c>
      <c r="S1954" s="224" t="str">
        <f t="shared" si="126"/>
        <v>ModeradoModerado</v>
      </c>
      <c r="T1954" s="224">
        <f>IFERROR(VLOOKUP(S1954,'Tablas de calculos'!$AU$16:$AV$24,2,FALSE),"")</f>
        <v>5</v>
      </c>
      <c r="U1954" s="208" t="str">
        <f>IFERROR(VLOOKUP(T1954,'Tablas de calculos'!$AV$16:$AY$24,4),"")</f>
        <v>Moderado</v>
      </c>
      <c r="V1954" s="207" t="s">
        <v>578</v>
      </c>
      <c r="W1954" s="207" t="s">
        <v>578</v>
      </c>
      <c r="X1954" s="123" t="str">
        <f t="shared" si="127"/>
        <v>ModeradoDirectamenteDirectamente</v>
      </c>
      <c r="Y1954" s="208">
        <f>IFERROR(VLOOKUP(X1954,'Tablas de calculos'!$AZ$4:$BE$11,5,FALSE),"")</f>
        <v>1</v>
      </c>
      <c r="Z1954" s="208">
        <f>IFERROR(VLOOKUP(X1954,'Tablas de calculos'!$AZ$4:$BE$11,6,FALSE),"")</f>
        <v>1</v>
      </c>
    </row>
    <row r="1955" spans="1:26" ht="75" x14ac:dyDescent="0.25">
      <c r="A1955" s="232" t="s">
        <v>112</v>
      </c>
      <c r="B1955" s="61">
        <v>77</v>
      </c>
      <c r="C1955" s="205" t="str">
        <f>+VLOOKUP(Tabla9[[#This Row],[Cod. Riesgo]],Tabla_Riesgos[[Número]:[Tipo de Riesgo]],6,FALSE)</f>
        <v>Operativo</v>
      </c>
      <c r="D1955" s="119" t="s">
        <v>12</v>
      </c>
      <c r="E1955" s="120" t="s">
        <v>89</v>
      </c>
      <c r="F1955" s="121"/>
      <c r="G1955" s="122"/>
      <c r="H1955" s="213"/>
      <c r="I1955" s="207"/>
      <c r="J1955" s="207"/>
      <c r="K1955" s="207"/>
      <c r="L1955" s="207"/>
      <c r="M1955" s="207"/>
      <c r="N1955" s="207"/>
      <c r="O1955" s="207"/>
      <c r="P1955" s="123">
        <f t="shared" si="124"/>
        <v>0</v>
      </c>
      <c r="Q1955" s="208" t="str">
        <f t="shared" si="125"/>
        <v>Debil</v>
      </c>
      <c r="R1955" s="207" t="s">
        <v>516</v>
      </c>
      <c r="S1955" s="224" t="str">
        <f t="shared" si="126"/>
        <v>DebilFuerte</v>
      </c>
      <c r="T1955" s="224">
        <f>IFERROR(VLOOKUP(S1955,'Tablas de calculos'!$AU$16:$AV$24,2,FALSE),"")</f>
        <v>7</v>
      </c>
      <c r="U1955" s="208" t="str">
        <f>IFERROR(VLOOKUP(T1955,'Tablas de calculos'!$AV$16:$AY$24,4),"")</f>
        <v>Débil</v>
      </c>
      <c r="V1955" s="207" t="s">
        <v>576</v>
      </c>
      <c r="W1955" s="207" t="s">
        <v>578</v>
      </c>
      <c r="X1955" s="123" t="str">
        <f t="shared" si="127"/>
        <v>DébilNo disminuyeDirectamente</v>
      </c>
      <c r="Y1955" s="208" t="str">
        <f>IFERROR(VLOOKUP(X1955,'Tablas de calculos'!$AZ$4:$BE$11,5,FALSE),"")</f>
        <v/>
      </c>
      <c r="Z1955" s="208" t="str">
        <f>IFERROR(VLOOKUP(X1955,'Tablas de calculos'!$AZ$4:$BE$11,6,FALSE),"")</f>
        <v/>
      </c>
    </row>
    <row r="1956" spans="1:26" ht="60" x14ac:dyDescent="0.25">
      <c r="A1956" s="232" t="s">
        <v>112</v>
      </c>
      <c r="B1956" s="61">
        <v>78</v>
      </c>
      <c r="C1956" s="205" t="str">
        <f>+VLOOKUP(Tabla9[[#This Row],[Cod. Riesgo]],Tabla_Riesgos[[Número]:[Tipo de Riesgo]],6,FALSE)</f>
        <v>Seguridad de la Información</v>
      </c>
      <c r="D1956" s="119" t="s">
        <v>26</v>
      </c>
      <c r="E1956" s="120" t="s">
        <v>682</v>
      </c>
      <c r="F1956" s="121"/>
      <c r="G1956" s="122" t="s">
        <v>1313</v>
      </c>
      <c r="H1956" s="213"/>
      <c r="I1956" s="207"/>
      <c r="J1956" s="207"/>
      <c r="K1956" s="207"/>
      <c r="L1956" s="207"/>
      <c r="M1956" s="207"/>
      <c r="N1956" s="207"/>
      <c r="O1956" s="207"/>
      <c r="P1956" s="123">
        <f t="shared" si="124"/>
        <v>0</v>
      </c>
      <c r="Q1956" s="208" t="str">
        <f t="shared" si="125"/>
        <v>Debil</v>
      </c>
      <c r="R1956" s="207" t="s">
        <v>516</v>
      </c>
      <c r="S1956" s="224" t="str">
        <f t="shared" si="126"/>
        <v>DebilFuerte</v>
      </c>
      <c r="T1956" s="224">
        <f>IFERROR(VLOOKUP(S1956,'Tablas de calculos'!$AU$16:$AV$24,2,FALSE),"")</f>
        <v>7</v>
      </c>
      <c r="U1956" s="208" t="str">
        <f>IFERROR(VLOOKUP(T1956,'Tablas de calculos'!$AV$16:$AY$24,4),"")</f>
        <v>Débil</v>
      </c>
      <c r="V1956" s="207" t="s">
        <v>576</v>
      </c>
      <c r="W1956" s="207" t="s">
        <v>578</v>
      </c>
      <c r="X1956" s="123" t="str">
        <f t="shared" si="127"/>
        <v>DébilNo disminuyeDirectamente</v>
      </c>
      <c r="Y1956" s="208" t="str">
        <f>IFERROR(VLOOKUP(X1956,'Tablas de calculos'!$AZ$4:$BE$11,5,FALSE),"")</f>
        <v/>
      </c>
      <c r="Z1956" s="208" t="str">
        <f>IFERROR(VLOOKUP(X1956,'Tablas de calculos'!$AZ$4:$BE$11,6,FALSE),"")</f>
        <v/>
      </c>
    </row>
    <row r="1957" spans="1:26" ht="45" x14ac:dyDescent="0.25">
      <c r="A1957" s="232" t="s">
        <v>112</v>
      </c>
      <c r="B1957" s="61">
        <v>79</v>
      </c>
      <c r="C1957" s="205" t="str">
        <f>+VLOOKUP(Tabla9[[#This Row],[Cod. Riesgo]],Tabla_Riesgos[[Número]:[Tipo de Riesgo]],6,FALSE)</f>
        <v>Operativo</v>
      </c>
      <c r="D1957" s="119" t="s">
        <v>12</v>
      </c>
      <c r="E1957" s="120" t="s">
        <v>637</v>
      </c>
      <c r="F1957" s="121"/>
      <c r="G1957" s="122"/>
      <c r="H1957" s="213"/>
      <c r="I1957" s="207"/>
      <c r="J1957" s="207"/>
      <c r="K1957" s="207"/>
      <c r="L1957" s="207"/>
      <c r="M1957" s="207"/>
      <c r="N1957" s="207"/>
      <c r="O1957" s="207"/>
      <c r="P1957" s="123">
        <f t="shared" si="124"/>
        <v>0</v>
      </c>
      <c r="Q1957" s="208" t="str">
        <f t="shared" si="125"/>
        <v>Debil</v>
      </c>
      <c r="R1957" s="207" t="s">
        <v>516</v>
      </c>
      <c r="S1957" s="224" t="str">
        <f t="shared" si="126"/>
        <v>DebilFuerte</v>
      </c>
      <c r="T1957" s="224">
        <f>IFERROR(VLOOKUP(S1957,'Tablas de calculos'!$AU$16:$AV$24,2,FALSE),"")</f>
        <v>7</v>
      </c>
      <c r="U1957" s="208" t="str">
        <f>IFERROR(VLOOKUP(T1957,'Tablas de calculos'!$AV$16:$AY$24,4),"")</f>
        <v>Débil</v>
      </c>
      <c r="V1957" s="207" t="s">
        <v>576</v>
      </c>
      <c r="W1957" s="207" t="s">
        <v>578</v>
      </c>
      <c r="X1957" s="123" t="str">
        <f t="shared" si="127"/>
        <v>DébilNo disminuyeDirectamente</v>
      </c>
      <c r="Y1957" s="208" t="str">
        <f>IFERROR(VLOOKUP(X1957,'Tablas de calculos'!$AZ$4:$BE$11,5,FALSE),"")</f>
        <v/>
      </c>
      <c r="Z1957" s="208" t="str">
        <f>IFERROR(VLOOKUP(X1957,'Tablas de calculos'!$AZ$4:$BE$11,6,FALSE),"")</f>
        <v/>
      </c>
    </row>
    <row r="1958" spans="1:26" ht="30" x14ac:dyDescent="0.25">
      <c r="A1958" s="232" t="s">
        <v>112</v>
      </c>
      <c r="B1958" s="61">
        <v>80</v>
      </c>
      <c r="C1958" s="205" t="str">
        <f>+VLOOKUP(Tabla9[[#This Row],[Cod. Riesgo]],Tabla_Riesgos[[Número]:[Tipo de Riesgo]],6,FALSE)</f>
        <v>Operativo</v>
      </c>
      <c r="D1958" s="119" t="s">
        <v>55</v>
      </c>
      <c r="E1958" s="120" t="s">
        <v>90</v>
      </c>
      <c r="F1958" s="121"/>
      <c r="G1958" s="122"/>
      <c r="H1958" s="213"/>
      <c r="I1958" s="207"/>
      <c r="J1958" s="207"/>
      <c r="K1958" s="207"/>
      <c r="L1958" s="207"/>
      <c r="M1958" s="207"/>
      <c r="N1958" s="207"/>
      <c r="O1958" s="207"/>
      <c r="P1958" s="123">
        <f t="shared" si="124"/>
        <v>0</v>
      </c>
      <c r="Q1958" s="208" t="str">
        <f t="shared" si="125"/>
        <v>Debil</v>
      </c>
      <c r="R1958" s="207" t="s">
        <v>516</v>
      </c>
      <c r="S1958" s="224" t="str">
        <f t="shared" si="126"/>
        <v>DebilFuerte</v>
      </c>
      <c r="T1958" s="224">
        <f>IFERROR(VLOOKUP(S1958,'Tablas de calculos'!$AU$16:$AV$24,2,FALSE),"")</f>
        <v>7</v>
      </c>
      <c r="U1958" s="208" t="str">
        <f>IFERROR(VLOOKUP(T1958,'Tablas de calculos'!$AV$16:$AY$24,4),"")</f>
        <v>Débil</v>
      </c>
      <c r="V1958" s="207" t="s">
        <v>576</v>
      </c>
      <c r="W1958" s="207" t="s">
        <v>578</v>
      </c>
      <c r="X1958" s="123" t="str">
        <f t="shared" si="127"/>
        <v>DébilNo disminuyeDirectamente</v>
      </c>
      <c r="Y1958" s="208" t="str">
        <f>IFERROR(VLOOKUP(X1958,'Tablas de calculos'!$AZ$4:$BE$11,5,FALSE),"")</f>
        <v/>
      </c>
      <c r="Z1958" s="208" t="str">
        <f>IFERROR(VLOOKUP(X1958,'Tablas de calculos'!$AZ$4:$BE$11,6,FALSE),"")</f>
        <v/>
      </c>
    </row>
    <row r="1959" spans="1:26" ht="45" x14ac:dyDescent="0.25">
      <c r="A1959" s="232" t="s">
        <v>112</v>
      </c>
      <c r="B1959" s="14">
        <v>81</v>
      </c>
      <c r="C1959" s="205" t="str">
        <f>+VLOOKUP(Tabla9[[#This Row],[Cod. Riesgo]],Tabla_Riesgos[[Número]:[Tipo de Riesgo]],6,FALSE)</f>
        <v>Operativo</v>
      </c>
      <c r="D1959" s="119" t="s">
        <v>26</v>
      </c>
      <c r="E1959" s="120" t="s">
        <v>751</v>
      </c>
      <c r="F1959" s="121"/>
      <c r="G1959" s="122" t="s">
        <v>334</v>
      </c>
      <c r="H1959" s="213"/>
      <c r="I1959" s="207"/>
      <c r="J1959" s="207"/>
      <c r="K1959" s="207"/>
      <c r="L1959" s="207"/>
      <c r="M1959" s="207"/>
      <c r="N1959" s="207"/>
      <c r="O1959" s="207"/>
      <c r="P1959" s="123">
        <f t="shared" si="124"/>
        <v>0</v>
      </c>
      <c r="Q1959" s="208" t="str">
        <f t="shared" si="125"/>
        <v>Debil</v>
      </c>
      <c r="R1959" s="207" t="s">
        <v>516</v>
      </c>
      <c r="S1959" s="224" t="str">
        <f t="shared" si="126"/>
        <v>DebilFuerte</v>
      </c>
      <c r="T1959" s="224">
        <f>IFERROR(VLOOKUP(S1959,'Tablas de calculos'!$AU$16:$AV$24,2,FALSE),"")</f>
        <v>7</v>
      </c>
      <c r="U1959" s="208" t="str">
        <f>IFERROR(VLOOKUP(T1959,'Tablas de calculos'!$AV$16:$AY$24,4),"")</f>
        <v>Débil</v>
      </c>
      <c r="V1959" s="207" t="s">
        <v>576</v>
      </c>
      <c r="W1959" s="207" t="s">
        <v>578</v>
      </c>
      <c r="X1959" s="123" t="str">
        <f t="shared" si="127"/>
        <v>DébilNo disminuyeDirectamente</v>
      </c>
      <c r="Y1959" s="208" t="str">
        <f>IFERROR(VLOOKUP(X1959,'Tablas de calculos'!$AZ$4:$BE$11,5,FALSE),"")</f>
        <v/>
      </c>
      <c r="Z1959" s="208" t="str">
        <f>IFERROR(VLOOKUP(X1959,'Tablas de calculos'!$AZ$4:$BE$11,6,FALSE),"")</f>
        <v/>
      </c>
    </row>
    <row r="1960" spans="1:26" ht="60" x14ac:dyDescent="0.25">
      <c r="A1960" s="232" t="s">
        <v>112</v>
      </c>
      <c r="B1960" s="14">
        <v>81</v>
      </c>
      <c r="C1960" s="205" t="str">
        <f>+VLOOKUP(Tabla9[[#This Row],[Cod. Riesgo]],Tabla_Riesgos[[Número]:[Tipo de Riesgo]],6,FALSE)</f>
        <v>Operativo</v>
      </c>
      <c r="D1960" s="119" t="s">
        <v>26</v>
      </c>
      <c r="E1960" s="120" t="s">
        <v>751</v>
      </c>
      <c r="F1960" s="121"/>
      <c r="G1960" s="122" t="s">
        <v>335</v>
      </c>
      <c r="H1960" s="213"/>
      <c r="I1960" s="207"/>
      <c r="J1960" s="207"/>
      <c r="K1960" s="207"/>
      <c r="L1960" s="207"/>
      <c r="M1960" s="207"/>
      <c r="N1960" s="207"/>
      <c r="O1960" s="207"/>
      <c r="P1960" s="123">
        <f t="shared" si="124"/>
        <v>0</v>
      </c>
      <c r="Q1960" s="208" t="str">
        <f t="shared" si="125"/>
        <v>Debil</v>
      </c>
      <c r="R1960" s="207" t="s">
        <v>516</v>
      </c>
      <c r="S1960" s="224" t="str">
        <f t="shared" si="126"/>
        <v>DebilFuerte</v>
      </c>
      <c r="T1960" s="224">
        <f>IFERROR(VLOOKUP(S1960,'Tablas de calculos'!$AU$16:$AV$24,2,FALSE),"")</f>
        <v>7</v>
      </c>
      <c r="U1960" s="208" t="str">
        <f>IFERROR(VLOOKUP(T1960,'Tablas de calculos'!$AV$16:$AY$24,4),"")</f>
        <v>Débil</v>
      </c>
      <c r="V1960" s="207" t="s">
        <v>576</v>
      </c>
      <c r="W1960" s="207" t="s">
        <v>578</v>
      </c>
      <c r="X1960" s="123" t="str">
        <f t="shared" si="127"/>
        <v>DébilNo disminuyeDirectamente</v>
      </c>
      <c r="Y1960" s="208" t="str">
        <f>IFERROR(VLOOKUP(X1960,'Tablas de calculos'!$AZ$4:$BE$11,5,FALSE),"")</f>
        <v/>
      </c>
      <c r="Z1960" s="208" t="str">
        <f>IFERROR(VLOOKUP(X1960,'Tablas de calculos'!$AZ$4:$BE$11,6,FALSE),"")</f>
        <v/>
      </c>
    </row>
    <row r="1961" spans="1:26" ht="60" x14ac:dyDescent="0.25">
      <c r="A1961" s="232" t="s">
        <v>112</v>
      </c>
      <c r="B1961" s="14">
        <v>81</v>
      </c>
      <c r="C1961" s="205" t="str">
        <f>+VLOOKUP(Tabla9[[#This Row],[Cod. Riesgo]],Tabla_Riesgos[[Número]:[Tipo de Riesgo]],6,FALSE)</f>
        <v>Operativo</v>
      </c>
      <c r="D1961" s="119" t="s">
        <v>26</v>
      </c>
      <c r="E1961" s="120" t="s">
        <v>751</v>
      </c>
      <c r="F1961" s="121"/>
      <c r="G1961" s="122" t="s">
        <v>336</v>
      </c>
      <c r="H1961" s="213"/>
      <c r="I1961" s="207"/>
      <c r="J1961" s="207"/>
      <c r="K1961" s="207"/>
      <c r="L1961" s="207"/>
      <c r="M1961" s="207"/>
      <c r="N1961" s="207"/>
      <c r="O1961" s="207"/>
      <c r="P1961" s="123">
        <f t="shared" si="124"/>
        <v>0</v>
      </c>
      <c r="Q1961" s="208" t="str">
        <f t="shared" si="125"/>
        <v>Debil</v>
      </c>
      <c r="R1961" s="207" t="s">
        <v>516</v>
      </c>
      <c r="S1961" s="224" t="str">
        <f t="shared" si="126"/>
        <v>DebilFuerte</v>
      </c>
      <c r="T1961" s="224">
        <f>IFERROR(VLOOKUP(S1961,'Tablas de calculos'!$AU$16:$AV$24,2,FALSE),"")</f>
        <v>7</v>
      </c>
      <c r="U1961" s="208" t="str">
        <f>IFERROR(VLOOKUP(T1961,'Tablas de calculos'!$AV$16:$AY$24,4),"")</f>
        <v>Débil</v>
      </c>
      <c r="V1961" s="207" t="s">
        <v>576</v>
      </c>
      <c r="W1961" s="207" t="s">
        <v>578</v>
      </c>
      <c r="X1961" s="123" t="str">
        <f t="shared" si="127"/>
        <v>DébilNo disminuyeDirectamente</v>
      </c>
      <c r="Y1961" s="208" t="str">
        <f>IFERROR(VLOOKUP(X1961,'Tablas de calculos'!$AZ$4:$BE$11,5,FALSE),"")</f>
        <v/>
      </c>
      <c r="Z1961" s="208" t="str">
        <f>IFERROR(VLOOKUP(X1961,'Tablas de calculos'!$AZ$4:$BE$11,6,FALSE),"")</f>
        <v/>
      </c>
    </row>
    <row r="1962" spans="1:26" ht="75" x14ac:dyDescent="0.25">
      <c r="A1962" s="232" t="s">
        <v>112</v>
      </c>
      <c r="B1962" s="14">
        <v>81</v>
      </c>
      <c r="C1962" s="205" t="str">
        <f>+VLOOKUP(Tabla9[[#This Row],[Cod. Riesgo]],Tabla_Riesgos[[Número]:[Tipo de Riesgo]],6,FALSE)</f>
        <v>Operativo</v>
      </c>
      <c r="D1962" s="119" t="s">
        <v>26</v>
      </c>
      <c r="E1962" s="120" t="s">
        <v>751</v>
      </c>
      <c r="F1962" s="121"/>
      <c r="G1962" s="122" t="s">
        <v>337</v>
      </c>
      <c r="H1962" s="213"/>
      <c r="I1962" s="207"/>
      <c r="J1962" s="207"/>
      <c r="K1962" s="207"/>
      <c r="L1962" s="207"/>
      <c r="M1962" s="207"/>
      <c r="N1962" s="207"/>
      <c r="O1962" s="207"/>
      <c r="P1962" s="123">
        <f t="shared" si="124"/>
        <v>0</v>
      </c>
      <c r="Q1962" s="208" t="str">
        <f t="shared" si="125"/>
        <v>Debil</v>
      </c>
      <c r="R1962" s="207" t="s">
        <v>516</v>
      </c>
      <c r="S1962" s="224" t="str">
        <f t="shared" si="126"/>
        <v>DebilFuerte</v>
      </c>
      <c r="T1962" s="224">
        <f>IFERROR(VLOOKUP(S1962,'Tablas de calculos'!$AU$16:$AV$24,2,FALSE),"")</f>
        <v>7</v>
      </c>
      <c r="U1962" s="208" t="str">
        <f>IFERROR(VLOOKUP(T1962,'Tablas de calculos'!$AV$16:$AY$24,4),"")</f>
        <v>Débil</v>
      </c>
      <c r="V1962" s="207" t="s">
        <v>576</v>
      </c>
      <c r="W1962" s="207" t="s">
        <v>578</v>
      </c>
      <c r="X1962" s="123" t="str">
        <f t="shared" si="127"/>
        <v>DébilNo disminuyeDirectamente</v>
      </c>
      <c r="Y1962" s="208" t="str">
        <f>IFERROR(VLOOKUP(X1962,'Tablas de calculos'!$AZ$4:$BE$11,5,FALSE),"")</f>
        <v/>
      </c>
      <c r="Z1962" s="208" t="str">
        <f>IFERROR(VLOOKUP(X1962,'Tablas de calculos'!$AZ$4:$BE$11,6,FALSE),"")</f>
        <v/>
      </c>
    </row>
    <row r="1963" spans="1:26" ht="60" x14ac:dyDescent="0.25">
      <c r="A1963" s="232" t="s">
        <v>112</v>
      </c>
      <c r="B1963" s="14">
        <v>82</v>
      </c>
      <c r="C1963" s="205" t="str">
        <f>+VLOOKUP(Tabla9[[#This Row],[Cod. Riesgo]],Tabla_Riesgos[[Número]:[Tipo de Riesgo]],6,FALSE)</f>
        <v>Operativo</v>
      </c>
      <c r="D1963" s="119" t="s">
        <v>26</v>
      </c>
      <c r="E1963" s="120" t="s">
        <v>1160</v>
      </c>
      <c r="F1963" s="121"/>
      <c r="G1963" s="122" t="s">
        <v>338</v>
      </c>
      <c r="H1963" s="213"/>
      <c r="I1963" s="207"/>
      <c r="J1963" s="207"/>
      <c r="K1963" s="207"/>
      <c r="L1963" s="207"/>
      <c r="M1963" s="207"/>
      <c r="N1963" s="207"/>
      <c r="O1963" s="207"/>
      <c r="P1963" s="123">
        <f t="shared" si="124"/>
        <v>0</v>
      </c>
      <c r="Q1963" s="208" t="str">
        <f t="shared" si="125"/>
        <v>Debil</v>
      </c>
      <c r="R1963" s="207" t="s">
        <v>516</v>
      </c>
      <c r="S1963" s="224" t="str">
        <f t="shared" si="126"/>
        <v>DebilFuerte</v>
      </c>
      <c r="T1963" s="224">
        <f>IFERROR(VLOOKUP(S1963,'Tablas de calculos'!$AU$16:$AV$24,2,FALSE),"")</f>
        <v>7</v>
      </c>
      <c r="U1963" s="208" t="str">
        <f>IFERROR(VLOOKUP(T1963,'Tablas de calculos'!$AV$16:$AY$24,4),"")</f>
        <v>Débil</v>
      </c>
      <c r="V1963" s="207" t="s">
        <v>576</v>
      </c>
      <c r="W1963" s="207" t="s">
        <v>578</v>
      </c>
      <c r="X1963" s="123" t="str">
        <f t="shared" si="127"/>
        <v>DébilNo disminuyeDirectamente</v>
      </c>
      <c r="Y1963" s="208" t="str">
        <f>IFERROR(VLOOKUP(X1963,'Tablas de calculos'!$AZ$4:$BE$11,5,FALSE),"")</f>
        <v/>
      </c>
      <c r="Z1963" s="208" t="str">
        <f>IFERROR(VLOOKUP(X1963,'Tablas de calculos'!$AZ$4:$BE$11,6,FALSE),"")</f>
        <v/>
      </c>
    </row>
    <row r="1964" spans="1:26" ht="60" x14ac:dyDescent="0.25">
      <c r="A1964" s="232" t="s">
        <v>112</v>
      </c>
      <c r="B1964" s="14">
        <v>82</v>
      </c>
      <c r="C1964" s="205" t="str">
        <f>+VLOOKUP(Tabla9[[#This Row],[Cod. Riesgo]],Tabla_Riesgos[[Número]:[Tipo de Riesgo]],6,FALSE)</f>
        <v>Operativo</v>
      </c>
      <c r="D1964" s="119" t="s">
        <v>26</v>
      </c>
      <c r="E1964" s="120" t="s">
        <v>1160</v>
      </c>
      <c r="F1964" s="121"/>
      <c r="G1964" s="122" t="s">
        <v>339</v>
      </c>
      <c r="H1964" s="213"/>
      <c r="I1964" s="207"/>
      <c r="J1964" s="207"/>
      <c r="K1964" s="207"/>
      <c r="L1964" s="207"/>
      <c r="M1964" s="207"/>
      <c r="N1964" s="207"/>
      <c r="O1964" s="207"/>
      <c r="P1964" s="123">
        <f t="shared" si="124"/>
        <v>0</v>
      </c>
      <c r="Q1964" s="208" t="str">
        <f t="shared" si="125"/>
        <v>Debil</v>
      </c>
      <c r="R1964" s="207" t="s">
        <v>516</v>
      </c>
      <c r="S1964" s="224" t="str">
        <f t="shared" si="126"/>
        <v>DebilFuerte</v>
      </c>
      <c r="T1964" s="224">
        <f>IFERROR(VLOOKUP(S1964,'Tablas de calculos'!$AU$16:$AV$24,2,FALSE),"")</f>
        <v>7</v>
      </c>
      <c r="U1964" s="208" t="str">
        <f>IFERROR(VLOOKUP(T1964,'Tablas de calculos'!$AV$16:$AY$24,4),"")</f>
        <v>Débil</v>
      </c>
      <c r="V1964" s="207" t="s">
        <v>576</v>
      </c>
      <c r="W1964" s="207" t="s">
        <v>578</v>
      </c>
      <c r="X1964" s="123" t="str">
        <f t="shared" si="127"/>
        <v>DébilNo disminuyeDirectamente</v>
      </c>
      <c r="Y1964" s="208" t="str">
        <f>IFERROR(VLOOKUP(X1964,'Tablas de calculos'!$AZ$4:$BE$11,5,FALSE),"")</f>
        <v/>
      </c>
      <c r="Z1964" s="208" t="str">
        <f>IFERROR(VLOOKUP(X1964,'Tablas de calculos'!$AZ$4:$BE$11,6,FALSE),"")</f>
        <v/>
      </c>
    </row>
    <row r="1965" spans="1:26" ht="60" x14ac:dyDescent="0.25">
      <c r="A1965" s="232" t="s">
        <v>112</v>
      </c>
      <c r="B1965" s="14">
        <v>82</v>
      </c>
      <c r="C1965" s="205" t="str">
        <f>+VLOOKUP(Tabla9[[#This Row],[Cod. Riesgo]],Tabla_Riesgos[[Número]:[Tipo de Riesgo]],6,FALSE)</f>
        <v>Operativo</v>
      </c>
      <c r="D1965" s="119" t="s">
        <v>26</v>
      </c>
      <c r="E1965" s="120" t="s">
        <v>1160</v>
      </c>
      <c r="F1965" s="121"/>
      <c r="G1965" s="122" t="s">
        <v>340</v>
      </c>
      <c r="H1965" s="213"/>
      <c r="I1965" s="207"/>
      <c r="J1965" s="207"/>
      <c r="K1965" s="207"/>
      <c r="L1965" s="207"/>
      <c r="M1965" s="207"/>
      <c r="N1965" s="207"/>
      <c r="O1965" s="207"/>
      <c r="P1965" s="123">
        <f t="shared" si="124"/>
        <v>0</v>
      </c>
      <c r="Q1965" s="208" t="str">
        <f t="shared" si="125"/>
        <v>Debil</v>
      </c>
      <c r="R1965" s="207" t="s">
        <v>516</v>
      </c>
      <c r="S1965" s="224" t="str">
        <f t="shared" si="126"/>
        <v>DebilFuerte</v>
      </c>
      <c r="T1965" s="224">
        <f>IFERROR(VLOOKUP(S1965,'Tablas de calculos'!$AU$16:$AV$24,2,FALSE),"")</f>
        <v>7</v>
      </c>
      <c r="U1965" s="208" t="str">
        <f>IFERROR(VLOOKUP(T1965,'Tablas de calculos'!$AV$16:$AY$24,4),"")</f>
        <v>Débil</v>
      </c>
      <c r="V1965" s="207" t="s">
        <v>576</v>
      </c>
      <c r="W1965" s="207" t="s">
        <v>578</v>
      </c>
      <c r="X1965" s="123" t="str">
        <f t="shared" si="127"/>
        <v>DébilNo disminuyeDirectamente</v>
      </c>
      <c r="Y1965" s="208" t="str">
        <f>IFERROR(VLOOKUP(X1965,'Tablas de calculos'!$AZ$4:$BE$11,5,FALSE),"")</f>
        <v/>
      </c>
      <c r="Z1965" s="208" t="str">
        <f>IFERROR(VLOOKUP(X1965,'Tablas de calculos'!$AZ$4:$BE$11,6,FALSE),"")</f>
        <v/>
      </c>
    </row>
    <row r="1966" spans="1:26" ht="60" x14ac:dyDescent="0.25">
      <c r="A1966" s="232" t="s">
        <v>112</v>
      </c>
      <c r="B1966" s="14">
        <v>82</v>
      </c>
      <c r="C1966" s="205" t="str">
        <f>+VLOOKUP(Tabla9[[#This Row],[Cod. Riesgo]],Tabla_Riesgos[[Número]:[Tipo de Riesgo]],6,FALSE)</f>
        <v>Operativo</v>
      </c>
      <c r="D1966" s="119" t="s">
        <v>26</v>
      </c>
      <c r="E1966" s="120" t="s">
        <v>1160</v>
      </c>
      <c r="F1966" s="121"/>
      <c r="G1966" s="122" t="s">
        <v>338</v>
      </c>
      <c r="H1966" s="213"/>
      <c r="I1966" s="207"/>
      <c r="J1966" s="207"/>
      <c r="K1966" s="207"/>
      <c r="L1966" s="207"/>
      <c r="M1966" s="207"/>
      <c r="N1966" s="207"/>
      <c r="O1966" s="207"/>
      <c r="P1966" s="123">
        <f t="shared" si="124"/>
        <v>0</v>
      </c>
      <c r="Q1966" s="208" t="str">
        <f t="shared" si="125"/>
        <v>Debil</v>
      </c>
      <c r="R1966" s="207" t="s">
        <v>516</v>
      </c>
      <c r="S1966" s="224" t="str">
        <f t="shared" si="126"/>
        <v>DebilFuerte</v>
      </c>
      <c r="T1966" s="224">
        <f>IFERROR(VLOOKUP(S1966,'Tablas de calculos'!$AU$16:$AV$24,2,FALSE),"")</f>
        <v>7</v>
      </c>
      <c r="U1966" s="208" t="str">
        <f>IFERROR(VLOOKUP(T1966,'Tablas de calculos'!$AV$16:$AY$24,4),"")</f>
        <v>Débil</v>
      </c>
      <c r="V1966" s="207" t="s">
        <v>576</v>
      </c>
      <c r="W1966" s="207" t="s">
        <v>578</v>
      </c>
      <c r="X1966" s="123" t="str">
        <f t="shared" si="127"/>
        <v>DébilNo disminuyeDirectamente</v>
      </c>
      <c r="Y1966" s="208" t="str">
        <f>IFERROR(VLOOKUP(X1966,'Tablas de calculos'!$AZ$4:$BE$11,5,FALSE),"")</f>
        <v/>
      </c>
      <c r="Z1966" s="208" t="str">
        <f>IFERROR(VLOOKUP(X1966,'Tablas de calculos'!$AZ$4:$BE$11,6,FALSE),"")</f>
        <v/>
      </c>
    </row>
    <row r="1967" spans="1:26" ht="60" x14ac:dyDescent="0.25">
      <c r="A1967" s="232" t="s">
        <v>112</v>
      </c>
      <c r="B1967" s="14">
        <v>83</v>
      </c>
      <c r="C1967" s="205" t="str">
        <f>+VLOOKUP(Tabla9[[#This Row],[Cod. Riesgo]],Tabla_Riesgos[[Número]:[Tipo de Riesgo]],6,FALSE)</f>
        <v>Operativo</v>
      </c>
      <c r="D1967" s="119" t="s">
        <v>26</v>
      </c>
      <c r="E1967" s="120" t="s">
        <v>833</v>
      </c>
      <c r="F1967" s="121"/>
      <c r="G1967" s="122" t="s">
        <v>341</v>
      </c>
      <c r="H1967" s="213"/>
      <c r="I1967" s="207"/>
      <c r="J1967" s="207"/>
      <c r="K1967" s="207"/>
      <c r="L1967" s="207"/>
      <c r="M1967" s="207"/>
      <c r="N1967" s="207"/>
      <c r="O1967" s="207"/>
      <c r="P1967" s="123">
        <f t="shared" si="124"/>
        <v>0</v>
      </c>
      <c r="Q1967" s="208" t="str">
        <f t="shared" si="125"/>
        <v>Debil</v>
      </c>
      <c r="R1967" s="207" t="s">
        <v>516</v>
      </c>
      <c r="S1967" s="224" t="str">
        <f t="shared" si="126"/>
        <v>DebilFuerte</v>
      </c>
      <c r="T1967" s="224">
        <f>IFERROR(VLOOKUP(S1967,'Tablas de calculos'!$AU$16:$AV$24,2,FALSE),"")</f>
        <v>7</v>
      </c>
      <c r="U1967" s="208" t="str">
        <f>IFERROR(VLOOKUP(T1967,'Tablas de calculos'!$AV$16:$AY$24,4),"")</f>
        <v>Débil</v>
      </c>
      <c r="V1967" s="207" t="s">
        <v>576</v>
      </c>
      <c r="W1967" s="207" t="s">
        <v>578</v>
      </c>
      <c r="X1967" s="123" t="str">
        <f t="shared" si="127"/>
        <v>DébilNo disminuyeDirectamente</v>
      </c>
      <c r="Y1967" s="208" t="str">
        <f>IFERROR(VLOOKUP(X1967,'Tablas de calculos'!$AZ$4:$BE$11,5,FALSE),"")</f>
        <v/>
      </c>
      <c r="Z1967" s="208" t="str">
        <f>IFERROR(VLOOKUP(X1967,'Tablas de calculos'!$AZ$4:$BE$11,6,FALSE),"")</f>
        <v/>
      </c>
    </row>
    <row r="1968" spans="1:26" ht="90" x14ac:dyDescent="0.25">
      <c r="A1968" s="232" t="s">
        <v>112</v>
      </c>
      <c r="B1968" s="14">
        <v>83</v>
      </c>
      <c r="C1968" s="205" t="str">
        <f>+VLOOKUP(Tabla9[[#This Row],[Cod. Riesgo]],Tabla_Riesgos[[Número]:[Tipo de Riesgo]],6,FALSE)</f>
        <v>Operativo</v>
      </c>
      <c r="D1968" s="119" t="s">
        <v>26</v>
      </c>
      <c r="E1968" s="120" t="s">
        <v>833</v>
      </c>
      <c r="F1968" s="121"/>
      <c r="G1968" s="122" t="s">
        <v>342</v>
      </c>
      <c r="H1968" s="213"/>
      <c r="I1968" s="207"/>
      <c r="J1968" s="207"/>
      <c r="K1968" s="207"/>
      <c r="L1968" s="207"/>
      <c r="M1968" s="207"/>
      <c r="N1968" s="207"/>
      <c r="O1968" s="207"/>
      <c r="P1968" s="123">
        <f t="shared" si="124"/>
        <v>0</v>
      </c>
      <c r="Q1968" s="208" t="str">
        <f t="shared" si="125"/>
        <v>Debil</v>
      </c>
      <c r="R1968" s="207" t="s">
        <v>516</v>
      </c>
      <c r="S1968" s="224" t="str">
        <f t="shared" si="126"/>
        <v>DebilFuerte</v>
      </c>
      <c r="T1968" s="224">
        <f>IFERROR(VLOOKUP(S1968,'Tablas de calculos'!$AU$16:$AV$24,2,FALSE),"")</f>
        <v>7</v>
      </c>
      <c r="U1968" s="208" t="str">
        <f>IFERROR(VLOOKUP(T1968,'Tablas de calculos'!$AV$16:$AY$24,4),"")</f>
        <v>Débil</v>
      </c>
      <c r="V1968" s="207" t="s">
        <v>576</v>
      </c>
      <c r="W1968" s="207" t="s">
        <v>578</v>
      </c>
      <c r="X1968" s="123" t="str">
        <f t="shared" si="127"/>
        <v>DébilNo disminuyeDirectamente</v>
      </c>
      <c r="Y1968" s="208" t="str">
        <f>IFERROR(VLOOKUP(X1968,'Tablas de calculos'!$AZ$4:$BE$11,5,FALSE),"")</f>
        <v/>
      </c>
      <c r="Z1968" s="208" t="str">
        <f>IFERROR(VLOOKUP(X1968,'Tablas de calculos'!$AZ$4:$BE$11,6,FALSE),"")</f>
        <v/>
      </c>
    </row>
    <row r="1969" spans="1:26" ht="90" x14ac:dyDescent="0.25">
      <c r="A1969" s="232" t="s">
        <v>112</v>
      </c>
      <c r="B1969" s="14">
        <v>83</v>
      </c>
      <c r="C1969" s="205" t="str">
        <f>+VLOOKUP(Tabla9[[#This Row],[Cod. Riesgo]],Tabla_Riesgos[[Número]:[Tipo de Riesgo]],6,FALSE)</f>
        <v>Operativo</v>
      </c>
      <c r="D1969" s="119" t="s">
        <v>26</v>
      </c>
      <c r="E1969" s="120" t="s">
        <v>833</v>
      </c>
      <c r="F1969" s="121"/>
      <c r="G1969" s="122" t="s">
        <v>343</v>
      </c>
      <c r="H1969" s="213"/>
      <c r="I1969" s="207"/>
      <c r="J1969" s="207"/>
      <c r="K1969" s="207"/>
      <c r="L1969" s="207"/>
      <c r="M1969" s="207"/>
      <c r="N1969" s="207"/>
      <c r="O1969" s="207"/>
      <c r="P1969" s="123">
        <f t="shared" si="124"/>
        <v>0</v>
      </c>
      <c r="Q1969" s="208" t="str">
        <f t="shared" si="125"/>
        <v>Debil</v>
      </c>
      <c r="R1969" s="207" t="s">
        <v>516</v>
      </c>
      <c r="S1969" s="224" t="str">
        <f t="shared" si="126"/>
        <v>DebilFuerte</v>
      </c>
      <c r="T1969" s="224">
        <f>IFERROR(VLOOKUP(S1969,'Tablas de calculos'!$AU$16:$AV$24,2,FALSE),"")</f>
        <v>7</v>
      </c>
      <c r="U1969" s="208" t="str">
        <f>IFERROR(VLOOKUP(T1969,'Tablas de calculos'!$AV$16:$AY$24,4),"")</f>
        <v>Débil</v>
      </c>
      <c r="V1969" s="207" t="s">
        <v>576</v>
      </c>
      <c r="W1969" s="207" t="s">
        <v>578</v>
      </c>
      <c r="X1969" s="123" t="str">
        <f t="shared" si="127"/>
        <v>DébilNo disminuyeDirectamente</v>
      </c>
      <c r="Y1969" s="208" t="str">
        <f>IFERROR(VLOOKUP(X1969,'Tablas de calculos'!$AZ$4:$BE$11,5,FALSE),"")</f>
        <v/>
      </c>
      <c r="Z1969" s="208" t="str">
        <f>IFERROR(VLOOKUP(X1969,'Tablas de calculos'!$AZ$4:$BE$11,6,FALSE),"")</f>
        <v/>
      </c>
    </row>
    <row r="1970" spans="1:26" ht="150" x14ac:dyDescent="0.25">
      <c r="A1970" s="232" t="s">
        <v>112</v>
      </c>
      <c r="B1970" s="14">
        <v>83</v>
      </c>
      <c r="C1970" s="205" t="str">
        <f>+VLOOKUP(Tabla9[[#This Row],[Cod. Riesgo]],Tabla_Riesgos[[Número]:[Tipo de Riesgo]],6,FALSE)</f>
        <v>Operativo</v>
      </c>
      <c r="D1970" s="119" t="s">
        <v>26</v>
      </c>
      <c r="E1970" s="120" t="s">
        <v>833</v>
      </c>
      <c r="F1970" s="121"/>
      <c r="G1970" s="122" t="s">
        <v>344</v>
      </c>
      <c r="H1970" s="213"/>
      <c r="I1970" s="207"/>
      <c r="J1970" s="207"/>
      <c r="K1970" s="207"/>
      <c r="L1970" s="207"/>
      <c r="M1970" s="207"/>
      <c r="N1970" s="207"/>
      <c r="O1970" s="207"/>
      <c r="P1970" s="123">
        <f t="shared" si="124"/>
        <v>0</v>
      </c>
      <c r="Q1970" s="208" t="str">
        <f t="shared" si="125"/>
        <v>Debil</v>
      </c>
      <c r="R1970" s="207" t="s">
        <v>516</v>
      </c>
      <c r="S1970" s="224" t="str">
        <f t="shared" si="126"/>
        <v>DebilFuerte</v>
      </c>
      <c r="T1970" s="224">
        <f>IFERROR(VLOOKUP(S1970,'Tablas de calculos'!$AU$16:$AV$24,2,FALSE),"")</f>
        <v>7</v>
      </c>
      <c r="U1970" s="208" t="str">
        <f>IFERROR(VLOOKUP(T1970,'Tablas de calculos'!$AV$16:$AY$24,4),"")</f>
        <v>Débil</v>
      </c>
      <c r="V1970" s="207" t="s">
        <v>576</v>
      </c>
      <c r="W1970" s="207" t="s">
        <v>578</v>
      </c>
      <c r="X1970" s="123" t="str">
        <f t="shared" si="127"/>
        <v>DébilNo disminuyeDirectamente</v>
      </c>
      <c r="Y1970" s="208" t="str">
        <f>IFERROR(VLOOKUP(X1970,'Tablas de calculos'!$AZ$4:$BE$11,5,FALSE),"")</f>
        <v/>
      </c>
      <c r="Z1970" s="208" t="str">
        <f>IFERROR(VLOOKUP(X1970,'Tablas de calculos'!$AZ$4:$BE$11,6,FALSE),"")</f>
        <v/>
      </c>
    </row>
    <row r="1971" spans="1:26" ht="45" x14ac:dyDescent="0.25">
      <c r="A1971" s="232" t="s">
        <v>112</v>
      </c>
      <c r="B1971" s="14">
        <v>84</v>
      </c>
      <c r="C1971" s="205" t="str">
        <f>+VLOOKUP(Tabla9[[#This Row],[Cod. Riesgo]],Tabla_Riesgos[[Número]:[Tipo de Riesgo]],6,FALSE)</f>
        <v>Operativo</v>
      </c>
      <c r="D1971" s="119" t="s">
        <v>26</v>
      </c>
      <c r="E1971" s="120" t="s">
        <v>837</v>
      </c>
      <c r="F1971" s="121"/>
      <c r="G1971" s="122" t="s">
        <v>345</v>
      </c>
      <c r="H1971" s="213"/>
      <c r="I1971" s="207"/>
      <c r="J1971" s="207"/>
      <c r="K1971" s="207"/>
      <c r="L1971" s="207"/>
      <c r="M1971" s="207"/>
      <c r="N1971" s="207"/>
      <c r="O1971" s="207"/>
      <c r="P1971" s="123">
        <f t="shared" si="124"/>
        <v>0</v>
      </c>
      <c r="Q1971" s="208" t="str">
        <f t="shared" si="125"/>
        <v>Debil</v>
      </c>
      <c r="R1971" s="207" t="s">
        <v>516</v>
      </c>
      <c r="S1971" s="224" t="str">
        <f t="shared" si="126"/>
        <v>DebilFuerte</v>
      </c>
      <c r="T1971" s="224">
        <f>IFERROR(VLOOKUP(S1971,'Tablas de calculos'!$AU$16:$AV$24,2,FALSE),"")</f>
        <v>7</v>
      </c>
      <c r="U1971" s="208" t="str">
        <f>IFERROR(VLOOKUP(T1971,'Tablas de calculos'!$AV$16:$AY$24,4),"")</f>
        <v>Débil</v>
      </c>
      <c r="V1971" s="207" t="s">
        <v>576</v>
      </c>
      <c r="W1971" s="207" t="s">
        <v>578</v>
      </c>
      <c r="X1971" s="123" t="str">
        <f t="shared" si="127"/>
        <v>DébilNo disminuyeDirectamente</v>
      </c>
      <c r="Y1971" s="208" t="str">
        <f>IFERROR(VLOOKUP(X1971,'Tablas de calculos'!$AZ$4:$BE$11,5,FALSE),"")</f>
        <v/>
      </c>
      <c r="Z1971" s="208" t="str">
        <f>IFERROR(VLOOKUP(X1971,'Tablas de calculos'!$AZ$4:$BE$11,6,FALSE),"")</f>
        <v/>
      </c>
    </row>
    <row r="1972" spans="1:26" ht="135" x14ac:dyDescent="0.25">
      <c r="A1972" s="232" t="s">
        <v>112</v>
      </c>
      <c r="B1972" s="14">
        <v>84</v>
      </c>
      <c r="C1972" s="205" t="str">
        <f>+VLOOKUP(Tabla9[[#This Row],[Cod. Riesgo]],Tabla_Riesgos[[Número]:[Tipo de Riesgo]],6,FALSE)</f>
        <v>Operativo</v>
      </c>
      <c r="D1972" s="119" t="s">
        <v>26</v>
      </c>
      <c r="E1972" s="120" t="s">
        <v>837</v>
      </c>
      <c r="F1972" s="121"/>
      <c r="G1972" s="122" t="s">
        <v>346</v>
      </c>
      <c r="H1972" s="213"/>
      <c r="I1972" s="207"/>
      <c r="J1972" s="207"/>
      <c r="K1972" s="207"/>
      <c r="L1972" s="207"/>
      <c r="M1972" s="207"/>
      <c r="N1972" s="207"/>
      <c r="O1972" s="207"/>
      <c r="P1972" s="123">
        <f t="shared" si="124"/>
        <v>0</v>
      </c>
      <c r="Q1972" s="208" t="str">
        <f t="shared" si="125"/>
        <v>Debil</v>
      </c>
      <c r="R1972" s="207" t="s">
        <v>516</v>
      </c>
      <c r="S1972" s="224" t="str">
        <f t="shared" si="126"/>
        <v>DebilFuerte</v>
      </c>
      <c r="T1972" s="224">
        <f>IFERROR(VLOOKUP(S1972,'Tablas de calculos'!$AU$16:$AV$24,2,FALSE),"")</f>
        <v>7</v>
      </c>
      <c r="U1972" s="208" t="str">
        <f>IFERROR(VLOOKUP(T1972,'Tablas de calculos'!$AV$16:$AY$24,4),"")</f>
        <v>Débil</v>
      </c>
      <c r="V1972" s="207" t="s">
        <v>576</v>
      </c>
      <c r="W1972" s="207" t="s">
        <v>578</v>
      </c>
      <c r="X1972" s="123" t="str">
        <f t="shared" si="127"/>
        <v>DébilNo disminuyeDirectamente</v>
      </c>
      <c r="Y1972" s="208" t="str">
        <f>IFERROR(VLOOKUP(X1972,'Tablas de calculos'!$AZ$4:$BE$11,5,FALSE),"")</f>
        <v/>
      </c>
      <c r="Z1972" s="208" t="str">
        <f>IFERROR(VLOOKUP(X1972,'Tablas de calculos'!$AZ$4:$BE$11,6,FALSE),"")</f>
        <v/>
      </c>
    </row>
    <row r="1973" spans="1:26" ht="60" x14ac:dyDescent="0.25">
      <c r="A1973" s="232" t="s">
        <v>112</v>
      </c>
      <c r="B1973" s="14">
        <v>84</v>
      </c>
      <c r="C1973" s="205" t="str">
        <f>+VLOOKUP(Tabla9[[#This Row],[Cod. Riesgo]],Tabla_Riesgos[[Número]:[Tipo de Riesgo]],6,FALSE)</f>
        <v>Operativo</v>
      </c>
      <c r="D1973" s="119" t="s">
        <v>26</v>
      </c>
      <c r="E1973" s="120" t="s">
        <v>837</v>
      </c>
      <c r="F1973" s="121"/>
      <c r="G1973" s="122" t="s">
        <v>347</v>
      </c>
      <c r="H1973" s="213"/>
      <c r="I1973" s="207"/>
      <c r="J1973" s="207"/>
      <c r="K1973" s="207"/>
      <c r="L1973" s="207"/>
      <c r="M1973" s="207"/>
      <c r="N1973" s="207"/>
      <c r="O1973" s="207"/>
      <c r="P1973" s="123">
        <f t="shared" si="124"/>
        <v>0</v>
      </c>
      <c r="Q1973" s="208" t="str">
        <f t="shared" si="125"/>
        <v>Debil</v>
      </c>
      <c r="R1973" s="207" t="s">
        <v>516</v>
      </c>
      <c r="S1973" s="224" t="str">
        <f t="shared" si="126"/>
        <v>DebilFuerte</v>
      </c>
      <c r="T1973" s="224">
        <f>IFERROR(VLOOKUP(S1973,'Tablas de calculos'!$AU$16:$AV$24,2,FALSE),"")</f>
        <v>7</v>
      </c>
      <c r="U1973" s="208" t="str">
        <f>IFERROR(VLOOKUP(T1973,'Tablas de calculos'!$AV$16:$AY$24,4),"")</f>
        <v>Débil</v>
      </c>
      <c r="V1973" s="207" t="s">
        <v>576</v>
      </c>
      <c r="W1973" s="207" t="s">
        <v>578</v>
      </c>
      <c r="X1973" s="123" t="str">
        <f t="shared" si="127"/>
        <v>DébilNo disminuyeDirectamente</v>
      </c>
      <c r="Y1973" s="208" t="str">
        <f>IFERROR(VLOOKUP(X1973,'Tablas de calculos'!$AZ$4:$BE$11,5,FALSE),"")</f>
        <v/>
      </c>
      <c r="Z1973" s="208" t="str">
        <f>IFERROR(VLOOKUP(X1973,'Tablas de calculos'!$AZ$4:$BE$11,6,FALSE),"")</f>
        <v/>
      </c>
    </row>
    <row r="1974" spans="1:26" ht="45" x14ac:dyDescent="0.25">
      <c r="A1974" s="232" t="s">
        <v>112</v>
      </c>
      <c r="B1974" s="14">
        <v>84</v>
      </c>
      <c r="C1974" s="205" t="str">
        <f>+VLOOKUP(Tabla9[[#This Row],[Cod. Riesgo]],Tabla_Riesgos[[Número]:[Tipo de Riesgo]],6,FALSE)</f>
        <v>Operativo</v>
      </c>
      <c r="D1974" s="119" t="s">
        <v>26</v>
      </c>
      <c r="E1974" s="120" t="s">
        <v>837</v>
      </c>
      <c r="F1974" s="121"/>
      <c r="G1974" s="122" t="s">
        <v>348</v>
      </c>
      <c r="H1974" s="213"/>
      <c r="I1974" s="207"/>
      <c r="J1974" s="207"/>
      <c r="K1974" s="207"/>
      <c r="L1974" s="207"/>
      <c r="M1974" s="207"/>
      <c r="N1974" s="207"/>
      <c r="O1974" s="207"/>
      <c r="P1974" s="123">
        <f t="shared" si="124"/>
        <v>0</v>
      </c>
      <c r="Q1974" s="208" t="str">
        <f t="shared" si="125"/>
        <v>Debil</v>
      </c>
      <c r="R1974" s="207" t="s">
        <v>516</v>
      </c>
      <c r="S1974" s="224" t="str">
        <f t="shared" si="126"/>
        <v>DebilFuerte</v>
      </c>
      <c r="T1974" s="224">
        <f>IFERROR(VLOOKUP(S1974,'Tablas de calculos'!$AU$16:$AV$24,2,FALSE),"")</f>
        <v>7</v>
      </c>
      <c r="U1974" s="208" t="str">
        <f>IFERROR(VLOOKUP(T1974,'Tablas de calculos'!$AV$16:$AY$24,4),"")</f>
        <v>Débil</v>
      </c>
      <c r="V1974" s="207" t="s">
        <v>576</v>
      </c>
      <c r="W1974" s="207" t="s">
        <v>578</v>
      </c>
      <c r="X1974" s="123" t="str">
        <f t="shared" si="127"/>
        <v>DébilNo disminuyeDirectamente</v>
      </c>
      <c r="Y1974" s="208" t="str">
        <f>IFERROR(VLOOKUP(X1974,'Tablas de calculos'!$AZ$4:$BE$11,5,FALSE),"")</f>
        <v/>
      </c>
      <c r="Z1974" s="208" t="str">
        <f>IFERROR(VLOOKUP(X1974,'Tablas de calculos'!$AZ$4:$BE$11,6,FALSE),"")</f>
        <v/>
      </c>
    </row>
    <row r="1975" spans="1:26" ht="120" x14ac:dyDescent="0.25">
      <c r="A1975" s="232" t="s">
        <v>112</v>
      </c>
      <c r="B1975" s="14">
        <v>84</v>
      </c>
      <c r="C1975" s="205" t="str">
        <f>+VLOOKUP(Tabla9[[#This Row],[Cod. Riesgo]],Tabla_Riesgos[[Número]:[Tipo de Riesgo]],6,FALSE)</f>
        <v>Operativo</v>
      </c>
      <c r="D1975" s="119" t="s">
        <v>26</v>
      </c>
      <c r="E1975" s="120" t="s">
        <v>837</v>
      </c>
      <c r="F1975" s="121"/>
      <c r="G1975" s="122" t="s">
        <v>349</v>
      </c>
      <c r="H1975" s="213"/>
      <c r="I1975" s="207"/>
      <c r="J1975" s="207"/>
      <c r="K1975" s="207"/>
      <c r="L1975" s="207"/>
      <c r="M1975" s="207"/>
      <c r="N1975" s="207"/>
      <c r="O1975" s="207"/>
      <c r="P1975" s="123">
        <f t="shared" si="124"/>
        <v>0</v>
      </c>
      <c r="Q1975" s="208" t="str">
        <f t="shared" si="125"/>
        <v>Debil</v>
      </c>
      <c r="R1975" s="207" t="s">
        <v>516</v>
      </c>
      <c r="S1975" s="224" t="str">
        <f t="shared" si="126"/>
        <v>DebilFuerte</v>
      </c>
      <c r="T1975" s="224">
        <f>IFERROR(VLOOKUP(S1975,'Tablas de calculos'!$AU$16:$AV$24,2,FALSE),"")</f>
        <v>7</v>
      </c>
      <c r="U1975" s="208" t="str">
        <f>IFERROR(VLOOKUP(T1975,'Tablas de calculos'!$AV$16:$AY$24,4),"")</f>
        <v>Débil</v>
      </c>
      <c r="V1975" s="207" t="s">
        <v>576</v>
      </c>
      <c r="W1975" s="207" t="s">
        <v>578</v>
      </c>
      <c r="X1975" s="123" t="str">
        <f t="shared" si="127"/>
        <v>DébilNo disminuyeDirectamente</v>
      </c>
      <c r="Y1975" s="208" t="str">
        <f>IFERROR(VLOOKUP(X1975,'Tablas de calculos'!$AZ$4:$BE$11,5,FALSE),"")</f>
        <v/>
      </c>
      <c r="Z1975" s="208" t="str">
        <f>IFERROR(VLOOKUP(X1975,'Tablas de calculos'!$AZ$4:$BE$11,6,FALSE),"")</f>
        <v/>
      </c>
    </row>
    <row r="1976" spans="1:26" ht="120" x14ac:dyDescent="0.25">
      <c r="A1976" s="232" t="s">
        <v>112</v>
      </c>
      <c r="B1976" s="14">
        <v>85</v>
      </c>
      <c r="C1976" s="205" t="str">
        <f>+VLOOKUP(Tabla9[[#This Row],[Cod. Riesgo]],Tabla_Riesgos[[Número]:[Tipo de Riesgo]],6,FALSE)</f>
        <v>Operativo</v>
      </c>
      <c r="D1976" s="119" t="s">
        <v>26</v>
      </c>
      <c r="E1976" s="120" t="s">
        <v>842</v>
      </c>
      <c r="F1976" s="121"/>
      <c r="G1976" s="122" t="s">
        <v>350</v>
      </c>
      <c r="H1976" s="213"/>
      <c r="I1976" s="207"/>
      <c r="J1976" s="207"/>
      <c r="K1976" s="207"/>
      <c r="L1976" s="207"/>
      <c r="M1976" s="207"/>
      <c r="N1976" s="207"/>
      <c r="O1976" s="207"/>
      <c r="P1976" s="123">
        <f t="shared" si="124"/>
        <v>0</v>
      </c>
      <c r="Q1976" s="208" t="str">
        <f t="shared" si="125"/>
        <v>Debil</v>
      </c>
      <c r="R1976" s="207" t="s">
        <v>516</v>
      </c>
      <c r="S1976" s="224" t="str">
        <f t="shared" si="126"/>
        <v>DebilFuerte</v>
      </c>
      <c r="T1976" s="224">
        <f>IFERROR(VLOOKUP(S1976,'Tablas de calculos'!$AU$16:$AV$24,2,FALSE),"")</f>
        <v>7</v>
      </c>
      <c r="U1976" s="208" t="str">
        <f>IFERROR(VLOOKUP(T1976,'Tablas de calculos'!$AV$16:$AY$24,4),"")</f>
        <v>Débil</v>
      </c>
      <c r="V1976" s="207" t="s">
        <v>576</v>
      </c>
      <c r="W1976" s="207" t="s">
        <v>578</v>
      </c>
      <c r="X1976" s="123" t="str">
        <f t="shared" si="127"/>
        <v>DébilNo disminuyeDirectamente</v>
      </c>
      <c r="Y1976" s="208" t="str">
        <f>IFERROR(VLOOKUP(X1976,'Tablas de calculos'!$AZ$4:$BE$11,5,FALSE),"")</f>
        <v/>
      </c>
      <c r="Z1976" s="208" t="str">
        <f>IFERROR(VLOOKUP(X1976,'Tablas de calculos'!$AZ$4:$BE$11,6,FALSE),"")</f>
        <v/>
      </c>
    </row>
    <row r="1977" spans="1:26" ht="120" x14ac:dyDescent="0.25">
      <c r="A1977" s="232" t="s">
        <v>112</v>
      </c>
      <c r="B1977" s="14">
        <v>85</v>
      </c>
      <c r="C1977" s="205" t="str">
        <f>+VLOOKUP(Tabla9[[#This Row],[Cod. Riesgo]],Tabla_Riesgos[[Número]:[Tipo de Riesgo]],6,FALSE)</f>
        <v>Operativo</v>
      </c>
      <c r="D1977" s="119" t="s">
        <v>26</v>
      </c>
      <c r="E1977" s="120" t="s">
        <v>842</v>
      </c>
      <c r="F1977" s="121"/>
      <c r="G1977" s="122" t="s">
        <v>351</v>
      </c>
      <c r="H1977" s="213"/>
      <c r="I1977" s="207"/>
      <c r="J1977" s="207"/>
      <c r="K1977" s="207"/>
      <c r="L1977" s="207"/>
      <c r="M1977" s="207"/>
      <c r="N1977" s="207"/>
      <c r="O1977" s="207"/>
      <c r="P1977" s="123">
        <f t="shared" si="124"/>
        <v>0</v>
      </c>
      <c r="Q1977" s="208" t="str">
        <f t="shared" si="125"/>
        <v>Debil</v>
      </c>
      <c r="R1977" s="207" t="s">
        <v>516</v>
      </c>
      <c r="S1977" s="224" t="str">
        <f t="shared" si="126"/>
        <v>DebilFuerte</v>
      </c>
      <c r="T1977" s="224">
        <f>IFERROR(VLOOKUP(S1977,'Tablas de calculos'!$AU$16:$AV$24,2,FALSE),"")</f>
        <v>7</v>
      </c>
      <c r="U1977" s="208" t="str">
        <f>IFERROR(VLOOKUP(T1977,'Tablas de calculos'!$AV$16:$AY$24,4),"")</f>
        <v>Débil</v>
      </c>
      <c r="V1977" s="207" t="s">
        <v>576</v>
      </c>
      <c r="W1977" s="207" t="s">
        <v>578</v>
      </c>
      <c r="X1977" s="123" t="str">
        <f t="shared" si="127"/>
        <v>DébilNo disminuyeDirectamente</v>
      </c>
      <c r="Y1977" s="208" t="str">
        <f>IFERROR(VLOOKUP(X1977,'Tablas de calculos'!$AZ$4:$BE$11,5,FALSE),"")</f>
        <v/>
      </c>
      <c r="Z1977" s="208" t="str">
        <f>IFERROR(VLOOKUP(X1977,'Tablas de calculos'!$AZ$4:$BE$11,6,FALSE),"")</f>
        <v/>
      </c>
    </row>
    <row r="1978" spans="1:26" ht="165" x14ac:dyDescent="0.25">
      <c r="A1978" s="232" t="s">
        <v>112</v>
      </c>
      <c r="B1978" s="14">
        <v>85</v>
      </c>
      <c r="C1978" s="205" t="str">
        <f>+VLOOKUP(Tabla9[[#This Row],[Cod. Riesgo]],Tabla_Riesgos[[Número]:[Tipo de Riesgo]],6,FALSE)</f>
        <v>Operativo</v>
      </c>
      <c r="D1978" s="119" t="s">
        <v>26</v>
      </c>
      <c r="E1978" s="120" t="s">
        <v>842</v>
      </c>
      <c r="F1978" s="121"/>
      <c r="G1978" s="122" t="s">
        <v>352</v>
      </c>
      <c r="H1978" s="213"/>
      <c r="I1978" s="207"/>
      <c r="J1978" s="207"/>
      <c r="K1978" s="207"/>
      <c r="L1978" s="207"/>
      <c r="M1978" s="207"/>
      <c r="N1978" s="207"/>
      <c r="O1978" s="207"/>
      <c r="P1978" s="123">
        <f t="shared" si="124"/>
        <v>0</v>
      </c>
      <c r="Q1978" s="208" t="str">
        <f t="shared" si="125"/>
        <v>Debil</v>
      </c>
      <c r="R1978" s="207" t="s">
        <v>516</v>
      </c>
      <c r="S1978" s="224" t="str">
        <f t="shared" si="126"/>
        <v>DebilFuerte</v>
      </c>
      <c r="T1978" s="224">
        <f>IFERROR(VLOOKUP(S1978,'Tablas de calculos'!$AU$16:$AV$24,2,FALSE),"")</f>
        <v>7</v>
      </c>
      <c r="U1978" s="208" t="str">
        <f>IFERROR(VLOOKUP(T1978,'Tablas de calculos'!$AV$16:$AY$24,4),"")</f>
        <v>Débil</v>
      </c>
      <c r="V1978" s="207" t="s">
        <v>576</v>
      </c>
      <c r="W1978" s="207" t="s">
        <v>578</v>
      </c>
      <c r="X1978" s="123" t="str">
        <f t="shared" si="127"/>
        <v>DébilNo disminuyeDirectamente</v>
      </c>
      <c r="Y1978" s="208" t="str">
        <f>IFERROR(VLOOKUP(X1978,'Tablas de calculos'!$AZ$4:$BE$11,5,FALSE),"")</f>
        <v/>
      </c>
      <c r="Z1978" s="208" t="str">
        <f>IFERROR(VLOOKUP(X1978,'Tablas de calculos'!$AZ$4:$BE$11,6,FALSE),"")</f>
        <v/>
      </c>
    </row>
    <row r="1979" spans="1:26" ht="105" x14ac:dyDescent="0.25">
      <c r="A1979" s="232" t="s">
        <v>112</v>
      </c>
      <c r="B1979" s="14">
        <v>86</v>
      </c>
      <c r="C1979" s="205" t="str">
        <f>+VLOOKUP(Tabla9[[#This Row],[Cod. Riesgo]],Tabla_Riesgos[[Número]:[Tipo de Riesgo]],6,FALSE)</f>
        <v>Operativo</v>
      </c>
      <c r="D1979" s="119" t="s">
        <v>26</v>
      </c>
      <c r="E1979" s="120" t="s">
        <v>1161</v>
      </c>
      <c r="F1979" s="121"/>
      <c r="G1979" s="122" t="s">
        <v>353</v>
      </c>
      <c r="H1979" s="213"/>
      <c r="I1979" s="207"/>
      <c r="J1979" s="207"/>
      <c r="K1979" s="207"/>
      <c r="L1979" s="207"/>
      <c r="M1979" s="207"/>
      <c r="N1979" s="207"/>
      <c r="O1979" s="207"/>
      <c r="P1979" s="123">
        <f t="shared" si="124"/>
        <v>0</v>
      </c>
      <c r="Q1979" s="208" t="str">
        <f t="shared" si="125"/>
        <v>Debil</v>
      </c>
      <c r="R1979" s="207" t="s">
        <v>516</v>
      </c>
      <c r="S1979" s="224" t="str">
        <f t="shared" si="126"/>
        <v>DebilFuerte</v>
      </c>
      <c r="T1979" s="224">
        <f>IFERROR(VLOOKUP(S1979,'Tablas de calculos'!$AU$16:$AV$24,2,FALSE),"")</f>
        <v>7</v>
      </c>
      <c r="U1979" s="208" t="str">
        <f>IFERROR(VLOOKUP(T1979,'Tablas de calculos'!$AV$16:$AY$24,4),"")</f>
        <v>Débil</v>
      </c>
      <c r="V1979" s="207" t="s">
        <v>576</v>
      </c>
      <c r="W1979" s="207" t="s">
        <v>578</v>
      </c>
      <c r="X1979" s="123" t="str">
        <f t="shared" si="127"/>
        <v>DébilNo disminuyeDirectamente</v>
      </c>
      <c r="Y1979" s="208" t="str">
        <f>IFERROR(VLOOKUP(X1979,'Tablas de calculos'!$AZ$4:$BE$11,5,FALSE),"")</f>
        <v/>
      </c>
      <c r="Z1979" s="208" t="str">
        <f>IFERROR(VLOOKUP(X1979,'Tablas de calculos'!$AZ$4:$BE$11,6,FALSE),"")</f>
        <v/>
      </c>
    </row>
    <row r="1980" spans="1:26" ht="105" x14ac:dyDescent="0.25">
      <c r="A1980" s="232" t="s">
        <v>112</v>
      </c>
      <c r="B1980" s="14">
        <v>86</v>
      </c>
      <c r="C1980" s="205" t="str">
        <f>+VLOOKUP(Tabla9[[#This Row],[Cod. Riesgo]],Tabla_Riesgos[[Número]:[Tipo de Riesgo]],6,FALSE)</f>
        <v>Operativo</v>
      </c>
      <c r="D1980" s="119" t="s">
        <v>26</v>
      </c>
      <c r="E1980" s="120" t="s">
        <v>1161</v>
      </c>
      <c r="F1980" s="121"/>
      <c r="G1980" s="122" t="s">
        <v>353</v>
      </c>
      <c r="H1980" s="213"/>
      <c r="I1980" s="207"/>
      <c r="J1980" s="207"/>
      <c r="K1980" s="207"/>
      <c r="L1980" s="207"/>
      <c r="M1980" s="207"/>
      <c r="N1980" s="207"/>
      <c r="O1980" s="207"/>
      <c r="P1980" s="123">
        <f t="shared" si="124"/>
        <v>0</v>
      </c>
      <c r="Q1980" s="208" t="str">
        <f t="shared" si="125"/>
        <v>Debil</v>
      </c>
      <c r="R1980" s="207" t="s">
        <v>516</v>
      </c>
      <c r="S1980" s="224" t="str">
        <f t="shared" si="126"/>
        <v>DebilFuerte</v>
      </c>
      <c r="T1980" s="224">
        <f>IFERROR(VLOOKUP(S1980,'Tablas de calculos'!$AU$16:$AV$24,2,FALSE),"")</f>
        <v>7</v>
      </c>
      <c r="U1980" s="208" t="str">
        <f>IFERROR(VLOOKUP(T1980,'Tablas de calculos'!$AV$16:$AY$24,4),"")</f>
        <v>Débil</v>
      </c>
      <c r="V1980" s="207" t="s">
        <v>576</v>
      </c>
      <c r="W1980" s="207" t="s">
        <v>578</v>
      </c>
      <c r="X1980" s="123" t="str">
        <f t="shared" si="127"/>
        <v>DébilNo disminuyeDirectamente</v>
      </c>
      <c r="Y1980" s="208" t="str">
        <f>IFERROR(VLOOKUP(X1980,'Tablas de calculos'!$AZ$4:$BE$11,5,FALSE),"")</f>
        <v/>
      </c>
      <c r="Z1980" s="208" t="str">
        <f>IFERROR(VLOOKUP(X1980,'Tablas de calculos'!$AZ$4:$BE$11,6,FALSE),"")</f>
        <v/>
      </c>
    </row>
    <row r="1981" spans="1:26" ht="105" x14ac:dyDescent="0.25">
      <c r="A1981" s="232" t="s">
        <v>112</v>
      </c>
      <c r="B1981" s="14">
        <v>87</v>
      </c>
      <c r="C1981" s="205" t="str">
        <f>+VLOOKUP(Tabla9[[#This Row],[Cod. Riesgo]],Tabla_Riesgos[[Número]:[Tipo de Riesgo]],6,FALSE)</f>
        <v>Operativo</v>
      </c>
      <c r="D1981" s="119" t="s">
        <v>26</v>
      </c>
      <c r="E1981" s="120" t="s">
        <v>840</v>
      </c>
      <c r="F1981" s="121"/>
      <c r="G1981" s="122" t="s">
        <v>354</v>
      </c>
      <c r="H1981" s="213"/>
      <c r="I1981" s="207"/>
      <c r="J1981" s="207"/>
      <c r="K1981" s="207"/>
      <c r="L1981" s="207"/>
      <c r="M1981" s="207"/>
      <c r="N1981" s="207"/>
      <c r="O1981" s="207"/>
      <c r="P1981" s="123">
        <f t="shared" si="124"/>
        <v>0</v>
      </c>
      <c r="Q1981" s="208" t="str">
        <f t="shared" si="125"/>
        <v>Debil</v>
      </c>
      <c r="R1981" s="207" t="s">
        <v>516</v>
      </c>
      <c r="S1981" s="224" t="str">
        <f t="shared" si="126"/>
        <v>DebilFuerte</v>
      </c>
      <c r="T1981" s="224">
        <f>IFERROR(VLOOKUP(S1981,'Tablas de calculos'!$AU$16:$AV$24,2,FALSE),"")</f>
        <v>7</v>
      </c>
      <c r="U1981" s="208" t="str">
        <f>IFERROR(VLOOKUP(T1981,'Tablas de calculos'!$AV$16:$AY$24,4),"")</f>
        <v>Débil</v>
      </c>
      <c r="V1981" s="207" t="s">
        <v>576</v>
      </c>
      <c r="W1981" s="207" t="s">
        <v>578</v>
      </c>
      <c r="X1981" s="123" t="str">
        <f t="shared" si="127"/>
        <v>DébilNo disminuyeDirectamente</v>
      </c>
      <c r="Y1981" s="208" t="str">
        <f>IFERROR(VLOOKUP(X1981,'Tablas de calculos'!$AZ$4:$BE$11,5,FALSE),"")</f>
        <v/>
      </c>
      <c r="Z1981" s="208" t="str">
        <f>IFERROR(VLOOKUP(X1981,'Tablas de calculos'!$AZ$4:$BE$11,6,FALSE),"")</f>
        <v/>
      </c>
    </row>
    <row r="1982" spans="1:26" ht="45" x14ac:dyDescent="0.25">
      <c r="A1982" s="232" t="s">
        <v>112</v>
      </c>
      <c r="B1982" s="14">
        <v>87</v>
      </c>
      <c r="C1982" s="205" t="str">
        <f>+VLOOKUP(Tabla9[[#This Row],[Cod. Riesgo]],Tabla_Riesgos[[Número]:[Tipo de Riesgo]],6,FALSE)</f>
        <v>Operativo</v>
      </c>
      <c r="D1982" s="119" t="s">
        <v>26</v>
      </c>
      <c r="E1982" s="120" t="s">
        <v>840</v>
      </c>
      <c r="F1982" s="121"/>
      <c r="G1982" s="122" t="s">
        <v>348</v>
      </c>
      <c r="H1982" s="213"/>
      <c r="I1982" s="207"/>
      <c r="J1982" s="207"/>
      <c r="K1982" s="207"/>
      <c r="L1982" s="207"/>
      <c r="M1982" s="207"/>
      <c r="N1982" s="207"/>
      <c r="O1982" s="207"/>
      <c r="P1982" s="123">
        <f t="shared" si="124"/>
        <v>0</v>
      </c>
      <c r="Q1982" s="208" t="str">
        <f t="shared" si="125"/>
        <v>Debil</v>
      </c>
      <c r="R1982" s="207" t="s">
        <v>516</v>
      </c>
      <c r="S1982" s="224" t="str">
        <f t="shared" si="126"/>
        <v>DebilFuerte</v>
      </c>
      <c r="T1982" s="224">
        <f>IFERROR(VLOOKUP(S1982,'Tablas de calculos'!$AU$16:$AV$24,2,FALSE),"")</f>
        <v>7</v>
      </c>
      <c r="U1982" s="208" t="str">
        <f>IFERROR(VLOOKUP(T1982,'Tablas de calculos'!$AV$16:$AY$24,4),"")</f>
        <v>Débil</v>
      </c>
      <c r="V1982" s="207" t="s">
        <v>576</v>
      </c>
      <c r="W1982" s="207" t="s">
        <v>578</v>
      </c>
      <c r="X1982" s="123" t="str">
        <f t="shared" si="127"/>
        <v>DébilNo disminuyeDirectamente</v>
      </c>
      <c r="Y1982" s="208" t="str">
        <f>IFERROR(VLOOKUP(X1982,'Tablas de calculos'!$AZ$4:$BE$11,5,FALSE),"")</f>
        <v/>
      </c>
      <c r="Z1982" s="208" t="str">
        <f>IFERROR(VLOOKUP(X1982,'Tablas de calculos'!$AZ$4:$BE$11,6,FALSE),"")</f>
        <v/>
      </c>
    </row>
    <row r="1983" spans="1:26" ht="60" x14ac:dyDescent="0.25">
      <c r="A1983" s="232" t="s">
        <v>112</v>
      </c>
      <c r="B1983" s="14">
        <v>88</v>
      </c>
      <c r="C1983" s="205" t="str">
        <f>+VLOOKUP(Tabla9[[#This Row],[Cod. Riesgo]],Tabla_Riesgos[[Número]:[Tipo de Riesgo]],6,FALSE)</f>
        <v>Seguridad de la Información</v>
      </c>
      <c r="D1983" s="119" t="s">
        <v>26</v>
      </c>
      <c r="E1983" s="120" t="s">
        <v>1148</v>
      </c>
      <c r="F1983" s="121"/>
      <c r="G1983" s="122" t="s">
        <v>347</v>
      </c>
      <c r="H1983" s="213"/>
      <c r="I1983" s="207"/>
      <c r="J1983" s="207"/>
      <c r="K1983" s="207"/>
      <c r="L1983" s="207"/>
      <c r="M1983" s="207"/>
      <c r="N1983" s="207"/>
      <c r="O1983" s="207"/>
      <c r="P1983" s="123">
        <f t="shared" si="124"/>
        <v>0</v>
      </c>
      <c r="Q1983" s="208" t="str">
        <f t="shared" si="125"/>
        <v>Debil</v>
      </c>
      <c r="R1983" s="207" t="s">
        <v>516</v>
      </c>
      <c r="S1983" s="224" t="str">
        <f t="shared" si="126"/>
        <v>DebilFuerte</v>
      </c>
      <c r="T1983" s="224">
        <f>IFERROR(VLOOKUP(S1983,'Tablas de calculos'!$AU$16:$AV$24,2,FALSE),"")</f>
        <v>7</v>
      </c>
      <c r="U1983" s="208" t="str">
        <f>IFERROR(VLOOKUP(T1983,'Tablas de calculos'!$AV$16:$AY$24,4),"")</f>
        <v>Débil</v>
      </c>
      <c r="V1983" s="207" t="s">
        <v>576</v>
      </c>
      <c r="W1983" s="207" t="s">
        <v>578</v>
      </c>
      <c r="X1983" s="123" t="str">
        <f t="shared" si="127"/>
        <v>DébilNo disminuyeDirectamente</v>
      </c>
      <c r="Y1983" s="208" t="str">
        <f>IFERROR(VLOOKUP(X1983,'Tablas de calculos'!$AZ$4:$BE$11,5,FALSE),"")</f>
        <v/>
      </c>
      <c r="Z1983" s="208" t="str">
        <f>IFERROR(VLOOKUP(X1983,'Tablas de calculos'!$AZ$4:$BE$11,6,FALSE),"")</f>
        <v/>
      </c>
    </row>
    <row r="1984" spans="1:26" ht="60" x14ac:dyDescent="0.25">
      <c r="A1984" s="232" t="s">
        <v>112</v>
      </c>
      <c r="B1984" s="14">
        <v>88</v>
      </c>
      <c r="C1984" s="205" t="str">
        <f>+VLOOKUP(Tabla9[[#This Row],[Cod. Riesgo]],Tabla_Riesgos[[Número]:[Tipo de Riesgo]],6,FALSE)</f>
        <v>Seguridad de la Información</v>
      </c>
      <c r="D1984" s="119" t="s">
        <v>26</v>
      </c>
      <c r="E1984" s="120" t="s">
        <v>1148</v>
      </c>
      <c r="F1984" s="121"/>
      <c r="G1984" s="122" t="s">
        <v>347</v>
      </c>
      <c r="H1984" s="213"/>
      <c r="I1984" s="207"/>
      <c r="J1984" s="207"/>
      <c r="K1984" s="207"/>
      <c r="L1984" s="207"/>
      <c r="M1984" s="207"/>
      <c r="N1984" s="207"/>
      <c r="O1984" s="207"/>
      <c r="P1984" s="123">
        <f t="shared" si="124"/>
        <v>0</v>
      </c>
      <c r="Q1984" s="208" t="str">
        <f t="shared" si="125"/>
        <v>Debil</v>
      </c>
      <c r="R1984" s="207" t="s">
        <v>516</v>
      </c>
      <c r="S1984" s="224" t="str">
        <f t="shared" si="126"/>
        <v>DebilFuerte</v>
      </c>
      <c r="T1984" s="224">
        <f>IFERROR(VLOOKUP(S1984,'Tablas de calculos'!$AU$16:$AV$24,2,FALSE),"")</f>
        <v>7</v>
      </c>
      <c r="U1984" s="208" t="str">
        <f>IFERROR(VLOOKUP(T1984,'Tablas de calculos'!$AV$16:$AY$24,4),"")</f>
        <v>Débil</v>
      </c>
      <c r="V1984" s="207" t="s">
        <v>576</v>
      </c>
      <c r="W1984" s="207" t="s">
        <v>578</v>
      </c>
      <c r="X1984" s="123" t="str">
        <f t="shared" si="127"/>
        <v>DébilNo disminuyeDirectamente</v>
      </c>
      <c r="Y1984" s="208" t="str">
        <f>IFERROR(VLOOKUP(X1984,'Tablas de calculos'!$AZ$4:$BE$11,5,FALSE),"")</f>
        <v/>
      </c>
      <c r="Z1984" s="208" t="str">
        <f>IFERROR(VLOOKUP(X1984,'Tablas de calculos'!$AZ$4:$BE$11,6,FALSE),"")</f>
        <v/>
      </c>
    </row>
    <row r="1985" spans="1:26" ht="75" x14ac:dyDescent="0.25">
      <c r="A1985" s="232" t="s">
        <v>112</v>
      </c>
      <c r="B1985" s="14">
        <v>88</v>
      </c>
      <c r="C1985" s="205" t="str">
        <f>+VLOOKUP(Tabla9[[#This Row],[Cod. Riesgo]],Tabla_Riesgos[[Número]:[Tipo de Riesgo]],6,FALSE)</f>
        <v>Seguridad de la Información</v>
      </c>
      <c r="D1985" s="119" t="s">
        <v>26</v>
      </c>
      <c r="E1985" s="120" t="s">
        <v>1148</v>
      </c>
      <c r="F1985" s="121"/>
      <c r="G1985" s="122" t="s">
        <v>355</v>
      </c>
      <c r="H1985" s="213"/>
      <c r="I1985" s="207"/>
      <c r="J1985" s="207"/>
      <c r="K1985" s="207"/>
      <c r="L1985" s="207"/>
      <c r="M1985" s="207"/>
      <c r="N1985" s="207"/>
      <c r="O1985" s="207"/>
      <c r="P1985" s="123">
        <f t="shared" si="124"/>
        <v>0</v>
      </c>
      <c r="Q1985" s="208" t="str">
        <f t="shared" si="125"/>
        <v>Debil</v>
      </c>
      <c r="R1985" s="207" t="s">
        <v>516</v>
      </c>
      <c r="S1985" s="224" t="str">
        <f t="shared" si="126"/>
        <v>DebilFuerte</v>
      </c>
      <c r="T1985" s="224">
        <f>IFERROR(VLOOKUP(S1985,'Tablas de calculos'!$AU$16:$AV$24,2,FALSE),"")</f>
        <v>7</v>
      </c>
      <c r="U1985" s="208" t="str">
        <f>IFERROR(VLOOKUP(T1985,'Tablas de calculos'!$AV$16:$AY$24,4),"")</f>
        <v>Débil</v>
      </c>
      <c r="V1985" s="207" t="s">
        <v>576</v>
      </c>
      <c r="W1985" s="207" t="s">
        <v>578</v>
      </c>
      <c r="X1985" s="123" t="str">
        <f t="shared" si="127"/>
        <v>DébilNo disminuyeDirectamente</v>
      </c>
      <c r="Y1985" s="208" t="str">
        <f>IFERROR(VLOOKUP(X1985,'Tablas de calculos'!$AZ$4:$BE$11,5,FALSE),"")</f>
        <v/>
      </c>
      <c r="Z1985" s="208" t="str">
        <f>IFERROR(VLOOKUP(X1985,'Tablas de calculos'!$AZ$4:$BE$11,6,FALSE),"")</f>
        <v/>
      </c>
    </row>
    <row r="1986" spans="1:26" ht="45" x14ac:dyDescent="0.25">
      <c r="A1986" s="232" t="s">
        <v>112</v>
      </c>
      <c r="B1986" s="14">
        <v>89</v>
      </c>
      <c r="C1986" s="205" t="str">
        <f>+VLOOKUP(Tabla9[[#This Row],[Cod. Riesgo]],Tabla_Riesgos[[Número]:[Tipo de Riesgo]],6,FALSE)</f>
        <v>Operativo</v>
      </c>
      <c r="D1986" s="119" t="s">
        <v>26</v>
      </c>
      <c r="E1986" s="120" t="s">
        <v>1286</v>
      </c>
      <c r="F1986" s="121"/>
      <c r="G1986" s="122" t="s">
        <v>356</v>
      </c>
      <c r="H1986" s="213"/>
      <c r="I1986" s="207"/>
      <c r="J1986" s="207"/>
      <c r="K1986" s="207"/>
      <c r="L1986" s="207"/>
      <c r="M1986" s="207"/>
      <c r="N1986" s="207"/>
      <c r="O1986" s="207"/>
      <c r="P1986" s="123">
        <f t="shared" si="124"/>
        <v>0</v>
      </c>
      <c r="Q1986" s="208" t="str">
        <f t="shared" si="125"/>
        <v>Debil</v>
      </c>
      <c r="R1986" s="207" t="s">
        <v>516</v>
      </c>
      <c r="S1986" s="224" t="str">
        <f t="shared" si="126"/>
        <v>DebilFuerte</v>
      </c>
      <c r="T1986" s="224">
        <f>IFERROR(VLOOKUP(S1986,'Tablas de calculos'!$AU$16:$AV$24,2,FALSE),"")</f>
        <v>7</v>
      </c>
      <c r="U1986" s="208" t="str">
        <f>IFERROR(VLOOKUP(T1986,'Tablas de calculos'!$AV$16:$AY$24,4),"")</f>
        <v>Débil</v>
      </c>
      <c r="V1986" s="207" t="s">
        <v>576</v>
      </c>
      <c r="W1986" s="207" t="s">
        <v>578</v>
      </c>
      <c r="X1986" s="123" t="str">
        <f t="shared" si="127"/>
        <v>DébilNo disminuyeDirectamente</v>
      </c>
      <c r="Y1986" s="208" t="str">
        <f>IFERROR(VLOOKUP(X1986,'Tablas de calculos'!$AZ$4:$BE$11,5,FALSE),"")</f>
        <v/>
      </c>
      <c r="Z1986" s="208" t="str">
        <f>IFERROR(VLOOKUP(X1986,'Tablas de calculos'!$AZ$4:$BE$11,6,FALSE),"")</f>
        <v/>
      </c>
    </row>
    <row r="1987" spans="1:26" ht="135" x14ac:dyDescent="0.25">
      <c r="A1987" s="232" t="s">
        <v>112</v>
      </c>
      <c r="B1987" s="14">
        <v>89</v>
      </c>
      <c r="C1987" s="205" t="str">
        <f>+VLOOKUP(Tabla9[[#This Row],[Cod. Riesgo]],Tabla_Riesgos[[Número]:[Tipo de Riesgo]],6,FALSE)</f>
        <v>Operativo</v>
      </c>
      <c r="D1987" s="119" t="s">
        <v>26</v>
      </c>
      <c r="E1987" s="120" t="s">
        <v>1286</v>
      </c>
      <c r="F1987" s="121"/>
      <c r="G1987" s="122" t="s">
        <v>357</v>
      </c>
      <c r="H1987" s="213"/>
      <c r="I1987" s="207"/>
      <c r="J1987" s="207"/>
      <c r="K1987" s="207"/>
      <c r="L1987" s="207"/>
      <c r="M1987" s="207"/>
      <c r="N1987" s="207"/>
      <c r="O1987" s="207"/>
      <c r="P1987" s="123">
        <f t="shared" si="124"/>
        <v>0</v>
      </c>
      <c r="Q1987" s="208" t="str">
        <f t="shared" si="125"/>
        <v>Debil</v>
      </c>
      <c r="R1987" s="207" t="s">
        <v>516</v>
      </c>
      <c r="S1987" s="224" t="str">
        <f t="shared" si="126"/>
        <v>DebilFuerte</v>
      </c>
      <c r="T1987" s="224">
        <f>IFERROR(VLOOKUP(S1987,'Tablas de calculos'!$AU$16:$AV$24,2,FALSE),"")</f>
        <v>7</v>
      </c>
      <c r="U1987" s="208" t="str">
        <f>IFERROR(VLOOKUP(T1987,'Tablas de calculos'!$AV$16:$AY$24,4),"")</f>
        <v>Débil</v>
      </c>
      <c r="V1987" s="207" t="s">
        <v>576</v>
      </c>
      <c r="W1987" s="207" t="s">
        <v>578</v>
      </c>
      <c r="X1987" s="123" t="str">
        <f t="shared" si="127"/>
        <v>DébilNo disminuyeDirectamente</v>
      </c>
      <c r="Y1987" s="208" t="str">
        <f>IFERROR(VLOOKUP(X1987,'Tablas de calculos'!$AZ$4:$BE$11,5,FALSE),"")</f>
        <v/>
      </c>
      <c r="Z1987" s="208" t="str">
        <f>IFERROR(VLOOKUP(X1987,'Tablas de calculos'!$AZ$4:$BE$11,6,FALSE),"")</f>
        <v/>
      </c>
    </row>
    <row r="1988" spans="1:26" ht="45" x14ac:dyDescent="0.25">
      <c r="A1988" s="232" t="s">
        <v>112</v>
      </c>
      <c r="B1988" s="14">
        <v>89</v>
      </c>
      <c r="C1988" s="205" t="str">
        <f>+VLOOKUP(Tabla9[[#This Row],[Cod. Riesgo]],Tabla_Riesgos[[Número]:[Tipo de Riesgo]],6,FALSE)</f>
        <v>Operativo</v>
      </c>
      <c r="D1988" s="119" t="s">
        <v>26</v>
      </c>
      <c r="E1988" s="120" t="s">
        <v>1286</v>
      </c>
      <c r="F1988" s="121"/>
      <c r="G1988" s="122" t="s">
        <v>358</v>
      </c>
      <c r="H1988" s="213"/>
      <c r="I1988" s="207"/>
      <c r="J1988" s="207"/>
      <c r="K1988" s="207"/>
      <c r="L1988" s="207"/>
      <c r="M1988" s="207"/>
      <c r="N1988" s="207"/>
      <c r="O1988" s="207"/>
      <c r="P1988" s="123">
        <f t="shared" si="124"/>
        <v>0</v>
      </c>
      <c r="Q1988" s="208" t="str">
        <f t="shared" si="125"/>
        <v>Debil</v>
      </c>
      <c r="R1988" s="207" t="s">
        <v>516</v>
      </c>
      <c r="S1988" s="224" t="str">
        <f t="shared" si="126"/>
        <v>DebilFuerte</v>
      </c>
      <c r="T1988" s="224">
        <f>IFERROR(VLOOKUP(S1988,'Tablas de calculos'!$AU$16:$AV$24,2,FALSE),"")</f>
        <v>7</v>
      </c>
      <c r="U1988" s="208" t="str">
        <f>IFERROR(VLOOKUP(T1988,'Tablas de calculos'!$AV$16:$AY$24,4),"")</f>
        <v>Débil</v>
      </c>
      <c r="V1988" s="207" t="s">
        <v>576</v>
      </c>
      <c r="W1988" s="207" t="s">
        <v>578</v>
      </c>
      <c r="X1988" s="123" t="str">
        <f t="shared" si="127"/>
        <v>DébilNo disminuyeDirectamente</v>
      </c>
      <c r="Y1988" s="208" t="str">
        <f>IFERROR(VLOOKUP(X1988,'Tablas de calculos'!$AZ$4:$BE$11,5,FALSE),"")</f>
        <v/>
      </c>
      <c r="Z1988" s="208" t="str">
        <f>IFERROR(VLOOKUP(X1988,'Tablas de calculos'!$AZ$4:$BE$11,6,FALSE),"")</f>
        <v/>
      </c>
    </row>
    <row r="1989" spans="1:26" ht="120" x14ac:dyDescent="0.25">
      <c r="A1989" s="232" t="s">
        <v>112</v>
      </c>
      <c r="B1989" s="14">
        <v>89</v>
      </c>
      <c r="C1989" s="205" t="str">
        <f>+VLOOKUP(Tabla9[[#This Row],[Cod. Riesgo]],Tabla_Riesgos[[Número]:[Tipo de Riesgo]],6,FALSE)</f>
        <v>Operativo</v>
      </c>
      <c r="D1989" s="119" t="s">
        <v>26</v>
      </c>
      <c r="E1989" s="120" t="s">
        <v>1286</v>
      </c>
      <c r="F1989" s="121"/>
      <c r="G1989" s="122" t="s">
        <v>359</v>
      </c>
      <c r="H1989" s="213"/>
      <c r="I1989" s="207"/>
      <c r="J1989" s="207"/>
      <c r="K1989" s="207"/>
      <c r="L1989" s="207"/>
      <c r="M1989" s="207"/>
      <c r="N1989" s="207"/>
      <c r="O1989" s="207"/>
      <c r="P1989" s="123">
        <f t="shared" ref="P1989:P2052" si="128">IFERROR(IF(I1989="Asignado",15,0)+IF(J1989="Adecuado",15,0)+IF(K1989="Oportuna",15,0)+IF(L1989="Prevenir",15,0)+IF(L1989="Detectar",10,0)+IF(M1989="Confiable",15,0)+IF(N1989="Se investigan y resuelven oportunamente",15,0)+IF(O1989="Completa",10,0)+IF(O1989="Incompleta",5,0),"")</f>
        <v>0</v>
      </c>
      <c r="Q1989" s="208" t="str">
        <f t="shared" ref="Q1989:Q2052" si="129">IF(P1989&lt;86,"Debil",IF(P1989&lt;96,"Moderado","Fuerte"))</f>
        <v>Debil</v>
      </c>
      <c r="R1989" s="207" t="s">
        <v>516</v>
      </c>
      <c r="S1989" s="224" t="str">
        <f t="shared" ref="S1989:S2052" si="130">_xlfn.CONCAT(Q1989,R1989)</f>
        <v>DebilFuerte</v>
      </c>
      <c r="T1989" s="224">
        <f>IFERROR(VLOOKUP(S1989,'Tablas de calculos'!$AU$16:$AV$24,2,FALSE),"")</f>
        <v>7</v>
      </c>
      <c r="U1989" s="208" t="str">
        <f>IFERROR(VLOOKUP(T1989,'Tablas de calculos'!$AV$16:$AY$24,4),"")</f>
        <v>Débil</v>
      </c>
      <c r="V1989" s="207" t="s">
        <v>576</v>
      </c>
      <c r="W1989" s="207" t="s">
        <v>578</v>
      </c>
      <c r="X1989" s="123" t="str">
        <f t="shared" ref="X1989:X2052" si="131">CONCATENATE(U1989,V1989,W1989)</f>
        <v>DébilNo disminuyeDirectamente</v>
      </c>
      <c r="Y1989" s="208" t="str">
        <f>IFERROR(VLOOKUP(X1989,'Tablas de calculos'!$AZ$4:$BE$11,5,FALSE),"")</f>
        <v/>
      </c>
      <c r="Z1989" s="208" t="str">
        <f>IFERROR(VLOOKUP(X1989,'Tablas de calculos'!$AZ$4:$BE$11,6,FALSE),"")</f>
        <v/>
      </c>
    </row>
    <row r="1990" spans="1:26" ht="30" x14ac:dyDescent="0.25">
      <c r="A1990" s="232" t="s">
        <v>112</v>
      </c>
      <c r="B1990" s="14">
        <v>27</v>
      </c>
      <c r="C1990" s="205" t="str">
        <f>+VLOOKUP(Tabla9[[#This Row],[Cod. Riesgo]],Tabla_Riesgos[[Número]:[Tipo de Riesgo]],6,FALSE)</f>
        <v>Seguridad de la Información</v>
      </c>
      <c r="D1990" s="119" t="s">
        <v>12</v>
      </c>
      <c r="E1990" s="120" t="s">
        <v>661</v>
      </c>
      <c r="F1990" s="121"/>
      <c r="G1990" s="122"/>
      <c r="H1990" s="213"/>
      <c r="I1990" s="207"/>
      <c r="J1990" s="207"/>
      <c r="K1990" s="207"/>
      <c r="L1990" s="207"/>
      <c r="M1990" s="207"/>
      <c r="N1990" s="207"/>
      <c r="O1990" s="207"/>
      <c r="P1990" s="123">
        <f t="shared" si="128"/>
        <v>0</v>
      </c>
      <c r="Q1990" s="208" t="str">
        <f t="shared" si="129"/>
        <v>Debil</v>
      </c>
      <c r="R1990" s="207" t="s">
        <v>516</v>
      </c>
      <c r="S1990" s="224" t="str">
        <f t="shared" si="130"/>
        <v>DebilFuerte</v>
      </c>
      <c r="T1990" s="224">
        <f>IFERROR(VLOOKUP(S1990,'Tablas de calculos'!$AU$16:$AV$24,2,FALSE),"")</f>
        <v>7</v>
      </c>
      <c r="U1990" s="208" t="str">
        <f>IFERROR(VLOOKUP(T1990,'Tablas de calculos'!$AV$16:$AY$24,4),"")</f>
        <v>Débil</v>
      </c>
      <c r="V1990" s="207" t="s">
        <v>576</v>
      </c>
      <c r="W1990" s="207" t="s">
        <v>578</v>
      </c>
      <c r="X1990" s="123" t="str">
        <f t="shared" si="131"/>
        <v>DébilNo disminuyeDirectamente</v>
      </c>
      <c r="Y1990" s="208" t="str">
        <f>IFERROR(VLOOKUP(X1990,'Tablas de calculos'!$AZ$4:$BE$11,5,FALSE),"")</f>
        <v/>
      </c>
      <c r="Z1990" s="208" t="str">
        <f>IFERROR(VLOOKUP(X1990,'Tablas de calculos'!$AZ$4:$BE$11,6,FALSE),"")</f>
        <v/>
      </c>
    </row>
    <row r="1991" spans="1:26" ht="45" x14ac:dyDescent="0.25">
      <c r="A1991" s="232" t="s">
        <v>112</v>
      </c>
      <c r="B1991" s="203">
        <v>132</v>
      </c>
      <c r="C1991" s="205" t="str">
        <f>+VLOOKUP(Tabla9[[#This Row],[Cod. Riesgo]],Tabla_Riesgos[[Número]:[Tipo de Riesgo]],6,FALSE)</f>
        <v xml:space="preserve">Continuidad del negocio </v>
      </c>
      <c r="D1991" s="119" t="s">
        <v>12</v>
      </c>
      <c r="E1991" s="120" t="s">
        <v>1305</v>
      </c>
      <c r="F1991" s="121"/>
      <c r="G1991" s="122" t="s">
        <v>780</v>
      </c>
      <c r="H1991" s="213" t="s">
        <v>544</v>
      </c>
      <c r="I1991" s="207"/>
      <c r="J1991" s="207"/>
      <c r="K1991" s="207"/>
      <c r="L1991" s="207"/>
      <c r="M1991" s="207"/>
      <c r="N1991" s="207"/>
      <c r="O1991" s="207"/>
      <c r="P1991" s="123">
        <f t="shared" si="128"/>
        <v>0</v>
      </c>
      <c r="Q1991" s="208" t="str">
        <f t="shared" si="129"/>
        <v>Debil</v>
      </c>
      <c r="R1991" s="207" t="s">
        <v>516</v>
      </c>
      <c r="S1991" s="224" t="str">
        <f t="shared" si="130"/>
        <v>DebilFuerte</v>
      </c>
      <c r="T1991" s="224">
        <f>IFERROR(VLOOKUP(S1991,'Tablas de calculos'!$AU$16:$AV$24,2,FALSE),"")</f>
        <v>7</v>
      </c>
      <c r="U1991" s="208" t="str">
        <f>IFERROR(VLOOKUP(T1991,'Tablas de calculos'!$AV$16:$AY$24,4),"")</f>
        <v>Débil</v>
      </c>
      <c r="V1991" s="207" t="s">
        <v>576</v>
      </c>
      <c r="W1991" s="207" t="s">
        <v>578</v>
      </c>
      <c r="X1991" s="123" t="str">
        <f t="shared" si="131"/>
        <v>DébilNo disminuyeDirectamente</v>
      </c>
      <c r="Y1991" s="208" t="str">
        <f>IFERROR(VLOOKUP(X1991,'Tablas de calculos'!$AZ$4:$BE$11,5,FALSE),"")</f>
        <v/>
      </c>
      <c r="Z1991" s="208" t="str">
        <f>IFERROR(VLOOKUP(X1991,'Tablas de calculos'!$AZ$4:$BE$11,6,FALSE),"")</f>
        <v/>
      </c>
    </row>
    <row r="1992" spans="1:26" ht="45" x14ac:dyDescent="0.25">
      <c r="A1992" s="232" t="s">
        <v>112</v>
      </c>
      <c r="B1992" s="196">
        <v>133</v>
      </c>
      <c r="C1992" s="205" t="str">
        <f>+VLOOKUP(Tabla9[[#This Row],[Cod. Riesgo]],Tabla_Riesgos[[Número]:[Tipo de Riesgo]],6,FALSE)</f>
        <v xml:space="preserve">Continuidad del negocio </v>
      </c>
      <c r="D1992" s="119" t="s">
        <v>102</v>
      </c>
      <c r="E1992" s="120" t="s">
        <v>772</v>
      </c>
      <c r="F1992" s="121"/>
      <c r="G1992" s="122"/>
      <c r="H1992" s="213"/>
      <c r="I1992" s="207"/>
      <c r="J1992" s="207"/>
      <c r="K1992" s="207"/>
      <c r="L1992" s="207"/>
      <c r="M1992" s="207"/>
      <c r="N1992" s="207"/>
      <c r="O1992" s="207"/>
      <c r="P1992" s="123">
        <f t="shared" si="128"/>
        <v>0</v>
      </c>
      <c r="Q1992" s="208" t="str">
        <f t="shared" si="129"/>
        <v>Debil</v>
      </c>
      <c r="R1992" s="207" t="s">
        <v>516</v>
      </c>
      <c r="S1992" s="224" t="str">
        <f t="shared" si="130"/>
        <v>DebilFuerte</v>
      </c>
      <c r="T1992" s="224">
        <f>IFERROR(VLOOKUP(S1992,'Tablas de calculos'!$AU$16:$AV$24,2,FALSE),"")</f>
        <v>7</v>
      </c>
      <c r="U1992" s="208" t="str">
        <f>IFERROR(VLOOKUP(T1992,'Tablas de calculos'!$AV$16:$AY$24,4),"")</f>
        <v>Débil</v>
      </c>
      <c r="V1992" s="207" t="s">
        <v>576</v>
      </c>
      <c r="W1992" s="207" t="s">
        <v>578</v>
      </c>
      <c r="X1992" s="123" t="str">
        <f t="shared" si="131"/>
        <v>DébilNo disminuyeDirectamente</v>
      </c>
      <c r="Y1992" s="208" t="str">
        <f>IFERROR(VLOOKUP(X1992,'Tablas de calculos'!$AZ$4:$BE$11,5,FALSE),"")</f>
        <v/>
      </c>
      <c r="Z1992" s="208" t="str">
        <f>IFERROR(VLOOKUP(X1992,'Tablas de calculos'!$AZ$4:$BE$11,6,FALSE),"")</f>
        <v/>
      </c>
    </row>
    <row r="1993" spans="1:26" ht="30" x14ac:dyDescent="0.25">
      <c r="A1993" s="232" t="s">
        <v>112</v>
      </c>
      <c r="B1993" s="204">
        <v>134</v>
      </c>
      <c r="C1993" s="205" t="str">
        <f>+VLOOKUP(Tabla9[[#This Row],[Cod. Riesgo]],Tabla_Riesgos[[Número]:[Tipo de Riesgo]],6,FALSE)</f>
        <v xml:space="preserve">Continuidad del negocio </v>
      </c>
      <c r="D1993" s="119" t="s">
        <v>38</v>
      </c>
      <c r="E1993" s="120" t="s">
        <v>726</v>
      </c>
      <c r="F1993" s="121"/>
      <c r="G1993" s="122" t="s">
        <v>781</v>
      </c>
      <c r="H1993" s="213" t="s">
        <v>544</v>
      </c>
      <c r="I1993" s="207" t="s">
        <v>487</v>
      </c>
      <c r="J1993" s="207"/>
      <c r="K1993" s="207"/>
      <c r="L1993" s="207"/>
      <c r="M1993" s="207"/>
      <c r="N1993" s="207"/>
      <c r="O1993" s="207"/>
      <c r="P1993" s="123">
        <f t="shared" si="128"/>
        <v>0</v>
      </c>
      <c r="Q1993" s="208" t="str">
        <f t="shared" si="129"/>
        <v>Debil</v>
      </c>
      <c r="R1993" s="207" t="s">
        <v>516</v>
      </c>
      <c r="S1993" s="224" t="str">
        <f t="shared" si="130"/>
        <v>DebilFuerte</v>
      </c>
      <c r="T1993" s="224">
        <f>IFERROR(VLOOKUP(S1993,'Tablas de calculos'!$AU$16:$AV$24,2,FALSE),"")</f>
        <v>7</v>
      </c>
      <c r="U1993" s="208" t="str">
        <f>IFERROR(VLOOKUP(T1993,'Tablas de calculos'!$AV$16:$AY$24,4),"")</f>
        <v>Débil</v>
      </c>
      <c r="V1993" s="207" t="s">
        <v>576</v>
      </c>
      <c r="W1993" s="207" t="s">
        <v>578</v>
      </c>
      <c r="X1993" s="123" t="str">
        <f t="shared" si="131"/>
        <v>DébilNo disminuyeDirectamente</v>
      </c>
      <c r="Y1993" s="208" t="str">
        <f>IFERROR(VLOOKUP(X1993,'Tablas de calculos'!$AZ$4:$BE$11,5,FALSE),"")</f>
        <v/>
      </c>
      <c r="Z1993" s="208" t="str">
        <f>IFERROR(VLOOKUP(X1993,'Tablas de calculos'!$AZ$4:$BE$11,6,FALSE),"")</f>
        <v/>
      </c>
    </row>
    <row r="1994" spans="1:26" ht="30" x14ac:dyDescent="0.25">
      <c r="A1994" s="232" t="s">
        <v>112</v>
      </c>
      <c r="B1994" s="196">
        <v>135</v>
      </c>
      <c r="C1994" s="205" t="str">
        <f>+VLOOKUP(Tabla9[[#This Row],[Cod. Riesgo]],Tabla_Riesgos[[Número]:[Tipo de Riesgo]],6,FALSE)</f>
        <v xml:space="preserve">Continuidad del negocio </v>
      </c>
      <c r="D1994" s="119" t="s">
        <v>43</v>
      </c>
      <c r="E1994" s="120" t="s">
        <v>730</v>
      </c>
      <c r="F1994" s="121"/>
      <c r="G1994" s="122" t="s">
        <v>782</v>
      </c>
      <c r="H1994" s="213" t="s">
        <v>544</v>
      </c>
      <c r="I1994" s="207"/>
      <c r="J1994" s="207"/>
      <c r="K1994" s="207"/>
      <c r="L1994" s="207"/>
      <c r="M1994" s="207"/>
      <c r="N1994" s="207"/>
      <c r="O1994" s="207"/>
      <c r="P1994" s="123">
        <f t="shared" si="128"/>
        <v>0</v>
      </c>
      <c r="Q1994" s="208" t="str">
        <f t="shared" si="129"/>
        <v>Debil</v>
      </c>
      <c r="R1994" s="207" t="s">
        <v>516</v>
      </c>
      <c r="S1994" s="224" t="str">
        <f t="shared" si="130"/>
        <v>DebilFuerte</v>
      </c>
      <c r="T1994" s="224">
        <f>IFERROR(VLOOKUP(S1994,'Tablas de calculos'!$AU$16:$AV$24,2,FALSE),"")</f>
        <v>7</v>
      </c>
      <c r="U1994" s="208" t="str">
        <f>IFERROR(VLOOKUP(T1994,'Tablas de calculos'!$AV$16:$AY$24,4),"")</f>
        <v>Débil</v>
      </c>
      <c r="V1994" s="207" t="s">
        <v>576</v>
      </c>
      <c r="W1994" s="207" t="s">
        <v>578</v>
      </c>
      <c r="X1994" s="123" t="str">
        <f t="shared" si="131"/>
        <v>DébilNo disminuyeDirectamente</v>
      </c>
      <c r="Y1994" s="208" t="str">
        <f>IFERROR(VLOOKUP(X1994,'Tablas de calculos'!$AZ$4:$BE$11,5,FALSE),"")</f>
        <v/>
      </c>
      <c r="Z1994" s="208" t="str">
        <f>IFERROR(VLOOKUP(X1994,'Tablas de calculos'!$AZ$4:$BE$11,6,FALSE),"")</f>
        <v/>
      </c>
    </row>
    <row r="1995" spans="1:26" ht="30" x14ac:dyDescent="0.25">
      <c r="A1995" s="232" t="s">
        <v>112</v>
      </c>
      <c r="B1995" s="196">
        <v>135</v>
      </c>
      <c r="C1995" s="205" t="str">
        <f>+VLOOKUP(Tabla9[[#This Row],[Cod. Riesgo]],Tabla_Riesgos[[Número]:[Tipo de Riesgo]],6,FALSE)</f>
        <v xml:space="preserve">Continuidad del negocio </v>
      </c>
      <c r="D1995" s="119" t="s">
        <v>43</v>
      </c>
      <c r="E1995" s="120" t="s">
        <v>730</v>
      </c>
      <c r="F1995" s="121"/>
      <c r="G1995" s="122" t="s">
        <v>783</v>
      </c>
      <c r="H1995" s="213" t="s">
        <v>544</v>
      </c>
      <c r="I1995" s="207"/>
      <c r="J1995" s="207"/>
      <c r="K1995" s="207"/>
      <c r="L1995" s="207"/>
      <c r="M1995" s="207"/>
      <c r="N1995" s="207"/>
      <c r="O1995" s="207"/>
      <c r="P1995" s="123">
        <f t="shared" si="128"/>
        <v>0</v>
      </c>
      <c r="Q1995" s="208" t="str">
        <f t="shared" si="129"/>
        <v>Debil</v>
      </c>
      <c r="R1995" s="207" t="s">
        <v>516</v>
      </c>
      <c r="S1995" s="224" t="str">
        <f t="shared" si="130"/>
        <v>DebilFuerte</v>
      </c>
      <c r="T1995" s="224">
        <f>IFERROR(VLOOKUP(S1995,'Tablas de calculos'!$AU$16:$AV$24,2,FALSE),"")</f>
        <v>7</v>
      </c>
      <c r="U1995" s="208" t="str">
        <f>IFERROR(VLOOKUP(T1995,'Tablas de calculos'!$AV$16:$AY$24,4),"")</f>
        <v>Débil</v>
      </c>
      <c r="V1995" s="207" t="s">
        <v>576</v>
      </c>
      <c r="W1995" s="207" t="s">
        <v>578</v>
      </c>
      <c r="X1995" s="123" t="str">
        <f t="shared" si="131"/>
        <v>DébilNo disminuyeDirectamente</v>
      </c>
      <c r="Y1995" s="208" t="str">
        <f>IFERROR(VLOOKUP(X1995,'Tablas de calculos'!$AZ$4:$BE$11,5,FALSE),"")</f>
        <v/>
      </c>
      <c r="Z1995" s="208" t="str">
        <f>IFERROR(VLOOKUP(X1995,'Tablas de calculos'!$AZ$4:$BE$11,6,FALSE),"")</f>
        <v/>
      </c>
    </row>
    <row r="1996" spans="1:26" ht="30" x14ac:dyDescent="0.25">
      <c r="A1996" s="232" t="s">
        <v>112</v>
      </c>
      <c r="B1996" s="204">
        <v>136</v>
      </c>
      <c r="C1996" s="205" t="str">
        <f>+VLOOKUP(Tabla9[[#This Row],[Cod. Riesgo]],Tabla_Riesgos[[Número]:[Tipo de Riesgo]],6,FALSE)</f>
        <v xml:space="preserve">Continuidad del negocio </v>
      </c>
      <c r="D1996" s="119" t="s">
        <v>66</v>
      </c>
      <c r="E1996" s="120" t="s">
        <v>774</v>
      </c>
      <c r="F1996" s="121"/>
      <c r="G1996" s="122" t="s">
        <v>784</v>
      </c>
      <c r="H1996" s="213" t="s">
        <v>544</v>
      </c>
      <c r="I1996" s="207"/>
      <c r="J1996" s="207"/>
      <c r="K1996" s="207"/>
      <c r="L1996" s="207"/>
      <c r="M1996" s="207"/>
      <c r="N1996" s="207"/>
      <c r="O1996" s="207"/>
      <c r="P1996" s="123">
        <f t="shared" si="128"/>
        <v>0</v>
      </c>
      <c r="Q1996" s="208" t="str">
        <f t="shared" si="129"/>
        <v>Debil</v>
      </c>
      <c r="R1996" s="207" t="s">
        <v>516</v>
      </c>
      <c r="S1996" s="224" t="str">
        <f t="shared" si="130"/>
        <v>DebilFuerte</v>
      </c>
      <c r="T1996" s="224">
        <f>IFERROR(VLOOKUP(S1996,'Tablas de calculos'!$AU$16:$AV$24,2,FALSE),"")</f>
        <v>7</v>
      </c>
      <c r="U1996" s="208" t="str">
        <f>IFERROR(VLOOKUP(T1996,'Tablas de calculos'!$AV$16:$AY$24,4),"")</f>
        <v>Débil</v>
      </c>
      <c r="V1996" s="207" t="s">
        <v>576</v>
      </c>
      <c r="W1996" s="207" t="s">
        <v>578</v>
      </c>
      <c r="X1996" s="123" t="str">
        <f t="shared" si="131"/>
        <v>DébilNo disminuyeDirectamente</v>
      </c>
      <c r="Y1996" s="208" t="str">
        <f>IFERROR(VLOOKUP(X1996,'Tablas de calculos'!$AZ$4:$BE$11,5,FALSE),"")</f>
        <v/>
      </c>
      <c r="Z1996" s="208" t="str">
        <f>IFERROR(VLOOKUP(X1996,'Tablas de calculos'!$AZ$4:$BE$11,6,FALSE),"")</f>
        <v/>
      </c>
    </row>
    <row r="1997" spans="1:26" ht="30" x14ac:dyDescent="0.25">
      <c r="A1997" s="232" t="s">
        <v>112</v>
      </c>
      <c r="B1997" s="204">
        <v>136</v>
      </c>
      <c r="C1997" s="205" t="str">
        <f>+VLOOKUP(Tabla9[[#This Row],[Cod. Riesgo]],Tabla_Riesgos[[Número]:[Tipo de Riesgo]],6,FALSE)</f>
        <v xml:space="preserve">Continuidad del negocio </v>
      </c>
      <c r="D1997" s="119" t="s">
        <v>66</v>
      </c>
      <c r="E1997" s="120" t="s">
        <v>774</v>
      </c>
      <c r="F1997" s="121"/>
      <c r="G1997" s="122" t="s">
        <v>785</v>
      </c>
      <c r="H1997" s="213" t="s">
        <v>544</v>
      </c>
      <c r="I1997" s="207"/>
      <c r="J1997" s="207"/>
      <c r="K1997" s="207"/>
      <c r="L1997" s="207"/>
      <c r="M1997" s="207"/>
      <c r="N1997" s="207"/>
      <c r="O1997" s="207"/>
      <c r="P1997" s="123">
        <f t="shared" si="128"/>
        <v>0</v>
      </c>
      <c r="Q1997" s="208" t="str">
        <f t="shared" si="129"/>
        <v>Debil</v>
      </c>
      <c r="R1997" s="207" t="s">
        <v>516</v>
      </c>
      <c r="S1997" s="224" t="str">
        <f t="shared" si="130"/>
        <v>DebilFuerte</v>
      </c>
      <c r="T1997" s="224">
        <f>IFERROR(VLOOKUP(S1997,'Tablas de calculos'!$AU$16:$AV$24,2,FALSE),"")</f>
        <v>7</v>
      </c>
      <c r="U1997" s="208" t="str">
        <f>IFERROR(VLOOKUP(T1997,'Tablas de calculos'!$AV$16:$AY$24,4),"")</f>
        <v>Débil</v>
      </c>
      <c r="V1997" s="207" t="s">
        <v>576</v>
      </c>
      <c r="W1997" s="207" t="s">
        <v>578</v>
      </c>
      <c r="X1997" s="123" t="str">
        <f t="shared" si="131"/>
        <v>DébilNo disminuyeDirectamente</v>
      </c>
      <c r="Y1997" s="208" t="str">
        <f>IFERROR(VLOOKUP(X1997,'Tablas de calculos'!$AZ$4:$BE$11,5,FALSE),"")</f>
        <v/>
      </c>
      <c r="Z1997" s="208" t="str">
        <f>IFERROR(VLOOKUP(X1997,'Tablas de calculos'!$AZ$4:$BE$11,6,FALSE),"")</f>
        <v/>
      </c>
    </row>
    <row r="1998" spans="1:26" ht="30" x14ac:dyDescent="0.25">
      <c r="A1998" s="232" t="s">
        <v>112</v>
      </c>
      <c r="B1998" s="204">
        <v>136</v>
      </c>
      <c r="C1998" s="205" t="str">
        <f>+VLOOKUP(Tabla9[[#This Row],[Cod. Riesgo]],Tabla_Riesgos[[Número]:[Tipo de Riesgo]],6,FALSE)</f>
        <v xml:space="preserve">Continuidad del negocio </v>
      </c>
      <c r="D1998" s="119" t="s">
        <v>66</v>
      </c>
      <c r="E1998" s="120" t="s">
        <v>774</v>
      </c>
      <c r="F1998" s="121"/>
      <c r="G1998" s="122" t="s">
        <v>786</v>
      </c>
      <c r="H1998" s="213" t="s">
        <v>544</v>
      </c>
      <c r="I1998" s="207"/>
      <c r="J1998" s="207"/>
      <c r="K1998" s="207"/>
      <c r="L1998" s="207"/>
      <c r="M1998" s="207"/>
      <c r="N1998" s="207"/>
      <c r="O1998" s="207"/>
      <c r="P1998" s="123">
        <f t="shared" si="128"/>
        <v>0</v>
      </c>
      <c r="Q1998" s="208" t="str">
        <f t="shared" si="129"/>
        <v>Debil</v>
      </c>
      <c r="R1998" s="207" t="s">
        <v>516</v>
      </c>
      <c r="S1998" s="224" t="str">
        <f t="shared" si="130"/>
        <v>DebilFuerte</v>
      </c>
      <c r="T1998" s="224">
        <f>IFERROR(VLOOKUP(S1998,'Tablas de calculos'!$AU$16:$AV$24,2,FALSE),"")</f>
        <v>7</v>
      </c>
      <c r="U1998" s="208" t="str">
        <f>IFERROR(VLOOKUP(T1998,'Tablas de calculos'!$AV$16:$AY$24,4),"")</f>
        <v>Débil</v>
      </c>
      <c r="V1998" s="207" t="s">
        <v>576</v>
      </c>
      <c r="W1998" s="207" t="s">
        <v>578</v>
      </c>
      <c r="X1998" s="123" t="str">
        <f t="shared" si="131"/>
        <v>DébilNo disminuyeDirectamente</v>
      </c>
      <c r="Y1998" s="208" t="str">
        <f>IFERROR(VLOOKUP(X1998,'Tablas de calculos'!$AZ$4:$BE$11,5,FALSE),"")</f>
        <v/>
      </c>
      <c r="Z1998" s="208" t="str">
        <f>IFERROR(VLOOKUP(X1998,'Tablas de calculos'!$AZ$4:$BE$11,6,FALSE),"")</f>
        <v/>
      </c>
    </row>
    <row r="1999" spans="1:26" ht="30" x14ac:dyDescent="0.25">
      <c r="A1999" s="232" t="s">
        <v>112</v>
      </c>
      <c r="B1999" s="204">
        <v>136</v>
      </c>
      <c r="C1999" s="205" t="str">
        <f>+VLOOKUP(Tabla9[[#This Row],[Cod. Riesgo]],Tabla_Riesgos[[Número]:[Tipo de Riesgo]],6,FALSE)</f>
        <v xml:space="preserve">Continuidad del negocio </v>
      </c>
      <c r="D1999" s="119" t="s">
        <v>66</v>
      </c>
      <c r="E1999" s="120" t="s">
        <v>774</v>
      </c>
      <c r="F1999" s="121"/>
      <c r="G1999" s="122" t="s">
        <v>787</v>
      </c>
      <c r="H1999" s="213" t="s">
        <v>544</v>
      </c>
      <c r="I1999" s="207"/>
      <c r="J1999" s="207"/>
      <c r="K1999" s="207"/>
      <c r="L1999" s="207"/>
      <c r="M1999" s="207"/>
      <c r="N1999" s="207"/>
      <c r="O1999" s="207"/>
      <c r="P1999" s="123">
        <f t="shared" si="128"/>
        <v>0</v>
      </c>
      <c r="Q1999" s="208" t="str">
        <f t="shared" si="129"/>
        <v>Debil</v>
      </c>
      <c r="R1999" s="207" t="s">
        <v>516</v>
      </c>
      <c r="S1999" s="224" t="str">
        <f t="shared" si="130"/>
        <v>DebilFuerte</v>
      </c>
      <c r="T1999" s="224">
        <f>IFERROR(VLOOKUP(S1999,'Tablas de calculos'!$AU$16:$AV$24,2,FALSE),"")</f>
        <v>7</v>
      </c>
      <c r="U1999" s="208" t="str">
        <f>IFERROR(VLOOKUP(T1999,'Tablas de calculos'!$AV$16:$AY$24,4),"")</f>
        <v>Débil</v>
      </c>
      <c r="V1999" s="207" t="s">
        <v>576</v>
      </c>
      <c r="W1999" s="207" t="s">
        <v>578</v>
      </c>
      <c r="X1999" s="123" t="str">
        <f t="shared" si="131"/>
        <v>DébilNo disminuyeDirectamente</v>
      </c>
      <c r="Y1999" s="208" t="str">
        <f>IFERROR(VLOOKUP(X1999,'Tablas de calculos'!$AZ$4:$BE$11,5,FALSE),"")</f>
        <v/>
      </c>
      <c r="Z1999" s="208" t="str">
        <f>IFERROR(VLOOKUP(X1999,'Tablas de calculos'!$AZ$4:$BE$11,6,FALSE),"")</f>
        <v/>
      </c>
    </row>
    <row r="2000" spans="1:26" ht="30" x14ac:dyDescent="0.25">
      <c r="A2000" s="232" t="s">
        <v>112</v>
      </c>
      <c r="B2000" s="196">
        <v>137</v>
      </c>
      <c r="C2000" s="205" t="str">
        <f>+VLOOKUP(Tabla9[[#This Row],[Cod. Riesgo]],Tabla_Riesgos[[Número]:[Tipo de Riesgo]],6,FALSE)</f>
        <v xml:space="preserve">Continuidad del negocio </v>
      </c>
      <c r="D2000" s="119" t="s">
        <v>66</v>
      </c>
      <c r="E2000" s="120" t="s">
        <v>736</v>
      </c>
      <c r="F2000" s="121"/>
      <c r="G2000" s="122" t="s">
        <v>788</v>
      </c>
      <c r="H2000" s="213" t="s">
        <v>544</v>
      </c>
      <c r="I2000" s="207"/>
      <c r="J2000" s="207"/>
      <c r="K2000" s="207"/>
      <c r="L2000" s="207"/>
      <c r="M2000" s="207"/>
      <c r="N2000" s="207"/>
      <c r="O2000" s="207"/>
      <c r="P2000" s="123">
        <f t="shared" si="128"/>
        <v>0</v>
      </c>
      <c r="Q2000" s="208" t="str">
        <f t="shared" si="129"/>
        <v>Debil</v>
      </c>
      <c r="R2000" s="207" t="s">
        <v>516</v>
      </c>
      <c r="S2000" s="224" t="str">
        <f t="shared" si="130"/>
        <v>DebilFuerte</v>
      </c>
      <c r="T2000" s="224">
        <f>IFERROR(VLOOKUP(S2000,'Tablas de calculos'!$AU$16:$AV$24,2,FALSE),"")</f>
        <v>7</v>
      </c>
      <c r="U2000" s="208" t="str">
        <f>IFERROR(VLOOKUP(T2000,'Tablas de calculos'!$AV$16:$AY$24,4),"")</f>
        <v>Débil</v>
      </c>
      <c r="V2000" s="207" t="s">
        <v>576</v>
      </c>
      <c r="W2000" s="207" t="s">
        <v>578</v>
      </c>
      <c r="X2000" s="123" t="str">
        <f t="shared" si="131"/>
        <v>DébilNo disminuyeDirectamente</v>
      </c>
      <c r="Y2000" s="208" t="str">
        <f>IFERROR(VLOOKUP(X2000,'Tablas de calculos'!$AZ$4:$BE$11,5,FALSE),"")</f>
        <v/>
      </c>
      <c r="Z2000" s="208" t="str">
        <f>IFERROR(VLOOKUP(X2000,'Tablas de calculos'!$AZ$4:$BE$11,6,FALSE),"")</f>
        <v/>
      </c>
    </row>
    <row r="2001" spans="1:26" ht="30" x14ac:dyDescent="0.25">
      <c r="A2001" s="232" t="s">
        <v>112</v>
      </c>
      <c r="B2001" s="205">
        <v>138</v>
      </c>
      <c r="C2001" s="205" t="str">
        <f>+VLOOKUP(Tabla9[[#This Row],[Cod. Riesgo]],Tabla_Riesgos[[Número]:[Tipo de Riesgo]],6,FALSE)</f>
        <v xml:space="preserve">Continuidad del negocio </v>
      </c>
      <c r="D2001" s="119" t="s">
        <v>66</v>
      </c>
      <c r="E2001" s="120" t="s">
        <v>738</v>
      </c>
      <c r="F2001" s="121"/>
      <c r="G2001" s="122" t="s">
        <v>789</v>
      </c>
      <c r="H2001" s="213" t="s">
        <v>544</v>
      </c>
      <c r="I2001" s="207"/>
      <c r="J2001" s="207"/>
      <c r="K2001" s="207"/>
      <c r="L2001" s="207"/>
      <c r="M2001" s="207"/>
      <c r="N2001" s="207"/>
      <c r="O2001" s="207"/>
      <c r="P2001" s="123">
        <f t="shared" si="128"/>
        <v>0</v>
      </c>
      <c r="Q2001" s="208" t="str">
        <f t="shared" si="129"/>
        <v>Debil</v>
      </c>
      <c r="R2001" s="207" t="s">
        <v>516</v>
      </c>
      <c r="S2001" s="224" t="str">
        <f t="shared" si="130"/>
        <v>DebilFuerte</v>
      </c>
      <c r="T2001" s="224">
        <f>IFERROR(VLOOKUP(S2001,'Tablas de calculos'!$AU$16:$AV$24,2,FALSE),"")</f>
        <v>7</v>
      </c>
      <c r="U2001" s="208" t="str">
        <f>IFERROR(VLOOKUP(T2001,'Tablas de calculos'!$AV$16:$AY$24,4),"")</f>
        <v>Débil</v>
      </c>
      <c r="V2001" s="207" t="s">
        <v>576</v>
      </c>
      <c r="W2001" s="207" t="s">
        <v>578</v>
      </c>
      <c r="X2001" s="123" t="str">
        <f t="shared" si="131"/>
        <v>DébilNo disminuyeDirectamente</v>
      </c>
      <c r="Y2001" s="208" t="str">
        <f>IFERROR(VLOOKUP(X2001,'Tablas de calculos'!$AZ$4:$BE$11,5,FALSE),"")</f>
        <v/>
      </c>
      <c r="Z2001" s="208" t="str">
        <f>IFERROR(VLOOKUP(X2001,'Tablas de calculos'!$AZ$4:$BE$11,6,FALSE),"")</f>
        <v/>
      </c>
    </row>
    <row r="2002" spans="1:26" ht="60" x14ac:dyDescent="0.25">
      <c r="A2002" s="232" t="s">
        <v>1314</v>
      </c>
      <c r="B2002" s="61">
        <v>1</v>
      </c>
      <c r="C2002" s="205" t="str">
        <f>+VLOOKUP(Tabla9[[#This Row],[Cod. Riesgo]],Tabla_Riesgos[[Número]:[Tipo de Riesgo]],6,FALSE)</f>
        <v>Corrupción</v>
      </c>
      <c r="D2002" s="119" t="s">
        <v>12</v>
      </c>
      <c r="E2002" s="120" t="s">
        <v>386</v>
      </c>
      <c r="F2002" s="121"/>
      <c r="G2002" s="122" t="s">
        <v>173</v>
      </c>
      <c r="H2002" s="213"/>
      <c r="I2002" s="207"/>
      <c r="J2002" s="207"/>
      <c r="K2002" s="207"/>
      <c r="L2002" s="207"/>
      <c r="M2002" s="207"/>
      <c r="N2002" s="237"/>
      <c r="O2002" s="207"/>
      <c r="P2002" s="123">
        <f t="shared" si="128"/>
        <v>0</v>
      </c>
      <c r="Q2002" s="208" t="str">
        <f t="shared" si="129"/>
        <v>Debil</v>
      </c>
      <c r="R2002" s="207" t="s">
        <v>371</v>
      </c>
      <c r="S2002" s="224" t="str">
        <f t="shared" si="130"/>
        <v>DebilModerado</v>
      </c>
      <c r="T2002" s="224">
        <f>IFERROR(VLOOKUP(S2002,'Tablas de calculos'!$AU$16:$AV$24,2,FALSE),"")</f>
        <v>8</v>
      </c>
      <c r="U2002" s="208" t="str">
        <f>IFERROR(VLOOKUP(T2002,'Tablas de calculos'!$AV$16:$AY$24,4),"")</f>
        <v>Débil</v>
      </c>
      <c r="V2002" s="207" t="s">
        <v>578</v>
      </c>
      <c r="W2002" s="207" t="s">
        <v>575</v>
      </c>
      <c r="X2002" s="123" t="str">
        <f t="shared" si="131"/>
        <v>DébilDirectamenteIndirectamente</v>
      </c>
      <c r="Y2002" s="208" t="str">
        <f>IFERROR(VLOOKUP(X2002,'Tablas de calculos'!$AZ$4:$BE$11,5,FALSE),"")</f>
        <v/>
      </c>
      <c r="Z2002" s="208" t="str">
        <f>IFERROR(VLOOKUP(X2002,'Tablas de calculos'!$AZ$4:$BE$11,6,FALSE),"")</f>
        <v/>
      </c>
    </row>
    <row r="2003" spans="1:26" ht="60" x14ac:dyDescent="0.25">
      <c r="A2003" s="232" t="s">
        <v>1314</v>
      </c>
      <c r="B2003" s="61">
        <v>1</v>
      </c>
      <c r="C2003" s="205" t="str">
        <f>+VLOOKUP(Tabla9[[#This Row],[Cod. Riesgo]],Tabla_Riesgos[[Número]:[Tipo de Riesgo]],6,FALSE)</f>
        <v>Corrupción</v>
      </c>
      <c r="D2003" s="119" t="s">
        <v>12</v>
      </c>
      <c r="E2003" s="120" t="s">
        <v>386</v>
      </c>
      <c r="F2003" s="121"/>
      <c r="G2003" s="122" t="s">
        <v>174</v>
      </c>
      <c r="H2003" s="213"/>
      <c r="I2003" s="207"/>
      <c r="J2003" s="207"/>
      <c r="K2003" s="207"/>
      <c r="L2003" s="207"/>
      <c r="M2003" s="207"/>
      <c r="N2003" s="207"/>
      <c r="O2003" s="207"/>
      <c r="P2003" s="123">
        <f t="shared" si="128"/>
        <v>0</v>
      </c>
      <c r="Q2003" s="208" t="str">
        <f t="shared" si="129"/>
        <v>Debil</v>
      </c>
      <c r="R2003" s="207" t="s">
        <v>516</v>
      </c>
      <c r="S2003" s="224" t="str">
        <f t="shared" si="130"/>
        <v>DebilFuerte</v>
      </c>
      <c r="T2003" s="224">
        <f>IFERROR(VLOOKUP(S2003,'Tablas de calculos'!$AU$16:$AV$24,2,FALSE),"")</f>
        <v>7</v>
      </c>
      <c r="U2003" s="208" t="str">
        <f>IFERROR(VLOOKUP(T2003,'Tablas de calculos'!$AV$16:$AY$24,4),"")</f>
        <v>Débil</v>
      </c>
      <c r="V2003" s="207" t="s">
        <v>578</v>
      </c>
      <c r="W2003" s="207" t="s">
        <v>575</v>
      </c>
      <c r="X2003" s="123" t="str">
        <f t="shared" si="131"/>
        <v>DébilDirectamenteIndirectamente</v>
      </c>
      <c r="Y2003" s="208" t="str">
        <f>IFERROR(VLOOKUP(X2003,'Tablas de calculos'!$AZ$4:$BE$11,5,FALSE),"")</f>
        <v/>
      </c>
      <c r="Z2003" s="208" t="str">
        <f>IFERROR(VLOOKUP(X2003,'Tablas de calculos'!$AZ$4:$BE$11,6,FALSE),"")</f>
        <v/>
      </c>
    </row>
    <row r="2004" spans="1:26" ht="60" x14ac:dyDescent="0.25">
      <c r="A2004" s="232" t="s">
        <v>1314</v>
      </c>
      <c r="B2004" s="61">
        <v>1</v>
      </c>
      <c r="C2004" s="205" t="str">
        <f>+VLOOKUP(Tabla9[[#This Row],[Cod. Riesgo]],Tabla_Riesgos[[Número]:[Tipo de Riesgo]],6,FALSE)</f>
        <v>Corrupción</v>
      </c>
      <c r="D2004" s="119" t="s">
        <v>12</v>
      </c>
      <c r="E2004" s="120" t="s">
        <v>386</v>
      </c>
      <c r="F2004" s="121"/>
      <c r="G2004" s="122" t="s">
        <v>175</v>
      </c>
      <c r="H2004" s="213"/>
      <c r="I2004" s="207"/>
      <c r="J2004" s="207"/>
      <c r="K2004" s="207"/>
      <c r="L2004" s="207"/>
      <c r="M2004" s="207"/>
      <c r="N2004" s="207"/>
      <c r="O2004" s="207"/>
      <c r="P2004" s="123">
        <f t="shared" si="128"/>
        <v>0</v>
      </c>
      <c r="Q2004" s="208" t="str">
        <f t="shared" si="129"/>
        <v>Debil</v>
      </c>
      <c r="R2004" s="207" t="s">
        <v>371</v>
      </c>
      <c r="S2004" s="224" t="str">
        <f t="shared" si="130"/>
        <v>DebilModerado</v>
      </c>
      <c r="T2004" s="224">
        <f>IFERROR(VLOOKUP(S2004,'Tablas de calculos'!$AU$16:$AV$24,2,FALSE),"")</f>
        <v>8</v>
      </c>
      <c r="U2004" s="208" t="str">
        <f>IFERROR(VLOOKUP(T2004,'Tablas de calculos'!$AV$16:$AY$24,4),"")</f>
        <v>Débil</v>
      </c>
      <c r="V2004" s="207" t="s">
        <v>576</v>
      </c>
      <c r="W2004" s="207" t="s">
        <v>578</v>
      </c>
      <c r="X2004" s="123" t="str">
        <f t="shared" si="131"/>
        <v>DébilNo disminuyeDirectamente</v>
      </c>
      <c r="Y2004" s="208" t="str">
        <f>IFERROR(VLOOKUP(X2004,'Tablas de calculos'!$AZ$4:$BE$11,5,FALSE),"")</f>
        <v/>
      </c>
      <c r="Z2004" s="208" t="str">
        <f>IFERROR(VLOOKUP(X2004,'Tablas de calculos'!$AZ$4:$BE$11,6,FALSE),"")</f>
        <v/>
      </c>
    </row>
    <row r="2005" spans="1:26" ht="60" x14ac:dyDescent="0.25">
      <c r="A2005" s="232" t="s">
        <v>1314</v>
      </c>
      <c r="B2005" s="61">
        <v>1</v>
      </c>
      <c r="C2005" s="205" t="str">
        <f>+VLOOKUP(Tabla9[[#This Row],[Cod. Riesgo]],Tabla_Riesgos[[Número]:[Tipo de Riesgo]],6,FALSE)</f>
        <v>Corrupción</v>
      </c>
      <c r="D2005" s="119" t="s">
        <v>12</v>
      </c>
      <c r="E2005" s="120" t="s">
        <v>386</v>
      </c>
      <c r="F2005" s="121"/>
      <c r="G2005" s="122" t="s">
        <v>176</v>
      </c>
      <c r="H2005" s="213"/>
      <c r="I2005" s="207"/>
      <c r="J2005" s="207"/>
      <c r="K2005" s="207"/>
      <c r="L2005" s="207"/>
      <c r="M2005" s="207"/>
      <c r="N2005" s="207"/>
      <c r="O2005" s="207"/>
      <c r="P2005" s="123">
        <f t="shared" si="128"/>
        <v>0</v>
      </c>
      <c r="Q2005" s="208" t="str">
        <f t="shared" si="129"/>
        <v>Debil</v>
      </c>
      <c r="R2005" s="207" t="s">
        <v>516</v>
      </c>
      <c r="S2005" s="224" t="str">
        <f t="shared" si="130"/>
        <v>DebilFuerte</v>
      </c>
      <c r="T2005" s="224">
        <f>IFERROR(VLOOKUP(S2005,'Tablas de calculos'!$AU$16:$AV$24,2,FALSE),"")</f>
        <v>7</v>
      </c>
      <c r="U2005" s="208" t="str">
        <f>IFERROR(VLOOKUP(T2005,'Tablas de calculos'!$AV$16:$AY$24,4),"")</f>
        <v>Débil</v>
      </c>
      <c r="V2005" s="207" t="s">
        <v>576</v>
      </c>
      <c r="W2005" s="207" t="s">
        <v>578</v>
      </c>
      <c r="X2005" s="123" t="str">
        <f t="shared" si="131"/>
        <v>DébilNo disminuyeDirectamente</v>
      </c>
      <c r="Y2005" s="208" t="str">
        <f>IFERROR(VLOOKUP(X2005,'Tablas de calculos'!$AZ$4:$BE$11,5,FALSE),"")</f>
        <v/>
      </c>
      <c r="Z2005" s="208" t="str">
        <f>IFERROR(VLOOKUP(X2005,'Tablas de calculos'!$AZ$4:$BE$11,6,FALSE),"")</f>
        <v/>
      </c>
    </row>
    <row r="2006" spans="1:26" ht="60" x14ac:dyDescent="0.25">
      <c r="A2006" s="232" t="s">
        <v>1314</v>
      </c>
      <c r="B2006" s="61">
        <v>1</v>
      </c>
      <c r="C2006" s="205" t="str">
        <f>+VLOOKUP(Tabla9[[#This Row],[Cod. Riesgo]],Tabla_Riesgos[[Número]:[Tipo de Riesgo]],6,FALSE)</f>
        <v>Corrupción</v>
      </c>
      <c r="D2006" s="119" t="s">
        <v>12</v>
      </c>
      <c r="E2006" s="120" t="s">
        <v>386</v>
      </c>
      <c r="F2006" s="121"/>
      <c r="G2006" s="122" t="s">
        <v>177</v>
      </c>
      <c r="H2006" s="213"/>
      <c r="I2006" s="207"/>
      <c r="J2006" s="207"/>
      <c r="K2006" s="207"/>
      <c r="L2006" s="207"/>
      <c r="M2006" s="207"/>
      <c r="N2006" s="207"/>
      <c r="O2006" s="207"/>
      <c r="P2006" s="123">
        <f t="shared" si="128"/>
        <v>0</v>
      </c>
      <c r="Q2006" s="208" t="str">
        <f t="shared" si="129"/>
        <v>Debil</v>
      </c>
      <c r="R2006" s="207" t="s">
        <v>516</v>
      </c>
      <c r="S2006" s="224" t="str">
        <f t="shared" si="130"/>
        <v>DebilFuerte</v>
      </c>
      <c r="T2006" s="224">
        <f>IFERROR(VLOOKUP(S2006,'Tablas de calculos'!$AU$16:$AV$24,2,FALSE),"")</f>
        <v>7</v>
      </c>
      <c r="U2006" s="208" t="str">
        <f>IFERROR(VLOOKUP(T2006,'Tablas de calculos'!$AV$16:$AY$24,4),"")</f>
        <v>Débil</v>
      </c>
      <c r="V2006" s="207" t="s">
        <v>578</v>
      </c>
      <c r="W2006" s="207" t="s">
        <v>575</v>
      </c>
      <c r="X2006" s="123" t="str">
        <f t="shared" si="131"/>
        <v>DébilDirectamenteIndirectamente</v>
      </c>
      <c r="Y2006" s="208" t="str">
        <f>IFERROR(VLOOKUP(X2006,'Tablas de calculos'!$AZ$4:$BE$11,5,FALSE),"")</f>
        <v/>
      </c>
      <c r="Z2006" s="208" t="str">
        <f>IFERROR(VLOOKUP(X2006,'Tablas de calculos'!$AZ$4:$BE$11,6,FALSE),"")</f>
        <v/>
      </c>
    </row>
    <row r="2007" spans="1:26" ht="60" x14ac:dyDescent="0.25">
      <c r="A2007" s="232" t="s">
        <v>1314</v>
      </c>
      <c r="B2007" s="61">
        <v>1</v>
      </c>
      <c r="C2007" s="205" t="str">
        <f>+VLOOKUP(Tabla9[[#This Row],[Cod. Riesgo]],Tabla_Riesgos[[Número]:[Tipo de Riesgo]],6,FALSE)</f>
        <v>Corrupción</v>
      </c>
      <c r="D2007" s="119" t="s">
        <v>12</v>
      </c>
      <c r="E2007" s="120" t="s">
        <v>386</v>
      </c>
      <c r="F2007" s="121"/>
      <c r="G2007" s="122" t="s">
        <v>178</v>
      </c>
      <c r="H2007" s="213"/>
      <c r="I2007" s="207"/>
      <c r="J2007" s="207"/>
      <c r="K2007" s="207"/>
      <c r="L2007" s="207"/>
      <c r="M2007" s="207"/>
      <c r="N2007" s="207"/>
      <c r="O2007" s="207"/>
      <c r="P2007" s="123">
        <f t="shared" si="128"/>
        <v>0</v>
      </c>
      <c r="Q2007" s="208" t="str">
        <f t="shared" si="129"/>
        <v>Debil</v>
      </c>
      <c r="R2007" s="207" t="s">
        <v>516</v>
      </c>
      <c r="S2007" s="224" t="str">
        <f t="shared" si="130"/>
        <v>DebilFuerte</v>
      </c>
      <c r="T2007" s="224">
        <f>IFERROR(VLOOKUP(S2007,'Tablas de calculos'!$AU$16:$AV$24,2,FALSE),"")</f>
        <v>7</v>
      </c>
      <c r="U2007" s="208" t="str">
        <f>IFERROR(VLOOKUP(T2007,'Tablas de calculos'!$AV$16:$AY$24,4),"")</f>
        <v>Débil</v>
      </c>
      <c r="V2007" s="207" t="s">
        <v>576</v>
      </c>
      <c r="W2007" s="207" t="s">
        <v>578</v>
      </c>
      <c r="X2007" s="123" t="str">
        <f t="shared" si="131"/>
        <v>DébilNo disminuyeDirectamente</v>
      </c>
      <c r="Y2007" s="208" t="str">
        <f>IFERROR(VLOOKUP(X2007,'Tablas de calculos'!$AZ$4:$BE$11,5,FALSE),"")</f>
        <v/>
      </c>
      <c r="Z2007" s="208" t="str">
        <f>IFERROR(VLOOKUP(X2007,'Tablas de calculos'!$AZ$4:$BE$11,6,FALSE),"")</f>
        <v/>
      </c>
    </row>
    <row r="2008" spans="1:26" ht="75" x14ac:dyDescent="0.25">
      <c r="A2008" s="232" t="s">
        <v>1314</v>
      </c>
      <c r="B2008" s="61">
        <v>3</v>
      </c>
      <c r="C2008" s="205" t="str">
        <f>+VLOOKUP(Tabla9[[#This Row],[Cod. Riesgo]],Tabla_Riesgos[[Número]:[Tipo de Riesgo]],6,FALSE)</f>
        <v>Corrupción</v>
      </c>
      <c r="D2008" s="119" t="s">
        <v>12</v>
      </c>
      <c r="E2008" s="120" t="s">
        <v>390</v>
      </c>
      <c r="F2008" s="121"/>
      <c r="G2008" s="122" t="s">
        <v>177</v>
      </c>
      <c r="H2008" s="213"/>
      <c r="I2008" s="207"/>
      <c r="J2008" s="207"/>
      <c r="K2008" s="207"/>
      <c r="L2008" s="207"/>
      <c r="M2008" s="207"/>
      <c r="N2008" s="207"/>
      <c r="O2008" s="207"/>
      <c r="P2008" s="123">
        <f t="shared" si="128"/>
        <v>0</v>
      </c>
      <c r="Q2008" s="208" t="str">
        <f t="shared" si="129"/>
        <v>Debil</v>
      </c>
      <c r="R2008" s="207" t="s">
        <v>516</v>
      </c>
      <c r="S2008" s="224" t="str">
        <f t="shared" si="130"/>
        <v>DebilFuerte</v>
      </c>
      <c r="T2008" s="224">
        <f>IFERROR(VLOOKUP(S2008,'Tablas de calculos'!$AU$16:$AV$24,2,FALSE),"")</f>
        <v>7</v>
      </c>
      <c r="U2008" s="208" t="str">
        <f>IFERROR(VLOOKUP(T2008,'Tablas de calculos'!$AV$16:$AY$24,4),"")</f>
        <v>Débil</v>
      </c>
      <c r="V2008" s="207" t="s">
        <v>576</v>
      </c>
      <c r="W2008" s="207" t="s">
        <v>578</v>
      </c>
      <c r="X2008" s="123" t="str">
        <f t="shared" si="131"/>
        <v>DébilNo disminuyeDirectamente</v>
      </c>
      <c r="Y2008" s="208" t="str">
        <f>IFERROR(VLOOKUP(X2008,'Tablas de calculos'!$AZ$4:$BE$11,5,FALSE),"")</f>
        <v/>
      </c>
      <c r="Z2008" s="208" t="str">
        <f>IFERROR(VLOOKUP(X2008,'Tablas de calculos'!$AZ$4:$BE$11,6,FALSE),"")</f>
        <v/>
      </c>
    </row>
    <row r="2009" spans="1:26" ht="75" x14ac:dyDescent="0.25">
      <c r="A2009" s="232" t="s">
        <v>1314</v>
      </c>
      <c r="B2009" s="61">
        <v>3</v>
      </c>
      <c r="C2009" s="205" t="str">
        <f>+VLOOKUP(Tabla9[[#This Row],[Cod. Riesgo]],Tabla_Riesgos[[Número]:[Tipo de Riesgo]],6,FALSE)</f>
        <v>Corrupción</v>
      </c>
      <c r="D2009" s="119" t="s">
        <v>12</v>
      </c>
      <c r="E2009" s="120" t="s">
        <v>390</v>
      </c>
      <c r="F2009" s="121"/>
      <c r="G2009" s="122" t="s">
        <v>178</v>
      </c>
      <c r="H2009" s="213"/>
      <c r="I2009" s="207"/>
      <c r="J2009" s="207"/>
      <c r="K2009" s="207"/>
      <c r="L2009" s="207"/>
      <c r="M2009" s="207"/>
      <c r="N2009" s="207"/>
      <c r="O2009" s="207"/>
      <c r="P2009" s="123">
        <f t="shared" si="128"/>
        <v>0</v>
      </c>
      <c r="Q2009" s="208" t="str">
        <f t="shared" si="129"/>
        <v>Debil</v>
      </c>
      <c r="R2009" s="207" t="s">
        <v>516</v>
      </c>
      <c r="S2009" s="224" t="str">
        <f t="shared" si="130"/>
        <v>DebilFuerte</v>
      </c>
      <c r="T2009" s="224">
        <f>IFERROR(VLOOKUP(S2009,'Tablas de calculos'!$AU$16:$AV$24,2,FALSE),"")</f>
        <v>7</v>
      </c>
      <c r="U2009" s="208" t="str">
        <f>IFERROR(VLOOKUP(T2009,'Tablas de calculos'!$AV$16:$AY$24,4),"")</f>
        <v>Débil</v>
      </c>
      <c r="V2009" s="207" t="s">
        <v>576</v>
      </c>
      <c r="W2009" s="207" t="s">
        <v>578</v>
      </c>
      <c r="X2009" s="123" t="str">
        <f t="shared" si="131"/>
        <v>DébilNo disminuyeDirectamente</v>
      </c>
      <c r="Y2009" s="208" t="str">
        <f>IFERROR(VLOOKUP(X2009,'Tablas de calculos'!$AZ$4:$BE$11,5,FALSE),"")</f>
        <v/>
      </c>
      <c r="Z2009" s="208" t="str">
        <f>IFERROR(VLOOKUP(X2009,'Tablas de calculos'!$AZ$4:$BE$11,6,FALSE),"")</f>
        <v/>
      </c>
    </row>
    <row r="2010" spans="1:26" ht="75" x14ac:dyDescent="0.25">
      <c r="A2010" s="232" t="s">
        <v>1314</v>
      </c>
      <c r="B2010" s="61">
        <v>3</v>
      </c>
      <c r="C2010" s="205" t="str">
        <f>+VLOOKUP(Tabla9[[#This Row],[Cod. Riesgo]],Tabla_Riesgos[[Número]:[Tipo de Riesgo]],6,FALSE)</f>
        <v>Corrupción</v>
      </c>
      <c r="D2010" s="119" t="s">
        <v>12</v>
      </c>
      <c r="E2010" s="120" t="s">
        <v>390</v>
      </c>
      <c r="F2010" s="121"/>
      <c r="G2010" s="122" t="s">
        <v>179</v>
      </c>
      <c r="H2010" s="213"/>
      <c r="I2010" s="207"/>
      <c r="J2010" s="207"/>
      <c r="K2010" s="207"/>
      <c r="L2010" s="207"/>
      <c r="M2010" s="207"/>
      <c r="N2010" s="207"/>
      <c r="O2010" s="207"/>
      <c r="P2010" s="123">
        <f t="shared" si="128"/>
        <v>0</v>
      </c>
      <c r="Q2010" s="208" t="str">
        <f t="shared" si="129"/>
        <v>Debil</v>
      </c>
      <c r="R2010" s="207" t="s">
        <v>516</v>
      </c>
      <c r="S2010" s="224" t="str">
        <f t="shared" si="130"/>
        <v>DebilFuerte</v>
      </c>
      <c r="T2010" s="224">
        <f>IFERROR(VLOOKUP(S2010,'Tablas de calculos'!$AU$16:$AV$24,2,FALSE),"")</f>
        <v>7</v>
      </c>
      <c r="U2010" s="208" t="str">
        <f>IFERROR(VLOOKUP(T2010,'Tablas de calculos'!$AV$16:$AY$24,4),"")</f>
        <v>Débil</v>
      </c>
      <c r="V2010" s="207" t="s">
        <v>578</v>
      </c>
      <c r="W2010" s="207" t="s">
        <v>578</v>
      </c>
      <c r="X2010" s="123" t="str">
        <f t="shared" si="131"/>
        <v>DébilDirectamenteDirectamente</v>
      </c>
      <c r="Y2010" s="208" t="str">
        <f>IFERROR(VLOOKUP(X2010,'Tablas de calculos'!$AZ$4:$BE$11,5,FALSE),"")</f>
        <v/>
      </c>
      <c r="Z2010" s="208" t="str">
        <f>IFERROR(VLOOKUP(X2010,'Tablas de calculos'!$AZ$4:$BE$11,6,FALSE),"")</f>
        <v/>
      </c>
    </row>
    <row r="2011" spans="1:26" ht="75" x14ac:dyDescent="0.25">
      <c r="A2011" s="232" t="s">
        <v>1314</v>
      </c>
      <c r="B2011" s="61">
        <v>3</v>
      </c>
      <c r="C2011" s="205" t="str">
        <f>+VLOOKUP(Tabla9[[#This Row],[Cod. Riesgo]],Tabla_Riesgos[[Número]:[Tipo de Riesgo]],6,FALSE)</f>
        <v>Corrupción</v>
      </c>
      <c r="D2011" s="119" t="s">
        <v>12</v>
      </c>
      <c r="E2011" s="120" t="s">
        <v>390</v>
      </c>
      <c r="F2011" s="121"/>
      <c r="G2011" s="122" t="s">
        <v>180</v>
      </c>
      <c r="H2011" s="213"/>
      <c r="I2011" s="207"/>
      <c r="J2011" s="207"/>
      <c r="K2011" s="207"/>
      <c r="L2011" s="207"/>
      <c r="M2011" s="207"/>
      <c r="N2011" s="207"/>
      <c r="O2011" s="207"/>
      <c r="P2011" s="123">
        <f t="shared" si="128"/>
        <v>0</v>
      </c>
      <c r="Q2011" s="208" t="str">
        <f t="shared" si="129"/>
        <v>Debil</v>
      </c>
      <c r="R2011" s="207" t="s">
        <v>516</v>
      </c>
      <c r="S2011" s="224" t="str">
        <f t="shared" si="130"/>
        <v>DebilFuerte</v>
      </c>
      <c r="T2011" s="224">
        <f>IFERROR(VLOOKUP(S2011,'Tablas de calculos'!$AU$16:$AV$24,2,FALSE),"")</f>
        <v>7</v>
      </c>
      <c r="U2011" s="208" t="str">
        <f>IFERROR(VLOOKUP(T2011,'Tablas de calculos'!$AV$16:$AY$24,4),"")</f>
        <v>Débil</v>
      </c>
      <c r="V2011" s="207" t="s">
        <v>578</v>
      </c>
      <c r="W2011" s="207" t="s">
        <v>578</v>
      </c>
      <c r="X2011" s="123" t="str">
        <f t="shared" si="131"/>
        <v>DébilDirectamenteDirectamente</v>
      </c>
      <c r="Y2011" s="208" t="str">
        <f>IFERROR(VLOOKUP(X2011,'Tablas de calculos'!$AZ$4:$BE$11,5,FALSE),"")</f>
        <v/>
      </c>
      <c r="Z2011" s="208" t="str">
        <f>IFERROR(VLOOKUP(X2011,'Tablas de calculos'!$AZ$4:$BE$11,6,FALSE),"")</f>
        <v/>
      </c>
    </row>
    <row r="2012" spans="1:26" ht="90" x14ac:dyDescent="0.25">
      <c r="A2012" s="232" t="s">
        <v>1314</v>
      </c>
      <c r="B2012" s="61">
        <v>4</v>
      </c>
      <c r="C2012" s="205" t="str">
        <f>+VLOOKUP(Tabla9[[#This Row],[Cod. Riesgo]],Tabla_Riesgos[[Número]:[Tipo de Riesgo]],6,FALSE)</f>
        <v>Corrupción</v>
      </c>
      <c r="D2012" s="119" t="s">
        <v>12</v>
      </c>
      <c r="E2012" s="120" t="s">
        <v>622</v>
      </c>
      <c r="F2012" s="121"/>
      <c r="G2012" s="122" t="s">
        <v>181</v>
      </c>
      <c r="H2012" s="213"/>
      <c r="I2012" s="207"/>
      <c r="J2012" s="207"/>
      <c r="K2012" s="207"/>
      <c r="L2012" s="207"/>
      <c r="M2012" s="207"/>
      <c r="N2012" s="207"/>
      <c r="O2012" s="207"/>
      <c r="P2012" s="123">
        <f t="shared" si="128"/>
        <v>0</v>
      </c>
      <c r="Q2012" s="208" t="str">
        <f t="shared" si="129"/>
        <v>Debil</v>
      </c>
      <c r="R2012" s="207" t="s">
        <v>516</v>
      </c>
      <c r="S2012" s="224" t="str">
        <f t="shared" si="130"/>
        <v>DebilFuerte</v>
      </c>
      <c r="T2012" s="224">
        <f>IFERROR(VLOOKUP(S2012,'Tablas de calculos'!$AU$16:$AV$24,2,FALSE),"")</f>
        <v>7</v>
      </c>
      <c r="U2012" s="208" t="str">
        <f>IFERROR(VLOOKUP(T2012,'Tablas de calculos'!$AV$16:$AY$24,4),"")</f>
        <v>Débil</v>
      </c>
      <c r="V2012" s="207" t="s">
        <v>578</v>
      </c>
      <c r="W2012" s="207" t="s">
        <v>578</v>
      </c>
      <c r="X2012" s="123" t="str">
        <f t="shared" si="131"/>
        <v>DébilDirectamenteDirectamente</v>
      </c>
      <c r="Y2012" s="208" t="str">
        <f>IFERROR(VLOOKUP(X2012,'Tablas de calculos'!$AZ$4:$BE$11,5,FALSE),"")</f>
        <v/>
      </c>
      <c r="Z2012" s="208" t="str">
        <f>IFERROR(VLOOKUP(X2012,'Tablas de calculos'!$AZ$4:$BE$11,6,FALSE),"")</f>
        <v/>
      </c>
    </row>
    <row r="2013" spans="1:26" ht="90" x14ac:dyDescent="0.25">
      <c r="A2013" s="232" t="s">
        <v>1314</v>
      </c>
      <c r="B2013" s="61">
        <v>4</v>
      </c>
      <c r="C2013" s="205" t="str">
        <f>+VLOOKUP(Tabla9[[#This Row],[Cod. Riesgo]],Tabla_Riesgos[[Número]:[Tipo de Riesgo]],6,FALSE)</f>
        <v>Corrupción</v>
      </c>
      <c r="D2013" s="119" t="s">
        <v>12</v>
      </c>
      <c r="E2013" s="120" t="s">
        <v>622</v>
      </c>
      <c r="F2013" s="121"/>
      <c r="G2013" s="122" t="s">
        <v>182</v>
      </c>
      <c r="H2013" s="213"/>
      <c r="I2013" s="207"/>
      <c r="J2013" s="207"/>
      <c r="K2013" s="207"/>
      <c r="L2013" s="207"/>
      <c r="M2013" s="207"/>
      <c r="N2013" s="207"/>
      <c r="O2013" s="207"/>
      <c r="P2013" s="123">
        <f t="shared" si="128"/>
        <v>0</v>
      </c>
      <c r="Q2013" s="208" t="str">
        <f t="shared" si="129"/>
        <v>Debil</v>
      </c>
      <c r="R2013" s="207" t="s">
        <v>516</v>
      </c>
      <c r="S2013" s="224" t="str">
        <f t="shared" si="130"/>
        <v>DebilFuerte</v>
      </c>
      <c r="T2013" s="224">
        <f>IFERROR(VLOOKUP(S2013,'Tablas de calculos'!$AU$16:$AV$24,2,FALSE),"")</f>
        <v>7</v>
      </c>
      <c r="U2013" s="208" t="str">
        <f>IFERROR(VLOOKUP(T2013,'Tablas de calculos'!$AV$16:$AY$24,4),"")</f>
        <v>Débil</v>
      </c>
      <c r="V2013" s="207" t="s">
        <v>576</v>
      </c>
      <c r="W2013" s="207" t="s">
        <v>578</v>
      </c>
      <c r="X2013" s="123" t="str">
        <f t="shared" si="131"/>
        <v>DébilNo disminuyeDirectamente</v>
      </c>
      <c r="Y2013" s="208" t="str">
        <f>IFERROR(VLOOKUP(X2013,'Tablas de calculos'!$AZ$4:$BE$11,5,FALSE),"")</f>
        <v/>
      </c>
      <c r="Z2013" s="208" t="str">
        <f>IFERROR(VLOOKUP(X2013,'Tablas de calculos'!$AZ$4:$BE$11,6,FALSE),"")</f>
        <v/>
      </c>
    </row>
    <row r="2014" spans="1:26" ht="90" x14ac:dyDescent="0.25">
      <c r="A2014" s="232" t="s">
        <v>1314</v>
      </c>
      <c r="B2014" s="61">
        <v>4</v>
      </c>
      <c r="C2014" s="205" t="str">
        <f>+VLOOKUP(Tabla9[[#This Row],[Cod. Riesgo]],Tabla_Riesgos[[Número]:[Tipo de Riesgo]],6,FALSE)</f>
        <v>Corrupción</v>
      </c>
      <c r="D2014" s="119" t="s">
        <v>12</v>
      </c>
      <c r="E2014" s="120" t="s">
        <v>622</v>
      </c>
      <c r="F2014" s="121"/>
      <c r="G2014" s="122" t="s">
        <v>183</v>
      </c>
      <c r="H2014" s="213"/>
      <c r="I2014" s="207"/>
      <c r="J2014" s="207"/>
      <c r="K2014" s="207"/>
      <c r="L2014" s="207"/>
      <c r="M2014" s="207"/>
      <c r="N2014" s="207"/>
      <c r="O2014" s="207"/>
      <c r="P2014" s="123">
        <f t="shared" si="128"/>
        <v>0</v>
      </c>
      <c r="Q2014" s="208" t="str">
        <f t="shared" si="129"/>
        <v>Debil</v>
      </c>
      <c r="R2014" s="207" t="s">
        <v>516</v>
      </c>
      <c r="S2014" s="224" t="str">
        <f t="shared" si="130"/>
        <v>DebilFuerte</v>
      </c>
      <c r="T2014" s="224">
        <f>IFERROR(VLOOKUP(S2014,'Tablas de calculos'!$AU$16:$AV$24,2,FALSE),"")</f>
        <v>7</v>
      </c>
      <c r="U2014" s="208" t="str">
        <f>IFERROR(VLOOKUP(T2014,'Tablas de calculos'!$AV$16:$AY$24,4),"")</f>
        <v>Débil</v>
      </c>
      <c r="V2014" s="207" t="s">
        <v>576</v>
      </c>
      <c r="W2014" s="207" t="s">
        <v>578</v>
      </c>
      <c r="X2014" s="123" t="str">
        <f t="shared" si="131"/>
        <v>DébilNo disminuyeDirectamente</v>
      </c>
      <c r="Y2014" s="208" t="str">
        <f>IFERROR(VLOOKUP(X2014,'Tablas de calculos'!$AZ$4:$BE$11,5,FALSE),"")</f>
        <v/>
      </c>
      <c r="Z2014" s="208" t="str">
        <f>IFERROR(VLOOKUP(X2014,'Tablas de calculos'!$AZ$4:$BE$11,6,FALSE),"")</f>
        <v/>
      </c>
    </row>
    <row r="2015" spans="1:26" ht="60" x14ac:dyDescent="0.25">
      <c r="A2015" s="232" t="s">
        <v>1314</v>
      </c>
      <c r="B2015" s="61">
        <v>5</v>
      </c>
      <c r="C2015" s="205" t="str">
        <f>+VLOOKUP(Tabla9[[#This Row],[Cod. Riesgo]],Tabla_Riesgos[[Número]:[Tipo de Riesgo]],6,FALSE)</f>
        <v>Operativo</v>
      </c>
      <c r="D2015" s="119" t="s">
        <v>12</v>
      </c>
      <c r="E2015" s="120" t="s">
        <v>624</v>
      </c>
      <c r="F2015" s="121"/>
      <c r="G2015" s="124" t="s">
        <v>184</v>
      </c>
      <c r="H2015" s="213" t="s">
        <v>544</v>
      </c>
      <c r="I2015" s="207" t="s">
        <v>486</v>
      </c>
      <c r="J2015" s="207" t="s">
        <v>490</v>
      </c>
      <c r="K2015" s="207" t="s">
        <v>494</v>
      </c>
      <c r="L2015" s="207" t="s">
        <v>499</v>
      </c>
      <c r="M2015" s="207" t="s">
        <v>503</v>
      </c>
      <c r="N2015" s="207" t="s">
        <v>508</v>
      </c>
      <c r="O2015" s="207" t="s">
        <v>512</v>
      </c>
      <c r="P2015" s="123">
        <f t="shared" si="128"/>
        <v>95</v>
      </c>
      <c r="Q2015" s="208" t="str">
        <f t="shared" si="129"/>
        <v>Moderado</v>
      </c>
      <c r="R2015" s="207" t="s">
        <v>516</v>
      </c>
      <c r="S2015" s="224" t="str">
        <f t="shared" si="130"/>
        <v>ModeradoFuerte</v>
      </c>
      <c r="T2015" s="224">
        <f>IFERROR(VLOOKUP(S2015,'Tablas de calculos'!$AU$16:$AV$24,2,FALSE),"")</f>
        <v>4</v>
      </c>
      <c r="U2015" s="208" t="str">
        <f>IFERROR(VLOOKUP(T2015,'Tablas de calculos'!$AV$16:$AY$24,4),"")</f>
        <v>Moderado</v>
      </c>
      <c r="V2015" s="207" t="s">
        <v>576</v>
      </c>
      <c r="W2015" s="207" t="s">
        <v>578</v>
      </c>
      <c r="X2015" s="123" t="str">
        <f t="shared" si="131"/>
        <v>ModeradoNo disminuyeDirectamente</v>
      </c>
      <c r="Y2015" s="208">
        <f>IFERROR(VLOOKUP(X2015,'Tablas de calculos'!$AZ$4:$BE$11,5,FALSE),"")</f>
        <v>0</v>
      </c>
      <c r="Z2015" s="208">
        <f>IFERROR(VLOOKUP(X2015,'Tablas de calculos'!$AZ$4:$BE$11,6,FALSE),"")</f>
        <v>1</v>
      </c>
    </row>
    <row r="2016" spans="1:26" ht="75" x14ac:dyDescent="0.25">
      <c r="A2016" s="232" t="s">
        <v>1314</v>
      </c>
      <c r="B2016" s="61">
        <v>6</v>
      </c>
      <c r="C2016" s="205" t="str">
        <f>+VLOOKUP(Tabla9[[#This Row],[Cod. Riesgo]],Tabla_Riesgos[[Número]:[Tipo de Riesgo]],6,FALSE)</f>
        <v>Corrupción</v>
      </c>
      <c r="D2016" s="119" t="s">
        <v>12</v>
      </c>
      <c r="E2016" s="120" t="s">
        <v>639</v>
      </c>
      <c r="F2016" s="121"/>
      <c r="G2016" s="125" t="s">
        <v>183</v>
      </c>
      <c r="H2016" s="213"/>
      <c r="I2016" s="207"/>
      <c r="J2016" s="207"/>
      <c r="K2016" s="207"/>
      <c r="L2016" s="207"/>
      <c r="M2016" s="207"/>
      <c r="N2016" s="207"/>
      <c r="O2016" s="207"/>
      <c r="P2016" s="123">
        <f t="shared" si="128"/>
        <v>0</v>
      </c>
      <c r="Q2016" s="208" t="str">
        <f t="shared" si="129"/>
        <v>Debil</v>
      </c>
      <c r="R2016" s="207" t="s">
        <v>516</v>
      </c>
      <c r="S2016" s="224" t="str">
        <f t="shared" si="130"/>
        <v>DebilFuerte</v>
      </c>
      <c r="T2016" s="224">
        <f>IFERROR(VLOOKUP(S2016,'Tablas de calculos'!$AU$16:$AV$24,2,FALSE),"")</f>
        <v>7</v>
      </c>
      <c r="U2016" s="208" t="str">
        <f>IFERROR(VLOOKUP(T2016,'Tablas de calculos'!$AV$16:$AY$24,4),"")</f>
        <v>Débil</v>
      </c>
      <c r="V2016" s="207" t="s">
        <v>576</v>
      </c>
      <c r="W2016" s="207" t="s">
        <v>578</v>
      </c>
      <c r="X2016" s="123" t="str">
        <f t="shared" si="131"/>
        <v>DébilNo disminuyeDirectamente</v>
      </c>
      <c r="Y2016" s="208" t="str">
        <f>IFERROR(VLOOKUP(X2016,'Tablas de calculos'!$AZ$4:$BE$11,5,FALSE),"")</f>
        <v/>
      </c>
      <c r="Z2016" s="208" t="str">
        <f>IFERROR(VLOOKUP(X2016,'Tablas de calculos'!$AZ$4:$BE$11,6,FALSE),"")</f>
        <v/>
      </c>
    </row>
    <row r="2017" spans="1:26" ht="60" x14ac:dyDescent="0.25">
      <c r="A2017" s="232" t="s">
        <v>1314</v>
      </c>
      <c r="B2017" s="61">
        <v>6</v>
      </c>
      <c r="C2017" s="205" t="str">
        <f>+VLOOKUP(Tabla9[[#This Row],[Cod. Riesgo]],Tabla_Riesgos[[Número]:[Tipo de Riesgo]],6,FALSE)</f>
        <v>Corrupción</v>
      </c>
      <c r="D2017" s="119" t="s">
        <v>12</v>
      </c>
      <c r="E2017" s="120" t="s">
        <v>639</v>
      </c>
      <c r="F2017" s="121"/>
      <c r="G2017" s="124" t="s">
        <v>185</v>
      </c>
      <c r="H2017" s="213"/>
      <c r="I2017" s="207"/>
      <c r="J2017" s="207"/>
      <c r="K2017" s="207"/>
      <c r="L2017" s="207"/>
      <c r="M2017" s="207"/>
      <c r="N2017" s="207"/>
      <c r="O2017" s="207"/>
      <c r="P2017" s="123">
        <f t="shared" si="128"/>
        <v>0</v>
      </c>
      <c r="Q2017" s="208" t="str">
        <f t="shared" si="129"/>
        <v>Debil</v>
      </c>
      <c r="R2017" s="207" t="s">
        <v>516</v>
      </c>
      <c r="S2017" s="224" t="str">
        <f t="shared" si="130"/>
        <v>DebilFuerte</v>
      </c>
      <c r="T2017" s="224">
        <f>IFERROR(VLOOKUP(S2017,'Tablas de calculos'!$AU$16:$AV$24,2,FALSE),"")</f>
        <v>7</v>
      </c>
      <c r="U2017" s="208" t="str">
        <f>IFERROR(VLOOKUP(T2017,'Tablas de calculos'!$AV$16:$AY$24,4),"")</f>
        <v>Débil</v>
      </c>
      <c r="V2017" s="207" t="s">
        <v>576</v>
      </c>
      <c r="W2017" s="207" t="s">
        <v>578</v>
      </c>
      <c r="X2017" s="123" t="str">
        <f t="shared" si="131"/>
        <v>DébilNo disminuyeDirectamente</v>
      </c>
      <c r="Y2017" s="208" t="str">
        <f>IFERROR(VLOOKUP(X2017,'Tablas de calculos'!$AZ$4:$BE$11,5,FALSE),"")</f>
        <v/>
      </c>
      <c r="Z2017" s="208" t="str">
        <f>IFERROR(VLOOKUP(X2017,'Tablas de calculos'!$AZ$4:$BE$11,6,FALSE),"")</f>
        <v/>
      </c>
    </row>
    <row r="2018" spans="1:26" ht="60" x14ac:dyDescent="0.25">
      <c r="A2018" s="232" t="s">
        <v>1314</v>
      </c>
      <c r="B2018" s="61">
        <v>6</v>
      </c>
      <c r="C2018" s="205" t="str">
        <f>+VLOOKUP(Tabla9[[#This Row],[Cod. Riesgo]],Tabla_Riesgos[[Número]:[Tipo de Riesgo]],6,FALSE)</f>
        <v>Corrupción</v>
      </c>
      <c r="D2018" s="119" t="s">
        <v>12</v>
      </c>
      <c r="E2018" s="120" t="s">
        <v>639</v>
      </c>
      <c r="F2018" s="121"/>
      <c r="G2018" s="125" t="s">
        <v>177</v>
      </c>
      <c r="H2018" s="213"/>
      <c r="I2018" s="207"/>
      <c r="J2018" s="207"/>
      <c r="K2018" s="207"/>
      <c r="L2018" s="207"/>
      <c r="M2018" s="207"/>
      <c r="N2018" s="207"/>
      <c r="O2018" s="207"/>
      <c r="P2018" s="123">
        <f t="shared" si="128"/>
        <v>0</v>
      </c>
      <c r="Q2018" s="208" t="str">
        <f t="shared" si="129"/>
        <v>Debil</v>
      </c>
      <c r="R2018" s="207" t="s">
        <v>516</v>
      </c>
      <c r="S2018" s="224" t="str">
        <f t="shared" si="130"/>
        <v>DebilFuerte</v>
      </c>
      <c r="T2018" s="224">
        <f>IFERROR(VLOOKUP(S2018,'Tablas de calculos'!$AU$16:$AV$24,2,FALSE),"")</f>
        <v>7</v>
      </c>
      <c r="U2018" s="208" t="str">
        <f>IFERROR(VLOOKUP(T2018,'Tablas de calculos'!$AV$16:$AY$24,4),"")</f>
        <v>Débil</v>
      </c>
      <c r="V2018" s="207" t="s">
        <v>576</v>
      </c>
      <c r="W2018" s="207" t="s">
        <v>578</v>
      </c>
      <c r="X2018" s="123" t="str">
        <f t="shared" si="131"/>
        <v>DébilNo disminuyeDirectamente</v>
      </c>
      <c r="Y2018" s="208" t="str">
        <f>IFERROR(VLOOKUP(X2018,'Tablas de calculos'!$AZ$4:$BE$11,5,FALSE),"")</f>
        <v/>
      </c>
      <c r="Z2018" s="208" t="str">
        <f>IFERROR(VLOOKUP(X2018,'Tablas de calculos'!$AZ$4:$BE$11,6,FALSE),"")</f>
        <v/>
      </c>
    </row>
    <row r="2019" spans="1:26" ht="60" x14ac:dyDescent="0.25">
      <c r="A2019" s="232" t="s">
        <v>1314</v>
      </c>
      <c r="B2019" s="61">
        <v>6</v>
      </c>
      <c r="C2019" s="205" t="str">
        <f>+VLOOKUP(Tabla9[[#This Row],[Cod. Riesgo]],Tabla_Riesgos[[Número]:[Tipo de Riesgo]],6,FALSE)</f>
        <v>Corrupción</v>
      </c>
      <c r="D2019" s="119" t="s">
        <v>12</v>
      </c>
      <c r="E2019" s="120" t="s">
        <v>639</v>
      </c>
      <c r="F2019" s="121"/>
      <c r="G2019" s="124" t="s">
        <v>186</v>
      </c>
      <c r="H2019" s="213"/>
      <c r="I2019" s="207"/>
      <c r="J2019" s="207"/>
      <c r="K2019" s="207"/>
      <c r="L2019" s="207"/>
      <c r="M2019" s="207"/>
      <c r="N2019" s="207"/>
      <c r="O2019" s="207"/>
      <c r="P2019" s="123">
        <f t="shared" si="128"/>
        <v>0</v>
      </c>
      <c r="Q2019" s="208" t="str">
        <f t="shared" si="129"/>
        <v>Debil</v>
      </c>
      <c r="R2019" s="207" t="s">
        <v>516</v>
      </c>
      <c r="S2019" s="224" t="str">
        <f t="shared" si="130"/>
        <v>DebilFuerte</v>
      </c>
      <c r="T2019" s="224">
        <f>IFERROR(VLOOKUP(S2019,'Tablas de calculos'!$AU$16:$AV$24,2,FALSE),"")</f>
        <v>7</v>
      </c>
      <c r="U2019" s="208" t="str">
        <f>IFERROR(VLOOKUP(T2019,'Tablas de calculos'!$AV$16:$AY$24,4),"")</f>
        <v>Débil</v>
      </c>
      <c r="V2019" s="207" t="s">
        <v>576</v>
      </c>
      <c r="W2019" s="207" t="s">
        <v>578</v>
      </c>
      <c r="X2019" s="123" t="str">
        <f t="shared" si="131"/>
        <v>DébilNo disminuyeDirectamente</v>
      </c>
      <c r="Y2019" s="208" t="str">
        <f>IFERROR(VLOOKUP(X2019,'Tablas de calculos'!$AZ$4:$BE$11,5,FALSE),"")</f>
        <v/>
      </c>
      <c r="Z2019" s="208" t="str">
        <f>IFERROR(VLOOKUP(X2019,'Tablas de calculos'!$AZ$4:$BE$11,6,FALSE),"")</f>
        <v/>
      </c>
    </row>
    <row r="2020" spans="1:26" ht="75" x14ac:dyDescent="0.25">
      <c r="A2020" s="232" t="s">
        <v>1314</v>
      </c>
      <c r="B2020" s="61">
        <v>7</v>
      </c>
      <c r="C2020" s="205" t="str">
        <f>+VLOOKUP(Tabla9[[#This Row],[Cod. Riesgo]],Tabla_Riesgos[[Número]:[Tipo de Riesgo]],6,FALSE)</f>
        <v>Corrupción</v>
      </c>
      <c r="D2020" s="119" t="s">
        <v>12</v>
      </c>
      <c r="E2020" s="120" t="s">
        <v>392</v>
      </c>
      <c r="F2020" s="121"/>
      <c r="G2020" s="125" t="s">
        <v>179</v>
      </c>
      <c r="H2020" s="213"/>
      <c r="I2020" s="207"/>
      <c r="J2020" s="207"/>
      <c r="K2020" s="207"/>
      <c r="L2020" s="207"/>
      <c r="M2020" s="207"/>
      <c r="N2020" s="207"/>
      <c r="O2020" s="207"/>
      <c r="P2020" s="123">
        <f t="shared" si="128"/>
        <v>0</v>
      </c>
      <c r="Q2020" s="208" t="str">
        <f t="shared" si="129"/>
        <v>Debil</v>
      </c>
      <c r="R2020" s="207" t="s">
        <v>516</v>
      </c>
      <c r="S2020" s="224" t="str">
        <f t="shared" si="130"/>
        <v>DebilFuerte</v>
      </c>
      <c r="T2020" s="224">
        <f>IFERROR(VLOOKUP(S2020,'Tablas de calculos'!$AU$16:$AV$24,2,FALSE),"")</f>
        <v>7</v>
      </c>
      <c r="U2020" s="208" t="str">
        <f>IFERROR(VLOOKUP(T2020,'Tablas de calculos'!$AV$16:$AY$24,4),"")</f>
        <v>Débil</v>
      </c>
      <c r="V2020" s="207" t="s">
        <v>576</v>
      </c>
      <c r="W2020" s="207" t="s">
        <v>578</v>
      </c>
      <c r="X2020" s="123" t="str">
        <f t="shared" si="131"/>
        <v>DébilNo disminuyeDirectamente</v>
      </c>
      <c r="Y2020" s="208" t="str">
        <f>IFERROR(VLOOKUP(X2020,'Tablas de calculos'!$AZ$4:$BE$11,5,FALSE),"")</f>
        <v/>
      </c>
      <c r="Z2020" s="208" t="str">
        <f>IFERROR(VLOOKUP(X2020,'Tablas de calculos'!$AZ$4:$BE$11,6,FALSE),"")</f>
        <v/>
      </c>
    </row>
    <row r="2021" spans="1:26" ht="60" x14ac:dyDescent="0.25">
      <c r="A2021" s="232" t="s">
        <v>1314</v>
      </c>
      <c r="B2021" s="61">
        <v>7</v>
      </c>
      <c r="C2021" s="205" t="str">
        <f>+VLOOKUP(Tabla9[[#This Row],[Cod. Riesgo]],Tabla_Riesgos[[Número]:[Tipo de Riesgo]],6,FALSE)</f>
        <v>Corrupción</v>
      </c>
      <c r="D2021" s="119" t="s">
        <v>12</v>
      </c>
      <c r="E2021" s="120" t="s">
        <v>392</v>
      </c>
      <c r="F2021" s="121"/>
      <c r="G2021" s="125" t="s">
        <v>177</v>
      </c>
      <c r="H2021" s="213"/>
      <c r="I2021" s="207"/>
      <c r="J2021" s="207"/>
      <c r="K2021" s="207"/>
      <c r="L2021" s="207"/>
      <c r="M2021" s="207"/>
      <c r="N2021" s="207"/>
      <c r="O2021" s="207"/>
      <c r="P2021" s="123">
        <f t="shared" si="128"/>
        <v>0</v>
      </c>
      <c r="Q2021" s="208" t="str">
        <f t="shared" si="129"/>
        <v>Debil</v>
      </c>
      <c r="R2021" s="207" t="s">
        <v>516</v>
      </c>
      <c r="S2021" s="224" t="str">
        <f t="shared" si="130"/>
        <v>DebilFuerte</v>
      </c>
      <c r="T2021" s="224">
        <f>IFERROR(VLOOKUP(S2021,'Tablas de calculos'!$AU$16:$AV$24,2,FALSE),"")</f>
        <v>7</v>
      </c>
      <c r="U2021" s="208" t="str">
        <f>IFERROR(VLOOKUP(T2021,'Tablas de calculos'!$AV$16:$AY$24,4),"")</f>
        <v>Débil</v>
      </c>
      <c r="V2021" s="207" t="s">
        <v>576</v>
      </c>
      <c r="W2021" s="207" t="s">
        <v>578</v>
      </c>
      <c r="X2021" s="123" t="str">
        <f t="shared" si="131"/>
        <v>DébilNo disminuyeDirectamente</v>
      </c>
      <c r="Y2021" s="208" t="str">
        <f>IFERROR(VLOOKUP(X2021,'Tablas de calculos'!$AZ$4:$BE$11,5,FALSE),"")</f>
        <v/>
      </c>
      <c r="Z2021" s="208" t="str">
        <f>IFERROR(VLOOKUP(X2021,'Tablas de calculos'!$AZ$4:$BE$11,6,FALSE),"")</f>
        <v/>
      </c>
    </row>
    <row r="2022" spans="1:26" ht="60" x14ac:dyDescent="0.25">
      <c r="A2022" s="232" t="s">
        <v>1314</v>
      </c>
      <c r="B2022" s="61">
        <v>7</v>
      </c>
      <c r="C2022" s="205" t="str">
        <f>+VLOOKUP(Tabla9[[#This Row],[Cod. Riesgo]],Tabla_Riesgos[[Número]:[Tipo de Riesgo]],6,FALSE)</f>
        <v>Corrupción</v>
      </c>
      <c r="D2022" s="119" t="s">
        <v>12</v>
      </c>
      <c r="E2022" s="120" t="s">
        <v>392</v>
      </c>
      <c r="F2022" s="121"/>
      <c r="G2022" s="125" t="s">
        <v>186</v>
      </c>
      <c r="H2022" s="213"/>
      <c r="I2022" s="207"/>
      <c r="J2022" s="207"/>
      <c r="K2022" s="207"/>
      <c r="L2022" s="207"/>
      <c r="M2022" s="207"/>
      <c r="N2022" s="207"/>
      <c r="O2022" s="207"/>
      <c r="P2022" s="123">
        <f t="shared" si="128"/>
        <v>0</v>
      </c>
      <c r="Q2022" s="208" t="str">
        <f t="shared" si="129"/>
        <v>Debil</v>
      </c>
      <c r="R2022" s="207" t="s">
        <v>516</v>
      </c>
      <c r="S2022" s="224" t="str">
        <f t="shared" si="130"/>
        <v>DebilFuerte</v>
      </c>
      <c r="T2022" s="224">
        <f>IFERROR(VLOOKUP(S2022,'Tablas de calculos'!$AU$16:$AV$24,2,FALSE),"")</f>
        <v>7</v>
      </c>
      <c r="U2022" s="208" t="str">
        <f>IFERROR(VLOOKUP(T2022,'Tablas de calculos'!$AV$16:$AY$24,4),"")</f>
        <v>Débil</v>
      </c>
      <c r="V2022" s="207" t="s">
        <v>576</v>
      </c>
      <c r="W2022" s="207" t="s">
        <v>578</v>
      </c>
      <c r="X2022" s="123" t="str">
        <f t="shared" si="131"/>
        <v>DébilNo disminuyeDirectamente</v>
      </c>
      <c r="Y2022" s="208" t="str">
        <f>IFERROR(VLOOKUP(X2022,'Tablas de calculos'!$AZ$4:$BE$11,5,FALSE),"")</f>
        <v/>
      </c>
      <c r="Z2022" s="208" t="str">
        <f>IFERROR(VLOOKUP(X2022,'Tablas de calculos'!$AZ$4:$BE$11,6,FALSE),"")</f>
        <v/>
      </c>
    </row>
    <row r="2023" spans="1:26" ht="75" x14ac:dyDescent="0.25">
      <c r="A2023" s="232" t="s">
        <v>1314</v>
      </c>
      <c r="B2023" s="61">
        <v>8</v>
      </c>
      <c r="C2023" s="205" t="str">
        <f>+VLOOKUP(Tabla9[[#This Row],[Cod. Riesgo]],Tabla_Riesgos[[Número]:[Tipo de Riesgo]],6,FALSE)</f>
        <v>Corrupción</v>
      </c>
      <c r="D2023" s="119" t="s">
        <v>12</v>
      </c>
      <c r="E2023" s="120" t="s">
        <v>641</v>
      </c>
      <c r="F2023" s="121"/>
      <c r="G2023" s="125" t="s">
        <v>179</v>
      </c>
      <c r="H2023" s="213"/>
      <c r="I2023" s="207"/>
      <c r="J2023" s="207"/>
      <c r="K2023" s="207"/>
      <c r="L2023" s="207"/>
      <c r="M2023" s="207"/>
      <c r="N2023" s="207"/>
      <c r="O2023" s="207"/>
      <c r="P2023" s="123">
        <f t="shared" si="128"/>
        <v>0</v>
      </c>
      <c r="Q2023" s="208" t="str">
        <f t="shared" si="129"/>
        <v>Debil</v>
      </c>
      <c r="R2023" s="207" t="s">
        <v>516</v>
      </c>
      <c r="S2023" s="224" t="str">
        <f t="shared" si="130"/>
        <v>DebilFuerte</v>
      </c>
      <c r="T2023" s="224">
        <f>IFERROR(VLOOKUP(S2023,'Tablas de calculos'!$AU$16:$AV$24,2,FALSE),"")</f>
        <v>7</v>
      </c>
      <c r="U2023" s="208" t="str">
        <f>IFERROR(VLOOKUP(T2023,'Tablas de calculos'!$AV$16:$AY$24,4),"")</f>
        <v>Débil</v>
      </c>
      <c r="V2023" s="207" t="s">
        <v>578</v>
      </c>
      <c r="W2023" s="207" t="s">
        <v>578</v>
      </c>
      <c r="X2023" s="123" t="str">
        <f t="shared" si="131"/>
        <v>DébilDirectamenteDirectamente</v>
      </c>
      <c r="Y2023" s="208" t="str">
        <f>IFERROR(VLOOKUP(X2023,'Tablas de calculos'!$AZ$4:$BE$11,5,FALSE),"")</f>
        <v/>
      </c>
      <c r="Z2023" s="208" t="str">
        <f>IFERROR(VLOOKUP(X2023,'Tablas de calculos'!$AZ$4:$BE$11,6,FALSE),"")</f>
        <v/>
      </c>
    </row>
    <row r="2024" spans="1:26" ht="75" x14ac:dyDescent="0.25">
      <c r="A2024" s="232" t="s">
        <v>1314</v>
      </c>
      <c r="B2024" s="61">
        <v>8</v>
      </c>
      <c r="C2024" s="205" t="str">
        <f>+VLOOKUP(Tabla9[[#This Row],[Cod. Riesgo]],Tabla_Riesgos[[Número]:[Tipo de Riesgo]],6,FALSE)</f>
        <v>Corrupción</v>
      </c>
      <c r="D2024" s="119" t="s">
        <v>12</v>
      </c>
      <c r="E2024" s="120" t="s">
        <v>641</v>
      </c>
      <c r="F2024" s="121"/>
      <c r="G2024" s="125" t="s">
        <v>185</v>
      </c>
      <c r="H2024" s="213"/>
      <c r="I2024" s="207"/>
      <c r="J2024" s="207"/>
      <c r="K2024" s="207"/>
      <c r="L2024" s="207"/>
      <c r="M2024" s="207"/>
      <c r="N2024" s="207"/>
      <c r="O2024" s="207"/>
      <c r="P2024" s="123">
        <f t="shared" si="128"/>
        <v>0</v>
      </c>
      <c r="Q2024" s="208" t="str">
        <f t="shared" si="129"/>
        <v>Debil</v>
      </c>
      <c r="R2024" s="207" t="s">
        <v>516</v>
      </c>
      <c r="S2024" s="224" t="str">
        <f t="shared" si="130"/>
        <v>DebilFuerte</v>
      </c>
      <c r="T2024" s="224">
        <f>IFERROR(VLOOKUP(S2024,'Tablas de calculos'!$AU$16:$AV$24,2,FALSE),"")</f>
        <v>7</v>
      </c>
      <c r="U2024" s="208" t="str">
        <f>IFERROR(VLOOKUP(T2024,'Tablas de calculos'!$AV$16:$AY$24,4),"")</f>
        <v>Débil</v>
      </c>
      <c r="V2024" s="207" t="s">
        <v>578</v>
      </c>
      <c r="W2024" s="207" t="s">
        <v>578</v>
      </c>
      <c r="X2024" s="123" t="str">
        <f t="shared" si="131"/>
        <v>DébilDirectamenteDirectamente</v>
      </c>
      <c r="Y2024" s="208" t="str">
        <f>IFERROR(VLOOKUP(X2024,'Tablas de calculos'!$AZ$4:$BE$11,5,FALSE),"")</f>
        <v/>
      </c>
      <c r="Z2024" s="208" t="str">
        <f>IFERROR(VLOOKUP(X2024,'Tablas de calculos'!$AZ$4:$BE$11,6,FALSE),"")</f>
        <v/>
      </c>
    </row>
    <row r="2025" spans="1:26" ht="75" x14ac:dyDescent="0.25">
      <c r="A2025" s="232" t="s">
        <v>1314</v>
      </c>
      <c r="B2025" s="61">
        <v>8</v>
      </c>
      <c r="C2025" s="205" t="str">
        <f>+VLOOKUP(Tabla9[[#This Row],[Cod. Riesgo]],Tabla_Riesgos[[Número]:[Tipo de Riesgo]],6,FALSE)</f>
        <v>Corrupción</v>
      </c>
      <c r="D2025" s="119" t="s">
        <v>12</v>
      </c>
      <c r="E2025" s="120" t="s">
        <v>641</v>
      </c>
      <c r="F2025" s="121"/>
      <c r="G2025" s="125" t="s">
        <v>177</v>
      </c>
      <c r="H2025" s="213"/>
      <c r="I2025" s="207"/>
      <c r="J2025" s="207"/>
      <c r="K2025" s="207"/>
      <c r="L2025" s="207"/>
      <c r="M2025" s="207"/>
      <c r="N2025" s="207"/>
      <c r="O2025" s="207"/>
      <c r="P2025" s="123">
        <f t="shared" si="128"/>
        <v>0</v>
      </c>
      <c r="Q2025" s="208" t="str">
        <f t="shared" si="129"/>
        <v>Debil</v>
      </c>
      <c r="R2025" s="207" t="s">
        <v>516</v>
      </c>
      <c r="S2025" s="224" t="str">
        <f t="shared" si="130"/>
        <v>DebilFuerte</v>
      </c>
      <c r="T2025" s="224">
        <f>IFERROR(VLOOKUP(S2025,'Tablas de calculos'!$AU$16:$AV$24,2,FALSE),"")</f>
        <v>7</v>
      </c>
      <c r="U2025" s="208" t="str">
        <f>IFERROR(VLOOKUP(T2025,'Tablas de calculos'!$AV$16:$AY$24,4),"")</f>
        <v>Débil</v>
      </c>
      <c r="V2025" s="207" t="s">
        <v>578</v>
      </c>
      <c r="W2025" s="207" t="s">
        <v>575</v>
      </c>
      <c r="X2025" s="123" t="str">
        <f t="shared" si="131"/>
        <v>DébilDirectamenteIndirectamente</v>
      </c>
      <c r="Y2025" s="208" t="str">
        <f>IFERROR(VLOOKUP(X2025,'Tablas de calculos'!$AZ$4:$BE$11,5,FALSE),"")</f>
        <v/>
      </c>
      <c r="Z2025" s="208" t="str">
        <f>IFERROR(VLOOKUP(X2025,'Tablas de calculos'!$AZ$4:$BE$11,6,FALSE),"")</f>
        <v/>
      </c>
    </row>
    <row r="2026" spans="1:26" ht="75" x14ac:dyDescent="0.25">
      <c r="A2026" s="232" t="s">
        <v>1314</v>
      </c>
      <c r="B2026" s="61">
        <v>8</v>
      </c>
      <c r="C2026" s="205" t="str">
        <f>+VLOOKUP(Tabla9[[#This Row],[Cod. Riesgo]],Tabla_Riesgos[[Número]:[Tipo de Riesgo]],6,FALSE)</f>
        <v>Corrupción</v>
      </c>
      <c r="D2026" s="119" t="s">
        <v>12</v>
      </c>
      <c r="E2026" s="120" t="s">
        <v>641</v>
      </c>
      <c r="F2026" s="121"/>
      <c r="G2026" s="125" t="s">
        <v>173</v>
      </c>
      <c r="H2026" s="213"/>
      <c r="I2026" s="207"/>
      <c r="J2026" s="207"/>
      <c r="K2026" s="207"/>
      <c r="L2026" s="207"/>
      <c r="M2026" s="207"/>
      <c r="N2026" s="207"/>
      <c r="O2026" s="207"/>
      <c r="P2026" s="123">
        <f t="shared" si="128"/>
        <v>0</v>
      </c>
      <c r="Q2026" s="208" t="str">
        <f t="shared" si="129"/>
        <v>Debil</v>
      </c>
      <c r="R2026" s="207" t="s">
        <v>516</v>
      </c>
      <c r="S2026" s="224" t="str">
        <f t="shared" si="130"/>
        <v>DebilFuerte</v>
      </c>
      <c r="T2026" s="224">
        <f>IFERROR(VLOOKUP(S2026,'Tablas de calculos'!$AU$16:$AV$24,2,FALSE),"")</f>
        <v>7</v>
      </c>
      <c r="U2026" s="208" t="str">
        <f>IFERROR(VLOOKUP(T2026,'Tablas de calculos'!$AV$16:$AY$24,4),"")</f>
        <v>Débil</v>
      </c>
      <c r="V2026" s="207" t="s">
        <v>578</v>
      </c>
      <c r="W2026" s="207" t="s">
        <v>575</v>
      </c>
      <c r="X2026" s="123" t="str">
        <f t="shared" si="131"/>
        <v>DébilDirectamenteIndirectamente</v>
      </c>
      <c r="Y2026" s="208" t="str">
        <f>IFERROR(VLOOKUP(X2026,'Tablas de calculos'!$AZ$4:$BE$11,5,FALSE),"")</f>
        <v/>
      </c>
      <c r="Z2026" s="208" t="str">
        <f>IFERROR(VLOOKUP(X2026,'Tablas de calculos'!$AZ$4:$BE$11,6,FALSE),"")</f>
        <v/>
      </c>
    </row>
    <row r="2027" spans="1:26" ht="75" x14ac:dyDescent="0.25">
      <c r="A2027" s="232" t="s">
        <v>1314</v>
      </c>
      <c r="B2027" s="61">
        <v>8</v>
      </c>
      <c r="C2027" s="205" t="str">
        <f>+VLOOKUP(Tabla9[[#This Row],[Cod. Riesgo]],Tabla_Riesgos[[Número]:[Tipo de Riesgo]],6,FALSE)</f>
        <v>Corrupción</v>
      </c>
      <c r="D2027" s="119" t="s">
        <v>12</v>
      </c>
      <c r="E2027" s="120" t="s">
        <v>641</v>
      </c>
      <c r="F2027" s="121"/>
      <c r="G2027" s="125" t="s">
        <v>186</v>
      </c>
      <c r="H2027" s="213"/>
      <c r="I2027" s="207"/>
      <c r="J2027" s="207"/>
      <c r="K2027" s="207"/>
      <c r="L2027" s="207"/>
      <c r="M2027" s="207"/>
      <c r="N2027" s="207"/>
      <c r="O2027" s="207"/>
      <c r="P2027" s="123">
        <f t="shared" si="128"/>
        <v>0</v>
      </c>
      <c r="Q2027" s="208" t="str">
        <f t="shared" si="129"/>
        <v>Debil</v>
      </c>
      <c r="R2027" s="207" t="s">
        <v>516</v>
      </c>
      <c r="S2027" s="224" t="str">
        <f t="shared" si="130"/>
        <v>DebilFuerte</v>
      </c>
      <c r="T2027" s="224">
        <f>IFERROR(VLOOKUP(S2027,'Tablas de calculos'!$AU$16:$AV$24,2,FALSE),"")</f>
        <v>7</v>
      </c>
      <c r="U2027" s="208" t="str">
        <f>IFERROR(VLOOKUP(T2027,'Tablas de calculos'!$AV$16:$AY$24,4),"")</f>
        <v>Débil</v>
      </c>
      <c r="V2027" s="207" t="s">
        <v>576</v>
      </c>
      <c r="W2027" s="207" t="s">
        <v>578</v>
      </c>
      <c r="X2027" s="123" t="str">
        <f t="shared" si="131"/>
        <v>DébilNo disminuyeDirectamente</v>
      </c>
      <c r="Y2027" s="208" t="str">
        <f>IFERROR(VLOOKUP(X2027,'Tablas de calculos'!$AZ$4:$BE$11,5,FALSE),"")</f>
        <v/>
      </c>
      <c r="Z2027" s="208" t="str">
        <f>IFERROR(VLOOKUP(X2027,'Tablas de calculos'!$AZ$4:$BE$11,6,FALSE),"")</f>
        <v/>
      </c>
    </row>
    <row r="2028" spans="1:26" ht="75" x14ac:dyDescent="0.25">
      <c r="A2028" s="232" t="s">
        <v>1314</v>
      </c>
      <c r="B2028" s="61">
        <v>9</v>
      </c>
      <c r="C2028" s="205" t="str">
        <f>+VLOOKUP(Tabla9[[#This Row],[Cod. Riesgo]],Tabla_Riesgos[[Número]:[Tipo de Riesgo]],6,FALSE)</f>
        <v>Corrupción</v>
      </c>
      <c r="D2028" s="119" t="s">
        <v>12</v>
      </c>
      <c r="E2028" s="120" t="s">
        <v>391</v>
      </c>
      <c r="F2028" s="121"/>
      <c r="G2028" s="125" t="s">
        <v>187</v>
      </c>
      <c r="H2028" s="213"/>
      <c r="I2028" s="207"/>
      <c r="J2028" s="207"/>
      <c r="K2028" s="207"/>
      <c r="L2028" s="207"/>
      <c r="M2028" s="207"/>
      <c r="N2028" s="207"/>
      <c r="O2028" s="207"/>
      <c r="P2028" s="123">
        <f t="shared" si="128"/>
        <v>0</v>
      </c>
      <c r="Q2028" s="208" t="str">
        <f t="shared" si="129"/>
        <v>Debil</v>
      </c>
      <c r="R2028" s="207" t="s">
        <v>516</v>
      </c>
      <c r="S2028" s="224" t="str">
        <f t="shared" si="130"/>
        <v>DebilFuerte</v>
      </c>
      <c r="T2028" s="224">
        <f>IFERROR(VLOOKUP(S2028,'Tablas de calculos'!$AU$16:$AV$24,2,FALSE),"")</f>
        <v>7</v>
      </c>
      <c r="U2028" s="208" t="str">
        <f>IFERROR(VLOOKUP(T2028,'Tablas de calculos'!$AV$16:$AY$24,4),"")</f>
        <v>Débil</v>
      </c>
      <c r="V2028" s="207" t="s">
        <v>576</v>
      </c>
      <c r="W2028" s="207" t="s">
        <v>578</v>
      </c>
      <c r="X2028" s="123" t="str">
        <f t="shared" si="131"/>
        <v>DébilNo disminuyeDirectamente</v>
      </c>
      <c r="Y2028" s="208" t="str">
        <f>IFERROR(VLOOKUP(X2028,'Tablas de calculos'!$AZ$4:$BE$11,5,FALSE),"")</f>
        <v/>
      </c>
      <c r="Z2028" s="208" t="str">
        <f>IFERROR(VLOOKUP(X2028,'Tablas de calculos'!$AZ$4:$BE$11,6,FALSE),"")</f>
        <v/>
      </c>
    </row>
    <row r="2029" spans="1:26" ht="75" x14ac:dyDescent="0.25">
      <c r="A2029" s="232" t="s">
        <v>1314</v>
      </c>
      <c r="B2029" s="61">
        <v>9</v>
      </c>
      <c r="C2029" s="205" t="str">
        <f>+VLOOKUP(Tabla9[[#This Row],[Cod. Riesgo]],Tabla_Riesgos[[Número]:[Tipo de Riesgo]],6,FALSE)</f>
        <v>Corrupción</v>
      </c>
      <c r="D2029" s="119" t="s">
        <v>12</v>
      </c>
      <c r="E2029" s="120" t="s">
        <v>391</v>
      </c>
      <c r="F2029" s="121"/>
      <c r="G2029" s="125" t="s">
        <v>188</v>
      </c>
      <c r="H2029" s="213"/>
      <c r="I2029" s="207"/>
      <c r="J2029" s="207"/>
      <c r="K2029" s="207"/>
      <c r="L2029" s="207"/>
      <c r="M2029" s="207"/>
      <c r="N2029" s="207"/>
      <c r="O2029" s="207"/>
      <c r="P2029" s="123">
        <f t="shared" si="128"/>
        <v>0</v>
      </c>
      <c r="Q2029" s="208" t="str">
        <f t="shared" si="129"/>
        <v>Debil</v>
      </c>
      <c r="R2029" s="207" t="s">
        <v>516</v>
      </c>
      <c r="S2029" s="224" t="str">
        <f t="shared" si="130"/>
        <v>DebilFuerte</v>
      </c>
      <c r="T2029" s="224">
        <f>IFERROR(VLOOKUP(S2029,'Tablas de calculos'!$AU$16:$AV$24,2,FALSE),"")</f>
        <v>7</v>
      </c>
      <c r="U2029" s="208" t="str">
        <f>IFERROR(VLOOKUP(T2029,'Tablas de calculos'!$AV$16:$AY$24,4),"")</f>
        <v>Débil</v>
      </c>
      <c r="V2029" s="207" t="s">
        <v>576</v>
      </c>
      <c r="W2029" s="207" t="s">
        <v>578</v>
      </c>
      <c r="X2029" s="123" t="str">
        <f t="shared" si="131"/>
        <v>DébilNo disminuyeDirectamente</v>
      </c>
      <c r="Y2029" s="208" t="str">
        <f>IFERROR(VLOOKUP(X2029,'Tablas de calculos'!$AZ$4:$BE$11,5,FALSE),"")</f>
        <v/>
      </c>
      <c r="Z2029" s="208" t="str">
        <f>IFERROR(VLOOKUP(X2029,'Tablas de calculos'!$AZ$4:$BE$11,6,FALSE),"")</f>
        <v/>
      </c>
    </row>
    <row r="2030" spans="1:26" ht="75" x14ac:dyDescent="0.25">
      <c r="A2030" s="232" t="s">
        <v>1314</v>
      </c>
      <c r="B2030" s="61">
        <v>9</v>
      </c>
      <c r="C2030" s="205" t="str">
        <f>+VLOOKUP(Tabla9[[#This Row],[Cod. Riesgo]],Tabla_Riesgos[[Número]:[Tipo de Riesgo]],6,FALSE)</f>
        <v>Corrupción</v>
      </c>
      <c r="D2030" s="119" t="s">
        <v>12</v>
      </c>
      <c r="E2030" s="120" t="s">
        <v>391</v>
      </c>
      <c r="F2030" s="121"/>
      <c r="G2030" s="125" t="s">
        <v>189</v>
      </c>
      <c r="H2030" s="213"/>
      <c r="I2030" s="207"/>
      <c r="J2030" s="207"/>
      <c r="K2030" s="207"/>
      <c r="L2030" s="207"/>
      <c r="M2030" s="207"/>
      <c r="N2030" s="207"/>
      <c r="O2030" s="207"/>
      <c r="P2030" s="123">
        <f t="shared" si="128"/>
        <v>0</v>
      </c>
      <c r="Q2030" s="208" t="str">
        <f t="shared" si="129"/>
        <v>Debil</v>
      </c>
      <c r="R2030" s="207" t="s">
        <v>516</v>
      </c>
      <c r="S2030" s="224" t="str">
        <f t="shared" si="130"/>
        <v>DebilFuerte</v>
      </c>
      <c r="T2030" s="224">
        <f>IFERROR(VLOOKUP(S2030,'Tablas de calculos'!$AU$16:$AV$24,2,FALSE),"")</f>
        <v>7</v>
      </c>
      <c r="U2030" s="208" t="str">
        <f>IFERROR(VLOOKUP(T2030,'Tablas de calculos'!$AV$16:$AY$24,4),"")</f>
        <v>Débil</v>
      </c>
      <c r="V2030" s="207" t="s">
        <v>576</v>
      </c>
      <c r="W2030" s="207" t="s">
        <v>578</v>
      </c>
      <c r="X2030" s="123" t="str">
        <f t="shared" si="131"/>
        <v>DébilNo disminuyeDirectamente</v>
      </c>
      <c r="Y2030" s="208" t="str">
        <f>IFERROR(VLOOKUP(X2030,'Tablas de calculos'!$AZ$4:$BE$11,5,FALSE),"")</f>
        <v/>
      </c>
      <c r="Z2030" s="208" t="str">
        <f>IFERROR(VLOOKUP(X2030,'Tablas de calculos'!$AZ$4:$BE$11,6,FALSE),"")</f>
        <v/>
      </c>
    </row>
    <row r="2031" spans="1:26" ht="75" x14ac:dyDescent="0.25">
      <c r="A2031" s="232" t="s">
        <v>1314</v>
      </c>
      <c r="B2031" s="61">
        <v>9</v>
      </c>
      <c r="C2031" s="205" t="str">
        <f>+VLOOKUP(Tabla9[[#This Row],[Cod. Riesgo]],Tabla_Riesgos[[Número]:[Tipo de Riesgo]],6,FALSE)</f>
        <v>Corrupción</v>
      </c>
      <c r="D2031" s="119" t="s">
        <v>12</v>
      </c>
      <c r="E2031" s="120" t="s">
        <v>391</v>
      </c>
      <c r="F2031" s="121"/>
      <c r="G2031" s="125" t="s">
        <v>190</v>
      </c>
      <c r="H2031" s="213"/>
      <c r="I2031" s="207"/>
      <c r="J2031" s="207"/>
      <c r="K2031" s="207"/>
      <c r="L2031" s="207"/>
      <c r="M2031" s="207"/>
      <c r="N2031" s="207"/>
      <c r="O2031" s="207"/>
      <c r="P2031" s="123">
        <f t="shared" si="128"/>
        <v>0</v>
      </c>
      <c r="Q2031" s="208" t="str">
        <f t="shared" si="129"/>
        <v>Debil</v>
      </c>
      <c r="R2031" s="207" t="s">
        <v>516</v>
      </c>
      <c r="S2031" s="224" t="str">
        <f t="shared" si="130"/>
        <v>DebilFuerte</v>
      </c>
      <c r="T2031" s="224">
        <f>IFERROR(VLOOKUP(S2031,'Tablas de calculos'!$AU$16:$AV$24,2,FALSE),"")</f>
        <v>7</v>
      </c>
      <c r="U2031" s="208" t="str">
        <f>IFERROR(VLOOKUP(T2031,'Tablas de calculos'!$AV$16:$AY$24,4),"")</f>
        <v>Débil</v>
      </c>
      <c r="V2031" s="207" t="s">
        <v>576</v>
      </c>
      <c r="W2031" s="207" t="s">
        <v>578</v>
      </c>
      <c r="X2031" s="123" t="str">
        <f t="shared" si="131"/>
        <v>DébilNo disminuyeDirectamente</v>
      </c>
      <c r="Y2031" s="208" t="str">
        <f>IFERROR(VLOOKUP(X2031,'Tablas de calculos'!$AZ$4:$BE$11,5,FALSE),"")</f>
        <v/>
      </c>
      <c r="Z2031" s="208" t="str">
        <f>IFERROR(VLOOKUP(X2031,'Tablas de calculos'!$AZ$4:$BE$11,6,FALSE),"")</f>
        <v/>
      </c>
    </row>
    <row r="2032" spans="1:26" ht="75" x14ac:dyDescent="0.25">
      <c r="A2032" s="232" t="s">
        <v>1314</v>
      </c>
      <c r="B2032" s="61">
        <v>9</v>
      </c>
      <c r="C2032" s="205" t="str">
        <f>+VLOOKUP(Tabla9[[#This Row],[Cod. Riesgo]],Tabla_Riesgos[[Número]:[Tipo de Riesgo]],6,FALSE)</f>
        <v>Corrupción</v>
      </c>
      <c r="D2032" s="119" t="s">
        <v>12</v>
      </c>
      <c r="E2032" s="120" t="s">
        <v>391</v>
      </c>
      <c r="F2032" s="121"/>
      <c r="G2032" s="125" t="s">
        <v>191</v>
      </c>
      <c r="H2032" s="213"/>
      <c r="I2032" s="207"/>
      <c r="J2032" s="207"/>
      <c r="K2032" s="207"/>
      <c r="L2032" s="207"/>
      <c r="M2032" s="207"/>
      <c r="N2032" s="207"/>
      <c r="O2032" s="207"/>
      <c r="P2032" s="123">
        <f t="shared" si="128"/>
        <v>0</v>
      </c>
      <c r="Q2032" s="208" t="str">
        <f t="shared" si="129"/>
        <v>Debil</v>
      </c>
      <c r="R2032" s="207" t="s">
        <v>516</v>
      </c>
      <c r="S2032" s="224" t="str">
        <f t="shared" si="130"/>
        <v>DebilFuerte</v>
      </c>
      <c r="T2032" s="224">
        <f>IFERROR(VLOOKUP(S2032,'Tablas de calculos'!$AU$16:$AV$24,2,FALSE),"")</f>
        <v>7</v>
      </c>
      <c r="U2032" s="208" t="str">
        <f>IFERROR(VLOOKUP(T2032,'Tablas de calculos'!$AV$16:$AY$24,4),"")</f>
        <v>Débil</v>
      </c>
      <c r="V2032" s="207" t="s">
        <v>576</v>
      </c>
      <c r="W2032" s="207" t="s">
        <v>578</v>
      </c>
      <c r="X2032" s="123" t="str">
        <f t="shared" si="131"/>
        <v>DébilNo disminuyeDirectamente</v>
      </c>
      <c r="Y2032" s="208" t="str">
        <f>IFERROR(VLOOKUP(X2032,'Tablas de calculos'!$AZ$4:$BE$11,5,FALSE),"")</f>
        <v/>
      </c>
      <c r="Z2032" s="208" t="str">
        <f>IFERROR(VLOOKUP(X2032,'Tablas de calculos'!$AZ$4:$BE$11,6,FALSE),"")</f>
        <v/>
      </c>
    </row>
    <row r="2033" spans="1:26" ht="75" x14ac:dyDescent="0.25">
      <c r="A2033" s="232" t="s">
        <v>1314</v>
      </c>
      <c r="B2033" s="61">
        <v>9</v>
      </c>
      <c r="C2033" s="205" t="str">
        <f>+VLOOKUP(Tabla9[[#This Row],[Cod. Riesgo]],Tabla_Riesgos[[Número]:[Tipo de Riesgo]],6,FALSE)</f>
        <v>Corrupción</v>
      </c>
      <c r="D2033" s="119" t="s">
        <v>12</v>
      </c>
      <c r="E2033" s="120" t="s">
        <v>391</v>
      </c>
      <c r="F2033" s="121"/>
      <c r="G2033" s="125" t="s">
        <v>192</v>
      </c>
      <c r="H2033" s="213"/>
      <c r="I2033" s="207"/>
      <c r="J2033" s="207"/>
      <c r="K2033" s="207"/>
      <c r="L2033" s="207"/>
      <c r="M2033" s="207"/>
      <c r="N2033" s="207"/>
      <c r="O2033" s="207"/>
      <c r="P2033" s="123">
        <f t="shared" si="128"/>
        <v>0</v>
      </c>
      <c r="Q2033" s="208" t="str">
        <f t="shared" si="129"/>
        <v>Debil</v>
      </c>
      <c r="R2033" s="207" t="s">
        <v>516</v>
      </c>
      <c r="S2033" s="224" t="str">
        <f t="shared" si="130"/>
        <v>DebilFuerte</v>
      </c>
      <c r="T2033" s="224">
        <f>IFERROR(VLOOKUP(S2033,'Tablas de calculos'!$AU$16:$AV$24,2,FALSE),"")</f>
        <v>7</v>
      </c>
      <c r="U2033" s="208" t="str">
        <f>IFERROR(VLOOKUP(T2033,'Tablas de calculos'!$AV$16:$AY$24,4),"")</f>
        <v>Débil</v>
      </c>
      <c r="V2033" s="207" t="s">
        <v>576</v>
      </c>
      <c r="W2033" s="207" t="s">
        <v>578</v>
      </c>
      <c r="X2033" s="123" t="str">
        <f t="shared" si="131"/>
        <v>DébilNo disminuyeDirectamente</v>
      </c>
      <c r="Y2033" s="208" t="str">
        <f>IFERROR(VLOOKUP(X2033,'Tablas de calculos'!$AZ$4:$BE$11,5,FALSE),"")</f>
        <v/>
      </c>
      <c r="Z2033" s="208" t="str">
        <f>IFERROR(VLOOKUP(X2033,'Tablas de calculos'!$AZ$4:$BE$11,6,FALSE),"")</f>
        <v/>
      </c>
    </row>
    <row r="2034" spans="1:26" ht="90" x14ac:dyDescent="0.25">
      <c r="A2034" s="232" t="s">
        <v>1314</v>
      </c>
      <c r="B2034" s="61">
        <v>10</v>
      </c>
      <c r="C2034" s="205" t="str">
        <f>+VLOOKUP(Tabla9[[#This Row],[Cod. Riesgo]],Tabla_Riesgos[[Número]:[Tipo de Riesgo]],6,FALSE)</f>
        <v>Corrupción</v>
      </c>
      <c r="D2034" s="119" t="s">
        <v>12</v>
      </c>
      <c r="E2034" s="120" t="s">
        <v>623</v>
      </c>
      <c r="F2034" s="121"/>
      <c r="G2034" s="125" t="s">
        <v>177</v>
      </c>
      <c r="H2034" s="213"/>
      <c r="I2034" s="207"/>
      <c r="J2034" s="207"/>
      <c r="K2034" s="207"/>
      <c r="L2034" s="207"/>
      <c r="M2034" s="207"/>
      <c r="N2034" s="207"/>
      <c r="O2034" s="207"/>
      <c r="P2034" s="123">
        <f t="shared" si="128"/>
        <v>0</v>
      </c>
      <c r="Q2034" s="208" t="str">
        <f t="shared" si="129"/>
        <v>Debil</v>
      </c>
      <c r="R2034" s="207" t="s">
        <v>516</v>
      </c>
      <c r="S2034" s="224" t="str">
        <f t="shared" si="130"/>
        <v>DebilFuerte</v>
      </c>
      <c r="T2034" s="224">
        <f>IFERROR(VLOOKUP(S2034,'Tablas de calculos'!$AU$16:$AV$24,2,FALSE),"")</f>
        <v>7</v>
      </c>
      <c r="U2034" s="208" t="str">
        <f>IFERROR(VLOOKUP(T2034,'Tablas de calculos'!$AV$16:$AY$24,4),"")</f>
        <v>Débil</v>
      </c>
      <c r="V2034" s="207" t="s">
        <v>576</v>
      </c>
      <c r="W2034" s="207" t="s">
        <v>578</v>
      </c>
      <c r="X2034" s="123" t="str">
        <f t="shared" si="131"/>
        <v>DébilNo disminuyeDirectamente</v>
      </c>
      <c r="Y2034" s="208" t="str">
        <f>IFERROR(VLOOKUP(X2034,'Tablas de calculos'!$AZ$4:$BE$11,5,FALSE),"")</f>
        <v/>
      </c>
      <c r="Z2034" s="208" t="str">
        <f>IFERROR(VLOOKUP(X2034,'Tablas de calculos'!$AZ$4:$BE$11,6,FALSE),"")</f>
        <v/>
      </c>
    </row>
    <row r="2035" spans="1:26" ht="60" x14ac:dyDescent="0.25">
      <c r="A2035" s="232" t="s">
        <v>1314</v>
      </c>
      <c r="B2035" s="61">
        <v>74</v>
      </c>
      <c r="C2035" s="205" t="str">
        <f>+VLOOKUP(Tabla9[[#This Row],[Cod. Riesgo]],Tabla_Riesgos[[Número]:[Tipo de Riesgo]],6,FALSE)</f>
        <v>Seguridad de la Información</v>
      </c>
      <c r="D2035" s="119" t="s">
        <v>45</v>
      </c>
      <c r="E2035" s="120" t="s">
        <v>636</v>
      </c>
      <c r="F2035" s="121"/>
      <c r="G2035" s="125" t="s">
        <v>193</v>
      </c>
      <c r="H2035" s="213"/>
      <c r="I2035" s="207"/>
      <c r="J2035" s="207"/>
      <c r="K2035" s="207"/>
      <c r="L2035" s="207"/>
      <c r="M2035" s="207"/>
      <c r="N2035" s="207"/>
      <c r="O2035" s="207"/>
      <c r="P2035" s="123">
        <f t="shared" si="128"/>
        <v>0</v>
      </c>
      <c r="Q2035" s="208" t="str">
        <f t="shared" si="129"/>
        <v>Debil</v>
      </c>
      <c r="R2035" s="207" t="s">
        <v>516</v>
      </c>
      <c r="S2035" s="224" t="str">
        <f t="shared" si="130"/>
        <v>DebilFuerte</v>
      </c>
      <c r="T2035" s="224">
        <f>IFERROR(VLOOKUP(S2035,'Tablas de calculos'!$AU$16:$AV$24,2,FALSE),"")</f>
        <v>7</v>
      </c>
      <c r="U2035" s="208" t="str">
        <f>IFERROR(VLOOKUP(T2035,'Tablas de calculos'!$AV$16:$AY$24,4),"")</f>
        <v>Débil</v>
      </c>
      <c r="V2035" s="207" t="s">
        <v>576</v>
      </c>
      <c r="W2035" s="207" t="s">
        <v>578</v>
      </c>
      <c r="X2035" s="123" t="str">
        <f t="shared" si="131"/>
        <v>DébilNo disminuyeDirectamente</v>
      </c>
      <c r="Y2035" s="208" t="str">
        <f>IFERROR(VLOOKUP(X2035,'Tablas de calculos'!$AZ$4:$BE$11,5,FALSE),"")</f>
        <v/>
      </c>
      <c r="Z2035" s="208" t="str">
        <f>IFERROR(VLOOKUP(X2035,'Tablas de calculos'!$AZ$4:$BE$11,6,FALSE),"")</f>
        <v/>
      </c>
    </row>
    <row r="2036" spans="1:26" ht="60" x14ac:dyDescent="0.25">
      <c r="A2036" s="232" t="s">
        <v>1314</v>
      </c>
      <c r="B2036" s="61">
        <v>74</v>
      </c>
      <c r="C2036" s="205" t="str">
        <f>+VLOOKUP(Tabla9[[#This Row],[Cod. Riesgo]],Tabla_Riesgos[[Número]:[Tipo de Riesgo]],6,FALSE)</f>
        <v>Seguridad de la Información</v>
      </c>
      <c r="D2036" s="119" t="s">
        <v>45</v>
      </c>
      <c r="E2036" s="120" t="s">
        <v>636</v>
      </c>
      <c r="F2036" s="121"/>
      <c r="G2036" s="125" t="s">
        <v>194</v>
      </c>
      <c r="H2036" s="213"/>
      <c r="I2036" s="207"/>
      <c r="J2036" s="207"/>
      <c r="K2036" s="207"/>
      <c r="L2036" s="207"/>
      <c r="M2036" s="207"/>
      <c r="N2036" s="207"/>
      <c r="O2036" s="207"/>
      <c r="P2036" s="123">
        <f t="shared" si="128"/>
        <v>0</v>
      </c>
      <c r="Q2036" s="208" t="str">
        <f t="shared" si="129"/>
        <v>Debil</v>
      </c>
      <c r="R2036" s="207" t="s">
        <v>516</v>
      </c>
      <c r="S2036" s="224" t="str">
        <f t="shared" si="130"/>
        <v>DebilFuerte</v>
      </c>
      <c r="T2036" s="224">
        <f>IFERROR(VLOOKUP(S2036,'Tablas de calculos'!$AU$16:$AV$24,2,FALSE),"")</f>
        <v>7</v>
      </c>
      <c r="U2036" s="208" t="str">
        <f>IFERROR(VLOOKUP(T2036,'Tablas de calculos'!$AV$16:$AY$24,4),"")</f>
        <v>Débil</v>
      </c>
      <c r="V2036" s="207" t="s">
        <v>576</v>
      </c>
      <c r="W2036" s="207" t="s">
        <v>578</v>
      </c>
      <c r="X2036" s="123" t="str">
        <f t="shared" si="131"/>
        <v>DébilNo disminuyeDirectamente</v>
      </c>
      <c r="Y2036" s="208" t="str">
        <f>IFERROR(VLOOKUP(X2036,'Tablas de calculos'!$AZ$4:$BE$11,5,FALSE),"")</f>
        <v/>
      </c>
      <c r="Z2036" s="208" t="str">
        <f>IFERROR(VLOOKUP(X2036,'Tablas de calculos'!$AZ$4:$BE$11,6,FALSE),"")</f>
        <v/>
      </c>
    </row>
    <row r="2037" spans="1:26" ht="60" x14ac:dyDescent="0.25">
      <c r="A2037" s="232" t="s">
        <v>1314</v>
      </c>
      <c r="B2037" s="61">
        <v>74</v>
      </c>
      <c r="C2037" s="205" t="str">
        <f>+VLOOKUP(Tabla9[[#This Row],[Cod. Riesgo]],Tabla_Riesgos[[Número]:[Tipo de Riesgo]],6,FALSE)</f>
        <v>Seguridad de la Información</v>
      </c>
      <c r="D2037" s="119" t="s">
        <v>45</v>
      </c>
      <c r="E2037" s="120" t="s">
        <v>636</v>
      </c>
      <c r="F2037" s="121"/>
      <c r="G2037" s="125" t="s">
        <v>195</v>
      </c>
      <c r="H2037" s="213"/>
      <c r="I2037" s="207"/>
      <c r="J2037" s="207"/>
      <c r="K2037" s="207"/>
      <c r="L2037" s="207"/>
      <c r="M2037" s="207"/>
      <c r="N2037" s="207"/>
      <c r="O2037" s="207"/>
      <c r="P2037" s="123">
        <f t="shared" si="128"/>
        <v>0</v>
      </c>
      <c r="Q2037" s="208" t="str">
        <f t="shared" si="129"/>
        <v>Debil</v>
      </c>
      <c r="R2037" s="207" t="s">
        <v>516</v>
      </c>
      <c r="S2037" s="224" t="str">
        <f t="shared" si="130"/>
        <v>DebilFuerte</v>
      </c>
      <c r="T2037" s="224">
        <f>IFERROR(VLOOKUP(S2037,'Tablas de calculos'!$AU$16:$AV$24,2,FALSE),"")</f>
        <v>7</v>
      </c>
      <c r="U2037" s="208" t="str">
        <f>IFERROR(VLOOKUP(T2037,'Tablas de calculos'!$AV$16:$AY$24,4),"")</f>
        <v>Débil</v>
      </c>
      <c r="V2037" s="207" t="s">
        <v>576</v>
      </c>
      <c r="W2037" s="207" t="s">
        <v>578</v>
      </c>
      <c r="X2037" s="123" t="str">
        <f t="shared" si="131"/>
        <v>DébilNo disminuyeDirectamente</v>
      </c>
      <c r="Y2037" s="208" t="str">
        <f>IFERROR(VLOOKUP(X2037,'Tablas de calculos'!$AZ$4:$BE$11,5,FALSE),"")</f>
        <v/>
      </c>
      <c r="Z2037" s="208" t="str">
        <f>IFERROR(VLOOKUP(X2037,'Tablas de calculos'!$AZ$4:$BE$11,6,FALSE),"")</f>
        <v/>
      </c>
    </row>
    <row r="2038" spans="1:26" ht="60" x14ac:dyDescent="0.25">
      <c r="A2038" s="232" t="s">
        <v>1314</v>
      </c>
      <c r="B2038" s="61">
        <v>74</v>
      </c>
      <c r="C2038" s="205" t="str">
        <f>+VLOOKUP(Tabla9[[#This Row],[Cod. Riesgo]],Tabla_Riesgos[[Número]:[Tipo de Riesgo]],6,FALSE)</f>
        <v>Seguridad de la Información</v>
      </c>
      <c r="D2038" s="119" t="s">
        <v>45</v>
      </c>
      <c r="E2038" s="120" t="s">
        <v>636</v>
      </c>
      <c r="F2038" s="121"/>
      <c r="G2038" s="125" t="s">
        <v>196</v>
      </c>
      <c r="H2038" s="213"/>
      <c r="I2038" s="207"/>
      <c r="J2038" s="207"/>
      <c r="K2038" s="207"/>
      <c r="L2038" s="207"/>
      <c r="M2038" s="207"/>
      <c r="N2038" s="207"/>
      <c r="O2038" s="207"/>
      <c r="P2038" s="123">
        <f t="shared" si="128"/>
        <v>0</v>
      </c>
      <c r="Q2038" s="208" t="str">
        <f t="shared" si="129"/>
        <v>Debil</v>
      </c>
      <c r="R2038" s="207" t="s">
        <v>516</v>
      </c>
      <c r="S2038" s="224" t="str">
        <f t="shared" si="130"/>
        <v>DebilFuerte</v>
      </c>
      <c r="T2038" s="224">
        <f>IFERROR(VLOOKUP(S2038,'Tablas de calculos'!$AU$16:$AV$24,2,FALSE),"")</f>
        <v>7</v>
      </c>
      <c r="U2038" s="208" t="str">
        <f>IFERROR(VLOOKUP(T2038,'Tablas de calculos'!$AV$16:$AY$24,4),"")</f>
        <v>Débil</v>
      </c>
      <c r="V2038" s="207" t="s">
        <v>576</v>
      </c>
      <c r="W2038" s="207" t="s">
        <v>578</v>
      </c>
      <c r="X2038" s="123" t="str">
        <f t="shared" si="131"/>
        <v>DébilNo disminuyeDirectamente</v>
      </c>
      <c r="Y2038" s="208" t="str">
        <f>IFERROR(VLOOKUP(X2038,'Tablas de calculos'!$AZ$4:$BE$11,5,FALSE),"")</f>
        <v/>
      </c>
      <c r="Z2038" s="208" t="str">
        <f>IFERROR(VLOOKUP(X2038,'Tablas de calculos'!$AZ$4:$BE$11,6,FALSE),"")</f>
        <v/>
      </c>
    </row>
    <row r="2039" spans="1:26" ht="75" x14ac:dyDescent="0.25">
      <c r="A2039" s="232" t="s">
        <v>1314</v>
      </c>
      <c r="B2039" s="61">
        <v>11</v>
      </c>
      <c r="C2039" s="205" t="str">
        <f>+VLOOKUP(Tabla9[[#This Row],[Cod. Riesgo]],Tabla_Riesgos[[Número]:[Tipo de Riesgo]],6,FALSE)</f>
        <v>Corrupción</v>
      </c>
      <c r="D2039" s="119" t="s">
        <v>12</v>
      </c>
      <c r="E2039" s="120" t="s">
        <v>394</v>
      </c>
      <c r="F2039" s="121"/>
      <c r="G2039" s="125" t="s">
        <v>197</v>
      </c>
      <c r="H2039" s="213"/>
      <c r="I2039" s="207"/>
      <c r="J2039" s="207"/>
      <c r="K2039" s="207"/>
      <c r="L2039" s="207"/>
      <c r="M2039" s="207"/>
      <c r="N2039" s="207"/>
      <c r="O2039" s="207"/>
      <c r="P2039" s="123">
        <f t="shared" si="128"/>
        <v>0</v>
      </c>
      <c r="Q2039" s="208" t="str">
        <f t="shared" si="129"/>
        <v>Debil</v>
      </c>
      <c r="R2039" s="207" t="s">
        <v>516</v>
      </c>
      <c r="S2039" s="224" t="str">
        <f t="shared" si="130"/>
        <v>DebilFuerte</v>
      </c>
      <c r="T2039" s="224">
        <f>IFERROR(VLOOKUP(S2039,'Tablas de calculos'!$AU$16:$AV$24,2,FALSE),"")</f>
        <v>7</v>
      </c>
      <c r="U2039" s="208" t="str">
        <f>IFERROR(VLOOKUP(T2039,'Tablas de calculos'!$AV$16:$AY$24,4),"")</f>
        <v>Débil</v>
      </c>
      <c r="V2039" s="207" t="s">
        <v>576</v>
      </c>
      <c r="W2039" s="207" t="s">
        <v>578</v>
      </c>
      <c r="X2039" s="123" t="str">
        <f t="shared" si="131"/>
        <v>DébilNo disminuyeDirectamente</v>
      </c>
      <c r="Y2039" s="208" t="str">
        <f>IFERROR(VLOOKUP(X2039,'Tablas de calculos'!$AZ$4:$BE$11,5,FALSE),"")</f>
        <v/>
      </c>
      <c r="Z2039" s="208" t="str">
        <f>IFERROR(VLOOKUP(X2039,'Tablas de calculos'!$AZ$4:$BE$11,6,FALSE),"")</f>
        <v/>
      </c>
    </row>
    <row r="2040" spans="1:26" ht="75" x14ac:dyDescent="0.25">
      <c r="A2040" s="232" t="s">
        <v>1314</v>
      </c>
      <c r="B2040" s="61">
        <v>11</v>
      </c>
      <c r="C2040" s="205" t="str">
        <f>+VLOOKUP(Tabla9[[#This Row],[Cod. Riesgo]],Tabla_Riesgos[[Número]:[Tipo de Riesgo]],6,FALSE)</f>
        <v>Corrupción</v>
      </c>
      <c r="D2040" s="119" t="s">
        <v>12</v>
      </c>
      <c r="E2040" s="120" t="s">
        <v>394</v>
      </c>
      <c r="F2040" s="121"/>
      <c r="G2040" s="125" t="s">
        <v>174</v>
      </c>
      <c r="H2040" s="213"/>
      <c r="I2040" s="207"/>
      <c r="J2040" s="207"/>
      <c r="K2040" s="207"/>
      <c r="L2040" s="207"/>
      <c r="M2040" s="207"/>
      <c r="N2040" s="207"/>
      <c r="O2040" s="207"/>
      <c r="P2040" s="123">
        <f t="shared" si="128"/>
        <v>0</v>
      </c>
      <c r="Q2040" s="208" t="str">
        <f t="shared" si="129"/>
        <v>Debil</v>
      </c>
      <c r="R2040" s="207" t="s">
        <v>516</v>
      </c>
      <c r="S2040" s="224" t="str">
        <f t="shared" si="130"/>
        <v>DebilFuerte</v>
      </c>
      <c r="T2040" s="224">
        <f>IFERROR(VLOOKUP(S2040,'Tablas de calculos'!$AU$16:$AV$24,2,FALSE),"")</f>
        <v>7</v>
      </c>
      <c r="U2040" s="208" t="str">
        <f>IFERROR(VLOOKUP(T2040,'Tablas de calculos'!$AV$16:$AY$24,4),"")</f>
        <v>Débil</v>
      </c>
      <c r="V2040" s="207" t="s">
        <v>576</v>
      </c>
      <c r="W2040" s="207" t="s">
        <v>578</v>
      </c>
      <c r="X2040" s="123" t="str">
        <f t="shared" si="131"/>
        <v>DébilNo disminuyeDirectamente</v>
      </c>
      <c r="Y2040" s="208" t="str">
        <f>IFERROR(VLOOKUP(X2040,'Tablas de calculos'!$AZ$4:$BE$11,5,FALSE),"")</f>
        <v/>
      </c>
      <c r="Z2040" s="208" t="str">
        <f>IFERROR(VLOOKUP(X2040,'Tablas de calculos'!$AZ$4:$BE$11,6,FALSE),"")</f>
        <v/>
      </c>
    </row>
    <row r="2041" spans="1:26" ht="75" x14ac:dyDescent="0.25">
      <c r="A2041" s="232" t="s">
        <v>1314</v>
      </c>
      <c r="B2041" s="61">
        <v>11</v>
      </c>
      <c r="C2041" s="205" t="str">
        <f>+VLOOKUP(Tabla9[[#This Row],[Cod. Riesgo]],Tabla_Riesgos[[Número]:[Tipo de Riesgo]],6,FALSE)</f>
        <v>Corrupción</v>
      </c>
      <c r="D2041" s="119" t="s">
        <v>12</v>
      </c>
      <c r="E2041" s="120" t="s">
        <v>394</v>
      </c>
      <c r="F2041" s="121"/>
      <c r="G2041" s="125" t="s">
        <v>175</v>
      </c>
      <c r="H2041" s="213"/>
      <c r="I2041" s="207"/>
      <c r="J2041" s="207"/>
      <c r="K2041" s="207"/>
      <c r="L2041" s="207"/>
      <c r="M2041" s="207"/>
      <c r="N2041" s="207"/>
      <c r="O2041" s="207"/>
      <c r="P2041" s="123">
        <f t="shared" si="128"/>
        <v>0</v>
      </c>
      <c r="Q2041" s="208" t="str">
        <f t="shared" si="129"/>
        <v>Debil</v>
      </c>
      <c r="R2041" s="207" t="s">
        <v>516</v>
      </c>
      <c r="S2041" s="224" t="str">
        <f t="shared" si="130"/>
        <v>DebilFuerte</v>
      </c>
      <c r="T2041" s="224">
        <f>IFERROR(VLOOKUP(S2041,'Tablas de calculos'!$AU$16:$AV$24,2,FALSE),"")</f>
        <v>7</v>
      </c>
      <c r="U2041" s="208" t="str">
        <f>IFERROR(VLOOKUP(T2041,'Tablas de calculos'!$AV$16:$AY$24,4),"")</f>
        <v>Débil</v>
      </c>
      <c r="V2041" s="207" t="s">
        <v>576</v>
      </c>
      <c r="W2041" s="207" t="s">
        <v>578</v>
      </c>
      <c r="X2041" s="123" t="str">
        <f t="shared" si="131"/>
        <v>DébilNo disminuyeDirectamente</v>
      </c>
      <c r="Y2041" s="208" t="str">
        <f>IFERROR(VLOOKUP(X2041,'Tablas de calculos'!$AZ$4:$BE$11,5,FALSE),"")</f>
        <v/>
      </c>
      <c r="Z2041" s="208" t="str">
        <f>IFERROR(VLOOKUP(X2041,'Tablas de calculos'!$AZ$4:$BE$11,6,FALSE),"")</f>
        <v/>
      </c>
    </row>
    <row r="2042" spans="1:26" ht="75" x14ac:dyDescent="0.25">
      <c r="A2042" s="232" t="s">
        <v>1314</v>
      </c>
      <c r="B2042" s="61">
        <v>11</v>
      </c>
      <c r="C2042" s="205" t="str">
        <f>+VLOOKUP(Tabla9[[#This Row],[Cod. Riesgo]],Tabla_Riesgos[[Número]:[Tipo de Riesgo]],6,FALSE)</f>
        <v>Corrupción</v>
      </c>
      <c r="D2042" s="119" t="s">
        <v>12</v>
      </c>
      <c r="E2042" s="120" t="s">
        <v>394</v>
      </c>
      <c r="F2042" s="121"/>
      <c r="G2042" s="125" t="s">
        <v>198</v>
      </c>
      <c r="H2042" s="213"/>
      <c r="I2042" s="207"/>
      <c r="J2042" s="207"/>
      <c r="K2042" s="207"/>
      <c r="L2042" s="207"/>
      <c r="M2042" s="207"/>
      <c r="N2042" s="207"/>
      <c r="O2042" s="207"/>
      <c r="P2042" s="123">
        <f t="shared" si="128"/>
        <v>0</v>
      </c>
      <c r="Q2042" s="208" t="str">
        <f t="shared" si="129"/>
        <v>Debil</v>
      </c>
      <c r="R2042" s="207" t="s">
        <v>516</v>
      </c>
      <c r="S2042" s="224" t="str">
        <f t="shared" si="130"/>
        <v>DebilFuerte</v>
      </c>
      <c r="T2042" s="224">
        <f>IFERROR(VLOOKUP(S2042,'Tablas de calculos'!$AU$16:$AV$24,2,FALSE),"")</f>
        <v>7</v>
      </c>
      <c r="U2042" s="208" t="str">
        <f>IFERROR(VLOOKUP(T2042,'Tablas de calculos'!$AV$16:$AY$24,4),"")</f>
        <v>Débil</v>
      </c>
      <c r="V2042" s="207" t="s">
        <v>576</v>
      </c>
      <c r="W2042" s="207" t="s">
        <v>578</v>
      </c>
      <c r="X2042" s="123" t="str">
        <f t="shared" si="131"/>
        <v>DébilNo disminuyeDirectamente</v>
      </c>
      <c r="Y2042" s="208" t="str">
        <f>IFERROR(VLOOKUP(X2042,'Tablas de calculos'!$AZ$4:$BE$11,5,FALSE),"")</f>
        <v/>
      </c>
      <c r="Z2042" s="208" t="str">
        <f>IFERROR(VLOOKUP(X2042,'Tablas de calculos'!$AZ$4:$BE$11,6,FALSE),"")</f>
        <v/>
      </c>
    </row>
    <row r="2043" spans="1:26" ht="75" x14ac:dyDescent="0.25">
      <c r="A2043" s="232" t="s">
        <v>1314</v>
      </c>
      <c r="B2043" s="61">
        <v>11</v>
      </c>
      <c r="C2043" s="205" t="str">
        <f>+VLOOKUP(Tabla9[[#This Row],[Cod. Riesgo]],Tabla_Riesgos[[Número]:[Tipo de Riesgo]],6,FALSE)</f>
        <v>Corrupción</v>
      </c>
      <c r="D2043" s="119" t="s">
        <v>12</v>
      </c>
      <c r="E2043" s="120" t="s">
        <v>394</v>
      </c>
      <c r="F2043" s="121"/>
      <c r="G2043" s="125" t="s">
        <v>199</v>
      </c>
      <c r="H2043" s="213"/>
      <c r="I2043" s="207"/>
      <c r="J2043" s="207"/>
      <c r="K2043" s="207"/>
      <c r="L2043" s="207"/>
      <c r="M2043" s="207"/>
      <c r="N2043" s="207"/>
      <c r="O2043" s="207"/>
      <c r="P2043" s="123">
        <f t="shared" si="128"/>
        <v>0</v>
      </c>
      <c r="Q2043" s="208" t="str">
        <f t="shared" si="129"/>
        <v>Debil</v>
      </c>
      <c r="R2043" s="207" t="s">
        <v>516</v>
      </c>
      <c r="S2043" s="224" t="str">
        <f t="shared" si="130"/>
        <v>DebilFuerte</v>
      </c>
      <c r="T2043" s="224">
        <f>IFERROR(VLOOKUP(S2043,'Tablas de calculos'!$AU$16:$AV$24,2,FALSE),"")</f>
        <v>7</v>
      </c>
      <c r="U2043" s="208" t="str">
        <f>IFERROR(VLOOKUP(T2043,'Tablas de calculos'!$AV$16:$AY$24,4),"")</f>
        <v>Débil</v>
      </c>
      <c r="V2043" s="207" t="s">
        <v>576</v>
      </c>
      <c r="W2043" s="207" t="s">
        <v>578</v>
      </c>
      <c r="X2043" s="123" t="str">
        <f t="shared" si="131"/>
        <v>DébilNo disminuyeDirectamente</v>
      </c>
      <c r="Y2043" s="208" t="str">
        <f>IFERROR(VLOOKUP(X2043,'Tablas de calculos'!$AZ$4:$BE$11,5,FALSE),"")</f>
        <v/>
      </c>
      <c r="Z2043" s="208" t="str">
        <f>IFERROR(VLOOKUP(X2043,'Tablas de calculos'!$AZ$4:$BE$11,6,FALSE),"")</f>
        <v/>
      </c>
    </row>
    <row r="2044" spans="1:26" ht="75" x14ac:dyDescent="0.25">
      <c r="A2044" s="232" t="s">
        <v>1314</v>
      </c>
      <c r="B2044" s="61">
        <v>12</v>
      </c>
      <c r="C2044" s="205" t="str">
        <f>+VLOOKUP(Tabla9[[#This Row],[Cod. Riesgo]],Tabla_Riesgos[[Número]:[Tipo de Riesgo]],6,FALSE)</f>
        <v>Estratégico</v>
      </c>
      <c r="D2044" s="119" t="s">
        <v>12</v>
      </c>
      <c r="E2044" s="120" t="s">
        <v>14</v>
      </c>
      <c r="F2044" s="121"/>
      <c r="G2044" s="125" t="s">
        <v>200</v>
      </c>
      <c r="H2044" s="213" t="s">
        <v>544</v>
      </c>
      <c r="I2044" s="207" t="s">
        <v>486</v>
      </c>
      <c r="J2044" s="207" t="s">
        <v>490</v>
      </c>
      <c r="K2044" s="207" t="s">
        <v>494</v>
      </c>
      <c r="L2044" s="207" t="s">
        <v>498</v>
      </c>
      <c r="M2044" s="207" t="s">
        <v>503</v>
      </c>
      <c r="N2044" s="207" t="s">
        <v>508</v>
      </c>
      <c r="O2044" s="207" t="s">
        <v>512</v>
      </c>
      <c r="P2044" s="123">
        <f t="shared" si="128"/>
        <v>100</v>
      </c>
      <c r="Q2044" s="208" t="str">
        <f t="shared" si="129"/>
        <v>Fuerte</v>
      </c>
      <c r="R2044" s="207" t="s">
        <v>516</v>
      </c>
      <c r="S2044" s="224" t="str">
        <f t="shared" si="130"/>
        <v>FuerteFuerte</v>
      </c>
      <c r="T2044" s="224">
        <f>IFERROR(VLOOKUP(S2044,'Tablas de calculos'!$AU$16:$AV$24,2,FALSE),"")</f>
        <v>1</v>
      </c>
      <c r="U2044" s="208" t="str">
        <f>IFERROR(VLOOKUP(T2044,'Tablas de calculos'!$AV$16:$AY$24,4),"")</f>
        <v>Fuerte</v>
      </c>
      <c r="V2044" s="207" t="s">
        <v>576</v>
      </c>
      <c r="W2044" s="207" t="s">
        <v>578</v>
      </c>
      <c r="X2044" s="123" t="str">
        <f t="shared" si="131"/>
        <v>FuerteNo disminuyeDirectamente</v>
      </c>
      <c r="Y2044" s="208">
        <f>IFERROR(VLOOKUP(X2044,'Tablas de calculos'!$AZ$4:$BE$11,5,FALSE),"")</f>
        <v>0</v>
      </c>
      <c r="Z2044" s="208">
        <f>IFERROR(VLOOKUP(X2044,'Tablas de calculos'!$AZ$4:$BE$11,6,FALSE),"")</f>
        <v>2</v>
      </c>
    </row>
    <row r="2045" spans="1:26" ht="75" x14ac:dyDescent="0.25">
      <c r="A2045" s="232" t="s">
        <v>1314</v>
      </c>
      <c r="B2045" s="61">
        <v>12</v>
      </c>
      <c r="C2045" s="205" t="str">
        <f>+VLOOKUP(Tabla9[[#This Row],[Cod. Riesgo]],Tabla_Riesgos[[Número]:[Tipo de Riesgo]],6,FALSE)</f>
        <v>Estratégico</v>
      </c>
      <c r="D2045" s="119" t="s">
        <v>12</v>
      </c>
      <c r="E2045" s="120" t="s">
        <v>14</v>
      </c>
      <c r="F2045" s="121"/>
      <c r="G2045" s="125" t="s">
        <v>201</v>
      </c>
      <c r="H2045" s="213" t="s">
        <v>544</v>
      </c>
      <c r="I2045" s="207" t="s">
        <v>486</v>
      </c>
      <c r="J2045" s="207" t="s">
        <v>490</v>
      </c>
      <c r="K2045" s="207" t="s">
        <v>494</v>
      </c>
      <c r="L2045" s="207" t="s">
        <v>498</v>
      </c>
      <c r="M2045" s="207" t="s">
        <v>503</v>
      </c>
      <c r="N2045" s="207" t="s">
        <v>508</v>
      </c>
      <c r="O2045" s="207" t="s">
        <v>512</v>
      </c>
      <c r="P2045" s="123">
        <f t="shared" si="128"/>
        <v>100</v>
      </c>
      <c r="Q2045" s="208" t="str">
        <f t="shared" si="129"/>
        <v>Fuerte</v>
      </c>
      <c r="R2045" s="207" t="s">
        <v>516</v>
      </c>
      <c r="S2045" s="224" t="str">
        <f t="shared" si="130"/>
        <v>FuerteFuerte</v>
      </c>
      <c r="T2045" s="224">
        <f>IFERROR(VLOOKUP(S2045,'Tablas de calculos'!$AU$16:$AV$24,2,FALSE),"")</f>
        <v>1</v>
      </c>
      <c r="U2045" s="208" t="str">
        <f>IFERROR(VLOOKUP(T2045,'Tablas de calculos'!$AV$16:$AY$24,4),"")</f>
        <v>Fuerte</v>
      </c>
      <c r="V2045" s="207" t="s">
        <v>576</v>
      </c>
      <c r="W2045" s="207" t="s">
        <v>578</v>
      </c>
      <c r="X2045" s="123" t="str">
        <f t="shared" si="131"/>
        <v>FuerteNo disminuyeDirectamente</v>
      </c>
      <c r="Y2045" s="208">
        <f>IFERROR(VLOOKUP(X2045,'Tablas de calculos'!$AZ$4:$BE$11,5,FALSE),"")</f>
        <v>0</v>
      </c>
      <c r="Z2045" s="208">
        <f>IFERROR(VLOOKUP(X2045,'Tablas de calculos'!$AZ$4:$BE$11,6,FALSE),"")</f>
        <v>2</v>
      </c>
    </row>
    <row r="2046" spans="1:26" ht="75" x14ac:dyDescent="0.25">
      <c r="A2046" s="232" t="s">
        <v>1314</v>
      </c>
      <c r="B2046" s="61">
        <v>12</v>
      </c>
      <c r="C2046" s="205" t="str">
        <f>+VLOOKUP(Tabla9[[#This Row],[Cod. Riesgo]],Tabla_Riesgos[[Número]:[Tipo de Riesgo]],6,FALSE)</f>
        <v>Estratégico</v>
      </c>
      <c r="D2046" s="119" t="s">
        <v>12</v>
      </c>
      <c r="E2046" s="120" t="s">
        <v>14</v>
      </c>
      <c r="F2046" s="121"/>
      <c r="G2046" s="125" t="s">
        <v>202</v>
      </c>
      <c r="H2046" s="213" t="s">
        <v>544</v>
      </c>
      <c r="I2046" s="207" t="s">
        <v>486</v>
      </c>
      <c r="J2046" s="207" t="s">
        <v>490</v>
      </c>
      <c r="K2046" s="207" t="s">
        <v>494</v>
      </c>
      <c r="L2046" s="207" t="s">
        <v>498</v>
      </c>
      <c r="M2046" s="207" t="s">
        <v>503</v>
      </c>
      <c r="N2046" s="207" t="s">
        <v>508</v>
      </c>
      <c r="O2046" s="207" t="s">
        <v>512</v>
      </c>
      <c r="P2046" s="123">
        <f t="shared" si="128"/>
        <v>100</v>
      </c>
      <c r="Q2046" s="208" t="str">
        <f t="shared" si="129"/>
        <v>Fuerte</v>
      </c>
      <c r="R2046" s="207" t="s">
        <v>516</v>
      </c>
      <c r="S2046" s="224" t="str">
        <f t="shared" si="130"/>
        <v>FuerteFuerte</v>
      </c>
      <c r="T2046" s="224">
        <f>IFERROR(VLOOKUP(S2046,'Tablas de calculos'!$AU$16:$AV$24,2,FALSE),"")</f>
        <v>1</v>
      </c>
      <c r="U2046" s="208" t="str">
        <f>IFERROR(VLOOKUP(T2046,'Tablas de calculos'!$AV$16:$AY$24,4),"")</f>
        <v>Fuerte</v>
      </c>
      <c r="V2046" s="207" t="s">
        <v>576</v>
      </c>
      <c r="W2046" s="207" t="s">
        <v>578</v>
      </c>
      <c r="X2046" s="123" t="str">
        <f t="shared" si="131"/>
        <v>FuerteNo disminuyeDirectamente</v>
      </c>
      <c r="Y2046" s="208">
        <f>IFERROR(VLOOKUP(X2046,'Tablas de calculos'!$AZ$4:$BE$11,5,FALSE),"")</f>
        <v>0</v>
      </c>
      <c r="Z2046" s="208">
        <f>IFERROR(VLOOKUP(X2046,'Tablas de calculos'!$AZ$4:$BE$11,6,FALSE),"")</f>
        <v>2</v>
      </c>
    </row>
    <row r="2047" spans="1:26" ht="45" x14ac:dyDescent="0.25">
      <c r="A2047" s="232" t="s">
        <v>1314</v>
      </c>
      <c r="B2047" s="61">
        <v>13</v>
      </c>
      <c r="C2047" s="205" t="str">
        <f>+VLOOKUP(Tabla9[[#This Row],[Cod. Riesgo]],Tabla_Riesgos[[Número]:[Tipo de Riesgo]],6,FALSE)</f>
        <v>Corrupción</v>
      </c>
      <c r="D2047" s="119" t="s">
        <v>12</v>
      </c>
      <c r="E2047" s="120" t="s">
        <v>15</v>
      </c>
      <c r="F2047" s="121"/>
      <c r="G2047" s="125" t="s">
        <v>203</v>
      </c>
      <c r="H2047" s="213"/>
      <c r="I2047" s="207"/>
      <c r="J2047" s="207"/>
      <c r="K2047" s="207"/>
      <c r="L2047" s="207"/>
      <c r="M2047" s="207"/>
      <c r="N2047" s="207"/>
      <c r="O2047" s="207"/>
      <c r="P2047" s="123">
        <f t="shared" si="128"/>
        <v>0</v>
      </c>
      <c r="Q2047" s="208" t="str">
        <f t="shared" si="129"/>
        <v>Debil</v>
      </c>
      <c r="R2047" s="207" t="s">
        <v>516</v>
      </c>
      <c r="S2047" s="224" t="str">
        <f t="shared" si="130"/>
        <v>DebilFuerte</v>
      </c>
      <c r="T2047" s="224">
        <f>IFERROR(VLOOKUP(S2047,'Tablas de calculos'!$AU$16:$AV$24,2,FALSE),"")</f>
        <v>7</v>
      </c>
      <c r="U2047" s="208" t="str">
        <f>IFERROR(VLOOKUP(T2047,'Tablas de calculos'!$AV$16:$AY$24,4),"")</f>
        <v>Débil</v>
      </c>
      <c r="V2047" s="207" t="s">
        <v>576</v>
      </c>
      <c r="W2047" s="207" t="s">
        <v>578</v>
      </c>
      <c r="X2047" s="123" t="str">
        <f t="shared" si="131"/>
        <v>DébilNo disminuyeDirectamente</v>
      </c>
      <c r="Y2047" s="208" t="str">
        <f>IFERROR(VLOOKUP(X2047,'Tablas de calculos'!$AZ$4:$BE$11,5,FALSE),"")</f>
        <v/>
      </c>
      <c r="Z2047" s="208" t="str">
        <f>IFERROR(VLOOKUP(X2047,'Tablas de calculos'!$AZ$4:$BE$11,6,FALSE),"")</f>
        <v/>
      </c>
    </row>
    <row r="2048" spans="1:26" ht="45" x14ac:dyDescent="0.25">
      <c r="A2048" s="232" t="s">
        <v>1314</v>
      </c>
      <c r="B2048" s="61">
        <v>13</v>
      </c>
      <c r="C2048" s="205" t="str">
        <f>+VLOOKUP(Tabla9[[#This Row],[Cod. Riesgo]],Tabla_Riesgos[[Número]:[Tipo de Riesgo]],6,FALSE)</f>
        <v>Corrupción</v>
      </c>
      <c r="D2048" s="119" t="s">
        <v>12</v>
      </c>
      <c r="E2048" s="120" t="s">
        <v>15</v>
      </c>
      <c r="F2048" s="121"/>
      <c r="G2048" s="125" t="s">
        <v>185</v>
      </c>
      <c r="H2048" s="213"/>
      <c r="I2048" s="207"/>
      <c r="J2048" s="207"/>
      <c r="K2048" s="207"/>
      <c r="L2048" s="207"/>
      <c r="M2048" s="207"/>
      <c r="N2048" s="207"/>
      <c r="O2048" s="207"/>
      <c r="P2048" s="123">
        <f t="shared" si="128"/>
        <v>0</v>
      </c>
      <c r="Q2048" s="208" t="str">
        <f t="shared" si="129"/>
        <v>Debil</v>
      </c>
      <c r="R2048" s="207" t="s">
        <v>516</v>
      </c>
      <c r="S2048" s="224" t="str">
        <f t="shared" si="130"/>
        <v>DebilFuerte</v>
      </c>
      <c r="T2048" s="224">
        <f>IFERROR(VLOOKUP(S2048,'Tablas de calculos'!$AU$16:$AV$24,2,FALSE),"")</f>
        <v>7</v>
      </c>
      <c r="U2048" s="208" t="str">
        <f>IFERROR(VLOOKUP(T2048,'Tablas de calculos'!$AV$16:$AY$24,4),"")</f>
        <v>Débil</v>
      </c>
      <c r="V2048" s="207" t="s">
        <v>576</v>
      </c>
      <c r="W2048" s="207" t="s">
        <v>578</v>
      </c>
      <c r="X2048" s="123" t="str">
        <f t="shared" si="131"/>
        <v>DébilNo disminuyeDirectamente</v>
      </c>
      <c r="Y2048" s="208" t="str">
        <f>IFERROR(VLOOKUP(X2048,'Tablas de calculos'!$AZ$4:$BE$11,5,FALSE),"")</f>
        <v/>
      </c>
      <c r="Z2048" s="208" t="str">
        <f>IFERROR(VLOOKUP(X2048,'Tablas de calculos'!$AZ$4:$BE$11,6,FALSE),"")</f>
        <v/>
      </c>
    </row>
    <row r="2049" spans="1:26" ht="45" x14ac:dyDescent="0.25">
      <c r="A2049" s="232" t="s">
        <v>1314</v>
      </c>
      <c r="B2049" s="61">
        <v>13</v>
      </c>
      <c r="C2049" s="205" t="str">
        <f>+VLOOKUP(Tabla9[[#This Row],[Cod. Riesgo]],Tabla_Riesgos[[Número]:[Tipo de Riesgo]],6,FALSE)</f>
        <v>Corrupción</v>
      </c>
      <c r="D2049" s="119" t="s">
        <v>12</v>
      </c>
      <c r="E2049" s="120" t="s">
        <v>15</v>
      </c>
      <c r="F2049" s="121"/>
      <c r="G2049" s="125" t="s">
        <v>177</v>
      </c>
      <c r="H2049" s="213"/>
      <c r="I2049" s="207"/>
      <c r="J2049" s="207"/>
      <c r="K2049" s="207"/>
      <c r="L2049" s="207"/>
      <c r="M2049" s="207"/>
      <c r="N2049" s="207"/>
      <c r="O2049" s="207"/>
      <c r="P2049" s="123">
        <f t="shared" si="128"/>
        <v>0</v>
      </c>
      <c r="Q2049" s="208" t="str">
        <f t="shared" si="129"/>
        <v>Debil</v>
      </c>
      <c r="R2049" s="207" t="s">
        <v>516</v>
      </c>
      <c r="S2049" s="224" t="str">
        <f t="shared" si="130"/>
        <v>DebilFuerte</v>
      </c>
      <c r="T2049" s="224">
        <f>IFERROR(VLOOKUP(S2049,'Tablas de calculos'!$AU$16:$AV$24,2,FALSE),"")</f>
        <v>7</v>
      </c>
      <c r="U2049" s="208" t="str">
        <f>IFERROR(VLOOKUP(T2049,'Tablas de calculos'!$AV$16:$AY$24,4),"")</f>
        <v>Débil</v>
      </c>
      <c r="V2049" s="207" t="s">
        <v>576</v>
      </c>
      <c r="W2049" s="207" t="s">
        <v>578</v>
      </c>
      <c r="X2049" s="123" t="str">
        <f t="shared" si="131"/>
        <v>DébilNo disminuyeDirectamente</v>
      </c>
      <c r="Y2049" s="208" t="str">
        <f>IFERROR(VLOOKUP(X2049,'Tablas de calculos'!$AZ$4:$BE$11,5,FALSE),"")</f>
        <v/>
      </c>
      <c r="Z2049" s="208" t="str">
        <f>IFERROR(VLOOKUP(X2049,'Tablas de calculos'!$AZ$4:$BE$11,6,FALSE),"")</f>
        <v/>
      </c>
    </row>
    <row r="2050" spans="1:26" ht="90" x14ac:dyDescent="0.25">
      <c r="A2050" s="232" t="s">
        <v>1314</v>
      </c>
      <c r="B2050" s="61">
        <v>14</v>
      </c>
      <c r="C2050" s="205" t="str">
        <f>+VLOOKUP(Tabla9[[#This Row],[Cod. Riesgo]],Tabla_Riesgos[[Número]:[Tipo de Riesgo]],6,FALSE)</f>
        <v>Operativo</v>
      </c>
      <c r="D2050" s="119" t="s">
        <v>35</v>
      </c>
      <c r="E2050" s="120" t="s">
        <v>626</v>
      </c>
      <c r="F2050" s="121"/>
      <c r="G2050" s="125" t="s">
        <v>1349</v>
      </c>
      <c r="H2050" s="213" t="s">
        <v>545</v>
      </c>
      <c r="I2050" s="207" t="s">
        <v>486</v>
      </c>
      <c r="J2050" s="207" t="s">
        <v>490</v>
      </c>
      <c r="K2050" s="207" t="s">
        <v>494</v>
      </c>
      <c r="L2050" s="207" t="s">
        <v>498</v>
      </c>
      <c r="M2050" s="207" t="s">
        <v>503</v>
      </c>
      <c r="N2050" s="207" t="s">
        <v>508</v>
      </c>
      <c r="O2050" s="207" t="s">
        <v>512</v>
      </c>
      <c r="P2050" s="123">
        <f t="shared" si="128"/>
        <v>100</v>
      </c>
      <c r="Q2050" s="208" t="str">
        <f t="shared" si="129"/>
        <v>Fuerte</v>
      </c>
      <c r="R2050" s="207" t="s">
        <v>516</v>
      </c>
      <c r="S2050" s="224" t="str">
        <f t="shared" si="130"/>
        <v>FuerteFuerte</v>
      </c>
      <c r="T2050" s="224">
        <f>IFERROR(VLOOKUP(S2050,'Tablas de calculos'!$AU$16:$AV$24,2,FALSE),"")</f>
        <v>1</v>
      </c>
      <c r="U2050" s="208" t="str">
        <f>IFERROR(VLOOKUP(T2050,'Tablas de calculos'!$AV$16:$AY$24,4),"")</f>
        <v>Fuerte</v>
      </c>
      <c r="V2050" s="207" t="s">
        <v>576</v>
      </c>
      <c r="W2050" s="207" t="s">
        <v>578</v>
      </c>
      <c r="X2050" s="123" t="str">
        <f t="shared" si="131"/>
        <v>FuerteNo disminuyeDirectamente</v>
      </c>
      <c r="Y2050" s="208">
        <f>IFERROR(VLOOKUP(X2050,'Tablas de calculos'!$AZ$4:$BE$11,5,FALSE),"")</f>
        <v>0</v>
      </c>
      <c r="Z2050" s="208">
        <f>IFERROR(VLOOKUP(X2050,'Tablas de calculos'!$AZ$4:$BE$11,6,FALSE),"")</f>
        <v>2</v>
      </c>
    </row>
    <row r="2051" spans="1:26" ht="75" x14ac:dyDescent="0.25">
      <c r="A2051" s="232" t="s">
        <v>1314</v>
      </c>
      <c r="B2051" s="61">
        <v>14</v>
      </c>
      <c r="C2051" s="205" t="str">
        <f>+VLOOKUP(Tabla9[[#This Row],[Cod. Riesgo]],Tabla_Riesgos[[Número]:[Tipo de Riesgo]],6,FALSE)</f>
        <v>Operativo</v>
      </c>
      <c r="D2051" s="119" t="s">
        <v>35</v>
      </c>
      <c r="E2051" s="120" t="s">
        <v>626</v>
      </c>
      <c r="F2051" s="121"/>
      <c r="G2051" s="125" t="s">
        <v>205</v>
      </c>
      <c r="H2051" s="213" t="s">
        <v>543</v>
      </c>
      <c r="I2051" s="207" t="s">
        <v>486</v>
      </c>
      <c r="J2051" s="207" t="s">
        <v>490</v>
      </c>
      <c r="K2051" s="207" t="s">
        <v>494</v>
      </c>
      <c r="L2051" s="207" t="s">
        <v>499</v>
      </c>
      <c r="M2051" s="207" t="s">
        <v>503</v>
      </c>
      <c r="N2051" s="207" t="s">
        <v>508</v>
      </c>
      <c r="O2051" s="207" t="s">
        <v>512</v>
      </c>
      <c r="P2051" s="123">
        <f t="shared" si="128"/>
        <v>95</v>
      </c>
      <c r="Q2051" s="208" t="str">
        <f t="shared" si="129"/>
        <v>Moderado</v>
      </c>
      <c r="R2051" s="207" t="s">
        <v>516</v>
      </c>
      <c r="S2051" s="224" t="str">
        <f t="shared" si="130"/>
        <v>ModeradoFuerte</v>
      </c>
      <c r="T2051" s="224">
        <f>IFERROR(VLOOKUP(S2051,'Tablas de calculos'!$AU$16:$AV$24,2,FALSE),"")</f>
        <v>4</v>
      </c>
      <c r="U2051" s="208" t="str">
        <f>IFERROR(VLOOKUP(T2051,'Tablas de calculos'!$AV$16:$AY$24,4),"")</f>
        <v>Moderado</v>
      </c>
      <c r="V2051" s="207" t="s">
        <v>576</v>
      </c>
      <c r="W2051" s="207" t="s">
        <v>578</v>
      </c>
      <c r="X2051" s="123" t="str">
        <f t="shared" si="131"/>
        <v>ModeradoNo disminuyeDirectamente</v>
      </c>
      <c r="Y2051" s="208">
        <f>IFERROR(VLOOKUP(X2051,'Tablas de calculos'!$AZ$4:$BE$11,5,FALSE),"")</f>
        <v>0</v>
      </c>
      <c r="Z2051" s="208">
        <f>IFERROR(VLOOKUP(X2051,'Tablas de calculos'!$AZ$4:$BE$11,6,FALSE),"")</f>
        <v>1</v>
      </c>
    </row>
    <row r="2052" spans="1:26" ht="180" x14ac:dyDescent="0.25">
      <c r="A2052" s="232" t="s">
        <v>1314</v>
      </c>
      <c r="B2052" s="61">
        <v>14</v>
      </c>
      <c r="C2052" s="205" t="str">
        <f>+VLOOKUP(Tabla9[[#This Row],[Cod. Riesgo]],Tabla_Riesgos[[Número]:[Tipo de Riesgo]],6,FALSE)</f>
        <v>Operativo</v>
      </c>
      <c r="D2052" s="119" t="s">
        <v>35</v>
      </c>
      <c r="E2052" s="120" t="s">
        <v>626</v>
      </c>
      <c r="F2052" s="201"/>
      <c r="G2052" s="202" t="s">
        <v>1350</v>
      </c>
      <c r="H2052" s="472" t="s">
        <v>543</v>
      </c>
      <c r="I2052" s="207" t="s">
        <v>486</v>
      </c>
      <c r="J2052" s="207" t="s">
        <v>490</v>
      </c>
      <c r="K2052" s="207" t="s">
        <v>494</v>
      </c>
      <c r="L2052" s="207" t="s">
        <v>499</v>
      </c>
      <c r="M2052" s="207" t="s">
        <v>503</v>
      </c>
      <c r="N2052" s="224" t="s">
        <v>508</v>
      </c>
      <c r="O2052" s="207" t="s">
        <v>512</v>
      </c>
      <c r="P2052" s="123">
        <f t="shared" si="128"/>
        <v>95</v>
      </c>
      <c r="Q2052" s="208" t="str">
        <f t="shared" si="129"/>
        <v>Moderado</v>
      </c>
      <c r="R2052" s="207" t="s">
        <v>516</v>
      </c>
      <c r="S2052" s="224" t="str">
        <f t="shared" si="130"/>
        <v>ModeradoFuerte</v>
      </c>
      <c r="T2052" s="224">
        <f>IFERROR(VLOOKUP(S2052,'Tablas de calculos'!$AU$16:$AV$24,2,FALSE),"")</f>
        <v>4</v>
      </c>
      <c r="U2052" s="208" t="str">
        <f>IFERROR(VLOOKUP(T2052,'Tablas de calculos'!$AV$16:$AY$24,4),"")</f>
        <v>Moderado</v>
      </c>
      <c r="V2052" s="207" t="s">
        <v>576</v>
      </c>
      <c r="W2052" s="207" t="s">
        <v>578</v>
      </c>
      <c r="X2052" s="123" t="str">
        <f t="shared" si="131"/>
        <v>ModeradoNo disminuyeDirectamente</v>
      </c>
      <c r="Y2052" s="208">
        <f>IFERROR(VLOOKUP(X2052,'Tablas de calculos'!$AZ$4:$BE$11,5,FALSE),"")</f>
        <v>0</v>
      </c>
      <c r="Z2052" s="208">
        <f>IFERROR(VLOOKUP(X2052,'Tablas de calculos'!$AZ$4:$BE$11,6,FALSE),"")</f>
        <v>1</v>
      </c>
    </row>
    <row r="2053" spans="1:26" ht="90" x14ac:dyDescent="0.25">
      <c r="A2053" s="232" t="s">
        <v>1314</v>
      </c>
      <c r="B2053" s="61">
        <v>15</v>
      </c>
      <c r="C2053" s="205" t="str">
        <f>+VLOOKUP(Tabla9[[#This Row],[Cod. Riesgo]],Tabla_Riesgos[[Número]:[Tipo de Riesgo]],6,FALSE)</f>
        <v>Operativo</v>
      </c>
      <c r="D2053" s="119" t="s">
        <v>38</v>
      </c>
      <c r="E2053" s="120" t="s">
        <v>17</v>
      </c>
      <c r="F2053" s="121"/>
      <c r="G2053" s="122" t="s">
        <v>207</v>
      </c>
      <c r="H2053" s="472" t="s">
        <v>545</v>
      </c>
      <c r="I2053" s="207" t="s">
        <v>486</v>
      </c>
      <c r="J2053" s="207" t="s">
        <v>490</v>
      </c>
      <c r="K2053" s="207" t="s">
        <v>494</v>
      </c>
      <c r="L2053" s="207" t="s">
        <v>498</v>
      </c>
      <c r="M2053" s="207" t="s">
        <v>503</v>
      </c>
      <c r="N2053" s="207" t="s">
        <v>508</v>
      </c>
      <c r="O2053" s="207" t="s">
        <v>512</v>
      </c>
      <c r="P2053" s="123">
        <f t="shared" ref="P2053:P2116" si="132">IFERROR(IF(I2053="Asignado",15,0)+IF(J2053="Adecuado",15,0)+IF(K2053="Oportuna",15,0)+IF(L2053="Prevenir",15,0)+IF(L2053="Detectar",10,0)+IF(M2053="Confiable",15,0)+IF(N2053="Se investigan y resuelven oportunamente",15,0)+IF(O2053="Completa",10,0)+IF(O2053="Incompleta",5,0),"")</f>
        <v>100</v>
      </c>
      <c r="Q2053" s="208" t="str">
        <f t="shared" ref="Q2053:Q2116" si="133">IF(P2053&lt;86,"Debil",IF(P2053&lt;96,"Moderado","Fuerte"))</f>
        <v>Fuerte</v>
      </c>
      <c r="R2053" s="207" t="s">
        <v>516</v>
      </c>
      <c r="S2053" s="224" t="str">
        <f t="shared" ref="S2053:S2116" si="134">_xlfn.CONCAT(Q2053,R2053)</f>
        <v>FuerteFuerte</v>
      </c>
      <c r="T2053" s="224">
        <f>IFERROR(VLOOKUP(S2053,'Tablas de calculos'!$AU$16:$AV$24,2,FALSE),"")</f>
        <v>1</v>
      </c>
      <c r="U2053" s="208" t="str">
        <f>IFERROR(VLOOKUP(T2053,'Tablas de calculos'!$AV$16:$AY$24,4),"")</f>
        <v>Fuerte</v>
      </c>
      <c r="V2053" s="207" t="s">
        <v>576</v>
      </c>
      <c r="W2053" s="207" t="s">
        <v>578</v>
      </c>
      <c r="X2053" s="123" t="str">
        <f t="shared" ref="X2053:X2116" si="135">CONCATENATE(U2053,V2053,W2053)</f>
        <v>FuerteNo disminuyeDirectamente</v>
      </c>
      <c r="Y2053" s="208">
        <f>IFERROR(VLOOKUP(X2053,'Tablas de calculos'!$AZ$4:$BE$11,5,FALSE),"")</f>
        <v>0</v>
      </c>
      <c r="Z2053" s="208">
        <f>IFERROR(VLOOKUP(X2053,'Tablas de calculos'!$AZ$4:$BE$11,6,FALSE),"")</f>
        <v>2</v>
      </c>
    </row>
    <row r="2054" spans="1:26" ht="105" x14ac:dyDescent="0.25">
      <c r="A2054" s="232" t="s">
        <v>1314</v>
      </c>
      <c r="B2054" s="61">
        <v>15</v>
      </c>
      <c r="C2054" s="205" t="str">
        <f>+VLOOKUP(Tabla9[[#This Row],[Cod. Riesgo]],Tabla_Riesgos[[Número]:[Tipo de Riesgo]],6,FALSE)</f>
        <v>Operativo</v>
      </c>
      <c r="D2054" s="119" t="s">
        <v>38</v>
      </c>
      <c r="E2054" s="120" t="s">
        <v>17</v>
      </c>
      <c r="F2054" s="121"/>
      <c r="G2054" s="125" t="s">
        <v>1351</v>
      </c>
      <c r="H2054" s="472"/>
      <c r="I2054" s="207"/>
      <c r="J2054" s="207"/>
      <c r="K2054" s="207"/>
      <c r="L2054" s="207"/>
      <c r="M2054" s="207"/>
      <c r="N2054" s="207"/>
      <c r="O2054" s="207"/>
      <c r="P2054" s="123">
        <f t="shared" si="132"/>
        <v>0</v>
      </c>
      <c r="Q2054" s="208" t="str">
        <f t="shared" si="133"/>
        <v>Debil</v>
      </c>
      <c r="R2054" s="207" t="s">
        <v>516</v>
      </c>
      <c r="S2054" s="224" t="str">
        <f t="shared" si="134"/>
        <v>DebilFuerte</v>
      </c>
      <c r="T2054" s="224">
        <f>IFERROR(VLOOKUP(S2054,'Tablas de calculos'!$AU$16:$AV$24,2,FALSE),"")</f>
        <v>7</v>
      </c>
      <c r="U2054" s="208" t="str">
        <f>IFERROR(VLOOKUP(T2054,'Tablas de calculos'!$AV$16:$AY$24,4),"")</f>
        <v>Débil</v>
      </c>
      <c r="V2054" s="207" t="s">
        <v>576</v>
      </c>
      <c r="W2054" s="207" t="s">
        <v>578</v>
      </c>
      <c r="X2054" s="123" t="str">
        <f t="shared" si="135"/>
        <v>DébilNo disminuyeDirectamente</v>
      </c>
      <c r="Y2054" s="208" t="str">
        <f>IFERROR(VLOOKUP(X2054,'Tablas de calculos'!$AZ$4:$BE$11,5,FALSE),"")</f>
        <v/>
      </c>
      <c r="Z2054" s="208" t="str">
        <f>IFERROR(VLOOKUP(X2054,'Tablas de calculos'!$AZ$4:$BE$11,6,FALSE),"")</f>
        <v/>
      </c>
    </row>
    <row r="2055" spans="1:26" ht="60" x14ac:dyDescent="0.25">
      <c r="A2055" s="232" t="s">
        <v>1314</v>
      </c>
      <c r="B2055" s="61">
        <v>15</v>
      </c>
      <c r="C2055" s="205" t="str">
        <f>+VLOOKUP(Tabla9[[#This Row],[Cod. Riesgo]],Tabla_Riesgos[[Número]:[Tipo de Riesgo]],6,FALSE)</f>
        <v>Operativo</v>
      </c>
      <c r="D2055" s="119" t="s">
        <v>38</v>
      </c>
      <c r="E2055" s="120" t="s">
        <v>17</v>
      </c>
      <c r="F2055" s="121"/>
      <c r="G2055" s="125" t="s">
        <v>1352</v>
      </c>
      <c r="H2055" s="472" t="s">
        <v>544</v>
      </c>
      <c r="I2055" s="207" t="s">
        <v>486</v>
      </c>
      <c r="J2055" s="207" t="s">
        <v>490</v>
      </c>
      <c r="K2055" s="207" t="s">
        <v>494</v>
      </c>
      <c r="L2055" s="207" t="s">
        <v>498</v>
      </c>
      <c r="M2055" s="207" t="s">
        <v>503</v>
      </c>
      <c r="N2055" s="207" t="s">
        <v>508</v>
      </c>
      <c r="O2055" s="207" t="s">
        <v>512</v>
      </c>
      <c r="P2055" s="123">
        <f t="shared" si="132"/>
        <v>100</v>
      </c>
      <c r="Q2055" s="208" t="str">
        <f t="shared" si="133"/>
        <v>Fuerte</v>
      </c>
      <c r="R2055" s="207" t="s">
        <v>516</v>
      </c>
      <c r="S2055" s="224" t="str">
        <f t="shared" si="134"/>
        <v>FuerteFuerte</v>
      </c>
      <c r="T2055" s="224">
        <f>IFERROR(VLOOKUP(S2055,'Tablas de calculos'!$AU$16:$AV$24,2,FALSE),"")</f>
        <v>1</v>
      </c>
      <c r="U2055" s="208" t="str">
        <f>IFERROR(VLOOKUP(T2055,'Tablas de calculos'!$AV$16:$AY$24,4),"")</f>
        <v>Fuerte</v>
      </c>
      <c r="V2055" s="207" t="s">
        <v>576</v>
      </c>
      <c r="W2055" s="207" t="s">
        <v>578</v>
      </c>
      <c r="X2055" s="123" t="str">
        <f t="shared" si="135"/>
        <v>FuerteNo disminuyeDirectamente</v>
      </c>
      <c r="Y2055" s="208">
        <f>IFERROR(VLOOKUP(X2055,'Tablas de calculos'!$AZ$4:$BE$11,5,FALSE),"")</f>
        <v>0</v>
      </c>
      <c r="Z2055" s="208">
        <f>IFERROR(VLOOKUP(X2055,'Tablas de calculos'!$AZ$4:$BE$11,6,FALSE),"")</f>
        <v>2</v>
      </c>
    </row>
    <row r="2056" spans="1:26" ht="345" x14ac:dyDescent="0.25">
      <c r="A2056" s="232" t="s">
        <v>1314</v>
      </c>
      <c r="B2056" s="61">
        <v>16</v>
      </c>
      <c r="C2056" s="205" t="str">
        <f>+VLOOKUP(Tabla9[[#This Row],[Cod. Riesgo]],Tabla_Riesgos[[Número]:[Tipo de Riesgo]],6,FALSE)</f>
        <v>Estratégico</v>
      </c>
      <c r="D2056" s="119" t="s">
        <v>33</v>
      </c>
      <c r="E2056" s="120" t="s">
        <v>19</v>
      </c>
      <c r="F2056" s="121"/>
      <c r="G2056" s="125" t="s">
        <v>1353</v>
      </c>
      <c r="H2056" s="472" t="s">
        <v>544</v>
      </c>
      <c r="I2056" s="207" t="s">
        <v>486</v>
      </c>
      <c r="J2056" s="207" t="s">
        <v>490</v>
      </c>
      <c r="K2056" s="207" t="s">
        <v>494</v>
      </c>
      <c r="L2056" s="207" t="s">
        <v>499</v>
      </c>
      <c r="M2056" s="207" t="s">
        <v>503</v>
      </c>
      <c r="N2056" s="207" t="s">
        <v>508</v>
      </c>
      <c r="O2056" s="207" t="s">
        <v>512</v>
      </c>
      <c r="P2056" s="123">
        <f t="shared" si="132"/>
        <v>95</v>
      </c>
      <c r="Q2056" s="208" t="str">
        <f t="shared" si="133"/>
        <v>Moderado</v>
      </c>
      <c r="R2056" s="207" t="s">
        <v>516</v>
      </c>
      <c r="S2056" s="224" t="str">
        <f t="shared" si="134"/>
        <v>ModeradoFuerte</v>
      </c>
      <c r="T2056" s="224">
        <f>IFERROR(VLOOKUP(S2056,'Tablas de calculos'!$AU$16:$AV$24,2,FALSE),"")</f>
        <v>4</v>
      </c>
      <c r="U2056" s="208" t="str">
        <f>IFERROR(VLOOKUP(T2056,'Tablas de calculos'!$AV$16:$AY$24,4),"")</f>
        <v>Moderado</v>
      </c>
      <c r="V2056" s="207" t="s">
        <v>576</v>
      </c>
      <c r="W2056" s="207" t="s">
        <v>578</v>
      </c>
      <c r="X2056" s="123" t="str">
        <f t="shared" si="135"/>
        <v>ModeradoNo disminuyeDirectamente</v>
      </c>
      <c r="Y2056" s="208">
        <f>IFERROR(VLOOKUP(X2056,'Tablas de calculos'!$AZ$4:$BE$11,5,FALSE),"")</f>
        <v>0</v>
      </c>
      <c r="Z2056" s="208">
        <f>IFERROR(VLOOKUP(X2056,'Tablas de calculos'!$AZ$4:$BE$11,6,FALSE),"")</f>
        <v>1</v>
      </c>
    </row>
    <row r="2057" spans="1:26" ht="60" x14ac:dyDescent="0.25">
      <c r="A2057" s="232" t="s">
        <v>1314</v>
      </c>
      <c r="B2057" s="61">
        <v>16</v>
      </c>
      <c r="C2057" s="205" t="str">
        <f>+VLOOKUP(Tabla9[[#This Row],[Cod. Riesgo]],Tabla_Riesgos[[Número]:[Tipo de Riesgo]],6,FALSE)</f>
        <v>Estratégico</v>
      </c>
      <c r="D2057" s="119" t="s">
        <v>33</v>
      </c>
      <c r="E2057" s="120" t="s">
        <v>19</v>
      </c>
      <c r="F2057" s="121"/>
      <c r="G2057" s="125" t="s">
        <v>211</v>
      </c>
      <c r="H2057" s="472" t="s">
        <v>543</v>
      </c>
      <c r="I2057" s="207" t="s">
        <v>486</v>
      </c>
      <c r="J2057" s="207" t="s">
        <v>490</v>
      </c>
      <c r="K2057" s="207" t="s">
        <v>494</v>
      </c>
      <c r="L2057" s="207" t="s">
        <v>499</v>
      </c>
      <c r="M2057" s="207" t="s">
        <v>503</v>
      </c>
      <c r="N2057" s="207" t="s">
        <v>508</v>
      </c>
      <c r="O2057" s="207" t="s">
        <v>512</v>
      </c>
      <c r="P2057" s="123">
        <f t="shared" si="132"/>
        <v>95</v>
      </c>
      <c r="Q2057" s="208" t="str">
        <f t="shared" si="133"/>
        <v>Moderado</v>
      </c>
      <c r="R2057" s="207" t="s">
        <v>516</v>
      </c>
      <c r="S2057" s="224" t="str">
        <f t="shared" si="134"/>
        <v>ModeradoFuerte</v>
      </c>
      <c r="T2057" s="224">
        <f>IFERROR(VLOOKUP(S2057,'Tablas de calculos'!$AU$16:$AV$24,2,FALSE),"")</f>
        <v>4</v>
      </c>
      <c r="U2057" s="208" t="str">
        <f>IFERROR(VLOOKUP(T2057,'Tablas de calculos'!$AV$16:$AY$24,4),"")</f>
        <v>Moderado</v>
      </c>
      <c r="V2057" s="207" t="s">
        <v>576</v>
      </c>
      <c r="W2057" s="207" t="s">
        <v>578</v>
      </c>
      <c r="X2057" s="123" t="str">
        <f t="shared" si="135"/>
        <v>ModeradoNo disminuyeDirectamente</v>
      </c>
      <c r="Y2057" s="208">
        <f>IFERROR(VLOOKUP(X2057,'Tablas de calculos'!$AZ$4:$BE$11,5,FALSE),"")</f>
        <v>0</v>
      </c>
      <c r="Z2057" s="208">
        <f>IFERROR(VLOOKUP(X2057,'Tablas de calculos'!$AZ$4:$BE$11,6,FALSE),"")</f>
        <v>1</v>
      </c>
    </row>
    <row r="2058" spans="1:26" ht="45" x14ac:dyDescent="0.25">
      <c r="A2058" s="232" t="s">
        <v>1314</v>
      </c>
      <c r="B2058" s="61">
        <v>16</v>
      </c>
      <c r="C2058" s="205" t="str">
        <f>+VLOOKUP(Tabla9[[#This Row],[Cod. Riesgo]],Tabla_Riesgos[[Número]:[Tipo de Riesgo]],6,FALSE)</f>
        <v>Estratégico</v>
      </c>
      <c r="D2058" s="119" t="s">
        <v>33</v>
      </c>
      <c r="E2058" s="120" t="s">
        <v>19</v>
      </c>
      <c r="F2058" s="121"/>
      <c r="G2058" s="125" t="s">
        <v>212</v>
      </c>
      <c r="H2058" s="472" t="s">
        <v>543</v>
      </c>
      <c r="I2058" s="207" t="s">
        <v>486</v>
      </c>
      <c r="J2058" s="207" t="s">
        <v>490</v>
      </c>
      <c r="K2058" s="207" t="s">
        <v>494</v>
      </c>
      <c r="L2058" s="207" t="s">
        <v>499</v>
      </c>
      <c r="M2058" s="207" t="s">
        <v>503</v>
      </c>
      <c r="N2058" s="207" t="s">
        <v>508</v>
      </c>
      <c r="O2058" s="207" t="s">
        <v>512</v>
      </c>
      <c r="P2058" s="123">
        <f t="shared" si="132"/>
        <v>95</v>
      </c>
      <c r="Q2058" s="208" t="str">
        <f t="shared" si="133"/>
        <v>Moderado</v>
      </c>
      <c r="R2058" s="207" t="s">
        <v>516</v>
      </c>
      <c r="S2058" s="224" t="str">
        <f t="shared" si="134"/>
        <v>ModeradoFuerte</v>
      </c>
      <c r="T2058" s="224">
        <f>IFERROR(VLOOKUP(S2058,'Tablas de calculos'!$AU$16:$AV$24,2,FALSE),"")</f>
        <v>4</v>
      </c>
      <c r="U2058" s="208" t="str">
        <f>IFERROR(VLOOKUP(T2058,'Tablas de calculos'!$AV$16:$AY$24,4),"")</f>
        <v>Moderado</v>
      </c>
      <c r="V2058" s="207" t="s">
        <v>576</v>
      </c>
      <c r="W2058" s="207" t="s">
        <v>578</v>
      </c>
      <c r="X2058" s="123" t="str">
        <f t="shared" si="135"/>
        <v>ModeradoNo disminuyeDirectamente</v>
      </c>
      <c r="Y2058" s="208">
        <f>IFERROR(VLOOKUP(X2058,'Tablas de calculos'!$AZ$4:$BE$11,5,FALSE),"")</f>
        <v>0</v>
      </c>
      <c r="Z2058" s="208">
        <f>IFERROR(VLOOKUP(X2058,'Tablas de calculos'!$AZ$4:$BE$11,6,FALSE),"")</f>
        <v>1</v>
      </c>
    </row>
    <row r="2059" spans="1:26" ht="45" x14ac:dyDescent="0.25">
      <c r="A2059" s="232" t="s">
        <v>1314</v>
      </c>
      <c r="B2059" s="61">
        <v>17</v>
      </c>
      <c r="C2059" s="205" t="str">
        <f>+VLOOKUP(Tabla9[[#This Row],[Cod. Riesgo]],Tabla_Riesgos[[Número]:[Tipo de Riesgo]],6,FALSE)</f>
        <v>Operativo</v>
      </c>
      <c r="D2059" s="119" t="s">
        <v>43</v>
      </c>
      <c r="E2059" s="120" t="s">
        <v>20</v>
      </c>
      <c r="F2059" s="121"/>
      <c r="G2059" s="125" t="s">
        <v>213</v>
      </c>
      <c r="H2059" s="472"/>
      <c r="I2059" s="207"/>
      <c r="J2059" s="207"/>
      <c r="K2059" s="207"/>
      <c r="L2059" s="207"/>
      <c r="M2059" s="207"/>
      <c r="N2059" s="207"/>
      <c r="O2059" s="207"/>
      <c r="P2059" s="123">
        <f t="shared" si="132"/>
        <v>0</v>
      </c>
      <c r="Q2059" s="208" t="str">
        <f t="shared" si="133"/>
        <v>Debil</v>
      </c>
      <c r="R2059" s="207" t="s">
        <v>516</v>
      </c>
      <c r="S2059" s="224" t="str">
        <f t="shared" si="134"/>
        <v>DebilFuerte</v>
      </c>
      <c r="T2059" s="224">
        <f>IFERROR(VLOOKUP(S2059,'Tablas de calculos'!$AU$16:$AV$24,2,FALSE),"")</f>
        <v>7</v>
      </c>
      <c r="U2059" s="208" t="str">
        <f>IFERROR(VLOOKUP(T2059,'Tablas de calculos'!$AV$16:$AY$24,4),"")</f>
        <v>Débil</v>
      </c>
      <c r="V2059" s="207" t="s">
        <v>576</v>
      </c>
      <c r="W2059" s="207" t="s">
        <v>578</v>
      </c>
      <c r="X2059" s="123" t="str">
        <f t="shared" si="135"/>
        <v>DébilNo disminuyeDirectamente</v>
      </c>
      <c r="Y2059" s="208" t="str">
        <f>IFERROR(VLOOKUP(X2059,'Tablas de calculos'!$AZ$4:$BE$11,5,FALSE),"")</f>
        <v/>
      </c>
      <c r="Z2059" s="208" t="str">
        <f>IFERROR(VLOOKUP(X2059,'Tablas de calculos'!$AZ$4:$BE$11,6,FALSE),"")</f>
        <v/>
      </c>
    </row>
    <row r="2060" spans="1:26" ht="60" x14ac:dyDescent="0.25">
      <c r="A2060" s="232" t="s">
        <v>1314</v>
      </c>
      <c r="B2060" s="61">
        <v>17</v>
      </c>
      <c r="C2060" s="205" t="str">
        <f>+VLOOKUP(Tabla9[[#This Row],[Cod. Riesgo]],Tabla_Riesgos[[Número]:[Tipo de Riesgo]],6,FALSE)</f>
        <v>Operativo</v>
      </c>
      <c r="D2060" s="119" t="s">
        <v>43</v>
      </c>
      <c r="E2060" s="120" t="s">
        <v>20</v>
      </c>
      <c r="F2060" s="121"/>
      <c r="G2060" s="125" t="s">
        <v>214</v>
      </c>
      <c r="H2060" s="472"/>
      <c r="I2060" s="207"/>
      <c r="J2060" s="207"/>
      <c r="K2060" s="207"/>
      <c r="L2060" s="207"/>
      <c r="M2060" s="207"/>
      <c r="N2060" s="207"/>
      <c r="O2060" s="207"/>
      <c r="P2060" s="123">
        <f t="shared" si="132"/>
        <v>0</v>
      </c>
      <c r="Q2060" s="208" t="str">
        <f t="shared" si="133"/>
        <v>Debil</v>
      </c>
      <c r="R2060" s="207" t="s">
        <v>516</v>
      </c>
      <c r="S2060" s="224" t="str">
        <f t="shared" si="134"/>
        <v>DebilFuerte</v>
      </c>
      <c r="T2060" s="224">
        <f>IFERROR(VLOOKUP(S2060,'Tablas de calculos'!$AU$16:$AV$24,2,FALSE),"")</f>
        <v>7</v>
      </c>
      <c r="U2060" s="208" t="str">
        <f>IFERROR(VLOOKUP(T2060,'Tablas de calculos'!$AV$16:$AY$24,4),"")</f>
        <v>Débil</v>
      </c>
      <c r="V2060" s="207" t="s">
        <v>576</v>
      </c>
      <c r="W2060" s="207" t="s">
        <v>578</v>
      </c>
      <c r="X2060" s="123" t="str">
        <f t="shared" si="135"/>
        <v>DébilNo disminuyeDirectamente</v>
      </c>
      <c r="Y2060" s="208" t="str">
        <f>IFERROR(VLOOKUP(X2060,'Tablas de calculos'!$AZ$4:$BE$11,5,FALSE),"")</f>
        <v/>
      </c>
      <c r="Z2060" s="208" t="str">
        <f>IFERROR(VLOOKUP(X2060,'Tablas de calculos'!$AZ$4:$BE$11,6,FALSE),"")</f>
        <v/>
      </c>
    </row>
    <row r="2061" spans="1:26" ht="60" x14ac:dyDescent="0.25">
      <c r="A2061" s="232" t="s">
        <v>1314</v>
      </c>
      <c r="B2061" s="61">
        <v>18</v>
      </c>
      <c r="C2061" s="205" t="str">
        <f>+VLOOKUP(Tabla9[[#This Row],[Cod. Riesgo]],Tabla_Riesgos[[Número]:[Tipo de Riesgo]],6,FALSE)</f>
        <v>Estratégico</v>
      </c>
      <c r="D2061" s="119" t="s">
        <v>12</v>
      </c>
      <c r="E2061" s="120" t="s">
        <v>21</v>
      </c>
      <c r="F2061" s="121"/>
      <c r="G2061" s="125" t="s">
        <v>215</v>
      </c>
      <c r="H2061" s="472"/>
      <c r="I2061" s="207"/>
      <c r="J2061" s="207"/>
      <c r="K2061" s="207"/>
      <c r="L2061" s="207"/>
      <c r="M2061" s="207"/>
      <c r="N2061" s="207"/>
      <c r="O2061" s="207"/>
      <c r="P2061" s="123">
        <f t="shared" si="132"/>
        <v>0</v>
      </c>
      <c r="Q2061" s="208" t="str">
        <f t="shared" si="133"/>
        <v>Debil</v>
      </c>
      <c r="R2061" s="207" t="s">
        <v>516</v>
      </c>
      <c r="S2061" s="224" t="str">
        <f t="shared" si="134"/>
        <v>DebilFuerte</v>
      </c>
      <c r="T2061" s="224">
        <f>IFERROR(VLOOKUP(S2061,'Tablas de calculos'!$AU$16:$AV$24,2,FALSE),"")</f>
        <v>7</v>
      </c>
      <c r="U2061" s="208" t="str">
        <f>IFERROR(VLOOKUP(T2061,'Tablas de calculos'!$AV$16:$AY$24,4),"")</f>
        <v>Débil</v>
      </c>
      <c r="V2061" s="207" t="s">
        <v>576</v>
      </c>
      <c r="W2061" s="207" t="s">
        <v>578</v>
      </c>
      <c r="X2061" s="123" t="str">
        <f t="shared" si="135"/>
        <v>DébilNo disminuyeDirectamente</v>
      </c>
      <c r="Y2061" s="208" t="str">
        <f>IFERROR(VLOOKUP(X2061,'Tablas de calculos'!$AZ$4:$BE$11,5,FALSE),"")</f>
        <v/>
      </c>
      <c r="Z2061" s="208" t="str">
        <f>IFERROR(VLOOKUP(X2061,'Tablas de calculos'!$AZ$4:$BE$11,6,FALSE),"")</f>
        <v/>
      </c>
    </row>
    <row r="2062" spans="1:26" ht="60" x14ac:dyDescent="0.25">
      <c r="A2062" s="232" t="s">
        <v>1314</v>
      </c>
      <c r="B2062" s="61">
        <v>18</v>
      </c>
      <c r="C2062" s="205" t="str">
        <f>+VLOOKUP(Tabla9[[#This Row],[Cod. Riesgo]],Tabla_Riesgos[[Número]:[Tipo de Riesgo]],6,FALSE)</f>
        <v>Estratégico</v>
      </c>
      <c r="D2062" s="119" t="s">
        <v>12</v>
      </c>
      <c r="E2062" s="120" t="s">
        <v>21</v>
      </c>
      <c r="F2062" s="201"/>
      <c r="G2062" s="202" t="s">
        <v>216</v>
      </c>
      <c r="H2062" s="472"/>
      <c r="I2062" s="207"/>
      <c r="J2062" s="207"/>
      <c r="K2062" s="207"/>
      <c r="L2062" s="207"/>
      <c r="M2062" s="207"/>
      <c r="N2062" s="207"/>
      <c r="O2062" s="207"/>
      <c r="P2062" s="123">
        <f t="shared" si="132"/>
        <v>0</v>
      </c>
      <c r="Q2062" s="208" t="str">
        <f t="shared" si="133"/>
        <v>Debil</v>
      </c>
      <c r="R2062" s="207" t="s">
        <v>516</v>
      </c>
      <c r="S2062" s="224" t="str">
        <f t="shared" si="134"/>
        <v>DebilFuerte</v>
      </c>
      <c r="T2062" s="224">
        <f>IFERROR(VLOOKUP(S2062,'Tablas de calculos'!$AU$16:$AV$24,2,FALSE),"")</f>
        <v>7</v>
      </c>
      <c r="U2062" s="208" t="str">
        <f>IFERROR(VLOOKUP(T2062,'Tablas de calculos'!$AV$16:$AY$24,4),"")</f>
        <v>Débil</v>
      </c>
      <c r="V2062" s="207" t="s">
        <v>576</v>
      </c>
      <c r="W2062" s="207" t="s">
        <v>578</v>
      </c>
      <c r="X2062" s="123" t="str">
        <f t="shared" si="135"/>
        <v>DébilNo disminuyeDirectamente</v>
      </c>
      <c r="Y2062" s="208" t="str">
        <f>IFERROR(VLOOKUP(X2062,'Tablas de calculos'!$AZ$4:$BE$11,5,FALSE),"")</f>
        <v/>
      </c>
      <c r="Z2062" s="208" t="str">
        <f>IFERROR(VLOOKUP(X2062,'Tablas de calculos'!$AZ$4:$BE$11,6,FALSE),"")</f>
        <v/>
      </c>
    </row>
    <row r="2063" spans="1:26" ht="45" x14ac:dyDescent="0.25">
      <c r="A2063" s="232" t="s">
        <v>1314</v>
      </c>
      <c r="B2063" s="61">
        <v>18</v>
      </c>
      <c r="C2063" s="205" t="str">
        <f>+VLOOKUP(Tabla9[[#This Row],[Cod. Riesgo]],Tabla_Riesgos[[Número]:[Tipo de Riesgo]],6,FALSE)</f>
        <v>Estratégico</v>
      </c>
      <c r="D2063" s="119" t="s">
        <v>12</v>
      </c>
      <c r="E2063" s="120" t="s">
        <v>21</v>
      </c>
      <c r="F2063" s="121"/>
      <c r="G2063" s="125" t="s">
        <v>217</v>
      </c>
      <c r="H2063" s="472"/>
      <c r="I2063" s="207"/>
      <c r="J2063" s="207"/>
      <c r="K2063" s="207"/>
      <c r="L2063" s="207"/>
      <c r="M2063" s="207"/>
      <c r="N2063" s="207"/>
      <c r="O2063" s="207"/>
      <c r="P2063" s="123">
        <f t="shared" si="132"/>
        <v>0</v>
      </c>
      <c r="Q2063" s="208" t="str">
        <f t="shared" si="133"/>
        <v>Debil</v>
      </c>
      <c r="R2063" s="207" t="s">
        <v>516</v>
      </c>
      <c r="S2063" s="224" t="str">
        <f t="shared" si="134"/>
        <v>DebilFuerte</v>
      </c>
      <c r="T2063" s="224">
        <f>IFERROR(VLOOKUP(S2063,'Tablas de calculos'!$AU$16:$AV$24,2,FALSE),"")</f>
        <v>7</v>
      </c>
      <c r="U2063" s="208" t="str">
        <f>IFERROR(VLOOKUP(T2063,'Tablas de calculos'!$AV$16:$AY$24,4),"")</f>
        <v>Débil</v>
      </c>
      <c r="V2063" s="207" t="s">
        <v>576</v>
      </c>
      <c r="W2063" s="207" t="s">
        <v>578</v>
      </c>
      <c r="X2063" s="123" t="str">
        <f t="shared" si="135"/>
        <v>DébilNo disminuyeDirectamente</v>
      </c>
      <c r="Y2063" s="208" t="str">
        <f>IFERROR(VLOOKUP(X2063,'Tablas de calculos'!$AZ$4:$BE$11,5,FALSE),"")</f>
        <v/>
      </c>
      <c r="Z2063" s="208" t="str">
        <f>IFERROR(VLOOKUP(X2063,'Tablas de calculos'!$AZ$4:$BE$11,6,FALSE),"")</f>
        <v/>
      </c>
    </row>
    <row r="2064" spans="1:26" ht="60" x14ac:dyDescent="0.25">
      <c r="A2064" s="232" t="s">
        <v>1314</v>
      </c>
      <c r="B2064" s="61">
        <v>19</v>
      </c>
      <c r="C2064" s="205" t="str">
        <f>+VLOOKUP(Tabla9[[#This Row],[Cod. Riesgo]],Tabla_Riesgos[[Número]:[Tipo de Riesgo]],6,FALSE)</f>
        <v>Operativo</v>
      </c>
      <c r="D2064" s="119" t="s">
        <v>12</v>
      </c>
      <c r="E2064" s="120" t="s">
        <v>22</v>
      </c>
      <c r="F2064" s="121"/>
      <c r="G2064" s="125" t="s">
        <v>218</v>
      </c>
      <c r="H2064" s="472" t="s">
        <v>544</v>
      </c>
      <c r="I2064" s="207" t="s">
        <v>486</v>
      </c>
      <c r="J2064" s="207" t="s">
        <v>490</v>
      </c>
      <c r="K2064" s="207" t="s">
        <v>494</v>
      </c>
      <c r="L2064" s="207" t="s">
        <v>499</v>
      </c>
      <c r="M2064" s="207" t="s">
        <v>503</v>
      </c>
      <c r="N2064" s="207" t="s">
        <v>508</v>
      </c>
      <c r="O2064" s="207" t="s">
        <v>512</v>
      </c>
      <c r="P2064" s="123">
        <f t="shared" si="132"/>
        <v>95</v>
      </c>
      <c r="Q2064" s="208" t="str">
        <f t="shared" si="133"/>
        <v>Moderado</v>
      </c>
      <c r="R2064" s="207" t="s">
        <v>516</v>
      </c>
      <c r="S2064" s="224" t="str">
        <f t="shared" si="134"/>
        <v>ModeradoFuerte</v>
      </c>
      <c r="T2064" s="224">
        <f>IFERROR(VLOOKUP(S2064,'Tablas de calculos'!$AU$16:$AV$24,2,FALSE),"")</f>
        <v>4</v>
      </c>
      <c r="U2064" s="208" t="str">
        <f>IFERROR(VLOOKUP(T2064,'Tablas de calculos'!$AV$16:$AY$24,4),"")</f>
        <v>Moderado</v>
      </c>
      <c r="V2064" s="207" t="s">
        <v>576</v>
      </c>
      <c r="W2064" s="207" t="s">
        <v>578</v>
      </c>
      <c r="X2064" s="123" t="str">
        <f t="shared" si="135"/>
        <v>ModeradoNo disminuyeDirectamente</v>
      </c>
      <c r="Y2064" s="208">
        <f>IFERROR(VLOOKUP(X2064,'Tablas de calculos'!$AZ$4:$BE$11,5,FALSE),"")</f>
        <v>0</v>
      </c>
      <c r="Z2064" s="208">
        <f>IFERROR(VLOOKUP(X2064,'Tablas de calculos'!$AZ$4:$BE$11,6,FALSE),"")</f>
        <v>1</v>
      </c>
    </row>
    <row r="2065" spans="1:26" ht="75" x14ac:dyDescent="0.25">
      <c r="A2065" s="232" t="s">
        <v>1314</v>
      </c>
      <c r="B2065" s="61">
        <v>19</v>
      </c>
      <c r="C2065" s="205" t="str">
        <f>+VLOOKUP(Tabla9[[#This Row],[Cod. Riesgo]],Tabla_Riesgos[[Número]:[Tipo de Riesgo]],6,FALSE)</f>
        <v>Operativo</v>
      </c>
      <c r="D2065" s="119" t="s">
        <v>12</v>
      </c>
      <c r="E2065" s="120" t="s">
        <v>22</v>
      </c>
      <c r="F2065" s="121"/>
      <c r="G2065" s="125" t="s">
        <v>219</v>
      </c>
      <c r="H2065" s="472" t="s">
        <v>544</v>
      </c>
      <c r="I2065" s="207" t="s">
        <v>486</v>
      </c>
      <c r="J2065" s="207" t="s">
        <v>490</v>
      </c>
      <c r="K2065" s="207" t="s">
        <v>494</v>
      </c>
      <c r="L2065" s="207" t="s">
        <v>499</v>
      </c>
      <c r="M2065" s="207" t="s">
        <v>503</v>
      </c>
      <c r="N2065" s="207" t="s">
        <v>508</v>
      </c>
      <c r="O2065" s="207" t="s">
        <v>512</v>
      </c>
      <c r="P2065" s="123">
        <f t="shared" si="132"/>
        <v>95</v>
      </c>
      <c r="Q2065" s="208" t="str">
        <f t="shared" si="133"/>
        <v>Moderado</v>
      </c>
      <c r="R2065" s="207" t="s">
        <v>516</v>
      </c>
      <c r="S2065" s="224" t="str">
        <f t="shared" si="134"/>
        <v>ModeradoFuerte</v>
      </c>
      <c r="T2065" s="224">
        <f>IFERROR(VLOOKUP(S2065,'Tablas de calculos'!$AU$16:$AV$24,2,FALSE),"")</f>
        <v>4</v>
      </c>
      <c r="U2065" s="208" t="str">
        <f>IFERROR(VLOOKUP(T2065,'Tablas de calculos'!$AV$16:$AY$24,4),"")</f>
        <v>Moderado</v>
      </c>
      <c r="V2065" s="207" t="s">
        <v>576</v>
      </c>
      <c r="W2065" s="207" t="s">
        <v>578</v>
      </c>
      <c r="X2065" s="123" t="str">
        <f t="shared" si="135"/>
        <v>ModeradoNo disminuyeDirectamente</v>
      </c>
      <c r="Y2065" s="208">
        <f>IFERROR(VLOOKUP(X2065,'Tablas de calculos'!$AZ$4:$BE$11,5,FALSE),"")</f>
        <v>0</v>
      </c>
      <c r="Z2065" s="208">
        <f>IFERROR(VLOOKUP(X2065,'Tablas de calculos'!$AZ$4:$BE$11,6,FALSE),"")</f>
        <v>1</v>
      </c>
    </row>
    <row r="2066" spans="1:26" ht="45" x14ac:dyDescent="0.25">
      <c r="A2066" s="232" t="s">
        <v>1314</v>
      </c>
      <c r="B2066" s="61">
        <v>20</v>
      </c>
      <c r="C2066" s="205" t="str">
        <f>+VLOOKUP(Tabla9[[#This Row],[Cod. Riesgo]],Tabla_Riesgos[[Número]:[Tipo de Riesgo]],6,FALSE)</f>
        <v>Seguridad de la Información</v>
      </c>
      <c r="D2066" s="119" t="s">
        <v>12</v>
      </c>
      <c r="E2066" s="120" t="s">
        <v>24</v>
      </c>
      <c r="F2066" s="121"/>
      <c r="G2066" s="125" t="s">
        <v>220</v>
      </c>
      <c r="H2066" s="472"/>
      <c r="I2066" s="207"/>
      <c r="J2066" s="207"/>
      <c r="K2066" s="207"/>
      <c r="L2066" s="207"/>
      <c r="M2066" s="207"/>
      <c r="N2066" s="207"/>
      <c r="O2066" s="207"/>
      <c r="P2066" s="123">
        <f t="shared" si="132"/>
        <v>0</v>
      </c>
      <c r="Q2066" s="208" t="str">
        <f t="shared" si="133"/>
        <v>Debil</v>
      </c>
      <c r="R2066" s="207" t="s">
        <v>516</v>
      </c>
      <c r="S2066" s="224" t="str">
        <f t="shared" si="134"/>
        <v>DebilFuerte</v>
      </c>
      <c r="T2066" s="224">
        <f>IFERROR(VLOOKUP(S2066,'Tablas de calculos'!$AU$16:$AV$24,2,FALSE),"")</f>
        <v>7</v>
      </c>
      <c r="U2066" s="208" t="str">
        <f>IFERROR(VLOOKUP(T2066,'Tablas de calculos'!$AV$16:$AY$24,4),"")</f>
        <v>Débil</v>
      </c>
      <c r="V2066" s="207" t="s">
        <v>576</v>
      </c>
      <c r="W2066" s="207" t="s">
        <v>578</v>
      </c>
      <c r="X2066" s="123" t="str">
        <f t="shared" si="135"/>
        <v>DébilNo disminuyeDirectamente</v>
      </c>
      <c r="Y2066" s="208" t="str">
        <f>IFERROR(VLOOKUP(X2066,'Tablas de calculos'!$AZ$4:$BE$11,5,FALSE),"")</f>
        <v/>
      </c>
      <c r="Z2066" s="208" t="str">
        <f>IFERROR(VLOOKUP(X2066,'Tablas de calculos'!$AZ$4:$BE$11,6,FALSE),"")</f>
        <v/>
      </c>
    </row>
    <row r="2067" spans="1:26" ht="60" x14ac:dyDescent="0.25">
      <c r="A2067" s="232" t="s">
        <v>1314</v>
      </c>
      <c r="B2067" s="61">
        <v>21</v>
      </c>
      <c r="C2067" s="205" t="str">
        <f>+VLOOKUP(Tabla9[[#This Row],[Cod. Riesgo]],Tabla_Riesgos[[Número]:[Tipo de Riesgo]],6,FALSE)</f>
        <v>Estratégico</v>
      </c>
      <c r="D2067" s="119" t="s">
        <v>12</v>
      </c>
      <c r="E2067" s="120" t="s">
        <v>25</v>
      </c>
      <c r="F2067" s="121"/>
      <c r="G2067" s="125" t="s">
        <v>221</v>
      </c>
      <c r="H2067" s="472"/>
      <c r="I2067" s="207"/>
      <c r="J2067" s="207"/>
      <c r="K2067" s="207"/>
      <c r="L2067" s="207"/>
      <c r="M2067" s="207"/>
      <c r="N2067" s="207"/>
      <c r="O2067" s="207"/>
      <c r="P2067" s="123">
        <f t="shared" si="132"/>
        <v>0</v>
      </c>
      <c r="Q2067" s="208" t="str">
        <f t="shared" si="133"/>
        <v>Debil</v>
      </c>
      <c r="R2067" s="207" t="s">
        <v>516</v>
      </c>
      <c r="S2067" s="224" t="str">
        <f t="shared" si="134"/>
        <v>DebilFuerte</v>
      </c>
      <c r="T2067" s="224">
        <f>IFERROR(VLOOKUP(S2067,'Tablas de calculos'!$AU$16:$AV$24,2,FALSE),"")</f>
        <v>7</v>
      </c>
      <c r="U2067" s="208" t="str">
        <f>IFERROR(VLOOKUP(T2067,'Tablas de calculos'!$AV$16:$AY$24,4),"")</f>
        <v>Débil</v>
      </c>
      <c r="V2067" s="207" t="s">
        <v>576</v>
      </c>
      <c r="W2067" s="207" t="s">
        <v>578</v>
      </c>
      <c r="X2067" s="123" t="str">
        <f t="shared" si="135"/>
        <v>DébilNo disminuyeDirectamente</v>
      </c>
      <c r="Y2067" s="208" t="str">
        <f>IFERROR(VLOOKUP(X2067,'Tablas de calculos'!$AZ$4:$BE$11,5,FALSE),"")</f>
        <v/>
      </c>
      <c r="Z2067" s="208" t="str">
        <f>IFERROR(VLOOKUP(X2067,'Tablas de calculos'!$AZ$4:$BE$11,6,FALSE),"")</f>
        <v/>
      </c>
    </row>
    <row r="2068" spans="1:26" ht="60" x14ac:dyDescent="0.25">
      <c r="A2068" s="232" t="s">
        <v>1314</v>
      </c>
      <c r="B2068" s="61">
        <v>21</v>
      </c>
      <c r="C2068" s="205" t="str">
        <f>+VLOOKUP(Tabla9[[#This Row],[Cod. Riesgo]],Tabla_Riesgos[[Número]:[Tipo de Riesgo]],6,FALSE)</f>
        <v>Estratégico</v>
      </c>
      <c r="D2068" s="119" t="s">
        <v>12</v>
      </c>
      <c r="E2068" s="120" t="s">
        <v>25</v>
      </c>
      <c r="F2068" s="121"/>
      <c r="G2068" s="125" t="s">
        <v>216</v>
      </c>
      <c r="H2068" s="472"/>
      <c r="I2068" s="207"/>
      <c r="J2068" s="207"/>
      <c r="K2068" s="207"/>
      <c r="L2068" s="207"/>
      <c r="M2068" s="207"/>
      <c r="N2068" s="207"/>
      <c r="O2068" s="207"/>
      <c r="P2068" s="123">
        <f t="shared" si="132"/>
        <v>0</v>
      </c>
      <c r="Q2068" s="208" t="str">
        <f t="shared" si="133"/>
        <v>Debil</v>
      </c>
      <c r="R2068" s="207" t="s">
        <v>516</v>
      </c>
      <c r="S2068" s="224" t="str">
        <f t="shared" si="134"/>
        <v>DebilFuerte</v>
      </c>
      <c r="T2068" s="224">
        <f>IFERROR(VLOOKUP(S2068,'Tablas de calculos'!$AU$16:$AV$24,2,FALSE),"")</f>
        <v>7</v>
      </c>
      <c r="U2068" s="208" t="str">
        <f>IFERROR(VLOOKUP(T2068,'Tablas de calculos'!$AV$16:$AY$24,4),"")</f>
        <v>Débil</v>
      </c>
      <c r="V2068" s="207" t="s">
        <v>576</v>
      </c>
      <c r="W2068" s="207" t="s">
        <v>578</v>
      </c>
      <c r="X2068" s="123" t="str">
        <f t="shared" si="135"/>
        <v>DébilNo disminuyeDirectamente</v>
      </c>
      <c r="Y2068" s="208" t="str">
        <f>IFERROR(VLOOKUP(X2068,'Tablas de calculos'!$AZ$4:$BE$11,5,FALSE),"")</f>
        <v/>
      </c>
      <c r="Z2068" s="208" t="str">
        <f>IFERROR(VLOOKUP(X2068,'Tablas de calculos'!$AZ$4:$BE$11,6,FALSE),"")</f>
        <v/>
      </c>
    </row>
    <row r="2069" spans="1:26" ht="45" x14ac:dyDescent="0.25">
      <c r="A2069" s="232" t="s">
        <v>1314</v>
      </c>
      <c r="B2069" s="61">
        <v>21</v>
      </c>
      <c r="C2069" s="205" t="str">
        <f>+VLOOKUP(Tabla9[[#This Row],[Cod. Riesgo]],Tabla_Riesgos[[Número]:[Tipo de Riesgo]],6,FALSE)</f>
        <v>Estratégico</v>
      </c>
      <c r="D2069" s="119" t="s">
        <v>12</v>
      </c>
      <c r="E2069" s="120" t="s">
        <v>25</v>
      </c>
      <c r="F2069" s="121"/>
      <c r="G2069" s="125" t="s">
        <v>217</v>
      </c>
      <c r="H2069" s="472"/>
      <c r="I2069" s="207"/>
      <c r="J2069" s="207"/>
      <c r="K2069" s="207"/>
      <c r="L2069" s="207"/>
      <c r="M2069" s="207"/>
      <c r="N2069" s="207"/>
      <c r="O2069" s="207"/>
      <c r="P2069" s="123">
        <f t="shared" si="132"/>
        <v>0</v>
      </c>
      <c r="Q2069" s="208" t="str">
        <f t="shared" si="133"/>
        <v>Debil</v>
      </c>
      <c r="R2069" s="207" t="s">
        <v>516</v>
      </c>
      <c r="S2069" s="224" t="str">
        <f t="shared" si="134"/>
        <v>DebilFuerte</v>
      </c>
      <c r="T2069" s="224">
        <f>IFERROR(VLOOKUP(S2069,'Tablas de calculos'!$AU$16:$AV$24,2,FALSE),"")</f>
        <v>7</v>
      </c>
      <c r="U2069" s="208" t="str">
        <f>IFERROR(VLOOKUP(T2069,'Tablas de calculos'!$AV$16:$AY$24,4),"")</f>
        <v>Débil</v>
      </c>
      <c r="V2069" s="207" t="s">
        <v>576</v>
      </c>
      <c r="W2069" s="207" t="s">
        <v>578</v>
      </c>
      <c r="X2069" s="123" t="str">
        <f t="shared" si="135"/>
        <v>DébilNo disminuyeDirectamente</v>
      </c>
      <c r="Y2069" s="208" t="str">
        <f>IFERROR(VLOOKUP(X2069,'Tablas de calculos'!$AZ$4:$BE$11,5,FALSE),"")</f>
        <v/>
      </c>
      <c r="Z2069" s="208" t="str">
        <f>IFERROR(VLOOKUP(X2069,'Tablas de calculos'!$AZ$4:$BE$11,6,FALSE),"")</f>
        <v/>
      </c>
    </row>
    <row r="2070" spans="1:26" ht="105" x14ac:dyDescent="0.25">
      <c r="A2070" s="232" t="s">
        <v>1314</v>
      </c>
      <c r="B2070" s="61">
        <v>22</v>
      </c>
      <c r="C2070" s="205" t="str">
        <f>+VLOOKUP(Tabla9[[#This Row],[Cod. Riesgo]],Tabla_Riesgos[[Número]:[Tipo de Riesgo]],6,FALSE)</f>
        <v>Estratégico</v>
      </c>
      <c r="D2070" s="119" t="s">
        <v>26</v>
      </c>
      <c r="E2070" s="120" t="s">
        <v>27</v>
      </c>
      <c r="F2070" s="121"/>
      <c r="G2070" s="125" t="s">
        <v>222</v>
      </c>
      <c r="H2070" s="472"/>
      <c r="I2070" s="207"/>
      <c r="J2070" s="207"/>
      <c r="K2070" s="207"/>
      <c r="L2070" s="207"/>
      <c r="M2070" s="207"/>
      <c r="N2070" s="207"/>
      <c r="O2070" s="207"/>
      <c r="P2070" s="123">
        <f t="shared" si="132"/>
        <v>0</v>
      </c>
      <c r="Q2070" s="208" t="str">
        <f t="shared" si="133"/>
        <v>Debil</v>
      </c>
      <c r="R2070" s="207" t="s">
        <v>516</v>
      </c>
      <c r="S2070" s="224" t="str">
        <f t="shared" si="134"/>
        <v>DebilFuerte</v>
      </c>
      <c r="T2070" s="224">
        <f>IFERROR(VLOOKUP(S2070,'Tablas de calculos'!$AU$16:$AV$24,2,FALSE),"")</f>
        <v>7</v>
      </c>
      <c r="U2070" s="208" t="str">
        <f>IFERROR(VLOOKUP(T2070,'Tablas de calculos'!$AV$16:$AY$24,4),"")</f>
        <v>Débil</v>
      </c>
      <c r="V2070" s="207" t="s">
        <v>576</v>
      </c>
      <c r="W2070" s="207" t="s">
        <v>578</v>
      </c>
      <c r="X2070" s="123" t="str">
        <f t="shared" si="135"/>
        <v>DébilNo disminuyeDirectamente</v>
      </c>
      <c r="Y2070" s="208" t="str">
        <f>IFERROR(VLOOKUP(X2070,'Tablas de calculos'!$AZ$4:$BE$11,5,FALSE),"")</f>
        <v/>
      </c>
      <c r="Z2070" s="208" t="str">
        <f>IFERROR(VLOOKUP(X2070,'Tablas de calculos'!$AZ$4:$BE$11,6,FALSE),"")</f>
        <v/>
      </c>
    </row>
    <row r="2071" spans="1:26" ht="105" x14ac:dyDescent="0.25">
      <c r="A2071" s="232" t="s">
        <v>1314</v>
      </c>
      <c r="B2071" s="61">
        <v>22</v>
      </c>
      <c r="C2071" s="205" t="str">
        <f>+VLOOKUP(Tabla9[[#This Row],[Cod. Riesgo]],Tabla_Riesgos[[Número]:[Tipo de Riesgo]],6,FALSE)</f>
        <v>Estratégico</v>
      </c>
      <c r="D2071" s="119" t="s">
        <v>26</v>
      </c>
      <c r="E2071" s="120" t="s">
        <v>27</v>
      </c>
      <c r="F2071" s="121"/>
      <c r="G2071" s="125" t="s">
        <v>223</v>
      </c>
      <c r="H2071" s="472"/>
      <c r="I2071" s="207"/>
      <c r="J2071" s="207"/>
      <c r="K2071" s="207"/>
      <c r="L2071" s="207"/>
      <c r="M2071" s="207"/>
      <c r="N2071" s="207"/>
      <c r="O2071" s="207"/>
      <c r="P2071" s="123">
        <f t="shared" si="132"/>
        <v>0</v>
      </c>
      <c r="Q2071" s="208" t="str">
        <f t="shared" si="133"/>
        <v>Debil</v>
      </c>
      <c r="R2071" s="207" t="s">
        <v>516</v>
      </c>
      <c r="S2071" s="224" t="str">
        <f t="shared" si="134"/>
        <v>DebilFuerte</v>
      </c>
      <c r="T2071" s="224">
        <f>IFERROR(VLOOKUP(S2071,'Tablas de calculos'!$AU$16:$AV$24,2,FALSE),"")</f>
        <v>7</v>
      </c>
      <c r="U2071" s="208" t="str">
        <f>IFERROR(VLOOKUP(T2071,'Tablas de calculos'!$AV$16:$AY$24,4),"")</f>
        <v>Débil</v>
      </c>
      <c r="V2071" s="207" t="s">
        <v>576</v>
      </c>
      <c r="W2071" s="207" t="s">
        <v>578</v>
      </c>
      <c r="X2071" s="123" t="str">
        <f t="shared" si="135"/>
        <v>DébilNo disminuyeDirectamente</v>
      </c>
      <c r="Y2071" s="208" t="str">
        <f>IFERROR(VLOOKUP(X2071,'Tablas de calculos'!$AZ$4:$BE$11,5,FALSE),"")</f>
        <v/>
      </c>
      <c r="Z2071" s="208" t="str">
        <f>IFERROR(VLOOKUP(X2071,'Tablas de calculos'!$AZ$4:$BE$11,6,FALSE),"")</f>
        <v/>
      </c>
    </row>
    <row r="2072" spans="1:26" ht="60" x14ac:dyDescent="0.25">
      <c r="A2072" s="232" t="s">
        <v>1314</v>
      </c>
      <c r="B2072" s="61">
        <v>23</v>
      </c>
      <c r="C2072" s="205" t="str">
        <f>+VLOOKUP(Tabla9[[#This Row],[Cod. Riesgo]],Tabla_Riesgos[[Número]:[Tipo de Riesgo]],6,FALSE)</f>
        <v>Estratégico</v>
      </c>
      <c r="D2072" s="119" t="s">
        <v>26</v>
      </c>
      <c r="E2072" s="120" t="s">
        <v>28</v>
      </c>
      <c r="F2072" s="121"/>
      <c r="G2072" s="125" t="s">
        <v>224</v>
      </c>
      <c r="H2072" s="472"/>
      <c r="I2072" s="207"/>
      <c r="J2072" s="207"/>
      <c r="K2072" s="207"/>
      <c r="L2072" s="207"/>
      <c r="M2072" s="207"/>
      <c r="N2072" s="207"/>
      <c r="O2072" s="207"/>
      <c r="P2072" s="123">
        <f t="shared" si="132"/>
        <v>0</v>
      </c>
      <c r="Q2072" s="208" t="str">
        <f t="shared" si="133"/>
        <v>Debil</v>
      </c>
      <c r="R2072" s="207" t="s">
        <v>516</v>
      </c>
      <c r="S2072" s="224" t="str">
        <f t="shared" si="134"/>
        <v>DebilFuerte</v>
      </c>
      <c r="T2072" s="224">
        <f>IFERROR(VLOOKUP(S2072,'Tablas de calculos'!$AU$16:$AV$24,2,FALSE),"")</f>
        <v>7</v>
      </c>
      <c r="U2072" s="208" t="str">
        <f>IFERROR(VLOOKUP(T2072,'Tablas de calculos'!$AV$16:$AY$24,4),"")</f>
        <v>Débil</v>
      </c>
      <c r="V2072" s="207" t="s">
        <v>576</v>
      </c>
      <c r="W2072" s="207" t="s">
        <v>578</v>
      </c>
      <c r="X2072" s="123" t="str">
        <f t="shared" si="135"/>
        <v>DébilNo disminuyeDirectamente</v>
      </c>
      <c r="Y2072" s="208" t="str">
        <f>IFERROR(VLOOKUP(X2072,'Tablas de calculos'!$AZ$4:$BE$11,5,FALSE),"")</f>
        <v/>
      </c>
      <c r="Z2072" s="208" t="str">
        <f>IFERROR(VLOOKUP(X2072,'Tablas de calculos'!$AZ$4:$BE$11,6,FALSE),"")</f>
        <v/>
      </c>
    </row>
    <row r="2073" spans="1:26" ht="45" x14ac:dyDescent="0.25">
      <c r="A2073" s="232" t="s">
        <v>1314</v>
      </c>
      <c r="B2073" s="61">
        <v>75</v>
      </c>
      <c r="C2073" s="205" t="str">
        <f>+VLOOKUP(Tabla9[[#This Row],[Cod. Riesgo]],Tabla_Riesgos[[Número]:[Tipo de Riesgo]],6,FALSE)</f>
        <v>Seguridad de la Información</v>
      </c>
      <c r="D2073" s="119" t="s">
        <v>26</v>
      </c>
      <c r="E2073" s="120" t="s">
        <v>681</v>
      </c>
      <c r="F2073" s="121"/>
      <c r="G2073" s="125" t="s">
        <v>225</v>
      </c>
      <c r="H2073" s="472"/>
      <c r="I2073" s="207"/>
      <c r="J2073" s="207"/>
      <c r="K2073" s="207"/>
      <c r="L2073" s="207"/>
      <c r="M2073" s="207"/>
      <c r="N2073" s="207"/>
      <c r="O2073" s="207"/>
      <c r="P2073" s="123">
        <f t="shared" si="132"/>
        <v>0</v>
      </c>
      <c r="Q2073" s="208" t="str">
        <f t="shared" si="133"/>
        <v>Debil</v>
      </c>
      <c r="R2073" s="207" t="s">
        <v>516</v>
      </c>
      <c r="S2073" s="224" t="str">
        <f t="shared" si="134"/>
        <v>DebilFuerte</v>
      </c>
      <c r="T2073" s="224">
        <f>IFERROR(VLOOKUP(S2073,'Tablas de calculos'!$AU$16:$AV$24,2,FALSE),"")</f>
        <v>7</v>
      </c>
      <c r="U2073" s="208" t="str">
        <f>IFERROR(VLOOKUP(T2073,'Tablas de calculos'!$AV$16:$AY$24,4),"")</f>
        <v>Débil</v>
      </c>
      <c r="V2073" s="207" t="s">
        <v>576</v>
      </c>
      <c r="W2073" s="207" t="s">
        <v>578</v>
      </c>
      <c r="X2073" s="123" t="str">
        <f t="shared" si="135"/>
        <v>DébilNo disminuyeDirectamente</v>
      </c>
      <c r="Y2073" s="208" t="str">
        <f>IFERROR(VLOOKUP(X2073,'Tablas de calculos'!$AZ$4:$BE$11,5,FALSE),"")</f>
        <v/>
      </c>
      <c r="Z2073" s="208" t="str">
        <f>IFERROR(VLOOKUP(X2073,'Tablas de calculos'!$AZ$4:$BE$11,6,FALSE),"")</f>
        <v/>
      </c>
    </row>
    <row r="2074" spans="1:26" ht="45" x14ac:dyDescent="0.25">
      <c r="A2074" s="232" t="s">
        <v>1314</v>
      </c>
      <c r="B2074" s="61">
        <v>75</v>
      </c>
      <c r="C2074" s="205" t="str">
        <f>+VLOOKUP(Tabla9[[#This Row],[Cod. Riesgo]],Tabla_Riesgos[[Número]:[Tipo de Riesgo]],6,FALSE)</f>
        <v>Seguridad de la Información</v>
      </c>
      <c r="D2074" s="119" t="s">
        <v>26</v>
      </c>
      <c r="E2074" s="120" t="s">
        <v>681</v>
      </c>
      <c r="F2074" s="121"/>
      <c r="G2074" s="125" t="s">
        <v>226</v>
      </c>
      <c r="H2074" s="472"/>
      <c r="I2074" s="207"/>
      <c r="J2074" s="207"/>
      <c r="K2074" s="207"/>
      <c r="L2074" s="207"/>
      <c r="M2074" s="207"/>
      <c r="N2074" s="207"/>
      <c r="O2074" s="207"/>
      <c r="P2074" s="123">
        <f t="shared" si="132"/>
        <v>0</v>
      </c>
      <c r="Q2074" s="208" t="str">
        <f t="shared" si="133"/>
        <v>Debil</v>
      </c>
      <c r="R2074" s="207" t="s">
        <v>516</v>
      </c>
      <c r="S2074" s="224" t="str">
        <f t="shared" si="134"/>
        <v>DebilFuerte</v>
      </c>
      <c r="T2074" s="224">
        <f>IFERROR(VLOOKUP(S2074,'Tablas de calculos'!$AU$16:$AV$24,2,FALSE),"")</f>
        <v>7</v>
      </c>
      <c r="U2074" s="208" t="str">
        <f>IFERROR(VLOOKUP(T2074,'Tablas de calculos'!$AV$16:$AY$24,4),"")</f>
        <v>Débil</v>
      </c>
      <c r="V2074" s="207" t="s">
        <v>576</v>
      </c>
      <c r="W2074" s="207" t="s">
        <v>578</v>
      </c>
      <c r="X2074" s="123" t="str">
        <f t="shared" si="135"/>
        <v>DébilNo disminuyeDirectamente</v>
      </c>
      <c r="Y2074" s="208" t="str">
        <f>IFERROR(VLOOKUP(X2074,'Tablas de calculos'!$AZ$4:$BE$11,5,FALSE),"")</f>
        <v/>
      </c>
      <c r="Z2074" s="208" t="str">
        <f>IFERROR(VLOOKUP(X2074,'Tablas de calculos'!$AZ$4:$BE$11,6,FALSE),"")</f>
        <v/>
      </c>
    </row>
    <row r="2075" spans="1:26" ht="165" x14ac:dyDescent="0.25">
      <c r="A2075" s="232" t="s">
        <v>1314</v>
      </c>
      <c r="B2075" s="61">
        <v>24</v>
      </c>
      <c r="C2075" s="205" t="str">
        <f>+VLOOKUP(Tabla9[[#This Row],[Cod. Riesgo]],Tabla_Riesgos[[Número]:[Tipo de Riesgo]],6,FALSE)</f>
        <v>Operativo</v>
      </c>
      <c r="D2075" s="119" t="s">
        <v>29</v>
      </c>
      <c r="E2075" s="120" t="s">
        <v>30</v>
      </c>
      <c r="F2075" s="121"/>
      <c r="G2075" s="125" t="s">
        <v>227</v>
      </c>
      <c r="H2075" s="472" t="s">
        <v>543</v>
      </c>
      <c r="I2075" s="207" t="s">
        <v>486</v>
      </c>
      <c r="J2075" s="207" t="s">
        <v>490</v>
      </c>
      <c r="K2075" s="207" t="s">
        <v>494</v>
      </c>
      <c r="L2075" s="207" t="s">
        <v>498</v>
      </c>
      <c r="M2075" s="207" t="s">
        <v>503</v>
      </c>
      <c r="N2075" s="207" t="s">
        <v>508</v>
      </c>
      <c r="O2075" s="207" t="s">
        <v>512</v>
      </c>
      <c r="P2075" s="123">
        <f t="shared" si="132"/>
        <v>100</v>
      </c>
      <c r="Q2075" s="208" t="str">
        <f t="shared" si="133"/>
        <v>Fuerte</v>
      </c>
      <c r="R2075" s="207" t="s">
        <v>516</v>
      </c>
      <c r="S2075" s="224" t="str">
        <f t="shared" si="134"/>
        <v>FuerteFuerte</v>
      </c>
      <c r="T2075" s="224">
        <f>IFERROR(VLOOKUP(S2075,'Tablas de calculos'!$AU$16:$AV$24,2,FALSE),"")</f>
        <v>1</v>
      </c>
      <c r="U2075" s="208" t="str">
        <f>IFERROR(VLOOKUP(T2075,'Tablas de calculos'!$AV$16:$AY$24,4),"")</f>
        <v>Fuerte</v>
      </c>
      <c r="V2075" s="207" t="s">
        <v>576</v>
      </c>
      <c r="W2075" s="207" t="s">
        <v>578</v>
      </c>
      <c r="X2075" s="123" t="str">
        <f t="shared" si="135"/>
        <v>FuerteNo disminuyeDirectamente</v>
      </c>
      <c r="Y2075" s="208">
        <f>IFERROR(VLOOKUP(X2075,'Tablas de calculos'!$AZ$4:$BE$11,5,FALSE),"")</f>
        <v>0</v>
      </c>
      <c r="Z2075" s="208">
        <f>IFERROR(VLOOKUP(X2075,'Tablas de calculos'!$AZ$4:$BE$11,6,FALSE),"")</f>
        <v>2</v>
      </c>
    </row>
    <row r="2076" spans="1:26" ht="90" x14ac:dyDescent="0.25">
      <c r="A2076" s="232" t="s">
        <v>1314</v>
      </c>
      <c r="B2076" s="61">
        <v>24</v>
      </c>
      <c r="C2076" s="205" t="str">
        <f>+VLOOKUP(Tabla9[[#This Row],[Cod. Riesgo]],Tabla_Riesgos[[Número]:[Tipo de Riesgo]],6,FALSE)</f>
        <v>Operativo</v>
      </c>
      <c r="D2076" s="119" t="s">
        <v>29</v>
      </c>
      <c r="E2076" s="120" t="s">
        <v>30</v>
      </c>
      <c r="F2076" s="121"/>
      <c r="G2076" s="125" t="s">
        <v>1354</v>
      </c>
      <c r="H2076" s="472"/>
      <c r="I2076" s="207"/>
      <c r="J2076" s="207"/>
      <c r="K2076" s="207"/>
      <c r="L2076" s="207"/>
      <c r="M2076" s="207"/>
      <c r="N2076" s="207"/>
      <c r="O2076" s="207"/>
      <c r="P2076" s="123">
        <f t="shared" si="132"/>
        <v>0</v>
      </c>
      <c r="Q2076" s="208" t="str">
        <f t="shared" si="133"/>
        <v>Debil</v>
      </c>
      <c r="R2076" s="207" t="s">
        <v>516</v>
      </c>
      <c r="S2076" s="224" t="str">
        <f t="shared" si="134"/>
        <v>DebilFuerte</v>
      </c>
      <c r="T2076" s="224">
        <f>IFERROR(VLOOKUP(S2076,'Tablas de calculos'!$AU$16:$AV$24,2,FALSE),"")</f>
        <v>7</v>
      </c>
      <c r="U2076" s="208" t="str">
        <f>IFERROR(VLOOKUP(T2076,'Tablas de calculos'!$AV$16:$AY$24,4),"")</f>
        <v>Débil</v>
      </c>
      <c r="V2076" s="207" t="s">
        <v>576</v>
      </c>
      <c r="W2076" s="207" t="s">
        <v>578</v>
      </c>
      <c r="X2076" s="123" t="str">
        <f t="shared" si="135"/>
        <v>DébilNo disminuyeDirectamente</v>
      </c>
      <c r="Y2076" s="208" t="str">
        <f>IFERROR(VLOOKUP(X2076,'Tablas de calculos'!$AZ$4:$BE$11,5,FALSE),"")</f>
        <v/>
      </c>
      <c r="Z2076" s="208" t="str">
        <f>IFERROR(VLOOKUP(X2076,'Tablas de calculos'!$AZ$4:$BE$11,6,FALSE),"")</f>
        <v/>
      </c>
    </row>
    <row r="2077" spans="1:26" ht="30" x14ac:dyDescent="0.25">
      <c r="A2077" s="232" t="s">
        <v>1314</v>
      </c>
      <c r="B2077" s="61">
        <v>25</v>
      </c>
      <c r="C2077" s="205" t="str">
        <f>+VLOOKUP(Tabla9[[#This Row],[Cod. Riesgo]],Tabla_Riesgos[[Número]:[Tipo de Riesgo]],6,FALSE)</f>
        <v>Operativo</v>
      </c>
      <c r="D2077" s="119" t="s">
        <v>12</v>
      </c>
      <c r="E2077" s="120" t="s">
        <v>31</v>
      </c>
      <c r="F2077" s="121"/>
      <c r="G2077" s="125" t="s">
        <v>229</v>
      </c>
      <c r="H2077" s="472" t="s">
        <v>544</v>
      </c>
      <c r="I2077" s="207" t="s">
        <v>486</v>
      </c>
      <c r="J2077" s="207" t="s">
        <v>490</v>
      </c>
      <c r="K2077" s="207" t="s">
        <v>494</v>
      </c>
      <c r="L2077" s="207" t="s">
        <v>498</v>
      </c>
      <c r="M2077" s="207" t="s">
        <v>503</v>
      </c>
      <c r="N2077" s="207" t="s">
        <v>508</v>
      </c>
      <c r="O2077" s="207" t="s">
        <v>512</v>
      </c>
      <c r="P2077" s="123">
        <f t="shared" si="132"/>
        <v>100</v>
      </c>
      <c r="Q2077" s="208" t="str">
        <f t="shared" si="133"/>
        <v>Fuerte</v>
      </c>
      <c r="R2077" s="207" t="s">
        <v>516</v>
      </c>
      <c r="S2077" s="224" t="str">
        <f t="shared" si="134"/>
        <v>FuerteFuerte</v>
      </c>
      <c r="T2077" s="224">
        <f>IFERROR(VLOOKUP(S2077,'Tablas de calculos'!$AU$16:$AV$24,2,FALSE),"")</f>
        <v>1</v>
      </c>
      <c r="U2077" s="208" t="str">
        <f>IFERROR(VLOOKUP(T2077,'Tablas de calculos'!$AV$16:$AY$24,4),"")</f>
        <v>Fuerte</v>
      </c>
      <c r="V2077" s="207" t="s">
        <v>576</v>
      </c>
      <c r="W2077" s="207" t="s">
        <v>578</v>
      </c>
      <c r="X2077" s="123" t="str">
        <f t="shared" si="135"/>
        <v>FuerteNo disminuyeDirectamente</v>
      </c>
      <c r="Y2077" s="208">
        <f>IFERROR(VLOOKUP(X2077,'Tablas de calculos'!$AZ$4:$BE$11,5,FALSE),"")</f>
        <v>0</v>
      </c>
      <c r="Z2077" s="208">
        <f>IFERROR(VLOOKUP(X2077,'Tablas de calculos'!$AZ$4:$BE$11,6,FALSE),"")</f>
        <v>2</v>
      </c>
    </row>
    <row r="2078" spans="1:26" ht="30" x14ac:dyDescent="0.25">
      <c r="A2078" s="232" t="s">
        <v>1314</v>
      </c>
      <c r="B2078" s="61">
        <v>25</v>
      </c>
      <c r="C2078" s="205" t="str">
        <f>+VLOOKUP(Tabla9[[#This Row],[Cod. Riesgo]],Tabla_Riesgos[[Número]:[Tipo de Riesgo]],6,FALSE)</f>
        <v>Operativo</v>
      </c>
      <c r="D2078" s="119" t="s">
        <v>12</v>
      </c>
      <c r="E2078" s="120" t="s">
        <v>31</v>
      </c>
      <c r="F2078" s="121"/>
      <c r="G2078" s="125" t="s">
        <v>230</v>
      </c>
      <c r="H2078" s="472" t="s">
        <v>544</v>
      </c>
      <c r="I2078" s="207" t="s">
        <v>486</v>
      </c>
      <c r="J2078" s="207" t="s">
        <v>490</v>
      </c>
      <c r="K2078" s="207" t="s">
        <v>494</v>
      </c>
      <c r="L2078" s="207" t="s">
        <v>498</v>
      </c>
      <c r="M2078" s="207" t="s">
        <v>503</v>
      </c>
      <c r="N2078" s="207" t="s">
        <v>508</v>
      </c>
      <c r="O2078" s="207" t="s">
        <v>512</v>
      </c>
      <c r="P2078" s="123">
        <f t="shared" si="132"/>
        <v>100</v>
      </c>
      <c r="Q2078" s="208" t="str">
        <f t="shared" si="133"/>
        <v>Fuerte</v>
      </c>
      <c r="R2078" s="207" t="s">
        <v>516</v>
      </c>
      <c r="S2078" s="224" t="str">
        <f t="shared" si="134"/>
        <v>FuerteFuerte</v>
      </c>
      <c r="T2078" s="224">
        <f>IFERROR(VLOOKUP(S2078,'Tablas de calculos'!$AU$16:$AV$24,2,FALSE),"")</f>
        <v>1</v>
      </c>
      <c r="U2078" s="208" t="str">
        <f>IFERROR(VLOOKUP(T2078,'Tablas de calculos'!$AV$16:$AY$24,4),"")</f>
        <v>Fuerte</v>
      </c>
      <c r="V2078" s="207" t="s">
        <v>576</v>
      </c>
      <c r="W2078" s="207" t="s">
        <v>578</v>
      </c>
      <c r="X2078" s="123" t="str">
        <f t="shared" si="135"/>
        <v>FuerteNo disminuyeDirectamente</v>
      </c>
      <c r="Y2078" s="208">
        <f>IFERROR(VLOOKUP(X2078,'Tablas de calculos'!$AZ$4:$BE$11,5,FALSE),"")</f>
        <v>0</v>
      </c>
      <c r="Z2078" s="208">
        <f>IFERROR(VLOOKUP(X2078,'Tablas de calculos'!$AZ$4:$BE$11,6,FALSE),"")</f>
        <v>2</v>
      </c>
    </row>
    <row r="2079" spans="1:26" ht="150" x14ac:dyDescent="0.25">
      <c r="A2079" s="232" t="s">
        <v>1314</v>
      </c>
      <c r="B2079" s="61">
        <v>25</v>
      </c>
      <c r="C2079" s="205" t="str">
        <f>+VLOOKUP(Tabla9[[#This Row],[Cod. Riesgo]],Tabla_Riesgos[[Número]:[Tipo de Riesgo]],6,FALSE)</f>
        <v>Operativo</v>
      </c>
      <c r="D2079" s="119" t="s">
        <v>12</v>
      </c>
      <c r="E2079" s="120" t="s">
        <v>31</v>
      </c>
      <c r="F2079" s="121"/>
      <c r="G2079" s="125" t="s">
        <v>1355</v>
      </c>
      <c r="H2079" s="472" t="s">
        <v>544</v>
      </c>
      <c r="I2079" s="207" t="s">
        <v>486</v>
      </c>
      <c r="J2079" s="207" t="s">
        <v>490</v>
      </c>
      <c r="K2079" s="207" t="s">
        <v>494</v>
      </c>
      <c r="L2079" s="207" t="s">
        <v>498</v>
      </c>
      <c r="M2079" s="207" t="s">
        <v>503</v>
      </c>
      <c r="N2079" s="207" t="s">
        <v>508</v>
      </c>
      <c r="O2079" s="207" t="s">
        <v>512</v>
      </c>
      <c r="P2079" s="123">
        <f t="shared" si="132"/>
        <v>100</v>
      </c>
      <c r="Q2079" s="208" t="str">
        <f t="shared" si="133"/>
        <v>Fuerte</v>
      </c>
      <c r="R2079" s="207" t="s">
        <v>516</v>
      </c>
      <c r="S2079" s="224" t="str">
        <f t="shared" si="134"/>
        <v>FuerteFuerte</v>
      </c>
      <c r="T2079" s="224">
        <f>IFERROR(VLOOKUP(S2079,'Tablas de calculos'!$AU$16:$AV$24,2,FALSE),"")</f>
        <v>1</v>
      </c>
      <c r="U2079" s="208" t="str">
        <f>IFERROR(VLOOKUP(T2079,'Tablas de calculos'!$AV$16:$AY$24,4),"")</f>
        <v>Fuerte</v>
      </c>
      <c r="V2079" s="207" t="s">
        <v>576</v>
      </c>
      <c r="W2079" s="207" t="s">
        <v>578</v>
      </c>
      <c r="X2079" s="123" t="str">
        <f t="shared" si="135"/>
        <v>FuerteNo disminuyeDirectamente</v>
      </c>
      <c r="Y2079" s="208">
        <f>IFERROR(VLOOKUP(X2079,'Tablas de calculos'!$AZ$4:$BE$11,5,FALSE),"")</f>
        <v>0</v>
      </c>
      <c r="Z2079" s="208">
        <f>IFERROR(VLOOKUP(X2079,'Tablas de calculos'!$AZ$4:$BE$11,6,FALSE),"")</f>
        <v>2</v>
      </c>
    </row>
    <row r="2080" spans="1:26" ht="165" x14ac:dyDescent="0.25">
      <c r="A2080" s="232" t="s">
        <v>1314</v>
      </c>
      <c r="B2080" s="61">
        <v>26</v>
      </c>
      <c r="C2080" s="205" t="str">
        <f>+VLOOKUP(Tabla9[[#This Row],[Cod. Riesgo]],Tabla_Riesgos[[Número]:[Tipo de Riesgo]],6,FALSE)</f>
        <v>Operativo</v>
      </c>
      <c r="D2080" s="119" t="s">
        <v>12</v>
      </c>
      <c r="E2080" s="120" t="s">
        <v>32</v>
      </c>
      <c r="F2080" s="121"/>
      <c r="G2080" s="125" t="s">
        <v>1356</v>
      </c>
      <c r="H2080" s="472" t="s">
        <v>544</v>
      </c>
      <c r="I2080" s="207" t="s">
        <v>486</v>
      </c>
      <c r="J2080" s="207" t="s">
        <v>490</v>
      </c>
      <c r="K2080" s="207" t="s">
        <v>494</v>
      </c>
      <c r="L2080" s="207" t="s">
        <v>498</v>
      </c>
      <c r="M2080" s="207" t="s">
        <v>503</v>
      </c>
      <c r="N2080" s="207" t="s">
        <v>508</v>
      </c>
      <c r="O2080" s="207" t="s">
        <v>512</v>
      </c>
      <c r="P2080" s="123">
        <f t="shared" si="132"/>
        <v>100</v>
      </c>
      <c r="Q2080" s="208" t="str">
        <f t="shared" si="133"/>
        <v>Fuerte</v>
      </c>
      <c r="R2080" s="207" t="s">
        <v>516</v>
      </c>
      <c r="S2080" s="224" t="str">
        <f t="shared" si="134"/>
        <v>FuerteFuerte</v>
      </c>
      <c r="T2080" s="224">
        <f>IFERROR(VLOOKUP(S2080,'Tablas de calculos'!$AU$16:$AV$24,2,FALSE),"")</f>
        <v>1</v>
      </c>
      <c r="U2080" s="208" t="str">
        <f>IFERROR(VLOOKUP(T2080,'Tablas de calculos'!$AV$16:$AY$24,4),"")</f>
        <v>Fuerte</v>
      </c>
      <c r="V2080" s="207" t="s">
        <v>576</v>
      </c>
      <c r="W2080" s="207" t="s">
        <v>578</v>
      </c>
      <c r="X2080" s="123" t="str">
        <f t="shared" si="135"/>
        <v>FuerteNo disminuyeDirectamente</v>
      </c>
      <c r="Y2080" s="208">
        <f>IFERROR(VLOOKUP(X2080,'Tablas de calculos'!$AZ$4:$BE$11,5,FALSE),"")</f>
        <v>0</v>
      </c>
      <c r="Z2080" s="208">
        <f>IFERROR(VLOOKUP(X2080,'Tablas de calculos'!$AZ$4:$BE$11,6,FALSE),"")</f>
        <v>2</v>
      </c>
    </row>
    <row r="2081" spans="1:26" ht="195" x14ac:dyDescent="0.25">
      <c r="A2081" s="232" t="s">
        <v>1314</v>
      </c>
      <c r="B2081" s="61">
        <v>26</v>
      </c>
      <c r="C2081" s="205" t="str">
        <f>+VLOOKUP(Tabla9[[#This Row],[Cod. Riesgo]],Tabla_Riesgos[[Número]:[Tipo de Riesgo]],6,FALSE)</f>
        <v>Operativo</v>
      </c>
      <c r="D2081" s="119" t="s">
        <v>12</v>
      </c>
      <c r="E2081" s="120" t="s">
        <v>32</v>
      </c>
      <c r="F2081" s="121"/>
      <c r="G2081" s="125" t="s">
        <v>1357</v>
      </c>
      <c r="H2081" s="472" t="s">
        <v>543</v>
      </c>
      <c r="I2081" s="207" t="s">
        <v>486</v>
      </c>
      <c r="J2081" s="207" t="s">
        <v>490</v>
      </c>
      <c r="K2081" s="207" t="s">
        <v>494</v>
      </c>
      <c r="L2081" s="207" t="s">
        <v>498</v>
      </c>
      <c r="M2081" s="207" t="s">
        <v>503</v>
      </c>
      <c r="N2081" s="207" t="s">
        <v>508</v>
      </c>
      <c r="O2081" s="207" t="s">
        <v>512</v>
      </c>
      <c r="P2081" s="123">
        <f t="shared" si="132"/>
        <v>100</v>
      </c>
      <c r="Q2081" s="208" t="str">
        <f t="shared" si="133"/>
        <v>Fuerte</v>
      </c>
      <c r="R2081" s="207" t="s">
        <v>516</v>
      </c>
      <c r="S2081" s="224" t="str">
        <f t="shared" si="134"/>
        <v>FuerteFuerte</v>
      </c>
      <c r="T2081" s="224">
        <f>IFERROR(VLOOKUP(S2081,'Tablas de calculos'!$AU$16:$AV$24,2,FALSE),"")</f>
        <v>1</v>
      </c>
      <c r="U2081" s="208" t="str">
        <f>IFERROR(VLOOKUP(T2081,'Tablas de calculos'!$AV$16:$AY$24,4),"")</f>
        <v>Fuerte</v>
      </c>
      <c r="V2081" s="207" t="s">
        <v>576</v>
      </c>
      <c r="W2081" s="207" t="s">
        <v>578</v>
      </c>
      <c r="X2081" s="123" t="str">
        <f t="shared" si="135"/>
        <v>FuerteNo disminuyeDirectamente</v>
      </c>
      <c r="Y2081" s="208">
        <f>IFERROR(VLOOKUP(X2081,'Tablas de calculos'!$AZ$4:$BE$11,5,FALSE),"")</f>
        <v>0</v>
      </c>
      <c r="Z2081" s="208">
        <f>IFERROR(VLOOKUP(X2081,'Tablas de calculos'!$AZ$4:$BE$11,6,FALSE),"")</f>
        <v>2</v>
      </c>
    </row>
    <row r="2082" spans="1:26" ht="75" x14ac:dyDescent="0.25">
      <c r="A2082" s="232" t="s">
        <v>1314</v>
      </c>
      <c r="B2082" s="61">
        <v>28</v>
      </c>
      <c r="C2082" s="205" t="str">
        <f>+VLOOKUP(Tabla9[[#This Row],[Cod. Riesgo]],Tabla_Riesgos[[Número]:[Tipo de Riesgo]],6,FALSE)</f>
        <v>Estratégico</v>
      </c>
      <c r="D2082" s="119" t="s">
        <v>26</v>
      </c>
      <c r="E2082" s="120" t="s">
        <v>1155</v>
      </c>
      <c r="F2082" s="121"/>
      <c r="G2082" s="125" t="s">
        <v>233</v>
      </c>
      <c r="H2082" s="472"/>
      <c r="I2082" s="207"/>
      <c r="J2082" s="207"/>
      <c r="K2082" s="207"/>
      <c r="L2082" s="207"/>
      <c r="M2082" s="207"/>
      <c r="N2082" s="207"/>
      <c r="O2082" s="207"/>
      <c r="P2082" s="123">
        <f t="shared" si="132"/>
        <v>0</v>
      </c>
      <c r="Q2082" s="208" t="str">
        <f t="shared" si="133"/>
        <v>Debil</v>
      </c>
      <c r="R2082" s="207" t="s">
        <v>516</v>
      </c>
      <c r="S2082" s="224" t="str">
        <f t="shared" si="134"/>
        <v>DebilFuerte</v>
      </c>
      <c r="T2082" s="224">
        <f>IFERROR(VLOOKUP(S2082,'Tablas de calculos'!$AU$16:$AV$24,2,FALSE),"")</f>
        <v>7</v>
      </c>
      <c r="U2082" s="208" t="str">
        <f>IFERROR(VLOOKUP(T2082,'Tablas de calculos'!$AV$16:$AY$24,4),"")</f>
        <v>Débil</v>
      </c>
      <c r="V2082" s="207" t="s">
        <v>576</v>
      </c>
      <c r="W2082" s="207" t="s">
        <v>578</v>
      </c>
      <c r="X2082" s="123" t="str">
        <f t="shared" si="135"/>
        <v>DébilNo disminuyeDirectamente</v>
      </c>
      <c r="Y2082" s="208" t="str">
        <f>IFERROR(VLOOKUP(X2082,'Tablas de calculos'!$AZ$4:$BE$11,5,FALSE),"")</f>
        <v/>
      </c>
      <c r="Z2082" s="208" t="str">
        <f>IFERROR(VLOOKUP(X2082,'Tablas de calculos'!$AZ$4:$BE$11,6,FALSE),"")</f>
        <v/>
      </c>
    </row>
    <row r="2083" spans="1:26" ht="75" x14ac:dyDescent="0.25">
      <c r="A2083" s="232" t="s">
        <v>1314</v>
      </c>
      <c r="B2083" s="61">
        <v>28</v>
      </c>
      <c r="C2083" s="205" t="str">
        <f>+VLOOKUP(Tabla9[[#This Row],[Cod. Riesgo]],Tabla_Riesgos[[Número]:[Tipo de Riesgo]],6,FALSE)</f>
        <v>Estratégico</v>
      </c>
      <c r="D2083" s="119" t="s">
        <v>26</v>
      </c>
      <c r="E2083" s="120" t="s">
        <v>1155</v>
      </c>
      <c r="F2083" s="121"/>
      <c r="G2083" s="125" t="s">
        <v>234</v>
      </c>
      <c r="H2083" s="472"/>
      <c r="I2083" s="207"/>
      <c r="J2083" s="207"/>
      <c r="K2083" s="207"/>
      <c r="L2083" s="207"/>
      <c r="M2083" s="207"/>
      <c r="N2083" s="207"/>
      <c r="O2083" s="207"/>
      <c r="P2083" s="123">
        <f t="shared" si="132"/>
        <v>0</v>
      </c>
      <c r="Q2083" s="208" t="str">
        <f t="shared" si="133"/>
        <v>Debil</v>
      </c>
      <c r="R2083" s="207" t="s">
        <v>516</v>
      </c>
      <c r="S2083" s="224" t="str">
        <f t="shared" si="134"/>
        <v>DebilFuerte</v>
      </c>
      <c r="T2083" s="224">
        <f>IFERROR(VLOOKUP(S2083,'Tablas de calculos'!$AU$16:$AV$24,2,FALSE),"")</f>
        <v>7</v>
      </c>
      <c r="U2083" s="208" t="str">
        <f>IFERROR(VLOOKUP(T2083,'Tablas de calculos'!$AV$16:$AY$24,4),"")</f>
        <v>Débil</v>
      </c>
      <c r="V2083" s="207" t="s">
        <v>576</v>
      </c>
      <c r="W2083" s="207" t="s">
        <v>578</v>
      </c>
      <c r="X2083" s="123" t="str">
        <f t="shared" si="135"/>
        <v>DébilNo disminuyeDirectamente</v>
      </c>
      <c r="Y2083" s="208" t="str">
        <f>IFERROR(VLOOKUP(X2083,'Tablas de calculos'!$AZ$4:$BE$11,5,FALSE),"")</f>
        <v/>
      </c>
      <c r="Z2083" s="208" t="str">
        <f>IFERROR(VLOOKUP(X2083,'Tablas de calculos'!$AZ$4:$BE$11,6,FALSE),"")</f>
        <v/>
      </c>
    </row>
    <row r="2084" spans="1:26" ht="75" x14ac:dyDescent="0.25">
      <c r="A2084" s="232" t="s">
        <v>1314</v>
      </c>
      <c r="B2084" s="61">
        <v>28</v>
      </c>
      <c r="C2084" s="205" t="str">
        <f>+VLOOKUP(Tabla9[[#This Row],[Cod. Riesgo]],Tabla_Riesgos[[Número]:[Tipo de Riesgo]],6,FALSE)</f>
        <v>Estratégico</v>
      </c>
      <c r="D2084" s="119" t="s">
        <v>26</v>
      </c>
      <c r="E2084" s="120" t="s">
        <v>1155</v>
      </c>
      <c r="F2084" s="121"/>
      <c r="G2084" s="125" t="s">
        <v>235</v>
      </c>
      <c r="H2084" s="472"/>
      <c r="I2084" s="207"/>
      <c r="J2084" s="207"/>
      <c r="K2084" s="207"/>
      <c r="L2084" s="207"/>
      <c r="M2084" s="207"/>
      <c r="N2084" s="207"/>
      <c r="O2084" s="207"/>
      <c r="P2084" s="123">
        <f t="shared" si="132"/>
        <v>0</v>
      </c>
      <c r="Q2084" s="208" t="str">
        <f t="shared" si="133"/>
        <v>Debil</v>
      </c>
      <c r="R2084" s="207" t="s">
        <v>516</v>
      </c>
      <c r="S2084" s="224" t="str">
        <f t="shared" si="134"/>
        <v>DebilFuerte</v>
      </c>
      <c r="T2084" s="224">
        <f>IFERROR(VLOOKUP(S2084,'Tablas de calculos'!$AU$16:$AV$24,2,FALSE),"")</f>
        <v>7</v>
      </c>
      <c r="U2084" s="208" t="str">
        <f>IFERROR(VLOOKUP(T2084,'Tablas de calculos'!$AV$16:$AY$24,4),"")</f>
        <v>Débil</v>
      </c>
      <c r="V2084" s="207" t="s">
        <v>576</v>
      </c>
      <c r="W2084" s="207" t="s">
        <v>578</v>
      </c>
      <c r="X2084" s="123" t="str">
        <f t="shared" si="135"/>
        <v>DébilNo disminuyeDirectamente</v>
      </c>
      <c r="Y2084" s="208" t="str">
        <f>IFERROR(VLOOKUP(X2084,'Tablas de calculos'!$AZ$4:$BE$11,5,FALSE),"")</f>
        <v/>
      </c>
      <c r="Z2084" s="208" t="str">
        <f>IFERROR(VLOOKUP(X2084,'Tablas de calculos'!$AZ$4:$BE$11,6,FALSE),"")</f>
        <v/>
      </c>
    </row>
    <row r="2085" spans="1:26" ht="75" x14ac:dyDescent="0.25">
      <c r="A2085" s="232" t="s">
        <v>1314</v>
      </c>
      <c r="B2085" s="61">
        <v>28</v>
      </c>
      <c r="C2085" s="205" t="str">
        <f>+VLOOKUP(Tabla9[[#This Row],[Cod. Riesgo]],Tabla_Riesgos[[Número]:[Tipo de Riesgo]],6,FALSE)</f>
        <v>Estratégico</v>
      </c>
      <c r="D2085" s="119" t="s">
        <v>26</v>
      </c>
      <c r="E2085" s="120" t="s">
        <v>1155</v>
      </c>
      <c r="F2085" s="121"/>
      <c r="G2085" s="125" t="s">
        <v>236</v>
      </c>
      <c r="H2085" s="472"/>
      <c r="I2085" s="207"/>
      <c r="J2085" s="207"/>
      <c r="K2085" s="207"/>
      <c r="L2085" s="207"/>
      <c r="M2085" s="207"/>
      <c r="N2085" s="207"/>
      <c r="O2085" s="207"/>
      <c r="P2085" s="123">
        <f t="shared" si="132"/>
        <v>0</v>
      </c>
      <c r="Q2085" s="208" t="str">
        <f t="shared" si="133"/>
        <v>Debil</v>
      </c>
      <c r="R2085" s="207" t="s">
        <v>516</v>
      </c>
      <c r="S2085" s="224" t="str">
        <f t="shared" si="134"/>
        <v>DebilFuerte</v>
      </c>
      <c r="T2085" s="224">
        <f>IFERROR(VLOOKUP(S2085,'Tablas de calculos'!$AU$16:$AV$24,2,FALSE),"")</f>
        <v>7</v>
      </c>
      <c r="U2085" s="208" t="str">
        <f>IFERROR(VLOOKUP(T2085,'Tablas de calculos'!$AV$16:$AY$24,4),"")</f>
        <v>Débil</v>
      </c>
      <c r="V2085" s="207" t="s">
        <v>576</v>
      </c>
      <c r="W2085" s="207" t="s">
        <v>578</v>
      </c>
      <c r="X2085" s="123" t="str">
        <f t="shared" si="135"/>
        <v>DébilNo disminuyeDirectamente</v>
      </c>
      <c r="Y2085" s="208" t="str">
        <f>IFERROR(VLOOKUP(X2085,'Tablas de calculos'!$AZ$4:$BE$11,5,FALSE),"")</f>
        <v/>
      </c>
      <c r="Z2085" s="208" t="str">
        <f>IFERROR(VLOOKUP(X2085,'Tablas de calculos'!$AZ$4:$BE$11,6,FALSE),"")</f>
        <v/>
      </c>
    </row>
    <row r="2086" spans="1:26" ht="60" x14ac:dyDescent="0.25">
      <c r="A2086" s="232" t="s">
        <v>1314</v>
      </c>
      <c r="B2086" s="61">
        <v>30</v>
      </c>
      <c r="C2086" s="205" t="str">
        <f>+VLOOKUP(Tabla9[[#This Row],[Cod. Riesgo]],Tabla_Riesgos[[Número]:[Tipo de Riesgo]],6,FALSE)</f>
        <v>Operativo</v>
      </c>
      <c r="D2086" s="119" t="s">
        <v>35</v>
      </c>
      <c r="E2086" s="120" t="s">
        <v>36</v>
      </c>
      <c r="F2086" s="121"/>
      <c r="G2086" s="125" t="s">
        <v>237</v>
      </c>
      <c r="H2086" s="472"/>
      <c r="I2086" s="207"/>
      <c r="J2086" s="207"/>
      <c r="K2086" s="207"/>
      <c r="L2086" s="207"/>
      <c r="M2086" s="207"/>
      <c r="N2086" s="207"/>
      <c r="O2086" s="207"/>
      <c r="P2086" s="123">
        <f t="shared" si="132"/>
        <v>0</v>
      </c>
      <c r="Q2086" s="208" t="str">
        <f t="shared" si="133"/>
        <v>Debil</v>
      </c>
      <c r="R2086" s="207" t="s">
        <v>516</v>
      </c>
      <c r="S2086" s="224" t="str">
        <f t="shared" si="134"/>
        <v>DebilFuerte</v>
      </c>
      <c r="T2086" s="224">
        <f>IFERROR(VLOOKUP(S2086,'Tablas de calculos'!$AU$16:$AV$24,2,FALSE),"")</f>
        <v>7</v>
      </c>
      <c r="U2086" s="208" t="str">
        <f>IFERROR(VLOOKUP(T2086,'Tablas de calculos'!$AV$16:$AY$24,4),"")</f>
        <v>Débil</v>
      </c>
      <c r="V2086" s="207" t="s">
        <v>576</v>
      </c>
      <c r="W2086" s="207" t="s">
        <v>578</v>
      </c>
      <c r="X2086" s="123" t="str">
        <f t="shared" si="135"/>
        <v>DébilNo disminuyeDirectamente</v>
      </c>
      <c r="Y2086" s="208" t="str">
        <f>IFERROR(VLOOKUP(X2086,'Tablas de calculos'!$AZ$4:$BE$11,5,FALSE),"")</f>
        <v/>
      </c>
      <c r="Z2086" s="208" t="str">
        <f>IFERROR(VLOOKUP(X2086,'Tablas de calculos'!$AZ$4:$BE$11,6,FALSE),"")</f>
        <v/>
      </c>
    </row>
    <row r="2087" spans="1:26" ht="60" x14ac:dyDescent="0.25">
      <c r="A2087" s="232" t="s">
        <v>1314</v>
      </c>
      <c r="B2087" s="61">
        <v>30</v>
      </c>
      <c r="C2087" s="205" t="str">
        <f>+VLOOKUP(Tabla9[[#This Row],[Cod. Riesgo]],Tabla_Riesgos[[Número]:[Tipo de Riesgo]],6,FALSE)</f>
        <v>Operativo</v>
      </c>
      <c r="D2087" s="119" t="s">
        <v>35</v>
      </c>
      <c r="E2087" s="120" t="s">
        <v>36</v>
      </c>
      <c r="F2087" s="121"/>
      <c r="G2087" s="125" t="s">
        <v>238</v>
      </c>
      <c r="H2087" s="472"/>
      <c r="I2087" s="207"/>
      <c r="J2087" s="207"/>
      <c r="K2087" s="207"/>
      <c r="L2087" s="207"/>
      <c r="M2087" s="207"/>
      <c r="N2087" s="207"/>
      <c r="O2087" s="207"/>
      <c r="P2087" s="123">
        <f t="shared" si="132"/>
        <v>0</v>
      </c>
      <c r="Q2087" s="208" t="str">
        <f t="shared" si="133"/>
        <v>Debil</v>
      </c>
      <c r="R2087" s="207" t="s">
        <v>516</v>
      </c>
      <c r="S2087" s="224" t="str">
        <f t="shared" si="134"/>
        <v>DebilFuerte</v>
      </c>
      <c r="T2087" s="224">
        <f>IFERROR(VLOOKUP(S2087,'Tablas de calculos'!$AU$16:$AV$24,2,FALSE),"")</f>
        <v>7</v>
      </c>
      <c r="U2087" s="208" t="str">
        <f>IFERROR(VLOOKUP(T2087,'Tablas de calculos'!$AV$16:$AY$24,4),"")</f>
        <v>Débil</v>
      </c>
      <c r="V2087" s="207" t="s">
        <v>576</v>
      </c>
      <c r="W2087" s="207" t="s">
        <v>578</v>
      </c>
      <c r="X2087" s="123" t="str">
        <f t="shared" si="135"/>
        <v>DébilNo disminuyeDirectamente</v>
      </c>
      <c r="Y2087" s="208" t="str">
        <f>IFERROR(VLOOKUP(X2087,'Tablas de calculos'!$AZ$4:$BE$11,5,FALSE),"")</f>
        <v/>
      </c>
      <c r="Z2087" s="208" t="str">
        <f>IFERROR(VLOOKUP(X2087,'Tablas de calculos'!$AZ$4:$BE$11,6,FALSE),"")</f>
        <v/>
      </c>
    </row>
    <row r="2088" spans="1:26" ht="60" x14ac:dyDescent="0.25">
      <c r="A2088" s="232" t="s">
        <v>1314</v>
      </c>
      <c r="B2088" s="61">
        <v>30</v>
      </c>
      <c r="C2088" s="205" t="str">
        <f>+VLOOKUP(Tabla9[[#This Row],[Cod. Riesgo]],Tabla_Riesgos[[Número]:[Tipo de Riesgo]],6,FALSE)</f>
        <v>Operativo</v>
      </c>
      <c r="D2088" s="119" t="s">
        <v>35</v>
      </c>
      <c r="E2088" s="120" t="s">
        <v>36</v>
      </c>
      <c r="F2088" s="121"/>
      <c r="G2088" s="125" t="s">
        <v>239</v>
      </c>
      <c r="H2088" s="472"/>
      <c r="I2088" s="207"/>
      <c r="J2088" s="207"/>
      <c r="K2088" s="207"/>
      <c r="L2088" s="207"/>
      <c r="M2088" s="207"/>
      <c r="N2088" s="207"/>
      <c r="O2088" s="207"/>
      <c r="P2088" s="123">
        <f t="shared" si="132"/>
        <v>0</v>
      </c>
      <c r="Q2088" s="208" t="str">
        <f t="shared" si="133"/>
        <v>Debil</v>
      </c>
      <c r="R2088" s="207" t="s">
        <v>516</v>
      </c>
      <c r="S2088" s="224" t="str">
        <f t="shared" si="134"/>
        <v>DebilFuerte</v>
      </c>
      <c r="T2088" s="224">
        <f>IFERROR(VLOOKUP(S2088,'Tablas de calculos'!$AU$16:$AV$24,2,FALSE),"")</f>
        <v>7</v>
      </c>
      <c r="U2088" s="208" t="str">
        <f>IFERROR(VLOOKUP(T2088,'Tablas de calculos'!$AV$16:$AY$24,4),"")</f>
        <v>Débil</v>
      </c>
      <c r="V2088" s="207" t="s">
        <v>576</v>
      </c>
      <c r="W2088" s="207" t="s">
        <v>578</v>
      </c>
      <c r="X2088" s="123" t="str">
        <f t="shared" si="135"/>
        <v>DébilNo disminuyeDirectamente</v>
      </c>
      <c r="Y2088" s="208" t="str">
        <f>IFERROR(VLOOKUP(X2088,'Tablas de calculos'!$AZ$4:$BE$11,5,FALSE),"")</f>
        <v/>
      </c>
      <c r="Z2088" s="208" t="str">
        <f>IFERROR(VLOOKUP(X2088,'Tablas de calculos'!$AZ$4:$BE$11,6,FALSE),"")</f>
        <v/>
      </c>
    </row>
    <row r="2089" spans="1:26" ht="60" x14ac:dyDescent="0.25">
      <c r="A2089" s="232" t="s">
        <v>1314</v>
      </c>
      <c r="B2089" s="61">
        <v>30</v>
      </c>
      <c r="C2089" s="205" t="str">
        <f>+VLOOKUP(Tabla9[[#This Row],[Cod. Riesgo]],Tabla_Riesgos[[Número]:[Tipo de Riesgo]],6,FALSE)</f>
        <v>Operativo</v>
      </c>
      <c r="D2089" s="119" t="s">
        <v>35</v>
      </c>
      <c r="E2089" s="120" t="s">
        <v>36</v>
      </c>
      <c r="F2089" s="121"/>
      <c r="G2089" s="125" t="s">
        <v>240</v>
      </c>
      <c r="H2089" s="472"/>
      <c r="I2089" s="207"/>
      <c r="J2089" s="207"/>
      <c r="K2089" s="207"/>
      <c r="L2089" s="207"/>
      <c r="M2089" s="207"/>
      <c r="N2089" s="207"/>
      <c r="O2089" s="207"/>
      <c r="P2089" s="123">
        <f t="shared" si="132"/>
        <v>0</v>
      </c>
      <c r="Q2089" s="208" t="str">
        <f t="shared" si="133"/>
        <v>Debil</v>
      </c>
      <c r="R2089" s="207" t="s">
        <v>516</v>
      </c>
      <c r="S2089" s="224" t="str">
        <f t="shared" si="134"/>
        <v>DebilFuerte</v>
      </c>
      <c r="T2089" s="224">
        <f>IFERROR(VLOOKUP(S2089,'Tablas de calculos'!$AU$16:$AV$24,2,FALSE),"")</f>
        <v>7</v>
      </c>
      <c r="U2089" s="208" t="str">
        <f>IFERROR(VLOOKUP(T2089,'Tablas de calculos'!$AV$16:$AY$24,4),"")</f>
        <v>Débil</v>
      </c>
      <c r="V2089" s="207" t="s">
        <v>576</v>
      </c>
      <c r="W2089" s="207" t="s">
        <v>578</v>
      </c>
      <c r="X2089" s="123" t="str">
        <f t="shared" si="135"/>
        <v>DébilNo disminuyeDirectamente</v>
      </c>
      <c r="Y2089" s="208" t="str">
        <f>IFERROR(VLOOKUP(X2089,'Tablas de calculos'!$AZ$4:$BE$11,5,FALSE),"")</f>
        <v/>
      </c>
      <c r="Z2089" s="208" t="str">
        <f>IFERROR(VLOOKUP(X2089,'Tablas de calculos'!$AZ$4:$BE$11,6,FALSE),"")</f>
        <v/>
      </c>
    </row>
    <row r="2090" spans="1:26" ht="75" x14ac:dyDescent="0.25">
      <c r="A2090" s="232" t="s">
        <v>1314</v>
      </c>
      <c r="B2090" s="61">
        <v>30</v>
      </c>
      <c r="C2090" s="205" t="str">
        <f>+VLOOKUP(Tabla9[[#This Row],[Cod. Riesgo]],Tabla_Riesgos[[Número]:[Tipo de Riesgo]],6,FALSE)</f>
        <v>Operativo</v>
      </c>
      <c r="D2090" s="119" t="s">
        <v>35</v>
      </c>
      <c r="E2090" s="120" t="s">
        <v>36</v>
      </c>
      <c r="F2090" s="121"/>
      <c r="G2090" s="125" t="s">
        <v>241</v>
      </c>
      <c r="H2090" s="472"/>
      <c r="I2090" s="207"/>
      <c r="J2090" s="207"/>
      <c r="K2090" s="207"/>
      <c r="L2090" s="207"/>
      <c r="M2090" s="207"/>
      <c r="N2090" s="207"/>
      <c r="O2090" s="207"/>
      <c r="P2090" s="123">
        <f t="shared" si="132"/>
        <v>0</v>
      </c>
      <c r="Q2090" s="208" t="str">
        <f t="shared" si="133"/>
        <v>Debil</v>
      </c>
      <c r="R2090" s="207" t="s">
        <v>516</v>
      </c>
      <c r="S2090" s="224" t="str">
        <f t="shared" si="134"/>
        <v>DebilFuerte</v>
      </c>
      <c r="T2090" s="224">
        <f>IFERROR(VLOOKUP(S2090,'Tablas de calculos'!$AU$16:$AV$24,2,FALSE),"")</f>
        <v>7</v>
      </c>
      <c r="U2090" s="208" t="str">
        <f>IFERROR(VLOOKUP(T2090,'Tablas de calculos'!$AV$16:$AY$24,4),"")</f>
        <v>Débil</v>
      </c>
      <c r="V2090" s="207" t="s">
        <v>576</v>
      </c>
      <c r="W2090" s="207" t="s">
        <v>578</v>
      </c>
      <c r="X2090" s="123" t="str">
        <f t="shared" si="135"/>
        <v>DébilNo disminuyeDirectamente</v>
      </c>
      <c r="Y2090" s="208" t="str">
        <f>IFERROR(VLOOKUP(X2090,'Tablas de calculos'!$AZ$4:$BE$11,5,FALSE),"")</f>
        <v/>
      </c>
      <c r="Z2090" s="208" t="str">
        <f>IFERROR(VLOOKUP(X2090,'Tablas de calculos'!$AZ$4:$BE$11,6,FALSE),"")</f>
        <v/>
      </c>
    </row>
    <row r="2091" spans="1:26" ht="60" x14ac:dyDescent="0.25">
      <c r="A2091" s="232" t="s">
        <v>1314</v>
      </c>
      <c r="B2091" s="61">
        <v>30</v>
      </c>
      <c r="C2091" s="205" t="str">
        <f>+VLOOKUP(Tabla9[[#This Row],[Cod. Riesgo]],Tabla_Riesgos[[Número]:[Tipo de Riesgo]],6,FALSE)</f>
        <v>Operativo</v>
      </c>
      <c r="D2091" s="119" t="s">
        <v>35</v>
      </c>
      <c r="E2091" s="120" t="s">
        <v>36</v>
      </c>
      <c r="F2091" s="121"/>
      <c r="G2091" s="125" t="s">
        <v>242</v>
      </c>
      <c r="H2091" s="472"/>
      <c r="I2091" s="207"/>
      <c r="J2091" s="207"/>
      <c r="K2091" s="207"/>
      <c r="L2091" s="207"/>
      <c r="M2091" s="207"/>
      <c r="N2091" s="207"/>
      <c r="O2091" s="207"/>
      <c r="P2091" s="123">
        <f t="shared" si="132"/>
        <v>0</v>
      </c>
      <c r="Q2091" s="208" t="str">
        <f t="shared" si="133"/>
        <v>Debil</v>
      </c>
      <c r="R2091" s="207" t="s">
        <v>516</v>
      </c>
      <c r="S2091" s="224" t="str">
        <f t="shared" si="134"/>
        <v>DebilFuerte</v>
      </c>
      <c r="T2091" s="224">
        <f>IFERROR(VLOOKUP(S2091,'Tablas de calculos'!$AU$16:$AV$24,2,FALSE),"")</f>
        <v>7</v>
      </c>
      <c r="U2091" s="208" t="str">
        <f>IFERROR(VLOOKUP(T2091,'Tablas de calculos'!$AV$16:$AY$24,4),"")</f>
        <v>Débil</v>
      </c>
      <c r="V2091" s="207" t="s">
        <v>576</v>
      </c>
      <c r="W2091" s="207" t="s">
        <v>578</v>
      </c>
      <c r="X2091" s="123" t="str">
        <f t="shared" si="135"/>
        <v>DébilNo disminuyeDirectamente</v>
      </c>
      <c r="Y2091" s="208" t="str">
        <f>IFERROR(VLOOKUP(X2091,'Tablas de calculos'!$AZ$4:$BE$11,5,FALSE),"")</f>
        <v/>
      </c>
      <c r="Z2091" s="208" t="str">
        <f>IFERROR(VLOOKUP(X2091,'Tablas de calculos'!$AZ$4:$BE$11,6,FALSE),"")</f>
        <v/>
      </c>
    </row>
    <row r="2092" spans="1:26" ht="60" x14ac:dyDescent="0.25">
      <c r="A2092" s="232" t="s">
        <v>1314</v>
      </c>
      <c r="B2092" s="61">
        <v>30</v>
      </c>
      <c r="C2092" s="205" t="str">
        <f>+VLOOKUP(Tabla9[[#This Row],[Cod. Riesgo]],Tabla_Riesgos[[Número]:[Tipo de Riesgo]],6,FALSE)</f>
        <v>Operativo</v>
      </c>
      <c r="D2092" s="119" t="s">
        <v>35</v>
      </c>
      <c r="E2092" s="120" t="s">
        <v>36</v>
      </c>
      <c r="F2092" s="121"/>
      <c r="G2092" s="125" t="s">
        <v>243</v>
      </c>
      <c r="H2092" s="472"/>
      <c r="I2092" s="207"/>
      <c r="J2092" s="207"/>
      <c r="K2092" s="207"/>
      <c r="L2092" s="207"/>
      <c r="M2092" s="207"/>
      <c r="N2092" s="207"/>
      <c r="O2092" s="207"/>
      <c r="P2092" s="123">
        <f t="shared" si="132"/>
        <v>0</v>
      </c>
      <c r="Q2092" s="208" t="str">
        <f t="shared" si="133"/>
        <v>Debil</v>
      </c>
      <c r="R2092" s="207" t="s">
        <v>516</v>
      </c>
      <c r="S2092" s="224" t="str">
        <f t="shared" si="134"/>
        <v>DebilFuerte</v>
      </c>
      <c r="T2092" s="224">
        <f>IFERROR(VLOOKUP(S2092,'Tablas de calculos'!$AU$16:$AV$24,2,FALSE),"")</f>
        <v>7</v>
      </c>
      <c r="U2092" s="208" t="str">
        <f>IFERROR(VLOOKUP(T2092,'Tablas de calculos'!$AV$16:$AY$24,4),"")</f>
        <v>Débil</v>
      </c>
      <c r="V2092" s="207" t="s">
        <v>576</v>
      </c>
      <c r="W2092" s="207" t="s">
        <v>578</v>
      </c>
      <c r="X2092" s="123" t="str">
        <f t="shared" si="135"/>
        <v>DébilNo disminuyeDirectamente</v>
      </c>
      <c r="Y2092" s="208" t="str">
        <f>IFERROR(VLOOKUP(X2092,'Tablas de calculos'!$AZ$4:$BE$11,5,FALSE),"")</f>
        <v/>
      </c>
      <c r="Z2092" s="208" t="str">
        <f>IFERROR(VLOOKUP(X2092,'Tablas de calculos'!$AZ$4:$BE$11,6,FALSE),"")</f>
        <v/>
      </c>
    </row>
    <row r="2093" spans="1:26" ht="60" x14ac:dyDescent="0.25">
      <c r="A2093" s="232" t="s">
        <v>1314</v>
      </c>
      <c r="B2093" s="61">
        <v>30</v>
      </c>
      <c r="C2093" s="205" t="str">
        <f>+VLOOKUP(Tabla9[[#This Row],[Cod. Riesgo]],Tabla_Riesgos[[Número]:[Tipo de Riesgo]],6,FALSE)</f>
        <v>Operativo</v>
      </c>
      <c r="D2093" s="119" t="s">
        <v>35</v>
      </c>
      <c r="E2093" s="120" t="s">
        <v>36</v>
      </c>
      <c r="F2093" s="121"/>
      <c r="G2093" s="125" t="s">
        <v>244</v>
      </c>
      <c r="H2093" s="472"/>
      <c r="I2093" s="207"/>
      <c r="J2093" s="207"/>
      <c r="K2093" s="207"/>
      <c r="L2093" s="207"/>
      <c r="M2093" s="207"/>
      <c r="N2093" s="207"/>
      <c r="O2093" s="207"/>
      <c r="P2093" s="123">
        <f t="shared" si="132"/>
        <v>0</v>
      </c>
      <c r="Q2093" s="208" t="str">
        <f t="shared" si="133"/>
        <v>Debil</v>
      </c>
      <c r="R2093" s="207" t="s">
        <v>516</v>
      </c>
      <c r="S2093" s="224" t="str">
        <f t="shared" si="134"/>
        <v>DebilFuerte</v>
      </c>
      <c r="T2093" s="224">
        <f>IFERROR(VLOOKUP(S2093,'Tablas de calculos'!$AU$16:$AV$24,2,FALSE),"")</f>
        <v>7</v>
      </c>
      <c r="U2093" s="208" t="str">
        <f>IFERROR(VLOOKUP(T2093,'Tablas de calculos'!$AV$16:$AY$24,4),"")</f>
        <v>Débil</v>
      </c>
      <c r="V2093" s="207" t="s">
        <v>576</v>
      </c>
      <c r="W2093" s="207" t="s">
        <v>578</v>
      </c>
      <c r="X2093" s="123" t="str">
        <f t="shared" si="135"/>
        <v>DébilNo disminuyeDirectamente</v>
      </c>
      <c r="Y2093" s="208" t="str">
        <f>IFERROR(VLOOKUP(X2093,'Tablas de calculos'!$AZ$4:$BE$11,5,FALSE),"")</f>
        <v/>
      </c>
      <c r="Z2093" s="208" t="str">
        <f>IFERROR(VLOOKUP(X2093,'Tablas de calculos'!$AZ$4:$BE$11,6,FALSE),"")</f>
        <v/>
      </c>
    </row>
    <row r="2094" spans="1:26" ht="75" x14ac:dyDescent="0.25">
      <c r="A2094" s="232" t="s">
        <v>1314</v>
      </c>
      <c r="B2094" s="61">
        <v>31</v>
      </c>
      <c r="C2094" s="205" t="str">
        <f>+VLOOKUP(Tabla9[[#This Row],[Cod. Riesgo]],Tabla_Riesgos[[Número]:[Tipo de Riesgo]],6,FALSE)</f>
        <v>Estratégico</v>
      </c>
      <c r="D2094" s="119" t="s">
        <v>35</v>
      </c>
      <c r="E2094" s="120" t="s">
        <v>734</v>
      </c>
      <c r="F2094" s="121"/>
      <c r="G2094" s="125" t="s">
        <v>245</v>
      </c>
      <c r="H2094" s="472" t="s">
        <v>544</v>
      </c>
      <c r="I2094" s="207" t="s">
        <v>486</v>
      </c>
      <c r="J2094" s="207" t="s">
        <v>490</v>
      </c>
      <c r="K2094" s="207" t="s">
        <v>494</v>
      </c>
      <c r="L2094" s="207" t="s">
        <v>498</v>
      </c>
      <c r="M2094" s="207" t="s">
        <v>503</v>
      </c>
      <c r="N2094" s="207" t="s">
        <v>508</v>
      </c>
      <c r="O2094" s="207" t="s">
        <v>512</v>
      </c>
      <c r="P2094" s="123">
        <f t="shared" si="132"/>
        <v>100</v>
      </c>
      <c r="Q2094" s="208" t="str">
        <f t="shared" si="133"/>
        <v>Fuerte</v>
      </c>
      <c r="R2094" s="207" t="s">
        <v>516</v>
      </c>
      <c r="S2094" s="224" t="str">
        <f t="shared" si="134"/>
        <v>FuerteFuerte</v>
      </c>
      <c r="T2094" s="224">
        <f>IFERROR(VLOOKUP(S2094,'Tablas de calculos'!$AU$16:$AV$24,2,FALSE),"")</f>
        <v>1</v>
      </c>
      <c r="U2094" s="208" t="str">
        <f>IFERROR(VLOOKUP(T2094,'Tablas de calculos'!$AV$16:$AY$24,4),"")</f>
        <v>Fuerte</v>
      </c>
      <c r="V2094" s="207" t="s">
        <v>576</v>
      </c>
      <c r="W2094" s="207" t="s">
        <v>578</v>
      </c>
      <c r="X2094" s="123" t="str">
        <f t="shared" si="135"/>
        <v>FuerteNo disminuyeDirectamente</v>
      </c>
      <c r="Y2094" s="208">
        <f>IFERROR(VLOOKUP(X2094,'Tablas de calculos'!$AZ$4:$BE$11,5,FALSE),"")</f>
        <v>0</v>
      </c>
      <c r="Z2094" s="208">
        <f>IFERROR(VLOOKUP(X2094,'Tablas de calculos'!$AZ$4:$BE$11,6,FALSE),"")</f>
        <v>2</v>
      </c>
    </row>
    <row r="2095" spans="1:26" ht="75" x14ac:dyDescent="0.25">
      <c r="A2095" s="232" t="s">
        <v>1314</v>
      </c>
      <c r="B2095" s="61">
        <v>31</v>
      </c>
      <c r="C2095" s="205" t="str">
        <f>+VLOOKUP(Tabla9[[#This Row],[Cod. Riesgo]],Tabla_Riesgos[[Número]:[Tipo de Riesgo]],6,FALSE)</f>
        <v>Estratégico</v>
      </c>
      <c r="D2095" s="119" t="s">
        <v>35</v>
      </c>
      <c r="E2095" s="120" t="s">
        <v>734</v>
      </c>
      <c r="F2095" s="121"/>
      <c r="G2095" s="125" t="s">
        <v>1358</v>
      </c>
      <c r="H2095" s="472"/>
      <c r="I2095" s="207"/>
      <c r="J2095" s="207"/>
      <c r="K2095" s="207"/>
      <c r="L2095" s="207"/>
      <c r="M2095" s="207"/>
      <c r="N2095" s="207"/>
      <c r="O2095" s="207"/>
      <c r="P2095" s="123">
        <f t="shared" si="132"/>
        <v>0</v>
      </c>
      <c r="Q2095" s="208" t="str">
        <f t="shared" si="133"/>
        <v>Debil</v>
      </c>
      <c r="R2095" s="207" t="s">
        <v>516</v>
      </c>
      <c r="S2095" s="224" t="str">
        <f t="shared" si="134"/>
        <v>DebilFuerte</v>
      </c>
      <c r="T2095" s="224">
        <f>IFERROR(VLOOKUP(S2095,'Tablas de calculos'!$AU$16:$AV$24,2,FALSE),"")</f>
        <v>7</v>
      </c>
      <c r="U2095" s="208" t="str">
        <f>IFERROR(VLOOKUP(T2095,'Tablas de calculos'!$AV$16:$AY$24,4),"")</f>
        <v>Débil</v>
      </c>
      <c r="V2095" s="207" t="s">
        <v>576</v>
      </c>
      <c r="W2095" s="207" t="s">
        <v>578</v>
      </c>
      <c r="X2095" s="123" t="str">
        <f t="shared" si="135"/>
        <v>DébilNo disminuyeDirectamente</v>
      </c>
      <c r="Y2095" s="208" t="str">
        <f>IFERROR(VLOOKUP(X2095,'Tablas de calculos'!$AZ$4:$BE$11,5,FALSE),"")</f>
        <v/>
      </c>
      <c r="Z2095" s="208" t="str">
        <f>IFERROR(VLOOKUP(X2095,'Tablas de calculos'!$AZ$4:$BE$11,6,FALSE),"")</f>
        <v/>
      </c>
    </row>
    <row r="2096" spans="1:26" ht="90" x14ac:dyDescent="0.25">
      <c r="A2096" s="232" t="s">
        <v>1314</v>
      </c>
      <c r="B2096" s="61">
        <v>31</v>
      </c>
      <c r="C2096" s="205" t="str">
        <f>+VLOOKUP(Tabla9[[#This Row],[Cod. Riesgo]],Tabla_Riesgos[[Número]:[Tipo de Riesgo]],6,FALSE)</f>
        <v>Estratégico</v>
      </c>
      <c r="D2096" s="119" t="s">
        <v>35</v>
      </c>
      <c r="E2096" s="120" t="s">
        <v>734</v>
      </c>
      <c r="F2096" s="121"/>
      <c r="G2096" s="125" t="s">
        <v>247</v>
      </c>
      <c r="H2096" s="472" t="s">
        <v>543</v>
      </c>
      <c r="I2096" s="207" t="s">
        <v>486</v>
      </c>
      <c r="J2096" s="207" t="s">
        <v>490</v>
      </c>
      <c r="K2096" s="207" t="s">
        <v>494</v>
      </c>
      <c r="L2096" s="207" t="s">
        <v>498</v>
      </c>
      <c r="M2096" s="207" t="s">
        <v>503</v>
      </c>
      <c r="N2096" s="207" t="s">
        <v>508</v>
      </c>
      <c r="O2096" s="207" t="s">
        <v>512</v>
      </c>
      <c r="P2096" s="123">
        <f t="shared" si="132"/>
        <v>100</v>
      </c>
      <c r="Q2096" s="208" t="str">
        <f t="shared" si="133"/>
        <v>Fuerte</v>
      </c>
      <c r="R2096" s="207" t="s">
        <v>516</v>
      </c>
      <c r="S2096" s="224" t="str">
        <f t="shared" si="134"/>
        <v>FuerteFuerte</v>
      </c>
      <c r="T2096" s="224">
        <f>IFERROR(VLOOKUP(S2096,'Tablas de calculos'!$AU$16:$AV$24,2,FALSE),"")</f>
        <v>1</v>
      </c>
      <c r="U2096" s="208" t="str">
        <f>IFERROR(VLOOKUP(T2096,'Tablas de calculos'!$AV$16:$AY$24,4),"")</f>
        <v>Fuerte</v>
      </c>
      <c r="V2096" s="207" t="s">
        <v>576</v>
      </c>
      <c r="W2096" s="207" t="s">
        <v>578</v>
      </c>
      <c r="X2096" s="123" t="str">
        <f t="shared" si="135"/>
        <v>FuerteNo disminuyeDirectamente</v>
      </c>
      <c r="Y2096" s="208">
        <f>IFERROR(VLOOKUP(X2096,'Tablas de calculos'!$AZ$4:$BE$11,5,FALSE),"")</f>
        <v>0</v>
      </c>
      <c r="Z2096" s="208">
        <f>IFERROR(VLOOKUP(X2096,'Tablas de calculos'!$AZ$4:$BE$11,6,FALSE),"")</f>
        <v>2</v>
      </c>
    </row>
    <row r="2097" spans="1:26" ht="75" x14ac:dyDescent="0.25">
      <c r="A2097" s="232" t="s">
        <v>1314</v>
      </c>
      <c r="B2097" s="61">
        <v>31</v>
      </c>
      <c r="C2097" s="205" t="str">
        <f>+VLOOKUP(Tabla9[[#This Row],[Cod. Riesgo]],Tabla_Riesgos[[Número]:[Tipo de Riesgo]],6,FALSE)</f>
        <v>Estratégico</v>
      </c>
      <c r="D2097" s="119" t="s">
        <v>35</v>
      </c>
      <c r="E2097" s="120" t="s">
        <v>734</v>
      </c>
      <c r="F2097" s="121"/>
      <c r="G2097" s="125" t="s">
        <v>248</v>
      </c>
      <c r="H2097" s="472" t="s">
        <v>543</v>
      </c>
      <c r="I2097" s="207" t="s">
        <v>486</v>
      </c>
      <c r="J2097" s="207" t="s">
        <v>490</v>
      </c>
      <c r="K2097" s="207" t="s">
        <v>494</v>
      </c>
      <c r="L2097" s="207" t="s">
        <v>498</v>
      </c>
      <c r="M2097" s="207" t="s">
        <v>503</v>
      </c>
      <c r="N2097" s="207" t="s">
        <v>508</v>
      </c>
      <c r="O2097" s="207" t="s">
        <v>512</v>
      </c>
      <c r="P2097" s="123">
        <f t="shared" si="132"/>
        <v>100</v>
      </c>
      <c r="Q2097" s="208" t="str">
        <f t="shared" si="133"/>
        <v>Fuerte</v>
      </c>
      <c r="R2097" s="207" t="s">
        <v>516</v>
      </c>
      <c r="S2097" s="224" t="str">
        <f t="shared" si="134"/>
        <v>FuerteFuerte</v>
      </c>
      <c r="T2097" s="224">
        <f>IFERROR(VLOOKUP(S2097,'Tablas de calculos'!$AU$16:$AV$24,2,FALSE),"")</f>
        <v>1</v>
      </c>
      <c r="U2097" s="208" t="str">
        <f>IFERROR(VLOOKUP(T2097,'Tablas de calculos'!$AV$16:$AY$24,4),"")</f>
        <v>Fuerte</v>
      </c>
      <c r="V2097" s="207" t="s">
        <v>576</v>
      </c>
      <c r="W2097" s="207" t="s">
        <v>578</v>
      </c>
      <c r="X2097" s="123" t="str">
        <f t="shared" si="135"/>
        <v>FuerteNo disminuyeDirectamente</v>
      </c>
      <c r="Y2097" s="208">
        <f>IFERROR(VLOOKUP(X2097,'Tablas de calculos'!$AZ$4:$BE$11,5,FALSE),"")</f>
        <v>0</v>
      </c>
      <c r="Z2097" s="208">
        <f>IFERROR(VLOOKUP(X2097,'Tablas de calculos'!$AZ$4:$BE$11,6,FALSE),"")</f>
        <v>2</v>
      </c>
    </row>
    <row r="2098" spans="1:26" ht="75" x14ac:dyDescent="0.25">
      <c r="A2098" s="232" t="s">
        <v>1314</v>
      </c>
      <c r="B2098" s="61">
        <v>31</v>
      </c>
      <c r="C2098" s="205" t="str">
        <f>+VLOOKUP(Tabla9[[#This Row],[Cod. Riesgo]],Tabla_Riesgos[[Número]:[Tipo de Riesgo]],6,FALSE)</f>
        <v>Estratégico</v>
      </c>
      <c r="D2098" s="119" t="s">
        <v>35</v>
      </c>
      <c r="E2098" s="120" t="s">
        <v>734</v>
      </c>
      <c r="F2098" s="121"/>
      <c r="G2098" s="125" t="s">
        <v>249</v>
      </c>
      <c r="H2098" s="472" t="s">
        <v>544</v>
      </c>
      <c r="I2098" s="207" t="s">
        <v>486</v>
      </c>
      <c r="J2098" s="207" t="s">
        <v>490</v>
      </c>
      <c r="K2098" s="207" t="s">
        <v>494</v>
      </c>
      <c r="L2098" s="207" t="s">
        <v>498</v>
      </c>
      <c r="M2098" s="207" t="s">
        <v>503</v>
      </c>
      <c r="N2098" s="207" t="s">
        <v>508</v>
      </c>
      <c r="O2098" s="207" t="s">
        <v>512</v>
      </c>
      <c r="P2098" s="123">
        <f t="shared" si="132"/>
        <v>100</v>
      </c>
      <c r="Q2098" s="208" t="str">
        <f t="shared" si="133"/>
        <v>Fuerte</v>
      </c>
      <c r="R2098" s="207" t="s">
        <v>516</v>
      </c>
      <c r="S2098" s="224" t="str">
        <f t="shared" si="134"/>
        <v>FuerteFuerte</v>
      </c>
      <c r="T2098" s="224">
        <f>IFERROR(VLOOKUP(S2098,'Tablas de calculos'!$AU$16:$AV$24,2,FALSE),"")</f>
        <v>1</v>
      </c>
      <c r="U2098" s="208" t="str">
        <f>IFERROR(VLOOKUP(T2098,'Tablas de calculos'!$AV$16:$AY$24,4),"")</f>
        <v>Fuerte</v>
      </c>
      <c r="V2098" s="207" t="s">
        <v>576</v>
      </c>
      <c r="W2098" s="207" t="s">
        <v>578</v>
      </c>
      <c r="X2098" s="123" t="str">
        <f t="shared" si="135"/>
        <v>FuerteNo disminuyeDirectamente</v>
      </c>
      <c r="Y2098" s="208">
        <f>IFERROR(VLOOKUP(X2098,'Tablas de calculos'!$AZ$4:$BE$11,5,FALSE),"")</f>
        <v>0</v>
      </c>
      <c r="Z2098" s="208">
        <f>IFERROR(VLOOKUP(X2098,'Tablas de calculos'!$AZ$4:$BE$11,6,FALSE),"")</f>
        <v>2</v>
      </c>
    </row>
    <row r="2099" spans="1:26" ht="75" x14ac:dyDescent="0.25">
      <c r="A2099" s="232" t="s">
        <v>1314</v>
      </c>
      <c r="B2099" s="61">
        <v>33</v>
      </c>
      <c r="C2099" s="205" t="str">
        <f>+VLOOKUP(Tabla9[[#This Row],[Cod. Riesgo]],Tabla_Riesgos[[Número]:[Tipo de Riesgo]],6,FALSE)</f>
        <v>Estratégico</v>
      </c>
      <c r="D2099" s="119" t="s">
        <v>38</v>
      </c>
      <c r="E2099" s="120" t="s">
        <v>39</v>
      </c>
      <c r="F2099" s="121"/>
      <c r="G2099" s="125" t="s">
        <v>250</v>
      </c>
      <c r="H2099" s="472"/>
      <c r="I2099" s="207"/>
      <c r="J2099" s="207"/>
      <c r="K2099" s="207"/>
      <c r="L2099" s="207"/>
      <c r="M2099" s="207"/>
      <c r="N2099" s="207"/>
      <c r="O2099" s="207"/>
      <c r="P2099" s="123">
        <f t="shared" si="132"/>
        <v>0</v>
      </c>
      <c r="Q2099" s="208" t="str">
        <f t="shared" si="133"/>
        <v>Debil</v>
      </c>
      <c r="R2099" s="207" t="s">
        <v>516</v>
      </c>
      <c r="S2099" s="224" t="str">
        <f t="shared" si="134"/>
        <v>DebilFuerte</v>
      </c>
      <c r="T2099" s="224">
        <f>IFERROR(VLOOKUP(S2099,'Tablas de calculos'!$AU$16:$AV$24,2,FALSE),"")</f>
        <v>7</v>
      </c>
      <c r="U2099" s="208" t="str">
        <f>IFERROR(VLOOKUP(T2099,'Tablas de calculos'!$AV$16:$AY$24,4),"")</f>
        <v>Débil</v>
      </c>
      <c r="V2099" s="207" t="s">
        <v>576</v>
      </c>
      <c r="W2099" s="207" t="s">
        <v>578</v>
      </c>
      <c r="X2099" s="123" t="str">
        <f t="shared" si="135"/>
        <v>DébilNo disminuyeDirectamente</v>
      </c>
      <c r="Y2099" s="208" t="str">
        <f>IFERROR(VLOOKUP(X2099,'Tablas de calculos'!$AZ$4:$BE$11,5,FALSE),"")</f>
        <v/>
      </c>
      <c r="Z2099" s="208" t="str">
        <f>IFERROR(VLOOKUP(X2099,'Tablas de calculos'!$AZ$4:$BE$11,6,FALSE),"")</f>
        <v/>
      </c>
    </row>
    <row r="2100" spans="1:26" ht="45" x14ac:dyDescent="0.25">
      <c r="A2100" s="232" t="s">
        <v>1314</v>
      </c>
      <c r="B2100" s="61">
        <v>33</v>
      </c>
      <c r="C2100" s="205" t="str">
        <f>+VLOOKUP(Tabla9[[#This Row],[Cod. Riesgo]],Tabla_Riesgos[[Número]:[Tipo de Riesgo]],6,FALSE)</f>
        <v>Estratégico</v>
      </c>
      <c r="D2100" s="119" t="s">
        <v>38</v>
      </c>
      <c r="E2100" s="120" t="s">
        <v>39</v>
      </c>
      <c r="F2100" s="121"/>
      <c r="G2100" s="125" t="s">
        <v>251</v>
      </c>
      <c r="H2100" s="472"/>
      <c r="I2100" s="207"/>
      <c r="J2100" s="207"/>
      <c r="K2100" s="207"/>
      <c r="L2100" s="207"/>
      <c r="M2100" s="207"/>
      <c r="N2100" s="207"/>
      <c r="O2100" s="207"/>
      <c r="P2100" s="123">
        <f t="shared" si="132"/>
        <v>0</v>
      </c>
      <c r="Q2100" s="208" t="str">
        <f t="shared" si="133"/>
        <v>Debil</v>
      </c>
      <c r="R2100" s="207" t="s">
        <v>516</v>
      </c>
      <c r="S2100" s="224" t="str">
        <f t="shared" si="134"/>
        <v>DebilFuerte</v>
      </c>
      <c r="T2100" s="224">
        <f>IFERROR(VLOOKUP(S2100,'Tablas de calculos'!$AU$16:$AV$24,2,FALSE),"")</f>
        <v>7</v>
      </c>
      <c r="U2100" s="208" t="str">
        <f>IFERROR(VLOOKUP(T2100,'Tablas de calculos'!$AV$16:$AY$24,4),"")</f>
        <v>Débil</v>
      </c>
      <c r="V2100" s="207" t="s">
        <v>576</v>
      </c>
      <c r="W2100" s="207" t="s">
        <v>578</v>
      </c>
      <c r="X2100" s="123" t="str">
        <f t="shared" si="135"/>
        <v>DébilNo disminuyeDirectamente</v>
      </c>
      <c r="Y2100" s="208" t="str">
        <f>IFERROR(VLOOKUP(X2100,'Tablas de calculos'!$AZ$4:$BE$11,5,FALSE),"")</f>
        <v/>
      </c>
      <c r="Z2100" s="208" t="str">
        <f>IFERROR(VLOOKUP(X2100,'Tablas de calculos'!$AZ$4:$BE$11,6,FALSE),"")</f>
        <v/>
      </c>
    </row>
    <row r="2101" spans="1:26" ht="30" x14ac:dyDescent="0.25">
      <c r="A2101" s="232" t="s">
        <v>1314</v>
      </c>
      <c r="B2101" s="61">
        <v>33</v>
      </c>
      <c r="C2101" s="205" t="str">
        <f>+VLOOKUP(Tabla9[[#This Row],[Cod. Riesgo]],Tabla_Riesgos[[Número]:[Tipo de Riesgo]],6,FALSE)</f>
        <v>Estratégico</v>
      </c>
      <c r="D2101" s="119" t="s">
        <v>38</v>
      </c>
      <c r="E2101" s="120" t="s">
        <v>39</v>
      </c>
      <c r="F2101" s="121"/>
      <c r="G2101" s="125" t="s">
        <v>252</v>
      </c>
      <c r="H2101" s="472"/>
      <c r="I2101" s="207"/>
      <c r="J2101" s="207"/>
      <c r="K2101" s="207"/>
      <c r="L2101" s="207"/>
      <c r="M2101" s="207"/>
      <c r="N2101" s="207"/>
      <c r="O2101" s="207"/>
      <c r="P2101" s="123">
        <f t="shared" si="132"/>
        <v>0</v>
      </c>
      <c r="Q2101" s="208" t="str">
        <f t="shared" si="133"/>
        <v>Debil</v>
      </c>
      <c r="R2101" s="207" t="s">
        <v>516</v>
      </c>
      <c r="S2101" s="224" t="str">
        <f t="shared" si="134"/>
        <v>DebilFuerte</v>
      </c>
      <c r="T2101" s="224">
        <f>IFERROR(VLOOKUP(S2101,'Tablas de calculos'!$AU$16:$AV$24,2,FALSE),"")</f>
        <v>7</v>
      </c>
      <c r="U2101" s="208" t="str">
        <f>IFERROR(VLOOKUP(T2101,'Tablas de calculos'!$AV$16:$AY$24,4),"")</f>
        <v>Débil</v>
      </c>
      <c r="V2101" s="207" t="s">
        <v>576</v>
      </c>
      <c r="W2101" s="207" t="s">
        <v>578</v>
      </c>
      <c r="X2101" s="123" t="str">
        <f t="shared" si="135"/>
        <v>DébilNo disminuyeDirectamente</v>
      </c>
      <c r="Y2101" s="208" t="str">
        <f>IFERROR(VLOOKUP(X2101,'Tablas de calculos'!$AZ$4:$BE$11,5,FALSE),"")</f>
        <v/>
      </c>
      <c r="Z2101" s="208" t="str">
        <f>IFERROR(VLOOKUP(X2101,'Tablas de calculos'!$AZ$4:$BE$11,6,FALSE),"")</f>
        <v/>
      </c>
    </row>
    <row r="2102" spans="1:26" ht="45" x14ac:dyDescent="0.25">
      <c r="A2102" s="232" t="s">
        <v>1314</v>
      </c>
      <c r="B2102" s="61">
        <v>33</v>
      </c>
      <c r="C2102" s="205" t="str">
        <f>+VLOOKUP(Tabla9[[#This Row],[Cod. Riesgo]],Tabla_Riesgos[[Número]:[Tipo de Riesgo]],6,FALSE)</f>
        <v>Estratégico</v>
      </c>
      <c r="D2102" s="119" t="s">
        <v>38</v>
      </c>
      <c r="E2102" s="120" t="s">
        <v>39</v>
      </c>
      <c r="F2102" s="121"/>
      <c r="G2102" s="125" t="s">
        <v>253</v>
      </c>
      <c r="H2102" s="472"/>
      <c r="I2102" s="207"/>
      <c r="J2102" s="207"/>
      <c r="K2102" s="207"/>
      <c r="L2102" s="207"/>
      <c r="M2102" s="207"/>
      <c r="N2102" s="207"/>
      <c r="O2102" s="207"/>
      <c r="P2102" s="123">
        <f t="shared" si="132"/>
        <v>0</v>
      </c>
      <c r="Q2102" s="208" t="str">
        <f t="shared" si="133"/>
        <v>Debil</v>
      </c>
      <c r="R2102" s="207" t="s">
        <v>516</v>
      </c>
      <c r="S2102" s="224" t="str">
        <f t="shared" si="134"/>
        <v>DebilFuerte</v>
      </c>
      <c r="T2102" s="224">
        <f>IFERROR(VLOOKUP(S2102,'Tablas de calculos'!$AU$16:$AV$24,2,FALSE),"")</f>
        <v>7</v>
      </c>
      <c r="U2102" s="208" t="str">
        <f>IFERROR(VLOOKUP(T2102,'Tablas de calculos'!$AV$16:$AY$24,4),"")</f>
        <v>Débil</v>
      </c>
      <c r="V2102" s="207" t="s">
        <v>576</v>
      </c>
      <c r="W2102" s="207" t="s">
        <v>578</v>
      </c>
      <c r="X2102" s="123" t="str">
        <f t="shared" si="135"/>
        <v>DébilNo disminuyeDirectamente</v>
      </c>
      <c r="Y2102" s="208" t="str">
        <f>IFERROR(VLOOKUP(X2102,'Tablas de calculos'!$AZ$4:$BE$11,5,FALSE),"")</f>
        <v/>
      </c>
      <c r="Z2102" s="208" t="str">
        <f>IFERROR(VLOOKUP(X2102,'Tablas de calculos'!$AZ$4:$BE$11,6,FALSE),"")</f>
        <v/>
      </c>
    </row>
    <row r="2103" spans="1:26" ht="409.5" x14ac:dyDescent="0.25">
      <c r="A2103" s="232" t="s">
        <v>1314</v>
      </c>
      <c r="B2103" s="61">
        <v>34</v>
      </c>
      <c r="C2103" s="205" t="str">
        <f>+VLOOKUP(Tabla9[[#This Row],[Cod. Riesgo]],Tabla_Riesgos[[Número]:[Tipo de Riesgo]],6,FALSE)</f>
        <v>Operativo</v>
      </c>
      <c r="D2103" s="119" t="s">
        <v>38</v>
      </c>
      <c r="E2103" s="120" t="s">
        <v>662</v>
      </c>
      <c r="F2103" s="121"/>
      <c r="G2103" s="125" t="s">
        <v>1359</v>
      </c>
      <c r="H2103" s="472" t="s">
        <v>543</v>
      </c>
      <c r="I2103" s="207" t="s">
        <v>486</v>
      </c>
      <c r="J2103" s="207" t="s">
        <v>490</v>
      </c>
      <c r="K2103" s="207" t="s">
        <v>494</v>
      </c>
      <c r="L2103" s="207" t="s">
        <v>498</v>
      </c>
      <c r="M2103" s="207" t="s">
        <v>503</v>
      </c>
      <c r="N2103" s="207" t="s">
        <v>508</v>
      </c>
      <c r="O2103" s="207" t="s">
        <v>512</v>
      </c>
      <c r="P2103" s="123">
        <f t="shared" si="132"/>
        <v>100</v>
      </c>
      <c r="Q2103" s="208" t="str">
        <f t="shared" si="133"/>
        <v>Fuerte</v>
      </c>
      <c r="R2103" s="207" t="s">
        <v>516</v>
      </c>
      <c r="S2103" s="224" t="str">
        <f t="shared" si="134"/>
        <v>FuerteFuerte</v>
      </c>
      <c r="T2103" s="224">
        <f>IFERROR(VLOOKUP(S2103,'Tablas de calculos'!$AU$16:$AV$24,2,FALSE),"")</f>
        <v>1</v>
      </c>
      <c r="U2103" s="208" t="str">
        <f>IFERROR(VLOOKUP(T2103,'Tablas de calculos'!$AV$16:$AY$24,4),"")</f>
        <v>Fuerte</v>
      </c>
      <c r="V2103" s="207" t="s">
        <v>576</v>
      </c>
      <c r="W2103" s="207" t="s">
        <v>578</v>
      </c>
      <c r="X2103" s="123" t="str">
        <f t="shared" si="135"/>
        <v>FuerteNo disminuyeDirectamente</v>
      </c>
      <c r="Y2103" s="208">
        <f>IFERROR(VLOOKUP(X2103,'Tablas de calculos'!$AZ$4:$BE$11,5,FALSE),"")</f>
        <v>0</v>
      </c>
      <c r="Z2103" s="208">
        <f>IFERROR(VLOOKUP(X2103,'Tablas de calculos'!$AZ$4:$BE$11,6,FALSE),"")</f>
        <v>2</v>
      </c>
    </row>
    <row r="2104" spans="1:26" ht="270" x14ac:dyDescent="0.25">
      <c r="A2104" s="232" t="s">
        <v>1314</v>
      </c>
      <c r="B2104" s="61">
        <v>34</v>
      </c>
      <c r="C2104" s="205" t="str">
        <f>+VLOOKUP(Tabla9[[#This Row],[Cod. Riesgo]],Tabla_Riesgos[[Número]:[Tipo de Riesgo]],6,FALSE)</f>
        <v>Operativo</v>
      </c>
      <c r="D2104" s="119" t="s">
        <v>38</v>
      </c>
      <c r="E2104" s="120" t="s">
        <v>662</v>
      </c>
      <c r="F2104" s="121"/>
      <c r="G2104" s="125" t="s">
        <v>1360</v>
      </c>
      <c r="H2104" s="472" t="s">
        <v>543</v>
      </c>
      <c r="I2104" s="207" t="s">
        <v>486</v>
      </c>
      <c r="J2104" s="207" t="s">
        <v>490</v>
      </c>
      <c r="K2104" s="207" t="s">
        <v>494</v>
      </c>
      <c r="L2104" s="207" t="s">
        <v>498</v>
      </c>
      <c r="M2104" s="207" t="s">
        <v>503</v>
      </c>
      <c r="N2104" s="207" t="s">
        <v>508</v>
      </c>
      <c r="O2104" s="207" t="s">
        <v>512</v>
      </c>
      <c r="P2104" s="123">
        <f t="shared" si="132"/>
        <v>100</v>
      </c>
      <c r="Q2104" s="208" t="str">
        <f t="shared" si="133"/>
        <v>Fuerte</v>
      </c>
      <c r="R2104" s="207" t="s">
        <v>516</v>
      </c>
      <c r="S2104" s="224" t="str">
        <f t="shared" si="134"/>
        <v>FuerteFuerte</v>
      </c>
      <c r="T2104" s="224">
        <f>IFERROR(VLOOKUP(S2104,'Tablas de calculos'!$AU$16:$AV$24,2,FALSE),"")</f>
        <v>1</v>
      </c>
      <c r="U2104" s="208" t="str">
        <f>IFERROR(VLOOKUP(T2104,'Tablas de calculos'!$AV$16:$AY$24,4),"")</f>
        <v>Fuerte</v>
      </c>
      <c r="V2104" s="207" t="s">
        <v>576</v>
      </c>
      <c r="W2104" s="207" t="s">
        <v>578</v>
      </c>
      <c r="X2104" s="123" t="str">
        <f t="shared" si="135"/>
        <v>FuerteNo disminuyeDirectamente</v>
      </c>
      <c r="Y2104" s="208">
        <f>IFERROR(VLOOKUP(X2104,'Tablas de calculos'!$AZ$4:$BE$11,5,FALSE),"")</f>
        <v>0</v>
      </c>
      <c r="Z2104" s="208">
        <f>IFERROR(VLOOKUP(X2104,'Tablas de calculos'!$AZ$4:$BE$11,6,FALSE),"")</f>
        <v>2</v>
      </c>
    </row>
    <row r="2105" spans="1:26" ht="60" x14ac:dyDescent="0.25">
      <c r="A2105" s="232" t="s">
        <v>1314</v>
      </c>
      <c r="B2105" s="61">
        <v>35</v>
      </c>
      <c r="C2105" s="205" t="str">
        <f>+VLOOKUP(Tabla9[[#This Row],[Cod. Riesgo]],Tabla_Riesgos[[Número]:[Tipo de Riesgo]],6,FALSE)</f>
        <v>Operativo</v>
      </c>
      <c r="D2105" s="119" t="s">
        <v>38</v>
      </c>
      <c r="E2105" s="120" t="s">
        <v>40</v>
      </c>
      <c r="F2105" s="121"/>
      <c r="G2105" s="125" t="s">
        <v>256</v>
      </c>
      <c r="H2105" s="472"/>
      <c r="I2105" s="207"/>
      <c r="J2105" s="207"/>
      <c r="K2105" s="207"/>
      <c r="L2105" s="207"/>
      <c r="M2105" s="207"/>
      <c r="N2105" s="207"/>
      <c r="O2105" s="207"/>
      <c r="P2105" s="123">
        <f t="shared" si="132"/>
        <v>0</v>
      </c>
      <c r="Q2105" s="208" t="str">
        <f t="shared" si="133"/>
        <v>Debil</v>
      </c>
      <c r="R2105" s="207" t="s">
        <v>516</v>
      </c>
      <c r="S2105" s="224" t="str">
        <f t="shared" si="134"/>
        <v>DebilFuerte</v>
      </c>
      <c r="T2105" s="224">
        <f>IFERROR(VLOOKUP(S2105,'Tablas de calculos'!$AU$16:$AV$24,2,FALSE),"")</f>
        <v>7</v>
      </c>
      <c r="U2105" s="208" t="str">
        <f>IFERROR(VLOOKUP(T2105,'Tablas de calculos'!$AV$16:$AY$24,4),"")</f>
        <v>Débil</v>
      </c>
      <c r="V2105" s="207" t="s">
        <v>576</v>
      </c>
      <c r="W2105" s="207" t="s">
        <v>578</v>
      </c>
      <c r="X2105" s="123" t="str">
        <f t="shared" si="135"/>
        <v>DébilNo disminuyeDirectamente</v>
      </c>
      <c r="Y2105" s="208" t="str">
        <f>IFERROR(VLOOKUP(X2105,'Tablas de calculos'!$AZ$4:$BE$11,5,FALSE),"")</f>
        <v/>
      </c>
      <c r="Z2105" s="208" t="str">
        <f>IFERROR(VLOOKUP(X2105,'Tablas de calculos'!$AZ$4:$BE$11,6,FALSE),"")</f>
        <v/>
      </c>
    </row>
    <row r="2106" spans="1:26" ht="45" x14ac:dyDescent="0.25">
      <c r="A2106" s="232" t="s">
        <v>1314</v>
      </c>
      <c r="B2106" s="61">
        <v>35</v>
      </c>
      <c r="C2106" s="205" t="str">
        <f>+VLOOKUP(Tabla9[[#This Row],[Cod. Riesgo]],Tabla_Riesgos[[Número]:[Tipo de Riesgo]],6,FALSE)</f>
        <v>Operativo</v>
      </c>
      <c r="D2106" s="119" t="s">
        <v>38</v>
      </c>
      <c r="E2106" s="120" t="s">
        <v>40</v>
      </c>
      <c r="F2106" s="121"/>
      <c r="G2106" s="125" t="s">
        <v>257</v>
      </c>
      <c r="H2106" s="472"/>
      <c r="I2106" s="207"/>
      <c r="J2106" s="207"/>
      <c r="K2106" s="207"/>
      <c r="L2106" s="207"/>
      <c r="M2106" s="207"/>
      <c r="N2106" s="207"/>
      <c r="O2106" s="207"/>
      <c r="P2106" s="123">
        <f t="shared" si="132"/>
        <v>0</v>
      </c>
      <c r="Q2106" s="208" t="str">
        <f t="shared" si="133"/>
        <v>Debil</v>
      </c>
      <c r="R2106" s="207" t="s">
        <v>516</v>
      </c>
      <c r="S2106" s="224" t="str">
        <f t="shared" si="134"/>
        <v>DebilFuerte</v>
      </c>
      <c r="T2106" s="224">
        <f>IFERROR(VLOOKUP(S2106,'Tablas de calculos'!$AU$16:$AV$24,2,FALSE),"")</f>
        <v>7</v>
      </c>
      <c r="U2106" s="208" t="str">
        <f>IFERROR(VLOOKUP(T2106,'Tablas de calculos'!$AV$16:$AY$24,4),"")</f>
        <v>Débil</v>
      </c>
      <c r="V2106" s="207" t="s">
        <v>576</v>
      </c>
      <c r="W2106" s="207" t="s">
        <v>578</v>
      </c>
      <c r="X2106" s="123" t="str">
        <f t="shared" si="135"/>
        <v>DébilNo disminuyeDirectamente</v>
      </c>
      <c r="Y2106" s="208" t="str">
        <f>IFERROR(VLOOKUP(X2106,'Tablas de calculos'!$AZ$4:$BE$11,5,FALSE),"")</f>
        <v/>
      </c>
      <c r="Z2106" s="208" t="str">
        <f>IFERROR(VLOOKUP(X2106,'Tablas de calculos'!$AZ$4:$BE$11,6,FALSE),"")</f>
        <v/>
      </c>
    </row>
    <row r="2107" spans="1:26" ht="60" x14ac:dyDescent="0.25">
      <c r="A2107" s="232" t="s">
        <v>1314</v>
      </c>
      <c r="B2107" s="61">
        <v>35</v>
      </c>
      <c r="C2107" s="205" t="str">
        <f>+VLOOKUP(Tabla9[[#This Row],[Cod. Riesgo]],Tabla_Riesgos[[Número]:[Tipo de Riesgo]],6,FALSE)</f>
        <v>Operativo</v>
      </c>
      <c r="D2107" s="119" t="s">
        <v>38</v>
      </c>
      <c r="E2107" s="120" t="s">
        <v>40</v>
      </c>
      <c r="F2107" s="121"/>
      <c r="G2107" s="125" t="s">
        <v>258</v>
      </c>
      <c r="H2107" s="472"/>
      <c r="I2107" s="207"/>
      <c r="J2107" s="207"/>
      <c r="K2107" s="207"/>
      <c r="L2107" s="207"/>
      <c r="M2107" s="207"/>
      <c r="N2107" s="207"/>
      <c r="O2107" s="207"/>
      <c r="P2107" s="123">
        <f t="shared" si="132"/>
        <v>0</v>
      </c>
      <c r="Q2107" s="208" t="str">
        <f t="shared" si="133"/>
        <v>Debil</v>
      </c>
      <c r="R2107" s="207" t="s">
        <v>516</v>
      </c>
      <c r="S2107" s="224" t="str">
        <f t="shared" si="134"/>
        <v>DebilFuerte</v>
      </c>
      <c r="T2107" s="224">
        <f>IFERROR(VLOOKUP(S2107,'Tablas de calculos'!$AU$16:$AV$24,2,FALSE),"")</f>
        <v>7</v>
      </c>
      <c r="U2107" s="208" t="str">
        <f>IFERROR(VLOOKUP(T2107,'Tablas de calculos'!$AV$16:$AY$24,4),"")</f>
        <v>Débil</v>
      </c>
      <c r="V2107" s="207" t="s">
        <v>576</v>
      </c>
      <c r="W2107" s="207" t="s">
        <v>578</v>
      </c>
      <c r="X2107" s="123" t="str">
        <f t="shared" si="135"/>
        <v>DébilNo disminuyeDirectamente</v>
      </c>
      <c r="Y2107" s="208" t="str">
        <f>IFERROR(VLOOKUP(X2107,'Tablas de calculos'!$AZ$4:$BE$11,5,FALSE),"")</f>
        <v/>
      </c>
      <c r="Z2107" s="208" t="str">
        <f>IFERROR(VLOOKUP(X2107,'Tablas de calculos'!$AZ$4:$BE$11,6,FALSE),"")</f>
        <v/>
      </c>
    </row>
    <row r="2108" spans="1:26" ht="135" x14ac:dyDescent="0.25">
      <c r="A2108" s="232" t="s">
        <v>1314</v>
      </c>
      <c r="B2108" s="61">
        <v>37</v>
      </c>
      <c r="C2108" s="205" t="str">
        <f>+VLOOKUP(Tabla9[[#This Row],[Cod. Riesgo]],Tabla_Riesgos[[Número]:[Tipo de Riesgo]],6,FALSE)</f>
        <v>Estratégico</v>
      </c>
      <c r="D2108" s="119" t="s">
        <v>38</v>
      </c>
      <c r="E2108" s="120" t="s">
        <v>663</v>
      </c>
      <c r="F2108" s="121"/>
      <c r="G2108" s="125" t="s">
        <v>259</v>
      </c>
      <c r="H2108" s="472"/>
      <c r="I2108" s="207"/>
      <c r="J2108" s="207"/>
      <c r="K2108" s="207"/>
      <c r="L2108" s="207"/>
      <c r="M2108" s="207"/>
      <c r="N2108" s="207"/>
      <c r="O2108" s="207"/>
      <c r="P2108" s="123">
        <f t="shared" si="132"/>
        <v>0</v>
      </c>
      <c r="Q2108" s="208" t="str">
        <f t="shared" si="133"/>
        <v>Debil</v>
      </c>
      <c r="R2108" s="207" t="s">
        <v>516</v>
      </c>
      <c r="S2108" s="224" t="str">
        <f t="shared" si="134"/>
        <v>DebilFuerte</v>
      </c>
      <c r="T2108" s="224">
        <f>IFERROR(VLOOKUP(S2108,'Tablas de calculos'!$AU$16:$AV$24,2,FALSE),"")</f>
        <v>7</v>
      </c>
      <c r="U2108" s="208" t="str">
        <f>IFERROR(VLOOKUP(T2108,'Tablas de calculos'!$AV$16:$AY$24,4),"")</f>
        <v>Débil</v>
      </c>
      <c r="V2108" s="207" t="s">
        <v>576</v>
      </c>
      <c r="W2108" s="207" t="s">
        <v>578</v>
      </c>
      <c r="X2108" s="123" t="str">
        <f t="shared" si="135"/>
        <v>DébilNo disminuyeDirectamente</v>
      </c>
      <c r="Y2108" s="208" t="str">
        <f>IFERROR(VLOOKUP(X2108,'Tablas de calculos'!$AZ$4:$BE$11,5,FALSE),"")</f>
        <v/>
      </c>
      <c r="Z2108" s="208" t="str">
        <f>IFERROR(VLOOKUP(X2108,'Tablas de calculos'!$AZ$4:$BE$11,6,FALSE),"")</f>
        <v/>
      </c>
    </row>
    <row r="2109" spans="1:26" ht="45" x14ac:dyDescent="0.25">
      <c r="A2109" s="232" t="s">
        <v>1314</v>
      </c>
      <c r="B2109" s="61">
        <v>38</v>
      </c>
      <c r="C2109" s="205" t="str">
        <f>+VLOOKUP(Tabla9[[#This Row],[Cod. Riesgo]],Tabla_Riesgos[[Número]:[Tipo de Riesgo]],6,FALSE)</f>
        <v>Operativo</v>
      </c>
      <c r="D2109" s="119" t="s">
        <v>43</v>
      </c>
      <c r="E2109" s="120" t="s">
        <v>664</v>
      </c>
      <c r="F2109" s="121"/>
      <c r="G2109" s="125" t="s">
        <v>260</v>
      </c>
      <c r="H2109" s="472"/>
      <c r="I2109" s="207"/>
      <c r="J2109" s="207"/>
      <c r="K2109" s="207"/>
      <c r="L2109" s="207"/>
      <c r="M2109" s="207"/>
      <c r="N2109" s="207"/>
      <c r="O2109" s="207"/>
      <c r="P2109" s="123">
        <f t="shared" si="132"/>
        <v>0</v>
      </c>
      <c r="Q2109" s="208" t="str">
        <f t="shared" si="133"/>
        <v>Debil</v>
      </c>
      <c r="R2109" s="207" t="s">
        <v>516</v>
      </c>
      <c r="S2109" s="224" t="str">
        <f t="shared" si="134"/>
        <v>DebilFuerte</v>
      </c>
      <c r="T2109" s="224">
        <f>IFERROR(VLOOKUP(S2109,'Tablas de calculos'!$AU$16:$AV$24,2,FALSE),"")</f>
        <v>7</v>
      </c>
      <c r="U2109" s="208" t="str">
        <f>IFERROR(VLOOKUP(T2109,'Tablas de calculos'!$AV$16:$AY$24,4),"")</f>
        <v>Débil</v>
      </c>
      <c r="V2109" s="207" t="s">
        <v>576</v>
      </c>
      <c r="W2109" s="207" t="s">
        <v>578</v>
      </c>
      <c r="X2109" s="123" t="str">
        <f t="shared" si="135"/>
        <v>DébilNo disminuyeDirectamente</v>
      </c>
      <c r="Y2109" s="208" t="str">
        <f>IFERROR(VLOOKUP(X2109,'Tablas de calculos'!$AZ$4:$BE$11,5,FALSE),"")</f>
        <v/>
      </c>
      <c r="Z2109" s="208" t="str">
        <f>IFERROR(VLOOKUP(X2109,'Tablas de calculos'!$AZ$4:$BE$11,6,FALSE),"")</f>
        <v/>
      </c>
    </row>
    <row r="2110" spans="1:26" ht="45" x14ac:dyDescent="0.25">
      <c r="A2110" s="232" t="s">
        <v>1314</v>
      </c>
      <c r="B2110" s="61">
        <v>38</v>
      </c>
      <c r="C2110" s="205" t="str">
        <f>+VLOOKUP(Tabla9[[#This Row],[Cod. Riesgo]],Tabla_Riesgos[[Número]:[Tipo de Riesgo]],6,FALSE)</f>
        <v>Operativo</v>
      </c>
      <c r="D2110" s="119" t="s">
        <v>43</v>
      </c>
      <c r="E2110" s="120" t="s">
        <v>664</v>
      </c>
      <c r="F2110" s="121"/>
      <c r="G2110" s="125" t="s">
        <v>261</v>
      </c>
      <c r="H2110" s="472"/>
      <c r="I2110" s="207"/>
      <c r="J2110" s="207"/>
      <c r="K2110" s="207"/>
      <c r="L2110" s="207"/>
      <c r="M2110" s="207"/>
      <c r="N2110" s="207"/>
      <c r="O2110" s="207"/>
      <c r="P2110" s="123">
        <f t="shared" si="132"/>
        <v>0</v>
      </c>
      <c r="Q2110" s="208" t="str">
        <f t="shared" si="133"/>
        <v>Debil</v>
      </c>
      <c r="R2110" s="207" t="s">
        <v>516</v>
      </c>
      <c r="S2110" s="224" t="str">
        <f t="shared" si="134"/>
        <v>DebilFuerte</v>
      </c>
      <c r="T2110" s="224">
        <f>IFERROR(VLOOKUP(S2110,'Tablas de calculos'!$AU$16:$AV$24,2,FALSE),"")</f>
        <v>7</v>
      </c>
      <c r="U2110" s="208" t="str">
        <f>IFERROR(VLOOKUP(T2110,'Tablas de calculos'!$AV$16:$AY$24,4),"")</f>
        <v>Débil</v>
      </c>
      <c r="V2110" s="207" t="s">
        <v>576</v>
      </c>
      <c r="W2110" s="207" t="s">
        <v>578</v>
      </c>
      <c r="X2110" s="123" t="str">
        <f t="shared" si="135"/>
        <v>DébilNo disminuyeDirectamente</v>
      </c>
      <c r="Y2110" s="208" t="str">
        <f>IFERROR(VLOOKUP(X2110,'Tablas de calculos'!$AZ$4:$BE$11,5,FALSE),"")</f>
        <v/>
      </c>
      <c r="Z2110" s="208" t="str">
        <f>IFERROR(VLOOKUP(X2110,'Tablas de calculos'!$AZ$4:$BE$11,6,FALSE),"")</f>
        <v/>
      </c>
    </row>
    <row r="2111" spans="1:26" ht="60" x14ac:dyDescent="0.25">
      <c r="A2111" s="232" t="s">
        <v>1314</v>
      </c>
      <c r="B2111" s="61">
        <v>39</v>
      </c>
      <c r="C2111" s="205" t="str">
        <f>+VLOOKUP(Tabla9[[#This Row],[Cod. Riesgo]],Tabla_Riesgos[[Número]:[Tipo de Riesgo]],6,FALSE)</f>
        <v>Estratégico</v>
      </c>
      <c r="D2111" s="119" t="s">
        <v>43</v>
      </c>
      <c r="E2111" s="120" t="s">
        <v>44</v>
      </c>
      <c r="F2111" s="121"/>
      <c r="G2111" s="125" t="s">
        <v>215</v>
      </c>
      <c r="H2111" s="472"/>
      <c r="I2111" s="207"/>
      <c r="J2111" s="207"/>
      <c r="K2111" s="207"/>
      <c r="L2111" s="207"/>
      <c r="M2111" s="207"/>
      <c r="N2111" s="207"/>
      <c r="O2111" s="207"/>
      <c r="P2111" s="123">
        <f t="shared" si="132"/>
        <v>0</v>
      </c>
      <c r="Q2111" s="208" t="str">
        <f t="shared" si="133"/>
        <v>Debil</v>
      </c>
      <c r="R2111" s="207" t="s">
        <v>516</v>
      </c>
      <c r="S2111" s="224" t="str">
        <f t="shared" si="134"/>
        <v>DebilFuerte</v>
      </c>
      <c r="T2111" s="224">
        <f>IFERROR(VLOOKUP(S2111,'Tablas de calculos'!$AU$16:$AV$24,2,FALSE),"")</f>
        <v>7</v>
      </c>
      <c r="U2111" s="208" t="str">
        <f>IFERROR(VLOOKUP(T2111,'Tablas de calculos'!$AV$16:$AY$24,4),"")</f>
        <v>Débil</v>
      </c>
      <c r="V2111" s="207" t="s">
        <v>576</v>
      </c>
      <c r="W2111" s="207" t="s">
        <v>578</v>
      </c>
      <c r="X2111" s="123" t="str">
        <f t="shared" si="135"/>
        <v>DébilNo disminuyeDirectamente</v>
      </c>
      <c r="Y2111" s="208" t="str">
        <f>IFERROR(VLOOKUP(X2111,'Tablas de calculos'!$AZ$4:$BE$11,5,FALSE),"")</f>
        <v/>
      </c>
      <c r="Z2111" s="208" t="str">
        <f>IFERROR(VLOOKUP(X2111,'Tablas de calculos'!$AZ$4:$BE$11,6,FALSE),"")</f>
        <v/>
      </c>
    </row>
    <row r="2112" spans="1:26" ht="60" x14ac:dyDescent="0.25">
      <c r="A2112" s="232" t="s">
        <v>1314</v>
      </c>
      <c r="B2112" s="61">
        <v>39</v>
      </c>
      <c r="C2112" s="205" t="str">
        <f>+VLOOKUP(Tabla9[[#This Row],[Cod. Riesgo]],Tabla_Riesgos[[Número]:[Tipo de Riesgo]],6,FALSE)</f>
        <v>Estratégico</v>
      </c>
      <c r="D2112" s="119" t="s">
        <v>43</v>
      </c>
      <c r="E2112" s="120" t="s">
        <v>44</v>
      </c>
      <c r="F2112" s="121"/>
      <c r="G2112" s="125" t="s">
        <v>216</v>
      </c>
      <c r="H2112" s="472"/>
      <c r="I2112" s="207"/>
      <c r="J2112" s="207"/>
      <c r="K2112" s="207"/>
      <c r="L2112" s="207"/>
      <c r="M2112" s="207"/>
      <c r="N2112" s="207"/>
      <c r="O2112" s="207"/>
      <c r="P2112" s="123">
        <f t="shared" si="132"/>
        <v>0</v>
      </c>
      <c r="Q2112" s="208" t="str">
        <f t="shared" si="133"/>
        <v>Debil</v>
      </c>
      <c r="R2112" s="207" t="s">
        <v>516</v>
      </c>
      <c r="S2112" s="224" t="str">
        <f t="shared" si="134"/>
        <v>DebilFuerte</v>
      </c>
      <c r="T2112" s="224">
        <f>IFERROR(VLOOKUP(S2112,'Tablas de calculos'!$AU$16:$AV$24,2,FALSE),"")</f>
        <v>7</v>
      </c>
      <c r="U2112" s="208" t="str">
        <f>IFERROR(VLOOKUP(T2112,'Tablas de calculos'!$AV$16:$AY$24,4),"")</f>
        <v>Débil</v>
      </c>
      <c r="V2112" s="207" t="s">
        <v>576</v>
      </c>
      <c r="W2112" s="207" t="s">
        <v>578</v>
      </c>
      <c r="X2112" s="123" t="str">
        <f t="shared" si="135"/>
        <v>DébilNo disminuyeDirectamente</v>
      </c>
      <c r="Y2112" s="208" t="str">
        <f>IFERROR(VLOOKUP(X2112,'Tablas de calculos'!$AZ$4:$BE$11,5,FALSE),"")</f>
        <v/>
      </c>
      <c r="Z2112" s="208" t="str">
        <f>IFERROR(VLOOKUP(X2112,'Tablas de calculos'!$AZ$4:$BE$11,6,FALSE),"")</f>
        <v/>
      </c>
    </row>
    <row r="2113" spans="1:26" ht="30" x14ac:dyDescent="0.25">
      <c r="A2113" s="232" t="s">
        <v>1314</v>
      </c>
      <c r="B2113" s="61">
        <v>39</v>
      </c>
      <c r="C2113" s="205" t="str">
        <f>+VLOOKUP(Tabla9[[#This Row],[Cod. Riesgo]],Tabla_Riesgos[[Número]:[Tipo de Riesgo]],6,FALSE)</f>
        <v>Estratégico</v>
      </c>
      <c r="D2113" s="119" t="s">
        <v>43</v>
      </c>
      <c r="E2113" s="120" t="s">
        <v>44</v>
      </c>
      <c r="F2113" s="121"/>
      <c r="G2113" s="125" t="s">
        <v>217</v>
      </c>
      <c r="H2113" s="472"/>
      <c r="I2113" s="207"/>
      <c r="J2113" s="207"/>
      <c r="K2113" s="207"/>
      <c r="L2113" s="207"/>
      <c r="M2113" s="207"/>
      <c r="N2113" s="207"/>
      <c r="O2113" s="207"/>
      <c r="P2113" s="123">
        <f t="shared" si="132"/>
        <v>0</v>
      </c>
      <c r="Q2113" s="208" t="str">
        <f t="shared" si="133"/>
        <v>Debil</v>
      </c>
      <c r="R2113" s="207" t="s">
        <v>516</v>
      </c>
      <c r="S2113" s="224" t="str">
        <f t="shared" si="134"/>
        <v>DebilFuerte</v>
      </c>
      <c r="T2113" s="224">
        <f>IFERROR(VLOOKUP(S2113,'Tablas de calculos'!$AU$16:$AV$24,2,FALSE),"")</f>
        <v>7</v>
      </c>
      <c r="U2113" s="208" t="str">
        <f>IFERROR(VLOOKUP(T2113,'Tablas de calculos'!$AV$16:$AY$24,4),"")</f>
        <v>Débil</v>
      </c>
      <c r="V2113" s="207" t="s">
        <v>576</v>
      </c>
      <c r="W2113" s="207" t="s">
        <v>578</v>
      </c>
      <c r="X2113" s="123" t="str">
        <f t="shared" si="135"/>
        <v>DébilNo disminuyeDirectamente</v>
      </c>
      <c r="Y2113" s="208" t="str">
        <f>IFERROR(VLOOKUP(X2113,'Tablas de calculos'!$AZ$4:$BE$11,5,FALSE),"")</f>
        <v/>
      </c>
      <c r="Z2113" s="208" t="str">
        <f>IFERROR(VLOOKUP(X2113,'Tablas de calculos'!$AZ$4:$BE$11,6,FALSE),"")</f>
        <v/>
      </c>
    </row>
    <row r="2114" spans="1:26" ht="60" x14ac:dyDescent="0.25">
      <c r="A2114" s="232" t="s">
        <v>1314</v>
      </c>
      <c r="B2114" s="61">
        <v>40</v>
      </c>
      <c r="C2114" s="205" t="str">
        <f>+VLOOKUP(Tabla9[[#This Row],[Cod. Riesgo]],Tabla_Riesgos[[Número]:[Tipo de Riesgo]],6,FALSE)</f>
        <v>Operativo</v>
      </c>
      <c r="D2114" s="119" t="s">
        <v>43</v>
      </c>
      <c r="E2114" s="120" t="s">
        <v>743</v>
      </c>
      <c r="F2114" s="121"/>
      <c r="G2114" s="125" t="s">
        <v>262</v>
      </c>
      <c r="H2114" s="472"/>
      <c r="I2114" s="207"/>
      <c r="J2114" s="207"/>
      <c r="K2114" s="207"/>
      <c r="L2114" s="207"/>
      <c r="M2114" s="207"/>
      <c r="N2114" s="207"/>
      <c r="O2114" s="207"/>
      <c r="P2114" s="123">
        <f t="shared" si="132"/>
        <v>0</v>
      </c>
      <c r="Q2114" s="208" t="str">
        <f t="shared" si="133"/>
        <v>Debil</v>
      </c>
      <c r="R2114" s="207" t="s">
        <v>516</v>
      </c>
      <c r="S2114" s="224" t="str">
        <f t="shared" si="134"/>
        <v>DebilFuerte</v>
      </c>
      <c r="T2114" s="224">
        <f>IFERROR(VLOOKUP(S2114,'Tablas de calculos'!$AU$16:$AV$24,2,FALSE),"")</f>
        <v>7</v>
      </c>
      <c r="U2114" s="208" t="str">
        <f>IFERROR(VLOOKUP(T2114,'Tablas de calculos'!$AV$16:$AY$24,4),"")</f>
        <v>Débil</v>
      </c>
      <c r="V2114" s="207" t="s">
        <v>576</v>
      </c>
      <c r="W2114" s="207" t="s">
        <v>578</v>
      </c>
      <c r="X2114" s="123" t="str">
        <f t="shared" si="135"/>
        <v>DébilNo disminuyeDirectamente</v>
      </c>
      <c r="Y2114" s="208" t="str">
        <f>IFERROR(VLOOKUP(X2114,'Tablas de calculos'!$AZ$4:$BE$11,5,FALSE),"")</f>
        <v/>
      </c>
      <c r="Z2114" s="208" t="str">
        <f>IFERROR(VLOOKUP(X2114,'Tablas de calculos'!$AZ$4:$BE$11,6,FALSE),"")</f>
        <v/>
      </c>
    </row>
    <row r="2115" spans="1:26" ht="45" x14ac:dyDescent="0.25">
      <c r="A2115" s="232" t="s">
        <v>1314</v>
      </c>
      <c r="B2115" s="61">
        <v>40</v>
      </c>
      <c r="C2115" s="205" t="str">
        <f>+VLOOKUP(Tabla9[[#This Row],[Cod. Riesgo]],Tabla_Riesgos[[Número]:[Tipo de Riesgo]],6,FALSE)</f>
        <v>Operativo</v>
      </c>
      <c r="D2115" s="119" t="s">
        <v>43</v>
      </c>
      <c r="E2115" s="120" t="s">
        <v>743</v>
      </c>
      <c r="F2115" s="121"/>
      <c r="G2115" s="125" t="s">
        <v>251</v>
      </c>
      <c r="H2115" s="472"/>
      <c r="I2115" s="207"/>
      <c r="J2115" s="207"/>
      <c r="K2115" s="207"/>
      <c r="L2115" s="207"/>
      <c r="M2115" s="207"/>
      <c r="N2115" s="207"/>
      <c r="O2115" s="207"/>
      <c r="P2115" s="123">
        <f t="shared" si="132"/>
        <v>0</v>
      </c>
      <c r="Q2115" s="208" t="str">
        <f t="shared" si="133"/>
        <v>Debil</v>
      </c>
      <c r="R2115" s="207" t="s">
        <v>516</v>
      </c>
      <c r="S2115" s="224" t="str">
        <f t="shared" si="134"/>
        <v>DebilFuerte</v>
      </c>
      <c r="T2115" s="224">
        <f>IFERROR(VLOOKUP(S2115,'Tablas de calculos'!$AU$16:$AV$24,2,FALSE),"")</f>
        <v>7</v>
      </c>
      <c r="U2115" s="208" t="str">
        <f>IFERROR(VLOOKUP(T2115,'Tablas de calculos'!$AV$16:$AY$24,4),"")</f>
        <v>Débil</v>
      </c>
      <c r="V2115" s="207" t="s">
        <v>576</v>
      </c>
      <c r="W2115" s="207" t="s">
        <v>578</v>
      </c>
      <c r="X2115" s="123" t="str">
        <f t="shared" si="135"/>
        <v>DébilNo disminuyeDirectamente</v>
      </c>
      <c r="Y2115" s="208" t="str">
        <f>IFERROR(VLOOKUP(X2115,'Tablas de calculos'!$AZ$4:$BE$11,5,FALSE),"")</f>
        <v/>
      </c>
      <c r="Z2115" s="208" t="str">
        <f>IFERROR(VLOOKUP(X2115,'Tablas de calculos'!$AZ$4:$BE$11,6,FALSE),"")</f>
        <v/>
      </c>
    </row>
    <row r="2116" spans="1:26" ht="45" x14ac:dyDescent="0.25">
      <c r="A2116" s="232" t="s">
        <v>1314</v>
      </c>
      <c r="B2116" s="61">
        <v>41</v>
      </c>
      <c r="C2116" s="205" t="str">
        <f>+VLOOKUP(Tabla9[[#This Row],[Cod. Riesgo]],Tabla_Riesgos[[Número]:[Tipo de Riesgo]],6,FALSE)</f>
        <v>Estratégico</v>
      </c>
      <c r="D2116" s="119" t="s">
        <v>43</v>
      </c>
      <c r="E2116" s="120" t="s">
        <v>665</v>
      </c>
      <c r="F2116" s="121"/>
      <c r="G2116" s="125" t="s">
        <v>263</v>
      </c>
      <c r="H2116" s="472"/>
      <c r="I2116" s="207"/>
      <c r="J2116" s="207"/>
      <c r="K2116" s="207"/>
      <c r="L2116" s="207"/>
      <c r="M2116" s="207"/>
      <c r="N2116" s="207"/>
      <c r="O2116" s="207"/>
      <c r="P2116" s="123">
        <f t="shared" si="132"/>
        <v>0</v>
      </c>
      <c r="Q2116" s="208" t="str">
        <f t="shared" si="133"/>
        <v>Debil</v>
      </c>
      <c r="R2116" s="207" t="s">
        <v>516</v>
      </c>
      <c r="S2116" s="224" t="str">
        <f t="shared" si="134"/>
        <v>DebilFuerte</v>
      </c>
      <c r="T2116" s="224">
        <f>IFERROR(VLOOKUP(S2116,'Tablas de calculos'!$AU$16:$AV$24,2,FALSE),"")</f>
        <v>7</v>
      </c>
      <c r="U2116" s="208" t="str">
        <f>IFERROR(VLOOKUP(T2116,'Tablas de calculos'!$AV$16:$AY$24,4),"")</f>
        <v>Débil</v>
      </c>
      <c r="V2116" s="207" t="s">
        <v>576</v>
      </c>
      <c r="W2116" s="207" t="s">
        <v>578</v>
      </c>
      <c r="X2116" s="123" t="str">
        <f t="shared" si="135"/>
        <v>DébilNo disminuyeDirectamente</v>
      </c>
      <c r="Y2116" s="208" t="str">
        <f>IFERROR(VLOOKUP(X2116,'Tablas de calculos'!$AZ$4:$BE$11,5,FALSE),"")</f>
        <v/>
      </c>
      <c r="Z2116" s="208" t="str">
        <f>IFERROR(VLOOKUP(X2116,'Tablas de calculos'!$AZ$4:$BE$11,6,FALSE),"")</f>
        <v/>
      </c>
    </row>
    <row r="2117" spans="1:26" ht="60" x14ac:dyDescent="0.25">
      <c r="A2117" s="232" t="s">
        <v>1314</v>
      </c>
      <c r="B2117" s="61">
        <v>42</v>
      </c>
      <c r="C2117" s="205" t="str">
        <f>+VLOOKUP(Tabla9[[#This Row],[Cod. Riesgo]],Tabla_Riesgos[[Número]:[Tipo de Riesgo]],6,FALSE)</f>
        <v>Operativo</v>
      </c>
      <c r="D2117" s="119" t="s">
        <v>43</v>
      </c>
      <c r="E2117" s="120" t="s">
        <v>666</v>
      </c>
      <c r="F2117" s="121"/>
      <c r="G2117" s="125" t="s">
        <v>264</v>
      </c>
      <c r="H2117" s="472"/>
      <c r="I2117" s="207"/>
      <c r="J2117" s="207"/>
      <c r="K2117" s="207"/>
      <c r="L2117" s="207"/>
      <c r="M2117" s="207"/>
      <c r="N2117" s="207"/>
      <c r="O2117" s="207"/>
      <c r="P2117" s="123">
        <f t="shared" ref="P2117:P2180" si="136">IFERROR(IF(I2117="Asignado",15,0)+IF(J2117="Adecuado",15,0)+IF(K2117="Oportuna",15,0)+IF(L2117="Prevenir",15,0)+IF(L2117="Detectar",10,0)+IF(M2117="Confiable",15,0)+IF(N2117="Se investigan y resuelven oportunamente",15,0)+IF(O2117="Completa",10,0)+IF(O2117="Incompleta",5,0),"")</f>
        <v>0</v>
      </c>
      <c r="Q2117" s="208" t="str">
        <f t="shared" ref="Q2117:Q2180" si="137">IF(P2117&lt;86,"Debil",IF(P2117&lt;96,"Moderado","Fuerte"))</f>
        <v>Debil</v>
      </c>
      <c r="R2117" s="207" t="s">
        <v>516</v>
      </c>
      <c r="S2117" s="224" t="str">
        <f t="shared" ref="S2117:S2180" si="138">_xlfn.CONCAT(Q2117,R2117)</f>
        <v>DebilFuerte</v>
      </c>
      <c r="T2117" s="224">
        <f>IFERROR(VLOOKUP(S2117,'Tablas de calculos'!$AU$16:$AV$24,2,FALSE),"")</f>
        <v>7</v>
      </c>
      <c r="U2117" s="208" t="str">
        <f>IFERROR(VLOOKUP(T2117,'Tablas de calculos'!$AV$16:$AY$24,4),"")</f>
        <v>Débil</v>
      </c>
      <c r="V2117" s="207" t="s">
        <v>576</v>
      </c>
      <c r="W2117" s="207" t="s">
        <v>578</v>
      </c>
      <c r="X2117" s="123" t="str">
        <f t="shared" ref="X2117:X2180" si="139">CONCATENATE(U2117,V2117,W2117)</f>
        <v>DébilNo disminuyeDirectamente</v>
      </c>
      <c r="Y2117" s="208" t="str">
        <f>IFERROR(VLOOKUP(X2117,'Tablas de calculos'!$AZ$4:$BE$11,5,FALSE),"")</f>
        <v/>
      </c>
      <c r="Z2117" s="208" t="str">
        <f>IFERROR(VLOOKUP(X2117,'Tablas de calculos'!$AZ$4:$BE$11,6,FALSE),"")</f>
        <v/>
      </c>
    </row>
    <row r="2118" spans="1:26" ht="45" x14ac:dyDescent="0.25">
      <c r="A2118" s="232" t="s">
        <v>1314</v>
      </c>
      <c r="B2118" s="61">
        <v>42</v>
      </c>
      <c r="C2118" s="205" t="str">
        <f>+VLOOKUP(Tabla9[[#This Row],[Cod. Riesgo]],Tabla_Riesgos[[Número]:[Tipo de Riesgo]],6,FALSE)</f>
        <v>Operativo</v>
      </c>
      <c r="D2118" s="119" t="s">
        <v>43</v>
      </c>
      <c r="E2118" s="120" t="s">
        <v>666</v>
      </c>
      <c r="F2118" s="121"/>
      <c r="G2118" s="125" t="s">
        <v>265</v>
      </c>
      <c r="H2118" s="472"/>
      <c r="I2118" s="207"/>
      <c r="J2118" s="207"/>
      <c r="K2118" s="207"/>
      <c r="L2118" s="207"/>
      <c r="M2118" s="207"/>
      <c r="N2118" s="207"/>
      <c r="O2118" s="207"/>
      <c r="P2118" s="123">
        <f t="shared" si="136"/>
        <v>0</v>
      </c>
      <c r="Q2118" s="208" t="str">
        <f t="shared" si="137"/>
        <v>Debil</v>
      </c>
      <c r="R2118" s="207" t="s">
        <v>516</v>
      </c>
      <c r="S2118" s="224" t="str">
        <f t="shared" si="138"/>
        <v>DebilFuerte</v>
      </c>
      <c r="T2118" s="224">
        <f>IFERROR(VLOOKUP(S2118,'Tablas de calculos'!$AU$16:$AV$24,2,FALSE),"")</f>
        <v>7</v>
      </c>
      <c r="U2118" s="208" t="str">
        <f>IFERROR(VLOOKUP(T2118,'Tablas de calculos'!$AV$16:$AY$24,4),"")</f>
        <v>Débil</v>
      </c>
      <c r="V2118" s="207" t="s">
        <v>576</v>
      </c>
      <c r="W2118" s="207" t="s">
        <v>578</v>
      </c>
      <c r="X2118" s="123" t="str">
        <f t="shared" si="139"/>
        <v>DébilNo disminuyeDirectamente</v>
      </c>
      <c r="Y2118" s="208" t="str">
        <f>IFERROR(VLOOKUP(X2118,'Tablas de calculos'!$AZ$4:$BE$11,5,FALSE),"")</f>
        <v/>
      </c>
      <c r="Z2118" s="208" t="str">
        <f>IFERROR(VLOOKUP(X2118,'Tablas de calculos'!$AZ$4:$BE$11,6,FALSE),"")</f>
        <v/>
      </c>
    </row>
    <row r="2119" spans="1:26" ht="60" x14ac:dyDescent="0.25">
      <c r="A2119" s="232" t="s">
        <v>1314</v>
      </c>
      <c r="B2119" s="61">
        <v>43</v>
      </c>
      <c r="C2119" s="205" t="str">
        <f>+VLOOKUP(Tabla9[[#This Row],[Cod. Riesgo]],Tabla_Riesgos[[Número]:[Tipo de Riesgo]],6,FALSE)</f>
        <v>Operativo</v>
      </c>
      <c r="D2119" s="119" t="s">
        <v>45</v>
      </c>
      <c r="E2119" s="120" t="s">
        <v>667</v>
      </c>
      <c r="F2119" s="121"/>
      <c r="G2119" s="125" t="s">
        <v>266</v>
      </c>
      <c r="H2119" s="472"/>
      <c r="I2119" s="207"/>
      <c r="J2119" s="207"/>
      <c r="K2119" s="207"/>
      <c r="L2119" s="207"/>
      <c r="M2119" s="207"/>
      <c r="N2119" s="207"/>
      <c r="O2119" s="207"/>
      <c r="P2119" s="123">
        <f t="shared" si="136"/>
        <v>0</v>
      </c>
      <c r="Q2119" s="208" t="str">
        <f t="shared" si="137"/>
        <v>Debil</v>
      </c>
      <c r="R2119" s="207" t="s">
        <v>516</v>
      </c>
      <c r="S2119" s="224" t="str">
        <f t="shared" si="138"/>
        <v>DebilFuerte</v>
      </c>
      <c r="T2119" s="224">
        <f>IFERROR(VLOOKUP(S2119,'Tablas de calculos'!$AU$16:$AV$24,2,FALSE),"")</f>
        <v>7</v>
      </c>
      <c r="U2119" s="208" t="str">
        <f>IFERROR(VLOOKUP(T2119,'Tablas de calculos'!$AV$16:$AY$24,4),"")</f>
        <v>Débil</v>
      </c>
      <c r="V2119" s="207" t="s">
        <v>576</v>
      </c>
      <c r="W2119" s="207" t="s">
        <v>578</v>
      </c>
      <c r="X2119" s="123" t="str">
        <f t="shared" si="139"/>
        <v>DébilNo disminuyeDirectamente</v>
      </c>
      <c r="Y2119" s="208" t="str">
        <f>IFERROR(VLOOKUP(X2119,'Tablas de calculos'!$AZ$4:$BE$11,5,FALSE),"")</f>
        <v/>
      </c>
      <c r="Z2119" s="208" t="str">
        <f>IFERROR(VLOOKUP(X2119,'Tablas de calculos'!$AZ$4:$BE$11,6,FALSE),"")</f>
        <v/>
      </c>
    </row>
    <row r="2120" spans="1:26" ht="45" x14ac:dyDescent="0.25">
      <c r="A2120" s="232" t="s">
        <v>1314</v>
      </c>
      <c r="B2120" s="61">
        <v>43</v>
      </c>
      <c r="C2120" s="205" t="str">
        <f>+VLOOKUP(Tabla9[[#This Row],[Cod. Riesgo]],Tabla_Riesgos[[Número]:[Tipo de Riesgo]],6,FALSE)</f>
        <v>Operativo</v>
      </c>
      <c r="D2120" s="119" t="s">
        <v>45</v>
      </c>
      <c r="E2120" s="120" t="s">
        <v>667</v>
      </c>
      <c r="F2120" s="121"/>
      <c r="G2120" s="125" t="s">
        <v>267</v>
      </c>
      <c r="H2120" s="472"/>
      <c r="I2120" s="207"/>
      <c r="J2120" s="207"/>
      <c r="K2120" s="207"/>
      <c r="L2120" s="207"/>
      <c r="M2120" s="207"/>
      <c r="N2120" s="207"/>
      <c r="O2120" s="207"/>
      <c r="P2120" s="123">
        <f t="shared" si="136"/>
        <v>0</v>
      </c>
      <c r="Q2120" s="208" t="str">
        <f t="shared" si="137"/>
        <v>Debil</v>
      </c>
      <c r="R2120" s="207" t="s">
        <v>516</v>
      </c>
      <c r="S2120" s="224" t="str">
        <f t="shared" si="138"/>
        <v>DebilFuerte</v>
      </c>
      <c r="T2120" s="224">
        <f>IFERROR(VLOOKUP(S2120,'Tablas de calculos'!$AU$16:$AV$24,2,FALSE),"")</f>
        <v>7</v>
      </c>
      <c r="U2120" s="208" t="str">
        <f>IFERROR(VLOOKUP(T2120,'Tablas de calculos'!$AV$16:$AY$24,4),"")</f>
        <v>Débil</v>
      </c>
      <c r="V2120" s="207" t="s">
        <v>576</v>
      </c>
      <c r="W2120" s="207" t="s">
        <v>578</v>
      </c>
      <c r="X2120" s="123" t="str">
        <f t="shared" si="139"/>
        <v>DébilNo disminuyeDirectamente</v>
      </c>
      <c r="Y2120" s="208" t="str">
        <f>IFERROR(VLOOKUP(X2120,'Tablas de calculos'!$AZ$4:$BE$11,5,FALSE),"")</f>
        <v/>
      </c>
      <c r="Z2120" s="208" t="str">
        <f>IFERROR(VLOOKUP(X2120,'Tablas de calculos'!$AZ$4:$BE$11,6,FALSE),"")</f>
        <v/>
      </c>
    </row>
    <row r="2121" spans="1:26" ht="45" x14ac:dyDescent="0.25">
      <c r="A2121" s="232" t="s">
        <v>1314</v>
      </c>
      <c r="B2121" s="61">
        <v>43</v>
      </c>
      <c r="C2121" s="205" t="str">
        <f>+VLOOKUP(Tabla9[[#This Row],[Cod. Riesgo]],Tabla_Riesgos[[Número]:[Tipo de Riesgo]],6,FALSE)</f>
        <v>Operativo</v>
      </c>
      <c r="D2121" s="119" t="s">
        <v>45</v>
      </c>
      <c r="E2121" s="120" t="s">
        <v>667</v>
      </c>
      <c r="F2121" s="121"/>
      <c r="G2121" s="125" t="s">
        <v>268</v>
      </c>
      <c r="H2121" s="472"/>
      <c r="I2121" s="207"/>
      <c r="J2121" s="207"/>
      <c r="K2121" s="207"/>
      <c r="L2121" s="207"/>
      <c r="M2121" s="207"/>
      <c r="N2121" s="207"/>
      <c r="O2121" s="207"/>
      <c r="P2121" s="123">
        <f t="shared" si="136"/>
        <v>0</v>
      </c>
      <c r="Q2121" s="208" t="str">
        <f t="shared" si="137"/>
        <v>Debil</v>
      </c>
      <c r="R2121" s="207" t="s">
        <v>516</v>
      </c>
      <c r="S2121" s="224" t="str">
        <f t="shared" si="138"/>
        <v>DebilFuerte</v>
      </c>
      <c r="T2121" s="224">
        <f>IFERROR(VLOOKUP(S2121,'Tablas de calculos'!$AU$16:$AV$24,2,FALSE),"")</f>
        <v>7</v>
      </c>
      <c r="U2121" s="208" t="str">
        <f>IFERROR(VLOOKUP(T2121,'Tablas de calculos'!$AV$16:$AY$24,4),"")</f>
        <v>Débil</v>
      </c>
      <c r="V2121" s="207" t="s">
        <v>576</v>
      </c>
      <c r="W2121" s="207" t="s">
        <v>578</v>
      </c>
      <c r="X2121" s="123" t="str">
        <f t="shared" si="139"/>
        <v>DébilNo disminuyeDirectamente</v>
      </c>
      <c r="Y2121" s="208" t="str">
        <f>IFERROR(VLOOKUP(X2121,'Tablas de calculos'!$AZ$4:$BE$11,5,FALSE),"")</f>
        <v/>
      </c>
      <c r="Z2121" s="208" t="str">
        <f>IFERROR(VLOOKUP(X2121,'Tablas de calculos'!$AZ$4:$BE$11,6,FALSE),"")</f>
        <v/>
      </c>
    </row>
    <row r="2122" spans="1:26" ht="45" x14ac:dyDescent="0.25">
      <c r="A2122" s="232" t="s">
        <v>1314</v>
      </c>
      <c r="B2122" s="61">
        <v>43</v>
      </c>
      <c r="C2122" s="205" t="str">
        <f>+VLOOKUP(Tabla9[[#This Row],[Cod. Riesgo]],Tabla_Riesgos[[Número]:[Tipo de Riesgo]],6,FALSE)</f>
        <v>Operativo</v>
      </c>
      <c r="D2122" s="119" t="s">
        <v>45</v>
      </c>
      <c r="E2122" s="120" t="s">
        <v>667</v>
      </c>
      <c r="F2122" s="121"/>
      <c r="G2122" s="125" t="s">
        <v>269</v>
      </c>
      <c r="H2122" s="472"/>
      <c r="I2122" s="207"/>
      <c r="J2122" s="207"/>
      <c r="K2122" s="207"/>
      <c r="L2122" s="207"/>
      <c r="M2122" s="207"/>
      <c r="N2122" s="207"/>
      <c r="O2122" s="207"/>
      <c r="P2122" s="123">
        <f t="shared" si="136"/>
        <v>0</v>
      </c>
      <c r="Q2122" s="208" t="str">
        <f t="shared" si="137"/>
        <v>Debil</v>
      </c>
      <c r="R2122" s="207" t="s">
        <v>516</v>
      </c>
      <c r="S2122" s="224" t="str">
        <f t="shared" si="138"/>
        <v>DebilFuerte</v>
      </c>
      <c r="T2122" s="224">
        <f>IFERROR(VLOOKUP(S2122,'Tablas de calculos'!$AU$16:$AV$24,2,FALSE),"")</f>
        <v>7</v>
      </c>
      <c r="U2122" s="208" t="str">
        <f>IFERROR(VLOOKUP(T2122,'Tablas de calculos'!$AV$16:$AY$24,4),"")</f>
        <v>Débil</v>
      </c>
      <c r="V2122" s="207" t="s">
        <v>576</v>
      </c>
      <c r="W2122" s="207" t="s">
        <v>578</v>
      </c>
      <c r="X2122" s="123" t="str">
        <f t="shared" si="139"/>
        <v>DébilNo disminuyeDirectamente</v>
      </c>
      <c r="Y2122" s="208" t="str">
        <f>IFERROR(VLOOKUP(X2122,'Tablas de calculos'!$AZ$4:$BE$11,5,FALSE),"")</f>
        <v/>
      </c>
      <c r="Z2122" s="208" t="str">
        <f>IFERROR(VLOOKUP(X2122,'Tablas de calculos'!$AZ$4:$BE$11,6,FALSE),"")</f>
        <v/>
      </c>
    </row>
    <row r="2123" spans="1:26" ht="90" x14ac:dyDescent="0.25">
      <c r="A2123" s="232" t="s">
        <v>1314</v>
      </c>
      <c r="B2123" s="61">
        <v>43</v>
      </c>
      <c r="C2123" s="205" t="str">
        <f>+VLOOKUP(Tabla9[[#This Row],[Cod. Riesgo]],Tabla_Riesgos[[Número]:[Tipo de Riesgo]],6,FALSE)</f>
        <v>Operativo</v>
      </c>
      <c r="D2123" s="119" t="s">
        <v>45</v>
      </c>
      <c r="E2123" s="120" t="s">
        <v>667</v>
      </c>
      <c r="F2123" s="121"/>
      <c r="G2123" s="125" t="s">
        <v>270</v>
      </c>
      <c r="H2123" s="472"/>
      <c r="I2123" s="207"/>
      <c r="J2123" s="207"/>
      <c r="K2123" s="207"/>
      <c r="L2123" s="207"/>
      <c r="M2123" s="207"/>
      <c r="N2123" s="207"/>
      <c r="O2123" s="207"/>
      <c r="P2123" s="123">
        <f t="shared" si="136"/>
        <v>0</v>
      </c>
      <c r="Q2123" s="208" t="str">
        <f t="shared" si="137"/>
        <v>Debil</v>
      </c>
      <c r="R2123" s="207" t="s">
        <v>516</v>
      </c>
      <c r="S2123" s="224" t="str">
        <f t="shared" si="138"/>
        <v>DebilFuerte</v>
      </c>
      <c r="T2123" s="224">
        <f>IFERROR(VLOOKUP(S2123,'Tablas de calculos'!$AU$16:$AV$24,2,FALSE),"")</f>
        <v>7</v>
      </c>
      <c r="U2123" s="208" t="str">
        <f>IFERROR(VLOOKUP(T2123,'Tablas de calculos'!$AV$16:$AY$24,4),"")</f>
        <v>Débil</v>
      </c>
      <c r="V2123" s="207" t="s">
        <v>576</v>
      </c>
      <c r="W2123" s="207" t="s">
        <v>578</v>
      </c>
      <c r="X2123" s="123" t="str">
        <f t="shared" si="139"/>
        <v>DébilNo disminuyeDirectamente</v>
      </c>
      <c r="Y2123" s="208" t="str">
        <f>IFERROR(VLOOKUP(X2123,'Tablas de calculos'!$AZ$4:$BE$11,5,FALSE),"")</f>
        <v/>
      </c>
      <c r="Z2123" s="208" t="str">
        <f>IFERROR(VLOOKUP(X2123,'Tablas de calculos'!$AZ$4:$BE$11,6,FALSE),"")</f>
        <v/>
      </c>
    </row>
    <row r="2124" spans="1:26" ht="45" x14ac:dyDescent="0.25">
      <c r="A2124" s="232" t="s">
        <v>1314</v>
      </c>
      <c r="B2124" s="61">
        <v>43</v>
      </c>
      <c r="C2124" s="205" t="str">
        <f>+VLOOKUP(Tabla9[[#This Row],[Cod. Riesgo]],Tabla_Riesgos[[Número]:[Tipo de Riesgo]],6,FALSE)</f>
        <v>Operativo</v>
      </c>
      <c r="D2124" s="119" t="s">
        <v>45</v>
      </c>
      <c r="E2124" s="120" t="s">
        <v>667</v>
      </c>
      <c r="F2124" s="121"/>
      <c r="G2124" s="125" t="s">
        <v>271</v>
      </c>
      <c r="H2124" s="472"/>
      <c r="I2124" s="207"/>
      <c r="J2124" s="207"/>
      <c r="K2124" s="207"/>
      <c r="L2124" s="207"/>
      <c r="M2124" s="207"/>
      <c r="N2124" s="207"/>
      <c r="O2124" s="207"/>
      <c r="P2124" s="123">
        <f t="shared" si="136"/>
        <v>0</v>
      </c>
      <c r="Q2124" s="208" t="str">
        <f t="shared" si="137"/>
        <v>Debil</v>
      </c>
      <c r="R2124" s="207" t="s">
        <v>516</v>
      </c>
      <c r="S2124" s="224" t="str">
        <f t="shared" si="138"/>
        <v>DebilFuerte</v>
      </c>
      <c r="T2124" s="224">
        <f>IFERROR(VLOOKUP(S2124,'Tablas de calculos'!$AU$16:$AV$24,2,FALSE),"")</f>
        <v>7</v>
      </c>
      <c r="U2124" s="208" t="str">
        <f>IFERROR(VLOOKUP(T2124,'Tablas de calculos'!$AV$16:$AY$24,4),"")</f>
        <v>Débil</v>
      </c>
      <c r="V2124" s="207" t="s">
        <v>576</v>
      </c>
      <c r="W2124" s="207" t="s">
        <v>578</v>
      </c>
      <c r="X2124" s="123" t="str">
        <f t="shared" si="139"/>
        <v>DébilNo disminuyeDirectamente</v>
      </c>
      <c r="Y2124" s="208" t="str">
        <f>IFERROR(VLOOKUP(X2124,'Tablas de calculos'!$AZ$4:$BE$11,5,FALSE),"")</f>
        <v/>
      </c>
      <c r="Z2124" s="208" t="str">
        <f>IFERROR(VLOOKUP(X2124,'Tablas de calculos'!$AZ$4:$BE$11,6,FALSE),"")</f>
        <v/>
      </c>
    </row>
    <row r="2125" spans="1:26" ht="60" x14ac:dyDescent="0.25">
      <c r="A2125" s="232" t="s">
        <v>1314</v>
      </c>
      <c r="B2125" s="61">
        <v>44</v>
      </c>
      <c r="C2125" s="205" t="str">
        <f>+VLOOKUP(Tabla9[[#This Row],[Cod. Riesgo]],Tabla_Riesgos[[Número]:[Tipo de Riesgo]],6,FALSE)</f>
        <v>Operativo</v>
      </c>
      <c r="D2125" s="119" t="s">
        <v>45</v>
      </c>
      <c r="E2125" s="120" t="s">
        <v>668</v>
      </c>
      <c r="F2125" s="121"/>
      <c r="G2125" s="125" t="s">
        <v>272</v>
      </c>
      <c r="H2125" s="472"/>
      <c r="I2125" s="207"/>
      <c r="J2125" s="207"/>
      <c r="K2125" s="207"/>
      <c r="L2125" s="207"/>
      <c r="M2125" s="207"/>
      <c r="N2125" s="207"/>
      <c r="O2125" s="207"/>
      <c r="P2125" s="123">
        <f t="shared" si="136"/>
        <v>0</v>
      </c>
      <c r="Q2125" s="208" t="str">
        <f t="shared" si="137"/>
        <v>Debil</v>
      </c>
      <c r="R2125" s="207" t="s">
        <v>516</v>
      </c>
      <c r="S2125" s="224" t="str">
        <f t="shared" si="138"/>
        <v>DebilFuerte</v>
      </c>
      <c r="T2125" s="224">
        <f>IFERROR(VLOOKUP(S2125,'Tablas de calculos'!$AU$16:$AV$24,2,FALSE),"")</f>
        <v>7</v>
      </c>
      <c r="U2125" s="208" t="str">
        <f>IFERROR(VLOOKUP(T2125,'Tablas de calculos'!$AV$16:$AY$24,4),"")</f>
        <v>Débil</v>
      </c>
      <c r="V2125" s="207" t="s">
        <v>576</v>
      </c>
      <c r="W2125" s="207" t="s">
        <v>578</v>
      </c>
      <c r="X2125" s="123" t="str">
        <f t="shared" si="139"/>
        <v>DébilNo disminuyeDirectamente</v>
      </c>
      <c r="Y2125" s="208" t="str">
        <f>IFERROR(VLOOKUP(X2125,'Tablas de calculos'!$AZ$4:$BE$11,5,FALSE),"")</f>
        <v/>
      </c>
      <c r="Z2125" s="208" t="str">
        <f>IFERROR(VLOOKUP(X2125,'Tablas de calculos'!$AZ$4:$BE$11,6,FALSE),"")</f>
        <v/>
      </c>
    </row>
    <row r="2126" spans="1:26" ht="45" x14ac:dyDescent="0.25">
      <c r="A2126" s="232" t="s">
        <v>1314</v>
      </c>
      <c r="B2126" s="61">
        <v>44</v>
      </c>
      <c r="C2126" s="205" t="str">
        <f>+VLOOKUP(Tabla9[[#This Row],[Cod. Riesgo]],Tabla_Riesgos[[Número]:[Tipo de Riesgo]],6,FALSE)</f>
        <v>Operativo</v>
      </c>
      <c r="D2126" s="119" t="s">
        <v>45</v>
      </c>
      <c r="E2126" s="120" t="s">
        <v>668</v>
      </c>
      <c r="F2126" s="121"/>
      <c r="G2126" s="125" t="s">
        <v>273</v>
      </c>
      <c r="H2126" s="472"/>
      <c r="I2126" s="207"/>
      <c r="J2126" s="207"/>
      <c r="K2126" s="207"/>
      <c r="L2126" s="207"/>
      <c r="M2126" s="207"/>
      <c r="N2126" s="207"/>
      <c r="O2126" s="207"/>
      <c r="P2126" s="123">
        <f t="shared" si="136"/>
        <v>0</v>
      </c>
      <c r="Q2126" s="208" t="str">
        <f t="shared" si="137"/>
        <v>Debil</v>
      </c>
      <c r="R2126" s="207" t="s">
        <v>516</v>
      </c>
      <c r="S2126" s="224" t="str">
        <f t="shared" si="138"/>
        <v>DebilFuerte</v>
      </c>
      <c r="T2126" s="224">
        <f>IFERROR(VLOOKUP(S2126,'Tablas de calculos'!$AU$16:$AV$24,2,FALSE),"")</f>
        <v>7</v>
      </c>
      <c r="U2126" s="208" t="str">
        <f>IFERROR(VLOOKUP(T2126,'Tablas de calculos'!$AV$16:$AY$24,4),"")</f>
        <v>Débil</v>
      </c>
      <c r="V2126" s="207" t="s">
        <v>576</v>
      </c>
      <c r="W2126" s="207" t="s">
        <v>578</v>
      </c>
      <c r="X2126" s="123" t="str">
        <f t="shared" si="139"/>
        <v>DébilNo disminuyeDirectamente</v>
      </c>
      <c r="Y2126" s="208" t="str">
        <f>IFERROR(VLOOKUP(X2126,'Tablas de calculos'!$AZ$4:$BE$11,5,FALSE),"")</f>
        <v/>
      </c>
      <c r="Z2126" s="208" t="str">
        <f>IFERROR(VLOOKUP(X2126,'Tablas de calculos'!$AZ$4:$BE$11,6,FALSE),"")</f>
        <v/>
      </c>
    </row>
    <row r="2127" spans="1:26" ht="90" x14ac:dyDescent="0.25">
      <c r="A2127" s="232" t="s">
        <v>1314</v>
      </c>
      <c r="B2127" s="61">
        <v>44</v>
      </c>
      <c r="C2127" s="205" t="str">
        <f>+VLOOKUP(Tabla9[[#This Row],[Cod. Riesgo]],Tabla_Riesgos[[Número]:[Tipo de Riesgo]],6,FALSE)</f>
        <v>Operativo</v>
      </c>
      <c r="D2127" s="119" t="s">
        <v>45</v>
      </c>
      <c r="E2127" s="120" t="s">
        <v>668</v>
      </c>
      <c r="F2127" s="121"/>
      <c r="G2127" s="125" t="s">
        <v>274</v>
      </c>
      <c r="H2127" s="472"/>
      <c r="I2127" s="207"/>
      <c r="J2127" s="207"/>
      <c r="K2127" s="207"/>
      <c r="L2127" s="207"/>
      <c r="M2127" s="207"/>
      <c r="N2127" s="207"/>
      <c r="O2127" s="207"/>
      <c r="P2127" s="123">
        <f t="shared" si="136"/>
        <v>0</v>
      </c>
      <c r="Q2127" s="208" t="str">
        <f t="shared" si="137"/>
        <v>Debil</v>
      </c>
      <c r="R2127" s="207" t="s">
        <v>516</v>
      </c>
      <c r="S2127" s="224" t="str">
        <f t="shared" si="138"/>
        <v>DebilFuerte</v>
      </c>
      <c r="T2127" s="224">
        <f>IFERROR(VLOOKUP(S2127,'Tablas de calculos'!$AU$16:$AV$24,2,FALSE),"")</f>
        <v>7</v>
      </c>
      <c r="U2127" s="208" t="str">
        <f>IFERROR(VLOOKUP(T2127,'Tablas de calculos'!$AV$16:$AY$24,4),"")</f>
        <v>Débil</v>
      </c>
      <c r="V2127" s="207" t="s">
        <v>576</v>
      </c>
      <c r="W2127" s="207" t="s">
        <v>578</v>
      </c>
      <c r="X2127" s="123" t="str">
        <f t="shared" si="139"/>
        <v>DébilNo disminuyeDirectamente</v>
      </c>
      <c r="Y2127" s="208" t="str">
        <f>IFERROR(VLOOKUP(X2127,'Tablas de calculos'!$AZ$4:$BE$11,5,FALSE),"")</f>
        <v/>
      </c>
      <c r="Z2127" s="208" t="str">
        <f>IFERROR(VLOOKUP(X2127,'Tablas de calculos'!$AZ$4:$BE$11,6,FALSE),"")</f>
        <v/>
      </c>
    </row>
    <row r="2128" spans="1:26" ht="45" x14ac:dyDescent="0.25">
      <c r="A2128" s="232" t="s">
        <v>1314</v>
      </c>
      <c r="B2128" s="61">
        <v>45</v>
      </c>
      <c r="C2128" s="205" t="str">
        <f>+VLOOKUP(Tabla9[[#This Row],[Cod. Riesgo]],Tabla_Riesgos[[Número]:[Tipo de Riesgo]],6,FALSE)</f>
        <v>Operativo</v>
      </c>
      <c r="D2128" s="119" t="s">
        <v>45</v>
      </c>
      <c r="E2128" s="120" t="s">
        <v>46</v>
      </c>
      <c r="F2128" s="121"/>
      <c r="G2128" s="125" t="s">
        <v>275</v>
      </c>
      <c r="H2128" s="472"/>
      <c r="I2128" s="207"/>
      <c r="J2128" s="207"/>
      <c r="K2128" s="207"/>
      <c r="L2128" s="207"/>
      <c r="M2128" s="207"/>
      <c r="N2128" s="207"/>
      <c r="O2128" s="207"/>
      <c r="P2128" s="123">
        <f t="shared" si="136"/>
        <v>0</v>
      </c>
      <c r="Q2128" s="208" t="str">
        <f t="shared" si="137"/>
        <v>Debil</v>
      </c>
      <c r="R2128" s="207" t="s">
        <v>516</v>
      </c>
      <c r="S2128" s="224" t="str">
        <f t="shared" si="138"/>
        <v>DebilFuerte</v>
      </c>
      <c r="T2128" s="224">
        <f>IFERROR(VLOOKUP(S2128,'Tablas de calculos'!$AU$16:$AV$24,2,FALSE),"")</f>
        <v>7</v>
      </c>
      <c r="U2128" s="208" t="str">
        <f>IFERROR(VLOOKUP(T2128,'Tablas de calculos'!$AV$16:$AY$24,4),"")</f>
        <v>Débil</v>
      </c>
      <c r="V2128" s="207" t="s">
        <v>576</v>
      </c>
      <c r="W2128" s="207" t="s">
        <v>578</v>
      </c>
      <c r="X2128" s="123" t="str">
        <f t="shared" si="139"/>
        <v>DébilNo disminuyeDirectamente</v>
      </c>
      <c r="Y2128" s="208" t="str">
        <f>IFERROR(VLOOKUP(X2128,'Tablas de calculos'!$AZ$4:$BE$11,5,FALSE),"")</f>
        <v/>
      </c>
      <c r="Z2128" s="208" t="str">
        <f>IFERROR(VLOOKUP(X2128,'Tablas de calculos'!$AZ$4:$BE$11,6,FALSE),"")</f>
        <v/>
      </c>
    </row>
    <row r="2129" spans="1:26" ht="45" x14ac:dyDescent="0.25">
      <c r="A2129" s="232" t="s">
        <v>1314</v>
      </c>
      <c r="B2129" s="61">
        <v>45</v>
      </c>
      <c r="C2129" s="205" t="str">
        <f>+VLOOKUP(Tabla9[[#This Row],[Cod. Riesgo]],Tabla_Riesgos[[Número]:[Tipo de Riesgo]],6,FALSE)</f>
        <v>Operativo</v>
      </c>
      <c r="D2129" s="119" t="s">
        <v>45</v>
      </c>
      <c r="E2129" s="120" t="s">
        <v>46</v>
      </c>
      <c r="F2129" s="121"/>
      <c r="G2129" s="125" t="s">
        <v>276</v>
      </c>
      <c r="H2129" s="472"/>
      <c r="I2129" s="207"/>
      <c r="J2129" s="207"/>
      <c r="K2129" s="207"/>
      <c r="L2129" s="207"/>
      <c r="M2129" s="207"/>
      <c r="N2129" s="207"/>
      <c r="O2129" s="207"/>
      <c r="P2129" s="123">
        <f t="shared" si="136"/>
        <v>0</v>
      </c>
      <c r="Q2129" s="208" t="str">
        <f t="shared" si="137"/>
        <v>Debil</v>
      </c>
      <c r="R2129" s="207" t="s">
        <v>516</v>
      </c>
      <c r="S2129" s="224" t="str">
        <f t="shared" si="138"/>
        <v>DebilFuerte</v>
      </c>
      <c r="T2129" s="224">
        <f>IFERROR(VLOOKUP(S2129,'Tablas de calculos'!$AU$16:$AV$24,2,FALSE),"")</f>
        <v>7</v>
      </c>
      <c r="U2129" s="208" t="str">
        <f>IFERROR(VLOOKUP(T2129,'Tablas de calculos'!$AV$16:$AY$24,4),"")</f>
        <v>Débil</v>
      </c>
      <c r="V2129" s="207" t="s">
        <v>576</v>
      </c>
      <c r="W2129" s="207" t="s">
        <v>578</v>
      </c>
      <c r="X2129" s="123" t="str">
        <f t="shared" si="139"/>
        <v>DébilNo disminuyeDirectamente</v>
      </c>
      <c r="Y2129" s="208" t="str">
        <f>IFERROR(VLOOKUP(X2129,'Tablas de calculos'!$AZ$4:$BE$11,5,FALSE),"")</f>
        <v/>
      </c>
      <c r="Z2129" s="208" t="str">
        <f>IFERROR(VLOOKUP(X2129,'Tablas de calculos'!$AZ$4:$BE$11,6,FALSE),"")</f>
        <v/>
      </c>
    </row>
    <row r="2130" spans="1:26" ht="105" x14ac:dyDescent="0.25">
      <c r="A2130" s="232" t="s">
        <v>1314</v>
      </c>
      <c r="B2130" s="61">
        <v>45</v>
      </c>
      <c r="C2130" s="205" t="str">
        <f>+VLOOKUP(Tabla9[[#This Row],[Cod. Riesgo]],Tabla_Riesgos[[Número]:[Tipo de Riesgo]],6,FALSE)</f>
        <v>Operativo</v>
      </c>
      <c r="D2130" s="119" t="s">
        <v>45</v>
      </c>
      <c r="E2130" s="120" t="s">
        <v>46</v>
      </c>
      <c r="F2130" s="121"/>
      <c r="G2130" s="125" t="s">
        <v>277</v>
      </c>
      <c r="H2130" s="472"/>
      <c r="I2130" s="207"/>
      <c r="J2130" s="207"/>
      <c r="K2130" s="207"/>
      <c r="L2130" s="207"/>
      <c r="M2130" s="207"/>
      <c r="N2130" s="207"/>
      <c r="O2130" s="207"/>
      <c r="P2130" s="123">
        <f t="shared" si="136"/>
        <v>0</v>
      </c>
      <c r="Q2130" s="208" t="str">
        <f t="shared" si="137"/>
        <v>Debil</v>
      </c>
      <c r="R2130" s="207" t="s">
        <v>516</v>
      </c>
      <c r="S2130" s="224" t="str">
        <f t="shared" si="138"/>
        <v>DebilFuerte</v>
      </c>
      <c r="T2130" s="224">
        <f>IFERROR(VLOOKUP(S2130,'Tablas de calculos'!$AU$16:$AV$24,2,FALSE),"")</f>
        <v>7</v>
      </c>
      <c r="U2130" s="208" t="str">
        <f>IFERROR(VLOOKUP(T2130,'Tablas de calculos'!$AV$16:$AY$24,4),"")</f>
        <v>Débil</v>
      </c>
      <c r="V2130" s="207" t="s">
        <v>576</v>
      </c>
      <c r="W2130" s="207" t="s">
        <v>578</v>
      </c>
      <c r="X2130" s="123" t="str">
        <f t="shared" si="139"/>
        <v>DébilNo disminuyeDirectamente</v>
      </c>
      <c r="Y2130" s="208" t="str">
        <f>IFERROR(VLOOKUP(X2130,'Tablas de calculos'!$AZ$4:$BE$11,5,FALSE),"")</f>
        <v/>
      </c>
      <c r="Z2130" s="208" t="str">
        <f>IFERROR(VLOOKUP(X2130,'Tablas de calculos'!$AZ$4:$BE$11,6,FALSE),"")</f>
        <v/>
      </c>
    </row>
    <row r="2131" spans="1:26" ht="150" x14ac:dyDescent="0.25">
      <c r="A2131" s="232" t="s">
        <v>1314</v>
      </c>
      <c r="B2131" s="61">
        <v>45</v>
      </c>
      <c r="C2131" s="205" t="str">
        <f>+VLOOKUP(Tabla9[[#This Row],[Cod. Riesgo]],Tabla_Riesgos[[Número]:[Tipo de Riesgo]],6,FALSE)</f>
        <v>Operativo</v>
      </c>
      <c r="D2131" s="119" t="s">
        <v>45</v>
      </c>
      <c r="E2131" s="120" t="s">
        <v>46</v>
      </c>
      <c r="F2131" s="121"/>
      <c r="G2131" s="125" t="s">
        <v>278</v>
      </c>
      <c r="H2131" s="472"/>
      <c r="I2131" s="207"/>
      <c r="J2131" s="207"/>
      <c r="K2131" s="207"/>
      <c r="L2131" s="207"/>
      <c r="M2131" s="207"/>
      <c r="N2131" s="207"/>
      <c r="O2131" s="207"/>
      <c r="P2131" s="123">
        <f t="shared" si="136"/>
        <v>0</v>
      </c>
      <c r="Q2131" s="208" t="str">
        <f t="shared" si="137"/>
        <v>Debil</v>
      </c>
      <c r="R2131" s="207" t="s">
        <v>516</v>
      </c>
      <c r="S2131" s="224" t="str">
        <f t="shared" si="138"/>
        <v>DebilFuerte</v>
      </c>
      <c r="T2131" s="224">
        <f>IFERROR(VLOOKUP(S2131,'Tablas de calculos'!$AU$16:$AV$24,2,FALSE),"")</f>
        <v>7</v>
      </c>
      <c r="U2131" s="208" t="str">
        <f>IFERROR(VLOOKUP(T2131,'Tablas de calculos'!$AV$16:$AY$24,4),"")</f>
        <v>Débil</v>
      </c>
      <c r="V2131" s="207" t="s">
        <v>576</v>
      </c>
      <c r="W2131" s="207" t="s">
        <v>578</v>
      </c>
      <c r="X2131" s="123" t="str">
        <f t="shared" si="139"/>
        <v>DébilNo disminuyeDirectamente</v>
      </c>
      <c r="Y2131" s="208" t="str">
        <f>IFERROR(VLOOKUP(X2131,'Tablas de calculos'!$AZ$4:$BE$11,5,FALSE),"")</f>
        <v/>
      </c>
      <c r="Z2131" s="208" t="str">
        <f>IFERROR(VLOOKUP(X2131,'Tablas de calculos'!$AZ$4:$BE$11,6,FALSE),"")</f>
        <v/>
      </c>
    </row>
    <row r="2132" spans="1:26" ht="135" x14ac:dyDescent="0.25">
      <c r="A2132" s="232" t="s">
        <v>1314</v>
      </c>
      <c r="B2132" s="61">
        <v>48</v>
      </c>
      <c r="C2132" s="205" t="str">
        <f>+VLOOKUP(Tabla9[[#This Row],[Cod. Riesgo]],Tabla_Riesgos[[Número]:[Tipo de Riesgo]],6,FALSE)</f>
        <v>Operativo</v>
      </c>
      <c r="D2132" s="119" t="s">
        <v>48</v>
      </c>
      <c r="E2132" s="120" t="s">
        <v>52</v>
      </c>
      <c r="F2132" s="121"/>
      <c r="G2132" s="125" t="s">
        <v>279</v>
      </c>
      <c r="H2132" s="472"/>
      <c r="I2132" s="207"/>
      <c r="J2132" s="207"/>
      <c r="K2132" s="207"/>
      <c r="L2132" s="207"/>
      <c r="M2132" s="207"/>
      <c r="N2132" s="207"/>
      <c r="O2132" s="207"/>
      <c r="P2132" s="123">
        <f t="shared" si="136"/>
        <v>0</v>
      </c>
      <c r="Q2132" s="208" t="str">
        <f t="shared" si="137"/>
        <v>Debil</v>
      </c>
      <c r="R2132" s="207" t="s">
        <v>516</v>
      </c>
      <c r="S2132" s="224" t="str">
        <f t="shared" si="138"/>
        <v>DebilFuerte</v>
      </c>
      <c r="T2132" s="224">
        <f>IFERROR(VLOOKUP(S2132,'Tablas de calculos'!$AU$16:$AV$24,2,FALSE),"")</f>
        <v>7</v>
      </c>
      <c r="U2132" s="208" t="str">
        <f>IFERROR(VLOOKUP(T2132,'Tablas de calculos'!$AV$16:$AY$24,4),"")</f>
        <v>Débil</v>
      </c>
      <c r="V2132" s="207" t="s">
        <v>576</v>
      </c>
      <c r="W2132" s="207" t="s">
        <v>578</v>
      </c>
      <c r="X2132" s="123" t="str">
        <f t="shared" si="139"/>
        <v>DébilNo disminuyeDirectamente</v>
      </c>
      <c r="Y2132" s="208" t="str">
        <f>IFERROR(VLOOKUP(X2132,'Tablas de calculos'!$AZ$4:$BE$11,5,FALSE),"")</f>
        <v/>
      </c>
      <c r="Z2132" s="208" t="str">
        <f>IFERROR(VLOOKUP(X2132,'Tablas de calculos'!$AZ$4:$BE$11,6,FALSE),"")</f>
        <v/>
      </c>
    </row>
    <row r="2133" spans="1:26" ht="45" x14ac:dyDescent="0.25">
      <c r="A2133" s="232" t="s">
        <v>1314</v>
      </c>
      <c r="B2133" s="61">
        <v>48</v>
      </c>
      <c r="C2133" s="205" t="str">
        <f>+VLOOKUP(Tabla9[[#This Row],[Cod. Riesgo]],Tabla_Riesgos[[Número]:[Tipo de Riesgo]],6,FALSE)</f>
        <v>Operativo</v>
      </c>
      <c r="D2133" s="119" t="s">
        <v>48</v>
      </c>
      <c r="E2133" s="120" t="s">
        <v>52</v>
      </c>
      <c r="F2133" s="121"/>
      <c r="G2133" s="125" t="s">
        <v>280</v>
      </c>
      <c r="H2133" s="472"/>
      <c r="I2133" s="207"/>
      <c r="J2133" s="207"/>
      <c r="K2133" s="207"/>
      <c r="L2133" s="207"/>
      <c r="M2133" s="207"/>
      <c r="N2133" s="207"/>
      <c r="O2133" s="207"/>
      <c r="P2133" s="123">
        <f t="shared" si="136"/>
        <v>0</v>
      </c>
      <c r="Q2133" s="208" t="str">
        <f t="shared" si="137"/>
        <v>Debil</v>
      </c>
      <c r="R2133" s="207" t="s">
        <v>516</v>
      </c>
      <c r="S2133" s="224" t="str">
        <f t="shared" si="138"/>
        <v>DebilFuerte</v>
      </c>
      <c r="T2133" s="224">
        <f>IFERROR(VLOOKUP(S2133,'Tablas de calculos'!$AU$16:$AV$24,2,FALSE),"")</f>
        <v>7</v>
      </c>
      <c r="U2133" s="208" t="str">
        <f>IFERROR(VLOOKUP(T2133,'Tablas de calculos'!$AV$16:$AY$24,4),"")</f>
        <v>Débil</v>
      </c>
      <c r="V2133" s="207" t="s">
        <v>576</v>
      </c>
      <c r="W2133" s="207" t="s">
        <v>578</v>
      </c>
      <c r="X2133" s="123" t="str">
        <f t="shared" si="139"/>
        <v>DébilNo disminuyeDirectamente</v>
      </c>
      <c r="Y2133" s="208" t="str">
        <f>IFERROR(VLOOKUP(X2133,'Tablas de calculos'!$AZ$4:$BE$11,5,FALSE),"")</f>
        <v/>
      </c>
      <c r="Z2133" s="208" t="str">
        <f>IFERROR(VLOOKUP(X2133,'Tablas de calculos'!$AZ$4:$BE$11,6,FALSE),"")</f>
        <v/>
      </c>
    </row>
    <row r="2134" spans="1:26" ht="60" x14ac:dyDescent="0.25">
      <c r="A2134" s="232" t="s">
        <v>1314</v>
      </c>
      <c r="B2134" s="61">
        <v>48</v>
      </c>
      <c r="C2134" s="205" t="str">
        <f>+VLOOKUP(Tabla9[[#This Row],[Cod. Riesgo]],Tabla_Riesgos[[Número]:[Tipo de Riesgo]],6,FALSE)</f>
        <v>Operativo</v>
      </c>
      <c r="D2134" s="119" t="s">
        <v>48</v>
      </c>
      <c r="E2134" s="120" t="s">
        <v>52</v>
      </c>
      <c r="F2134" s="121"/>
      <c r="G2134" s="125" t="s">
        <v>281</v>
      </c>
      <c r="H2134" s="472"/>
      <c r="I2134" s="207"/>
      <c r="J2134" s="207"/>
      <c r="K2134" s="207"/>
      <c r="L2134" s="207"/>
      <c r="M2134" s="207"/>
      <c r="N2134" s="207"/>
      <c r="O2134" s="207"/>
      <c r="P2134" s="123">
        <f t="shared" si="136"/>
        <v>0</v>
      </c>
      <c r="Q2134" s="208" t="str">
        <f t="shared" si="137"/>
        <v>Debil</v>
      </c>
      <c r="R2134" s="207" t="s">
        <v>516</v>
      </c>
      <c r="S2134" s="224" t="str">
        <f t="shared" si="138"/>
        <v>DebilFuerte</v>
      </c>
      <c r="T2134" s="224">
        <f>IFERROR(VLOOKUP(S2134,'Tablas de calculos'!$AU$16:$AV$24,2,FALSE),"")</f>
        <v>7</v>
      </c>
      <c r="U2134" s="208" t="str">
        <f>IFERROR(VLOOKUP(T2134,'Tablas de calculos'!$AV$16:$AY$24,4),"")</f>
        <v>Débil</v>
      </c>
      <c r="V2134" s="207" t="s">
        <v>576</v>
      </c>
      <c r="W2134" s="207" t="s">
        <v>578</v>
      </c>
      <c r="X2134" s="123" t="str">
        <f t="shared" si="139"/>
        <v>DébilNo disminuyeDirectamente</v>
      </c>
      <c r="Y2134" s="208" t="str">
        <f>IFERROR(VLOOKUP(X2134,'Tablas de calculos'!$AZ$4:$BE$11,5,FALSE),"")</f>
        <v/>
      </c>
      <c r="Z2134" s="208" t="str">
        <f>IFERROR(VLOOKUP(X2134,'Tablas de calculos'!$AZ$4:$BE$11,6,FALSE),"")</f>
        <v/>
      </c>
    </row>
    <row r="2135" spans="1:26" ht="45" x14ac:dyDescent="0.25">
      <c r="A2135" s="232" t="s">
        <v>1314</v>
      </c>
      <c r="B2135" s="61">
        <v>48</v>
      </c>
      <c r="C2135" s="205" t="str">
        <f>+VLOOKUP(Tabla9[[#This Row],[Cod. Riesgo]],Tabla_Riesgos[[Número]:[Tipo de Riesgo]],6,FALSE)</f>
        <v>Operativo</v>
      </c>
      <c r="D2135" s="119" t="s">
        <v>48</v>
      </c>
      <c r="E2135" s="120" t="s">
        <v>52</v>
      </c>
      <c r="F2135" s="121"/>
      <c r="G2135" s="125" t="s">
        <v>282</v>
      </c>
      <c r="H2135" s="472"/>
      <c r="I2135" s="207"/>
      <c r="J2135" s="207"/>
      <c r="K2135" s="207"/>
      <c r="L2135" s="207"/>
      <c r="M2135" s="207"/>
      <c r="N2135" s="207"/>
      <c r="O2135" s="207"/>
      <c r="P2135" s="123">
        <f t="shared" si="136"/>
        <v>0</v>
      </c>
      <c r="Q2135" s="208" t="str">
        <f t="shared" si="137"/>
        <v>Debil</v>
      </c>
      <c r="R2135" s="207" t="s">
        <v>516</v>
      </c>
      <c r="S2135" s="224" t="str">
        <f t="shared" si="138"/>
        <v>DebilFuerte</v>
      </c>
      <c r="T2135" s="224">
        <f>IFERROR(VLOOKUP(S2135,'Tablas de calculos'!$AU$16:$AV$24,2,FALSE),"")</f>
        <v>7</v>
      </c>
      <c r="U2135" s="208" t="str">
        <f>IFERROR(VLOOKUP(T2135,'Tablas de calculos'!$AV$16:$AY$24,4),"")</f>
        <v>Débil</v>
      </c>
      <c r="V2135" s="207" t="s">
        <v>576</v>
      </c>
      <c r="W2135" s="207" t="s">
        <v>578</v>
      </c>
      <c r="X2135" s="123" t="str">
        <f t="shared" si="139"/>
        <v>DébilNo disminuyeDirectamente</v>
      </c>
      <c r="Y2135" s="208" t="str">
        <f>IFERROR(VLOOKUP(X2135,'Tablas de calculos'!$AZ$4:$BE$11,5,FALSE),"")</f>
        <v/>
      </c>
      <c r="Z2135" s="208" t="str">
        <f>IFERROR(VLOOKUP(X2135,'Tablas de calculos'!$AZ$4:$BE$11,6,FALSE),"")</f>
        <v/>
      </c>
    </row>
    <row r="2136" spans="1:26" ht="60" x14ac:dyDescent="0.25">
      <c r="A2136" s="232" t="s">
        <v>1314</v>
      </c>
      <c r="B2136" s="61">
        <v>49</v>
      </c>
      <c r="C2136" s="205" t="str">
        <f>+VLOOKUP(Tabla9[[#This Row],[Cod. Riesgo]],Tabla_Riesgos[[Número]:[Tipo de Riesgo]],6,FALSE)</f>
        <v>Operativo</v>
      </c>
      <c r="D2136" s="119" t="s">
        <v>48</v>
      </c>
      <c r="E2136" s="120" t="s">
        <v>54</v>
      </c>
      <c r="F2136" s="121"/>
      <c r="G2136" s="125" t="s">
        <v>283</v>
      </c>
      <c r="H2136" s="472"/>
      <c r="I2136" s="207"/>
      <c r="J2136" s="207"/>
      <c r="K2136" s="207"/>
      <c r="L2136" s="207"/>
      <c r="M2136" s="207"/>
      <c r="N2136" s="207"/>
      <c r="O2136" s="207"/>
      <c r="P2136" s="123">
        <f t="shared" si="136"/>
        <v>0</v>
      </c>
      <c r="Q2136" s="208" t="str">
        <f t="shared" si="137"/>
        <v>Debil</v>
      </c>
      <c r="R2136" s="207" t="s">
        <v>516</v>
      </c>
      <c r="S2136" s="224" t="str">
        <f t="shared" si="138"/>
        <v>DebilFuerte</v>
      </c>
      <c r="T2136" s="224">
        <f>IFERROR(VLOOKUP(S2136,'Tablas de calculos'!$AU$16:$AV$24,2,FALSE),"")</f>
        <v>7</v>
      </c>
      <c r="U2136" s="208" t="str">
        <f>IFERROR(VLOOKUP(T2136,'Tablas de calculos'!$AV$16:$AY$24,4),"")</f>
        <v>Débil</v>
      </c>
      <c r="V2136" s="207" t="s">
        <v>576</v>
      </c>
      <c r="W2136" s="207" t="s">
        <v>578</v>
      </c>
      <c r="X2136" s="123" t="str">
        <f t="shared" si="139"/>
        <v>DébilNo disminuyeDirectamente</v>
      </c>
      <c r="Y2136" s="208" t="str">
        <f>IFERROR(VLOOKUP(X2136,'Tablas de calculos'!$AZ$4:$BE$11,5,FALSE),"")</f>
        <v/>
      </c>
      <c r="Z2136" s="208" t="str">
        <f>IFERROR(VLOOKUP(X2136,'Tablas de calculos'!$AZ$4:$BE$11,6,FALSE),"")</f>
        <v/>
      </c>
    </row>
    <row r="2137" spans="1:26" ht="45" x14ac:dyDescent="0.25">
      <c r="A2137" s="232" t="s">
        <v>1314</v>
      </c>
      <c r="B2137" s="61">
        <v>49</v>
      </c>
      <c r="C2137" s="205" t="str">
        <f>+VLOOKUP(Tabla9[[#This Row],[Cod. Riesgo]],Tabla_Riesgos[[Número]:[Tipo de Riesgo]],6,FALSE)</f>
        <v>Operativo</v>
      </c>
      <c r="D2137" s="119" t="s">
        <v>48</v>
      </c>
      <c r="E2137" s="120" t="s">
        <v>54</v>
      </c>
      <c r="F2137" s="121"/>
      <c r="G2137" s="125" t="s">
        <v>280</v>
      </c>
      <c r="H2137" s="472"/>
      <c r="I2137" s="207"/>
      <c r="J2137" s="207"/>
      <c r="K2137" s="207"/>
      <c r="L2137" s="207"/>
      <c r="M2137" s="207"/>
      <c r="N2137" s="207"/>
      <c r="O2137" s="207"/>
      <c r="P2137" s="123">
        <f t="shared" si="136"/>
        <v>0</v>
      </c>
      <c r="Q2137" s="208" t="str">
        <f t="shared" si="137"/>
        <v>Debil</v>
      </c>
      <c r="R2137" s="207" t="s">
        <v>516</v>
      </c>
      <c r="S2137" s="224" t="str">
        <f t="shared" si="138"/>
        <v>DebilFuerte</v>
      </c>
      <c r="T2137" s="224">
        <f>IFERROR(VLOOKUP(S2137,'Tablas de calculos'!$AU$16:$AV$24,2,FALSE),"")</f>
        <v>7</v>
      </c>
      <c r="U2137" s="208" t="str">
        <f>IFERROR(VLOOKUP(T2137,'Tablas de calculos'!$AV$16:$AY$24,4),"")</f>
        <v>Débil</v>
      </c>
      <c r="V2137" s="207" t="s">
        <v>576</v>
      </c>
      <c r="W2137" s="207" t="s">
        <v>578</v>
      </c>
      <c r="X2137" s="123" t="str">
        <f t="shared" si="139"/>
        <v>DébilNo disminuyeDirectamente</v>
      </c>
      <c r="Y2137" s="208" t="str">
        <f>IFERROR(VLOOKUP(X2137,'Tablas de calculos'!$AZ$4:$BE$11,5,FALSE),"")</f>
        <v/>
      </c>
      <c r="Z2137" s="208" t="str">
        <f>IFERROR(VLOOKUP(X2137,'Tablas de calculos'!$AZ$4:$BE$11,6,FALSE),"")</f>
        <v/>
      </c>
    </row>
    <row r="2138" spans="1:26" ht="60" x14ac:dyDescent="0.25">
      <c r="A2138" s="232" t="s">
        <v>1314</v>
      </c>
      <c r="B2138" s="61">
        <v>49</v>
      </c>
      <c r="C2138" s="205" t="str">
        <f>+VLOOKUP(Tabla9[[#This Row],[Cod. Riesgo]],Tabla_Riesgos[[Número]:[Tipo de Riesgo]],6,FALSE)</f>
        <v>Operativo</v>
      </c>
      <c r="D2138" s="119" t="s">
        <v>48</v>
      </c>
      <c r="E2138" s="120" t="s">
        <v>54</v>
      </c>
      <c r="F2138" s="121"/>
      <c r="G2138" s="125" t="s">
        <v>284</v>
      </c>
      <c r="H2138" s="472"/>
      <c r="I2138" s="207"/>
      <c r="J2138" s="207"/>
      <c r="K2138" s="207"/>
      <c r="L2138" s="207"/>
      <c r="M2138" s="207"/>
      <c r="N2138" s="207"/>
      <c r="O2138" s="207"/>
      <c r="P2138" s="123">
        <f t="shared" si="136"/>
        <v>0</v>
      </c>
      <c r="Q2138" s="208" t="str">
        <f t="shared" si="137"/>
        <v>Debil</v>
      </c>
      <c r="R2138" s="207" t="s">
        <v>516</v>
      </c>
      <c r="S2138" s="224" t="str">
        <f t="shared" si="138"/>
        <v>DebilFuerte</v>
      </c>
      <c r="T2138" s="224">
        <f>IFERROR(VLOOKUP(S2138,'Tablas de calculos'!$AU$16:$AV$24,2,FALSE),"")</f>
        <v>7</v>
      </c>
      <c r="U2138" s="208" t="str">
        <f>IFERROR(VLOOKUP(T2138,'Tablas de calculos'!$AV$16:$AY$24,4),"")</f>
        <v>Débil</v>
      </c>
      <c r="V2138" s="207" t="s">
        <v>576</v>
      </c>
      <c r="W2138" s="207" t="s">
        <v>578</v>
      </c>
      <c r="X2138" s="123" t="str">
        <f t="shared" si="139"/>
        <v>DébilNo disminuyeDirectamente</v>
      </c>
      <c r="Y2138" s="208" t="str">
        <f>IFERROR(VLOOKUP(X2138,'Tablas de calculos'!$AZ$4:$BE$11,5,FALSE),"")</f>
        <v/>
      </c>
      <c r="Z2138" s="208" t="str">
        <f>IFERROR(VLOOKUP(X2138,'Tablas de calculos'!$AZ$4:$BE$11,6,FALSE),"")</f>
        <v/>
      </c>
    </row>
    <row r="2139" spans="1:26" ht="45" x14ac:dyDescent="0.25">
      <c r="A2139" s="232" t="s">
        <v>1314</v>
      </c>
      <c r="B2139" s="61">
        <v>49</v>
      </c>
      <c r="C2139" s="205" t="str">
        <f>+VLOOKUP(Tabla9[[#This Row],[Cod. Riesgo]],Tabla_Riesgos[[Número]:[Tipo de Riesgo]],6,FALSE)</f>
        <v>Operativo</v>
      </c>
      <c r="D2139" s="119" t="s">
        <v>48</v>
      </c>
      <c r="E2139" s="120" t="s">
        <v>54</v>
      </c>
      <c r="F2139" s="121"/>
      <c r="G2139" s="125" t="s">
        <v>282</v>
      </c>
      <c r="H2139" s="472"/>
      <c r="I2139" s="207"/>
      <c r="J2139" s="207"/>
      <c r="K2139" s="207"/>
      <c r="L2139" s="207"/>
      <c r="M2139" s="207"/>
      <c r="N2139" s="207"/>
      <c r="O2139" s="207"/>
      <c r="P2139" s="123">
        <f t="shared" si="136"/>
        <v>0</v>
      </c>
      <c r="Q2139" s="208" t="str">
        <f t="shared" si="137"/>
        <v>Debil</v>
      </c>
      <c r="R2139" s="207" t="s">
        <v>516</v>
      </c>
      <c r="S2139" s="224" t="str">
        <f t="shared" si="138"/>
        <v>DebilFuerte</v>
      </c>
      <c r="T2139" s="224">
        <f>IFERROR(VLOOKUP(S2139,'Tablas de calculos'!$AU$16:$AV$24,2,FALSE),"")</f>
        <v>7</v>
      </c>
      <c r="U2139" s="208" t="str">
        <f>IFERROR(VLOOKUP(T2139,'Tablas de calculos'!$AV$16:$AY$24,4),"")</f>
        <v>Débil</v>
      </c>
      <c r="V2139" s="207" t="s">
        <v>576</v>
      </c>
      <c r="W2139" s="207" t="s">
        <v>578</v>
      </c>
      <c r="X2139" s="123" t="str">
        <f t="shared" si="139"/>
        <v>DébilNo disminuyeDirectamente</v>
      </c>
      <c r="Y2139" s="208" t="str">
        <f>IFERROR(VLOOKUP(X2139,'Tablas de calculos'!$AZ$4:$BE$11,5,FALSE),"")</f>
        <v/>
      </c>
      <c r="Z2139" s="208" t="str">
        <f>IFERROR(VLOOKUP(X2139,'Tablas de calculos'!$AZ$4:$BE$11,6,FALSE),"")</f>
        <v/>
      </c>
    </row>
    <row r="2140" spans="1:26" ht="135" x14ac:dyDescent="0.25">
      <c r="A2140" s="232" t="s">
        <v>1314</v>
      </c>
      <c r="B2140" s="61">
        <v>50</v>
      </c>
      <c r="C2140" s="205" t="str">
        <f>+VLOOKUP(Tabla9[[#This Row],[Cod. Riesgo]],Tabla_Riesgos[[Número]:[Tipo de Riesgo]],6,FALSE)</f>
        <v>Operativo</v>
      </c>
      <c r="D2140" s="119" t="s">
        <v>55</v>
      </c>
      <c r="E2140" s="120" t="s">
        <v>670</v>
      </c>
      <c r="F2140" s="121"/>
      <c r="G2140" s="125" t="s">
        <v>285</v>
      </c>
      <c r="H2140" s="472"/>
      <c r="I2140" s="207"/>
      <c r="J2140" s="207"/>
      <c r="K2140" s="207"/>
      <c r="L2140" s="207"/>
      <c r="M2140" s="207"/>
      <c r="N2140" s="207"/>
      <c r="O2140" s="207"/>
      <c r="P2140" s="123">
        <f t="shared" si="136"/>
        <v>0</v>
      </c>
      <c r="Q2140" s="208" t="str">
        <f t="shared" si="137"/>
        <v>Debil</v>
      </c>
      <c r="R2140" s="207" t="s">
        <v>516</v>
      </c>
      <c r="S2140" s="224" t="str">
        <f t="shared" si="138"/>
        <v>DebilFuerte</v>
      </c>
      <c r="T2140" s="224">
        <f>IFERROR(VLOOKUP(S2140,'Tablas de calculos'!$AU$16:$AV$24,2,FALSE),"")</f>
        <v>7</v>
      </c>
      <c r="U2140" s="208" t="str">
        <f>IFERROR(VLOOKUP(T2140,'Tablas de calculos'!$AV$16:$AY$24,4),"")</f>
        <v>Débil</v>
      </c>
      <c r="V2140" s="207" t="s">
        <v>576</v>
      </c>
      <c r="W2140" s="207" t="s">
        <v>578</v>
      </c>
      <c r="X2140" s="123" t="str">
        <f t="shared" si="139"/>
        <v>DébilNo disminuyeDirectamente</v>
      </c>
      <c r="Y2140" s="208" t="str">
        <f>IFERROR(VLOOKUP(X2140,'Tablas de calculos'!$AZ$4:$BE$11,5,FALSE),"")</f>
        <v/>
      </c>
      <c r="Z2140" s="208" t="str">
        <f>IFERROR(VLOOKUP(X2140,'Tablas de calculos'!$AZ$4:$BE$11,6,FALSE),"")</f>
        <v/>
      </c>
    </row>
    <row r="2141" spans="1:26" ht="45" x14ac:dyDescent="0.25">
      <c r="A2141" s="232" t="s">
        <v>1314</v>
      </c>
      <c r="B2141" s="61">
        <v>50</v>
      </c>
      <c r="C2141" s="205" t="str">
        <f>+VLOOKUP(Tabla9[[#This Row],[Cod. Riesgo]],Tabla_Riesgos[[Número]:[Tipo de Riesgo]],6,FALSE)</f>
        <v>Operativo</v>
      </c>
      <c r="D2141" s="119" t="s">
        <v>55</v>
      </c>
      <c r="E2141" s="120" t="s">
        <v>670</v>
      </c>
      <c r="F2141" s="121"/>
      <c r="G2141" s="125" t="s">
        <v>231</v>
      </c>
      <c r="H2141" s="472"/>
      <c r="I2141" s="207"/>
      <c r="J2141" s="207"/>
      <c r="K2141" s="207"/>
      <c r="L2141" s="207"/>
      <c r="M2141" s="207"/>
      <c r="N2141" s="207"/>
      <c r="O2141" s="207"/>
      <c r="P2141" s="123">
        <f t="shared" si="136"/>
        <v>0</v>
      </c>
      <c r="Q2141" s="208" t="str">
        <f t="shared" si="137"/>
        <v>Debil</v>
      </c>
      <c r="R2141" s="207" t="s">
        <v>516</v>
      </c>
      <c r="S2141" s="224" t="str">
        <f t="shared" si="138"/>
        <v>DebilFuerte</v>
      </c>
      <c r="T2141" s="224">
        <f>IFERROR(VLOOKUP(S2141,'Tablas de calculos'!$AU$16:$AV$24,2,FALSE),"")</f>
        <v>7</v>
      </c>
      <c r="U2141" s="208" t="str">
        <f>IFERROR(VLOOKUP(T2141,'Tablas de calculos'!$AV$16:$AY$24,4),"")</f>
        <v>Débil</v>
      </c>
      <c r="V2141" s="207" t="s">
        <v>576</v>
      </c>
      <c r="W2141" s="207" t="s">
        <v>578</v>
      </c>
      <c r="X2141" s="123" t="str">
        <f t="shared" si="139"/>
        <v>DébilNo disminuyeDirectamente</v>
      </c>
      <c r="Y2141" s="208" t="str">
        <f>IFERROR(VLOOKUP(X2141,'Tablas de calculos'!$AZ$4:$BE$11,5,FALSE),"")</f>
        <v/>
      </c>
      <c r="Z2141" s="208" t="str">
        <f>IFERROR(VLOOKUP(X2141,'Tablas de calculos'!$AZ$4:$BE$11,6,FALSE),"")</f>
        <v/>
      </c>
    </row>
    <row r="2142" spans="1:26" ht="45" x14ac:dyDescent="0.25">
      <c r="A2142" s="232" t="s">
        <v>1314</v>
      </c>
      <c r="B2142" s="61">
        <v>50</v>
      </c>
      <c r="C2142" s="205" t="str">
        <f>+VLOOKUP(Tabla9[[#This Row],[Cod. Riesgo]],Tabla_Riesgos[[Número]:[Tipo de Riesgo]],6,FALSE)</f>
        <v>Operativo</v>
      </c>
      <c r="D2142" s="119" t="s">
        <v>55</v>
      </c>
      <c r="E2142" s="120" t="s">
        <v>670</v>
      </c>
      <c r="F2142" s="121"/>
      <c r="G2142" s="125" t="s">
        <v>189</v>
      </c>
      <c r="H2142" s="472"/>
      <c r="I2142" s="207"/>
      <c r="J2142" s="207"/>
      <c r="K2142" s="207"/>
      <c r="L2142" s="207"/>
      <c r="M2142" s="207"/>
      <c r="N2142" s="207"/>
      <c r="O2142" s="207"/>
      <c r="P2142" s="123">
        <f t="shared" si="136"/>
        <v>0</v>
      </c>
      <c r="Q2142" s="208" t="str">
        <f t="shared" si="137"/>
        <v>Debil</v>
      </c>
      <c r="R2142" s="207" t="s">
        <v>516</v>
      </c>
      <c r="S2142" s="224" t="str">
        <f t="shared" si="138"/>
        <v>DebilFuerte</v>
      </c>
      <c r="T2142" s="224">
        <f>IFERROR(VLOOKUP(S2142,'Tablas de calculos'!$AU$16:$AV$24,2,FALSE),"")</f>
        <v>7</v>
      </c>
      <c r="U2142" s="208" t="str">
        <f>IFERROR(VLOOKUP(T2142,'Tablas de calculos'!$AV$16:$AY$24,4),"")</f>
        <v>Débil</v>
      </c>
      <c r="V2142" s="207" t="s">
        <v>576</v>
      </c>
      <c r="W2142" s="207" t="s">
        <v>578</v>
      </c>
      <c r="X2142" s="123" t="str">
        <f t="shared" si="139"/>
        <v>DébilNo disminuyeDirectamente</v>
      </c>
      <c r="Y2142" s="208" t="str">
        <f>IFERROR(VLOOKUP(X2142,'Tablas de calculos'!$AZ$4:$BE$11,5,FALSE),"")</f>
        <v/>
      </c>
      <c r="Z2142" s="208" t="str">
        <f>IFERROR(VLOOKUP(X2142,'Tablas de calculos'!$AZ$4:$BE$11,6,FALSE),"")</f>
        <v/>
      </c>
    </row>
    <row r="2143" spans="1:26" ht="60" x14ac:dyDescent="0.25">
      <c r="A2143" s="232" t="s">
        <v>1314</v>
      </c>
      <c r="B2143" s="61">
        <v>50</v>
      </c>
      <c r="C2143" s="205" t="str">
        <f>+VLOOKUP(Tabla9[[#This Row],[Cod. Riesgo]],Tabla_Riesgos[[Número]:[Tipo de Riesgo]],6,FALSE)</f>
        <v>Operativo</v>
      </c>
      <c r="D2143" s="119" t="s">
        <v>55</v>
      </c>
      <c r="E2143" s="120" t="s">
        <v>670</v>
      </c>
      <c r="F2143" s="121"/>
      <c r="G2143" s="125" t="s">
        <v>221</v>
      </c>
      <c r="H2143" s="472"/>
      <c r="I2143" s="207"/>
      <c r="J2143" s="207"/>
      <c r="K2143" s="207"/>
      <c r="L2143" s="207"/>
      <c r="M2143" s="207"/>
      <c r="N2143" s="207"/>
      <c r="O2143" s="207"/>
      <c r="P2143" s="123">
        <f t="shared" si="136"/>
        <v>0</v>
      </c>
      <c r="Q2143" s="208" t="str">
        <f t="shared" si="137"/>
        <v>Debil</v>
      </c>
      <c r="R2143" s="207" t="s">
        <v>516</v>
      </c>
      <c r="S2143" s="224" t="str">
        <f t="shared" si="138"/>
        <v>DebilFuerte</v>
      </c>
      <c r="T2143" s="224">
        <f>IFERROR(VLOOKUP(S2143,'Tablas de calculos'!$AU$16:$AV$24,2,FALSE),"")</f>
        <v>7</v>
      </c>
      <c r="U2143" s="208" t="str">
        <f>IFERROR(VLOOKUP(T2143,'Tablas de calculos'!$AV$16:$AY$24,4),"")</f>
        <v>Débil</v>
      </c>
      <c r="V2143" s="207" t="s">
        <v>576</v>
      </c>
      <c r="W2143" s="207" t="s">
        <v>578</v>
      </c>
      <c r="X2143" s="123" t="str">
        <f t="shared" si="139"/>
        <v>DébilNo disminuyeDirectamente</v>
      </c>
      <c r="Y2143" s="208" t="str">
        <f>IFERROR(VLOOKUP(X2143,'Tablas de calculos'!$AZ$4:$BE$11,5,FALSE),"")</f>
        <v/>
      </c>
      <c r="Z2143" s="208" t="str">
        <f>IFERROR(VLOOKUP(X2143,'Tablas de calculos'!$AZ$4:$BE$11,6,FALSE),"")</f>
        <v/>
      </c>
    </row>
    <row r="2144" spans="1:26" ht="60" x14ac:dyDescent="0.25">
      <c r="A2144" s="232" t="s">
        <v>1314</v>
      </c>
      <c r="B2144" s="61">
        <v>51</v>
      </c>
      <c r="C2144" s="205" t="str">
        <f>+VLOOKUP(Tabla9[[#This Row],[Cod. Riesgo]],Tabla_Riesgos[[Número]:[Tipo de Riesgo]],6,FALSE)</f>
        <v>Operativo</v>
      </c>
      <c r="D2144" s="119" t="s">
        <v>55</v>
      </c>
      <c r="E2144" s="120" t="s">
        <v>671</v>
      </c>
      <c r="F2144" s="121"/>
      <c r="G2144" s="125" t="s">
        <v>286</v>
      </c>
      <c r="H2144" s="472"/>
      <c r="I2144" s="207"/>
      <c r="J2144" s="207"/>
      <c r="K2144" s="207"/>
      <c r="L2144" s="207"/>
      <c r="M2144" s="207"/>
      <c r="N2144" s="207"/>
      <c r="O2144" s="207"/>
      <c r="P2144" s="123">
        <f t="shared" si="136"/>
        <v>0</v>
      </c>
      <c r="Q2144" s="208" t="str">
        <f t="shared" si="137"/>
        <v>Debil</v>
      </c>
      <c r="R2144" s="207" t="s">
        <v>516</v>
      </c>
      <c r="S2144" s="224" t="str">
        <f t="shared" si="138"/>
        <v>DebilFuerte</v>
      </c>
      <c r="T2144" s="224">
        <f>IFERROR(VLOOKUP(S2144,'Tablas de calculos'!$AU$16:$AV$24,2,FALSE),"")</f>
        <v>7</v>
      </c>
      <c r="U2144" s="208" t="str">
        <f>IFERROR(VLOOKUP(T2144,'Tablas de calculos'!$AV$16:$AY$24,4),"")</f>
        <v>Débil</v>
      </c>
      <c r="V2144" s="207" t="s">
        <v>576</v>
      </c>
      <c r="W2144" s="207" t="s">
        <v>578</v>
      </c>
      <c r="X2144" s="123" t="str">
        <f t="shared" si="139"/>
        <v>DébilNo disminuyeDirectamente</v>
      </c>
      <c r="Y2144" s="208" t="str">
        <f>IFERROR(VLOOKUP(X2144,'Tablas de calculos'!$AZ$4:$BE$11,5,FALSE),"")</f>
        <v/>
      </c>
      <c r="Z2144" s="208" t="str">
        <f>IFERROR(VLOOKUP(X2144,'Tablas de calculos'!$AZ$4:$BE$11,6,FALSE),"")</f>
        <v/>
      </c>
    </row>
    <row r="2145" spans="1:26" ht="120" x14ac:dyDescent="0.25">
      <c r="A2145" s="232" t="s">
        <v>1314</v>
      </c>
      <c r="B2145" s="61">
        <v>52</v>
      </c>
      <c r="C2145" s="205" t="str">
        <f>+VLOOKUP(Tabla9[[#This Row],[Cod. Riesgo]],Tabla_Riesgos[[Número]:[Tipo de Riesgo]],6,FALSE)</f>
        <v>Operativo</v>
      </c>
      <c r="D2145" s="119" t="s">
        <v>55</v>
      </c>
      <c r="E2145" s="120" t="s">
        <v>56</v>
      </c>
      <c r="F2145" s="121"/>
      <c r="G2145" s="125" t="s">
        <v>287</v>
      </c>
      <c r="H2145" s="472"/>
      <c r="I2145" s="207"/>
      <c r="J2145" s="207"/>
      <c r="K2145" s="207"/>
      <c r="L2145" s="207"/>
      <c r="M2145" s="207"/>
      <c r="N2145" s="207"/>
      <c r="O2145" s="207"/>
      <c r="P2145" s="123">
        <f t="shared" si="136"/>
        <v>0</v>
      </c>
      <c r="Q2145" s="208" t="str">
        <f t="shared" si="137"/>
        <v>Debil</v>
      </c>
      <c r="R2145" s="207" t="s">
        <v>516</v>
      </c>
      <c r="S2145" s="224" t="str">
        <f t="shared" si="138"/>
        <v>DebilFuerte</v>
      </c>
      <c r="T2145" s="224">
        <f>IFERROR(VLOOKUP(S2145,'Tablas de calculos'!$AU$16:$AV$24,2,FALSE),"")</f>
        <v>7</v>
      </c>
      <c r="U2145" s="208" t="str">
        <f>IFERROR(VLOOKUP(T2145,'Tablas de calculos'!$AV$16:$AY$24,4),"")</f>
        <v>Débil</v>
      </c>
      <c r="V2145" s="207" t="s">
        <v>576</v>
      </c>
      <c r="W2145" s="207" t="s">
        <v>578</v>
      </c>
      <c r="X2145" s="123" t="str">
        <f t="shared" si="139"/>
        <v>DébilNo disminuyeDirectamente</v>
      </c>
      <c r="Y2145" s="208" t="str">
        <f>IFERROR(VLOOKUP(X2145,'Tablas de calculos'!$AZ$4:$BE$11,5,FALSE),"")</f>
        <v/>
      </c>
      <c r="Z2145" s="208" t="str">
        <f>IFERROR(VLOOKUP(X2145,'Tablas de calculos'!$AZ$4:$BE$11,6,FALSE),"")</f>
        <v/>
      </c>
    </row>
    <row r="2146" spans="1:26" ht="105" x14ac:dyDescent="0.25">
      <c r="A2146" s="232" t="s">
        <v>1314</v>
      </c>
      <c r="B2146" s="61">
        <v>53</v>
      </c>
      <c r="C2146" s="205" t="str">
        <f>+VLOOKUP(Tabla9[[#This Row],[Cod. Riesgo]],Tabla_Riesgos[[Número]:[Tipo de Riesgo]],6,FALSE)</f>
        <v>Seguridad de la Información</v>
      </c>
      <c r="D2146" s="119" t="s">
        <v>57</v>
      </c>
      <c r="E2146" s="120" t="s">
        <v>58</v>
      </c>
      <c r="F2146" s="121"/>
      <c r="G2146" s="125" t="s">
        <v>288</v>
      </c>
      <c r="H2146" s="472"/>
      <c r="I2146" s="207"/>
      <c r="J2146" s="207"/>
      <c r="K2146" s="207"/>
      <c r="L2146" s="207"/>
      <c r="M2146" s="207"/>
      <c r="N2146" s="207"/>
      <c r="O2146" s="207"/>
      <c r="P2146" s="123">
        <f t="shared" si="136"/>
        <v>0</v>
      </c>
      <c r="Q2146" s="208" t="str">
        <f t="shared" si="137"/>
        <v>Debil</v>
      </c>
      <c r="R2146" s="207" t="s">
        <v>516</v>
      </c>
      <c r="S2146" s="224" t="str">
        <f t="shared" si="138"/>
        <v>DebilFuerte</v>
      </c>
      <c r="T2146" s="224">
        <f>IFERROR(VLOOKUP(S2146,'Tablas de calculos'!$AU$16:$AV$24,2,FALSE),"")</f>
        <v>7</v>
      </c>
      <c r="U2146" s="208" t="str">
        <f>IFERROR(VLOOKUP(T2146,'Tablas de calculos'!$AV$16:$AY$24,4),"")</f>
        <v>Débil</v>
      </c>
      <c r="V2146" s="207" t="s">
        <v>576</v>
      </c>
      <c r="W2146" s="207" t="s">
        <v>578</v>
      </c>
      <c r="X2146" s="123" t="str">
        <f t="shared" si="139"/>
        <v>DébilNo disminuyeDirectamente</v>
      </c>
      <c r="Y2146" s="208" t="str">
        <f>IFERROR(VLOOKUP(X2146,'Tablas de calculos'!$AZ$4:$BE$11,5,FALSE),"")</f>
        <v/>
      </c>
      <c r="Z2146" s="208" t="str">
        <f>IFERROR(VLOOKUP(X2146,'Tablas de calculos'!$AZ$4:$BE$11,6,FALSE),"")</f>
        <v/>
      </c>
    </row>
    <row r="2147" spans="1:26" ht="165" x14ac:dyDescent="0.25">
      <c r="A2147" s="232" t="s">
        <v>1314</v>
      </c>
      <c r="B2147" s="61">
        <v>54</v>
      </c>
      <c r="C2147" s="205" t="str">
        <f>+VLOOKUP(Tabla9[[#This Row],[Cod. Riesgo]],Tabla_Riesgos[[Número]:[Tipo de Riesgo]],6,FALSE)</f>
        <v>Operativo</v>
      </c>
      <c r="D2147" s="119" t="s">
        <v>57</v>
      </c>
      <c r="E2147" s="120" t="s">
        <v>59</v>
      </c>
      <c r="F2147" s="121"/>
      <c r="G2147" s="125" t="s">
        <v>289</v>
      </c>
      <c r="H2147" s="472" t="s">
        <v>543</v>
      </c>
      <c r="I2147" s="207" t="s">
        <v>486</v>
      </c>
      <c r="J2147" s="207" t="s">
        <v>490</v>
      </c>
      <c r="K2147" s="207" t="s">
        <v>494</v>
      </c>
      <c r="L2147" s="207" t="s">
        <v>498</v>
      </c>
      <c r="M2147" s="207" t="s">
        <v>503</v>
      </c>
      <c r="N2147" s="207" t="s">
        <v>508</v>
      </c>
      <c r="O2147" s="207" t="s">
        <v>512</v>
      </c>
      <c r="P2147" s="123">
        <f t="shared" si="136"/>
        <v>100</v>
      </c>
      <c r="Q2147" s="208" t="str">
        <f t="shared" si="137"/>
        <v>Fuerte</v>
      </c>
      <c r="R2147" s="207" t="s">
        <v>516</v>
      </c>
      <c r="S2147" s="224" t="str">
        <f t="shared" si="138"/>
        <v>FuerteFuerte</v>
      </c>
      <c r="T2147" s="224">
        <f>IFERROR(VLOOKUP(S2147,'Tablas de calculos'!$AU$16:$AV$24,2,FALSE),"")</f>
        <v>1</v>
      </c>
      <c r="U2147" s="208" t="str">
        <f>IFERROR(VLOOKUP(T2147,'Tablas de calculos'!$AV$16:$AY$24,4),"")</f>
        <v>Fuerte</v>
      </c>
      <c r="V2147" s="207" t="s">
        <v>576</v>
      </c>
      <c r="W2147" s="207" t="s">
        <v>578</v>
      </c>
      <c r="X2147" s="123" t="str">
        <f t="shared" si="139"/>
        <v>FuerteNo disminuyeDirectamente</v>
      </c>
      <c r="Y2147" s="208">
        <f>IFERROR(VLOOKUP(X2147,'Tablas de calculos'!$AZ$4:$BE$11,5,FALSE),"")</f>
        <v>0</v>
      </c>
      <c r="Z2147" s="208">
        <f>IFERROR(VLOOKUP(X2147,'Tablas de calculos'!$AZ$4:$BE$11,6,FALSE),"")</f>
        <v>2</v>
      </c>
    </row>
    <row r="2148" spans="1:26" ht="120" x14ac:dyDescent="0.25">
      <c r="A2148" s="232" t="s">
        <v>1314</v>
      </c>
      <c r="B2148" s="61">
        <v>54</v>
      </c>
      <c r="C2148" s="205" t="str">
        <f>+VLOOKUP(Tabla9[[#This Row],[Cod. Riesgo]],Tabla_Riesgos[[Número]:[Tipo de Riesgo]],6,FALSE)</f>
        <v>Operativo</v>
      </c>
      <c r="D2148" s="119" t="s">
        <v>57</v>
      </c>
      <c r="E2148" s="120" t="s">
        <v>59</v>
      </c>
      <c r="F2148" s="121"/>
      <c r="G2148" s="125" t="s">
        <v>290</v>
      </c>
      <c r="H2148" s="472" t="s">
        <v>544</v>
      </c>
      <c r="I2148" s="207" t="s">
        <v>486</v>
      </c>
      <c r="J2148" s="207" t="s">
        <v>490</v>
      </c>
      <c r="K2148" s="207" t="s">
        <v>494</v>
      </c>
      <c r="L2148" s="207" t="s">
        <v>498</v>
      </c>
      <c r="M2148" s="207" t="s">
        <v>503</v>
      </c>
      <c r="N2148" s="207" t="s">
        <v>508</v>
      </c>
      <c r="O2148" s="207" t="s">
        <v>512</v>
      </c>
      <c r="P2148" s="123">
        <f t="shared" si="136"/>
        <v>100</v>
      </c>
      <c r="Q2148" s="208" t="str">
        <f t="shared" si="137"/>
        <v>Fuerte</v>
      </c>
      <c r="R2148" s="207" t="s">
        <v>516</v>
      </c>
      <c r="S2148" s="224" t="str">
        <f t="shared" si="138"/>
        <v>FuerteFuerte</v>
      </c>
      <c r="T2148" s="224">
        <f>IFERROR(VLOOKUP(S2148,'Tablas de calculos'!$AU$16:$AV$24,2,FALSE),"")</f>
        <v>1</v>
      </c>
      <c r="U2148" s="208" t="str">
        <f>IFERROR(VLOOKUP(T2148,'Tablas de calculos'!$AV$16:$AY$24,4),"")</f>
        <v>Fuerte</v>
      </c>
      <c r="V2148" s="207" t="s">
        <v>576</v>
      </c>
      <c r="W2148" s="207" t="s">
        <v>578</v>
      </c>
      <c r="X2148" s="123" t="str">
        <f t="shared" si="139"/>
        <v>FuerteNo disminuyeDirectamente</v>
      </c>
      <c r="Y2148" s="208">
        <f>IFERROR(VLOOKUP(X2148,'Tablas de calculos'!$AZ$4:$BE$11,5,FALSE),"")</f>
        <v>0</v>
      </c>
      <c r="Z2148" s="208">
        <f>IFERROR(VLOOKUP(X2148,'Tablas de calculos'!$AZ$4:$BE$11,6,FALSE),"")</f>
        <v>2</v>
      </c>
    </row>
    <row r="2149" spans="1:26" ht="75" x14ac:dyDescent="0.25">
      <c r="A2149" s="232" t="s">
        <v>1314</v>
      </c>
      <c r="B2149" s="61">
        <v>55</v>
      </c>
      <c r="C2149" s="205" t="str">
        <f>+VLOOKUP(Tabla9[[#This Row],[Cod. Riesgo]],Tabla_Riesgos[[Número]:[Tipo de Riesgo]],6,FALSE)</f>
        <v>Operativo</v>
      </c>
      <c r="D2149" s="119" t="s">
        <v>60</v>
      </c>
      <c r="E2149" s="120" t="s">
        <v>61</v>
      </c>
      <c r="F2149" s="121"/>
      <c r="G2149" s="125" t="s">
        <v>291</v>
      </c>
      <c r="H2149" s="472"/>
      <c r="I2149" s="207"/>
      <c r="J2149" s="207"/>
      <c r="K2149" s="207"/>
      <c r="L2149" s="207"/>
      <c r="M2149" s="207"/>
      <c r="N2149" s="207"/>
      <c r="O2149" s="207"/>
      <c r="P2149" s="123">
        <f t="shared" si="136"/>
        <v>0</v>
      </c>
      <c r="Q2149" s="208" t="str">
        <f t="shared" si="137"/>
        <v>Debil</v>
      </c>
      <c r="R2149" s="207" t="s">
        <v>516</v>
      </c>
      <c r="S2149" s="224" t="str">
        <f t="shared" si="138"/>
        <v>DebilFuerte</v>
      </c>
      <c r="T2149" s="224">
        <f>IFERROR(VLOOKUP(S2149,'Tablas de calculos'!$AU$16:$AV$24,2,FALSE),"")</f>
        <v>7</v>
      </c>
      <c r="U2149" s="208" t="str">
        <f>IFERROR(VLOOKUP(T2149,'Tablas de calculos'!$AV$16:$AY$24,4),"")</f>
        <v>Débil</v>
      </c>
      <c r="V2149" s="207" t="s">
        <v>576</v>
      </c>
      <c r="W2149" s="207" t="s">
        <v>578</v>
      </c>
      <c r="X2149" s="123" t="str">
        <f t="shared" si="139"/>
        <v>DébilNo disminuyeDirectamente</v>
      </c>
      <c r="Y2149" s="208" t="str">
        <f>IFERROR(VLOOKUP(X2149,'Tablas de calculos'!$AZ$4:$BE$11,5,FALSE),"")</f>
        <v/>
      </c>
      <c r="Z2149" s="208" t="str">
        <f>IFERROR(VLOOKUP(X2149,'Tablas de calculos'!$AZ$4:$BE$11,6,FALSE),"")</f>
        <v/>
      </c>
    </row>
    <row r="2150" spans="1:26" ht="90" x14ac:dyDescent="0.25">
      <c r="A2150" s="232" t="s">
        <v>1314</v>
      </c>
      <c r="B2150" s="61">
        <v>56</v>
      </c>
      <c r="C2150" s="205" t="str">
        <f>+VLOOKUP(Tabla9[[#This Row],[Cod. Riesgo]],Tabla_Riesgos[[Número]:[Tipo de Riesgo]],6,FALSE)</f>
        <v>Operativo</v>
      </c>
      <c r="D2150" s="119" t="s">
        <v>60</v>
      </c>
      <c r="E2150" s="120" t="s">
        <v>64</v>
      </c>
      <c r="F2150" s="121"/>
      <c r="G2150" s="125" t="s">
        <v>292</v>
      </c>
      <c r="H2150" s="472"/>
      <c r="I2150" s="207"/>
      <c r="J2150" s="207"/>
      <c r="K2150" s="207"/>
      <c r="L2150" s="207"/>
      <c r="M2150" s="207"/>
      <c r="N2150" s="207"/>
      <c r="O2150" s="207"/>
      <c r="P2150" s="123">
        <f t="shared" si="136"/>
        <v>0</v>
      </c>
      <c r="Q2150" s="208" t="str">
        <f t="shared" si="137"/>
        <v>Debil</v>
      </c>
      <c r="R2150" s="207" t="s">
        <v>516</v>
      </c>
      <c r="S2150" s="224" t="str">
        <f t="shared" si="138"/>
        <v>DebilFuerte</v>
      </c>
      <c r="T2150" s="224">
        <f>IFERROR(VLOOKUP(S2150,'Tablas de calculos'!$AU$16:$AV$24,2,FALSE),"")</f>
        <v>7</v>
      </c>
      <c r="U2150" s="208" t="str">
        <f>IFERROR(VLOOKUP(T2150,'Tablas de calculos'!$AV$16:$AY$24,4),"")</f>
        <v>Débil</v>
      </c>
      <c r="V2150" s="207" t="s">
        <v>576</v>
      </c>
      <c r="W2150" s="207" t="s">
        <v>578</v>
      </c>
      <c r="X2150" s="123" t="str">
        <f t="shared" si="139"/>
        <v>DébilNo disminuyeDirectamente</v>
      </c>
      <c r="Y2150" s="208" t="str">
        <f>IFERROR(VLOOKUP(X2150,'Tablas de calculos'!$AZ$4:$BE$11,5,FALSE),"")</f>
        <v/>
      </c>
      <c r="Z2150" s="208" t="str">
        <f>IFERROR(VLOOKUP(X2150,'Tablas de calculos'!$AZ$4:$BE$11,6,FALSE),"")</f>
        <v/>
      </c>
    </row>
    <row r="2151" spans="1:26" ht="105" x14ac:dyDescent="0.25">
      <c r="A2151" s="232" t="s">
        <v>1314</v>
      </c>
      <c r="B2151" s="61">
        <v>57</v>
      </c>
      <c r="C2151" s="205" t="str">
        <f>+VLOOKUP(Tabla9[[#This Row],[Cod. Riesgo]],Tabla_Riesgos[[Número]:[Tipo de Riesgo]],6,FALSE)</f>
        <v>Operativo</v>
      </c>
      <c r="D2151" s="119" t="s">
        <v>66</v>
      </c>
      <c r="E2151" s="120" t="s">
        <v>67</v>
      </c>
      <c r="F2151" s="121"/>
      <c r="G2151" s="125" t="s">
        <v>293</v>
      </c>
      <c r="H2151" s="472"/>
      <c r="I2151" s="207"/>
      <c r="J2151" s="207"/>
      <c r="K2151" s="207"/>
      <c r="L2151" s="207"/>
      <c r="M2151" s="207"/>
      <c r="N2151" s="207"/>
      <c r="O2151" s="207"/>
      <c r="P2151" s="123">
        <f t="shared" si="136"/>
        <v>0</v>
      </c>
      <c r="Q2151" s="208" t="str">
        <f t="shared" si="137"/>
        <v>Debil</v>
      </c>
      <c r="R2151" s="207" t="s">
        <v>516</v>
      </c>
      <c r="S2151" s="224" t="str">
        <f t="shared" si="138"/>
        <v>DebilFuerte</v>
      </c>
      <c r="T2151" s="224">
        <f>IFERROR(VLOOKUP(S2151,'Tablas de calculos'!$AU$16:$AV$24,2,FALSE),"")</f>
        <v>7</v>
      </c>
      <c r="U2151" s="208" t="str">
        <f>IFERROR(VLOOKUP(T2151,'Tablas de calculos'!$AV$16:$AY$24,4),"")</f>
        <v>Débil</v>
      </c>
      <c r="V2151" s="207" t="s">
        <v>576</v>
      </c>
      <c r="W2151" s="207" t="s">
        <v>578</v>
      </c>
      <c r="X2151" s="123" t="str">
        <f t="shared" si="139"/>
        <v>DébilNo disminuyeDirectamente</v>
      </c>
      <c r="Y2151" s="208" t="str">
        <f>IFERROR(VLOOKUP(X2151,'Tablas de calculos'!$AZ$4:$BE$11,5,FALSE),"")</f>
        <v/>
      </c>
      <c r="Z2151" s="208" t="str">
        <f>IFERROR(VLOOKUP(X2151,'Tablas de calculos'!$AZ$4:$BE$11,6,FALSE),"")</f>
        <v/>
      </c>
    </row>
    <row r="2152" spans="1:26" ht="75" x14ac:dyDescent="0.25">
      <c r="A2152" s="232" t="s">
        <v>1314</v>
      </c>
      <c r="B2152" s="61">
        <v>57</v>
      </c>
      <c r="C2152" s="205" t="str">
        <f>+VLOOKUP(Tabla9[[#This Row],[Cod. Riesgo]],Tabla_Riesgos[[Número]:[Tipo de Riesgo]],6,FALSE)</f>
        <v>Operativo</v>
      </c>
      <c r="D2152" s="119" t="s">
        <v>66</v>
      </c>
      <c r="E2152" s="120" t="s">
        <v>67</v>
      </c>
      <c r="F2152" s="121"/>
      <c r="G2152" s="125" t="s">
        <v>294</v>
      </c>
      <c r="H2152" s="472"/>
      <c r="I2152" s="207"/>
      <c r="J2152" s="207"/>
      <c r="K2152" s="207"/>
      <c r="L2152" s="207"/>
      <c r="M2152" s="207"/>
      <c r="N2152" s="207"/>
      <c r="O2152" s="207"/>
      <c r="P2152" s="123">
        <f t="shared" si="136"/>
        <v>0</v>
      </c>
      <c r="Q2152" s="208" t="str">
        <f t="shared" si="137"/>
        <v>Debil</v>
      </c>
      <c r="R2152" s="207" t="s">
        <v>516</v>
      </c>
      <c r="S2152" s="224" t="str">
        <f t="shared" si="138"/>
        <v>DebilFuerte</v>
      </c>
      <c r="T2152" s="224">
        <f>IFERROR(VLOOKUP(S2152,'Tablas de calculos'!$AU$16:$AV$24,2,FALSE),"")</f>
        <v>7</v>
      </c>
      <c r="U2152" s="208" t="str">
        <f>IFERROR(VLOOKUP(T2152,'Tablas de calculos'!$AV$16:$AY$24,4),"")</f>
        <v>Débil</v>
      </c>
      <c r="V2152" s="207" t="s">
        <v>576</v>
      </c>
      <c r="W2152" s="207" t="s">
        <v>578</v>
      </c>
      <c r="X2152" s="123" t="str">
        <f t="shared" si="139"/>
        <v>DébilNo disminuyeDirectamente</v>
      </c>
      <c r="Y2152" s="208" t="str">
        <f>IFERROR(VLOOKUP(X2152,'Tablas de calculos'!$AZ$4:$BE$11,5,FALSE),"")</f>
        <v/>
      </c>
      <c r="Z2152" s="208" t="str">
        <f>IFERROR(VLOOKUP(X2152,'Tablas de calculos'!$AZ$4:$BE$11,6,FALSE),"")</f>
        <v/>
      </c>
    </row>
    <row r="2153" spans="1:26" ht="45" x14ac:dyDescent="0.25">
      <c r="A2153" s="232" t="s">
        <v>1314</v>
      </c>
      <c r="B2153" s="61">
        <v>57</v>
      </c>
      <c r="C2153" s="205" t="str">
        <f>+VLOOKUP(Tabla9[[#This Row],[Cod. Riesgo]],Tabla_Riesgos[[Número]:[Tipo de Riesgo]],6,FALSE)</f>
        <v>Operativo</v>
      </c>
      <c r="D2153" s="119" t="s">
        <v>66</v>
      </c>
      <c r="E2153" s="120" t="s">
        <v>67</v>
      </c>
      <c r="F2153" s="121"/>
      <c r="G2153" s="125" t="s">
        <v>295</v>
      </c>
      <c r="H2153" s="472"/>
      <c r="I2153" s="207"/>
      <c r="J2153" s="207"/>
      <c r="K2153" s="207"/>
      <c r="L2153" s="207"/>
      <c r="M2153" s="207"/>
      <c r="N2153" s="207"/>
      <c r="O2153" s="207"/>
      <c r="P2153" s="123">
        <f t="shared" si="136"/>
        <v>0</v>
      </c>
      <c r="Q2153" s="208" t="str">
        <f t="shared" si="137"/>
        <v>Debil</v>
      </c>
      <c r="R2153" s="207" t="s">
        <v>516</v>
      </c>
      <c r="S2153" s="224" t="str">
        <f t="shared" si="138"/>
        <v>DebilFuerte</v>
      </c>
      <c r="T2153" s="224">
        <f>IFERROR(VLOOKUP(S2153,'Tablas de calculos'!$AU$16:$AV$24,2,FALSE),"")</f>
        <v>7</v>
      </c>
      <c r="U2153" s="208" t="str">
        <f>IFERROR(VLOOKUP(T2153,'Tablas de calculos'!$AV$16:$AY$24,4),"")</f>
        <v>Débil</v>
      </c>
      <c r="V2153" s="207" t="s">
        <v>576</v>
      </c>
      <c r="W2153" s="207" t="s">
        <v>578</v>
      </c>
      <c r="X2153" s="123" t="str">
        <f t="shared" si="139"/>
        <v>DébilNo disminuyeDirectamente</v>
      </c>
      <c r="Y2153" s="208" t="str">
        <f>IFERROR(VLOOKUP(X2153,'Tablas de calculos'!$AZ$4:$BE$11,5,FALSE),"")</f>
        <v/>
      </c>
      <c r="Z2153" s="208" t="str">
        <f>IFERROR(VLOOKUP(X2153,'Tablas de calculos'!$AZ$4:$BE$11,6,FALSE),"")</f>
        <v/>
      </c>
    </row>
    <row r="2154" spans="1:26" ht="105" x14ac:dyDescent="0.25">
      <c r="A2154" s="232" t="s">
        <v>1314</v>
      </c>
      <c r="B2154" s="61">
        <v>58</v>
      </c>
      <c r="C2154" s="205" t="str">
        <f>+VLOOKUP(Tabla9[[#This Row],[Cod. Riesgo]],Tabla_Riesgos[[Número]:[Tipo de Riesgo]],6,FALSE)</f>
        <v>Operativo</v>
      </c>
      <c r="D2154" s="119" t="s">
        <v>66</v>
      </c>
      <c r="E2154" s="120" t="s">
        <v>68</v>
      </c>
      <c r="F2154" s="121"/>
      <c r="G2154" s="125" t="s">
        <v>296</v>
      </c>
      <c r="H2154" s="472"/>
      <c r="I2154" s="207"/>
      <c r="J2154" s="207"/>
      <c r="K2154" s="207"/>
      <c r="L2154" s="207"/>
      <c r="M2154" s="207"/>
      <c r="N2154" s="207"/>
      <c r="O2154" s="207"/>
      <c r="P2154" s="123">
        <f t="shared" si="136"/>
        <v>0</v>
      </c>
      <c r="Q2154" s="208" t="str">
        <f t="shared" si="137"/>
        <v>Debil</v>
      </c>
      <c r="R2154" s="207" t="s">
        <v>516</v>
      </c>
      <c r="S2154" s="224" t="str">
        <f t="shared" si="138"/>
        <v>DebilFuerte</v>
      </c>
      <c r="T2154" s="224">
        <f>IFERROR(VLOOKUP(S2154,'Tablas de calculos'!$AU$16:$AV$24,2,FALSE),"")</f>
        <v>7</v>
      </c>
      <c r="U2154" s="208" t="str">
        <f>IFERROR(VLOOKUP(T2154,'Tablas de calculos'!$AV$16:$AY$24,4),"")</f>
        <v>Débil</v>
      </c>
      <c r="V2154" s="207" t="s">
        <v>576</v>
      </c>
      <c r="W2154" s="207" t="s">
        <v>578</v>
      </c>
      <c r="X2154" s="123" t="str">
        <f t="shared" si="139"/>
        <v>DébilNo disminuyeDirectamente</v>
      </c>
      <c r="Y2154" s="208" t="str">
        <f>IFERROR(VLOOKUP(X2154,'Tablas de calculos'!$AZ$4:$BE$11,5,FALSE),"")</f>
        <v/>
      </c>
      <c r="Z2154" s="208" t="str">
        <f>IFERROR(VLOOKUP(X2154,'Tablas de calculos'!$AZ$4:$BE$11,6,FALSE),"")</f>
        <v/>
      </c>
    </row>
    <row r="2155" spans="1:26" ht="75" x14ac:dyDescent="0.25">
      <c r="A2155" s="232" t="s">
        <v>1314</v>
      </c>
      <c r="B2155" s="61">
        <v>59</v>
      </c>
      <c r="C2155" s="205" t="str">
        <f>+VLOOKUP(Tabla9[[#This Row],[Cod. Riesgo]],Tabla_Riesgos[[Número]:[Tipo de Riesgo]],6,FALSE)</f>
        <v>Operativo</v>
      </c>
      <c r="D2155" s="119" t="s">
        <v>66</v>
      </c>
      <c r="E2155" s="120" t="s">
        <v>71</v>
      </c>
      <c r="F2155" s="121"/>
      <c r="G2155" s="125" t="s">
        <v>297</v>
      </c>
      <c r="H2155" s="472"/>
      <c r="I2155" s="207"/>
      <c r="J2155" s="207"/>
      <c r="K2155" s="207"/>
      <c r="L2155" s="207"/>
      <c r="M2155" s="207"/>
      <c r="N2155" s="207"/>
      <c r="O2155" s="207"/>
      <c r="P2155" s="123">
        <f t="shared" si="136"/>
        <v>0</v>
      </c>
      <c r="Q2155" s="208" t="str">
        <f t="shared" si="137"/>
        <v>Debil</v>
      </c>
      <c r="R2155" s="207" t="s">
        <v>516</v>
      </c>
      <c r="S2155" s="224" t="str">
        <f t="shared" si="138"/>
        <v>DebilFuerte</v>
      </c>
      <c r="T2155" s="224">
        <f>IFERROR(VLOOKUP(S2155,'Tablas de calculos'!$AU$16:$AV$24,2,FALSE),"")</f>
        <v>7</v>
      </c>
      <c r="U2155" s="208" t="str">
        <f>IFERROR(VLOOKUP(T2155,'Tablas de calculos'!$AV$16:$AY$24,4),"")</f>
        <v>Débil</v>
      </c>
      <c r="V2155" s="207" t="s">
        <v>576</v>
      </c>
      <c r="W2155" s="207" t="s">
        <v>578</v>
      </c>
      <c r="X2155" s="123" t="str">
        <f t="shared" si="139"/>
        <v>DébilNo disminuyeDirectamente</v>
      </c>
      <c r="Y2155" s="208" t="str">
        <f>IFERROR(VLOOKUP(X2155,'Tablas de calculos'!$AZ$4:$BE$11,5,FALSE),"")</f>
        <v/>
      </c>
      <c r="Z2155" s="208" t="str">
        <f>IFERROR(VLOOKUP(X2155,'Tablas de calculos'!$AZ$4:$BE$11,6,FALSE),"")</f>
        <v/>
      </c>
    </row>
    <row r="2156" spans="1:26" ht="45" x14ac:dyDescent="0.25">
      <c r="A2156" s="232" t="s">
        <v>1314</v>
      </c>
      <c r="B2156" s="61">
        <v>59</v>
      </c>
      <c r="C2156" s="205" t="str">
        <f>+VLOOKUP(Tabla9[[#This Row],[Cod. Riesgo]],Tabla_Riesgos[[Número]:[Tipo de Riesgo]],6,FALSE)</f>
        <v>Operativo</v>
      </c>
      <c r="D2156" s="119" t="s">
        <v>66</v>
      </c>
      <c r="E2156" s="120" t="s">
        <v>71</v>
      </c>
      <c r="F2156" s="121"/>
      <c r="G2156" s="125" t="s">
        <v>298</v>
      </c>
      <c r="H2156" s="472"/>
      <c r="I2156" s="207"/>
      <c r="J2156" s="207"/>
      <c r="K2156" s="207"/>
      <c r="L2156" s="207"/>
      <c r="M2156" s="207"/>
      <c r="N2156" s="207"/>
      <c r="O2156" s="207"/>
      <c r="P2156" s="123">
        <f t="shared" si="136"/>
        <v>0</v>
      </c>
      <c r="Q2156" s="208" t="str">
        <f t="shared" si="137"/>
        <v>Debil</v>
      </c>
      <c r="R2156" s="207" t="s">
        <v>516</v>
      </c>
      <c r="S2156" s="224" t="str">
        <f t="shared" si="138"/>
        <v>DebilFuerte</v>
      </c>
      <c r="T2156" s="224">
        <f>IFERROR(VLOOKUP(S2156,'Tablas de calculos'!$AU$16:$AV$24,2,FALSE),"")</f>
        <v>7</v>
      </c>
      <c r="U2156" s="208" t="str">
        <f>IFERROR(VLOOKUP(T2156,'Tablas de calculos'!$AV$16:$AY$24,4),"")</f>
        <v>Débil</v>
      </c>
      <c r="V2156" s="207" t="s">
        <v>576</v>
      </c>
      <c r="W2156" s="207" t="s">
        <v>578</v>
      </c>
      <c r="X2156" s="123" t="str">
        <f t="shared" si="139"/>
        <v>DébilNo disminuyeDirectamente</v>
      </c>
      <c r="Y2156" s="208" t="str">
        <f>IFERROR(VLOOKUP(X2156,'Tablas de calculos'!$AZ$4:$BE$11,5,FALSE),"")</f>
        <v/>
      </c>
      <c r="Z2156" s="208" t="str">
        <f>IFERROR(VLOOKUP(X2156,'Tablas de calculos'!$AZ$4:$BE$11,6,FALSE),"")</f>
        <v/>
      </c>
    </row>
    <row r="2157" spans="1:26" ht="105" x14ac:dyDescent="0.25">
      <c r="A2157" s="232" t="s">
        <v>1314</v>
      </c>
      <c r="B2157" s="61">
        <v>59</v>
      </c>
      <c r="C2157" s="205" t="str">
        <f>+VLOOKUP(Tabla9[[#This Row],[Cod. Riesgo]],Tabla_Riesgos[[Número]:[Tipo de Riesgo]],6,FALSE)</f>
        <v>Operativo</v>
      </c>
      <c r="D2157" s="119" t="s">
        <v>66</v>
      </c>
      <c r="E2157" s="120" t="s">
        <v>71</v>
      </c>
      <c r="F2157" s="121"/>
      <c r="G2157" s="125" t="s">
        <v>299</v>
      </c>
      <c r="H2157" s="472"/>
      <c r="I2157" s="207"/>
      <c r="J2157" s="207"/>
      <c r="K2157" s="207"/>
      <c r="L2157" s="207"/>
      <c r="M2157" s="207"/>
      <c r="N2157" s="207"/>
      <c r="O2157" s="207"/>
      <c r="P2157" s="123">
        <f t="shared" si="136"/>
        <v>0</v>
      </c>
      <c r="Q2157" s="208" t="str">
        <f t="shared" si="137"/>
        <v>Debil</v>
      </c>
      <c r="R2157" s="207" t="s">
        <v>516</v>
      </c>
      <c r="S2157" s="224" t="str">
        <f t="shared" si="138"/>
        <v>DebilFuerte</v>
      </c>
      <c r="T2157" s="224">
        <f>IFERROR(VLOOKUP(S2157,'Tablas de calculos'!$AU$16:$AV$24,2,FALSE),"")</f>
        <v>7</v>
      </c>
      <c r="U2157" s="208" t="str">
        <f>IFERROR(VLOOKUP(T2157,'Tablas de calculos'!$AV$16:$AY$24,4),"")</f>
        <v>Débil</v>
      </c>
      <c r="V2157" s="207" t="s">
        <v>576</v>
      </c>
      <c r="W2157" s="207" t="s">
        <v>578</v>
      </c>
      <c r="X2157" s="123" t="str">
        <f t="shared" si="139"/>
        <v>DébilNo disminuyeDirectamente</v>
      </c>
      <c r="Y2157" s="208" t="str">
        <f>IFERROR(VLOOKUP(X2157,'Tablas de calculos'!$AZ$4:$BE$11,5,FALSE),"")</f>
        <v/>
      </c>
      <c r="Z2157" s="208" t="str">
        <f>IFERROR(VLOOKUP(X2157,'Tablas de calculos'!$AZ$4:$BE$11,6,FALSE),"")</f>
        <v/>
      </c>
    </row>
    <row r="2158" spans="1:26" ht="45" x14ac:dyDescent="0.25">
      <c r="A2158" s="232" t="s">
        <v>1314</v>
      </c>
      <c r="B2158" s="61">
        <v>60</v>
      </c>
      <c r="C2158" s="205" t="str">
        <f>+VLOOKUP(Tabla9[[#This Row],[Cod. Riesgo]],Tabla_Riesgos[[Número]:[Tipo de Riesgo]],6,FALSE)</f>
        <v>Operativo</v>
      </c>
      <c r="D2158" s="119" t="s">
        <v>66</v>
      </c>
      <c r="E2158" s="120" t="s">
        <v>72</v>
      </c>
      <c r="F2158" s="121"/>
      <c r="G2158" s="125" t="s">
        <v>300</v>
      </c>
      <c r="H2158" s="472"/>
      <c r="I2158" s="207"/>
      <c r="J2158" s="207"/>
      <c r="K2158" s="207"/>
      <c r="L2158" s="207"/>
      <c r="M2158" s="207"/>
      <c r="N2158" s="207"/>
      <c r="O2158" s="207"/>
      <c r="P2158" s="123">
        <f t="shared" si="136"/>
        <v>0</v>
      </c>
      <c r="Q2158" s="208" t="str">
        <f t="shared" si="137"/>
        <v>Debil</v>
      </c>
      <c r="R2158" s="207" t="s">
        <v>516</v>
      </c>
      <c r="S2158" s="224" t="str">
        <f t="shared" si="138"/>
        <v>DebilFuerte</v>
      </c>
      <c r="T2158" s="224">
        <f>IFERROR(VLOOKUP(S2158,'Tablas de calculos'!$AU$16:$AV$24,2,FALSE),"")</f>
        <v>7</v>
      </c>
      <c r="U2158" s="208" t="str">
        <f>IFERROR(VLOOKUP(T2158,'Tablas de calculos'!$AV$16:$AY$24,4),"")</f>
        <v>Débil</v>
      </c>
      <c r="V2158" s="207" t="s">
        <v>576</v>
      </c>
      <c r="W2158" s="207" t="s">
        <v>578</v>
      </c>
      <c r="X2158" s="123" t="str">
        <f t="shared" si="139"/>
        <v>DébilNo disminuyeDirectamente</v>
      </c>
      <c r="Y2158" s="208" t="str">
        <f>IFERROR(VLOOKUP(X2158,'Tablas de calculos'!$AZ$4:$BE$11,5,FALSE),"")</f>
        <v/>
      </c>
      <c r="Z2158" s="208" t="str">
        <f>IFERROR(VLOOKUP(X2158,'Tablas de calculos'!$AZ$4:$BE$11,6,FALSE),"")</f>
        <v/>
      </c>
    </row>
    <row r="2159" spans="1:26" ht="60" x14ac:dyDescent="0.25">
      <c r="A2159" s="232" t="s">
        <v>1314</v>
      </c>
      <c r="B2159" s="61">
        <v>61</v>
      </c>
      <c r="C2159" s="205" t="str">
        <f>+VLOOKUP(Tabla9[[#This Row],[Cod. Riesgo]],Tabla_Riesgos[[Número]:[Tipo de Riesgo]],6,FALSE)</f>
        <v>Operativo</v>
      </c>
      <c r="D2159" s="119" t="s">
        <v>101</v>
      </c>
      <c r="E2159" s="120" t="s">
        <v>674</v>
      </c>
      <c r="F2159" s="121"/>
      <c r="G2159" s="125" t="s">
        <v>301</v>
      </c>
      <c r="H2159" s="472"/>
      <c r="I2159" s="207"/>
      <c r="J2159" s="207"/>
      <c r="K2159" s="207"/>
      <c r="L2159" s="207"/>
      <c r="M2159" s="207"/>
      <c r="N2159" s="207"/>
      <c r="O2159" s="207"/>
      <c r="P2159" s="123">
        <f t="shared" si="136"/>
        <v>0</v>
      </c>
      <c r="Q2159" s="208" t="str">
        <f t="shared" si="137"/>
        <v>Debil</v>
      </c>
      <c r="R2159" s="207" t="s">
        <v>516</v>
      </c>
      <c r="S2159" s="224" t="str">
        <f t="shared" si="138"/>
        <v>DebilFuerte</v>
      </c>
      <c r="T2159" s="224">
        <f>IFERROR(VLOOKUP(S2159,'Tablas de calculos'!$AU$16:$AV$24,2,FALSE),"")</f>
        <v>7</v>
      </c>
      <c r="U2159" s="208" t="str">
        <f>IFERROR(VLOOKUP(T2159,'Tablas de calculos'!$AV$16:$AY$24,4),"")</f>
        <v>Débil</v>
      </c>
      <c r="V2159" s="207" t="s">
        <v>576</v>
      </c>
      <c r="W2159" s="207" t="s">
        <v>578</v>
      </c>
      <c r="X2159" s="123" t="str">
        <f t="shared" si="139"/>
        <v>DébilNo disminuyeDirectamente</v>
      </c>
      <c r="Y2159" s="208" t="str">
        <f>IFERROR(VLOOKUP(X2159,'Tablas de calculos'!$AZ$4:$BE$11,5,FALSE),"")</f>
        <v/>
      </c>
      <c r="Z2159" s="208" t="str">
        <f>IFERROR(VLOOKUP(X2159,'Tablas de calculos'!$AZ$4:$BE$11,6,FALSE),"")</f>
        <v/>
      </c>
    </row>
    <row r="2160" spans="1:26" ht="105" x14ac:dyDescent="0.25">
      <c r="A2160" s="232" t="s">
        <v>1314</v>
      </c>
      <c r="B2160" s="61">
        <v>61</v>
      </c>
      <c r="C2160" s="205" t="str">
        <f>+VLOOKUP(Tabla9[[#This Row],[Cod. Riesgo]],Tabla_Riesgos[[Número]:[Tipo de Riesgo]],6,FALSE)</f>
        <v>Operativo</v>
      </c>
      <c r="D2160" s="119" t="s">
        <v>101</v>
      </c>
      <c r="E2160" s="120" t="s">
        <v>674</v>
      </c>
      <c r="F2160" s="121"/>
      <c r="G2160" s="125" t="s">
        <v>302</v>
      </c>
      <c r="H2160" s="472"/>
      <c r="I2160" s="207"/>
      <c r="J2160" s="207"/>
      <c r="K2160" s="207"/>
      <c r="L2160" s="207"/>
      <c r="M2160" s="207"/>
      <c r="N2160" s="207"/>
      <c r="O2160" s="207"/>
      <c r="P2160" s="123">
        <f t="shared" si="136"/>
        <v>0</v>
      </c>
      <c r="Q2160" s="208" t="str">
        <f t="shared" si="137"/>
        <v>Debil</v>
      </c>
      <c r="R2160" s="207" t="s">
        <v>516</v>
      </c>
      <c r="S2160" s="224" t="str">
        <f t="shared" si="138"/>
        <v>DebilFuerte</v>
      </c>
      <c r="T2160" s="224">
        <f>IFERROR(VLOOKUP(S2160,'Tablas de calculos'!$AU$16:$AV$24,2,FALSE),"")</f>
        <v>7</v>
      </c>
      <c r="U2160" s="208" t="str">
        <f>IFERROR(VLOOKUP(T2160,'Tablas de calculos'!$AV$16:$AY$24,4),"")</f>
        <v>Débil</v>
      </c>
      <c r="V2160" s="207" t="s">
        <v>576</v>
      </c>
      <c r="W2160" s="207" t="s">
        <v>578</v>
      </c>
      <c r="X2160" s="123" t="str">
        <f t="shared" si="139"/>
        <v>DébilNo disminuyeDirectamente</v>
      </c>
      <c r="Y2160" s="208" t="str">
        <f>IFERROR(VLOOKUP(X2160,'Tablas de calculos'!$AZ$4:$BE$11,5,FALSE),"")</f>
        <v/>
      </c>
      <c r="Z2160" s="208" t="str">
        <f>IFERROR(VLOOKUP(X2160,'Tablas de calculos'!$AZ$4:$BE$11,6,FALSE),"")</f>
        <v/>
      </c>
    </row>
    <row r="2161" spans="1:26" ht="75" x14ac:dyDescent="0.25">
      <c r="A2161" s="232" t="s">
        <v>1314</v>
      </c>
      <c r="B2161" s="61">
        <v>61</v>
      </c>
      <c r="C2161" s="205" t="str">
        <f>+VLOOKUP(Tabla9[[#This Row],[Cod. Riesgo]],Tabla_Riesgos[[Número]:[Tipo de Riesgo]],6,FALSE)</f>
        <v>Operativo</v>
      </c>
      <c r="D2161" s="119" t="s">
        <v>101</v>
      </c>
      <c r="E2161" s="120" t="s">
        <v>674</v>
      </c>
      <c r="F2161" s="121"/>
      <c r="G2161" s="125" t="s">
        <v>303</v>
      </c>
      <c r="H2161" s="472"/>
      <c r="I2161" s="207"/>
      <c r="J2161" s="207"/>
      <c r="K2161" s="207"/>
      <c r="L2161" s="207"/>
      <c r="M2161" s="207"/>
      <c r="N2161" s="207"/>
      <c r="O2161" s="207"/>
      <c r="P2161" s="123">
        <f t="shared" si="136"/>
        <v>0</v>
      </c>
      <c r="Q2161" s="208" t="str">
        <f t="shared" si="137"/>
        <v>Debil</v>
      </c>
      <c r="R2161" s="207" t="s">
        <v>516</v>
      </c>
      <c r="S2161" s="224" t="str">
        <f t="shared" si="138"/>
        <v>DebilFuerte</v>
      </c>
      <c r="T2161" s="224">
        <f>IFERROR(VLOOKUP(S2161,'Tablas de calculos'!$AU$16:$AV$24,2,FALSE),"")</f>
        <v>7</v>
      </c>
      <c r="U2161" s="208" t="str">
        <f>IFERROR(VLOOKUP(T2161,'Tablas de calculos'!$AV$16:$AY$24,4),"")</f>
        <v>Débil</v>
      </c>
      <c r="V2161" s="207" t="s">
        <v>576</v>
      </c>
      <c r="W2161" s="207" t="s">
        <v>578</v>
      </c>
      <c r="X2161" s="123" t="str">
        <f t="shared" si="139"/>
        <v>DébilNo disminuyeDirectamente</v>
      </c>
      <c r="Y2161" s="208" t="str">
        <f>IFERROR(VLOOKUP(X2161,'Tablas de calculos'!$AZ$4:$BE$11,5,FALSE),"")</f>
        <v/>
      </c>
      <c r="Z2161" s="208" t="str">
        <f>IFERROR(VLOOKUP(X2161,'Tablas de calculos'!$AZ$4:$BE$11,6,FALSE),"")</f>
        <v/>
      </c>
    </row>
    <row r="2162" spans="1:26" ht="30" x14ac:dyDescent="0.25">
      <c r="A2162" s="232" t="s">
        <v>1314</v>
      </c>
      <c r="B2162" s="61">
        <v>62</v>
      </c>
      <c r="C2162" s="205" t="str">
        <f>+VLOOKUP(Tabla9[[#This Row],[Cod. Riesgo]],Tabla_Riesgos[[Número]:[Tipo de Riesgo]],6,FALSE)</f>
        <v>Operativo</v>
      </c>
      <c r="D2162" s="119" t="s">
        <v>101</v>
      </c>
      <c r="E2162" s="120" t="s">
        <v>675</v>
      </c>
      <c r="F2162" s="121"/>
      <c r="G2162" s="125" t="s">
        <v>304</v>
      </c>
      <c r="H2162" s="472"/>
      <c r="I2162" s="207"/>
      <c r="J2162" s="207"/>
      <c r="K2162" s="207"/>
      <c r="L2162" s="207"/>
      <c r="M2162" s="207"/>
      <c r="N2162" s="207"/>
      <c r="O2162" s="207"/>
      <c r="P2162" s="123">
        <f t="shared" si="136"/>
        <v>0</v>
      </c>
      <c r="Q2162" s="208" t="str">
        <f t="shared" si="137"/>
        <v>Debil</v>
      </c>
      <c r="R2162" s="207" t="s">
        <v>516</v>
      </c>
      <c r="S2162" s="224" t="str">
        <f t="shared" si="138"/>
        <v>DebilFuerte</v>
      </c>
      <c r="T2162" s="224">
        <f>IFERROR(VLOOKUP(S2162,'Tablas de calculos'!$AU$16:$AV$24,2,FALSE),"")</f>
        <v>7</v>
      </c>
      <c r="U2162" s="208" t="str">
        <f>IFERROR(VLOOKUP(T2162,'Tablas de calculos'!$AV$16:$AY$24,4),"")</f>
        <v>Débil</v>
      </c>
      <c r="V2162" s="207" t="s">
        <v>576</v>
      </c>
      <c r="W2162" s="207" t="s">
        <v>578</v>
      </c>
      <c r="X2162" s="123" t="str">
        <f t="shared" si="139"/>
        <v>DébilNo disminuyeDirectamente</v>
      </c>
      <c r="Y2162" s="208" t="str">
        <f>IFERROR(VLOOKUP(X2162,'Tablas de calculos'!$AZ$4:$BE$11,5,FALSE),"")</f>
        <v/>
      </c>
      <c r="Z2162" s="208" t="str">
        <f>IFERROR(VLOOKUP(X2162,'Tablas de calculos'!$AZ$4:$BE$11,6,FALSE),"")</f>
        <v/>
      </c>
    </row>
    <row r="2163" spans="1:26" ht="45" x14ac:dyDescent="0.25">
      <c r="A2163" s="232" t="s">
        <v>1314</v>
      </c>
      <c r="B2163" s="61">
        <v>63</v>
      </c>
      <c r="C2163" s="205" t="str">
        <f>+VLOOKUP(Tabla9[[#This Row],[Cod. Riesgo]],Tabla_Riesgos[[Número]:[Tipo de Riesgo]],6,FALSE)</f>
        <v>Operativo</v>
      </c>
      <c r="D2163" s="119" t="s">
        <v>101</v>
      </c>
      <c r="E2163" s="120" t="s">
        <v>73</v>
      </c>
      <c r="F2163" s="121"/>
      <c r="G2163" s="125" t="s">
        <v>305</v>
      </c>
      <c r="H2163" s="472"/>
      <c r="I2163" s="207"/>
      <c r="J2163" s="207"/>
      <c r="K2163" s="207"/>
      <c r="L2163" s="207"/>
      <c r="M2163" s="207"/>
      <c r="N2163" s="207"/>
      <c r="O2163" s="207"/>
      <c r="P2163" s="123">
        <f t="shared" si="136"/>
        <v>0</v>
      </c>
      <c r="Q2163" s="208" t="str">
        <f t="shared" si="137"/>
        <v>Debil</v>
      </c>
      <c r="R2163" s="207" t="s">
        <v>516</v>
      </c>
      <c r="S2163" s="224" t="str">
        <f t="shared" si="138"/>
        <v>DebilFuerte</v>
      </c>
      <c r="T2163" s="224">
        <f>IFERROR(VLOOKUP(S2163,'Tablas de calculos'!$AU$16:$AV$24,2,FALSE),"")</f>
        <v>7</v>
      </c>
      <c r="U2163" s="208" t="str">
        <f>IFERROR(VLOOKUP(T2163,'Tablas de calculos'!$AV$16:$AY$24,4),"")</f>
        <v>Débil</v>
      </c>
      <c r="V2163" s="207" t="s">
        <v>576</v>
      </c>
      <c r="W2163" s="207" t="s">
        <v>578</v>
      </c>
      <c r="X2163" s="123" t="str">
        <f t="shared" si="139"/>
        <v>DébilNo disminuyeDirectamente</v>
      </c>
      <c r="Y2163" s="208" t="str">
        <f>IFERROR(VLOOKUP(X2163,'Tablas de calculos'!$AZ$4:$BE$11,5,FALSE),"")</f>
        <v/>
      </c>
      <c r="Z2163" s="208" t="str">
        <f>IFERROR(VLOOKUP(X2163,'Tablas de calculos'!$AZ$4:$BE$11,6,FALSE),"")</f>
        <v/>
      </c>
    </row>
    <row r="2164" spans="1:26" ht="60" x14ac:dyDescent="0.25">
      <c r="A2164" s="232" t="s">
        <v>1314</v>
      </c>
      <c r="B2164" s="61">
        <v>64</v>
      </c>
      <c r="C2164" s="205" t="str">
        <f>+VLOOKUP(Tabla9[[#This Row],[Cod. Riesgo]],Tabla_Riesgos[[Número]:[Tipo de Riesgo]],6,FALSE)</f>
        <v>Operativo</v>
      </c>
      <c r="D2164" s="119" t="s">
        <v>76</v>
      </c>
      <c r="E2164" s="120" t="s">
        <v>77</v>
      </c>
      <c r="F2164" s="121"/>
      <c r="G2164" s="125" t="s">
        <v>306</v>
      </c>
      <c r="H2164" s="472"/>
      <c r="I2164" s="207"/>
      <c r="J2164" s="207"/>
      <c r="K2164" s="207"/>
      <c r="L2164" s="207"/>
      <c r="M2164" s="207"/>
      <c r="N2164" s="207"/>
      <c r="O2164" s="207"/>
      <c r="P2164" s="123">
        <f t="shared" si="136"/>
        <v>0</v>
      </c>
      <c r="Q2164" s="208" t="str">
        <f t="shared" si="137"/>
        <v>Debil</v>
      </c>
      <c r="R2164" s="207" t="s">
        <v>516</v>
      </c>
      <c r="S2164" s="224" t="str">
        <f t="shared" si="138"/>
        <v>DebilFuerte</v>
      </c>
      <c r="T2164" s="224">
        <f>IFERROR(VLOOKUP(S2164,'Tablas de calculos'!$AU$16:$AV$24,2,FALSE),"")</f>
        <v>7</v>
      </c>
      <c r="U2164" s="208" t="str">
        <f>IFERROR(VLOOKUP(T2164,'Tablas de calculos'!$AV$16:$AY$24,4),"")</f>
        <v>Débil</v>
      </c>
      <c r="V2164" s="207" t="s">
        <v>576</v>
      </c>
      <c r="W2164" s="207" t="s">
        <v>578</v>
      </c>
      <c r="X2164" s="123" t="str">
        <f t="shared" si="139"/>
        <v>DébilNo disminuyeDirectamente</v>
      </c>
      <c r="Y2164" s="208" t="str">
        <f>IFERROR(VLOOKUP(X2164,'Tablas de calculos'!$AZ$4:$BE$11,5,FALSE),"")</f>
        <v/>
      </c>
      <c r="Z2164" s="208" t="str">
        <f>IFERROR(VLOOKUP(X2164,'Tablas de calculos'!$AZ$4:$BE$11,6,FALSE),"")</f>
        <v/>
      </c>
    </row>
    <row r="2165" spans="1:26" ht="75" x14ac:dyDescent="0.25">
      <c r="A2165" s="232" t="s">
        <v>1314</v>
      </c>
      <c r="B2165" s="61">
        <v>65</v>
      </c>
      <c r="C2165" s="205" t="str">
        <f>+VLOOKUP(Tabla9[[#This Row],[Cod. Riesgo]],Tabla_Riesgos[[Número]:[Tipo de Riesgo]],6,FALSE)</f>
        <v>Operativo</v>
      </c>
      <c r="D2165" s="119" t="s">
        <v>76</v>
      </c>
      <c r="E2165" s="120" t="s">
        <v>78</v>
      </c>
      <c r="F2165" s="121"/>
      <c r="G2165" s="125" t="s">
        <v>307</v>
      </c>
      <c r="H2165" s="472"/>
      <c r="I2165" s="207"/>
      <c r="J2165" s="207"/>
      <c r="K2165" s="207"/>
      <c r="L2165" s="207"/>
      <c r="M2165" s="207"/>
      <c r="N2165" s="207"/>
      <c r="O2165" s="207"/>
      <c r="P2165" s="123">
        <f t="shared" si="136"/>
        <v>0</v>
      </c>
      <c r="Q2165" s="208" t="str">
        <f t="shared" si="137"/>
        <v>Debil</v>
      </c>
      <c r="R2165" s="207" t="s">
        <v>516</v>
      </c>
      <c r="S2165" s="224" t="str">
        <f t="shared" si="138"/>
        <v>DebilFuerte</v>
      </c>
      <c r="T2165" s="224">
        <f>IFERROR(VLOOKUP(S2165,'Tablas de calculos'!$AU$16:$AV$24,2,FALSE),"")</f>
        <v>7</v>
      </c>
      <c r="U2165" s="208" t="str">
        <f>IFERROR(VLOOKUP(T2165,'Tablas de calculos'!$AV$16:$AY$24,4),"")</f>
        <v>Débil</v>
      </c>
      <c r="V2165" s="207" t="s">
        <v>576</v>
      </c>
      <c r="W2165" s="207" t="s">
        <v>578</v>
      </c>
      <c r="X2165" s="123" t="str">
        <f t="shared" si="139"/>
        <v>DébilNo disminuyeDirectamente</v>
      </c>
      <c r="Y2165" s="208" t="str">
        <f>IFERROR(VLOOKUP(X2165,'Tablas de calculos'!$AZ$4:$BE$11,5,FALSE),"")</f>
        <v/>
      </c>
      <c r="Z2165" s="208" t="str">
        <f>IFERROR(VLOOKUP(X2165,'Tablas de calculos'!$AZ$4:$BE$11,6,FALSE),"")</f>
        <v/>
      </c>
    </row>
    <row r="2166" spans="1:26" ht="75" x14ac:dyDescent="0.25">
      <c r="A2166" s="232" t="s">
        <v>1314</v>
      </c>
      <c r="B2166" s="61">
        <v>65</v>
      </c>
      <c r="C2166" s="205" t="str">
        <f>+VLOOKUP(Tabla9[[#This Row],[Cod. Riesgo]],Tabla_Riesgos[[Número]:[Tipo de Riesgo]],6,FALSE)</f>
        <v>Operativo</v>
      </c>
      <c r="D2166" s="119" t="s">
        <v>76</v>
      </c>
      <c r="E2166" s="120" t="s">
        <v>78</v>
      </c>
      <c r="F2166" s="121"/>
      <c r="G2166" s="125" t="s">
        <v>308</v>
      </c>
      <c r="H2166" s="472"/>
      <c r="I2166" s="207"/>
      <c r="J2166" s="207"/>
      <c r="K2166" s="207"/>
      <c r="L2166" s="207"/>
      <c r="M2166" s="207"/>
      <c r="N2166" s="207"/>
      <c r="O2166" s="207"/>
      <c r="P2166" s="123">
        <f t="shared" si="136"/>
        <v>0</v>
      </c>
      <c r="Q2166" s="208" t="str">
        <f t="shared" si="137"/>
        <v>Debil</v>
      </c>
      <c r="R2166" s="207" t="s">
        <v>516</v>
      </c>
      <c r="S2166" s="224" t="str">
        <f t="shared" si="138"/>
        <v>DebilFuerte</v>
      </c>
      <c r="T2166" s="224">
        <f>IFERROR(VLOOKUP(S2166,'Tablas de calculos'!$AU$16:$AV$24,2,FALSE),"")</f>
        <v>7</v>
      </c>
      <c r="U2166" s="208" t="str">
        <f>IFERROR(VLOOKUP(T2166,'Tablas de calculos'!$AV$16:$AY$24,4),"")</f>
        <v>Débil</v>
      </c>
      <c r="V2166" s="207" t="s">
        <v>576</v>
      </c>
      <c r="W2166" s="207" t="s">
        <v>578</v>
      </c>
      <c r="X2166" s="123" t="str">
        <f t="shared" si="139"/>
        <v>DébilNo disminuyeDirectamente</v>
      </c>
      <c r="Y2166" s="208" t="str">
        <f>IFERROR(VLOOKUP(X2166,'Tablas de calculos'!$AZ$4:$BE$11,5,FALSE),"")</f>
        <v/>
      </c>
      <c r="Z2166" s="208" t="str">
        <f>IFERROR(VLOOKUP(X2166,'Tablas de calculos'!$AZ$4:$BE$11,6,FALSE),"")</f>
        <v/>
      </c>
    </row>
    <row r="2167" spans="1:26" ht="60" x14ac:dyDescent="0.25">
      <c r="A2167" s="232" t="s">
        <v>1314</v>
      </c>
      <c r="B2167" s="61">
        <v>65</v>
      </c>
      <c r="C2167" s="205" t="str">
        <f>+VLOOKUP(Tabla9[[#This Row],[Cod. Riesgo]],Tabla_Riesgos[[Número]:[Tipo de Riesgo]],6,FALSE)</f>
        <v>Operativo</v>
      </c>
      <c r="D2167" s="119" t="s">
        <v>76</v>
      </c>
      <c r="E2167" s="120" t="s">
        <v>78</v>
      </c>
      <c r="F2167" s="121"/>
      <c r="G2167" s="125" t="s">
        <v>309</v>
      </c>
      <c r="H2167" s="472"/>
      <c r="I2167" s="207"/>
      <c r="J2167" s="207"/>
      <c r="K2167" s="207"/>
      <c r="L2167" s="207"/>
      <c r="M2167" s="207"/>
      <c r="N2167" s="207"/>
      <c r="O2167" s="207"/>
      <c r="P2167" s="123">
        <f t="shared" si="136"/>
        <v>0</v>
      </c>
      <c r="Q2167" s="208" t="str">
        <f t="shared" si="137"/>
        <v>Debil</v>
      </c>
      <c r="R2167" s="207" t="s">
        <v>516</v>
      </c>
      <c r="S2167" s="224" t="str">
        <f t="shared" si="138"/>
        <v>DebilFuerte</v>
      </c>
      <c r="T2167" s="224">
        <f>IFERROR(VLOOKUP(S2167,'Tablas de calculos'!$AU$16:$AV$24,2,FALSE),"")</f>
        <v>7</v>
      </c>
      <c r="U2167" s="208" t="str">
        <f>IFERROR(VLOOKUP(T2167,'Tablas de calculos'!$AV$16:$AY$24,4),"")</f>
        <v>Débil</v>
      </c>
      <c r="V2167" s="207" t="s">
        <v>576</v>
      </c>
      <c r="W2167" s="207" t="s">
        <v>578</v>
      </c>
      <c r="X2167" s="123" t="str">
        <f t="shared" si="139"/>
        <v>DébilNo disminuyeDirectamente</v>
      </c>
      <c r="Y2167" s="208" t="str">
        <f>IFERROR(VLOOKUP(X2167,'Tablas de calculos'!$AZ$4:$BE$11,5,FALSE),"")</f>
        <v/>
      </c>
      <c r="Z2167" s="208" t="str">
        <f>IFERROR(VLOOKUP(X2167,'Tablas de calculos'!$AZ$4:$BE$11,6,FALSE),"")</f>
        <v/>
      </c>
    </row>
    <row r="2168" spans="1:26" ht="60" x14ac:dyDescent="0.25">
      <c r="A2168" s="232" t="s">
        <v>1314</v>
      </c>
      <c r="B2168" s="61">
        <v>66</v>
      </c>
      <c r="C2168" s="205" t="str">
        <f>+VLOOKUP(Tabla9[[#This Row],[Cod. Riesgo]],Tabla_Riesgos[[Número]:[Tipo de Riesgo]],6,FALSE)</f>
        <v>Operativo</v>
      </c>
      <c r="D2168" s="119" t="s">
        <v>76</v>
      </c>
      <c r="E2168" s="120" t="s">
        <v>79</v>
      </c>
      <c r="F2168" s="121"/>
      <c r="G2168" s="125" t="s">
        <v>310</v>
      </c>
      <c r="H2168" s="472"/>
      <c r="I2168" s="207"/>
      <c r="J2168" s="207"/>
      <c r="K2168" s="207"/>
      <c r="L2168" s="207"/>
      <c r="M2168" s="207"/>
      <c r="N2168" s="207"/>
      <c r="O2168" s="207"/>
      <c r="P2168" s="123">
        <f t="shared" si="136"/>
        <v>0</v>
      </c>
      <c r="Q2168" s="208" t="str">
        <f t="shared" si="137"/>
        <v>Debil</v>
      </c>
      <c r="R2168" s="207" t="s">
        <v>516</v>
      </c>
      <c r="S2168" s="224" t="str">
        <f t="shared" si="138"/>
        <v>DebilFuerte</v>
      </c>
      <c r="T2168" s="224">
        <f>IFERROR(VLOOKUP(S2168,'Tablas de calculos'!$AU$16:$AV$24,2,FALSE),"")</f>
        <v>7</v>
      </c>
      <c r="U2168" s="208" t="str">
        <f>IFERROR(VLOOKUP(T2168,'Tablas de calculos'!$AV$16:$AY$24,4),"")</f>
        <v>Débil</v>
      </c>
      <c r="V2168" s="207" t="s">
        <v>576</v>
      </c>
      <c r="W2168" s="207" t="s">
        <v>578</v>
      </c>
      <c r="X2168" s="123" t="str">
        <f t="shared" si="139"/>
        <v>DébilNo disminuyeDirectamente</v>
      </c>
      <c r="Y2168" s="208" t="str">
        <f>IFERROR(VLOOKUP(X2168,'Tablas de calculos'!$AZ$4:$BE$11,5,FALSE),"")</f>
        <v/>
      </c>
      <c r="Z2168" s="208" t="str">
        <f>IFERROR(VLOOKUP(X2168,'Tablas de calculos'!$AZ$4:$BE$11,6,FALSE),"")</f>
        <v/>
      </c>
    </row>
    <row r="2169" spans="1:26" ht="105" x14ac:dyDescent="0.25">
      <c r="A2169" s="232" t="s">
        <v>1314</v>
      </c>
      <c r="B2169" s="61">
        <v>67</v>
      </c>
      <c r="C2169" s="205" t="str">
        <f>+VLOOKUP(Tabla9[[#This Row],[Cod. Riesgo]],Tabla_Riesgos[[Número]:[Tipo de Riesgo]],6,FALSE)</f>
        <v>Seguridad de la Información</v>
      </c>
      <c r="D2169" s="119" t="s">
        <v>676</v>
      </c>
      <c r="E2169" s="120" t="s">
        <v>677</v>
      </c>
      <c r="F2169" s="121"/>
      <c r="G2169" s="125" t="s">
        <v>312</v>
      </c>
      <c r="H2169" s="472"/>
      <c r="I2169" s="207"/>
      <c r="J2169" s="207"/>
      <c r="K2169" s="207"/>
      <c r="L2169" s="207"/>
      <c r="M2169" s="207"/>
      <c r="N2169" s="207"/>
      <c r="O2169" s="207"/>
      <c r="P2169" s="123">
        <f t="shared" si="136"/>
        <v>0</v>
      </c>
      <c r="Q2169" s="208" t="str">
        <f t="shared" si="137"/>
        <v>Debil</v>
      </c>
      <c r="R2169" s="207" t="s">
        <v>516</v>
      </c>
      <c r="S2169" s="224" t="str">
        <f t="shared" si="138"/>
        <v>DebilFuerte</v>
      </c>
      <c r="T2169" s="224">
        <f>IFERROR(VLOOKUP(S2169,'Tablas de calculos'!$AU$16:$AV$24,2,FALSE),"")</f>
        <v>7</v>
      </c>
      <c r="U2169" s="208" t="str">
        <f>IFERROR(VLOOKUP(T2169,'Tablas de calculos'!$AV$16:$AY$24,4),"")</f>
        <v>Débil</v>
      </c>
      <c r="V2169" s="207" t="s">
        <v>576</v>
      </c>
      <c r="W2169" s="207" t="s">
        <v>578</v>
      </c>
      <c r="X2169" s="123" t="str">
        <f t="shared" si="139"/>
        <v>DébilNo disminuyeDirectamente</v>
      </c>
      <c r="Y2169" s="208" t="str">
        <f>IFERROR(VLOOKUP(X2169,'Tablas de calculos'!$AZ$4:$BE$11,5,FALSE),"")</f>
        <v/>
      </c>
      <c r="Z2169" s="208" t="str">
        <f>IFERROR(VLOOKUP(X2169,'Tablas de calculos'!$AZ$4:$BE$11,6,FALSE),"")</f>
        <v/>
      </c>
    </row>
    <row r="2170" spans="1:26" ht="60" x14ac:dyDescent="0.25">
      <c r="A2170" s="232" t="s">
        <v>1314</v>
      </c>
      <c r="B2170" s="61">
        <v>67</v>
      </c>
      <c r="C2170" s="205" t="str">
        <f>+VLOOKUP(Tabla9[[#This Row],[Cod. Riesgo]],Tabla_Riesgos[[Número]:[Tipo de Riesgo]],6,FALSE)</f>
        <v>Seguridad de la Información</v>
      </c>
      <c r="D2170" s="119" t="s">
        <v>676</v>
      </c>
      <c r="E2170" s="120" t="s">
        <v>677</v>
      </c>
      <c r="F2170" s="121"/>
      <c r="G2170" s="125" t="s">
        <v>314</v>
      </c>
      <c r="H2170" s="472"/>
      <c r="I2170" s="207"/>
      <c r="J2170" s="207"/>
      <c r="K2170" s="207"/>
      <c r="L2170" s="207"/>
      <c r="M2170" s="207"/>
      <c r="N2170" s="207"/>
      <c r="O2170" s="207"/>
      <c r="P2170" s="123">
        <f t="shared" si="136"/>
        <v>0</v>
      </c>
      <c r="Q2170" s="208" t="str">
        <f t="shared" si="137"/>
        <v>Debil</v>
      </c>
      <c r="R2170" s="207" t="s">
        <v>516</v>
      </c>
      <c r="S2170" s="224" t="str">
        <f t="shared" si="138"/>
        <v>DebilFuerte</v>
      </c>
      <c r="T2170" s="224">
        <f>IFERROR(VLOOKUP(S2170,'Tablas de calculos'!$AU$16:$AV$24,2,FALSE),"")</f>
        <v>7</v>
      </c>
      <c r="U2170" s="208" t="str">
        <f>IFERROR(VLOOKUP(T2170,'Tablas de calculos'!$AV$16:$AY$24,4),"")</f>
        <v>Débil</v>
      </c>
      <c r="V2170" s="207" t="s">
        <v>576</v>
      </c>
      <c r="W2170" s="207" t="s">
        <v>578</v>
      </c>
      <c r="X2170" s="123" t="str">
        <f t="shared" si="139"/>
        <v>DébilNo disminuyeDirectamente</v>
      </c>
      <c r="Y2170" s="208" t="str">
        <f>IFERROR(VLOOKUP(X2170,'Tablas de calculos'!$AZ$4:$BE$11,5,FALSE),"")</f>
        <v/>
      </c>
      <c r="Z2170" s="208" t="str">
        <f>IFERROR(VLOOKUP(X2170,'Tablas de calculos'!$AZ$4:$BE$11,6,FALSE),"")</f>
        <v/>
      </c>
    </row>
    <row r="2171" spans="1:26" ht="60" x14ac:dyDescent="0.25">
      <c r="A2171" s="232" t="s">
        <v>1314</v>
      </c>
      <c r="B2171" s="61">
        <v>67</v>
      </c>
      <c r="C2171" s="205" t="str">
        <f>+VLOOKUP(Tabla9[[#This Row],[Cod. Riesgo]],Tabla_Riesgos[[Número]:[Tipo de Riesgo]],6,FALSE)</f>
        <v>Seguridad de la Información</v>
      </c>
      <c r="D2171" s="119" t="s">
        <v>676</v>
      </c>
      <c r="E2171" s="120" t="s">
        <v>677</v>
      </c>
      <c r="F2171" s="121"/>
      <c r="G2171" s="125" t="s">
        <v>231</v>
      </c>
      <c r="H2171" s="472"/>
      <c r="I2171" s="207"/>
      <c r="J2171" s="207"/>
      <c r="K2171" s="207"/>
      <c r="L2171" s="207"/>
      <c r="M2171" s="207"/>
      <c r="N2171" s="207"/>
      <c r="O2171" s="207"/>
      <c r="P2171" s="123">
        <f t="shared" si="136"/>
        <v>0</v>
      </c>
      <c r="Q2171" s="208" t="str">
        <f t="shared" si="137"/>
        <v>Debil</v>
      </c>
      <c r="R2171" s="207" t="s">
        <v>516</v>
      </c>
      <c r="S2171" s="224" t="str">
        <f t="shared" si="138"/>
        <v>DebilFuerte</v>
      </c>
      <c r="T2171" s="224">
        <f>IFERROR(VLOOKUP(S2171,'Tablas de calculos'!$AU$16:$AV$24,2,FALSE),"")</f>
        <v>7</v>
      </c>
      <c r="U2171" s="208" t="str">
        <f>IFERROR(VLOOKUP(T2171,'Tablas de calculos'!$AV$16:$AY$24,4),"")</f>
        <v>Débil</v>
      </c>
      <c r="V2171" s="207" t="s">
        <v>576</v>
      </c>
      <c r="W2171" s="207" t="s">
        <v>578</v>
      </c>
      <c r="X2171" s="123" t="str">
        <f t="shared" si="139"/>
        <v>DébilNo disminuyeDirectamente</v>
      </c>
      <c r="Y2171" s="208" t="str">
        <f>IFERROR(VLOOKUP(X2171,'Tablas de calculos'!$AZ$4:$BE$11,5,FALSE),"")</f>
        <v/>
      </c>
      <c r="Z2171" s="208" t="str">
        <f>IFERROR(VLOOKUP(X2171,'Tablas de calculos'!$AZ$4:$BE$11,6,FALSE),"")</f>
        <v/>
      </c>
    </row>
    <row r="2172" spans="1:26" ht="75" x14ac:dyDescent="0.25">
      <c r="A2172" s="232" t="s">
        <v>1314</v>
      </c>
      <c r="B2172" s="61">
        <v>67</v>
      </c>
      <c r="C2172" s="205" t="str">
        <f>+VLOOKUP(Tabla9[[#This Row],[Cod. Riesgo]],Tabla_Riesgos[[Número]:[Tipo de Riesgo]],6,FALSE)</f>
        <v>Seguridad de la Información</v>
      </c>
      <c r="D2172" s="119" t="s">
        <v>676</v>
      </c>
      <c r="E2172" s="120" t="s">
        <v>677</v>
      </c>
      <c r="F2172" s="121"/>
      <c r="G2172" s="125" t="s">
        <v>317</v>
      </c>
      <c r="H2172" s="472"/>
      <c r="I2172" s="207"/>
      <c r="J2172" s="207"/>
      <c r="K2172" s="207"/>
      <c r="L2172" s="207"/>
      <c r="M2172" s="207"/>
      <c r="N2172" s="207"/>
      <c r="O2172" s="207"/>
      <c r="P2172" s="123">
        <f t="shared" si="136"/>
        <v>0</v>
      </c>
      <c r="Q2172" s="208" t="str">
        <f t="shared" si="137"/>
        <v>Debil</v>
      </c>
      <c r="R2172" s="207" t="s">
        <v>516</v>
      </c>
      <c r="S2172" s="224" t="str">
        <f t="shared" si="138"/>
        <v>DebilFuerte</v>
      </c>
      <c r="T2172" s="224">
        <f>IFERROR(VLOOKUP(S2172,'Tablas de calculos'!$AU$16:$AV$24,2,FALSE),"")</f>
        <v>7</v>
      </c>
      <c r="U2172" s="208" t="str">
        <f>IFERROR(VLOOKUP(T2172,'Tablas de calculos'!$AV$16:$AY$24,4),"")</f>
        <v>Débil</v>
      </c>
      <c r="V2172" s="207" t="s">
        <v>576</v>
      </c>
      <c r="W2172" s="207" t="s">
        <v>578</v>
      </c>
      <c r="X2172" s="123" t="str">
        <f t="shared" si="139"/>
        <v>DébilNo disminuyeDirectamente</v>
      </c>
      <c r="Y2172" s="208" t="str">
        <f>IFERROR(VLOOKUP(X2172,'Tablas de calculos'!$AZ$4:$BE$11,5,FALSE),"")</f>
        <v/>
      </c>
      <c r="Z2172" s="208" t="str">
        <f>IFERROR(VLOOKUP(X2172,'Tablas de calculos'!$AZ$4:$BE$11,6,FALSE),"")</f>
        <v/>
      </c>
    </row>
    <row r="2173" spans="1:26" ht="45" x14ac:dyDescent="0.25">
      <c r="A2173" s="232" t="s">
        <v>1314</v>
      </c>
      <c r="B2173" s="61">
        <v>68</v>
      </c>
      <c r="C2173" s="205" t="str">
        <f>+VLOOKUP(Tabla9[[#This Row],[Cod. Riesgo]],Tabla_Riesgos[[Número]:[Tipo de Riesgo]],6,FALSE)</f>
        <v>Seguridad de la Información</v>
      </c>
      <c r="D2173" s="119" t="s">
        <v>102</v>
      </c>
      <c r="E2173" s="120" t="s">
        <v>81</v>
      </c>
      <c r="F2173" s="121"/>
      <c r="G2173" s="125" t="s">
        <v>319</v>
      </c>
      <c r="H2173" s="472"/>
      <c r="I2173" s="207"/>
      <c r="J2173" s="207"/>
      <c r="K2173" s="207"/>
      <c r="L2173" s="207"/>
      <c r="M2173" s="207"/>
      <c r="N2173" s="207"/>
      <c r="O2173" s="207"/>
      <c r="P2173" s="123">
        <f t="shared" si="136"/>
        <v>0</v>
      </c>
      <c r="Q2173" s="208" t="str">
        <f t="shared" si="137"/>
        <v>Debil</v>
      </c>
      <c r="R2173" s="207" t="s">
        <v>516</v>
      </c>
      <c r="S2173" s="224" t="str">
        <f t="shared" si="138"/>
        <v>DebilFuerte</v>
      </c>
      <c r="T2173" s="224">
        <f>IFERROR(VLOOKUP(S2173,'Tablas de calculos'!$AU$16:$AV$24,2,FALSE),"")</f>
        <v>7</v>
      </c>
      <c r="U2173" s="208" t="str">
        <f>IFERROR(VLOOKUP(T2173,'Tablas de calculos'!$AV$16:$AY$24,4),"")</f>
        <v>Débil</v>
      </c>
      <c r="V2173" s="207" t="s">
        <v>576</v>
      </c>
      <c r="W2173" s="207" t="s">
        <v>578</v>
      </c>
      <c r="X2173" s="123" t="str">
        <f t="shared" si="139"/>
        <v>DébilNo disminuyeDirectamente</v>
      </c>
      <c r="Y2173" s="208" t="str">
        <f>IFERROR(VLOOKUP(X2173,'Tablas de calculos'!$AZ$4:$BE$11,5,FALSE),"")</f>
        <v/>
      </c>
      <c r="Z2173" s="208" t="str">
        <f>IFERROR(VLOOKUP(X2173,'Tablas de calculos'!$AZ$4:$BE$11,6,FALSE),"")</f>
        <v/>
      </c>
    </row>
    <row r="2174" spans="1:26" ht="90" x14ac:dyDescent="0.25">
      <c r="A2174" s="232" t="s">
        <v>1314</v>
      </c>
      <c r="B2174" s="61">
        <v>70</v>
      </c>
      <c r="C2174" s="205" t="str">
        <f>+VLOOKUP(Tabla9[[#This Row],[Cod. Riesgo]],Tabla_Riesgos[[Número]:[Tipo de Riesgo]],6,FALSE)</f>
        <v>Seguridad de la Información</v>
      </c>
      <c r="D2174" s="119" t="s">
        <v>102</v>
      </c>
      <c r="E2174" s="120" t="s">
        <v>678</v>
      </c>
      <c r="F2174" s="121"/>
      <c r="G2174" s="125" t="s">
        <v>321</v>
      </c>
      <c r="H2174" s="472"/>
      <c r="I2174" s="207"/>
      <c r="J2174" s="207"/>
      <c r="K2174" s="207"/>
      <c r="L2174" s="207"/>
      <c r="M2174" s="207"/>
      <c r="N2174" s="207"/>
      <c r="O2174" s="207"/>
      <c r="P2174" s="123">
        <f t="shared" si="136"/>
        <v>0</v>
      </c>
      <c r="Q2174" s="208" t="str">
        <f t="shared" si="137"/>
        <v>Debil</v>
      </c>
      <c r="R2174" s="207" t="s">
        <v>516</v>
      </c>
      <c r="S2174" s="224" t="str">
        <f t="shared" si="138"/>
        <v>DebilFuerte</v>
      </c>
      <c r="T2174" s="224">
        <f>IFERROR(VLOOKUP(S2174,'Tablas de calculos'!$AU$16:$AV$24,2,FALSE),"")</f>
        <v>7</v>
      </c>
      <c r="U2174" s="208" t="str">
        <f>IFERROR(VLOOKUP(T2174,'Tablas de calculos'!$AV$16:$AY$24,4),"")</f>
        <v>Débil</v>
      </c>
      <c r="V2174" s="207" t="s">
        <v>576</v>
      </c>
      <c r="W2174" s="207" t="s">
        <v>578</v>
      </c>
      <c r="X2174" s="123" t="str">
        <f t="shared" si="139"/>
        <v>DébilNo disminuyeDirectamente</v>
      </c>
      <c r="Y2174" s="208" t="str">
        <f>IFERROR(VLOOKUP(X2174,'Tablas de calculos'!$AZ$4:$BE$11,5,FALSE),"")</f>
        <v/>
      </c>
      <c r="Z2174" s="208" t="str">
        <f>IFERROR(VLOOKUP(X2174,'Tablas de calculos'!$AZ$4:$BE$11,6,FALSE),"")</f>
        <v/>
      </c>
    </row>
    <row r="2175" spans="1:26" ht="60" x14ac:dyDescent="0.25">
      <c r="A2175" s="232" t="s">
        <v>1314</v>
      </c>
      <c r="B2175" s="61">
        <v>70</v>
      </c>
      <c r="C2175" s="205" t="str">
        <f>+VLOOKUP(Tabla9[[#This Row],[Cod. Riesgo]],Tabla_Riesgos[[Número]:[Tipo de Riesgo]],6,FALSE)</f>
        <v>Seguridad de la Información</v>
      </c>
      <c r="D2175" s="119" t="s">
        <v>102</v>
      </c>
      <c r="E2175" s="120" t="s">
        <v>678</v>
      </c>
      <c r="F2175" s="121"/>
      <c r="G2175" s="125" t="s">
        <v>323</v>
      </c>
      <c r="H2175" s="472"/>
      <c r="I2175" s="207"/>
      <c r="J2175" s="207"/>
      <c r="K2175" s="207"/>
      <c r="L2175" s="207"/>
      <c r="M2175" s="207"/>
      <c r="N2175" s="207"/>
      <c r="O2175" s="207"/>
      <c r="P2175" s="123">
        <f t="shared" si="136"/>
        <v>0</v>
      </c>
      <c r="Q2175" s="208" t="str">
        <f t="shared" si="137"/>
        <v>Debil</v>
      </c>
      <c r="R2175" s="207" t="s">
        <v>516</v>
      </c>
      <c r="S2175" s="224" t="str">
        <f t="shared" si="138"/>
        <v>DebilFuerte</v>
      </c>
      <c r="T2175" s="224">
        <f>IFERROR(VLOOKUP(S2175,'Tablas de calculos'!$AU$16:$AV$24,2,FALSE),"")</f>
        <v>7</v>
      </c>
      <c r="U2175" s="208" t="str">
        <f>IFERROR(VLOOKUP(T2175,'Tablas de calculos'!$AV$16:$AY$24,4),"")</f>
        <v>Débil</v>
      </c>
      <c r="V2175" s="207" t="s">
        <v>576</v>
      </c>
      <c r="W2175" s="207" t="s">
        <v>578</v>
      </c>
      <c r="X2175" s="123" t="str">
        <f t="shared" si="139"/>
        <v>DébilNo disminuyeDirectamente</v>
      </c>
      <c r="Y2175" s="208" t="str">
        <f>IFERROR(VLOOKUP(X2175,'Tablas de calculos'!$AZ$4:$BE$11,5,FALSE),"")</f>
        <v/>
      </c>
      <c r="Z2175" s="208" t="str">
        <f>IFERROR(VLOOKUP(X2175,'Tablas de calculos'!$AZ$4:$BE$11,6,FALSE),"")</f>
        <v/>
      </c>
    </row>
    <row r="2176" spans="1:26" ht="30" x14ac:dyDescent="0.25">
      <c r="A2176" s="232" t="s">
        <v>1314</v>
      </c>
      <c r="B2176" s="61">
        <v>70</v>
      </c>
      <c r="C2176" s="205" t="str">
        <f>+VLOOKUP(Tabla9[[#This Row],[Cod. Riesgo]],Tabla_Riesgos[[Número]:[Tipo de Riesgo]],6,FALSE)</f>
        <v>Seguridad de la Información</v>
      </c>
      <c r="D2176" s="119" t="s">
        <v>102</v>
      </c>
      <c r="E2176" s="120" t="s">
        <v>678</v>
      </c>
      <c r="F2176" s="121"/>
      <c r="G2176" s="125" t="s">
        <v>325</v>
      </c>
      <c r="H2176" s="472"/>
      <c r="I2176" s="207"/>
      <c r="J2176" s="207"/>
      <c r="K2176" s="207"/>
      <c r="L2176" s="207"/>
      <c r="M2176" s="207"/>
      <c r="N2176" s="207"/>
      <c r="O2176" s="207"/>
      <c r="P2176" s="123">
        <f t="shared" si="136"/>
        <v>0</v>
      </c>
      <c r="Q2176" s="208" t="str">
        <f t="shared" si="137"/>
        <v>Debil</v>
      </c>
      <c r="R2176" s="207" t="s">
        <v>516</v>
      </c>
      <c r="S2176" s="224" t="str">
        <f t="shared" si="138"/>
        <v>DebilFuerte</v>
      </c>
      <c r="T2176" s="224">
        <f>IFERROR(VLOOKUP(S2176,'Tablas de calculos'!$AU$16:$AV$24,2,FALSE),"")</f>
        <v>7</v>
      </c>
      <c r="U2176" s="208" t="str">
        <f>IFERROR(VLOOKUP(T2176,'Tablas de calculos'!$AV$16:$AY$24,4),"")</f>
        <v>Débil</v>
      </c>
      <c r="V2176" s="207" t="s">
        <v>576</v>
      </c>
      <c r="W2176" s="207" t="s">
        <v>578</v>
      </c>
      <c r="X2176" s="123" t="str">
        <f t="shared" si="139"/>
        <v>DébilNo disminuyeDirectamente</v>
      </c>
      <c r="Y2176" s="208" t="str">
        <f>IFERROR(VLOOKUP(X2176,'Tablas de calculos'!$AZ$4:$BE$11,5,FALSE),"")</f>
        <v/>
      </c>
      <c r="Z2176" s="208" t="str">
        <f>IFERROR(VLOOKUP(X2176,'Tablas de calculos'!$AZ$4:$BE$11,6,FALSE),"")</f>
        <v/>
      </c>
    </row>
    <row r="2177" spans="1:26" ht="30" x14ac:dyDescent="0.25">
      <c r="A2177" s="232" t="s">
        <v>1314</v>
      </c>
      <c r="B2177" s="61">
        <v>70</v>
      </c>
      <c r="C2177" s="205" t="str">
        <f>+VLOOKUP(Tabla9[[#This Row],[Cod. Riesgo]],Tabla_Riesgos[[Número]:[Tipo de Riesgo]],6,FALSE)</f>
        <v>Seguridad de la Información</v>
      </c>
      <c r="D2177" s="119" t="s">
        <v>102</v>
      </c>
      <c r="E2177" s="120" t="s">
        <v>678</v>
      </c>
      <c r="F2177" s="121"/>
      <c r="G2177" s="125" t="s">
        <v>327</v>
      </c>
      <c r="H2177" s="472"/>
      <c r="I2177" s="207"/>
      <c r="J2177" s="207"/>
      <c r="K2177" s="207"/>
      <c r="L2177" s="207"/>
      <c r="M2177" s="207"/>
      <c r="N2177" s="207"/>
      <c r="O2177" s="207"/>
      <c r="P2177" s="123">
        <f t="shared" si="136"/>
        <v>0</v>
      </c>
      <c r="Q2177" s="208" t="str">
        <f t="shared" si="137"/>
        <v>Debil</v>
      </c>
      <c r="R2177" s="207" t="s">
        <v>516</v>
      </c>
      <c r="S2177" s="224" t="str">
        <f t="shared" si="138"/>
        <v>DebilFuerte</v>
      </c>
      <c r="T2177" s="224">
        <f>IFERROR(VLOOKUP(S2177,'Tablas de calculos'!$AU$16:$AV$24,2,FALSE),"")</f>
        <v>7</v>
      </c>
      <c r="U2177" s="208" t="str">
        <f>IFERROR(VLOOKUP(T2177,'Tablas de calculos'!$AV$16:$AY$24,4),"")</f>
        <v>Débil</v>
      </c>
      <c r="V2177" s="207" t="s">
        <v>576</v>
      </c>
      <c r="W2177" s="207" t="s">
        <v>578</v>
      </c>
      <c r="X2177" s="123" t="str">
        <f t="shared" si="139"/>
        <v>DébilNo disminuyeDirectamente</v>
      </c>
      <c r="Y2177" s="208" t="str">
        <f>IFERROR(VLOOKUP(X2177,'Tablas de calculos'!$AZ$4:$BE$11,5,FALSE),"")</f>
        <v/>
      </c>
      <c r="Z2177" s="208" t="str">
        <f>IFERROR(VLOOKUP(X2177,'Tablas de calculos'!$AZ$4:$BE$11,6,FALSE),"")</f>
        <v/>
      </c>
    </row>
    <row r="2178" spans="1:26" ht="30" x14ac:dyDescent="0.25">
      <c r="A2178" s="232" t="s">
        <v>1314</v>
      </c>
      <c r="B2178" s="61">
        <v>71</v>
      </c>
      <c r="C2178" s="205" t="str">
        <f>+VLOOKUP(Tabla9[[#This Row],[Cod. Riesgo]],Tabla_Riesgos[[Número]:[Tipo de Riesgo]],6,FALSE)</f>
        <v>Operativo</v>
      </c>
      <c r="D2178" s="119" t="s">
        <v>82</v>
      </c>
      <c r="E2178" s="120" t="s">
        <v>83</v>
      </c>
      <c r="F2178" s="121"/>
      <c r="G2178" s="125" t="s">
        <v>329</v>
      </c>
      <c r="H2178" s="472"/>
      <c r="I2178" s="207"/>
      <c r="J2178" s="207"/>
      <c r="K2178" s="207"/>
      <c r="L2178" s="207"/>
      <c r="M2178" s="207"/>
      <c r="N2178" s="207"/>
      <c r="O2178" s="207"/>
      <c r="P2178" s="123">
        <f t="shared" si="136"/>
        <v>0</v>
      </c>
      <c r="Q2178" s="208" t="str">
        <f t="shared" si="137"/>
        <v>Debil</v>
      </c>
      <c r="R2178" s="207" t="s">
        <v>516</v>
      </c>
      <c r="S2178" s="224" t="str">
        <f t="shared" si="138"/>
        <v>DebilFuerte</v>
      </c>
      <c r="T2178" s="224">
        <f>IFERROR(VLOOKUP(S2178,'Tablas de calculos'!$AU$16:$AV$24,2,FALSE),"")</f>
        <v>7</v>
      </c>
      <c r="U2178" s="208" t="str">
        <f>IFERROR(VLOOKUP(T2178,'Tablas de calculos'!$AV$16:$AY$24,4),"")</f>
        <v>Débil</v>
      </c>
      <c r="V2178" s="207" t="s">
        <v>576</v>
      </c>
      <c r="W2178" s="207" t="s">
        <v>578</v>
      </c>
      <c r="X2178" s="123" t="str">
        <f t="shared" si="139"/>
        <v>DébilNo disminuyeDirectamente</v>
      </c>
      <c r="Y2178" s="208" t="str">
        <f>IFERROR(VLOOKUP(X2178,'Tablas de calculos'!$AZ$4:$BE$11,5,FALSE),"")</f>
        <v/>
      </c>
      <c r="Z2178" s="208" t="str">
        <f>IFERROR(VLOOKUP(X2178,'Tablas de calculos'!$AZ$4:$BE$11,6,FALSE),"")</f>
        <v/>
      </c>
    </row>
    <row r="2179" spans="1:26" ht="30" x14ac:dyDescent="0.25">
      <c r="A2179" s="232" t="s">
        <v>1314</v>
      </c>
      <c r="B2179" s="61">
        <v>71</v>
      </c>
      <c r="C2179" s="205" t="str">
        <f>+VLOOKUP(Tabla9[[#This Row],[Cod. Riesgo]],Tabla_Riesgos[[Número]:[Tipo de Riesgo]],6,FALSE)</f>
        <v>Operativo</v>
      </c>
      <c r="D2179" s="119" t="s">
        <v>82</v>
      </c>
      <c r="E2179" s="120" t="s">
        <v>83</v>
      </c>
      <c r="F2179" s="121"/>
      <c r="G2179" s="125" t="s">
        <v>331</v>
      </c>
      <c r="H2179" s="472"/>
      <c r="I2179" s="207"/>
      <c r="J2179" s="207"/>
      <c r="K2179" s="207"/>
      <c r="L2179" s="207"/>
      <c r="M2179" s="207"/>
      <c r="N2179" s="207"/>
      <c r="O2179" s="207"/>
      <c r="P2179" s="123">
        <f t="shared" si="136"/>
        <v>0</v>
      </c>
      <c r="Q2179" s="208" t="str">
        <f t="shared" si="137"/>
        <v>Debil</v>
      </c>
      <c r="R2179" s="207" t="s">
        <v>516</v>
      </c>
      <c r="S2179" s="224" t="str">
        <f t="shared" si="138"/>
        <v>DebilFuerte</v>
      </c>
      <c r="T2179" s="224">
        <f>IFERROR(VLOOKUP(S2179,'Tablas de calculos'!$AU$16:$AV$24,2,FALSE),"")</f>
        <v>7</v>
      </c>
      <c r="U2179" s="208" t="str">
        <f>IFERROR(VLOOKUP(T2179,'Tablas de calculos'!$AV$16:$AY$24,4),"")</f>
        <v>Débil</v>
      </c>
      <c r="V2179" s="207" t="s">
        <v>576</v>
      </c>
      <c r="W2179" s="207" t="s">
        <v>578</v>
      </c>
      <c r="X2179" s="123" t="str">
        <f t="shared" si="139"/>
        <v>DébilNo disminuyeDirectamente</v>
      </c>
      <c r="Y2179" s="208" t="str">
        <f>IFERROR(VLOOKUP(X2179,'Tablas de calculos'!$AZ$4:$BE$11,5,FALSE),"")</f>
        <v/>
      </c>
      <c r="Z2179" s="208" t="str">
        <f>IFERROR(VLOOKUP(X2179,'Tablas de calculos'!$AZ$4:$BE$11,6,FALSE),"")</f>
        <v/>
      </c>
    </row>
    <row r="2180" spans="1:26" ht="60" x14ac:dyDescent="0.25">
      <c r="A2180" s="232" t="s">
        <v>1314</v>
      </c>
      <c r="B2180" s="61">
        <v>72</v>
      </c>
      <c r="C2180" s="205" t="str">
        <f>+VLOOKUP(Tabla9[[#This Row],[Cod. Riesgo]],Tabla_Riesgos[[Número]:[Tipo de Riesgo]],6,FALSE)</f>
        <v>Operativo</v>
      </c>
      <c r="D2180" s="119" t="s">
        <v>676</v>
      </c>
      <c r="E2180" s="120" t="s">
        <v>679</v>
      </c>
      <c r="F2180" s="121"/>
      <c r="G2180" s="125" t="s">
        <v>332</v>
      </c>
      <c r="H2180" s="472"/>
      <c r="I2180" s="207"/>
      <c r="J2180" s="207"/>
      <c r="K2180" s="207"/>
      <c r="L2180" s="207"/>
      <c r="M2180" s="207"/>
      <c r="N2180" s="207"/>
      <c r="O2180" s="207"/>
      <c r="P2180" s="123">
        <f t="shared" si="136"/>
        <v>0</v>
      </c>
      <c r="Q2180" s="208" t="str">
        <f t="shared" si="137"/>
        <v>Debil</v>
      </c>
      <c r="R2180" s="207" t="s">
        <v>516</v>
      </c>
      <c r="S2180" s="224" t="str">
        <f t="shared" si="138"/>
        <v>DebilFuerte</v>
      </c>
      <c r="T2180" s="224">
        <f>IFERROR(VLOOKUP(S2180,'Tablas de calculos'!$AU$16:$AV$24,2,FALSE),"")</f>
        <v>7</v>
      </c>
      <c r="U2180" s="208" t="str">
        <f>IFERROR(VLOOKUP(T2180,'Tablas de calculos'!$AV$16:$AY$24,4),"")</f>
        <v>Débil</v>
      </c>
      <c r="V2180" s="207" t="s">
        <v>576</v>
      </c>
      <c r="W2180" s="207" t="s">
        <v>578</v>
      </c>
      <c r="X2180" s="123" t="str">
        <f t="shared" si="139"/>
        <v>DébilNo disminuyeDirectamente</v>
      </c>
      <c r="Y2180" s="208" t="str">
        <f>IFERROR(VLOOKUP(X2180,'Tablas de calculos'!$AZ$4:$BE$11,5,FALSE),"")</f>
        <v/>
      </c>
      <c r="Z2180" s="208" t="str">
        <f>IFERROR(VLOOKUP(X2180,'Tablas de calculos'!$AZ$4:$BE$11,6,FALSE),"")</f>
        <v/>
      </c>
    </row>
    <row r="2181" spans="1:26" ht="45" x14ac:dyDescent="0.25">
      <c r="A2181" s="232" t="s">
        <v>1314</v>
      </c>
      <c r="B2181" s="61">
        <v>73</v>
      </c>
      <c r="C2181" s="205" t="str">
        <f>+VLOOKUP(Tabla9[[#This Row],[Cod. Riesgo]],Tabla_Riesgos[[Número]:[Tipo de Riesgo]],6,FALSE)</f>
        <v>Seguridad de la Información</v>
      </c>
      <c r="D2181" s="119" t="s">
        <v>102</v>
      </c>
      <c r="E2181" s="120" t="s">
        <v>86</v>
      </c>
      <c r="F2181" s="121"/>
      <c r="G2181" s="125" t="s">
        <v>333</v>
      </c>
      <c r="H2181" s="472"/>
      <c r="I2181" s="207"/>
      <c r="J2181" s="207"/>
      <c r="K2181" s="207"/>
      <c r="L2181" s="207"/>
      <c r="M2181" s="207"/>
      <c r="N2181" s="207"/>
      <c r="O2181" s="207"/>
      <c r="P2181" s="123">
        <f t="shared" ref="P2181:P2244" si="140">IFERROR(IF(I2181="Asignado",15,0)+IF(J2181="Adecuado",15,0)+IF(K2181="Oportuna",15,0)+IF(L2181="Prevenir",15,0)+IF(L2181="Detectar",10,0)+IF(M2181="Confiable",15,0)+IF(N2181="Se investigan y resuelven oportunamente",15,0)+IF(O2181="Completa",10,0)+IF(O2181="Incompleta",5,0),"")</f>
        <v>0</v>
      </c>
      <c r="Q2181" s="208" t="str">
        <f t="shared" ref="Q2181:Q2244" si="141">IF(P2181&lt;86,"Debil",IF(P2181&lt;96,"Moderado","Fuerte"))</f>
        <v>Debil</v>
      </c>
      <c r="R2181" s="207" t="s">
        <v>516</v>
      </c>
      <c r="S2181" s="224" t="str">
        <f t="shared" ref="S2181:S2244" si="142">_xlfn.CONCAT(Q2181,R2181)</f>
        <v>DebilFuerte</v>
      </c>
      <c r="T2181" s="224">
        <f>IFERROR(VLOOKUP(S2181,'Tablas de calculos'!$AU$16:$AV$24,2,FALSE),"")</f>
        <v>7</v>
      </c>
      <c r="U2181" s="208" t="str">
        <f>IFERROR(VLOOKUP(T2181,'Tablas de calculos'!$AV$16:$AY$24,4),"")</f>
        <v>Débil</v>
      </c>
      <c r="V2181" s="207" t="s">
        <v>576</v>
      </c>
      <c r="W2181" s="207" t="s">
        <v>578</v>
      </c>
      <c r="X2181" s="123" t="str">
        <f t="shared" ref="X2181:X2244" si="143">CONCATENATE(U2181,V2181,W2181)</f>
        <v>DébilNo disminuyeDirectamente</v>
      </c>
      <c r="Y2181" s="208" t="str">
        <f>IFERROR(VLOOKUP(X2181,'Tablas de calculos'!$AZ$4:$BE$11,5,FALSE),"")</f>
        <v/>
      </c>
      <c r="Z2181" s="208" t="str">
        <f>IFERROR(VLOOKUP(X2181,'Tablas de calculos'!$AZ$4:$BE$11,6,FALSE),"")</f>
        <v/>
      </c>
    </row>
    <row r="2182" spans="1:26" ht="409.5" x14ac:dyDescent="0.25">
      <c r="A2182" s="232" t="s">
        <v>1314</v>
      </c>
      <c r="B2182" s="61">
        <v>76</v>
      </c>
      <c r="C2182" s="205" t="str">
        <f>+VLOOKUP(Tabla9[[#This Row],[Cod. Riesgo]],Tabla_Riesgos[[Número]:[Tipo de Riesgo]],6,FALSE)</f>
        <v>Operativo</v>
      </c>
      <c r="D2182" s="119" t="s">
        <v>26</v>
      </c>
      <c r="E2182" s="120" t="s">
        <v>747</v>
      </c>
      <c r="F2182" s="121"/>
      <c r="G2182" s="125" t="s">
        <v>1361</v>
      </c>
      <c r="H2182" s="472"/>
      <c r="I2182" s="207"/>
      <c r="J2182" s="207"/>
      <c r="K2182" s="207"/>
      <c r="L2182" s="207"/>
      <c r="M2182" s="207"/>
      <c r="N2182" s="207"/>
      <c r="O2182" s="207"/>
      <c r="P2182" s="123">
        <f t="shared" si="140"/>
        <v>0</v>
      </c>
      <c r="Q2182" s="208" t="str">
        <f t="shared" si="141"/>
        <v>Debil</v>
      </c>
      <c r="R2182" s="207" t="s">
        <v>516</v>
      </c>
      <c r="S2182" s="224" t="str">
        <f t="shared" si="142"/>
        <v>DebilFuerte</v>
      </c>
      <c r="T2182" s="224">
        <f>IFERROR(VLOOKUP(S2182,'Tablas de calculos'!$AU$16:$AV$24,2,FALSE),"")</f>
        <v>7</v>
      </c>
      <c r="U2182" s="208" t="str">
        <f>IFERROR(VLOOKUP(T2182,'Tablas de calculos'!$AV$16:$AY$24,4),"")</f>
        <v>Débil</v>
      </c>
      <c r="V2182" s="207" t="s">
        <v>576</v>
      </c>
      <c r="W2182" s="207" t="s">
        <v>578</v>
      </c>
      <c r="X2182" s="123" t="str">
        <f t="shared" si="143"/>
        <v>DébilNo disminuyeDirectamente</v>
      </c>
      <c r="Y2182" s="208" t="str">
        <f>IFERROR(VLOOKUP(X2182,'Tablas de calculos'!$AZ$4:$BE$11,5,FALSE),"")</f>
        <v/>
      </c>
      <c r="Z2182" s="208" t="str">
        <f>IFERROR(VLOOKUP(X2182,'Tablas de calculos'!$AZ$4:$BE$11,6,FALSE),"")</f>
        <v/>
      </c>
    </row>
    <row r="2183" spans="1:26" ht="75" x14ac:dyDescent="0.25">
      <c r="A2183" s="232" t="s">
        <v>1314</v>
      </c>
      <c r="B2183" s="61">
        <v>77</v>
      </c>
      <c r="C2183" s="205" t="str">
        <f>+VLOOKUP(Tabla9[[#This Row],[Cod. Riesgo]],Tabla_Riesgos[[Número]:[Tipo de Riesgo]],6,FALSE)</f>
        <v>Operativo</v>
      </c>
      <c r="D2183" s="119" t="s">
        <v>12</v>
      </c>
      <c r="E2183" s="120" t="s">
        <v>89</v>
      </c>
      <c r="F2183" s="121"/>
      <c r="G2183" s="125"/>
      <c r="H2183" s="472"/>
      <c r="I2183" s="207"/>
      <c r="J2183" s="207"/>
      <c r="K2183" s="207"/>
      <c r="L2183" s="207"/>
      <c r="M2183" s="207"/>
      <c r="N2183" s="207"/>
      <c r="O2183" s="207"/>
      <c r="P2183" s="123">
        <f t="shared" si="140"/>
        <v>0</v>
      </c>
      <c r="Q2183" s="208" t="str">
        <f t="shared" si="141"/>
        <v>Debil</v>
      </c>
      <c r="R2183" s="207" t="s">
        <v>516</v>
      </c>
      <c r="S2183" s="224" t="str">
        <f t="shared" si="142"/>
        <v>DebilFuerte</v>
      </c>
      <c r="T2183" s="224">
        <f>IFERROR(VLOOKUP(S2183,'Tablas de calculos'!$AU$16:$AV$24,2,FALSE),"")</f>
        <v>7</v>
      </c>
      <c r="U2183" s="208" t="str">
        <f>IFERROR(VLOOKUP(T2183,'Tablas de calculos'!$AV$16:$AY$24,4),"")</f>
        <v>Débil</v>
      </c>
      <c r="V2183" s="207" t="s">
        <v>576</v>
      </c>
      <c r="W2183" s="207" t="s">
        <v>578</v>
      </c>
      <c r="X2183" s="123" t="str">
        <f t="shared" si="143"/>
        <v>DébilNo disminuyeDirectamente</v>
      </c>
      <c r="Y2183" s="208" t="str">
        <f>IFERROR(VLOOKUP(X2183,'Tablas de calculos'!$AZ$4:$BE$11,5,FALSE),"")</f>
        <v/>
      </c>
      <c r="Z2183" s="208" t="str">
        <f>IFERROR(VLOOKUP(X2183,'Tablas de calculos'!$AZ$4:$BE$11,6,FALSE),"")</f>
        <v/>
      </c>
    </row>
    <row r="2184" spans="1:26" ht="60" x14ac:dyDescent="0.25">
      <c r="A2184" s="232" t="s">
        <v>1314</v>
      </c>
      <c r="B2184" s="61">
        <v>78</v>
      </c>
      <c r="C2184" s="205" t="str">
        <f>+VLOOKUP(Tabla9[[#This Row],[Cod. Riesgo]],Tabla_Riesgos[[Número]:[Tipo de Riesgo]],6,FALSE)</f>
        <v>Seguridad de la Información</v>
      </c>
      <c r="D2184" s="119" t="s">
        <v>26</v>
      </c>
      <c r="E2184" s="120" t="s">
        <v>682</v>
      </c>
      <c r="F2184" s="121"/>
      <c r="G2184" s="125"/>
      <c r="H2184" s="472"/>
      <c r="I2184" s="207"/>
      <c r="J2184" s="207"/>
      <c r="K2184" s="207"/>
      <c r="L2184" s="207"/>
      <c r="M2184" s="207"/>
      <c r="N2184" s="207"/>
      <c r="O2184" s="207"/>
      <c r="P2184" s="123">
        <f t="shared" si="140"/>
        <v>0</v>
      </c>
      <c r="Q2184" s="208" t="str">
        <f t="shared" si="141"/>
        <v>Debil</v>
      </c>
      <c r="R2184" s="207" t="s">
        <v>516</v>
      </c>
      <c r="S2184" s="224" t="str">
        <f t="shared" si="142"/>
        <v>DebilFuerte</v>
      </c>
      <c r="T2184" s="224">
        <f>IFERROR(VLOOKUP(S2184,'Tablas de calculos'!$AU$16:$AV$24,2,FALSE),"")</f>
        <v>7</v>
      </c>
      <c r="U2184" s="208" t="str">
        <f>IFERROR(VLOOKUP(T2184,'Tablas de calculos'!$AV$16:$AY$24,4),"")</f>
        <v>Débil</v>
      </c>
      <c r="V2184" s="207" t="s">
        <v>576</v>
      </c>
      <c r="W2184" s="207" t="s">
        <v>578</v>
      </c>
      <c r="X2184" s="123" t="str">
        <f t="shared" si="143"/>
        <v>DébilNo disminuyeDirectamente</v>
      </c>
      <c r="Y2184" s="208" t="str">
        <f>IFERROR(VLOOKUP(X2184,'Tablas de calculos'!$AZ$4:$BE$11,5,FALSE),"")</f>
        <v/>
      </c>
      <c r="Z2184" s="208" t="str">
        <f>IFERROR(VLOOKUP(X2184,'Tablas de calculos'!$AZ$4:$BE$11,6,FALSE),"")</f>
        <v/>
      </c>
    </row>
    <row r="2185" spans="1:26" ht="45" x14ac:dyDescent="0.25">
      <c r="A2185" s="232" t="s">
        <v>1314</v>
      </c>
      <c r="B2185" s="61">
        <v>79</v>
      </c>
      <c r="C2185" s="205" t="str">
        <f>+VLOOKUP(Tabla9[[#This Row],[Cod. Riesgo]],Tabla_Riesgos[[Número]:[Tipo de Riesgo]],6,FALSE)</f>
        <v>Operativo</v>
      </c>
      <c r="D2185" s="119" t="s">
        <v>12</v>
      </c>
      <c r="E2185" s="120" t="s">
        <v>637</v>
      </c>
      <c r="F2185" s="121"/>
      <c r="G2185" s="125"/>
      <c r="H2185" s="472"/>
      <c r="I2185" s="207"/>
      <c r="J2185" s="207"/>
      <c r="K2185" s="207"/>
      <c r="L2185" s="207"/>
      <c r="M2185" s="207"/>
      <c r="N2185" s="207"/>
      <c r="O2185" s="207"/>
      <c r="P2185" s="123">
        <f t="shared" si="140"/>
        <v>0</v>
      </c>
      <c r="Q2185" s="208" t="str">
        <f t="shared" si="141"/>
        <v>Debil</v>
      </c>
      <c r="R2185" s="207" t="s">
        <v>516</v>
      </c>
      <c r="S2185" s="224" t="str">
        <f t="shared" si="142"/>
        <v>DebilFuerte</v>
      </c>
      <c r="T2185" s="224">
        <f>IFERROR(VLOOKUP(S2185,'Tablas de calculos'!$AU$16:$AV$24,2,FALSE),"")</f>
        <v>7</v>
      </c>
      <c r="U2185" s="208" t="str">
        <f>IFERROR(VLOOKUP(T2185,'Tablas de calculos'!$AV$16:$AY$24,4),"")</f>
        <v>Débil</v>
      </c>
      <c r="V2185" s="207" t="s">
        <v>576</v>
      </c>
      <c r="W2185" s="207" t="s">
        <v>578</v>
      </c>
      <c r="X2185" s="123" t="str">
        <f t="shared" si="143"/>
        <v>DébilNo disminuyeDirectamente</v>
      </c>
      <c r="Y2185" s="208" t="str">
        <f>IFERROR(VLOOKUP(X2185,'Tablas de calculos'!$AZ$4:$BE$11,5,FALSE),"")</f>
        <v/>
      </c>
      <c r="Z2185" s="208" t="str">
        <f>IFERROR(VLOOKUP(X2185,'Tablas de calculos'!$AZ$4:$BE$11,6,FALSE),"")</f>
        <v/>
      </c>
    </row>
    <row r="2186" spans="1:26" ht="30" x14ac:dyDescent="0.25">
      <c r="A2186" s="232" t="s">
        <v>1314</v>
      </c>
      <c r="B2186" s="61">
        <v>80</v>
      </c>
      <c r="C2186" s="205" t="str">
        <f>+VLOOKUP(Tabla9[[#This Row],[Cod. Riesgo]],Tabla_Riesgos[[Número]:[Tipo de Riesgo]],6,FALSE)</f>
        <v>Operativo</v>
      </c>
      <c r="D2186" s="119" t="s">
        <v>55</v>
      </c>
      <c r="E2186" s="120" t="s">
        <v>90</v>
      </c>
      <c r="F2186" s="121"/>
      <c r="G2186" s="125"/>
      <c r="H2186" s="472"/>
      <c r="I2186" s="207"/>
      <c r="J2186" s="207"/>
      <c r="K2186" s="207"/>
      <c r="L2186" s="207"/>
      <c r="M2186" s="207"/>
      <c r="N2186" s="207"/>
      <c r="O2186" s="207"/>
      <c r="P2186" s="123">
        <f t="shared" si="140"/>
        <v>0</v>
      </c>
      <c r="Q2186" s="208" t="str">
        <f t="shared" si="141"/>
        <v>Debil</v>
      </c>
      <c r="R2186" s="207" t="s">
        <v>516</v>
      </c>
      <c r="S2186" s="224" t="str">
        <f t="shared" si="142"/>
        <v>DebilFuerte</v>
      </c>
      <c r="T2186" s="224">
        <f>IFERROR(VLOOKUP(S2186,'Tablas de calculos'!$AU$16:$AV$24,2,FALSE),"")</f>
        <v>7</v>
      </c>
      <c r="U2186" s="208" t="str">
        <f>IFERROR(VLOOKUP(T2186,'Tablas de calculos'!$AV$16:$AY$24,4),"")</f>
        <v>Débil</v>
      </c>
      <c r="V2186" s="207" t="s">
        <v>576</v>
      </c>
      <c r="W2186" s="207" t="s">
        <v>578</v>
      </c>
      <c r="X2186" s="123" t="str">
        <f t="shared" si="143"/>
        <v>DébilNo disminuyeDirectamente</v>
      </c>
      <c r="Y2186" s="208" t="str">
        <f>IFERROR(VLOOKUP(X2186,'Tablas de calculos'!$AZ$4:$BE$11,5,FALSE),"")</f>
        <v/>
      </c>
      <c r="Z2186" s="208" t="str">
        <f>IFERROR(VLOOKUP(X2186,'Tablas de calculos'!$AZ$4:$BE$11,6,FALSE),"")</f>
        <v/>
      </c>
    </row>
    <row r="2187" spans="1:26" ht="75" x14ac:dyDescent="0.25">
      <c r="A2187" s="232" t="s">
        <v>1314</v>
      </c>
      <c r="B2187" s="14">
        <v>81</v>
      </c>
      <c r="C2187" s="205" t="str">
        <f>+VLOOKUP(Tabla9[[#This Row],[Cod. Riesgo]],Tabla_Riesgos[[Número]:[Tipo de Riesgo]],6,FALSE)</f>
        <v>Operativo</v>
      </c>
      <c r="D2187" s="119" t="s">
        <v>26</v>
      </c>
      <c r="E2187" s="120" t="s">
        <v>751</v>
      </c>
      <c r="F2187" s="121"/>
      <c r="G2187" s="125" t="s">
        <v>1362</v>
      </c>
      <c r="H2187" s="472" t="s">
        <v>545</v>
      </c>
      <c r="I2187" s="207"/>
      <c r="J2187" s="207"/>
      <c r="K2187" s="207"/>
      <c r="L2187" s="207"/>
      <c r="M2187" s="207"/>
      <c r="N2187" s="207"/>
      <c r="O2187" s="207"/>
      <c r="P2187" s="123">
        <f t="shared" si="140"/>
        <v>0</v>
      </c>
      <c r="Q2187" s="208" t="str">
        <f t="shared" si="141"/>
        <v>Debil</v>
      </c>
      <c r="R2187" s="207" t="s">
        <v>516</v>
      </c>
      <c r="S2187" s="224" t="str">
        <f t="shared" si="142"/>
        <v>DebilFuerte</v>
      </c>
      <c r="T2187" s="224">
        <f>IFERROR(VLOOKUP(S2187,'Tablas de calculos'!$AU$16:$AV$24,2,FALSE),"")</f>
        <v>7</v>
      </c>
      <c r="U2187" s="208" t="str">
        <f>IFERROR(VLOOKUP(T2187,'Tablas de calculos'!$AV$16:$AY$24,4),"")</f>
        <v>Débil</v>
      </c>
      <c r="V2187" s="207" t="s">
        <v>576</v>
      </c>
      <c r="W2187" s="207" t="s">
        <v>578</v>
      </c>
      <c r="X2187" s="123" t="str">
        <f t="shared" si="143"/>
        <v>DébilNo disminuyeDirectamente</v>
      </c>
      <c r="Y2187" s="208" t="str">
        <f>IFERROR(VLOOKUP(X2187,'Tablas de calculos'!$AZ$4:$BE$11,5,FALSE),"")</f>
        <v/>
      </c>
      <c r="Z2187" s="208" t="str">
        <f>IFERROR(VLOOKUP(X2187,'Tablas de calculos'!$AZ$4:$BE$11,6,FALSE),"")</f>
        <v/>
      </c>
    </row>
    <row r="2188" spans="1:26" ht="90" x14ac:dyDescent="0.25">
      <c r="A2188" s="232" t="s">
        <v>1314</v>
      </c>
      <c r="B2188" s="14">
        <v>81</v>
      </c>
      <c r="C2188" s="205" t="str">
        <f>+VLOOKUP(Tabla9[[#This Row],[Cod. Riesgo]],Tabla_Riesgos[[Número]:[Tipo de Riesgo]],6,FALSE)</f>
        <v>Operativo</v>
      </c>
      <c r="D2188" s="119" t="s">
        <v>26</v>
      </c>
      <c r="E2188" s="120" t="s">
        <v>751</v>
      </c>
      <c r="F2188" s="121"/>
      <c r="G2188" s="125" t="s">
        <v>1363</v>
      </c>
      <c r="H2188" s="472" t="s">
        <v>545</v>
      </c>
      <c r="I2188" s="207"/>
      <c r="J2188" s="207"/>
      <c r="K2188" s="207"/>
      <c r="L2188" s="207"/>
      <c r="M2188" s="207"/>
      <c r="N2188" s="207"/>
      <c r="O2188" s="207"/>
      <c r="P2188" s="123">
        <f t="shared" si="140"/>
        <v>0</v>
      </c>
      <c r="Q2188" s="208" t="str">
        <f t="shared" si="141"/>
        <v>Debil</v>
      </c>
      <c r="R2188" s="207" t="s">
        <v>516</v>
      </c>
      <c r="S2188" s="224" t="str">
        <f t="shared" si="142"/>
        <v>DebilFuerte</v>
      </c>
      <c r="T2188" s="224">
        <f>IFERROR(VLOOKUP(S2188,'Tablas de calculos'!$AU$16:$AV$24,2,FALSE),"")</f>
        <v>7</v>
      </c>
      <c r="U2188" s="208" t="str">
        <f>IFERROR(VLOOKUP(T2188,'Tablas de calculos'!$AV$16:$AY$24,4),"")</f>
        <v>Débil</v>
      </c>
      <c r="V2188" s="207" t="s">
        <v>576</v>
      </c>
      <c r="W2188" s="207" t="s">
        <v>578</v>
      </c>
      <c r="X2188" s="123" t="str">
        <f t="shared" si="143"/>
        <v>DébilNo disminuyeDirectamente</v>
      </c>
      <c r="Y2188" s="208" t="str">
        <f>IFERROR(VLOOKUP(X2188,'Tablas de calculos'!$AZ$4:$BE$11,5,FALSE),"")</f>
        <v/>
      </c>
      <c r="Z2188" s="208" t="str">
        <f>IFERROR(VLOOKUP(X2188,'Tablas de calculos'!$AZ$4:$BE$11,6,FALSE),"")</f>
        <v/>
      </c>
    </row>
    <row r="2189" spans="1:26" ht="90" x14ac:dyDescent="0.25">
      <c r="A2189" s="232" t="s">
        <v>1314</v>
      </c>
      <c r="B2189" s="14">
        <v>81</v>
      </c>
      <c r="C2189" s="205" t="str">
        <f>+VLOOKUP(Tabla9[[#This Row],[Cod. Riesgo]],Tabla_Riesgos[[Número]:[Tipo de Riesgo]],6,FALSE)</f>
        <v>Operativo</v>
      </c>
      <c r="D2189" s="119" t="s">
        <v>26</v>
      </c>
      <c r="E2189" s="120" t="s">
        <v>751</v>
      </c>
      <c r="F2189" s="121"/>
      <c r="G2189" s="125" t="s">
        <v>1364</v>
      </c>
      <c r="H2189" s="472" t="s">
        <v>545</v>
      </c>
      <c r="I2189" s="207"/>
      <c r="J2189" s="207"/>
      <c r="K2189" s="207"/>
      <c r="L2189" s="207"/>
      <c r="M2189" s="207"/>
      <c r="N2189" s="207"/>
      <c r="O2189" s="207"/>
      <c r="P2189" s="123">
        <f t="shared" si="140"/>
        <v>0</v>
      </c>
      <c r="Q2189" s="208" t="str">
        <f t="shared" si="141"/>
        <v>Debil</v>
      </c>
      <c r="R2189" s="207" t="s">
        <v>516</v>
      </c>
      <c r="S2189" s="224" t="str">
        <f t="shared" si="142"/>
        <v>DebilFuerte</v>
      </c>
      <c r="T2189" s="224">
        <f>IFERROR(VLOOKUP(S2189,'Tablas de calculos'!$AU$16:$AV$24,2,FALSE),"")</f>
        <v>7</v>
      </c>
      <c r="U2189" s="208" t="str">
        <f>IFERROR(VLOOKUP(T2189,'Tablas de calculos'!$AV$16:$AY$24,4),"")</f>
        <v>Débil</v>
      </c>
      <c r="V2189" s="207" t="s">
        <v>576</v>
      </c>
      <c r="W2189" s="207" t="s">
        <v>578</v>
      </c>
      <c r="X2189" s="123" t="str">
        <f t="shared" si="143"/>
        <v>DébilNo disminuyeDirectamente</v>
      </c>
      <c r="Y2189" s="208" t="str">
        <f>IFERROR(VLOOKUP(X2189,'Tablas de calculos'!$AZ$4:$BE$11,5,FALSE),"")</f>
        <v/>
      </c>
      <c r="Z2189" s="208" t="str">
        <f>IFERROR(VLOOKUP(X2189,'Tablas de calculos'!$AZ$4:$BE$11,6,FALSE),"")</f>
        <v/>
      </c>
    </row>
    <row r="2190" spans="1:26" ht="60" x14ac:dyDescent="0.25">
      <c r="A2190" s="232" t="s">
        <v>1314</v>
      </c>
      <c r="B2190" s="137">
        <v>81</v>
      </c>
      <c r="C2190" s="205" t="str">
        <f>+VLOOKUP(Tabla9[[#This Row],[Cod. Riesgo]],Tabla_Riesgos[[Número]:[Tipo de Riesgo]],6,FALSE)</f>
        <v>Operativo</v>
      </c>
      <c r="D2190" s="119" t="s">
        <v>26</v>
      </c>
      <c r="E2190" s="120" t="s">
        <v>751</v>
      </c>
      <c r="F2190" s="121"/>
      <c r="G2190" s="125" t="s">
        <v>1365</v>
      </c>
      <c r="H2190" s="472" t="s">
        <v>543</v>
      </c>
      <c r="I2190" s="207" t="s">
        <v>486</v>
      </c>
      <c r="J2190" s="207" t="s">
        <v>490</v>
      </c>
      <c r="K2190" s="207" t="s">
        <v>494</v>
      </c>
      <c r="L2190" s="207" t="s">
        <v>498</v>
      </c>
      <c r="M2190" s="207" t="s">
        <v>503</v>
      </c>
      <c r="N2190" s="207" t="s">
        <v>508</v>
      </c>
      <c r="O2190" s="207" t="s">
        <v>512</v>
      </c>
      <c r="P2190" s="123">
        <f t="shared" si="140"/>
        <v>100</v>
      </c>
      <c r="Q2190" s="208" t="str">
        <f t="shared" si="141"/>
        <v>Fuerte</v>
      </c>
      <c r="R2190" s="207" t="s">
        <v>516</v>
      </c>
      <c r="S2190" s="224" t="str">
        <f t="shared" si="142"/>
        <v>FuerteFuerte</v>
      </c>
      <c r="T2190" s="224">
        <f>IFERROR(VLOOKUP(S2190,'Tablas de calculos'!$AU$16:$AV$24,2,FALSE),"")</f>
        <v>1</v>
      </c>
      <c r="U2190" s="208" t="str">
        <f>IFERROR(VLOOKUP(T2190,'Tablas de calculos'!$AV$16:$AY$24,4),"")</f>
        <v>Fuerte</v>
      </c>
      <c r="V2190" s="207" t="s">
        <v>576</v>
      </c>
      <c r="W2190" s="207" t="s">
        <v>578</v>
      </c>
      <c r="X2190" s="123" t="str">
        <f t="shared" si="143"/>
        <v>FuerteNo disminuyeDirectamente</v>
      </c>
      <c r="Y2190" s="208">
        <f>IFERROR(VLOOKUP(X2190,'Tablas de calculos'!$AZ$4:$BE$11,5,FALSE),"")</f>
        <v>0</v>
      </c>
      <c r="Z2190" s="208">
        <f>IFERROR(VLOOKUP(X2190,'Tablas de calculos'!$AZ$4:$BE$11,6,FALSE),"")</f>
        <v>2</v>
      </c>
    </row>
    <row r="2191" spans="1:26" ht="105" x14ac:dyDescent="0.25">
      <c r="A2191" s="232" t="s">
        <v>1314</v>
      </c>
      <c r="B2191" s="14">
        <v>81</v>
      </c>
      <c r="C2191" s="205" t="str">
        <f>+VLOOKUP(Tabla9[[#This Row],[Cod. Riesgo]],Tabla_Riesgos[[Número]:[Tipo de Riesgo]],6,FALSE)</f>
        <v>Operativo</v>
      </c>
      <c r="D2191" s="119" t="s">
        <v>26</v>
      </c>
      <c r="E2191" s="120" t="s">
        <v>751</v>
      </c>
      <c r="F2191" s="121"/>
      <c r="G2191" s="125" t="s">
        <v>1366</v>
      </c>
      <c r="H2191" s="472" t="s">
        <v>545</v>
      </c>
      <c r="I2191" s="207"/>
      <c r="J2191" s="207"/>
      <c r="K2191" s="207"/>
      <c r="L2191" s="207"/>
      <c r="M2191" s="207"/>
      <c r="N2191" s="207"/>
      <c r="O2191" s="207"/>
      <c r="P2191" s="123">
        <f t="shared" si="140"/>
        <v>0</v>
      </c>
      <c r="Q2191" s="208" t="str">
        <f t="shared" si="141"/>
        <v>Debil</v>
      </c>
      <c r="R2191" s="207" t="s">
        <v>516</v>
      </c>
      <c r="S2191" s="224" t="str">
        <f t="shared" si="142"/>
        <v>DebilFuerte</v>
      </c>
      <c r="T2191" s="224">
        <f>IFERROR(VLOOKUP(S2191,'Tablas de calculos'!$AU$16:$AV$24,2,FALSE),"")</f>
        <v>7</v>
      </c>
      <c r="U2191" s="208" t="str">
        <f>IFERROR(VLOOKUP(T2191,'Tablas de calculos'!$AV$16:$AY$24,4),"")</f>
        <v>Débil</v>
      </c>
      <c r="V2191" s="207" t="s">
        <v>576</v>
      </c>
      <c r="W2191" s="207" t="s">
        <v>578</v>
      </c>
      <c r="X2191" s="123" t="str">
        <f t="shared" si="143"/>
        <v>DébilNo disminuyeDirectamente</v>
      </c>
      <c r="Y2191" s="208" t="str">
        <f>IFERROR(VLOOKUP(X2191,'Tablas de calculos'!$AZ$4:$BE$11,5,FALSE),"")</f>
        <v/>
      </c>
      <c r="Z2191" s="208" t="str">
        <f>IFERROR(VLOOKUP(X2191,'Tablas de calculos'!$AZ$4:$BE$11,6,FALSE),"")</f>
        <v/>
      </c>
    </row>
    <row r="2192" spans="1:26" ht="75" x14ac:dyDescent="0.25">
      <c r="A2192" s="232" t="s">
        <v>1314</v>
      </c>
      <c r="B2192" s="14">
        <v>82</v>
      </c>
      <c r="C2192" s="205" t="str">
        <f>+VLOOKUP(Tabla9[[#This Row],[Cod. Riesgo]],Tabla_Riesgos[[Número]:[Tipo de Riesgo]],6,FALSE)</f>
        <v>Operativo</v>
      </c>
      <c r="D2192" s="119" t="s">
        <v>26</v>
      </c>
      <c r="E2192" s="120" t="s">
        <v>1160</v>
      </c>
      <c r="F2192" s="121"/>
      <c r="G2192" s="125" t="s">
        <v>1367</v>
      </c>
      <c r="H2192" s="472" t="s">
        <v>545</v>
      </c>
      <c r="I2192" s="207"/>
      <c r="J2192" s="207"/>
      <c r="K2192" s="207"/>
      <c r="L2192" s="207"/>
      <c r="M2192" s="207"/>
      <c r="N2192" s="207"/>
      <c r="O2192" s="207"/>
      <c r="P2192" s="123">
        <f t="shared" si="140"/>
        <v>0</v>
      </c>
      <c r="Q2192" s="208" t="str">
        <f t="shared" si="141"/>
        <v>Debil</v>
      </c>
      <c r="R2192" s="207" t="s">
        <v>516</v>
      </c>
      <c r="S2192" s="224" t="str">
        <f t="shared" si="142"/>
        <v>DebilFuerte</v>
      </c>
      <c r="T2192" s="224">
        <f>IFERROR(VLOOKUP(S2192,'Tablas de calculos'!$AU$16:$AV$24,2,FALSE),"")</f>
        <v>7</v>
      </c>
      <c r="U2192" s="208" t="str">
        <f>IFERROR(VLOOKUP(T2192,'Tablas de calculos'!$AV$16:$AY$24,4),"")</f>
        <v>Débil</v>
      </c>
      <c r="V2192" s="207" t="s">
        <v>576</v>
      </c>
      <c r="W2192" s="207" t="s">
        <v>578</v>
      </c>
      <c r="X2192" s="123" t="str">
        <f t="shared" si="143"/>
        <v>DébilNo disminuyeDirectamente</v>
      </c>
      <c r="Y2192" s="208" t="str">
        <f>IFERROR(VLOOKUP(X2192,'Tablas de calculos'!$AZ$4:$BE$11,5,FALSE),"")</f>
        <v/>
      </c>
      <c r="Z2192" s="208" t="str">
        <f>IFERROR(VLOOKUP(X2192,'Tablas de calculos'!$AZ$4:$BE$11,6,FALSE),"")</f>
        <v/>
      </c>
    </row>
    <row r="2193" spans="1:26" ht="60" x14ac:dyDescent="0.25">
      <c r="A2193" s="232" t="s">
        <v>1314</v>
      </c>
      <c r="B2193" s="14">
        <v>82</v>
      </c>
      <c r="C2193" s="205" t="str">
        <f>+VLOOKUP(Tabla9[[#This Row],[Cod. Riesgo]],Tabla_Riesgos[[Número]:[Tipo de Riesgo]],6,FALSE)</f>
        <v>Operativo</v>
      </c>
      <c r="D2193" s="119" t="s">
        <v>26</v>
      </c>
      <c r="E2193" s="120" t="s">
        <v>1160</v>
      </c>
      <c r="F2193" s="121"/>
      <c r="G2193" s="125" t="s">
        <v>1368</v>
      </c>
      <c r="H2193" s="472" t="s">
        <v>545</v>
      </c>
      <c r="I2193" s="207"/>
      <c r="J2193" s="207"/>
      <c r="K2193" s="207"/>
      <c r="L2193" s="207"/>
      <c r="M2193" s="207"/>
      <c r="N2193" s="207"/>
      <c r="O2193" s="207"/>
      <c r="P2193" s="123">
        <f t="shared" si="140"/>
        <v>0</v>
      </c>
      <c r="Q2193" s="208" t="str">
        <f t="shared" si="141"/>
        <v>Debil</v>
      </c>
      <c r="R2193" s="207" t="s">
        <v>516</v>
      </c>
      <c r="S2193" s="224" t="str">
        <f t="shared" si="142"/>
        <v>DebilFuerte</v>
      </c>
      <c r="T2193" s="224">
        <f>IFERROR(VLOOKUP(S2193,'Tablas de calculos'!$AU$16:$AV$24,2,FALSE),"")</f>
        <v>7</v>
      </c>
      <c r="U2193" s="208" t="str">
        <f>IFERROR(VLOOKUP(T2193,'Tablas de calculos'!$AV$16:$AY$24,4),"")</f>
        <v>Débil</v>
      </c>
      <c r="V2193" s="207" t="s">
        <v>576</v>
      </c>
      <c r="W2193" s="207" t="s">
        <v>578</v>
      </c>
      <c r="X2193" s="123" t="str">
        <f t="shared" si="143"/>
        <v>DébilNo disminuyeDirectamente</v>
      </c>
      <c r="Y2193" s="208" t="str">
        <f>IFERROR(VLOOKUP(X2193,'Tablas de calculos'!$AZ$4:$BE$11,5,FALSE),"")</f>
        <v/>
      </c>
      <c r="Z2193" s="208" t="str">
        <f>IFERROR(VLOOKUP(X2193,'Tablas de calculos'!$AZ$4:$BE$11,6,FALSE),"")</f>
        <v/>
      </c>
    </row>
    <row r="2194" spans="1:26" ht="75" x14ac:dyDescent="0.25">
      <c r="A2194" s="232" t="s">
        <v>1314</v>
      </c>
      <c r="B2194" s="14">
        <v>82</v>
      </c>
      <c r="C2194" s="205" t="str">
        <f>+VLOOKUP(Tabla9[[#This Row],[Cod. Riesgo]],Tabla_Riesgos[[Número]:[Tipo de Riesgo]],6,FALSE)</f>
        <v>Operativo</v>
      </c>
      <c r="D2194" s="119" t="s">
        <v>26</v>
      </c>
      <c r="E2194" s="120" t="s">
        <v>1160</v>
      </c>
      <c r="F2194" s="121"/>
      <c r="G2194" s="125" t="s">
        <v>1369</v>
      </c>
      <c r="H2194" s="472" t="s">
        <v>545</v>
      </c>
      <c r="I2194" s="207"/>
      <c r="J2194" s="207"/>
      <c r="K2194" s="207"/>
      <c r="L2194" s="207"/>
      <c r="M2194" s="207"/>
      <c r="N2194" s="207"/>
      <c r="O2194" s="207"/>
      <c r="P2194" s="123">
        <f t="shared" si="140"/>
        <v>0</v>
      </c>
      <c r="Q2194" s="208" t="str">
        <f t="shared" si="141"/>
        <v>Debil</v>
      </c>
      <c r="R2194" s="207" t="s">
        <v>516</v>
      </c>
      <c r="S2194" s="224" t="str">
        <f t="shared" si="142"/>
        <v>DebilFuerte</v>
      </c>
      <c r="T2194" s="224">
        <f>IFERROR(VLOOKUP(S2194,'Tablas de calculos'!$AU$16:$AV$24,2,FALSE),"")</f>
        <v>7</v>
      </c>
      <c r="U2194" s="208" t="str">
        <f>IFERROR(VLOOKUP(T2194,'Tablas de calculos'!$AV$16:$AY$24,4),"")</f>
        <v>Débil</v>
      </c>
      <c r="V2194" s="207" t="s">
        <v>576</v>
      </c>
      <c r="W2194" s="207" t="s">
        <v>578</v>
      </c>
      <c r="X2194" s="123" t="str">
        <f t="shared" si="143"/>
        <v>DébilNo disminuyeDirectamente</v>
      </c>
      <c r="Y2194" s="208" t="str">
        <f>IFERROR(VLOOKUP(X2194,'Tablas de calculos'!$AZ$4:$BE$11,5,FALSE),"")</f>
        <v/>
      </c>
      <c r="Z2194" s="208" t="str">
        <f>IFERROR(VLOOKUP(X2194,'Tablas de calculos'!$AZ$4:$BE$11,6,FALSE),"")</f>
        <v/>
      </c>
    </row>
    <row r="2195" spans="1:26" ht="75" x14ac:dyDescent="0.25">
      <c r="A2195" s="232" t="s">
        <v>1314</v>
      </c>
      <c r="B2195" s="14">
        <v>82</v>
      </c>
      <c r="C2195" s="205" t="str">
        <f>+VLOOKUP(Tabla9[[#This Row],[Cod. Riesgo]],Tabla_Riesgos[[Número]:[Tipo de Riesgo]],6,FALSE)</f>
        <v>Operativo</v>
      </c>
      <c r="D2195" s="119" t="s">
        <v>26</v>
      </c>
      <c r="E2195" s="120" t="s">
        <v>1160</v>
      </c>
      <c r="F2195" s="121"/>
      <c r="G2195" s="125" t="s">
        <v>1367</v>
      </c>
      <c r="H2195" s="472" t="s">
        <v>545</v>
      </c>
      <c r="I2195" s="207"/>
      <c r="J2195" s="207"/>
      <c r="K2195" s="207"/>
      <c r="L2195" s="207"/>
      <c r="M2195" s="207"/>
      <c r="N2195" s="207"/>
      <c r="O2195" s="207"/>
      <c r="P2195" s="123">
        <f t="shared" si="140"/>
        <v>0</v>
      </c>
      <c r="Q2195" s="208" t="str">
        <f t="shared" si="141"/>
        <v>Debil</v>
      </c>
      <c r="R2195" s="207" t="s">
        <v>516</v>
      </c>
      <c r="S2195" s="224" t="str">
        <f t="shared" si="142"/>
        <v>DebilFuerte</v>
      </c>
      <c r="T2195" s="224">
        <f>IFERROR(VLOOKUP(S2195,'Tablas de calculos'!$AU$16:$AV$24,2,FALSE),"")</f>
        <v>7</v>
      </c>
      <c r="U2195" s="208" t="str">
        <f>IFERROR(VLOOKUP(T2195,'Tablas de calculos'!$AV$16:$AY$24,4),"")</f>
        <v>Débil</v>
      </c>
      <c r="V2195" s="207" t="s">
        <v>576</v>
      </c>
      <c r="W2195" s="207" t="s">
        <v>578</v>
      </c>
      <c r="X2195" s="123" t="str">
        <f t="shared" si="143"/>
        <v>DébilNo disminuyeDirectamente</v>
      </c>
      <c r="Y2195" s="208" t="str">
        <f>IFERROR(VLOOKUP(X2195,'Tablas de calculos'!$AZ$4:$BE$11,5,FALSE),"")</f>
        <v/>
      </c>
      <c r="Z2195" s="208" t="str">
        <f>IFERROR(VLOOKUP(X2195,'Tablas de calculos'!$AZ$4:$BE$11,6,FALSE),"")</f>
        <v/>
      </c>
    </row>
    <row r="2196" spans="1:26" ht="60" x14ac:dyDescent="0.25">
      <c r="A2196" s="232" t="s">
        <v>1314</v>
      </c>
      <c r="B2196" s="14">
        <v>83</v>
      </c>
      <c r="C2196" s="205" t="str">
        <f>+VLOOKUP(Tabla9[[#This Row],[Cod. Riesgo]],Tabla_Riesgos[[Número]:[Tipo de Riesgo]],6,FALSE)</f>
        <v>Operativo</v>
      </c>
      <c r="D2196" s="119" t="s">
        <v>26</v>
      </c>
      <c r="E2196" s="120" t="s">
        <v>833</v>
      </c>
      <c r="F2196" s="121"/>
      <c r="G2196" s="125" t="s">
        <v>341</v>
      </c>
      <c r="H2196" s="472"/>
      <c r="I2196" s="207"/>
      <c r="J2196" s="207"/>
      <c r="K2196" s="207"/>
      <c r="L2196" s="207"/>
      <c r="M2196" s="207"/>
      <c r="N2196" s="207"/>
      <c r="O2196" s="207"/>
      <c r="P2196" s="123">
        <f t="shared" si="140"/>
        <v>0</v>
      </c>
      <c r="Q2196" s="208" t="str">
        <f t="shared" si="141"/>
        <v>Debil</v>
      </c>
      <c r="R2196" s="207" t="s">
        <v>516</v>
      </c>
      <c r="S2196" s="224" t="str">
        <f t="shared" si="142"/>
        <v>DebilFuerte</v>
      </c>
      <c r="T2196" s="224">
        <f>IFERROR(VLOOKUP(S2196,'Tablas de calculos'!$AU$16:$AV$24,2,FALSE),"")</f>
        <v>7</v>
      </c>
      <c r="U2196" s="208" t="str">
        <f>IFERROR(VLOOKUP(T2196,'Tablas de calculos'!$AV$16:$AY$24,4),"")</f>
        <v>Débil</v>
      </c>
      <c r="V2196" s="207" t="s">
        <v>576</v>
      </c>
      <c r="W2196" s="207" t="s">
        <v>578</v>
      </c>
      <c r="X2196" s="123" t="str">
        <f t="shared" si="143"/>
        <v>DébilNo disminuyeDirectamente</v>
      </c>
      <c r="Y2196" s="208" t="str">
        <f>IFERROR(VLOOKUP(X2196,'Tablas de calculos'!$AZ$4:$BE$11,5,FALSE),"")</f>
        <v/>
      </c>
      <c r="Z2196" s="208" t="str">
        <f>IFERROR(VLOOKUP(X2196,'Tablas de calculos'!$AZ$4:$BE$11,6,FALSE),"")</f>
        <v/>
      </c>
    </row>
    <row r="2197" spans="1:26" ht="90" x14ac:dyDescent="0.25">
      <c r="A2197" s="232" t="s">
        <v>1314</v>
      </c>
      <c r="B2197" s="14">
        <v>83</v>
      </c>
      <c r="C2197" s="205" t="str">
        <f>+VLOOKUP(Tabla9[[#This Row],[Cod. Riesgo]],Tabla_Riesgos[[Número]:[Tipo de Riesgo]],6,FALSE)</f>
        <v>Operativo</v>
      </c>
      <c r="D2197" s="119" t="s">
        <v>26</v>
      </c>
      <c r="E2197" s="120" t="s">
        <v>833</v>
      </c>
      <c r="F2197" s="121"/>
      <c r="G2197" s="125" t="s">
        <v>342</v>
      </c>
      <c r="H2197" s="472"/>
      <c r="I2197" s="207"/>
      <c r="J2197" s="207"/>
      <c r="K2197" s="207"/>
      <c r="L2197" s="207"/>
      <c r="M2197" s="207"/>
      <c r="N2197" s="207"/>
      <c r="O2197" s="207"/>
      <c r="P2197" s="123">
        <f t="shared" si="140"/>
        <v>0</v>
      </c>
      <c r="Q2197" s="208" t="str">
        <f t="shared" si="141"/>
        <v>Debil</v>
      </c>
      <c r="R2197" s="207" t="s">
        <v>516</v>
      </c>
      <c r="S2197" s="224" t="str">
        <f t="shared" si="142"/>
        <v>DebilFuerte</v>
      </c>
      <c r="T2197" s="224">
        <f>IFERROR(VLOOKUP(S2197,'Tablas de calculos'!$AU$16:$AV$24,2,FALSE),"")</f>
        <v>7</v>
      </c>
      <c r="U2197" s="208" t="str">
        <f>IFERROR(VLOOKUP(T2197,'Tablas de calculos'!$AV$16:$AY$24,4),"")</f>
        <v>Débil</v>
      </c>
      <c r="V2197" s="207" t="s">
        <v>576</v>
      </c>
      <c r="W2197" s="207" t="s">
        <v>578</v>
      </c>
      <c r="X2197" s="123" t="str">
        <f t="shared" si="143"/>
        <v>DébilNo disminuyeDirectamente</v>
      </c>
      <c r="Y2197" s="208" t="str">
        <f>IFERROR(VLOOKUP(X2197,'Tablas de calculos'!$AZ$4:$BE$11,5,FALSE),"")</f>
        <v/>
      </c>
      <c r="Z2197" s="208" t="str">
        <f>IFERROR(VLOOKUP(X2197,'Tablas de calculos'!$AZ$4:$BE$11,6,FALSE),"")</f>
        <v/>
      </c>
    </row>
    <row r="2198" spans="1:26" ht="90" x14ac:dyDescent="0.25">
      <c r="A2198" s="232" t="s">
        <v>1314</v>
      </c>
      <c r="B2198" s="14">
        <v>83</v>
      </c>
      <c r="C2198" s="205" t="str">
        <f>+VLOOKUP(Tabla9[[#This Row],[Cod. Riesgo]],Tabla_Riesgos[[Número]:[Tipo de Riesgo]],6,FALSE)</f>
        <v>Operativo</v>
      </c>
      <c r="D2198" s="119" t="s">
        <v>26</v>
      </c>
      <c r="E2198" s="120" t="s">
        <v>833</v>
      </c>
      <c r="F2198" s="121"/>
      <c r="G2198" s="125" t="s">
        <v>343</v>
      </c>
      <c r="H2198" s="472"/>
      <c r="I2198" s="207"/>
      <c r="J2198" s="207"/>
      <c r="K2198" s="207"/>
      <c r="L2198" s="207"/>
      <c r="M2198" s="207"/>
      <c r="N2198" s="207"/>
      <c r="O2198" s="207"/>
      <c r="P2198" s="123">
        <f t="shared" si="140"/>
        <v>0</v>
      </c>
      <c r="Q2198" s="208" t="str">
        <f t="shared" si="141"/>
        <v>Debil</v>
      </c>
      <c r="R2198" s="207" t="s">
        <v>516</v>
      </c>
      <c r="S2198" s="224" t="str">
        <f t="shared" si="142"/>
        <v>DebilFuerte</v>
      </c>
      <c r="T2198" s="224">
        <f>IFERROR(VLOOKUP(S2198,'Tablas de calculos'!$AU$16:$AV$24,2,FALSE),"")</f>
        <v>7</v>
      </c>
      <c r="U2198" s="208" t="str">
        <f>IFERROR(VLOOKUP(T2198,'Tablas de calculos'!$AV$16:$AY$24,4),"")</f>
        <v>Débil</v>
      </c>
      <c r="V2198" s="207" t="s">
        <v>576</v>
      </c>
      <c r="W2198" s="207" t="s">
        <v>578</v>
      </c>
      <c r="X2198" s="123" t="str">
        <f t="shared" si="143"/>
        <v>DébilNo disminuyeDirectamente</v>
      </c>
      <c r="Y2198" s="208" t="str">
        <f>IFERROR(VLOOKUP(X2198,'Tablas de calculos'!$AZ$4:$BE$11,5,FALSE),"")</f>
        <v/>
      </c>
      <c r="Z2198" s="208" t="str">
        <f>IFERROR(VLOOKUP(X2198,'Tablas de calculos'!$AZ$4:$BE$11,6,FALSE),"")</f>
        <v/>
      </c>
    </row>
    <row r="2199" spans="1:26" ht="150" x14ac:dyDescent="0.25">
      <c r="A2199" s="232" t="s">
        <v>1314</v>
      </c>
      <c r="B2199" s="14">
        <v>83</v>
      </c>
      <c r="C2199" s="205" t="str">
        <f>+VLOOKUP(Tabla9[[#This Row],[Cod. Riesgo]],Tabla_Riesgos[[Número]:[Tipo de Riesgo]],6,FALSE)</f>
        <v>Operativo</v>
      </c>
      <c r="D2199" s="119" t="s">
        <v>26</v>
      </c>
      <c r="E2199" s="120" t="s">
        <v>833</v>
      </c>
      <c r="F2199" s="121"/>
      <c r="G2199" s="125" t="s">
        <v>344</v>
      </c>
      <c r="H2199" s="472"/>
      <c r="I2199" s="207"/>
      <c r="J2199" s="207"/>
      <c r="K2199" s="207"/>
      <c r="L2199" s="207"/>
      <c r="M2199" s="207"/>
      <c r="N2199" s="207"/>
      <c r="O2199" s="207"/>
      <c r="P2199" s="123">
        <f t="shared" si="140"/>
        <v>0</v>
      </c>
      <c r="Q2199" s="208" t="str">
        <f t="shared" si="141"/>
        <v>Debil</v>
      </c>
      <c r="R2199" s="207" t="s">
        <v>516</v>
      </c>
      <c r="S2199" s="224" t="str">
        <f t="shared" si="142"/>
        <v>DebilFuerte</v>
      </c>
      <c r="T2199" s="224">
        <f>IFERROR(VLOOKUP(S2199,'Tablas de calculos'!$AU$16:$AV$24,2,FALSE),"")</f>
        <v>7</v>
      </c>
      <c r="U2199" s="208" t="str">
        <f>IFERROR(VLOOKUP(T2199,'Tablas de calculos'!$AV$16:$AY$24,4),"")</f>
        <v>Débil</v>
      </c>
      <c r="V2199" s="207" t="s">
        <v>576</v>
      </c>
      <c r="W2199" s="207" t="s">
        <v>578</v>
      </c>
      <c r="X2199" s="123" t="str">
        <f t="shared" si="143"/>
        <v>DébilNo disminuyeDirectamente</v>
      </c>
      <c r="Y2199" s="208" t="str">
        <f>IFERROR(VLOOKUP(X2199,'Tablas de calculos'!$AZ$4:$BE$11,5,FALSE),"")</f>
        <v/>
      </c>
      <c r="Z2199" s="208" t="str">
        <f>IFERROR(VLOOKUP(X2199,'Tablas de calculos'!$AZ$4:$BE$11,6,FALSE),"")</f>
        <v/>
      </c>
    </row>
    <row r="2200" spans="1:26" ht="45" x14ac:dyDescent="0.25">
      <c r="A2200" s="232" t="s">
        <v>1314</v>
      </c>
      <c r="B2200" s="14">
        <v>84</v>
      </c>
      <c r="C2200" s="205" t="str">
        <f>+VLOOKUP(Tabla9[[#This Row],[Cod. Riesgo]],Tabla_Riesgos[[Número]:[Tipo de Riesgo]],6,FALSE)</f>
        <v>Operativo</v>
      </c>
      <c r="D2200" s="119" t="s">
        <v>26</v>
      </c>
      <c r="E2200" s="120" t="s">
        <v>837</v>
      </c>
      <c r="F2200" s="121"/>
      <c r="G2200" s="125" t="s">
        <v>345</v>
      </c>
      <c r="H2200" s="472"/>
      <c r="I2200" s="207"/>
      <c r="J2200" s="207"/>
      <c r="K2200" s="207"/>
      <c r="L2200" s="207"/>
      <c r="M2200" s="207"/>
      <c r="N2200" s="207"/>
      <c r="O2200" s="207"/>
      <c r="P2200" s="123">
        <f t="shared" si="140"/>
        <v>0</v>
      </c>
      <c r="Q2200" s="208" t="str">
        <f t="shared" si="141"/>
        <v>Debil</v>
      </c>
      <c r="R2200" s="207" t="s">
        <v>516</v>
      </c>
      <c r="S2200" s="224" t="str">
        <f t="shared" si="142"/>
        <v>DebilFuerte</v>
      </c>
      <c r="T2200" s="224">
        <f>IFERROR(VLOOKUP(S2200,'Tablas de calculos'!$AU$16:$AV$24,2,FALSE),"")</f>
        <v>7</v>
      </c>
      <c r="U2200" s="208" t="str">
        <f>IFERROR(VLOOKUP(T2200,'Tablas de calculos'!$AV$16:$AY$24,4),"")</f>
        <v>Débil</v>
      </c>
      <c r="V2200" s="207" t="s">
        <v>576</v>
      </c>
      <c r="W2200" s="207" t="s">
        <v>578</v>
      </c>
      <c r="X2200" s="123" t="str">
        <f t="shared" si="143"/>
        <v>DébilNo disminuyeDirectamente</v>
      </c>
      <c r="Y2200" s="208" t="str">
        <f>IFERROR(VLOOKUP(X2200,'Tablas de calculos'!$AZ$4:$BE$11,5,FALSE),"")</f>
        <v/>
      </c>
      <c r="Z2200" s="208" t="str">
        <f>IFERROR(VLOOKUP(X2200,'Tablas de calculos'!$AZ$4:$BE$11,6,FALSE),"")</f>
        <v/>
      </c>
    </row>
    <row r="2201" spans="1:26" ht="135" x14ac:dyDescent="0.25">
      <c r="A2201" s="232" t="s">
        <v>1314</v>
      </c>
      <c r="B2201" s="14">
        <v>84</v>
      </c>
      <c r="C2201" s="205" t="str">
        <f>+VLOOKUP(Tabla9[[#This Row],[Cod. Riesgo]],Tabla_Riesgos[[Número]:[Tipo de Riesgo]],6,FALSE)</f>
        <v>Operativo</v>
      </c>
      <c r="D2201" s="119" t="s">
        <v>26</v>
      </c>
      <c r="E2201" s="120" t="s">
        <v>837</v>
      </c>
      <c r="F2201" s="121"/>
      <c r="G2201" s="125" t="s">
        <v>346</v>
      </c>
      <c r="H2201" s="472"/>
      <c r="I2201" s="207"/>
      <c r="J2201" s="207"/>
      <c r="K2201" s="207"/>
      <c r="L2201" s="207"/>
      <c r="M2201" s="207"/>
      <c r="N2201" s="207"/>
      <c r="O2201" s="207"/>
      <c r="P2201" s="123">
        <f t="shared" si="140"/>
        <v>0</v>
      </c>
      <c r="Q2201" s="208" t="str">
        <f t="shared" si="141"/>
        <v>Debil</v>
      </c>
      <c r="R2201" s="207" t="s">
        <v>516</v>
      </c>
      <c r="S2201" s="224" t="str">
        <f t="shared" si="142"/>
        <v>DebilFuerte</v>
      </c>
      <c r="T2201" s="224">
        <f>IFERROR(VLOOKUP(S2201,'Tablas de calculos'!$AU$16:$AV$24,2,FALSE),"")</f>
        <v>7</v>
      </c>
      <c r="U2201" s="208" t="str">
        <f>IFERROR(VLOOKUP(T2201,'Tablas de calculos'!$AV$16:$AY$24,4),"")</f>
        <v>Débil</v>
      </c>
      <c r="V2201" s="207" t="s">
        <v>576</v>
      </c>
      <c r="W2201" s="207" t="s">
        <v>578</v>
      </c>
      <c r="X2201" s="123" t="str">
        <f t="shared" si="143"/>
        <v>DébilNo disminuyeDirectamente</v>
      </c>
      <c r="Y2201" s="208" t="str">
        <f>IFERROR(VLOOKUP(X2201,'Tablas de calculos'!$AZ$4:$BE$11,5,FALSE),"")</f>
        <v/>
      </c>
      <c r="Z2201" s="208" t="str">
        <f>IFERROR(VLOOKUP(X2201,'Tablas de calculos'!$AZ$4:$BE$11,6,FALSE),"")</f>
        <v/>
      </c>
    </row>
    <row r="2202" spans="1:26" ht="60" x14ac:dyDescent="0.25">
      <c r="A2202" s="232" t="s">
        <v>1314</v>
      </c>
      <c r="B2202" s="14">
        <v>84</v>
      </c>
      <c r="C2202" s="205" t="str">
        <f>+VLOOKUP(Tabla9[[#This Row],[Cod. Riesgo]],Tabla_Riesgos[[Número]:[Tipo de Riesgo]],6,FALSE)</f>
        <v>Operativo</v>
      </c>
      <c r="D2202" s="119" t="s">
        <v>26</v>
      </c>
      <c r="E2202" s="120" t="s">
        <v>837</v>
      </c>
      <c r="F2202" s="121"/>
      <c r="G2202" s="125" t="s">
        <v>347</v>
      </c>
      <c r="H2202" s="472"/>
      <c r="I2202" s="207"/>
      <c r="J2202" s="207"/>
      <c r="K2202" s="207"/>
      <c r="L2202" s="207"/>
      <c r="M2202" s="207"/>
      <c r="N2202" s="207"/>
      <c r="O2202" s="207"/>
      <c r="P2202" s="123">
        <f t="shared" si="140"/>
        <v>0</v>
      </c>
      <c r="Q2202" s="208" t="str">
        <f t="shared" si="141"/>
        <v>Debil</v>
      </c>
      <c r="R2202" s="207" t="s">
        <v>516</v>
      </c>
      <c r="S2202" s="224" t="str">
        <f t="shared" si="142"/>
        <v>DebilFuerte</v>
      </c>
      <c r="T2202" s="224">
        <f>IFERROR(VLOOKUP(S2202,'Tablas de calculos'!$AU$16:$AV$24,2,FALSE),"")</f>
        <v>7</v>
      </c>
      <c r="U2202" s="208" t="str">
        <f>IFERROR(VLOOKUP(T2202,'Tablas de calculos'!$AV$16:$AY$24,4),"")</f>
        <v>Débil</v>
      </c>
      <c r="V2202" s="207" t="s">
        <v>576</v>
      </c>
      <c r="W2202" s="207" t="s">
        <v>578</v>
      </c>
      <c r="X2202" s="123" t="str">
        <f t="shared" si="143"/>
        <v>DébilNo disminuyeDirectamente</v>
      </c>
      <c r="Y2202" s="208" t="str">
        <f>IFERROR(VLOOKUP(X2202,'Tablas de calculos'!$AZ$4:$BE$11,5,FALSE),"")</f>
        <v/>
      </c>
      <c r="Z2202" s="208" t="str">
        <f>IFERROR(VLOOKUP(X2202,'Tablas de calculos'!$AZ$4:$BE$11,6,FALSE),"")</f>
        <v/>
      </c>
    </row>
    <row r="2203" spans="1:26" ht="45" x14ac:dyDescent="0.25">
      <c r="A2203" s="232" t="s">
        <v>1314</v>
      </c>
      <c r="B2203" s="14">
        <v>84</v>
      </c>
      <c r="C2203" s="205" t="str">
        <f>+VLOOKUP(Tabla9[[#This Row],[Cod. Riesgo]],Tabla_Riesgos[[Número]:[Tipo de Riesgo]],6,FALSE)</f>
        <v>Operativo</v>
      </c>
      <c r="D2203" s="119" t="s">
        <v>26</v>
      </c>
      <c r="E2203" s="120" t="s">
        <v>837</v>
      </c>
      <c r="F2203" s="121"/>
      <c r="G2203" s="125" t="s">
        <v>348</v>
      </c>
      <c r="H2203" s="472"/>
      <c r="I2203" s="207"/>
      <c r="J2203" s="207"/>
      <c r="K2203" s="207"/>
      <c r="L2203" s="207"/>
      <c r="M2203" s="207"/>
      <c r="N2203" s="207"/>
      <c r="O2203" s="207"/>
      <c r="P2203" s="123">
        <f t="shared" si="140"/>
        <v>0</v>
      </c>
      <c r="Q2203" s="208" t="str">
        <f t="shared" si="141"/>
        <v>Debil</v>
      </c>
      <c r="R2203" s="207" t="s">
        <v>516</v>
      </c>
      <c r="S2203" s="224" t="str">
        <f t="shared" si="142"/>
        <v>DebilFuerte</v>
      </c>
      <c r="T2203" s="224">
        <f>IFERROR(VLOOKUP(S2203,'Tablas de calculos'!$AU$16:$AV$24,2,FALSE),"")</f>
        <v>7</v>
      </c>
      <c r="U2203" s="208" t="str">
        <f>IFERROR(VLOOKUP(T2203,'Tablas de calculos'!$AV$16:$AY$24,4),"")</f>
        <v>Débil</v>
      </c>
      <c r="V2203" s="207" t="s">
        <v>576</v>
      </c>
      <c r="W2203" s="207" t="s">
        <v>578</v>
      </c>
      <c r="X2203" s="123" t="str">
        <f t="shared" si="143"/>
        <v>DébilNo disminuyeDirectamente</v>
      </c>
      <c r="Y2203" s="208" t="str">
        <f>IFERROR(VLOOKUP(X2203,'Tablas de calculos'!$AZ$4:$BE$11,5,FALSE),"")</f>
        <v/>
      </c>
      <c r="Z2203" s="208" t="str">
        <f>IFERROR(VLOOKUP(X2203,'Tablas de calculos'!$AZ$4:$BE$11,6,FALSE),"")</f>
        <v/>
      </c>
    </row>
    <row r="2204" spans="1:26" ht="120" x14ac:dyDescent="0.25">
      <c r="A2204" s="232" t="s">
        <v>1314</v>
      </c>
      <c r="B2204" s="14">
        <v>84</v>
      </c>
      <c r="C2204" s="205" t="str">
        <f>+VLOOKUP(Tabla9[[#This Row],[Cod. Riesgo]],Tabla_Riesgos[[Número]:[Tipo de Riesgo]],6,FALSE)</f>
        <v>Operativo</v>
      </c>
      <c r="D2204" s="119" t="s">
        <v>26</v>
      </c>
      <c r="E2204" s="120" t="s">
        <v>837</v>
      </c>
      <c r="F2204" s="121"/>
      <c r="G2204" s="125" t="s">
        <v>349</v>
      </c>
      <c r="H2204" s="472"/>
      <c r="I2204" s="207"/>
      <c r="J2204" s="207"/>
      <c r="K2204" s="207"/>
      <c r="L2204" s="207"/>
      <c r="M2204" s="207"/>
      <c r="N2204" s="207"/>
      <c r="O2204" s="207"/>
      <c r="P2204" s="123">
        <f t="shared" si="140"/>
        <v>0</v>
      </c>
      <c r="Q2204" s="208" t="str">
        <f t="shared" si="141"/>
        <v>Debil</v>
      </c>
      <c r="R2204" s="207" t="s">
        <v>516</v>
      </c>
      <c r="S2204" s="224" t="str">
        <f t="shared" si="142"/>
        <v>DebilFuerte</v>
      </c>
      <c r="T2204" s="224">
        <f>IFERROR(VLOOKUP(S2204,'Tablas de calculos'!$AU$16:$AV$24,2,FALSE),"")</f>
        <v>7</v>
      </c>
      <c r="U2204" s="208" t="str">
        <f>IFERROR(VLOOKUP(T2204,'Tablas de calculos'!$AV$16:$AY$24,4),"")</f>
        <v>Débil</v>
      </c>
      <c r="V2204" s="207" t="s">
        <v>576</v>
      </c>
      <c r="W2204" s="207" t="s">
        <v>578</v>
      </c>
      <c r="X2204" s="123" t="str">
        <f t="shared" si="143"/>
        <v>DébilNo disminuyeDirectamente</v>
      </c>
      <c r="Y2204" s="208" t="str">
        <f>IFERROR(VLOOKUP(X2204,'Tablas de calculos'!$AZ$4:$BE$11,5,FALSE),"")</f>
        <v/>
      </c>
      <c r="Z2204" s="208" t="str">
        <f>IFERROR(VLOOKUP(X2204,'Tablas de calculos'!$AZ$4:$BE$11,6,FALSE),"")</f>
        <v/>
      </c>
    </row>
    <row r="2205" spans="1:26" ht="120" x14ac:dyDescent="0.25">
      <c r="A2205" s="232" t="s">
        <v>1314</v>
      </c>
      <c r="B2205" s="14">
        <v>85</v>
      </c>
      <c r="C2205" s="205" t="str">
        <f>+VLOOKUP(Tabla9[[#This Row],[Cod. Riesgo]],Tabla_Riesgos[[Número]:[Tipo de Riesgo]],6,FALSE)</f>
        <v>Operativo</v>
      </c>
      <c r="D2205" s="119" t="s">
        <v>26</v>
      </c>
      <c r="E2205" s="120" t="s">
        <v>842</v>
      </c>
      <c r="F2205" s="121"/>
      <c r="G2205" s="125" t="s">
        <v>350</v>
      </c>
      <c r="H2205" s="472"/>
      <c r="I2205" s="207"/>
      <c r="J2205" s="207"/>
      <c r="K2205" s="207"/>
      <c r="L2205" s="207"/>
      <c r="M2205" s="207"/>
      <c r="N2205" s="207"/>
      <c r="O2205" s="207"/>
      <c r="P2205" s="123">
        <f t="shared" si="140"/>
        <v>0</v>
      </c>
      <c r="Q2205" s="208" t="str">
        <f t="shared" si="141"/>
        <v>Debil</v>
      </c>
      <c r="R2205" s="207" t="s">
        <v>516</v>
      </c>
      <c r="S2205" s="224" t="str">
        <f t="shared" si="142"/>
        <v>DebilFuerte</v>
      </c>
      <c r="T2205" s="224">
        <f>IFERROR(VLOOKUP(S2205,'Tablas de calculos'!$AU$16:$AV$24,2,FALSE),"")</f>
        <v>7</v>
      </c>
      <c r="U2205" s="208" t="str">
        <f>IFERROR(VLOOKUP(T2205,'Tablas de calculos'!$AV$16:$AY$24,4),"")</f>
        <v>Débil</v>
      </c>
      <c r="V2205" s="207" t="s">
        <v>576</v>
      </c>
      <c r="W2205" s="207" t="s">
        <v>578</v>
      </c>
      <c r="X2205" s="123" t="str">
        <f t="shared" si="143"/>
        <v>DébilNo disminuyeDirectamente</v>
      </c>
      <c r="Y2205" s="208" t="str">
        <f>IFERROR(VLOOKUP(X2205,'Tablas de calculos'!$AZ$4:$BE$11,5,FALSE),"")</f>
        <v/>
      </c>
      <c r="Z2205" s="208" t="str">
        <f>IFERROR(VLOOKUP(X2205,'Tablas de calculos'!$AZ$4:$BE$11,6,FALSE),"")</f>
        <v/>
      </c>
    </row>
    <row r="2206" spans="1:26" ht="120" x14ac:dyDescent="0.25">
      <c r="A2206" s="232" t="s">
        <v>1314</v>
      </c>
      <c r="B2206" s="14">
        <v>85</v>
      </c>
      <c r="C2206" s="205" t="str">
        <f>+VLOOKUP(Tabla9[[#This Row],[Cod. Riesgo]],Tabla_Riesgos[[Número]:[Tipo de Riesgo]],6,FALSE)</f>
        <v>Operativo</v>
      </c>
      <c r="D2206" s="119" t="s">
        <v>26</v>
      </c>
      <c r="E2206" s="120" t="s">
        <v>842</v>
      </c>
      <c r="F2206" s="121"/>
      <c r="G2206" s="125" t="s">
        <v>351</v>
      </c>
      <c r="H2206" s="472"/>
      <c r="I2206" s="207"/>
      <c r="J2206" s="207"/>
      <c r="K2206" s="207"/>
      <c r="L2206" s="207"/>
      <c r="M2206" s="207"/>
      <c r="N2206" s="207"/>
      <c r="O2206" s="207"/>
      <c r="P2206" s="123">
        <f t="shared" si="140"/>
        <v>0</v>
      </c>
      <c r="Q2206" s="208" t="str">
        <f t="shared" si="141"/>
        <v>Debil</v>
      </c>
      <c r="R2206" s="207" t="s">
        <v>516</v>
      </c>
      <c r="S2206" s="224" t="str">
        <f t="shared" si="142"/>
        <v>DebilFuerte</v>
      </c>
      <c r="T2206" s="224">
        <f>IFERROR(VLOOKUP(S2206,'Tablas de calculos'!$AU$16:$AV$24,2,FALSE),"")</f>
        <v>7</v>
      </c>
      <c r="U2206" s="208" t="str">
        <f>IFERROR(VLOOKUP(T2206,'Tablas de calculos'!$AV$16:$AY$24,4),"")</f>
        <v>Débil</v>
      </c>
      <c r="V2206" s="207" t="s">
        <v>576</v>
      </c>
      <c r="W2206" s="207" t="s">
        <v>578</v>
      </c>
      <c r="X2206" s="123" t="str">
        <f t="shared" si="143"/>
        <v>DébilNo disminuyeDirectamente</v>
      </c>
      <c r="Y2206" s="208" t="str">
        <f>IFERROR(VLOOKUP(X2206,'Tablas de calculos'!$AZ$4:$BE$11,5,FALSE),"")</f>
        <v/>
      </c>
      <c r="Z2206" s="208" t="str">
        <f>IFERROR(VLOOKUP(X2206,'Tablas de calculos'!$AZ$4:$BE$11,6,FALSE),"")</f>
        <v/>
      </c>
    </row>
    <row r="2207" spans="1:26" ht="165" x14ac:dyDescent="0.25">
      <c r="A2207" s="232" t="s">
        <v>1314</v>
      </c>
      <c r="B2207" s="14">
        <v>85</v>
      </c>
      <c r="C2207" s="205" t="str">
        <f>+VLOOKUP(Tabla9[[#This Row],[Cod. Riesgo]],Tabla_Riesgos[[Número]:[Tipo de Riesgo]],6,FALSE)</f>
        <v>Operativo</v>
      </c>
      <c r="D2207" s="119" t="s">
        <v>26</v>
      </c>
      <c r="E2207" s="120" t="s">
        <v>842</v>
      </c>
      <c r="F2207" s="121"/>
      <c r="G2207" s="125" t="s">
        <v>352</v>
      </c>
      <c r="H2207" s="472"/>
      <c r="I2207" s="207"/>
      <c r="J2207" s="207"/>
      <c r="K2207" s="207"/>
      <c r="L2207" s="207"/>
      <c r="M2207" s="207"/>
      <c r="N2207" s="207"/>
      <c r="O2207" s="207"/>
      <c r="P2207" s="123">
        <f t="shared" si="140"/>
        <v>0</v>
      </c>
      <c r="Q2207" s="208" t="str">
        <f t="shared" si="141"/>
        <v>Debil</v>
      </c>
      <c r="R2207" s="207" t="s">
        <v>516</v>
      </c>
      <c r="S2207" s="224" t="str">
        <f t="shared" si="142"/>
        <v>DebilFuerte</v>
      </c>
      <c r="T2207" s="224">
        <f>IFERROR(VLOOKUP(S2207,'Tablas de calculos'!$AU$16:$AV$24,2,FALSE),"")</f>
        <v>7</v>
      </c>
      <c r="U2207" s="208" t="str">
        <f>IFERROR(VLOOKUP(T2207,'Tablas de calculos'!$AV$16:$AY$24,4),"")</f>
        <v>Débil</v>
      </c>
      <c r="V2207" s="207" t="s">
        <v>576</v>
      </c>
      <c r="W2207" s="207" t="s">
        <v>578</v>
      </c>
      <c r="X2207" s="123" t="str">
        <f t="shared" si="143"/>
        <v>DébilNo disminuyeDirectamente</v>
      </c>
      <c r="Y2207" s="208" t="str">
        <f>IFERROR(VLOOKUP(X2207,'Tablas de calculos'!$AZ$4:$BE$11,5,FALSE),"")</f>
        <v/>
      </c>
      <c r="Z2207" s="208" t="str">
        <f>IFERROR(VLOOKUP(X2207,'Tablas de calculos'!$AZ$4:$BE$11,6,FALSE),"")</f>
        <v/>
      </c>
    </row>
    <row r="2208" spans="1:26" ht="120" x14ac:dyDescent="0.25">
      <c r="A2208" s="232" t="s">
        <v>1314</v>
      </c>
      <c r="B2208" s="14">
        <v>86</v>
      </c>
      <c r="C2208" s="205" t="str">
        <f>+VLOOKUP(Tabla9[[#This Row],[Cod. Riesgo]],Tabla_Riesgos[[Número]:[Tipo de Riesgo]],6,FALSE)</f>
        <v>Operativo</v>
      </c>
      <c r="D2208" s="119" t="s">
        <v>26</v>
      </c>
      <c r="E2208" s="120" t="s">
        <v>1161</v>
      </c>
      <c r="F2208" s="121"/>
      <c r="G2208" s="125" t="s">
        <v>1370</v>
      </c>
      <c r="H2208" s="472" t="s">
        <v>545</v>
      </c>
      <c r="I2208" s="207"/>
      <c r="J2208" s="207"/>
      <c r="K2208" s="207"/>
      <c r="L2208" s="207"/>
      <c r="M2208" s="207"/>
      <c r="N2208" s="207"/>
      <c r="O2208" s="207"/>
      <c r="P2208" s="123">
        <f t="shared" si="140"/>
        <v>0</v>
      </c>
      <c r="Q2208" s="208" t="str">
        <f t="shared" si="141"/>
        <v>Debil</v>
      </c>
      <c r="R2208" s="207" t="s">
        <v>516</v>
      </c>
      <c r="S2208" s="224" t="str">
        <f t="shared" si="142"/>
        <v>DebilFuerte</v>
      </c>
      <c r="T2208" s="224">
        <f>IFERROR(VLOOKUP(S2208,'Tablas de calculos'!$AU$16:$AV$24,2,FALSE),"")</f>
        <v>7</v>
      </c>
      <c r="U2208" s="208" t="str">
        <f>IFERROR(VLOOKUP(T2208,'Tablas de calculos'!$AV$16:$AY$24,4),"")</f>
        <v>Débil</v>
      </c>
      <c r="V2208" s="207" t="s">
        <v>576</v>
      </c>
      <c r="W2208" s="207" t="s">
        <v>578</v>
      </c>
      <c r="X2208" s="123" t="str">
        <f t="shared" si="143"/>
        <v>DébilNo disminuyeDirectamente</v>
      </c>
      <c r="Y2208" s="208" t="str">
        <f>IFERROR(VLOOKUP(X2208,'Tablas de calculos'!$AZ$4:$BE$11,5,FALSE),"")</f>
        <v/>
      </c>
      <c r="Z2208" s="208" t="str">
        <f>IFERROR(VLOOKUP(X2208,'Tablas de calculos'!$AZ$4:$BE$11,6,FALSE),"")</f>
        <v/>
      </c>
    </row>
    <row r="2209" spans="1:26" ht="75" x14ac:dyDescent="0.25">
      <c r="A2209" s="232" t="s">
        <v>1314</v>
      </c>
      <c r="B2209" s="14">
        <v>86</v>
      </c>
      <c r="C2209" s="205" t="str">
        <f>+VLOOKUP(Tabla9[[#This Row],[Cod. Riesgo]],Tabla_Riesgos[[Número]:[Tipo de Riesgo]],6,FALSE)</f>
        <v>Operativo</v>
      </c>
      <c r="D2209" s="119" t="s">
        <v>26</v>
      </c>
      <c r="E2209" s="120" t="s">
        <v>1161</v>
      </c>
      <c r="F2209" s="121"/>
      <c r="G2209" s="125" t="s">
        <v>1371</v>
      </c>
      <c r="H2209" s="472" t="s">
        <v>543</v>
      </c>
      <c r="I2209" s="207" t="s">
        <v>486</v>
      </c>
      <c r="J2209" s="207" t="s">
        <v>490</v>
      </c>
      <c r="K2209" s="207" t="s">
        <v>494</v>
      </c>
      <c r="L2209" s="207" t="s">
        <v>498</v>
      </c>
      <c r="M2209" s="207" t="s">
        <v>503</v>
      </c>
      <c r="N2209" s="207" t="s">
        <v>508</v>
      </c>
      <c r="O2209" s="207" t="s">
        <v>512</v>
      </c>
      <c r="P2209" s="123">
        <f t="shared" si="140"/>
        <v>100</v>
      </c>
      <c r="Q2209" s="208" t="str">
        <f t="shared" si="141"/>
        <v>Fuerte</v>
      </c>
      <c r="R2209" s="207" t="s">
        <v>516</v>
      </c>
      <c r="S2209" s="224" t="str">
        <f t="shared" si="142"/>
        <v>FuerteFuerte</v>
      </c>
      <c r="T2209" s="224">
        <f>IFERROR(VLOOKUP(S2209,'Tablas de calculos'!$AU$16:$AV$24,2,FALSE),"")</f>
        <v>1</v>
      </c>
      <c r="U2209" s="208" t="str">
        <f>IFERROR(VLOOKUP(T2209,'Tablas de calculos'!$AV$16:$AY$24,4),"")</f>
        <v>Fuerte</v>
      </c>
      <c r="V2209" s="207" t="s">
        <v>576</v>
      </c>
      <c r="W2209" s="207" t="s">
        <v>578</v>
      </c>
      <c r="X2209" s="123" t="str">
        <f t="shared" si="143"/>
        <v>FuerteNo disminuyeDirectamente</v>
      </c>
      <c r="Y2209" s="208">
        <f>IFERROR(VLOOKUP(X2209,'Tablas de calculos'!$AZ$4:$BE$11,5,FALSE),"")</f>
        <v>0</v>
      </c>
      <c r="Z2209" s="208">
        <f>IFERROR(VLOOKUP(X2209,'Tablas de calculos'!$AZ$4:$BE$11,6,FALSE),"")</f>
        <v>2</v>
      </c>
    </row>
    <row r="2210" spans="1:26" ht="105" x14ac:dyDescent="0.25">
      <c r="A2210" s="232" t="s">
        <v>1314</v>
      </c>
      <c r="B2210" s="14">
        <v>86</v>
      </c>
      <c r="C2210" s="205" t="str">
        <f>+VLOOKUP(Tabla9[[#This Row],[Cod. Riesgo]],Tabla_Riesgos[[Número]:[Tipo de Riesgo]],6,FALSE)</f>
        <v>Operativo</v>
      </c>
      <c r="D2210" s="119" t="s">
        <v>26</v>
      </c>
      <c r="E2210" s="120" t="s">
        <v>1161</v>
      </c>
      <c r="F2210" s="121"/>
      <c r="G2210" s="125" t="s">
        <v>353</v>
      </c>
      <c r="H2210" s="472"/>
      <c r="I2210" s="207"/>
      <c r="J2210" s="207"/>
      <c r="K2210" s="207"/>
      <c r="L2210" s="207"/>
      <c r="M2210" s="207"/>
      <c r="N2210" s="207"/>
      <c r="O2210" s="207"/>
      <c r="P2210" s="123">
        <f t="shared" si="140"/>
        <v>0</v>
      </c>
      <c r="Q2210" s="208" t="str">
        <f t="shared" si="141"/>
        <v>Debil</v>
      </c>
      <c r="R2210" s="207" t="s">
        <v>516</v>
      </c>
      <c r="S2210" s="224" t="str">
        <f t="shared" si="142"/>
        <v>DebilFuerte</v>
      </c>
      <c r="T2210" s="224">
        <f>IFERROR(VLOOKUP(S2210,'Tablas de calculos'!$AU$16:$AV$24,2,FALSE),"")</f>
        <v>7</v>
      </c>
      <c r="U2210" s="208" t="str">
        <f>IFERROR(VLOOKUP(T2210,'Tablas de calculos'!$AV$16:$AY$24,4),"")</f>
        <v>Débil</v>
      </c>
      <c r="V2210" s="207" t="s">
        <v>576</v>
      </c>
      <c r="W2210" s="207" t="s">
        <v>578</v>
      </c>
      <c r="X2210" s="123" t="str">
        <f t="shared" si="143"/>
        <v>DébilNo disminuyeDirectamente</v>
      </c>
      <c r="Y2210" s="208" t="str">
        <f>IFERROR(VLOOKUP(X2210,'Tablas de calculos'!$AZ$4:$BE$11,5,FALSE),"")</f>
        <v/>
      </c>
      <c r="Z2210" s="208" t="str">
        <f>IFERROR(VLOOKUP(X2210,'Tablas de calculos'!$AZ$4:$BE$11,6,FALSE),"")</f>
        <v/>
      </c>
    </row>
    <row r="2211" spans="1:26" ht="105" x14ac:dyDescent="0.25">
      <c r="A2211" s="232" t="s">
        <v>1314</v>
      </c>
      <c r="B2211" s="14">
        <v>87</v>
      </c>
      <c r="C2211" s="205" t="str">
        <f>+VLOOKUP(Tabla9[[#This Row],[Cod. Riesgo]],Tabla_Riesgos[[Número]:[Tipo de Riesgo]],6,FALSE)</f>
        <v>Operativo</v>
      </c>
      <c r="D2211" s="119" t="s">
        <v>26</v>
      </c>
      <c r="E2211" s="120" t="s">
        <v>840</v>
      </c>
      <c r="F2211" s="121"/>
      <c r="G2211" s="125" t="s">
        <v>354</v>
      </c>
      <c r="H2211" s="472"/>
      <c r="I2211" s="207"/>
      <c r="J2211" s="207"/>
      <c r="K2211" s="207"/>
      <c r="L2211" s="207"/>
      <c r="M2211" s="207"/>
      <c r="N2211" s="207"/>
      <c r="O2211" s="207"/>
      <c r="P2211" s="123">
        <f t="shared" si="140"/>
        <v>0</v>
      </c>
      <c r="Q2211" s="208" t="str">
        <f t="shared" si="141"/>
        <v>Debil</v>
      </c>
      <c r="R2211" s="207" t="s">
        <v>516</v>
      </c>
      <c r="S2211" s="224" t="str">
        <f t="shared" si="142"/>
        <v>DebilFuerte</v>
      </c>
      <c r="T2211" s="224">
        <f>IFERROR(VLOOKUP(S2211,'Tablas de calculos'!$AU$16:$AV$24,2,FALSE),"")</f>
        <v>7</v>
      </c>
      <c r="U2211" s="208" t="str">
        <f>IFERROR(VLOOKUP(T2211,'Tablas de calculos'!$AV$16:$AY$24,4),"")</f>
        <v>Débil</v>
      </c>
      <c r="V2211" s="207" t="s">
        <v>576</v>
      </c>
      <c r="W2211" s="207" t="s">
        <v>578</v>
      </c>
      <c r="X2211" s="123" t="str">
        <f t="shared" si="143"/>
        <v>DébilNo disminuyeDirectamente</v>
      </c>
      <c r="Y2211" s="208" t="str">
        <f>IFERROR(VLOOKUP(X2211,'Tablas de calculos'!$AZ$4:$BE$11,5,FALSE),"")</f>
        <v/>
      </c>
      <c r="Z2211" s="208" t="str">
        <f>IFERROR(VLOOKUP(X2211,'Tablas de calculos'!$AZ$4:$BE$11,6,FALSE),"")</f>
        <v/>
      </c>
    </row>
    <row r="2212" spans="1:26" ht="45" x14ac:dyDescent="0.25">
      <c r="A2212" s="232" t="s">
        <v>1314</v>
      </c>
      <c r="B2212" s="14">
        <v>87</v>
      </c>
      <c r="C2212" s="205" t="str">
        <f>+VLOOKUP(Tabla9[[#This Row],[Cod. Riesgo]],Tabla_Riesgos[[Número]:[Tipo de Riesgo]],6,FALSE)</f>
        <v>Operativo</v>
      </c>
      <c r="D2212" s="119" t="s">
        <v>26</v>
      </c>
      <c r="E2212" s="120" t="s">
        <v>840</v>
      </c>
      <c r="F2212" s="121"/>
      <c r="G2212" s="125" t="s">
        <v>348</v>
      </c>
      <c r="H2212" s="472"/>
      <c r="I2212" s="207"/>
      <c r="J2212" s="207"/>
      <c r="K2212" s="207"/>
      <c r="L2212" s="207"/>
      <c r="M2212" s="207"/>
      <c r="N2212" s="207"/>
      <c r="O2212" s="207"/>
      <c r="P2212" s="123">
        <f t="shared" si="140"/>
        <v>0</v>
      </c>
      <c r="Q2212" s="208" t="str">
        <f t="shared" si="141"/>
        <v>Debil</v>
      </c>
      <c r="R2212" s="207" t="s">
        <v>516</v>
      </c>
      <c r="S2212" s="224" t="str">
        <f t="shared" si="142"/>
        <v>DebilFuerte</v>
      </c>
      <c r="T2212" s="224">
        <f>IFERROR(VLOOKUP(S2212,'Tablas de calculos'!$AU$16:$AV$24,2,FALSE),"")</f>
        <v>7</v>
      </c>
      <c r="U2212" s="208" t="str">
        <f>IFERROR(VLOOKUP(T2212,'Tablas de calculos'!$AV$16:$AY$24,4),"")</f>
        <v>Débil</v>
      </c>
      <c r="V2212" s="207" t="s">
        <v>576</v>
      </c>
      <c r="W2212" s="207" t="s">
        <v>578</v>
      </c>
      <c r="X2212" s="123" t="str">
        <f t="shared" si="143"/>
        <v>DébilNo disminuyeDirectamente</v>
      </c>
      <c r="Y2212" s="208" t="str">
        <f>IFERROR(VLOOKUP(X2212,'Tablas de calculos'!$AZ$4:$BE$11,5,FALSE),"")</f>
        <v/>
      </c>
      <c r="Z2212" s="208" t="str">
        <f>IFERROR(VLOOKUP(X2212,'Tablas de calculos'!$AZ$4:$BE$11,6,FALSE),"")</f>
        <v/>
      </c>
    </row>
    <row r="2213" spans="1:26" ht="60" x14ac:dyDescent="0.25">
      <c r="A2213" s="232" t="s">
        <v>1314</v>
      </c>
      <c r="B2213" s="14">
        <v>88</v>
      </c>
      <c r="C2213" s="205" t="str">
        <f>+VLOOKUP(Tabla9[[#This Row],[Cod. Riesgo]],Tabla_Riesgos[[Número]:[Tipo de Riesgo]],6,FALSE)</f>
        <v>Seguridad de la Información</v>
      </c>
      <c r="D2213" s="119" t="s">
        <v>26</v>
      </c>
      <c r="E2213" s="120" t="s">
        <v>1148</v>
      </c>
      <c r="F2213" s="121"/>
      <c r="G2213" s="125" t="s">
        <v>347</v>
      </c>
      <c r="H2213" s="472"/>
      <c r="I2213" s="207"/>
      <c r="J2213" s="207"/>
      <c r="K2213" s="207"/>
      <c r="L2213" s="207"/>
      <c r="M2213" s="207"/>
      <c r="N2213" s="207"/>
      <c r="O2213" s="207"/>
      <c r="P2213" s="123">
        <f t="shared" si="140"/>
        <v>0</v>
      </c>
      <c r="Q2213" s="208" t="str">
        <f t="shared" si="141"/>
        <v>Debil</v>
      </c>
      <c r="R2213" s="207" t="s">
        <v>516</v>
      </c>
      <c r="S2213" s="224" t="str">
        <f t="shared" si="142"/>
        <v>DebilFuerte</v>
      </c>
      <c r="T2213" s="224">
        <f>IFERROR(VLOOKUP(S2213,'Tablas de calculos'!$AU$16:$AV$24,2,FALSE),"")</f>
        <v>7</v>
      </c>
      <c r="U2213" s="208" t="str">
        <f>IFERROR(VLOOKUP(T2213,'Tablas de calculos'!$AV$16:$AY$24,4),"")</f>
        <v>Débil</v>
      </c>
      <c r="V2213" s="207" t="s">
        <v>576</v>
      </c>
      <c r="W2213" s="207" t="s">
        <v>578</v>
      </c>
      <c r="X2213" s="123" t="str">
        <f t="shared" si="143"/>
        <v>DébilNo disminuyeDirectamente</v>
      </c>
      <c r="Y2213" s="208" t="str">
        <f>IFERROR(VLOOKUP(X2213,'Tablas de calculos'!$AZ$4:$BE$11,5,FALSE),"")</f>
        <v/>
      </c>
      <c r="Z2213" s="208" t="str">
        <f>IFERROR(VLOOKUP(X2213,'Tablas de calculos'!$AZ$4:$BE$11,6,FALSE),"")</f>
        <v/>
      </c>
    </row>
    <row r="2214" spans="1:26" ht="60" x14ac:dyDescent="0.25">
      <c r="A2214" s="232" t="s">
        <v>1314</v>
      </c>
      <c r="B2214" s="14">
        <v>88</v>
      </c>
      <c r="C2214" s="205" t="str">
        <f>+VLOOKUP(Tabla9[[#This Row],[Cod. Riesgo]],Tabla_Riesgos[[Número]:[Tipo de Riesgo]],6,FALSE)</f>
        <v>Seguridad de la Información</v>
      </c>
      <c r="D2214" s="119" t="s">
        <v>26</v>
      </c>
      <c r="E2214" s="120" t="s">
        <v>1148</v>
      </c>
      <c r="F2214" s="121"/>
      <c r="G2214" s="125" t="s">
        <v>347</v>
      </c>
      <c r="H2214" s="472"/>
      <c r="I2214" s="207"/>
      <c r="J2214" s="207"/>
      <c r="K2214" s="207"/>
      <c r="L2214" s="207"/>
      <c r="M2214" s="207"/>
      <c r="N2214" s="207"/>
      <c r="O2214" s="207"/>
      <c r="P2214" s="123">
        <f t="shared" si="140"/>
        <v>0</v>
      </c>
      <c r="Q2214" s="208" t="str">
        <f t="shared" si="141"/>
        <v>Debil</v>
      </c>
      <c r="R2214" s="207" t="s">
        <v>516</v>
      </c>
      <c r="S2214" s="224" t="str">
        <f t="shared" si="142"/>
        <v>DebilFuerte</v>
      </c>
      <c r="T2214" s="224">
        <f>IFERROR(VLOOKUP(S2214,'Tablas de calculos'!$AU$16:$AV$24,2,FALSE),"")</f>
        <v>7</v>
      </c>
      <c r="U2214" s="208" t="str">
        <f>IFERROR(VLOOKUP(T2214,'Tablas de calculos'!$AV$16:$AY$24,4),"")</f>
        <v>Débil</v>
      </c>
      <c r="V2214" s="207" t="s">
        <v>576</v>
      </c>
      <c r="W2214" s="207" t="s">
        <v>578</v>
      </c>
      <c r="X2214" s="123" t="str">
        <f t="shared" si="143"/>
        <v>DébilNo disminuyeDirectamente</v>
      </c>
      <c r="Y2214" s="208" t="str">
        <f>IFERROR(VLOOKUP(X2214,'Tablas de calculos'!$AZ$4:$BE$11,5,FALSE),"")</f>
        <v/>
      </c>
      <c r="Z2214" s="208" t="str">
        <f>IFERROR(VLOOKUP(X2214,'Tablas de calculos'!$AZ$4:$BE$11,6,FALSE),"")</f>
        <v/>
      </c>
    </row>
    <row r="2215" spans="1:26" ht="75" x14ac:dyDescent="0.25">
      <c r="A2215" s="232" t="s">
        <v>1314</v>
      </c>
      <c r="B2215" s="14">
        <v>88</v>
      </c>
      <c r="C2215" s="205" t="str">
        <f>+VLOOKUP(Tabla9[[#This Row],[Cod. Riesgo]],Tabla_Riesgos[[Número]:[Tipo de Riesgo]],6,FALSE)</f>
        <v>Seguridad de la Información</v>
      </c>
      <c r="D2215" s="119" t="s">
        <v>26</v>
      </c>
      <c r="E2215" s="120" t="s">
        <v>1148</v>
      </c>
      <c r="F2215" s="121"/>
      <c r="G2215" s="125" t="s">
        <v>355</v>
      </c>
      <c r="H2215" s="472"/>
      <c r="I2215" s="207"/>
      <c r="J2215" s="207"/>
      <c r="K2215" s="207"/>
      <c r="L2215" s="207"/>
      <c r="M2215" s="207"/>
      <c r="N2215" s="207"/>
      <c r="O2215" s="207"/>
      <c r="P2215" s="123">
        <f t="shared" si="140"/>
        <v>0</v>
      </c>
      <c r="Q2215" s="208" t="str">
        <f t="shared" si="141"/>
        <v>Debil</v>
      </c>
      <c r="R2215" s="207" t="s">
        <v>516</v>
      </c>
      <c r="S2215" s="224" t="str">
        <f t="shared" si="142"/>
        <v>DebilFuerte</v>
      </c>
      <c r="T2215" s="224">
        <f>IFERROR(VLOOKUP(S2215,'Tablas de calculos'!$AU$16:$AV$24,2,FALSE),"")</f>
        <v>7</v>
      </c>
      <c r="U2215" s="208" t="str">
        <f>IFERROR(VLOOKUP(T2215,'Tablas de calculos'!$AV$16:$AY$24,4),"")</f>
        <v>Débil</v>
      </c>
      <c r="V2215" s="207" t="s">
        <v>576</v>
      </c>
      <c r="W2215" s="207" t="s">
        <v>578</v>
      </c>
      <c r="X2215" s="123" t="str">
        <f t="shared" si="143"/>
        <v>DébilNo disminuyeDirectamente</v>
      </c>
      <c r="Y2215" s="208" t="str">
        <f>IFERROR(VLOOKUP(X2215,'Tablas de calculos'!$AZ$4:$BE$11,5,FALSE),"")</f>
        <v/>
      </c>
      <c r="Z2215" s="208" t="str">
        <f>IFERROR(VLOOKUP(X2215,'Tablas de calculos'!$AZ$4:$BE$11,6,FALSE),"")</f>
        <v/>
      </c>
    </row>
    <row r="2216" spans="1:26" ht="45" x14ac:dyDescent="0.25">
      <c r="A2216" s="232" t="s">
        <v>1314</v>
      </c>
      <c r="B2216" s="14">
        <v>89</v>
      </c>
      <c r="C2216" s="205" t="str">
        <f>+VLOOKUP(Tabla9[[#This Row],[Cod. Riesgo]],Tabla_Riesgos[[Número]:[Tipo de Riesgo]],6,FALSE)</f>
        <v>Operativo</v>
      </c>
      <c r="D2216" s="119" t="s">
        <v>26</v>
      </c>
      <c r="E2216" s="120" t="s">
        <v>1149</v>
      </c>
      <c r="F2216" s="121"/>
      <c r="G2216" s="125" t="s">
        <v>356</v>
      </c>
      <c r="H2216" s="472"/>
      <c r="I2216" s="207"/>
      <c r="J2216" s="207"/>
      <c r="K2216" s="207"/>
      <c r="L2216" s="207"/>
      <c r="M2216" s="207"/>
      <c r="N2216" s="207"/>
      <c r="O2216" s="207"/>
      <c r="P2216" s="123">
        <f t="shared" si="140"/>
        <v>0</v>
      </c>
      <c r="Q2216" s="208" t="str">
        <f t="shared" si="141"/>
        <v>Debil</v>
      </c>
      <c r="R2216" s="207" t="s">
        <v>516</v>
      </c>
      <c r="S2216" s="224" t="str">
        <f t="shared" si="142"/>
        <v>DebilFuerte</v>
      </c>
      <c r="T2216" s="224">
        <f>IFERROR(VLOOKUP(S2216,'Tablas de calculos'!$AU$16:$AV$24,2,FALSE),"")</f>
        <v>7</v>
      </c>
      <c r="U2216" s="208" t="str">
        <f>IFERROR(VLOOKUP(T2216,'Tablas de calculos'!$AV$16:$AY$24,4),"")</f>
        <v>Débil</v>
      </c>
      <c r="V2216" s="207" t="s">
        <v>576</v>
      </c>
      <c r="W2216" s="207" t="s">
        <v>578</v>
      </c>
      <c r="X2216" s="123" t="str">
        <f t="shared" si="143"/>
        <v>DébilNo disminuyeDirectamente</v>
      </c>
      <c r="Y2216" s="208" t="str">
        <f>IFERROR(VLOOKUP(X2216,'Tablas de calculos'!$AZ$4:$BE$11,5,FALSE),"")</f>
        <v/>
      </c>
      <c r="Z2216" s="208" t="str">
        <f>IFERROR(VLOOKUP(X2216,'Tablas de calculos'!$AZ$4:$BE$11,6,FALSE),"")</f>
        <v/>
      </c>
    </row>
    <row r="2217" spans="1:26" ht="135" x14ac:dyDescent="0.25">
      <c r="A2217" s="232" t="s">
        <v>1314</v>
      </c>
      <c r="B2217" s="14">
        <v>89</v>
      </c>
      <c r="C2217" s="205" t="str">
        <f>+VLOOKUP(Tabla9[[#This Row],[Cod. Riesgo]],Tabla_Riesgos[[Número]:[Tipo de Riesgo]],6,FALSE)</f>
        <v>Operativo</v>
      </c>
      <c r="D2217" s="119" t="s">
        <v>26</v>
      </c>
      <c r="E2217" s="120" t="s">
        <v>1149</v>
      </c>
      <c r="F2217" s="121"/>
      <c r="G2217" s="125" t="s">
        <v>357</v>
      </c>
      <c r="H2217" s="472"/>
      <c r="I2217" s="207"/>
      <c r="J2217" s="207"/>
      <c r="K2217" s="207"/>
      <c r="L2217" s="207"/>
      <c r="M2217" s="207"/>
      <c r="N2217" s="207"/>
      <c r="O2217" s="207"/>
      <c r="P2217" s="123">
        <f t="shared" si="140"/>
        <v>0</v>
      </c>
      <c r="Q2217" s="208" t="str">
        <f t="shared" si="141"/>
        <v>Debil</v>
      </c>
      <c r="R2217" s="207" t="s">
        <v>516</v>
      </c>
      <c r="S2217" s="224" t="str">
        <f t="shared" si="142"/>
        <v>DebilFuerte</v>
      </c>
      <c r="T2217" s="224">
        <f>IFERROR(VLOOKUP(S2217,'Tablas de calculos'!$AU$16:$AV$24,2,FALSE),"")</f>
        <v>7</v>
      </c>
      <c r="U2217" s="208" t="str">
        <f>IFERROR(VLOOKUP(T2217,'Tablas de calculos'!$AV$16:$AY$24,4),"")</f>
        <v>Débil</v>
      </c>
      <c r="V2217" s="207" t="s">
        <v>576</v>
      </c>
      <c r="W2217" s="207" t="s">
        <v>578</v>
      </c>
      <c r="X2217" s="123" t="str">
        <f t="shared" si="143"/>
        <v>DébilNo disminuyeDirectamente</v>
      </c>
      <c r="Y2217" s="208" t="str">
        <f>IFERROR(VLOOKUP(X2217,'Tablas de calculos'!$AZ$4:$BE$11,5,FALSE),"")</f>
        <v/>
      </c>
      <c r="Z2217" s="208" t="str">
        <f>IFERROR(VLOOKUP(X2217,'Tablas de calculos'!$AZ$4:$BE$11,6,FALSE),"")</f>
        <v/>
      </c>
    </row>
    <row r="2218" spans="1:26" ht="45" x14ac:dyDescent="0.25">
      <c r="A2218" s="232" t="s">
        <v>1314</v>
      </c>
      <c r="B2218" s="14">
        <v>89</v>
      </c>
      <c r="C2218" s="205" t="str">
        <f>+VLOOKUP(Tabla9[[#This Row],[Cod. Riesgo]],Tabla_Riesgos[[Número]:[Tipo de Riesgo]],6,FALSE)</f>
        <v>Operativo</v>
      </c>
      <c r="D2218" s="119" t="s">
        <v>26</v>
      </c>
      <c r="E2218" s="120" t="s">
        <v>1149</v>
      </c>
      <c r="F2218" s="121"/>
      <c r="G2218" s="125" t="s">
        <v>358</v>
      </c>
      <c r="H2218" s="472"/>
      <c r="I2218" s="207"/>
      <c r="J2218" s="207"/>
      <c r="K2218" s="207"/>
      <c r="L2218" s="207"/>
      <c r="M2218" s="207"/>
      <c r="N2218" s="207"/>
      <c r="O2218" s="207"/>
      <c r="P2218" s="123">
        <f t="shared" si="140"/>
        <v>0</v>
      </c>
      <c r="Q2218" s="208" t="str">
        <f t="shared" si="141"/>
        <v>Debil</v>
      </c>
      <c r="R2218" s="207" t="s">
        <v>516</v>
      </c>
      <c r="S2218" s="224" t="str">
        <f t="shared" si="142"/>
        <v>DebilFuerte</v>
      </c>
      <c r="T2218" s="224">
        <f>IFERROR(VLOOKUP(S2218,'Tablas de calculos'!$AU$16:$AV$24,2,FALSE),"")</f>
        <v>7</v>
      </c>
      <c r="U2218" s="208" t="str">
        <f>IFERROR(VLOOKUP(T2218,'Tablas de calculos'!$AV$16:$AY$24,4),"")</f>
        <v>Débil</v>
      </c>
      <c r="V2218" s="207" t="s">
        <v>576</v>
      </c>
      <c r="W2218" s="207" t="s">
        <v>578</v>
      </c>
      <c r="X2218" s="123" t="str">
        <f t="shared" si="143"/>
        <v>DébilNo disminuyeDirectamente</v>
      </c>
      <c r="Y2218" s="208" t="str">
        <f>IFERROR(VLOOKUP(X2218,'Tablas de calculos'!$AZ$4:$BE$11,5,FALSE),"")</f>
        <v/>
      </c>
      <c r="Z2218" s="208" t="str">
        <f>IFERROR(VLOOKUP(X2218,'Tablas de calculos'!$AZ$4:$BE$11,6,FALSE),"")</f>
        <v/>
      </c>
    </row>
    <row r="2219" spans="1:26" ht="120" x14ac:dyDescent="0.25">
      <c r="A2219" s="232" t="s">
        <v>1314</v>
      </c>
      <c r="B2219" s="14">
        <v>89</v>
      </c>
      <c r="C2219" s="205" t="str">
        <f>+VLOOKUP(Tabla9[[#This Row],[Cod. Riesgo]],Tabla_Riesgos[[Número]:[Tipo de Riesgo]],6,FALSE)</f>
        <v>Operativo</v>
      </c>
      <c r="D2219" s="119" t="s">
        <v>26</v>
      </c>
      <c r="E2219" s="120" t="s">
        <v>1149</v>
      </c>
      <c r="F2219" s="121"/>
      <c r="G2219" s="125" t="s">
        <v>359</v>
      </c>
      <c r="H2219" s="472"/>
      <c r="I2219" s="207"/>
      <c r="J2219" s="207"/>
      <c r="K2219" s="207"/>
      <c r="L2219" s="207"/>
      <c r="M2219" s="207"/>
      <c r="N2219" s="207"/>
      <c r="O2219" s="207"/>
      <c r="P2219" s="123">
        <f t="shared" si="140"/>
        <v>0</v>
      </c>
      <c r="Q2219" s="208" t="str">
        <f t="shared" si="141"/>
        <v>Debil</v>
      </c>
      <c r="R2219" s="207" t="s">
        <v>516</v>
      </c>
      <c r="S2219" s="224" t="str">
        <f t="shared" si="142"/>
        <v>DebilFuerte</v>
      </c>
      <c r="T2219" s="224">
        <f>IFERROR(VLOOKUP(S2219,'Tablas de calculos'!$AU$16:$AV$24,2,FALSE),"")</f>
        <v>7</v>
      </c>
      <c r="U2219" s="208" t="str">
        <f>IFERROR(VLOOKUP(T2219,'Tablas de calculos'!$AV$16:$AY$24,4),"")</f>
        <v>Débil</v>
      </c>
      <c r="V2219" s="207" t="s">
        <v>576</v>
      </c>
      <c r="W2219" s="207" t="s">
        <v>578</v>
      </c>
      <c r="X2219" s="123" t="str">
        <f t="shared" si="143"/>
        <v>DébilNo disminuyeDirectamente</v>
      </c>
      <c r="Y2219" s="208" t="str">
        <f>IFERROR(VLOOKUP(X2219,'Tablas de calculos'!$AZ$4:$BE$11,5,FALSE),"")</f>
        <v/>
      </c>
      <c r="Z2219" s="208" t="str">
        <f>IFERROR(VLOOKUP(X2219,'Tablas de calculos'!$AZ$4:$BE$11,6,FALSE),"")</f>
        <v/>
      </c>
    </row>
    <row r="2220" spans="1:26" ht="30" x14ac:dyDescent="0.25">
      <c r="A2220" s="232" t="s">
        <v>1314</v>
      </c>
      <c r="B2220" s="14">
        <v>27</v>
      </c>
      <c r="C2220" s="205" t="str">
        <f>+VLOOKUP(Tabla9[[#This Row],[Cod. Riesgo]],Tabla_Riesgos[[Número]:[Tipo de Riesgo]],6,FALSE)</f>
        <v>Seguridad de la Información</v>
      </c>
      <c r="D2220" s="119" t="s">
        <v>12</v>
      </c>
      <c r="E2220" s="120" t="s">
        <v>661</v>
      </c>
      <c r="F2220" s="121"/>
      <c r="G2220" s="125"/>
      <c r="H2220" s="472"/>
      <c r="I2220" s="207"/>
      <c r="J2220" s="207"/>
      <c r="K2220" s="207"/>
      <c r="L2220" s="207"/>
      <c r="M2220" s="207"/>
      <c r="N2220" s="207"/>
      <c r="O2220" s="207"/>
      <c r="P2220" s="123">
        <f t="shared" si="140"/>
        <v>0</v>
      </c>
      <c r="Q2220" s="208" t="str">
        <f t="shared" si="141"/>
        <v>Debil</v>
      </c>
      <c r="R2220" s="207" t="s">
        <v>516</v>
      </c>
      <c r="S2220" s="224" t="str">
        <f t="shared" si="142"/>
        <v>DebilFuerte</v>
      </c>
      <c r="T2220" s="224">
        <f>IFERROR(VLOOKUP(S2220,'Tablas de calculos'!$AU$16:$AV$24,2,FALSE),"")</f>
        <v>7</v>
      </c>
      <c r="U2220" s="208" t="str">
        <f>IFERROR(VLOOKUP(T2220,'Tablas de calculos'!$AV$16:$AY$24,4),"")</f>
        <v>Débil</v>
      </c>
      <c r="V2220" s="207" t="s">
        <v>576</v>
      </c>
      <c r="W2220" s="207" t="s">
        <v>578</v>
      </c>
      <c r="X2220" s="123" t="str">
        <f t="shared" si="143"/>
        <v>DébilNo disminuyeDirectamente</v>
      </c>
      <c r="Y2220" s="208" t="str">
        <f>IFERROR(VLOOKUP(X2220,'Tablas de calculos'!$AZ$4:$BE$11,5,FALSE),"")</f>
        <v/>
      </c>
      <c r="Z2220" s="208" t="str">
        <f>IFERROR(VLOOKUP(X2220,'Tablas de calculos'!$AZ$4:$BE$11,6,FALSE),"")</f>
        <v/>
      </c>
    </row>
    <row r="2221" spans="1:26" ht="270" x14ac:dyDescent="0.25">
      <c r="A2221" s="232" t="s">
        <v>1314</v>
      </c>
      <c r="B2221" s="137">
        <v>105</v>
      </c>
      <c r="C2221" s="205" t="str">
        <f>+VLOOKUP(Tabla9[[#This Row],[Cod. Riesgo]],Tabla_Riesgos[[Número]:[Tipo de Riesgo]],6,FALSE)</f>
        <v>Operativo</v>
      </c>
      <c r="D2221" s="119" t="s">
        <v>33</v>
      </c>
      <c r="E2221" s="120" t="s">
        <v>693</v>
      </c>
      <c r="F2221" s="121"/>
      <c r="G2221" s="125" t="s">
        <v>1372</v>
      </c>
      <c r="H2221" s="472" t="s">
        <v>544</v>
      </c>
      <c r="I2221" s="207" t="s">
        <v>486</v>
      </c>
      <c r="J2221" s="207" t="s">
        <v>490</v>
      </c>
      <c r="K2221" s="207" t="s">
        <v>494</v>
      </c>
      <c r="L2221" s="207" t="s">
        <v>498</v>
      </c>
      <c r="M2221" s="207" t="s">
        <v>503</v>
      </c>
      <c r="N2221" s="207" t="s">
        <v>508</v>
      </c>
      <c r="O2221" s="207" t="s">
        <v>512</v>
      </c>
      <c r="P2221" s="123">
        <f t="shared" si="140"/>
        <v>100</v>
      </c>
      <c r="Q2221" s="208" t="str">
        <f t="shared" si="141"/>
        <v>Fuerte</v>
      </c>
      <c r="R2221" s="207" t="s">
        <v>516</v>
      </c>
      <c r="S2221" s="224" t="str">
        <f t="shared" si="142"/>
        <v>FuerteFuerte</v>
      </c>
      <c r="T2221" s="224">
        <f>IFERROR(VLOOKUP(S2221,'Tablas de calculos'!$AU$16:$AV$24,2,FALSE),"")</f>
        <v>1</v>
      </c>
      <c r="U2221" s="208" t="str">
        <f>IFERROR(VLOOKUP(T2221,'Tablas de calculos'!$AV$16:$AY$24,4),"")</f>
        <v>Fuerte</v>
      </c>
      <c r="V2221" s="207" t="s">
        <v>576</v>
      </c>
      <c r="W2221" s="207" t="s">
        <v>578</v>
      </c>
      <c r="X2221" s="123" t="str">
        <f t="shared" si="143"/>
        <v>FuerteNo disminuyeDirectamente</v>
      </c>
      <c r="Y2221" s="208">
        <f>IFERROR(VLOOKUP(X2221,'Tablas de calculos'!$AZ$4:$BE$11,5,FALSE),"")</f>
        <v>0</v>
      </c>
      <c r="Z2221" s="208">
        <f>IFERROR(VLOOKUP(X2221,'Tablas de calculos'!$AZ$4:$BE$11,6,FALSE),"")</f>
        <v>2</v>
      </c>
    </row>
    <row r="2222" spans="1:26" ht="120" x14ac:dyDescent="0.25">
      <c r="A2222" s="232" t="s">
        <v>1314</v>
      </c>
      <c r="B2222" s="137">
        <v>106</v>
      </c>
      <c r="C2222" s="205" t="str">
        <f>+VLOOKUP(Tabla9[[#This Row],[Cod. Riesgo]],Tabla_Riesgos[[Número]:[Tipo de Riesgo]],6,FALSE)</f>
        <v>Operativo</v>
      </c>
      <c r="D2222" s="119" t="s">
        <v>33</v>
      </c>
      <c r="E2222" s="120" t="s">
        <v>695</v>
      </c>
      <c r="F2222" s="121"/>
      <c r="G2222" s="125" t="s">
        <v>1373</v>
      </c>
      <c r="H2222" s="472" t="s">
        <v>544</v>
      </c>
      <c r="I2222" s="207" t="s">
        <v>486</v>
      </c>
      <c r="J2222" s="207" t="s">
        <v>490</v>
      </c>
      <c r="K2222" s="207" t="s">
        <v>494</v>
      </c>
      <c r="L2222" s="207" t="s">
        <v>498</v>
      </c>
      <c r="M2222" s="207" t="s">
        <v>503</v>
      </c>
      <c r="N2222" s="207" t="s">
        <v>508</v>
      </c>
      <c r="O2222" s="207" t="s">
        <v>512</v>
      </c>
      <c r="P2222" s="123">
        <f t="shared" si="140"/>
        <v>100</v>
      </c>
      <c r="Q2222" s="208" t="str">
        <f t="shared" si="141"/>
        <v>Fuerte</v>
      </c>
      <c r="R2222" s="207" t="s">
        <v>516</v>
      </c>
      <c r="S2222" s="224" t="str">
        <f t="shared" si="142"/>
        <v>FuerteFuerte</v>
      </c>
      <c r="T2222" s="224">
        <f>IFERROR(VLOOKUP(S2222,'Tablas de calculos'!$AU$16:$AV$24,2,FALSE),"")</f>
        <v>1</v>
      </c>
      <c r="U2222" s="208" t="str">
        <f>IFERROR(VLOOKUP(T2222,'Tablas de calculos'!$AV$16:$AY$24,4),"")</f>
        <v>Fuerte</v>
      </c>
      <c r="V2222" s="207" t="s">
        <v>576</v>
      </c>
      <c r="W2222" s="207" t="s">
        <v>578</v>
      </c>
      <c r="X2222" s="123" t="str">
        <f t="shared" si="143"/>
        <v>FuerteNo disminuyeDirectamente</v>
      </c>
      <c r="Y2222" s="208">
        <f>IFERROR(VLOOKUP(X2222,'Tablas de calculos'!$AZ$4:$BE$11,5,FALSE),"")</f>
        <v>0</v>
      </c>
      <c r="Z2222" s="208">
        <f>IFERROR(VLOOKUP(X2222,'Tablas de calculos'!$AZ$4:$BE$11,6,FALSE),"")</f>
        <v>2</v>
      </c>
    </row>
    <row r="2223" spans="1:26" ht="405" x14ac:dyDescent="0.25">
      <c r="A2223" s="232" t="s">
        <v>1314</v>
      </c>
      <c r="B2223" s="137">
        <v>106</v>
      </c>
      <c r="C2223" s="205" t="str">
        <f>+VLOOKUP(Tabla9[[#This Row],[Cod. Riesgo]],Tabla_Riesgos[[Número]:[Tipo de Riesgo]],6,FALSE)</f>
        <v>Operativo</v>
      </c>
      <c r="D2223" s="119" t="s">
        <v>33</v>
      </c>
      <c r="E2223" s="120" t="s">
        <v>695</v>
      </c>
      <c r="F2223" s="121"/>
      <c r="G2223" s="125" t="s">
        <v>1374</v>
      </c>
      <c r="H2223" s="472" t="s">
        <v>544</v>
      </c>
      <c r="I2223" s="207" t="s">
        <v>486</v>
      </c>
      <c r="J2223" s="207" t="s">
        <v>490</v>
      </c>
      <c r="K2223" s="207" t="s">
        <v>494</v>
      </c>
      <c r="L2223" s="207" t="s">
        <v>498</v>
      </c>
      <c r="M2223" s="207" t="s">
        <v>503</v>
      </c>
      <c r="N2223" s="207" t="s">
        <v>508</v>
      </c>
      <c r="O2223" s="207" t="s">
        <v>512</v>
      </c>
      <c r="P2223" s="123">
        <f t="shared" si="140"/>
        <v>100</v>
      </c>
      <c r="Q2223" s="208" t="str">
        <f t="shared" si="141"/>
        <v>Fuerte</v>
      </c>
      <c r="R2223" s="207" t="s">
        <v>516</v>
      </c>
      <c r="S2223" s="224" t="str">
        <f t="shared" si="142"/>
        <v>FuerteFuerte</v>
      </c>
      <c r="T2223" s="224">
        <f>IFERROR(VLOOKUP(S2223,'Tablas de calculos'!$AU$16:$AV$24,2,FALSE),"")</f>
        <v>1</v>
      </c>
      <c r="U2223" s="208" t="str">
        <f>IFERROR(VLOOKUP(T2223,'Tablas de calculos'!$AV$16:$AY$24,4),"")</f>
        <v>Fuerte</v>
      </c>
      <c r="V2223" s="207" t="s">
        <v>576</v>
      </c>
      <c r="W2223" s="207" t="s">
        <v>578</v>
      </c>
      <c r="X2223" s="123" t="str">
        <f t="shared" si="143"/>
        <v>FuerteNo disminuyeDirectamente</v>
      </c>
      <c r="Y2223" s="208">
        <f>IFERROR(VLOOKUP(X2223,'Tablas de calculos'!$AZ$4:$BE$11,5,FALSE),"")</f>
        <v>0</v>
      </c>
      <c r="Z2223" s="208">
        <f>IFERROR(VLOOKUP(X2223,'Tablas de calculos'!$AZ$4:$BE$11,6,FALSE),"")</f>
        <v>2</v>
      </c>
    </row>
    <row r="2224" spans="1:26" ht="120" x14ac:dyDescent="0.25">
      <c r="A2224" s="232" t="s">
        <v>1314</v>
      </c>
      <c r="B2224" s="137">
        <v>107</v>
      </c>
      <c r="C2224" s="205" t="str">
        <f>+VLOOKUP(Tabla9[[#This Row],[Cod. Riesgo]],Tabla_Riesgos[[Número]:[Tipo de Riesgo]],6,FALSE)</f>
        <v>Operativo</v>
      </c>
      <c r="D2224" s="119" t="s">
        <v>33</v>
      </c>
      <c r="E2224" s="120" t="s">
        <v>696</v>
      </c>
      <c r="F2224" s="121"/>
      <c r="G2224" s="125" t="s">
        <v>1375</v>
      </c>
      <c r="H2224" s="472" t="s">
        <v>544</v>
      </c>
      <c r="I2224" s="207" t="s">
        <v>486</v>
      </c>
      <c r="J2224" s="207" t="s">
        <v>490</v>
      </c>
      <c r="K2224" s="207" t="s">
        <v>494</v>
      </c>
      <c r="L2224" s="207" t="s">
        <v>498</v>
      </c>
      <c r="M2224" s="207" t="s">
        <v>503</v>
      </c>
      <c r="N2224" s="207" t="s">
        <v>508</v>
      </c>
      <c r="O2224" s="207" t="s">
        <v>512</v>
      </c>
      <c r="P2224" s="123">
        <f t="shared" si="140"/>
        <v>100</v>
      </c>
      <c r="Q2224" s="208" t="str">
        <f t="shared" si="141"/>
        <v>Fuerte</v>
      </c>
      <c r="R2224" s="207" t="s">
        <v>516</v>
      </c>
      <c r="S2224" s="224" t="str">
        <f t="shared" si="142"/>
        <v>FuerteFuerte</v>
      </c>
      <c r="T2224" s="224">
        <f>IFERROR(VLOOKUP(S2224,'Tablas de calculos'!$AU$16:$AV$24,2,FALSE),"")</f>
        <v>1</v>
      </c>
      <c r="U2224" s="208" t="str">
        <f>IFERROR(VLOOKUP(T2224,'Tablas de calculos'!$AV$16:$AY$24,4),"")</f>
        <v>Fuerte</v>
      </c>
      <c r="V2224" s="207" t="s">
        <v>576</v>
      </c>
      <c r="W2224" s="207" t="s">
        <v>578</v>
      </c>
      <c r="X2224" s="123" t="str">
        <f t="shared" si="143"/>
        <v>FuerteNo disminuyeDirectamente</v>
      </c>
      <c r="Y2224" s="208">
        <f>IFERROR(VLOOKUP(X2224,'Tablas de calculos'!$AZ$4:$BE$11,5,FALSE),"")</f>
        <v>0</v>
      </c>
      <c r="Z2224" s="208">
        <f>IFERROR(VLOOKUP(X2224,'Tablas de calculos'!$AZ$4:$BE$11,6,FALSE),"")</f>
        <v>2</v>
      </c>
    </row>
    <row r="2225" spans="1:26" ht="105" x14ac:dyDescent="0.25">
      <c r="A2225" s="232" t="s">
        <v>1314</v>
      </c>
      <c r="B2225" s="137">
        <v>107</v>
      </c>
      <c r="C2225" s="205" t="str">
        <f>+VLOOKUP(Tabla9[[#This Row],[Cod. Riesgo]],Tabla_Riesgos[[Número]:[Tipo de Riesgo]],6,FALSE)</f>
        <v>Operativo</v>
      </c>
      <c r="D2225" s="119" t="s">
        <v>33</v>
      </c>
      <c r="E2225" s="120" t="s">
        <v>696</v>
      </c>
      <c r="F2225" s="121"/>
      <c r="G2225" s="125" t="s">
        <v>1376</v>
      </c>
      <c r="H2225" s="472" t="s">
        <v>544</v>
      </c>
      <c r="I2225" s="207" t="s">
        <v>486</v>
      </c>
      <c r="J2225" s="207" t="s">
        <v>490</v>
      </c>
      <c r="K2225" s="207" t="s">
        <v>494</v>
      </c>
      <c r="L2225" s="207" t="s">
        <v>498</v>
      </c>
      <c r="M2225" s="207" t="s">
        <v>503</v>
      </c>
      <c r="N2225" s="207" t="s">
        <v>508</v>
      </c>
      <c r="O2225" s="207" t="s">
        <v>512</v>
      </c>
      <c r="P2225" s="123">
        <f t="shared" si="140"/>
        <v>100</v>
      </c>
      <c r="Q2225" s="208" t="str">
        <f t="shared" si="141"/>
        <v>Fuerte</v>
      </c>
      <c r="R2225" s="207" t="s">
        <v>516</v>
      </c>
      <c r="S2225" s="224" t="str">
        <f t="shared" si="142"/>
        <v>FuerteFuerte</v>
      </c>
      <c r="T2225" s="224">
        <f>IFERROR(VLOOKUP(S2225,'Tablas de calculos'!$AU$16:$AV$24,2,FALSE),"")</f>
        <v>1</v>
      </c>
      <c r="U2225" s="208" t="str">
        <f>IFERROR(VLOOKUP(T2225,'Tablas de calculos'!$AV$16:$AY$24,4),"")</f>
        <v>Fuerte</v>
      </c>
      <c r="V2225" s="207" t="s">
        <v>576</v>
      </c>
      <c r="W2225" s="207" t="s">
        <v>578</v>
      </c>
      <c r="X2225" s="123" t="str">
        <f t="shared" si="143"/>
        <v>FuerteNo disminuyeDirectamente</v>
      </c>
      <c r="Y2225" s="208">
        <f>IFERROR(VLOOKUP(X2225,'Tablas de calculos'!$AZ$4:$BE$11,5,FALSE),"")</f>
        <v>0</v>
      </c>
      <c r="Z2225" s="208">
        <f>IFERROR(VLOOKUP(X2225,'Tablas de calculos'!$AZ$4:$BE$11,6,FALSE),"")</f>
        <v>2</v>
      </c>
    </row>
    <row r="2226" spans="1:26" ht="180" x14ac:dyDescent="0.25">
      <c r="A2226" s="232" t="s">
        <v>1314</v>
      </c>
      <c r="B2226" s="137">
        <v>108</v>
      </c>
      <c r="C2226" s="205" t="str">
        <f>+VLOOKUP(Tabla9[[#This Row],[Cod. Riesgo]],Tabla_Riesgos[[Número]:[Tipo de Riesgo]],6,FALSE)</f>
        <v>Operativo</v>
      </c>
      <c r="D2226" s="119" t="s">
        <v>35</v>
      </c>
      <c r="E2226" s="120" t="s">
        <v>697</v>
      </c>
      <c r="F2226" s="121"/>
      <c r="G2226" s="125" t="s">
        <v>1350</v>
      </c>
      <c r="H2226" s="472" t="s">
        <v>544</v>
      </c>
      <c r="I2226" s="207" t="s">
        <v>486</v>
      </c>
      <c r="J2226" s="207" t="s">
        <v>490</v>
      </c>
      <c r="K2226" s="207" t="s">
        <v>494</v>
      </c>
      <c r="L2226" s="207" t="s">
        <v>498</v>
      </c>
      <c r="M2226" s="207" t="s">
        <v>503</v>
      </c>
      <c r="N2226" s="207" t="s">
        <v>508</v>
      </c>
      <c r="O2226" s="207" t="s">
        <v>512</v>
      </c>
      <c r="P2226" s="123">
        <f t="shared" si="140"/>
        <v>100</v>
      </c>
      <c r="Q2226" s="208" t="str">
        <f t="shared" si="141"/>
        <v>Fuerte</v>
      </c>
      <c r="R2226" s="207" t="s">
        <v>516</v>
      </c>
      <c r="S2226" s="224" t="str">
        <f t="shared" si="142"/>
        <v>FuerteFuerte</v>
      </c>
      <c r="T2226" s="224">
        <f>IFERROR(VLOOKUP(S2226,'Tablas de calculos'!$AU$16:$AV$24,2,FALSE),"")</f>
        <v>1</v>
      </c>
      <c r="U2226" s="208" t="str">
        <f>IFERROR(VLOOKUP(T2226,'Tablas de calculos'!$AV$16:$AY$24,4),"")</f>
        <v>Fuerte</v>
      </c>
      <c r="V2226" s="207" t="s">
        <v>576</v>
      </c>
      <c r="W2226" s="207" t="s">
        <v>578</v>
      </c>
      <c r="X2226" s="123" t="str">
        <f t="shared" si="143"/>
        <v>FuerteNo disminuyeDirectamente</v>
      </c>
      <c r="Y2226" s="208">
        <f>IFERROR(VLOOKUP(X2226,'Tablas de calculos'!$AZ$4:$BE$11,5,FALSE),"")</f>
        <v>0</v>
      </c>
      <c r="Z2226" s="208">
        <f>IFERROR(VLOOKUP(X2226,'Tablas de calculos'!$AZ$4:$BE$11,6,FALSE),"")</f>
        <v>2</v>
      </c>
    </row>
    <row r="2227" spans="1:26" ht="60" x14ac:dyDescent="0.25">
      <c r="A2227" s="232" t="s">
        <v>1314</v>
      </c>
      <c r="B2227" s="137">
        <v>109</v>
      </c>
      <c r="C2227" s="205" t="str">
        <f>+VLOOKUP(Tabla9[[#This Row],[Cod. Riesgo]],Tabla_Riesgos[[Número]:[Tipo de Riesgo]],6,FALSE)</f>
        <v>Operativo</v>
      </c>
      <c r="D2227" s="119" t="s">
        <v>35</v>
      </c>
      <c r="E2227" s="120" t="s">
        <v>698</v>
      </c>
      <c r="F2227" s="121"/>
      <c r="G2227" s="125" t="s">
        <v>1377</v>
      </c>
      <c r="H2227" s="472" t="s">
        <v>543</v>
      </c>
      <c r="I2227" s="207" t="s">
        <v>486</v>
      </c>
      <c r="J2227" s="207" t="s">
        <v>490</v>
      </c>
      <c r="K2227" s="207" t="s">
        <v>494</v>
      </c>
      <c r="L2227" s="207" t="s">
        <v>498</v>
      </c>
      <c r="M2227" s="207" t="s">
        <v>503</v>
      </c>
      <c r="N2227" s="207" t="s">
        <v>508</v>
      </c>
      <c r="O2227" s="207" t="s">
        <v>512</v>
      </c>
      <c r="P2227" s="123">
        <f t="shared" si="140"/>
        <v>100</v>
      </c>
      <c r="Q2227" s="208" t="str">
        <f t="shared" si="141"/>
        <v>Fuerte</v>
      </c>
      <c r="R2227" s="207" t="s">
        <v>516</v>
      </c>
      <c r="S2227" s="224" t="str">
        <f t="shared" si="142"/>
        <v>FuerteFuerte</v>
      </c>
      <c r="T2227" s="224">
        <f>IFERROR(VLOOKUP(S2227,'Tablas de calculos'!$AU$16:$AV$24,2,FALSE),"")</f>
        <v>1</v>
      </c>
      <c r="U2227" s="208" t="str">
        <f>IFERROR(VLOOKUP(T2227,'Tablas de calculos'!$AV$16:$AY$24,4),"")</f>
        <v>Fuerte</v>
      </c>
      <c r="V2227" s="207" t="s">
        <v>576</v>
      </c>
      <c r="W2227" s="207" t="s">
        <v>578</v>
      </c>
      <c r="X2227" s="123" t="str">
        <f t="shared" si="143"/>
        <v>FuerteNo disminuyeDirectamente</v>
      </c>
      <c r="Y2227" s="208">
        <f>IFERROR(VLOOKUP(X2227,'Tablas de calculos'!$AZ$4:$BE$11,5,FALSE),"")</f>
        <v>0</v>
      </c>
      <c r="Z2227" s="208">
        <f>IFERROR(VLOOKUP(X2227,'Tablas de calculos'!$AZ$4:$BE$11,6,FALSE),"")</f>
        <v>2</v>
      </c>
    </row>
    <row r="2228" spans="1:26" ht="360" x14ac:dyDescent="0.25">
      <c r="A2228" s="232" t="s">
        <v>1314</v>
      </c>
      <c r="B2228" s="137">
        <v>110</v>
      </c>
      <c r="C2228" s="205" t="str">
        <f>+VLOOKUP(Tabla9[[#This Row],[Cod. Riesgo]],Tabla_Riesgos[[Número]:[Tipo de Riesgo]],6,FALSE)</f>
        <v>Operativo</v>
      </c>
      <c r="D2228" s="119" t="s">
        <v>35</v>
      </c>
      <c r="E2228" s="120" t="s">
        <v>699</v>
      </c>
      <c r="F2228" s="121"/>
      <c r="G2228" s="125" t="s">
        <v>1378</v>
      </c>
      <c r="H2228" s="472" t="s">
        <v>543</v>
      </c>
      <c r="I2228" s="207" t="s">
        <v>486</v>
      </c>
      <c r="J2228" s="207" t="s">
        <v>490</v>
      </c>
      <c r="K2228" s="207" t="s">
        <v>494</v>
      </c>
      <c r="L2228" s="207" t="s">
        <v>498</v>
      </c>
      <c r="M2228" s="207" t="s">
        <v>503</v>
      </c>
      <c r="N2228" s="207" t="s">
        <v>508</v>
      </c>
      <c r="O2228" s="207" t="s">
        <v>512</v>
      </c>
      <c r="P2228" s="123">
        <f t="shared" si="140"/>
        <v>100</v>
      </c>
      <c r="Q2228" s="208" t="str">
        <f t="shared" si="141"/>
        <v>Fuerte</v>
      </c>
      <c r="R2228" s="207" t="s">
        <v>516</v>
      </c>
      <c r="S2228" s="224" t="str">
        <f t="shared" si="142"/>
        <v>FuerteFuerte</v>
      </c>
      <c r="T2228" s="224">
        <f>IFERROR(VLOOKUP(S2228,'Tablas de calculos'!$AU$16:$AV$24,2,FALSE),"")</f>
        <v>1</v>
      </c>
      <c r="U2228" s="208" t="str">
        <f>IFERROR(VLOOKUP(T2228,'Tablas de calculos'!$AV$16:$AY$24,4),"")</f>
        <v>Fuerte</v>
      </c>
      <c r="V2228" s="207" t="s">
        <v>576</v>
      </c>
      <c r="W2228" s="207" t="s">
        <v>578</v>
      </c>
      <c r="X2228" s="123" t="str">
        <f t="shared" si="143"/>
        <v>FuerteNo disminuyeDirectamente</v>
      </c>
      <c r="Y2228" s="208">
        <f>IFERROR(VLOOKUP(X2228,'Tablas de calculos'!$AZ$4:$BE$11,5,FALSE),"")</f>
        <v>0</v>
      </c>
      <c r="Z2228" s="208">
        <f>IFERROR(VLOOKUP(X2228,'Tablas de calculos'!$AZ$4:$BE$11,6,FALSE),"")</f>
        <v>2</v>
      </c>
    </row>
    <row r="2229" spans="1:26" ht="225" x14ac:dyDescent="0.25">
      <c r="A2229" s="232" t="s">
        <v>1314</v>
      </c>
      <c r="B2229" s="137">
        <v>112</v>
      </c>
      <c r="C2229" s="205" t="str">
        <f>+VLOOKUP(Tabla9[[#This Row],[Cod. Riesgo]],Tabla_Riesgos[[Número]:[Tipo de Riesgo]],6,FALSE)</f>
        <v>Operativo</v>
      </c>
      <c r="D2229" s="119" t="s">
        <v>35</v>
      </c>
      <c r="E2229" s="120" t="s">
        <v>701</v>
      </c>
      <c r="F2229" s="121"/>
      <c r="G2229" s="125" t="s">
        <v>1379</v>
      </c>
      <c r="H2229" s="472" t="s">
        <v>543</v>
      </c>
      <c r="I2229" s="207" t="s">
        <v>486</v>
      </c>
      <c r="J2229" s="207" t="s">
        <v>490</v>
      </c>
      <c r="K2229" s="207" t="s">
        <v>494</v>
      </c>
      <c r="L2229" s="207" t="s">
        <v>498</v>
      </c>
      <c r="M2229" s="207" t="s">
        <v>503</v>
      </c>
      <c r="N2229" s="207" t="s">
        <v>508</v>
      </c>
      <c r="O2229" s="207" t="s">
        <v>512</v>
      </c>
      <c r="P2229" s="123">
        <f t="shared" si="140"/>
        <v>100</v>
      </c>
      <c r="Q2229" s="208" t="str">
        <f t="shared" si="141"/>
        <v>Fuerte</v>
      </c>
      <c r="R2229" s="207" t="s">
        <v>516</v>
      </c>
      <c r="S2229" s="224" t="str">
        <f t="shared" si="142"/>
        <v>FuerteFuerte</v>
      </c>
      <c r="T2229" s="224">
        <f>IFERROR(VLOOKUP(S2229,'Tablas de calculos'!$AU$16:$AV$24,2,FALSE),"")</f>
        <v>1</v>
      </c>
      <c r="U2229" s="208" t="str">
        <f>IFERROR(VLOOKUP(T2229,'Tablas de calculos'!$AV$16:$AY$24,4),"")</f>
        <v>Fuerte</v>
      </c>
      <c r="V2229" s="207" t="s">
        <v>576</v>
      </c>
      <c r="W2229" s="207" t="s">
        <v>578</v>
      </c>
      <c r="X2229" s="123" t="str">
        <f t="shared" si="143"/>
        <v>FuerteNo disminuyeDirectamente</v>
      </c>
      <c r="Y2229" s="208">
        <f>IFERROR(VLOOKUP(X2229,'Tablas de calculos'!$AZ$4:$BE$11,5,FALSE),"")</f>
        <v>0</v>
      </c>
      <c r="Z2229" s="208">
        <f>IFERROR(VLOOKUP(X2229,'Tablas de calculos'!$AZ$4:$BE$11,6,FALSE),"")</f>
        <v>2</v>
      </c>
    </row>
    <row r="2230" spans="1:26" ht="45" x14ac:dyDescent="0.25">
      <c r="A2230" s="232" t="s">
        <v>1314</v>
      </c>
      <c r="B2230" s="203">
        <v>132</v>
      </c>
      <c r="C2230" s="205" t="str">
        <f>+VLOOKUP(Tabla9[[#This Row],[Cod. Riesgo]],Tabla_Riesgos[[Número]:[Tipo de Riesgo]],6,FALSE)</f>
        <v xml:space="preserve">Continuidad del negocio </v>
      </c>
      <c r="D2230" s="199" t="s">
        <v>12</v>
      </c>
      <c r="E2230" s="200" t="s">
        <v>729</v>
      </c>
      <c r="F2230" s="121"/>
      <c r="G2230" s="125" t="s">
        <v>780</v>
      </c>
      <c r="H2230" s="472" t="s">
        <v>544</v>
      </c>
      <c r="I2230" s="207"/>
      <c r="J2230" s="207"/>
      <c r="K2230" s="207"/>
      <c r="L2230" s="207"/>
      <c r="M2230" s="207"/>
      <c r="N2230" s="207"/>
      <c r="O2230" s="207"/>
      <c r="P2230" s="123">
        <f t="shared" si="140"/>
        <v>0</v>
      </c>
      <c r="Q2230" s="208" t="str">
        <f t="shared" si="141"/>
        <v>Debil</v>
      </c>
      <c r="R2230" s="207" t="s">
        <v>516</v>
      </c>
      <c r="S2230" s="224" t="str">
        <f t="shared" si="142"/>
        <v>DebilFuerte</v>
      </c>
      <c r="T2230" s="224">
        <f>IFERROR(VLOOKUP(S2230,'Tablas de calculos'!$AU$16:$AV$24,2,FALSE),"")</f>
        <v>7</v>
      </c>
      <c r="U2230" s="208" t="str">
        <f>IFERROR(VLOOKUP(T2230,'Tablas de calculos'!$AV$16:$AY$24,4),"")</f>
        <v>Débil</v>
      </c>
      <c r="V2230" s="207" t="s">
        <v>576</v>
      </c>
      <c r="W2230" s="207" t="s">
        <v>578</v>
      </c>
      <c r="X2230" s="123" t="str">
        <f t="shared" si="143"/>
        <v>DébilNo disminuyeDirectamente</v>
      </c>
      <c r="Y2230" s="208" t="str">
        <f>IFERROR(VLOOKUP(X2230,'Tablas de calculos'!$AZ$4:$BE$11,5,FALSE),"")</f>
        <v/>
      </c>
      <c r="Z2230" s="208" t="str">
        <f>IFERROR(VLOOKUP(X2230,'Tablas de calculos'!$AZ$4:$BE$11,6,FALSE),"")</f>
        <v/>
      </c>
    </row>
    <row r="2231" spans="1:26" ht="45" x14ac:dyDescent="0.25">
      <c r="A2231" s="232" t="s">
        <v>1314</v>
      </c>
      <c r="B2231" s="196">
        <v>133</v>
      </c>
      <c r="C2231" s="205" t="str">
        <f>+VLOOKUP(Tabla9[[#This Row],[Cod. Riesgo]],Tabla_Riesgos[[Número]:[Tipo de Riesgo]],6,FALSE)</f>
        <v xml:space="preserve">Continuidad del negocio </v>
      </c>
      <c r="D2231" s="119" t="s">
        <v>102</v>
      </c>
      <c r="E2231" s="120" t="s">
        <v>772</v>
      </c>
      <c r="F2231" s="121"/>
      <c r="G2231" s="125"/>
      <c r="H2231" s="472"/>
      <c r="I2231" s="207"/>
      <c r="J2231" s="207"/>
      <c r="K2231" s="207"/>
      <c r="L2231" s="207"/>
      <c r="M2231" s="207"/>
      <c r="N2231" s="207"/>
      <c r="O2231" s="207"/>
      <c r="P2231" s="123">
        <f t="shared" si="140"/>
        <v>0</v>
      </c>
      <c r="Q2231" s="208" t="str">
        <f t="shared" si="141"/>
        <v>Debil</v>
      </c>
      <c r="R2231" s="207" t="s">
        <v>516</v>
      </c>
      <c r="S2231" s="224" t="str">
        <f t="shared" si="142"/>
        <v>DebilFuerte</v>
      </c>
      <c r="T2231" s="224">
        <f>IFERROR(VLOOKUP(S2231,'Tablas de calculos'!$AU$16:$AV$24,2,FALSE),"")</f>
        <v>7</v>
      </c>
      <c r="U2231" s="208" t="str">
        <f>IFERROR(VLOOKUP(T2231,'Tablas de calculos'!$AV$16:$AY$24,4),"")</f>
        <v>Débil</v>
      </c>
      <c r="V2231" s="207" t="s">
        <v>576</v>
      </c>
      <c r="W2231" s="207" t="s">
        <v>578</v>
      </c>
      <c r="X2231" s="123" t="str">
        <f t="shared" si="143"/>
        <v>DébilNo disminuyeDirectamente</v>
      </c>
      <c r="Y2231" s="208" t="str">
        <f>IFERROR(VLOOKUP(X2231,'Tablas de calculos'!$AZ$4:$BE$11,5,FALSE),"")</f>
        <v/>
      </c>
      <c r="Z2231" s="208" t="str">
        <f>IFERROR(VLOOKUP(X2231,'Tablas de calculos'!$AZ$4:$BE$11,6,FALSE),"")</f>
        <v/>
      </c>
    </row>
    <row r="2232" spans="1:26" ht="30" x14ac:dyDescent="0.25">
      <c r="A2232" s="232" t="s">
        <v>1314</v>
      </c>
      <c r="B2232" s="204">
        <v>134</v>
      </c>
      <c r="C2232" s="205" t="str">
        <f>+VLOOKUP(Tabla9[[#This Row],[Cod. Riesgo]],Tabla_Riesgos[[Número]:[Tipo de Riesgo]],6,FALSE)</f>
        <v xml:space="preserve">Continuidad del negocio </v>
      </c>
      <c r="D2232" s="119" t="s">
        <v>38</v>
      </c>
      <c r="E2232" s="120" t="s">
        <v>726</v>
      </c>
      <c r="F2232" s="121"/>
      <c r="G2232" s="125" t="s">
        <v>781</v>
      </c>
      <c r="H2232" s="472" t="s">
        <v>544</v>
      </c>
      <c r="I2232" s="207"/>
      <c r="J2232" s="207"/>
      <c r="K2232" s="207"/>
      <c r="L2232" s="207"/>
      <c r="M2232" s="207"/>
      <c r="N2232" s="207"/>
      <c r="O2232" s="207"/>
      <c r="P2232" s="123">
        <f t="shared" si="140"/>
        <v>0</v>
      </c>
      <c r="Q2232" s="208" t="str">
        <f t="shared" si="141"/>
        <v>Debil</v>
      </c>
      <c r="R2232" s="207" t="s">
        <v>516</v>
      </c>
      <c r="S2232" s="224" t="str">
        <f t="shared" si="142"/>
        <v>DebilFuerte</v>
      </c>
      <c r="T2232" s="224">
        <f>IFERROR(VLOOKUP(S2232,'Tablas de calculos'!$AU$16:$AV$24,2,FALSE),"")</f>
        <v>7</v>
      </c>
      <c r="U2232" s="208" t="str">
        <f>IFERROR(VLOOKUP(T2232,'Tablas de calculos'!$AV$16:$AY$24,4),"")</f>
        <v>Débil</v>
      </c>
      <c r="V2232" s="207" t="s">
        <v>576</v>
      </c>
      <c r="W2232" s="207" t="s">
        <v>578</v>
      </c>
      <c r="X2232" s="123" t="str">
        <f t="shared" si="143"/>
        <v>DébilNo disminuyeDirectamente</v>
      </c>
      <c r="Y2232" s="208" t="str">
        <f>IFERROR(VLOOKUP(X2232,'Tablas de calculos'!$AZ$4:$BE$11,5,FALSE),"")</f>
        <v/>
      </c>
      <c r="Z2232" s="208" t="str">
        <f>IFERROR(VLOOKUP(X2232,'Tablas de calculos'!$AZ$4:$BE$11,6,FALSE),"")</f>
        <v/>
      </c>
    </row>
    <row r="2233" spans="1:26" ht="30" x14ac:dyDescent="0.25">
      <c r="A2233" s="232" t="s">
        <v>1314</v>
      </c>
      <c r="B2233" s="196">
        <v>135</v>
      </c>
      <c r="C2233" s="205" t="str">
        <f>+VLOOKUP(Tabla9[[#This Row],[Cod. Riesgo]],Tabla_Riesgos[[Número]:[Tipo de Riesgo]],6,FALSE)</f>
        <v xml:space="preserve">Continuidad del negocio </v>
      </c>
      <c r="D2233" s="119" t="s">
        <v>43</v>
      </c>
      <c r="E2233" s="120" t="s">
        <v>730</v>
      </c>
      <c r="F2233" s="121"/>
      <c r="G2233" s="125" t="s">
        <v>782</v>
      </c>
      <c r="H2233" s="472" t="s">
        <v>544</v>
      </c>
      <c r="I2233" s="207"/>
      <c r="J2233" s="207"/>
      <c r="K2233" s="207"/>
      <c r="L2233" s="207"/>
      <c r="M2233" s="207"/>
      <c r="N2233" s="207"/>
      <c r="O2233" s="207"/>
      <c r="P2233" s="123">
        <f t="shared" si="140"/>
        <v>0</v>
      </c>
      <c r="Q2233" s="208" t="str">
        <f t="shared" si="141"/>
        <v>Debil</v>
      </c>
      <c r="R2233" s="207" t="s">
        <v>516</v>
      </c>
      <c r="S2233" s="224" t="str">
        <f t="shared" si="142"/>
        <v>DebilFuerte</v>
      </c>
      <c r="T2233" s="224">
        <f>IFERROR(VLOOKUP(S2233,'Tablas de calculos'!$AU$16:$AV$24,2,FALSE),"")</f>
        <v>7</v>
      </c>
      <c r="U2233" s="208" t="str">
        <f>IFERROR(VLOOKUP(T2233,'Tablas de calculos'!$AV$16:$AY$24,4),"")</f>
        <v>Débil</v>
      </c>
      <c r="V2233" s="207" t="s">
        <v>576</v>
      </c>
      <c r="W2233" s="207" t="s">
        <v>578</v>
      </c>
      <c r="X2233" s="123" t="str">
        <f t="shared" si="143"/>
        <v>DébilNo disminuyeDirectamente</v>
      </c>
      <c r="Y2233" s="208" t="str">
        <f>IFERROR(VLOOKUP(X2233,'Tablas de calculos'!$AZ$4:$BE$11,5,FALSE),"")</f>
        <v/>
      </c>
      <c r="Z2233" s="208" t="str">
        <f>IFERROR(VLOOKUP(X2233,'Tablas de calculos'!$AZ$4:$BE$11,6,FALSE),"")</f>
        <v/>
      </c>
    </row>
    <row r="2234" spans="1:26" ht="30" x14ac:dyDescent="0.25">
      <c r="A2234" s="232" t="s">
        <v>1314</v>
      </c>
      <c r="B2234" s="196">
        <v>135</v>
      </c>
      <c r="C2234" s="205" t="str">
        <f>+VLOOKUP(Tabla9[[#This Row],[Cod. Riesgo]],Tabla_Riesgos[[Número]:[Tipo de Riesgo]],6,FALSE)</f>
        <v xml:space="preserve">Continuidad del negocio </v>
      </c>
      <c r="D2234" s="119" t="s">
        <v>43</v>
      </c>
      <c r="E2234" s="120" t="s">
        <v>730</v>
      </c>
      <c r="F2234" s="121"/>
      <c r="G2234" s="125" t="s">
        <v>783</v>
      </c>
      <c r="H2234" s="472" t="s">
        <v>544</v>
      </c>
      <c r="I2234" s="207"/>
      <c r="J2234" s="207"/>
      <c r="K2234" s="207"/>
      <c r="L2234" s="207"/>
      <c r="M2234" s="207"/>
      <c r="N2234" s="207"/>
      <c r="O2234" s="207"/>
      <c r="P2234" s="123">
        <f t="shared" si="140"/>
        <v>0</v>
      </c>
      <c r="Q2234" s="208" t="str">
        <f t="shared" si="141"/>
        <v>Debil</v>
      </c>
      <c r="R2234" s="207" t="s">
        <v>516</v>
      </c>
      <c r="S2234" s="224" t="str">
        <f t="shared" si="142"/>
        <v>DebilFuerte</v>
      </c>
      <c r="T2234" s="224">
        <f>IFERROR(VLOOKUP(S2234,'Tablas de calculos'!$AU$16:$AV$24,2,FALSE),"")</f>
        <v>7</v>
      </c>
      <c r="U2234" s="208" t="str">
        <f>IFERROR(VLOOKUP(T2234,'Tablas de calculos'!$AV$16:$AY$24,4),"")</f>
        <v>Débil</v>
      </c>
      <c r="V2234" s="207" t="s">
        <v>576</v>
      </c>
      <c r="W2234" s="207" t="s">
        <v>578</v>
      </c>
      <c r="X2234" s="123" t="str">
        <f t="shared" si="143"/>
        <v>DébilNo disminuyeDirectamente</v>
      </c>
      <c r="Y2234" s="208" t="str">
        <f>IFERROR(VLOOKUP(X2234,'Tablas de calculos'!$AZ$4:$BE$11,5,FALSE),"")</f>
        <v/>
      </c>
      <c r="Z2234" s="208" t="str">
        <f>IFERROR(VLOOKUP(X2234,'Tablas de calculos'!$AZ$4:$BE$11,6,FALSE),"")</f>
        <v/>
      </c>
    </row>
    <row r="2235" spans="1:26" ht="30" x14ac:dyDescent="0.25">
      <c r="A2235" s="232" t="s">
        <v>1314</v>
      </c>
      <c r="B2235" s="204">
        <v>136</v>
      </c>
      <c r="C2235" s="205" t="str">
        <f>+VLOOKUP(Tabla9[[#This Row],[Cod. Riesgo]],Tabla_Riesgos[[Número]:[Tipo de Riesgo]],6,FALSE)</f>
        <v xml:space="preserve">Continuidad del negocio </v>
      </c>
      <c r="D2235" s="119" t="s">
        <v>66</v>
      </c>
      <c r="E2235" s="120" t="s">
        <v>774</v>
      </c>
      <c r="F2235" s="121"/>
      <c r="G2235" s="125" t="s">
        <v>784</v>
      </c>
      <c r="H2235" s="472" t="s">
        <v>544</v>
      </c>
      <c r="I2235" s="207"/>
      <c r="J2235" s="207"/>
      <c r="K2235" s="207"/>
      <c r="L2235" s="207"/>
      <c r="M2235" s="207"/>
      <c r="N2235" s="207"/>
      <c r="O2235" s="207"/>
      <c r="P2235" s="123">
        <f t="shared" si="140"/>
        <v>0</v>
      </c>
      <c r="Q2235" s="208" t="str">
        <f t="shared" si="141"/>
        <v>Debil</v>
      </c>
      <c r="R2235" s="207" t="s">
        <v>516</v>
      </c>
      <c r="S2235" s="224" t="str">
        <f t="shared" si="142"/>
        <v>DebilFuerte</v>
      </c>
      <c r="T2235" s="224">
        <f>IFERROR(VLOOKUP(S2235,'Tablas de calculos'!$AU$16:$AV$24,2,FALSE),"")</f>
        <v>7</v>
      </c>
      <c r="U2235" s="208" t="str">
        <f>IFERROR(VLOOKUP(T2235,'Tablas de calculos'!$AV$16:$AY$24,4),"")</f>
        <v>Débil</v>
      </c>
      <c r="V2235" s="207" t="s">
        <v>576</v>
      </c>
      <c r="W2235" s="207" t="s">
        <v>578</v>
      </c>
      <c r="X2235" s="123" t="str">
        <f t="shared" si="143"/>
        <v>DébilNo disminuyeDirectamente</v>
      </c>
      <c r="Y2235" s="208" t="str">
        <f>IFERROR(VLOOKUP(X2235,'Tablas de calculos'!$AZ$4:$BE$11,5,FALSE),"")</f>
        <v/>
      </c>
      <c r="Z2235" s="208" t="str">
        <f>IFERROR(VLOOKUP(X2235,'Tablas de calculos'!$AZ$4:$BE$11,6,FALSE),"")</f>
        <v/>
      </c>
    </row>
    <row r="2236" spans="1:26" ht="30" x14ac:dyDescent="0.25">
      <c r="A2236" s="232" t="s">
        <v>1314</v>
      </c>
      <c r="B2236" s="204">
        <v>136</v>
      </c>
      <c r="C2236" s="205" t="str">
        <f>+VLOOKUP(Tabla9[[#This Row],[Cod. Riesgo]],Tabla_Riesgos[[Número]:[Tipo de Riesgo]],6,FALSE)</f>
        <v xml:space="preserve">Continuidad del negocio </v>
      </c>
      <c r="D2236" s="119" t="s">
        <v>66</v>
      </c>
      <c r="E2236" s="120" t="s">
        <v>774</v>
      </c>
      <c r="F2236" s="121"/>
      <c r="G2236" s="125" t="s">
        <v>785</v>
      </c>
      <c r="H2236" s="472" t="s">
        <v>544</v>
      </c>
      <c r="I2236" s="207"/>
      <c r="J2236" s="207"/>
      <c r="K2236" s="207"/>
      <c r="L2236" s="207"/>
      <c r="M2236" s="207"/>
      <c r="N2236" s="207"/>
      <c r="O2236" s="207"/>
      <c r="P2236" s="123">
        <f t="shared" si="140"/>
        <v>0</v>
      </c>
      <c r="Q2236" s="208" t="str">
        <f t="shared" si="141"/>
        <v>Debil</v>
      </c>
      <c r="R2236" s="207" t="s">
        <v>516</v>
      </c>
      <c r="S2236" s="224" t="str">
        <f t="shared" si="142"/>
        <v>DebilFuerte</v>
      </c>
      <c r="T2236" s="224">
        <f>IFERROR(VLOOKUP(S2236,'Tablas de calculos'!$AU$16:$AV$24,2,FALSE),"")</f>
        <v>7</v>
      </c>
      <c r="U2236" s="208" t="str">
        <f>IFERROR(VLOOKUP(T2236,'Tablas de calculos'!$AV$16:$AY$24,4),"")</f>
        <v>Débil</v>
      </c>
      <c r="V2236" s="207" t="s">
        <v>576</v>
      </c>
      <c r="W2236" s="207" t="s">
        <v>578</v>
      </c>
      <c r="X2236" s="123" t="str">
        <f t="shared" si="143"/>
        <v>DébilNo disminuyeDirectamente</v>
      </c>
      <c r="Y2236" s="208" t="str">
        <f>IFERROR(VLOOKUP(X2236,'Tablas de calculos'!$AZ$4:$BE$11,5,FALSE),"")</f>
        <v/>
      </c>
      <c r="Z2236" s="208" t="str">
        <f>IFERROR(VLOOKUP(X2236,'Tablas de calculos'!$AZ$4:$BE$11,6,FALSE),"")</f>
        <v/>
      </c>
    </row>
    <row r="2237" spans="1:26" ht="30" x14ac:dyDescent="0.25">
      <c r="A2237" s="232" t="s">
        <v>1314</v>
      </c>
      <c r="B2237" s="204">
        <v>136</v>
      </c>
      <c r="C2237" s="205" t="str">
        <f>+VLOOKUP(Tabla9[[#This Row],[Cod. Riesgo]],Tabla_Riesgos[[Número]:[Tipo de Riesgo]],6,FALSE)</f>
        <v xml:space="preserve">Continuidad del negocio </v>
      </c>
      <c r="D2237" s="119" t="s">
        <v>66</v>
      </c>
      <c r="E2237" s="120" t="s">
        <v>774</v>
      </c>
      <c r="F2237" s="121"/>
      <c r="G2237" s="125" t="s">
        <v>786</v>
      </c>
      <c r="H2237" s="472" t="s">
        <v>544</v>
      </c>
      <c r="I2237" s="207"/>
      <c r="J2237" s="207"/>
      <c r="K2237" s="207"/>
      <c r="L2237" s="207"/>
      <c r="M2237" s="207"/>
      <c r="N2237" s="207"/>
      <c r="O2237" s="207"/>
      <c r="P2237" s="123">
        <f t="shared" si="140"/>
        <v>0</v>
      </c>
      <c r="Q2237" s="208" t="str">
        <f t="shared" si="141"/>
        <v>Debil</v>
      </c>
      <c r="R2237" s="207" t="s">
        <v>516</v>
      </c>
      <c r="S2237" s="224" t="str">
        <f t="shared" si="142"/>
        <v>DebilFuerte</v>
      </c>
      <c r="T2237" s="224">
        <f>IFERROR(VLOOKUP(S2237,'Tablas de calculos'!$AU$16:$AV$24,2,FALSE),"")</f>
        <v>7</v>
      </c>
      <c r="U2237" s="208" t="str">
        <f>IFERROR(VLOOKUP(T2237,'Tablas de calculos'!$AV$16:$AY$24,4),"")</f>
        <v>Débil</v>
      </c>
      <c r="V2237" s="207" t="s">
        <v>576</v>
      </c>
      <c r="W2237" s="207" t="s">
        <v>578</v>
      </c>
      <c r="X2237" s="123" t="str">
        <f t="shared" si="143"/>
        <v>DébilNo disminuyeDirectamente</v>
      </c>
      <c r="Y2237" s="208" t="str">
        <f>IFERROR(VLOOKUP(X2237,'Tablas de calculos'!$AZ$4:$BE$11,5,FALSE),"")</f>
        <v/>
      </c>
      <c r="Z2237" s="208" t="str">
        <f>IFERROR(VLOOKUP(X2237,'Tablas de calculos'!$AZ$4:$BE$11,6,FALSE),"")</f>
        <v/>
      </c>
    </row>
    <row r="2238" spans="1:26" ht="30" x14ac:dyDescent="0.25">
      <c r="A2238" s="232" t="s">
        <v>1314</v>
      </c>
      <c r="B2238" s="204">
        <v>136</v>
      </c>
      <c r="C2238" s="205" t="str">
        <f>+VLOOKUP(Tabla9[[#This Row],[Cod. Riesgo]],Tabla_Riesgos[[Número]:[Tipo de Riesgo]],6,FALSE)</f>
        <v xml:space="preserve">Continuidad del negocio </v>
      </c>
      <c r="D2238" s="119" t="s">
        <v>66</v>
      </c>
      <c r="E2238" s="120" t="s">
        <v>774</v>
      </c>
      <c r="F2238" s="121"/>
      <c r="G2238" s="125" t="s">
        <v>787</v>
      </c>
      <c r="H2238" s="472" t="s">
        <v>544</v>
      </c>
      <c r="I2238" s="207"/>
      <c r="J2238" s="207"/>
      <c r="K2238" s="207"/>
      <c r="L2238" s="207"/>
      <c r="M2238" s="207"/>
      <c r="N2238" s="207"/>
      <c r="O2238" s="207"/>
      <c r="P2238" s="123">
        <f t="shared" si="140"/>
        <v>0</v>
      </c>
      <c r="Q2238" s="208" t="str">
        <f t="shared" si="141"/>
        <v>Debil</v>
      </c>
      <c r="R2238" s="207" t="s">
        <v>516</v>
      </c>
      <c r="S2238" s="224" t="str">
        <f t="shared" si="142"/>
        <v>DebilFuerte</v>
      </c>
      <c r="T2238" s="224">
        <f>IFERROR(VLOOKUP(S2238,'Tablas de calculos'!$AU$16:$AV$24,2,FALSE),"")</f>
        <v>7</v>
      </c>
      <c r="U2238" s="208" t="str">
        <f>IFERROR(VLOOKUP(T2238,'Tablas de calculos'!$AV$16:$AY$24,4),"")</f>
        <v>Débil</v>
      </c>
      <c r="V2238" s="207" t="s">
        <v>576</v>
      </c>
      <c r="W2238" s="207" t="s">
        <v>578</v>
      </c>
      <c r="X2238" s="123" t="str">
        <f t="shared" si="143"/>
        <v>DébilNo disminuyeDirectamente</v>
      </c>
      <c r="Y2238" s="208" t="str">
        <f>IFERROR(VLOOKUP(X2238,'Tablas de calculos'!$AZ$4:$BE$11,5,FALSE),"")</f>
        <v/>
      </c>
      <c r="Z2238" s="208" t="str">
        <f>IFERROR(VLOOKUP(X2238,'Tablas de calculos'!$AZ$4:$BE$11,6,FALSE),"")</f>
        <v/>
      </c>
    </row>
    <row r="2239" spans="1:26" ht="30" x14ac:dyDescent="0.25">
      <c r="A2239" s="232" t="s">
        <v>1314</v>
      </c>
      <c r="B2239" s="196">
        <v>137</v>
      </c>
      <c r="C2239" s="205" t="str">
        <f>+VLOOKUP(Tabla9[[#This Row],[Cod. Riesgo]],Tabla_Riesgos[[Número]:[Tipo de Riesgo]],6,FALSE)</f>
        <v xml:space="preserve">Continuidad del negocio </v>
      </c>
      <c r="D2239" s="119" t="s">
        <v>66</v>
      </c>
      <c r="E2239" s="120" t="s">
        <v>736</v>
      </c>
      <c r="F2239" s="121"/>
      <c r="G2239" s="125" t="s">
        <v>788</v>
      </c>
      <c r="H2239" s="472" t="s">
        <v>544</v>
      </c>
      <c r="I2239" s="207"/>
      <c r="J2239" s="207"/>
      <c r="K2239" s="207"/>
      <c r="L2239" s="207"/>
      <c r="M2239" s="207"/>
      <c r="N2239" s="207"/>
      <c r="O2239" s="207"/>
      <c r="P2239" s="123">
        <f t="shared" si="140"/>
        <v>0</v>
      </c>
      <c r="Q2239" s="208" t="str">
        <f t="shared" si="141"/>
        <v>Debil</v>
      </c>
      <c r="R2239" s="207" t="s">
        <v>516</v>
      </c>
      <c r="S2239" s="224" t="str">
        <f t="shared" si="142"/>
        <v>DebilFuerte</v>
      </c>
      <c r="T2239" s="224">
        <f>IFERROR(VLOOKUP(S2239,'Tablas de calculos'!$AU$16:$AV$24,2,FALSE),"")</f>
        <v>7</v>
      </c>
      <c r="U2239" s="208" t="str">
        <f>IFERROR(VLOOKUP(T2239,'Tablas de calculos'!$AV$16:$AY$24,4),"")</f>
        <v>Débil</v>
      </c>
      <c r="V2239" s="207" t="s">
        <v>576</v>
      </c>
      <c r="W2239" s="207" t="s">
        <v>578</v>
      </c>
      <c r="X2239" s="123" t="str">
        <f t="shared" si="143"/>
        <v>DébilNo disminuyeDirectamente</v>
      </c>
      <c r="Y2239" s="208" t="str">
        <f>IFERROR(VLOOKUP(X2239,'Tablas de calculos'!$AZ$4:$BE$11,5,FALSE),"")</f>
        <v/>
      </c>
      <c r="Z2239" s="208" t="str">
        <f>IFERROR(VLOOKUP(X2239,'Tablas de calculos'!$AZ$4:$BE$11,6,FALSE),"")</f>
        <v/>
      </c>
    </row>
    <row r="2240" spans="1:26" ht="30" x14ac:dyDescent="0.25">
      <c r="A2240" s="232" t="s">
        <v>1314</v>
      </c>
      <c r="B2240" s="205">
        <v>138</v>
      </c>
      <c r="C2240" s="205" t="str">
        <f>+VLOOKUP(Tabla9[[#This Row],[Cod. Riesgo]],Tabla_Riesgos[[Número]:[Tipo de Riesgo]],6,FALSE)</f>
        <v xml:space="preserve">Continuidad del negocio </v>
      </c>
      <c r="D2240" s="199" t="s">
        <v>66</v>
      </c>
      <c r="E2240" s="200" t="s">
        <v>738</v>
      </c>
      <c r="F2240" s="121"/>
      <c r="G2240" s="125" t="s">
        <v>789</v>
      </c>
      <c r="H2240" s="472" t="s">
        <v>544</v>
      </c>
      <c r="I2240" s="207"/>
      <c r="J2240" s="207"/>
      <c r="K2240" s="207"/>
      <c r="L2240" s="207"/>
      <c r="M2240" s="207"/>
      <c r="N2240" s="207"/>
      <c r="O2240" s="207"/>
      <c r="P2240" s="123">
        <f t="shared" si="140"/>
        <v>0</v>
      </c>
      <c r="Q2240" s="208" t="str">
        <f t="shared" si="141"/>
        <v>Debil</v>
      </c>
      <c r="R2240" s="207" t="s">
        <v>516</v>
      </c>
      <c r="S2240" s="224" t="str">
        <f t="shared" si="142"/>
        <v>DebilFuerte</v>
      </c>
      <c r="T2240" s="224">
        <f>IFERROR(VLOOKUP(S2240,'Tablas de calculos'!$AU$16:$AV$24,2,FALSE),"")</f>
        <v>7</v>
      </c>
      <c r="U2240" s="208" t="str">
        <f>IFERROR(VLOOKUP(T2240,'Tablas de calculos'!$AV$16:$AY$24,4),"")</f>
        <v>Débil</v>
      </c>
      <c r="V2240" s="207" t="s">
        <v>576</v>
      </c>
      <c r="W2240" s="207" t="s">
        <v>578</v>
      </c>
      <c r="X2240" s="123" t="str">
        <f t="shared" si="143"/>
        <v>DébilNo disminuyeDirectamente</v>
      </c>
      <c r="Y2240" s="208" t="str">
        <f>IFERROR(VLOOKUP(X2240,'Tablas de calculos'!$AZ$4:$BE$11,5,FALSE),"")</f>
        <v/>
      </c>
      <c r="Z2240" s="208" t="str">
        <f>IFERROR(VLOOKUP(X2240,'Tablas de calculos'!$AZ$4:$BE$11,6,FALSE),"")</f>
        <v/>
      </c>
    </row>
    <row r="2241" spans="1:26" ht="60" x14ac:dyDescent="0.25">
      <c r="A2241" s="232" t="s">
        <v>109</v>
      </c>
      <c r="B2241" s="61">
        <v>1</v>
      </c>
      <c r="C2241" s="205" t="str">
        <f>+VLOOKUP(Tabla9[[#This Row],[Cod. Riesgo]],Tabla_Riesgos[[Número]:[Tipo de Riesgo]],6,FALSE)</f>
        <v>Corrupción</v>
      </c>
      <c r="D2241" s="119" t="s">
        <v>12</v>
      </c>
      <c r="E2241" s="120" t="s">
        <v>386</v>
      </c>
      <c r="F2241" s="121"/>
      <c r="G2241" s="125" t="s">
        <v>173</v>
      </c>
      <c r="H2241" s="472"/>
      <c r="I2241" s="207"/>
      <c r="J2241" s="207"/>
      <c r="K2241" s="207"/>
      <c r="L2241" s="207"/>
      <c r="M2241" s="207"/>
      <c r="N2241" s="207"/>
      <c r="O2241" s="207"/>
      <c r="P2241" s="123">
        <f t="shared" si="140"/>
        <v>0</v>
      </c>
      <c r="Q2241" s="208" t="str">
        <f t="shared" si="141"/>
        <v>Debil</v>
      </c>
      <c r="R2241" s="207" t="s">
        <v>371</v>
      </c>
      <c r="S2241" s="224" t="str">
        <f t="shared" si="142"/>
        <v>DebilModerado</v>
      </c>
      <c r="T2241" s="224">
        <f>IFERROR(VLOOKUP(S2241,'Tablas de calculos'!$AU$16:$AV$24,2,FALSE),"")</f>
        <v>8</v>
      </c>
      <c r="U2241" s="208" t="str">
        <f>IFERROR(VLOOKUP(T2241,'Tablas de calculos'!$AV$16:$AY$24,4),"")</f>
        <v>Débil</v>
      </c>
      <c r="V2241" s="207" t="s">
        <v>578</v>
      </c>
      <c r="W2241" s="207" t="s">
        <v>575</v>
      </c>
      <c r="X2241" s="123" t="str">
        <f t="shared" si="143"/>
        <v>DébilDirectamenteIndirectamente</v>
      </c>
      <c r="Y2241" s="208" t="str">
        <f>IFERROR(VLOOKUP(X2241,'Tablas de calculos'!$AZ$4:$BE$11,5,FALSE),"")</f>
        <v/>
      </c>
      <c r="Z2241" s="208" t="str">
        <f>IFERROR(VLOOKUP(X2241,'Tablas de calculos'!$AZ$4:$BE$11,6,FALSE),"")</f>
        <v/>
      </c>
    </row>
    <row r="2242" spans="1:26" ht="60" x14ac:dyDescent="0.25">
      <c r="A2242" s="232" t="s">
        <v>109</v>
      </c>
      <c r="B2242" s="61">
        <v>1</v>
      </c>
      <c r="C2242" s="205" t="str">
        <f>+VLOOKUP(Tabla9[[#This Row],[Cod. Riesgo]],Tabla_Riesgos[[Número]:[Tipo de Riesgo]],6,FALSE)</f>
        <v>Corrupción</v>
      </c>
      <c r="D2242" s="119" t="s">
        <v>12</v>
      </c>
      <c r="E2242" s="120" t="s">
        <v>386</v>
      </c>
      <c r="F2242" s="121"/>
      <c r="G2242" s="125" t="s">
        <v>174</v>
      </c>
      <c r="H2242" s="472"/>
      <c r="I2242" s="207"/>
      <c r="J2242" s="207"/>
      <c r="K2242" s="207"/>
      <c r="L2242" s="207"/>
      <c r="M2242" s="207"/>
      <c r="N2242" s="207"/>
      <c r="O2242" s="207"/>
      <c r="P2242" s="123">
        <f t="shared" si="140"/>
        <v>0</v>
      </c>
      <c r="Q2242" s="208" t="str">
        <f t="shared" si="141"/>
        <v>Debil</v>
      </c>
      <c r="R2242" s="207" t="s">
        <v>516</v>
      </c>
      <c r="S2242" s="224" t="str">
        <f t="shared" si="142"/>
        <v>DebilFuerte</v>
      </c>
      <c r="T2242" s="224">
        <f>IFERROR(VLOOKUP(S2242,'Tablas de calculos'!$AU$16:$AV$24,2,FALSE),"")</f>
        <v>7</v>
      </c>
      <c r="U2242" s="208" t="str">
        <f>IFERROR(VLOOKUP(T2242,'Tablas de calculos'!$AV$16:$AY$24,4),"")</f>
        <v>Débil</v>
      </c>
      <c r="V2242" s="207" t="s">
        <v>578</v>
      </c>
      <c r="W2242" s="207" t="s">
        <v>575</v>
      </c>
      <c r="X2242" s="123" t="str">
        <f t="shared" si="143"/>
        <v>DébilDirectamenteIndirectamente</v>
      </c>
      <c r="Y2242" s="208" t="str">
        <f>IFERROR(VLOOKUP(X2242,'Tablas de calculos'!$AZ$4:$BE$11,5,FALSE),"")</f>
        <v/>
      </c>
      <c r="Z2242" s="208" t="str">
        <f>IFERROR(VLOOKUP(X2242,'Tablas de calculos'!$AZ$4:$BE$11,6,FALSE),"")</f>
        <v/>
      </c>
    </row>
    <row r="2243" spans="1:26" ht="60" x14ac:dyDescent="0.25">
      <c r="A2243" s="232" t="s">
        <v>109</v>
      </c>
      <c r="B2243" s="61">
        <v>1</v>
      </c>
      <c r="C2243" s="205" t="str">
        <f>+VLOOKUP(Tabla9[[#This Row],[Cod. Riesgo]],Tabla_Riesgos[[Número]:[Tipo de Riesgo]],6,FALSE)</f>
        <v>Corrupción</v>
      </c>
      <c r="D2243" s="119" t="s">
        <v>12</v>
      </c>
      <c r="E2243" s="120" t="s">
        <v>386</v>
      </c>
      <c r="F2243" s="121"/>
      <c r="G2243" s="125" t="s">
        <v>175</v>
      </c>
      <c r="H2243" s="472"/>
      <c r="I2243" s="207"/>
      <c r="J2243" s="207"/>
      <c r="K2243" s="207"/>
      <c r="L2243" s="207"/>
      <c r="M2243" s="207"/>
      <c r="N2243" s="207"/>
      <c r="O2243" s="207"/>
      <c r="P2243" s="123">
        <f t="shared" si="140"/>
        <v>0</v>
      </c>
      <c r="Q2243" s="208" t="str">
        <f t="shared" si="141"/>
        <v>Debil</v>
      </c>
      <c r="R2243" s="207" t="s">
        <v>371</v>
      </c>
      <c r="S2243" s="224" t="str">
        <f t="shared" si="142"/>
        <v>DebilModerado</v>
      </c>
      <c r="T2243" s="224">
        <f>IFERROR(VLOOKUP(S2243,'Tablas de calculos'!$AU$16:$AV$24,2,FALSE),"")</f>
        <v>8</v>
      </c>
      <c r="U2243" s="208" t="str">
        <f>IFERROR(VLOOKUP(T2243,'Tablas de calculos'!$AV$16:$AY$24,4),"")</f>
        <v>Débil</v>
      </c>
      <c r="V2243" s="207" t="s">
        <v>576</v>
      </c>
      <c r="W2243" s="207" t="s">
        <v>578</v>
      </c>
      <c r="X2243" s="123" t="str">
        <f t="shared" si="143"/>
        <v>DébilNo disminuyeDirectamente</v>
      </c>
      <c r="Y2243" s="208" t="str">
        <f>IFERROR(VLOOKUP(X2243,'Tablas de calculos'!$AZ$4:$BE$11,5,FALSE),"")</f>
        <v/>
      </c>
      <c r="Z2243" s="208" t="str">
        <f>IFERROR(VLOOKUP(X2243,'Tablas de calculos'!$AZ$4:$BE$11,6,FALSE),"")</f>
        <v/>
      </c>
    </row>
    <row r="2244" spans="1:26" ht="60" x14ac:dyDescent="0.25">
      <c r="A2244" s="232" t="s">
        <v>109</v>
      </c>
      <c r="B2244" s="61">
        <v>1</v>
      </c>
      <c r="C2244" s="205" t="str">
        <f>+VLOOKUP(Tabla9[[#This Row],[Cod. Riesgo]],Tabla_Riesgos[[Número]:[Tipo de Riesgo]],6,FALSE)</f>
        <v>Corrupción</v>
      </c>
      <c r="D2244" s="119" t="s">
        <v>12</v>
      </c>
      <c r="E2244" s="120" t="s">
        <v>386</v>
      </c>
      <c r="F2244" s="121"/>
      <c r="G2244" s="125" t="s">
        <v>176</v>
      </c>
      <c r="H2244" s="472"/>
      <c r="I2244" s="207"/>
      <c r="J2244" s="207"/>
      <c r="K2244" s="207"/>
      <c r="L2244" s="207"/>
      <c r="M2244" s="207"/>
      <c r="N2244" s="207"/>
      <c r="O2244" s="207"/>
      <c r="P2244" s="123">
        <f t="shared" si="140"/>
        <v>0</v>
      </c>
      <c r="Q2244" s="208" t="str">
        <f t="shared" si="141"/>
        <v>Debil</v>
      </c>
      <c r="R2244" s="207" t="s">
        <v>516</v>
      </c>
      <c r="S2244" s="224" t="str">
        <f t="shared" si="142"/>
        <v>DebilFuerte</v>
      </c>
      <c r="T2244" s="224">
        <f>IFERROR(VLOOKUP(S2244,'Tablas de calculos'!$AU$16:$AV$24,2,FALSE),"")</f>
        <v>7</v>
      </c>
      <c r="U2244" s="208" t="str">
        <f>IFERROR(VLOOKUP(T2244,'Tablas de calculos'!$AV$16:$AY$24,4),"")</f>
        <v>Débil</v>
      </c>
      <c r="V2244" s="207" t="s">
        <v>576</v>
      </c>
      <c r="W2244" s="207" t="s">
        <v>578</v>
      </c>
      <c r="X2244" s="123" t="str">
        <f t="shared" si="143"/>
        <v>DébilNo disminuyeDirectamente</v>
      </c>
      <c r="Y2244" s="208" t="str">
        <f>IFERROR(VLOOKUP(X2244,'Tablas de calculos'!$AZ$4:$BE$11,5,FALSE),"")</f>
        <v/>
      </c>
      <c r="Z2244" s="208" t="str">
        <f>IFERROR(VLOOKUP(X2244,'Tablas de calculos'!$AZ$4:$BE$11,6,FALSE),"")</f>
        <v/>
      </c>
    </row>
    <row r="2245" spans="1:26" ht="60" x14ac:dyDescent="0.25">
      <c r="A2245" s="232" t="s">
        <v>109</v>
      </c>
      <c r="B2245" s="61">
        <v>1</v>
      </c>
      <c r="C2245" s="205" t="str">
        <f>+VLOOKUP(Tabla9[[#This Row],[Cod. Riesgo]],Tabla_Riesgos[[Número]:[Tipo de Riesgo]],6,FALSE)</f>
        <v>Corrupción</v>
      </c>
      <c r="D2245" s="119" t="s">
        <v>12</v>
      </c>
      <c r="E2245" s="120" t="s">
        <v>386</v>
      </c>
      <c r="F2245" s="121"/>
      <c r="G2245" s="125" t="s">
        <v>177</v>
      </c>
      <c r="H2245" s="472"/>
      <c r="I2245" s="207"/>
      <c r="J2245" s="207"/>
      <c r="K2245" s="207"/>
      <c r="L2245" s="207"/>
      <c r="M2245" s="207"/>
      <c r="N2245" s="207"/>
      <c r="O2245" s="207"/>
      <c r="P2245" s="123">
        <f t="shared" ref="P2245:P2308" si="144">IFERROR(IF(I2245="Asignado",15,0)+IF(J2245="Adecuado",15,0)+IF(K2245="Oportuna",15,0)+IF(L2245="Prevenir",15,0)+IF(L2245="Detectar",10,0)+IF(M2245="Confiable",15,0)+IF(N2245="Se investigan y resuelven oportunamente",15,0)+IF(O2245="Completa",10,0)+IF(O2245="Incompleta",5,0),"")</f>
        <v>0</v>
      </c>
      <c r="Q2245" s="208" t="str">
        <f t="shared" ref="Q2245:Q2308" si="145">IF(P2245&lt;86,"Debil",IF(P2245&lt;96,"Moderado","Fuerte"))</f>
        <v>Debil</v>
      </c>
      <c r="R2245" s="207" t="s">
        <v>516</v>
      </c>
      <c r="S2245" s="224" t="str">
        <f t="shared" ref="S2245:S2308" si="146">_xlfn.CONCAT(Q2245,R2245)</f>
        <v>DebilFuerte</v>
      </c>
      <c r="T2245" s="224">
        <f>IFERROR(VLOOKUP(S2245,'Tablas de calculos'!$AU$16:$AV$24,2,FALSE),"")</f>
        <v>7</v>
      </c>
      <c r="U2245" s="208" t="str">
        <f>IFERROR(VLOOKUP(T2245,'Tablas de calculos'!$AV$16:$AY$24,4),"")</f>
        <v>Débil</v>
      </c>
      <c r="V2245" s="207" t="s">
        <v>578</v>
      </c>
      <c r="W2245" s="207" t="s">
        <v>575</v>
      </c>
      <c r="X2245" s="123" t="str">
        <f t="shared" ref="X2245:X2308" si="147">CONCATENATE(U2245,V2245,W2245)</f>
        <v>DébilDirectamenteIndirectamente</v>
      </c>
      <c r="Y2245" s="208" t="str">
        <f>IFERROR(VLOOKUP(X2245,'Tablas de calculos'!$AZ$4:$BE$11,5,FALSE),"")</f>
        <v/>
      </c>
      <c r="Z2245" s="208" t="str">
        <f>IFERROR(VLOOKUP(X2245,'Tablas de calculos'!$AZ$4:$BE$11,6,FALSE),"")</f>
        <v/>
      </c>
    </row>
    <row r="2246" spans="1:26" ht="60" x14ac:dyDescent="0.25">
      <c r="A2246" s="232" t="s">
        <v>109</v>
      </c>
      <c r="B2246" s="61">
        <v>1</v>
      </c>
      <c r="C2246" s="205" t="str">
        <f>+VLOOKUP(Tabla9[[#This Row],[Cod. Riesgo]],Tabla_Riesgos[[Número]:[Tipo de Riesgo]],6,FALSE)</f>
        <v>Corrupción</v>
      </c>
      <c r="D2246" s="119" t="s">
        <v>12</v>
      </c>
      <c r="E2246" s="120" t="s">
        <v>386</v>
      </c>
      <c r="F2246" s="121"/>
      <c r="G2246" s="125" t="s">
        <v>178</v>
      </c>
      <c r="H2246" s="472"/>
      <c r="I2246" s="207"/>
      <c r="J2246" s="207"/>
      <c r="K2246" s="207"/>
      <c r="L2246" s="207"/>
      <c r="M2246" s="207"/>
      <c r="N2246" s="207"/>
      <c r="O2246" s="207"/>
      <c r="P2246" s="123">
        <f t="shared" si="144"/>
        <v>0</v>
      </c>
      <c r="Q2246" s="208" t="str">
        <f t="shared" si="145"/>
        <v>Debil</v>
      </c>
      <c r="R2246" s="207" t="s">
        <v>516</v>
      </c>
      <c r="S2246" s="224" t="str">
        <f t="shared" si="146"/>
        <v>DebilFuerte</v>
      </c>
      <c r="T2246" s="224">
        <f>IFERROR(VLOOKUP(S2246,'Tablas de calculos'!$AU$16:$AV$24,2,FALSE),"")</f>
        <v>7</v>
      </c>
      <c r="U2246" s="208" t="str">
        <f>IFERROR(VLOOKUP(T2246,'Tablas de calculos'!$AV$16:$AY$24,4),"")</f>
        <v>Débil</v>
      </c>
      <c r="V2246" s="207" t="s">
        <v>576</v>
      </c>
      <c r="W2246" s="207" t="s">
        <v>578</v>
      </c>
      <c r="X2246" s="123" t="str">
        <f t="shared" si="147"/>
        <v>DébilNo disminuyeDirectamente</v>
      </c>
      <c r="Y2246" s="208" t="str">
        <f>IFERROR(VLOOKUP(X2246,'Tablas de calculos'!$AZ$4:$BE$11,5,FALSE),"")</f>
        <v/>
      </c>
      <c r="Z2246" s="208" t="str">
        <f>IFERROR(VLOOKUP(X2246,'Tablas de calculos'!$AZ$4:$BE$11,6,FALSE),"")</f>
        <v/>
      </c>
    </row>
    <row r="2247" spans="1:26" ht="75" x14ac:dyDescent="0.25">
      <c r="A2247" s="232" t="s">
        <v>109</v>
      </c>
      <c r="B2247" s="61">
        <v>3</v>
      </c>
      <c r="C2247" s="205" t="str">
        <f>+VLOOKUP(Tabla9[[#This Row],[Cod. Riesgo]],Tabla_Riesgos[[Número]:[Tipo de Riesgo]],6,FALSE)</f>
        <v>Corrupción</v>
      </c>
      <c r="D2247" s="119" t="s">
        <v>12</v>
      </c>
      <c r="E2247" s="120" t="s">
        <v>390</v>
      </c>
      <c r="F2247" s="121"/>
      <c r="G2247" s="125" t="s">
        <v>177</v>
      </c>
      <c r="H2247" s="472"/>
      <c r="I2247" s="207"/>
      <c r="J2247" s="207"/>
      <c r="K2247" s="207"/>
      <c r="L2247" s="207"/>
      <c r="M2247" s="207"/>
      <c r="N2247" s="207"/>
      <c r="O2247" s="207"/>
      <c r="P2247" s="123">
        <f t="shared" si="144"/>
        <v>0</v>
      </c>
      <c r="Q2247" s="208" t="str">
        <f t="shared" si="145"/>
        <v>Debil</v>
      </c>
      <c r="R2247" s="207" t="s">
        <v>516</v>
      </c>
      <c r="S2247" s="224" t="str">
        <f t="shared" si="146"/>
        <v>DebilFuerte</v>
      </c>
      <c r="T2247" s="224">
        <f>IFERROR(VLOOKUP(S2247,'Tablas de calculos'!$AU$16:$AV$24,2,FALSE),"")</f>
        <v>7</v>
      </c>
      <c r="U2247" s="208" t="str">
        <f>IFERROR(VLOOKUP(T2247,'Tablas de calculos'!$AV$16:$AY$24,4),"")</f>
        <v>Débil</v>
      </c>
      <c r="V2247" s="207" t="s">
        <v>576</v>
      </c>
      <c r="W2247" s="207" t="s">
        <v>578</v>
      </c>
      <c r="X2247" s="123" t="str">
        <f t="shared" si="147"/>
        <v>DébilNo disminuyeDirectamente</v>
      </c>
      <c r="Y2247" s="208" t="str">
        <f>IFERROR(VLOOKUP(X2247,'Tablas de calculos'!$AZ$4:$BE$11,5,FALSE),"")</f>
        <v/>
      </c>
      <c r="Z2247" s="208" t="str">
        <f>IFERROR(VLOOKUP(X2247,'Tablas de calculos'!$AZ$4:$BE$11,6,FALSE),"")</f>
        <v/>
      </c>
    </row>
    <row r="2248" spans="1:26" ht="75" x14ac:dyDescent="0.25">
      <c r="A2248" s="232" t="s">
        <v>109</v>
      </c>
      <c r="B2248" s="61">
        <v>3</v>
      </c>
      <c r="C2248" s="205" t="str">
        <f>+VLOOKUP(Tabla9[[#This Row],[Cod. Riesgo]],Tabla_Riesgos[[Número]:[Tipo de Riesgo]],6,FALSE)</f>
        <v>Corrupción</v>
      </c>
      <c r="D2248" s="119" t="s">
        <v>12</v>
      </c>
      <c r="E2248" s="120" t="s">
        <v>390</v>
      </c>
      <c r="F2248" s="121"/>
      <c r="G2248" s="125" t="s">
        <v>178</v>
      </c>
      <c r="H2248" s="472"/>
      <c r="I2248" s="207"/>
      <c r="J2248" s="207"/>
      <c r="K2248" s="207"/>
      <c r="L2248" s="207"/>
      <c r="M2248" s="207"/>
      <c r="N2248" s="207"/>
      <c r="O2248" s="207"/>
      <c r="P2248" s="123">
        <f t="shared" si="144"/>
        <v>0</v>
      </c>
      <c r="Q2248" s="208" t="str">
        <f t="shared" si="145"/>
        <v>Debil</v>
      </c>
      <c r="R2248" s="207" t="s">
        <v>516</v>
      </c>
      <c r="S2248" s="224" t="str">
        <f t="shared" si="146"/>
        <v>DebilFuerte</v>
      </c>
      <c r="T2248" s="224">
        <f>IFERROR(VLOOKUP(S2248,'Tablas de calculos'!$AU$16:$AV$24,2,FALSE),"")</f>
        <v>7</v>
      </c>
      <c r="U2248" s="208" t="str">
        <f>IFERROR(VLOOKUP(T2248,'Tablas de calculos'!$AV$16:$AY$24,4),"")</f>
        <v>Débil</v>
      </c>
      <c r="V2248" s="207" t="s">
        <v>576</v>
      </c>
      <c r="W2248" s="207" t="s">
        <v>578</v>
      </c>
      <c r="X2248" s="123" t="str">
        <f t="shared" si="147"/>
        <v>DébilNo disminuyeDirectamente</v>
      </c>
      <c r="Y2248" s="208" t="str">
        <f>IFERROR(VLOOKUP(X2248,'Tablas de calculos'!$AZ$4:$BE$11,5,FALSE),"")</f>
        <v/>
      </c>
      <c r="Z2248" s="208" t="str">
        <f>IFERROR(VLOOKUP(X2248,'Tablas de calculos'!$AZ$4:$BE$11,6,FALSE),"")</f>
        <v/>
      </c>
    </row>
    <row r="2249" spans="1:26" ht="75" x14ac:dyDescent="0.25">
      <c r="A2249" s="232" t="s">
        <v>109</v>
      </c>
      <c r="B2249" s="61">
        <v>3</v>
      </c>
      <c r="C2249" s="205" t="str">
        <f>+VLOOKUP(Tabla9[[#This Row],[Cod. Riesgo]],Tabla_Riesgos[[Número]:[Tipo de Riesgo]],6,FALSE)</f>
        <v>Corrupción</v>
      </c>
      <c r="D2249" s="119" t="s">
        <v>12</v>
      </c>
      <c r="E2249" s="120" t="s">
        <v>390</v>
      </c>
      <c r="F2249" s="121"/>
      <c r="G2249" s="125" t="s">
        <v>179</v>
      </c>
      <c r="H2249" s="472"/>
      <c r="I2249" s="207"/>
      <c r="J2249" s="207"/>
      <c r="K2249" s="207"/>
      <c r="L2249" s="207"/>
      <c r="M2249" s="207"/>
      <c r="N2249" s="207"/>
      <c r="O2249" s="207"/>
      <c r="P2249" s="123">
        <f t="shared" si="144"/>
        <v>0</v>
      </c>
      <c r="Q2249" s="208" t="str">
        <f t="shared" si="145"/>
        <v>Debil</v>
      </c>
      <c r="R2249" s="207" t="s">
        <v>516</v>
      </c>
      <c r="S2249" s="224" t="str">
        <f t="shared" si="146"/>
        <v>DebilFuerte</v>
      </c>
      <c r="T2249" s="224">
        <f>IFERROR(VLOOKUP(S2249,'Tablas de calculos'!$AU$16:$AV$24,2,FALSE),"")</f>
        <v>7</v>
      </c>
      <c r="U2249" s="208" t="str">
        <f>IFERROR(VLOOKUP(T2249,'Tablas de calculos'!$AV$16:$AY$24,4),"")</f>
        <v>Débil</v>
      </c>
      <c r="V2249" s="207" t="s">
        <v>578</v>
      </c>
      <c r="W2249" s="207" t="s">
        <v>578</v>
      </c>
      <c r="X2249" s="123" t="str">
        <f t="shared" si="147"/>
        <v>DébilDirectamenteDirectamente</v>
      </c>
      <c r="Y2249" s="208" t="str">
        <f>IFERROR(VLOOKUP(X2249,'Tablas de calculos'!$AZ$4:$BE$11,5,FALSE),"")</f>
        <v/>
      </c>
      <c r="Z2249" s="208" t="str">
        <f>IFERROR(VLOOKUP(X2249,'Tablas de calculos'!$AZ$4:$BE$11,6,FALSE),"")</f>
        <v/>
      </c>
    </row>
    <row r="2250" spans="1:26" ht="75" x14ac:dyDescent="0.25">
      <c r="A2250" s="232" t="s">
        <v>109</v>
      </c>
      <c r="B2250" s="61">
        <v>3</v>
      </c>
      <c r="C2250" s="205" t="str">
        <f>+VLOOKUP(Tabla9[[#This Row],[Cod. Riesgo]],Tabla_Riesgos[[Número]:[Tipo de Riesgo]],6,FALSE)</f>
        <v>Corrupción</v>
      </c>
      <c r="D2250" s="119" t="s">
        <v>12</v>
      </c>
      <c r="E2250" s="120" t="s">
        <v>390</v>
      </c>
      <c r="F2250" s="121"/>
      <c r="G2250" s="125" t="s">
        <v>180</v>
      </c>
      <c r="H2250" s="472"/>
      <c r="I2250" s="207"/>
      <c r="J2250" s="207"/>
      <c r="K2250" s="207"/>
      <c r="L2250" s="207"/>
      <c r="M2250" s="207"/>
      <c r="N2250" s="207"/>
      <c r="O2250" s="207"/>
      <c r="P2250" s="123">
        <f t="shared" si="144"/>
        <v>0</v>
      </c>
      <c r="Q2250" s="208" t="str">
        <f t="shared" si="145"/>
        <v>Debil</v>
      </c>
      <c r="R2250" s="207" t="s">
        <v>516</v>
      </c>
      <c r="S2250" s="224" t="str">
        <f t="shared" si="146"/>
        <v>DebilFuerte</v>
      </c>
      <c r="T2250" s="224">
        <f>IFERROR(VLOOKUP(S2250,'Tablas de calculos'!$AU$16:$AV$24,2,FALSE),"")</f>
        <v>7</v>
      </c>
      <c r="U2250" s="208" t="str">
        <f>IFERROR(VLOOKUP(T2250,'Tablas de calculos'!$AV$16:$AY$24,4),"")</f>
        <v>Débil</v>
      </c>
      <c r="V2250" s="207" t="s">
        <v>578</v>
      </c>
      <c r="W2250" s="207" t="s">
        <v>578</v>
      </c>
      <c r="X2250" s="123" t="str">
        <f t="shared" si="147"/>
        <v>DébilDirectamenteDirectamente</v>
      </c>
      <c r="Y2250" s="208" t="str">
        <f>IFERROR(VLOOKUP(X2250,'Tablas de calculos'!$AZ$4:$BE$11,5,FALSE),"")</f>
        <v/>
      </c>
      <c r="Z2250" s="208" t="str">
        <f>IFERROR(VLOOKUP(X2250,'Tablas de calculos'!$AZ$4:$BE$11,6,FALSE),"")</f>
        <v/>
      </c>
    </row>
    <row r="2251" spans="1:26" ht="90" x14ac:dyDescent="0.25">
      <c r="A2251" s="232" t="s">
        <v>109</v>
      </c>
      <c r="B2251" s="61">
        <v>4</v>
      </c>
      <c r="C2251" s="205" t="str">
        <f>+VLOOKUP(Tabla9[[#This Row],[Cod. Riesgo]],Tabla_Riesgos[[Número]:[Tipo de Riesgo]],6,FALSE)</f>
        <v>Corrupción</v>
      </c>
      <c r="D2251" s="119" t="s">
        <v>12</v>
      </c>
      <c r="E2251" s="120" t="s">
        <v>622</v>
      </c>
      <c r="F2251" s="121"/>
      <c r="G2251" s="125" t="s">
        <v>181</v>
      </c>
      <c r="H2251" s="472"/>
      <c r="I2251" s="207"/>
      <c r="J2251" s="207"/>
      <c r="K2251" s="207"/>
      <c r="L2251" s="207"/>
      <c r="M2251" s="207"/>
      <c r="N2251" s="207"/>
      <c r="O2251" s="207"/>
      <c r="P2251" s="123">
        <f t="shared" si="144"/>
        <v>0</v>
      </c>
      <c r="Q2251" s="208" t="str">
        <f t="shared" si="145"/>
        <v>Debil</v>
      </c>
      <c r="R2251" s="207" t="s">
        <v>516</v>
      </c>
      <c r="S2251" s="224" t="str">
        <f t="shared" si="146"/>
        <v>DebilFuerte</v>
      </c>
      <c r="T2251" s="224">
        <f>IFERROR(VLOOKUP(S2251,'Tablas de calculos'!$AU$16:$AV$24,2,FALSE),"")</f>
        <v>7</v>
      </c>
      <c r="U2251" s="208" t="str">
        <f>IFERROR(VLOOKUP(T2251,'Tablas de calculos'!$AV$16:$AY$24,4),"")</f>
        <v>Débil</v>
      </c>
      <c r="V2251" s="207" t="s">
        <v>578</v>
      </c>
      <c r="W2251" s="207" t="s">
        <v>578</v>
      </c>
      <c r="X2251" s="123" t="str">
        <f t="shared" si="147"/>
        <v>DébilDirectamenteDirectamente</v>
      </c>
      <c r="Y2251" s="208" t="str">
        <f>IFERROR(VLOOKUP(X2251,'Tablas de calculos'!$AZ$4:$BE$11,5,FALSE),"")</f>
        <v/>
      </c>
      <c r="Z2251" s="208" t="str">
        <f>IFERROR(VLOOKUP(X2251,'Tablas de calculos'!$AZ$4:$BE$11,6,FALSE),"")</f>
        <v/>
      </c>
    </row>
    <row r="2252" spans="1:26" ht="90" x14ac:dyDescent="0.25">
      <c r="A2252" s="232" t="s">
        <v>109</v>
      </c>
      <c r="B2252" s="61">
        <v>4</v>
      </c>
      <c r="C2252" s="205" t="str">
        <f>+VLOOKUP(Tabla9[[#This Row],[Cod. Riesgo]],Tabla_Riesgos[[Número]:[Tipo de Riesgo]],6,FALSE)</f>
        <v>Corrupción</v>
      </c>
      <c r="D2252" s="119" t="s">
        <v>12</v>
      </c>
      <c r="E2252" s="120" t="s">
        <v>622</v>
      </c>
      <c r="F2252" s="121"/>
      <c r="G2252" s="125" t="s">
        <v>182</v>
      </c>
      <c r="H2252" s="472"/>
      <c r="I2252" s="207"/>
      <c r="J2252" s="207"/>
      <c r="K2252" s="207"/>
      <c r="L2252" s="207"/>
      <c r="M2252" s="207"/>
      <c r="N2252" s="207"/>
      <c r="O2252" s="207"/>
      <c r="P2252" s="123">
        <f t="shared" si="144"/>
        <v>0</v>
      </c>
      <c r="Q2252" s="208" t="str">
        <f t="shared" si="145"/>
        <v>Debil</v>
      </c>
      <c r="R2252" s="207" t="s">
        <v>516</v>
      </c>
      <c r="S2252" s="224" t="str">
        <f t="shared" si="146"/>
        <v>DebilFuerte</v>
      </c>
      <c r="T2252" s="224">
        <f>IFERROR(VLOOKUP(S2252,'Tablas de calculos'!$AU$16:$AV$24,2,FALSE),"")</f>
        <v>7</v>
      </c>
      <c r="U2252" s="208" t="str">
        <f>IFERROR(VLOOKUP(T2252,'Tablas de calculos'!$AV$16:$AY$24,4),"")</f>
        <v>Débil</v>
      </c>
      <c r="V2252" s="207" t="s">
        <v>576</v>
      </c>
      <c r="W2252" s="207" t="s">
        <v>578</v>
      </c>
      <c r="X2252" s="123" t="str">
        <f t="shared" si="147"/>
        <v>DébilNo disminuyeDirectamente</v>
      </c>
      <c r="Y2252" s="208" t="str">
        <f>IFERROR(VLOOKUP(X2252,'Tablas de calculos'!$AZ$4:$BE$11,5,FALSE),"")</f>
        <v/>
      </c>
      <c r="Z2252" s="208" t="str">
        <f>IFERROR(VLOOKUP(X2252,'Tablas de calculos'!$AZ$4:$BE$11,6,FALSE),"")</f>
        <v/>
      </c>
    </row>
    <row r="2253" spans="1:26" ht="90" x14ac:dyDescent="0.25">
      <c r="A2253" s="232" t="s">
        <v>109</v>
      </c>
      <c r="B2253" s="61">
        <v>4</v>
      </c>
      <c r="C2253" s="205" t="str">
        <f>+VLOOKUP(Tabla9[[#This Row],[Cod. Riesgo]],Tabla_Riesgos[[Número]:[Tipo de Riesgo]],6,FALSE)</f>
        <v>Corrupción</v>
      </c>
      <c r="D2253" s="119" t="s">
        <v>12</v>
      </c>
      <c r="E2253" s="120" t="s">
        <v>622</v>
      </c>
      <c r="F2253" s="121"/>
      <c r="G2253" s="125" t="s">
        <v>183</v>
      </c>
      <c r="H2253" s="472"/>
      <c r="I2253" s="207"/>
      <c r="J2253" s="207"/>
      <c r="K2253" s="207"/>
      <c r="L2253" s="207"/>
      <c r="M2253" s="207"/>
      <c r="N2253" s="207"/>
      <c r="O2253" s="207"/>
      <c r="P2253" s="123">
        <f t="shared" si="144"/>
        <v>0</v>
      </c>
      <c r="Q2253" s="208" t="str">
        <f t="shared" si="145"/>
        <v>Debil</v>
      </c>
      <c r="R2253" s="207" t="s">
        <v>516</v>
      </c>
      <c r="S2253" s="224" t="str">
        <f t="shared" si="146"/>
        <v>DebilFuerte</v>
      </c>
      <c r="T2253" s="224">
        <f>IFERROR(VLOOKUP(S2253,'Tablas de calculos'!$AU$16:$AV$24,2,FALSE),"")</f>
        <v>7</v>
      </c>
      <c r="U2253" s="208" t="str">
        <f>IFERROR(VLOOKUP(T2253,'Tablas de calculos'!$AV$16:$AY$24,4),"")</f>
        <v>Débil</v>
      </c>
      <c r="V2253" s="207" t="s">
        <v>576</v>
      </c>
      <c r="W2253" s="207" t="s">
        <v>578</v>
      </c>
      <c r="X2253" s="123" t="str">
        <f t="shared" si="147"/>
        <v>DébilNo disminuyeDirectamente</v>
      </c>
      <c r="Y2253" s="208" t="str">
        <f>IFERROR(VLOOKUP(X2253,'Tablas de calculos'!$AZ$4:$BE$11,5,FALSE),"")</f>
        <v/>
      </c>
      <c r="Z2253" s="208" t="str">
        <f>IFERROR(VLOOKUP(X2253,'Tablas de calculos'!$AZ$4:$BE$11,6,FALSE),"")</f>
        <v/>
      </c>
    </row>
    <row r="2254" spans="1:26" ht="60" x14ac:dyDescent="0.25">
      <c r="A2254" s="232" t="s">
        <v>109</v>
      </c>
      <c r="B2254" s="61">
        <v>5</v>
      </c>
      <c r="C2254" s="205" t="str">
        <f>+VLOOKUP(Tabla9[[#This Row],[Cod. Riesgo]],Tabla_Riesgos[[Número]:[Tipo de Riesgo]],6,FALSE)</f>
        <v>Operativo</v>
      </c>
      <c r="D2254" s="119" t="s">
        <v>12</v>
      </c>
      <c r="E2254" s="120" t="s">
        <v>624</v>
      </c>
      <c r="F2254" s="121"/>
      <c r="G2254" s="125" t="s">
        <v>184</v>
      </c>
      <c r="H2254" s="472"/>
      <c r="I2254" s="207"/>
      <c r="J2254" s="207"/>
      <c r="K2254" s="207"/>
      <c r="L2254" s="207"/>
      <c r="M2254" s="207"/>
      <c r="N2254" s="207"/>
      <c r="O2254" s="207"/>
      <c r="P2254" s="123">
        <f t="shared" si="144"/>
        <v>0</v>
      </c>
      <c r="Q2254" s="208" t="str">
        <f t="shared" si="145"/>
        <v>Debil</v>
      </c>
      <c r="R2254" s="207" t="s">
        <v>516</v>
      </c>
      <c r="S2254" s="224" t="str">
        <f t="shared" si="146"/>
        <v>DebilFuerte</v>
      </c>
      <c r="T2254" s="224">
        <f>IFERROR(VLOOKUP(S2254,'Tablas de calculos'!$AU$16:$AV$24,2,FALSE),"")</f>
        <v>7</v>
      </c>
      <c r="U2254" s="208" t="str">
        <f>IFERROR(VLOOKUP(T2254,'Tablas de calculos'!$AV$16:$AY$24,4),"")</f>
        <v>Débil</v>
      </c>
      <c r="V2254" s="207" t="s">
        <v>576</v>
      </c>
      <c r="W2254" s="207" t="s">
        <v>578</v>
      </c>
      <c r="X2254" s="123" t="str">
        <f t="shared" si="147"/>
        <v>DébilNo disminuyeDirectamente</v>
      </c>
      <c r="Y2254" s="208" t="str">
        <f>IFERROR(VLOOKUP(X2254,'Tablas de calculos'!$AZ$4:$BE$11,5,FALSE),"")</f>
        <v/>
      </c>
      <c r="Z2254" s="208" t="str">
        <f>IFERROR(VLOOKUP(X2254,'Tablas de calculos'!$AZ$4:$BE$11,6,FALSE),"")</f>
        <v/>
      </c>
    </row>
    <row r="2255" spans="1:26" ht="75" x14ac:dyDescent="0.25">
      <c r="A2255" s="232" t="s">
        <v>109</v>
      </c>
      <c r="B2255" s="61">
        <v>6</v>
      </c>
      <c r="C2255" s="205" t="str">
        <f>+VLOOKUP(Tabla9[[#This Row],[Cod. Riesgo]],Tabla_Riesgos[[Número]:[Tipo de Riesgo]],6,FALSE)</f>
        <v>Corrupción</v>
      </c>
      <c r="D2255" s="119" t="s">
        <v>12</v>
      </c>
      <c r="E2255" s="120" t="s">
        <v>639</v>
      </c>
      <c r="F2255" s="121"/>
      <c r="G2255" s="125" t="s">
        <v>183</v>
      </c>
      <c r="H2255" s="472"/>
      <c r="I2255" s="207"/>
      <c r="J2255" s="207"/>
      <c r="K2255" s="207"/>
      <c r="L2255" s="207"/>
      <c r="M2255" s="207"/>
      <c r="N2255" s="207"/>
      <c r="O2255" s="207"/>
      <c r="P2255" s="123">
        <f t="shared" si="144"/>
        <v>0</v>
      </c>
      <c r="Q2255" s="208" t="str">
        <f t="shared" si="145"/>
        <v>Debil</v>
      </c>
      <c r="R2255" s="207" t="s">
        <v>516</v>
      </c>
      <c r="S2255" s="224" t="str">
        <f t="shared" si="146"/>
        <v>DebilFuerte</v>
      </c>
      <c r="T2255" s="224">
        <f>IFERROR(VLOOKUP(S2255,'Tablas de calculos'!$AU$16:$AV$24,2,FALSE),"")</f>
        <v>7</v>
      </c>
      <c r="U2255" s="208" t="str">
        <f>IFERROR(VLOOKUP(T2255,'Tablas de calculos'!$AV$16:$AY$24,4),"")</f>
        <v>Débil</v>
      </c>
      <c r="V2255" s="207" t="s">
        <v>576</v>
      </c>
      <c r="W2255" s="207" t="s">
        <v>578</v>
      </c>
      <c r="X2255" s="123" t="str">
        <f t="shared" si="147"/>
        <v>DébilNo disminuyeDirectamente</v>
      </c>
      <c r="Y2255" s="208" t="str">
        <f>IFERROR(VLOOKUP(X2255,'Tablas de calculos'!$AZ$4:$BE$11,5,FALSE),"")</f>
        <v/>
      </c>
      <c r="Z2255" s="208" t="str">
        <f>IFERROR(VLOOKUP(X2255,'Tablas de calculos'!$AZ$4:$BE$11,6,FALSE),"")</f>
        <v/>
      </c>
    </row>
    <row r="2256" spans="1:26" ht="60" x14ac:dyDescent="0.25">
      <c r="A2256" s="232" t="s">
        <v>109</v>
      </c>
      <c r="B2256" s="61">
        <v>6</v>
      </c>
      <c r="C2256" s="205" t="str">
        <f>+VLOOKUP(Tabla9[[#This Row],[Cod. Riesgo]],Tabla_Riesgos[[Número]:[Tipo de Riesgo]],6,FALSE)</f>
        <v>Corrupción</v>
      </c>
      <c r="D2256" s="119" t="s">
        <v>12</v>
      </c>
      <c r="E2256" s="120" t="s">
        <v>639</v>
      </c>
      <c r="F2256" s="121"/>
      <c r="G2256" s="125" t="s">
        <v>185</v>
      </c>
      <c r="H2256" s="472"/>
      <c r="I2256" s="207"/>
      <c r="J2256" s="207"/>
      <c r="K2256" s="207"/>
      <c r="L2256" s="207"/>
      <c r="M2256" s="207"/>
      <c r="N2256" s="207"/>
      <c r="O2256" s="207"/>
      <c r="P2256" s="123">
        <f t="shared" si="144"/>
        <v>0</v>
      </c>
      <c r="Q2256" s="208" t="str">
        <f t="shared" si="145"/>
        <v>Debil</v>
      </c>
      <c r="R2256" s="207" t="s">
        <v>516</v>
      </c>
      <c r="S2256" s="224" t="str">
        <f t="shared" si="146"/>
        <v>DebilFuerte</v>
      </c>
      <c r="T2256" s="224">
        <f>IFERROR(VLOOKUP(S2256,'Tablas de calculos'!$AU$16:$AV$24,2,FALSE),"")</f>
        <v>7</v>
      </c>
      <c r="U2256" s="208" t="str">
        <f>IFERROR(VLOOKUP(T2256,'Tablas de calculos'!$AV$16:$AY$24,4),"")</f>
        <v>Débil</v>
      </c>
      <c r="V2256" s="207" t="s">
        <v>576</v>
      </c>
      <c r="W2256" s="207" t="s">
        <v>578</v>
      </c>
      <c r="X2256" s="123" t="str">
        <f t="shared" si="147"/>
        <v>DébilNo disminuyeDirectamente</v>
      </c>
      <c r="Y2256" s="208" t="str">
        <f>IFERROR(VLOOKUP(X2256,'Tablas de calculos'!$AZ$4:$BE$11,5,FALSE),"")</f>
        <v/>
      </c>
      <c r="Z2256" s="208" t="str">
        <f>IFERROR(VLOOKUP(X2256,'Tablas de calculos'!$AZ$4:$BE$11,6,FALSE),"")</f>
        <v/>
      </c>
    </row>
    <row r="2257" spans="1:26" ht="60" x14ac:dyDescent="0.25">
      <c r="A2257" s="232" t="s">
        <v>109</v>
      </c>
      <c r="B2257" s="61">
        <v>6</v>
      </c>
      <c r="C2257" s="205" t="str">
        <f>+VLOOKUP(Tabla9[[#This Row],[Cod. Riesgo]],Tabla_Riesgos[[Número]:[Tipo de Riesgo]],6,FALSE)</f>
        <v>Corrupción</v>
      </c>
      <c r="D2257" s="119" t="s">
        <v>12</v>
      </c>
      <c r="E2257" s="120" t="s">
        <v>639</v>
      </c>
      <c r="F2257" s="121"/>
      <c r="G2257" s="125" t="s">
        <v>177</v>
      </c>
      <c r="H2257" s="472"/>
      <c r="I2257" s="207"/>
      <c r="J2257" s="207"/>
      <c r="K2257" s="207"/>
      <c r="L2257" s="207"/>
      <c r="M2257" s="207"/>
      <c r="N2257" s="207"/>
      <c r="O2257" s="207"/>
      <c r="P2257" s="123">
        <f t="shared" si="144"/>
        <v>0</v>
      </c>
      <c r="Q2257" s="208" t="str">
        <f t="shared" si="145"/>
        <v>Debil</v>
      </c>
      <c r="R2257" s="207" t="s">
        <v>516</v>
      </c>
      <c r="S2257" s="224" t="str">
        <f t="shared" si="146"/>
        <v>DebilFuerte</v>
      </c>
      <c r="T2257" s="224">
        <f>IFERROR(VLOOKUP(S2257,'Tablas de calculos'!$AU$16:$AV$24,2,FALSE),"")</f>
        <v>7</v>
      </c>
      <c r="U2257" s="208" t="str">
        <f>IFERROR(VLOOKUP(T2257,'Tablas de calculos'!$AV$16:$AY$24,4),"")</f>
        <v>Débil</v>
      </c>
      <c r="V2257" s="207" t="s">
        <v>576</v>
      </c>
      <c r="W2257" s="207" t="s">
        <v>578</v>
      </c>
      <c r="X2257" s="123" t="str">
        <f t="shared" si="147"/>
        <v>DébilNo disminuyeDirectamente</v>
      </c>
      <c r="Y2257" s="208" t="str">
        <f>IFERROR(VLOOKUP(X2257,'Tablas de calculos'!$AZ$4:$BE$11,5,FALSE),"")</f>
        <v/>
      </c>
      <c r="Z2257" s="208" t="str">
        <f>IFERROR(VLOOKUP(X2257,'Tablas de calculos'!$AZ$4:$BE$11,6,FALSE),"")</f>
        <v/>
      </c>
    </row>
    <row r="2258" spans="1:26" ht="60" x14ac:dyDescent="0.25">
      <c r="A2258" s="232" t="s">
        <v>109</v>
      </c>
      <c r="B2258" s="61">
        <v>6</v>
      </c>
      <c r="C2258" s="205" t="str">
        <f>+VLOOKUP(Tabla9[[#This Row],[Cod. Riesgo]],Tabla_Riesgos[[Número]:[Tipo de Riesgo]],6,FALSE)</f>
        <v>Corrupción</v>
      </c>
      <c r="D2258" s="119" t="s">
        <v>12</v>
      </c>
      <c r="E2258" s="120" t="s">
        <v>639</v>
      </c>
      <c r="F2258" s="121"/>
      <c r="G2258" s="125" t="s">
        <v>186</v>
      </c>
      <c r="H2258" s="472"/>
      <c r="I2258" s="207"/>
      <c r="J2258" s="207"/>
      <c r="K2258" s="207"/>
      <c r="L2258" s="207"/>
      <c r="M2258" s="207"/>
      <c r="N2258" s="207"/>
      <c r="O2258" s="207"/>
      <c r="P2258" s="123">
        <f t="shared" si="144"/>
        <v>0</v>
      </c>
      <c r="Q2258" s="208" t="str">
        <f t="shared" si="145"/>
        <v>Debil</v>
      </c>
      <c r="R2258" s="207" t="s">
        <v>516</v>
      </c>
      <c r="S2258" s="224" t="str">
        <f t="shared" si="146"/>
        <v>DebilFuerte</v>
      </c>
      <c r="T2258" s="224">
        <f>IFERROR(VLOOKUP(S2258,'Tablas de calculos'!$AU$16:$AV$24,2,FALSE),"")</f>
        <v>7</v>
      </c>
      <c r="U2258" s="208" t="str">
        <f>IFERROR(VLOOKUP(T2258,'Tablas de calculos'!$AV$16:$AY$24,4),"")</f>
        <v>Débil</v>
      </c>
      <c r="V2258" s="207" t="s">
        <v>576</v>
      </c>
      <c r="W2258" s="207" t="s">
        <v>578</v>
      </c>
      <c r="X2258" s="123" t="str">
        <f t="shared" si="147"/>
        <v>DébilNo disminuyeDirectamente</v>
      </c>
      <c r="Y2258" s="208" t="str">
        <f>IFERROR(VLOOKUP(X2258,'Tablas de calculos'!$AZ$4:$BE$11,5,FALSE),"")</f>
        <v/>
      </c>
      <c r="Z2258" s="208" t="str">
        <f>IFERROR(VLOOKUP(X2258,'Tablas de calculos'!$AZ$4:$BE$11,6,FALSE),"")</f>
        <v/>
      </c>
    </row>
    <row r="2259" spans="1:26" ht="75" x14ac:dyDescent="0.25">
      <c r="A2259" s="232" t="s">
        <v>109</v>
      </c>
      <c r="B2259" s="61">
        <v>7</v>
      </c>
      <c r="C2259" s="205" t="str">
        <f>+VLOOKUP(Tabla9[[#This Row],[Cod. Riesgo]],Tabla_Riesgos[[Número]:[Tipo de Riesgo]],6,FALSE)</f>
        <v>Corrupción</v>
      </c>
      <c r="D2259" s="119" t="s">
        <v>12</v>
      </c>
      <c r="E2259" s="120" t="s">
        <v>392</v>
      </c>
      <c r="F2259" s="121"/>
      <c r="G2259" s="125" t="s">
        <v>179</v>
      </c>
      <c r="H2259" s="472"/>
      <c r="I2259" s="207"/>
      <c r="J2259" s="207"/>
      <c r="K2259" s="207"/>
      <c r="L2259" s="207"/>
      <c r="M2259" s="207"/>
      <c r="N2259" s="207"/>
      <c r="O2259" s="207"/>
      <c r="P2259" s="123">
        <f t="shared" si="144"/>
        <v>0</v>
      </c>
      <c r="Q2259" s="208" t="str">
        <f t="shared" si="145"/>
        <v>Debil</v>
      </c>
      <c r="R2259" s="207" t="s">
        <v>516</v>
      </c>
      <c r="S2259" s="224" t="str">
        <f t="shared" si="146"/>
        <v>DebilFuerte</v>
      </c>
      <c r="T2259" s="224">
        <f>IFERROR(VLOOKUP(S2259,'Tablas de calculos'!$AU$16:$AV$24,2,FALSE),"")</f>
        <v>7</v>
      </c>
      <c r="U2259" s="208" t="str">
        <f>IFERROR(VLOOKUP(T2259,'Tablas de calculos'!$AV$16:$AY$24,4),"")</f>
        <v>Débil</v>
      </c>
      <c r="V2259" s="207" t="s">
        <v>576</v>
      </c>
      <c r="W2259" s="207" t="s">
        <v>578</v>
      </c>
      <c r="X2259" s="123" t="str">
        <f t="shared" si="147"/>
        <v>DébilNo disminuyeDirectamente</v>
      </c>
      <c r="Y2259" s="208" t="str">
        <f>IFERROR(VLOOKUP(X2259,'Tablas de calculos'!$AZ$4:$BE$11,5,FALSE),"")</f>
        <v/>
      </c>
      <c r="Z2259" s="208" t="str">
        <f>IFERROR(VLOOKUP(X2259,'Tablas de calculos'!$AZ$4:$BE$11,6,FALSE),"")</f>
        <v/>
      </c>
    </row>
    <row r="2260" spans="1:26" ht="60" x14ac:dyDescent="0.25">
      <c r="A2260" s="232" t="s">
        <v>109</v>
      </c>
      <c r="B2260" s="61">
        <v>7</v>
      </c>
      <c r="C2260" s="205" t="str">
        <f>+VLOOKUP(Tabla9[[#This Row],[Cod. Riesgo]],Tabla_Riesgos[[Número]:[Tipo de Riesgo]],6,FALSE)</f>
        <v>Corrupción</v>
      </c>
      <c r="D2260" s="119" t="s">
        <v>12</v>
      </c>
      <c r="E2260" s="120" t="s">
        <v>392</v>
      </c>
      <c r="F2260" s="121"/>
      <c r="G2260" s="125" t="s">
        <v>177</v>
      </c>
      <c r="H2260" s="472"/>
      <c r="I2260" s="207"/>
      <c r="J2260" s="207"/>
      <c r="K2260" s="207"/>
      <c r="L2260" s="207"/>
      <c r="M2260" s="207"/>
      <c r="N2260" s="207"/>
      <c r="O2260" s="207"/>
      <c r="P2260" s="123">
        <f t="shared" si="144"/>
        <v>0</v>
      </c>
      <c r="Q2260" s="208" t="str">
        <f t="shared" si="145"/>
        <v>Debil</v>
      </c>
      <c r="R2260" s="207" t="s">
        <v>516</v>
      </c>
      <c r="S2260" s="224" t="str">
        <f t="shared" si="146"/>
        <v>DebilFuerte</v>
      </c>
      <c r="T2260" s="224">
        <f>IFERROR(VLOOKUP(S2260,'Tablas de calculos'!$AU$16:$AV$24,2,FALSE),"")</f>
        <v>7</v>
      </c>
      <c r="U2260" s="208" t="str">
        <f>IFERROR(VLOOKUP(T2260,'Tablas de calculos'!$AV$16:$AY$24,4),"")</f>
        <v>Débil</v>
      </c>
      <c r="V2260" s="207" t="s">
        <v>576</v>
      </c>
      <c r="W2260" s="207" t="s">
        <v>578</v>
      </c>
      <c r="X2260" s="123" t="str">
        <f t="shared" si="147"/>
        <v>DébilNo disminuyeDirectamente</v>
      </c>
      <c r="Y2260" s="208" t="str">
        <f>IFERROR(VLOOKUP(X2260,'Tablas de calculos'!$AZ$4:$BE$11,5,FALSE),"")</f>
        <v/>
      </c>
      <c r="Z2260" s="208" t="str">
        <f>IFERROR(VLOOKUP(X2260,'Tablas de calculos'!$AZ$4:$BE$11,6,FALSE),"")</f>
        <v/>
      </c>
    </row>
    <row r="2261" spans="1:26" ht="60" x14ac:dyDescent="0.25">
      <c r="A2261" s="232" t="s">
        <v>109</v>
      </c>
      <c r="B2261" s="61">
        <v>7</v>
      </c>
      <c r="C2261" s="205" t="str">
        <f>+VLOOKUP(Tabla9[[#This Row],[Cod. Riesgo]],Tabla_Riesgos[[Número]:[Tipo de Riesgo]],6,FALSE)</f>
        <v>Corrupción</v>
      </c>
      <c r="D2261" s="119" t="s">
        <v>12</v>
      </c>
      <c r="E2261" s="120" t="s">
        <v>392</v>
      </c>
      <c r="F2261" s="121"/>
      <c r="G2261" s="125" t="s">
        <v>186</v>
      </c>
      <c r="H2261" s="472"/>
      <c r="I2261" s="207"/>
      <c r="J2261" s="207"/>
      <c r="K2261" s="207"/>
      <c r="L2261" s="207"/>
      <c r="M2261" s="207"/>
      <c r="N2261" s="207"/>
      <c r="O2261" s="207"/>
      <c r="P2261" s="123">
        <f t="shared" si="144"/>
        <v>0</v>
      </c>
      <c r="Q2261" s="208" t="str">
        <f t="shared" si="145"/>
        <v>Debil</v>
      </c>
      <c r="R2261" s="207" t="s">
        <v>516</v>
      </c>
      <c r="S2261" s="224" t="str">
        <f t="shared" si="146"/>
        <v>DebilFuerte</v>
      </c>
      <c r="T2261" s="224">
        <f>IFERROR(VLOOKUP(S2261,'Tablas de calculos'!$AU$16:$AV$24,2,FALSE),"")</f>
        <v>7</v>
      </c>
      <c r="U2261" s="208" t="str">
        <f>IFERROR(VLOOKUP(T2261,'Tablas de calculos'!$AV$16:$AY$24,4),"")</f>
        <v>Débil</v>
      </c>
      <c r="V2261" s="207" t="s">
        <v>576</v>
      </c>
      <c r="W2261" s="207" t="s">
        <v>578</v>
      </c>
      <c r="X2261" s="123" t="str">
        <f t="shared" si="147"/>
        <v>DébilNo disminuyeDirectamente</v>
      </c>
      <c r="Y2261" s="208" t="str">
        <f>IFERROR(VLOOKUP(X2261,'Tablas de calculos'!$AZ$4:$BE$11,5,FALSE),"")</f>
        <v/>
      </c>
      <c r="Z2261" s="208" t="str">
        <f>IFERROR(VLOOKUP(X2261,'Tablas de calculos'!$AZ$4:$BE$11,6,FALSE),"")</f>
        <v/>
      </c>
    </row>
    <row r="2262" spans="1:26" ht="75" x14ac:dyDescent="0.25">
      <c r="A2262" s="232" t="s">
        <v>109</v>
      </c>
      <c r="B2262" s="61">
        <v>8</v>
      </c>
      <c r="C2262" s="205" t="str">
        <f>+VLOOKUP(Tabla9[[#This Row],[Cod. Riesgo]],Tabla_Riesgos[[Número]:[Tipo de Riesgo]],6,FALSE)</f>
        <v>Corrupción</v>
      </c>
      <c r="D2262" s="119" t="s">
        <v>12</v>
      </c>
      <c r="E2262" s="120" t="s">
        <v>641</v>
      </c>
      <c r="F2262" s="121"/>
      <c r="G2262" s="125" t="s">
        <v>179</v>
      </c>
      <c r="H2262" s="472"/>
      <c r="I2262" s="207"/>
      <c r="J2262" s="207"/>
      <c r="K2262" s="207"/>
      <c r="L2262" s="207"/>
      <c r="M2262" s="207"/>
      <c r="N2262" s="207"/>
      <c r="O2262" s="207"/>
      <c r="P2262" s="123">
        <f t="shared" si="144"/>
        <v>0</v>
      </c>
      <c r="Q2262" s="208" t="str">
        <f t="shared" si="145"/>
        <v>Debil</v>
      </c>
      <c r="R2262" s="207" t="s">
        <v>516</v>
      </c>
      <c r="S2262" s="224" t="str">
        <f t="shared" si="146"/>
        <v>DebilFuerte</v>
      </c>
      <c r="T2262" s="224">
        <f>IFERROR(VLOOKUP(S2262,'Tablas de calculos'!$AU$16:$AV$24,2,FALSE),"")</f>
        <v>7</v>
      </c>
      <c r="U2262" s="208" t="str">
        <f>IFERROR(VLOOKUP(T2262,'Tablas de calculos'!$AV$16:$AY$24,4),"")</f>
        <v>Débil</v>
      </c>
      <c r="V2262" s="207" t="s">
        <v>578</v>
      </c>
      <c r="W2262" s="207" t="s">
        <v>578</v>
      </c>
      <c r="X2262" s="123" t="str">
        <f t="shared" si="147"/>
        <v>DébilDirectamenteDirectamente</v>
      </c>
      <c r="Y2262" s="208" t="str">
        <f>IFERROR(VLOOKUP(X2262,'Tablas de calculos'!$AZ$4:$BE$11,5,FALSE),"")</f>
        <v/>
      </c>
      <c r="Z2262" s="208" t="str">
        <f>IFERROR(VLOOKUP(X2262,'Tablas de calculos'!$AZ$4:$BE$11,6,FALSE),"")</f>
        <v/>
      </c>
    </row>
    <row r="2263" spans="1:26" ht="75" x14ac:dyDescent="0.25">
      <c r="A2263" s="232" t="s">
        <v>109</v>
      </c>
      <c r="B2263" s="61">
        <v>8</v>
      </c>
      <c r="C2263" s="205" t="str">
        <f>+VLOOKUP(Tabla9[[#This Row],[Cod. Riesgo]],Tabla_Riesgos[[Número]:[Tipo de Riesgo]],6,FALSE)</f>
        <v>Corrupción</v>
      </c>
      <c r="D2263" s="119" t="s">
        <v>12</v>
      </c>
      <c r="E2263" s="120" t="s">
        <v>641</v>
      </c>
      <c r="F2263" s="121"/>
      <c r="G2263" s="125" t="s">
        <v>185</v>
      </c>
      <c r="H2263" s="472"/>
      <c r="I2263" s="207"/>
      <c r="J2263" s="207"/>
      <c r="K2263" s="207"/>
      <c r="L2263" s="207"/>
      <c r="M2263" s="207"/>
      <c r="N2263" s="207"/>
      <c r="O2263" s="207"/>
      <c r="P2263" s="123">
        <f t="shared" si="144"/>
        <v>0</v>
      </c>
      <c r="Q2263" s="208" t="str">
        <f t="shared" si="145"/>
        <v>Debil</v>
      </c>
      <c r="R2263" s="207" t="s">
        <v>516</v>
      </c>
      <c r="S2263" s="224" t="str">
        <f t="shared" si="146"/>
        <v>DebilFuerte</v>
      </c>
      <c r="T2263" s="224">
        <f>IFERROR(VLOOKUP(S2263,'Tablas de calculos'!$AU$16:$AV$24,2,FALSE),"")</f>
        <v>7</v>
      </c>
      <c r="U2263" s="208" t="str">
        <f>IFERROR(VLOOKUP(T2263,'Tablas de calculos'!$AV$16:$AY$24,4),"")</f>
        <v>Débil</v>
      </c>
      <c r="V2263" s="207" t="s">
        <v>578</v>
      </c>
      <c r="W2263" s="207" t="s">
        <v>578</v>
      </c>
      <c r="X2263" s="123" t="str">
        <f t="shared" si="147"/>
        <v>DébilDirectamenteDirectamente</v>
      </c>
      <c r="Y2263" s="208" t="str">
        <f>IFERROR(VLOOKUP(X2263,'Tablas de calculos'!$AZ$4:$BE$11,5,FALSE),"")</f>
        <v/>
      </c>
      <c r="Z2263" s="208" t="str">
        <f>IFERROR(VLOOKUP(X2263,'Tablas de calculos'!$AZ$4:$BE$11,6,FALSE),"")</f>
        <v/>
      </c>
    </row>
    <row r="2264" spans="1:26" ht="75" x14ac:dyDescent="0.25">
      <c r="A2264" s="232" t="s">
        <v>109</v>
      </c>
      <c r="B2264" s="61">
        <v>8</v>
      </c>
      <c r="C2264" s="205" t="str">
        <f>+VLOOKUP(Tabla9[[#This Row],[Cod. Riesgo]],Tabla_Riesgos[[Número]:[Tipo de Riesgo]],6,FALSE)</f>
        <v>Corrupción</v>
      </c>
      <c r="D2264" s="119" t="s">
        <v>12</v>
      </c>
      <c r="E2264" s="120" t="s">
        <v>641</v>
      </c>
      <c r="F2264" s="121"/>
      <c r="G2264" s="125" t="s">
        <v>177</v>
      </c>
      <c r="H2264" s="472"/>
      <c r="I2264" s="207"/>
      <c r="J2264" s="207"/>
      <c r="K2264" s="207"/>
      <c r="L2264" s="207"/>
      <c r="M2264" s="207"/>
      <c r="N2264" s="207"/>
      <c r="O2264" s="207"/>
      <c r="P2264" s="123">
        <f t="shared" si="144"/>
        <v>0</v>
      </c>
      <c r="Q2264" s="208" t="str">
        <f t="shared" si="145"/>
        <v>Debil</v>
      </c>
      <c r="R2264" s="207" t="s">
        <v>516</v>
      </c>
      <c r="S2264" s="224" t="str">
        <f t="shared" si="146"/>
        <v>DebilFuerte</v>
      </c>
      <c r="T2264" s="224">
        <f>IFERROR(VLOOKUP(S2264,'Tablas de calculos'!$AU$16:$AV$24,2,FALSE),"")</f>
        <v>7</v>
      </c>
      <c r="U2264" s="208" t="str">
        <f>IFERROR(VLOOKUP(T2264,'Tablas de calculos'!$AV$16:$AY$24,4),"")</f>
        <v>Débil</v>
      </c>
      <c r="V2264" s="207" t="s">
        <v>578</v>
      </c>
      <c r="W2264" s="207" t="s">
        <v>575</v>
      </c>
      <c r="X2264" s="123" t="str">
        <f t="shared" si="147"/>
        <v>DébilDirectamenteIndirectamente</v>
      </c>
      <c r="Y2264" s="208" t="str">
        <f>IFERROR(VLOOKUP(X2264,'Tablas de calculos'!$AZ$4:$BE$11,5,FALSE),"")</f>
        <v/>
      </c>
      <c r="Z2264" s="208" t="str">
        <f>IFERROR(VLOOKUP(X2264,'Tablas de calculos'!$AZ$4:$BE$11,6,FALSE),"")</f>
        <v/>
      </c>
    </row>
    <row r="2265" spans="1:26" ht="75" x14ac:dyDescent="0.25">
      <c r="A2265" s="232" t="s">
        <v>109</v>
      </c>
      <c r="B2265" s="61">
        <v>8</v>
      </c>
      <c r="C2265" s="205" t="str">
        <f>+VLOOKUP(Tabla9[[#This Row],[Cod. Riesgo]],Tabla_Riesgos[[Número]:[Tipo de Riesgo]],6,FALSE)</f>
        <v>Corrupción</v>
      </c>
      <c r="D2265" s="119" t="s">
        <v>12</v>
      </c>
      <c r="E2265" s="120" t="s">
        <v>641</v>
      </c>
      <c r="F2265" s="121"/>
      <c r="G2265" s="125" t="s">
        <v>173</v>
      </c>
      <c r="H2265" s="472"/>
      <c r="I2265" s="207"/>
      <c r="J2265" s="207"/>
      <c r="K2265" s="207"/>
      <c r="L2265" s="207"/>
      <c r="M2265" s="207"/>
      <c r="N2265" s="207"/>
      <c r="O2265" s="207"/>
      <c r="P2265" s="123">
        <f t="shared" si="144"/>
        <v>0</v>
      </c>
      <c r="Q2265" s="208" t="str">
        <f t="shared" si="145"/>
        <v>Debil</v>
      </c>
      <c r="R2265" s="207" t="s">
        <v>516</v>
      </c>
      <c r="S2265" s="224" t="str">
        <f t="shared" si="146"/>
        <v>DebilFuerte</v>
      </c>
      <c r="T2265" s="224">
        <f>IFERROR(VLOOKUP(S2265,'Tablas de calculos'!$AU$16:$AV$24,2,FALSE),"")</f>
        <v>7</v>
      </c>
      <c r="U2265" s="208" t="str">
        <f>IFERROR(VLOOKUP(T2265,'Tablas de calculos'!$AV$16:$AY$24,4),"")</f>
        <v>Débil</v>
      </c>
      <c r="V2265" s="207" t="s">
        <v>578</v>
      </c>
      <c r="W2265" s="207" t="s">
        <v>575</v>
      </c>
      <c r="X2265" s="123" t="str">
        <f t="shared" si="147"/>
        <v>DébilDirectamenteIndirectamente</v>
      </c>
      <c r="Y2265" s="208" t="str">
        <f>IFERROR(VLOOKUP(X2265,'Tablas de calculos'!$AZ$4:$BE$11,5,FALSE),"")</f>
        <v/>
      </c>
      <c r="Z2265" s="208" t="str">
        <f>IFERROR(VLOOKUP(X2265,'Tablas de calculos'!$AZ$4:$BE$11,6,FALSE),"")</f>
        <v/>
      </c>
    </row>
    <row r="2266" spans="1:26" ht="75" x14ac:dyDescent="0.25">
      <c r="A2266" s="232" t="s">
        <v>109</v>
      </c>
      <c r="B2266" s="61">
        <v>8</v>
      </c>
      <c r="C2266" s="205" t="str">
        <f>+VLOOKUP(Tabla9[[#This Row],[Cod. Riesgo]],Tabla_Riesgos[[Número]:[Tipo de Riesgo]],6,FALSE)</f>
        <v>Corrupción</v>
      </c>
      <c r="D2266" s="119" t="s">
        <v>12</v>
      </c>
      <c r="E2266" s="120" t="s">
        <v>641</v>
      </c>
      <c r="F2266" s="121"/>
      <c r="G2266" s="125" t="s">
        <v>186</v>
      </c>
      <c r="H2266" s="472"/>
      <c r="I2266" s="207"/>
      <c r="J2266" s="207"/>
      <c r="K2266" s="207"/>
      <c r="L2266" s="207"/>
      <c r="M2266" s="207"/>
      <c r="N2266" s="207"/>
      <c r="O2266" s="207"/>
      <c r="P2266" s="123">
        <f t="shared" si="144"/>
        <v>0</v>
      </c>
      <c r="Q2266" s="208" t="str">
        <f t="shared" si="145"/>
        <v>Debil</v>
      </c>
      <c r="R2266" s="207" t="s">
        <v>516</v>
      </c>
      <c r="S2266" s="224" t="str">
        <f t="shared" si="146"/>
        <v>DebilFuerte</v>
      </c>
      <c r="T2266" s="224">
        <f>IFERROR(VLOOKUP(S2266,'Tablas de calculos'!$AU$16:$AV$24,2,FALSE),"")</f>
        <v>7</v>
      </c>
      <c r="U2266" s="208" t="str">
        <f>IFERROR(VLOOKUP(T2266,'Tablas de calculos'!$AV$16:$AY$24,4),"")</f>
        <v>Débil</v>
      </c>
      <c r="V2266" s="207" t="s">
        <v>576</v>
      </c>
      <c r="W2266" s="207" t="s">
        <v>578</v>
      </c>
      <c r="X2266" s="123" t="str">
        <f t="shared" si="147"/>
        <v>DébilNo disminuyeDirectamente</v>
      </c>
      <c r="Y2266" s="208" t="str">
        <f>IFERROR(VLOOKUP(X2266,'Tablas de calculos'!$AZ$4:$BE$11,5,FALSE),"")</f>
        <v/>
      </c>
      <c r="Z2266" s="208" t="str">
        <f>IFERROR(VLOOKUP(X2266,'Tablas de calculos'!$AZ$4:$BE$11,6,FALSE),"")</f>
        <v/>
      </c>
    </row>
    <row r="2267" spans="1:26" ht="75" x14ac:dyDescent="0.25">
      <c r="A2267" s="232" t="s">
        <v>109</v>
      </c>
      <c r="B2267" s="61">
        <v>9</v>
      </c>
      <c r="C2267" s="205" t="str">
        <f>+VLOOKUP(Tabla9[[#This Row],[Cod. Riesgo]],Tabla_Riesgos[[Número]:[Tipo de Riesgo]],6,FALSE)</f>
        <v>Corrupción</v>
      </c>
      <c r="D2267" s="119" t="s">
        <v>12</v>
      </c>
      <c r="E2267" s="120" t="s">
        <v>391</v>
      </c>
      <c r="F2267" s="121"/>
      <c r="G2267" s="125" t="s">
        <v>187</v>
      </c>
      <c r="H2267" s="472"/>
      <c r="I2267" s="207"/>
      <c r="J2267" s="207"/>
      <c r="K2267" s="207"/>
      <c r="L2267" s="207"/>
      <c r="M2267" s="207"/>
      <c r="N2267" s="207"/>
      <c r="O2267" s="207"/>
      <c r="P2267" s="123">
        <f t="shared" si="144"/>
        <v>0</v>
      </c>
      <c r="Q2267" s="208" t="str">
        <f t="shared" si="145"/>
        <v>Debil</v>
      </c>
      <c r="R2267" s="207" t="s">
        <v>516</v>
      </c>
      <c r="S2267" s="224" t="str">
        <f t="shared" si="146"/>
        <v>DebilFuerte</v>
      </c>
      <c r="T2267" s="224">
        <f>IFERROR(VLOOKUP(S2267,'Tablas de calculos'!$AU$16:$AV$24,2,FALSE),"")</f>
        <v>7</v>
      </c>
      <c r="U2267" s="208" t="str">
        <f>IFERROR(VLOOKUP(T2267,'Tablas de calculos'!$AV$16:$AY$24,4),"")</f>
        <v>Débil</v>
      </c>
      <c r="V2267" s="207" t="s">
        <v>576</v>
      </c>
      <c r="W2267" s="207" t="s">
        <v>578</v>
      </c>
      <c r="X2267" s="123" t="str">
        <f t="shared" si="147"/>
        <v>DébilNo disminuyeDirectamente</v>
      </c>
      <c r="Y2267" s="208" t="str">
        <f>IFERROR(VLOOKUP(X2267,'Tablas de calculos'!$AZ$4:$BE$11,5,FALSE),"")</f>
        <v/>
      </c>
      <c r="Z2267" s="208" t="str">
        <f>IFERROR(VLOOKUP(X2267,'Tablas de calculos'!$AZ$4:$BE$11,6,FALSE),"")</f>
        <v/>
      </c>
    </row>
    <row r="2268" spans="1:26" ht="75" x14ac:dyDescent="0.25">
      <c r="A2268" s="232" t="s">
        <v>109</v>
      </c>
      <c r="B2268" s="61">
        <v>9</v>
      </c>
      <c r="C2268" s="205" t="str">
        <f>+VLOOKUP(Tabla9[[#This Row],[Cod. Riesgo]],Tabla_Riesgos[[Número]:[Tipo de Riesgo]],6,FALSE)</f>
        <v>Corrupción</v>
      </c>
      <c r="D2268" s="119" t="s">
        <v>12</v>
      </c>
      <c r="E2268" s="120" t="s">
        <v>391</v>
      </c>
      <c r="F2268" s="121"/>
      <c r="G2268" s="125" t="s">
        <v>188</v>
      </c>
      <c r="H2268" s="472"/>
      <c r="I2268" s="207"/>
      <c r="J2268" s="207"/>
      <c r="K2268" s="207"/>
      <c r="L2268" s="207"/>
      <c r="M2268" s="207"/>
      <c r="N2268" s="207"/>
      <c r="O2268" s="207"/>
      <c r="P2268" s="123">
        <f t="shared" si="144"/>
        <v>0</v>
      </c>
      <c r="Q2268" s="208" t="str">
        <f t="shared" si="145"/>
        <v>Debil</v>
      </c>
      <c r="R2268" s="207" t="s">
        <v>516</v>
      </c>
      <c r="S2268" s="224" t="str">
        <f t="shared" si="146"/>
        <v>DebilFuerte</v>
      </c>
      <c r="T2268" s="224">
        <f>IFERROR(VLOOKUP(S2268,'Tablas de calculos'!$AU$16:$AV$24,2,FALSE),"")</f>
        <v>7</v>
      </c>
      <c r="U2268" s="208" t="str">
        <f>IFERROR(VLOOKUP(T2268,'Tablas de calculos'!$AV$16:$AY$24,4),"")</f>
        <v>Débil</v>
      </c>
      <c r="V2268" s="207" t="s">
        <v>576</v>
      </c>
      <c r="W2268" s="207" t="s">
        <v>578</v>
      </c>
      <c r="X2268" s="123" t="str">
        <f t="shared" si="147"/>
        <v>DébilNo disminuyeDirectamente</v>
      </c>
      <c r="Y2268" s="208" t="str">
        <f>IFERROR(VLOOKUP(X2268,'Tablas de calculos'!$AZ$4:$BE$11,5,FALSE),"")</f>
        <v/>
      </c>
      <c r="Z2268" s="208" t="str">
        <f>IFERROR(VLOOKUP(X2268,'Tablas de calculos'!$AZ$4:$BE$11,6,FALSE),"")</f>
        <v/>
      </c>
    </row>
    <row r="2269" spans="1:26" ht="75" x14ac:dyDescent="0.25">
      <c r="A2269" s="232" t="s">
        <v>109</v>
      </c>
      <c r="B2269" s="61">
        <v>9</v>
      </c>
      <c r="C2269" s="205" t="str">
        <f>+VLOOKUP(Tabla9[[#This Row],[Cod. Riesgo]],Tabla_Riesgos[[Número]:[Tipo de Riesgo]],6,FALSE)</f>
        <v>Corrupción</v>
      </c>
      <c r="D2269" s="119" t="s">
        <v>12</v>
      </c>
      <c r="E2269" s="120" t="s">
        <v>391</v>
      </c>
      <c r="F2269" s="121"/>
      <c r="G2269" s="125" t="s">
        <v>189</v>
      </c>
      <c r="H2269" s="472"/>
      <c r="I2269" s="207"/>
      <c r="J2269" s="207"/>
      <c r="K2269" s="207"/>
      <c r="L2269" s="207"/>
      <c r="M2269" s="207"/>
      <c r="N2269" s="207"/>
      <c r="O2269" s="207"/>
      <c r="P2269" s="123">
        <f t="shared" si="144"/>
        <v>0</v>
      </c>
      <c r="Q2269" s="208" t="str">
        <f t="shared" si="145"/>
        <v>Debil</v>
      </c>
      <c r="R2269" s="207" t="s">
        <v>516</v>
      </c>
      <c r="S2269" s="224" t="str">
        <f t="shared" si="146"/>
        <v>DebilFuerte</v>
      </c>
      <c r="T2269" s="224">
        <f>IFERROR(VLOOKUP(S2269,'Tablas de calculos'!$AU$16:$AV$24,2,FALSE),"")</f>
        <v>7</v>
      </c>
      <c r="U2269" s="208" t="str">
        <f>IFERROR(VLOOKUP(T2269,'Tablas de calculos'!$AV$16:$AY$24,4),"")</f>
        <v>Débil</v>
      </c>
      <c r="V2269" s="207" t="s">
        <v>576</v>
      </c>
      <c r="W2269" s="207" t="s">
        <v>578</v>
      </c>
      <c r="X2269" s="123" t="str">
        <f t="shared" si="147"/>
        <v>DébilNo disminuyeDirectamente</v>
      </c>
      <c r="Y2269" s="208" t="str">
        <f>IFERROR(VLOOKUP(X2269,'Tablas de calculos'!$AZ$4:$BE$11,5,FALSE),"")</f>
        <v/>
      </c>
      <c r="Z2269" s="208" t="str">
        <f>IFERROR(VLOOKUP(X2269,'Tablas de calculos'!$AZ$4:$BE$11,6,FALSE),"")</f>
        <v/>
      </c>
    </row>
    <row r="2270" spans="1:26" ht="75" x14ac:dyDescent="0.25">
      <c r="A2270" s="232" t="s">
        <v>109</v>
      </c>
      <c r="B2270" s="61">
        <v>9</v>
      </c>
      <c r="C2270" s="205" t="str">
        <f>+VLOOKUP(Tabla9[[#This Row],[Cod. Riesgo]],Tabla_Riesgos[[Número]:[Tipo de Riesgo]],6,FALSE)</f>
        <v>Corrupción</v>
      </c>
      <c r="D2270" s="119" t="s">
        <v>12</v>
      </c>
      <c r="E2270" s="120" t="s">
        <v>391</v>
      </c>
      <c r="F2270" s="121"/>
      <c r="G2270" s="125" t="s">
        <v>190</v>
      </c>
      <c r="H2270" s="472"/>
      <c r="I2270" s="207"/>
      <c r="J2270" s="207"/>
      <c r="K2270" s="207"/>
      <c r="L2270" s="207"/>
      <c r="M2270" s="207"/>
      <c r="N2270" s="207"/>
      <c r="O2270" s="207"/>
      <c r="P2270" s="123">
        <f t="shared" si="144"/>
        <v>0</v>
      </c>
      <c r="Q2270" s="208" t="str">
        <f t="shared" si="145"/>
        <v>Debil</v>
      </c>
      <c r="R2270" s="207" t="s">
        <v>516</v>
      </c>
      <c r="S2270" s="224" t="str">
        <f t="shared" si="146"/>
        <v>DebilFuerte</v>
      </c>
      <c r="T2270" s="224">
        <f>IFERROR(VLOOKUP(S2270,'Tablas de calculos'!$AU$16:$AV$24,2,FALSE),"")</f>
        <v>7</v>
      </c>
      <c r="U2270" s="208" t="str">
        <f>IFERROR(VLOOKUP(T2270,'Tablas de calculos'!$AV$16:$AY$24,4),"")</f>
        <v>Débil</v>
      </c>
      <c r="V2270" s="207" t="s">
        <v>576</v>
      </c>
      <c r="W2270" s="207" t="s">
        <v>578</v>
      </c>
      <c r="X2270" s="123" t="str">
        <f t="shared" si="147"/>
        <v>DébilNo disminuyeDirectamente</v>
      </c>
      <c r="Y2270" s="208" t="str">
        <f>IFERROR(VLOOKUP(X2270,'Tablas de calculos'!$AZ$4:$BE$11,5,FALSE),"")</f>
        <v/>
      </c>
      <c r="Z2270" s="208" t="str">
        <f>IFERROR(VLOOKUP(X2270,'Tablas de calculos'!$AZ$4:$BE$11,6,FALSE),"")</f>
        <v/>
      </c>
    </row>
    <row r="2271" spans="1:26" ht="75" x14ac:dyDescent="0.25">
      <c r="A2271" s="232" t="s">
        <v>109</v>
      </c>
      <c r="B2271" s="61">
        <v>9</v>
      </c>
      <c r="C2271" s="205" t="str">
        <f>+VLOOKUP(Tabla9[[#This Row],[Cod. Riesgo]],Tabla_Riesgos[[Número]:[Tipo de Riesgo]],6,FALSE)</f>
        <v>Corrupción</v>
      </c>
      <c r="D2271" s="119" t="s">
        <v>12</v>
      </c>
      <c r="E2271" s="120" t="s">
        <v>391</v>
      </c>
      <c r="F2271" s="121"/>
      <c r="G2271" s="125" t="s">
        <v>191</v>
      </c>
      <c r="H2271" s="472"/>
      <c r="I2271" s="207"/>
      <c r="J2271" s="207"/>
      <c r="K2271" s="207"/>
      <c r="L2271" s="207"/>
      <c r="M2271" s="207"/>
      <c r="N2271" s="207"/>
      <c r="O2271" s="207"/>
      <c r="P2271" s="123">
        <f t="shared" si="144"/>
        <v>0</v>
      </c>
      <c r="Q2271" s="208" t="str">
        <f t="shared" si="145"/>
        <v>Debil</v>
      </c>
      <c r="R2271" s="207" t="s">
        <v>516</v>
      </c>
      <c r="S2271" s="224" t="str">
        <f t="shared" si="146"/>
        <v>DebilFuerte</v>
      </c>
      <c r="T2271" s="224">
        <f>IFERROR(VLOOKUP(S2271,'Tablas de calculos'!$AU$16:$AV$24,2,FALSE),"")</f>
        <v>7</v>
      </c>
      <c r="U2271" s="208" t="str">
        <f>IFERROR(VLOOKUP(T2271,'Tablas de calculos'!$AV$16:$AY$24,4),"")</f>
        <v>Débil</v>
      </c>
      <c r="V2271" s="207" t="s">
        <v>576</v>
      </c>
      <c r="W2271" s="207" t="s">
        <v>578</v>
      </c>
      <c r="X2271" s="123" t="str">
        <f t="shared" si="147"/>
        <v>DébilNo disminuyeDirectamente</v>
      </c>
      <c r="Y2271" s="208" t="str">
        <f>IFERROR(VLOOKUP(X2271,'Tablas de calculos'!$AZ$4:$BE$11,5,FALSE),"")</f>
        <v/>
      </c>
      <c r="Z2271" s="208" t="str">
        <f>IFERROR(VLOOKUP(X2271,'Tablas de calculos'!$AZ$4:$BE$11,6,FALSE),"")</f>
        <v/>
      </c>
    </row>
    <row r="2272" spans="1:26" ht="75" x14ac:dyDescent="0.25">
      <c r="A2272" s="232" t="s">
        <v>109</v>
      </c>
      <c r="B2272" s="61">
        <v>9</v>
      </c>
      <c r="C2272" s="205" t="str">
        <f>+VLOOKUP(Tabla9[[#This Row],[Cod. Riesgo]],Tabla_Riesgos[[Número]:[Tipo de Riesgo]],6,FALSE)</f>
        <v>Corrupción</v>
      </c>
      <c r="D2272" s="119" t="s">
        <v>12</v>
      </c>
      <c r="E2272" s="120" t="s">
        <v>391</v>
      </c>
      <c r="F2272" s="121"/>
      <c r="G2272" s="125" t="s">
        <v>192</v>
      </c>
      <c r="H2272" s="472"/>
      <c r="I2272" s="207"/>
      <c r="J2272" s="207"/>
      <c r="K2272" s="207"/>
      <c r="L2272" s="207"/>
      <c r="M2272" s="207"/>
      <c r="N2272" s="207"/>
      <c r="O2272" s="207"/>
      <c r="P2272" s="123">
        <f t="shared" si="144"/>
        <v>0</v>
      </c>
      <c r="Q2272" s="208" t="str">
        <f t="shared" si="145"/>
        <v>Debil</v>
      </c>
      <c r="R2272" s="207" t="s">
        <v>516</v>
      </c>
      <c r="S2272" s="224" t="str">
        <f t="shared" si="146"/>
        <v>DebilFuerte</v>
      </c>
      <c r="T2272" s="224">
        <f>IFERROR(VLOOKUP(S2272,'Tablas de calculos'!$AU$16:$AV$24,2,FALSE),"")</f>
        <v>7</v>
      </c>
      <c r="U2272" s="208" t="str">
        <f>IFERROR(VLOOKUP(T2272,'Tablas de calculos'!$AV$16:$AY$24,4),"")</f>
        <v>Débil</v>
      </c>
      <c r="V2272" s="207" t="s">
        <v>576</v>
      </c>
      <c r="W2272" s="207" t="s">
        <v>578</v>
      </c>
      <c r="X2272" s="123" t="str">
        <f t="shared" si="147"/>
        <v>DébilNo disminuyeDirectamente</v>
      </c>
      <c r="Y2272" s="208" t="str">
        <f>IFERROR(VLOOKUP(X2272,'Tablas de calculos'!$AZ$4:$BE$11,5,FALSE),"")</f>
        <v/>
      </c>
      <c r="Z2272" s="208" t="str">
        <f>IFERROR(VLOOKUP(X2272,'Tablas de calculos'!$AZ$4:$BE$11,6,FALSE),"")</f>
        <v/>
      </c>
    </row>
    <row r="2273" spans="1:26" ht="90" x14ac:dyDescent="0.25">
      <c r="A2273" s="232" t="s">
        <v>109</v>
      </c>
      <c r="B2273" s="61">
        <v>10</v>
      </c>
      <c r="C2273" s="205" t="str">
        <f>+VLOOKUP(Tabla9[[#This Row],[Cod. Riesgo]],Tabla_Riesgos[[Número]:[Tipo de Riesgo]],6,FALSE)</f>
        <v>Corrupción</v>
      </c>
      <c r="D2273" s="119" t="s">
        <v>12</v>
      </c>
      <c r="E2273" s="120" t="s">
        <v>623</v>
      </c>
      <c r="F2273" s="121"/>
      <c r="G2273" s="125" t="s">
        <v>177</v>
      </c>
      <c r="H2273" s="472"/>
      <c r="I2273" s="207"/>
      <c r="J2273" s="207"/>
      <c r="K2273" s="207"/>
      <c r="L2273" s="207"/>
      <c r="M2273" s="207"/>
      <c r="N2273" s="207"/>
      <c r="O2273" s="207"/>
      <c r="P2273" s="123">
        <f t="shared" si="144"/>
        <v>0</v>
      </c>
      <c r="Q2273" s="208" t="str">
        <f t="shared" si="145"/>
        <v>Debil</v>
      </c>
      <c r="R2273" s="207" t="s">
        <v>516</v>
      </c>
      <c r="S2273" s="224" t="str">
        <f t="shared" si="146"/>
        <v>DebilFuerte</v>
      </c>
      <c r="T2273" s="224">
        <f>IFERROR(VLOOKUP(S2273,'Tablas de calculos'!$AU$16:$AV$24,2,FALSE),"")</f>
        <v>7</v>
      </c>
      <c r="U2273" s="208" t="str">
        <f>IFERROR(VLOOKUP(T2273,'Tablas de calculos'!$AV$16:$AY$24,4),"")</f>
        <v>Débil</v>
      </c>
      <c r="V2273" s="207" t="s">
        <v>576</v>
      </c>
      <c r="W2273" s="207" t="s">
        <v>578</v>
      </c>
      <c r="X2273" s="123" t="str">
        <f t="shared" si="147"/>
        <v>DébilNo disminuyeDirectamente</v>
      </c>
      <c r="Y2273" s="208" t="str">
        <f>IFERROR(VLOOKUP(X2273,'Tablas de calculos'!$AZ$4:$BE$11,5,FALSE),"")</f>
        <v/>
      </c>
      <c r="Z2273" s="208" t="str">
        <f>IFERROR(VLOOKUP(X2273,'Tablas de calculos'!$AZ$4:$BE$11,6,FALSE),"")</f>
        <v/>
      </c>
    </row>
    <row r="2274" spans="1:26" ht="60" x14ac:dyDescent="0.25">
      <c r="A2274" s="232" t="s">
        <v>109</v>
      </c>
      <c r="B2274" s="61">
        <v>74</v>
      </c>
      <c r="C2274" s="205" t="str">
        <f>+VLOOKUP(Tabla9[[#This Row],[Cod. Riesgo]],Tabla_Riesgos[[Número]:[Tipo de Riesgo]],6,FALSE)</f>
        <v>Seguridad de la Información</v>
      </c>
      <c r="D2274" s="119" t="s">
        <v>45</v>
      </c>
      <c r="E2274" s="120" t="s">
        <v>636</v>
      </c>
      <c r="F2274" s="121"/>
      <c r="G2274" s="125" t="s">
        <v>193</v>
      </c>
      <c r="H2274" s="472"/>
      <c r="I2274" s="207"/>
      <c r="J2274" s="207"/>
      <c r="K2274" s="207"/>
      <c r="L2274" s="207"/>
      <c r="M2274" s="207"/>
      <c r="N2274" s="207"/>
      <c r="O2274" s="207"/>
      <c r="P2274" s="123">
        <f t="shared" si="144"/>
        <v>0</v>
      </c>
      <c r="Q2274" s="208" t="str">
        <f t="shared" si="145"/>
        <v>Debil</v>
      </c>
      <c r="R2274" s="207" t="s">
        <v>516</v>
      </c>
      <c r="S2274" s="224" t="str">
        <f t="shared" si="146"/>
        <v>DebilFuerte</v>
      </c>
      <c r="T2274" s="224">
        <f>IFERROR(VLOOKUP(S2274,'Tablas de calculos'!$AU$16:$AV$24,2,FALSE),"")</f>
        <v>7</v>
      </c>
      <c r="U2274" s="208" t="str">
        <f>IFERROR(VLOOKUP(T2274,'Tablas de calculos'!$AV$16:$AY$24,4),"")</f>
        <v>Débil</v>
      </c>
      <c r="V2274" s="207" t="s">
        <v>576</v>
      </c>
      <c r="W2274" s="207" t="s">
        <v>578</v>
      </c>
      <c r="X2274" s="123" t="str">
        <f t="shared" si="147"/>
        <v>DébilNo disminuyeDirectamente</v>
      </c>
      <c r="Y2274" s="208" t="str">
        <f>IFERROR(VLOOKUP(X2274,'Tablas de calculos'!$AZ$4:$BE$11,5,FALSE),"")</f>
        <v/>
      </c>
      <c r="Z2274" s="208" t="str">
        <f>IFERROR(VLOOKUP(X2274,'Tablas de calculos'!$AZ$4:$BE$11,6,FALSE),"")</f>
        <v/>
      </c>
    </row>
    <row r="2275" spans="1:26" ht="60" x14ac:dyDescent="0.25">
      <c r="A2275" s="232" t="s">
        <v>109</v>
      </c>
      <c r="B2275" s="61">
        <v>74</v>
      </c>
      <c r="C2275" s="205" t="str">
        <f>+VLOOKUP(Tabla9[[#This Row],[Cod. Riesgo]],Tabla_Riesgos[[Número]:[Tipo de Riesgo]],6,FALSE)</f>
        <v>Seguridad de la Información</v>
      </c>
      <c r="D2275" s="119" t="s">
        <v>45</v>
      </c>
      <c r="E2275" s="120" t="s">
        <v>636</v>
      </c>
      <c r="F2275" s="121"/>
      <c r="G2275" s="125" t="s">
        <v>194</v>
      </c>
      <c r="H2275" s="472"/>
      <c r="I2275" s="207"/>
      <c r="J2275" s="207"/>
      <c r="K2275" s="207"/>
      <c r="L2275" s="207"/>
      <c r="M2275" s="207"/>
      <c r="N2275" s="207"/>
      <c r="O2275" s="207"/>
      <c r="P2275" s="123">
        <f t="shared" si="144"/>
        <v>0</v>
      </c>
      <c r="Q2275" s="208" t="str">
        <f t="shared" si="145"/>
        <v>Debil</v>
      </c>
      <c r="R2275" s="207" t="s">
        <v>516</v>
      </c>
      <c r="S2275" s="224" t="str">
        <f t="shared" si="146"/>
        <v>DebilFuerte</v>
      </c>
      <c r="T2275" s="224">
        <f>IFERROR(VLOOKUP(S2275,'Tablas de calculos'!$AU$16:$AV$24,2,FALSE),"")</f>
        <v>7</v>
      </c>
      <c r="U2275" s="208" t="str">
        <f>IFERROR(VLOOKUP(T2275,'Tablas de calculos'!$AV$16:$AY$24,4),"")</f>
        <v>Débil</v>
      </c>
      <c r="V2275" s="207" t="s">
        <v>576</v>
      </c>
      <c r="W2275" s="207" t="s">
        <v>578</v>
      </c>
      <c r="X2275" s="123" t="str">
        <f t="shared" si="147"/>
        <v>DébilNo disminuyeDirectamente</v>
      </c>
      <c r="Y2275" s="208" t="str">
        <f>IFERROR(VLOOKUP(X2275,'Tablas de calculos'!$AZ$4:$BE$11,5,FALSE),"")</f>
        <v/>
      </c>
      <c r="Z2275" s="208" t="str">
        <f>IFERROR(VLOOKUP(X2275,'Tablas de calculos'!$AZ$4:$BE$11,6,FALSE),"")</f>
        <v/>
      </c>
    </row>
    <row r="2276" spans="1:26" ht="60" x14ac:dyDescent="0.25">
      <c r="A2276" s="232" t="s">
        <v>109</v>
      </c>
      <c r="B2276" s="61">
        <v>74</v>
      </c>
      <c r="C2276" s="205" t="str">
        <f>+VLOOKUP(Tabla9[[#This Row],[Cod. Riesgo]],Tabla_Riesgos[[Número]:[Tipo de Riesgo]],6,FALSE)</f>
        <v>Seguridad de la Información</v>
      </c>
      <c r="D2276" s="119" t="s">
        <v>45</v>
      </c>
      <c r="E2276" s="120" t="s">
        <v>636</v>
      </c>
      <c r="F2276" s="121"/>
      <c r="G2276" s="125" t="s">
        <v>195</v>
      </c>
      <c r="H2276" s="472"/>
      <c r="I2276" s="207"/>
      <c r="J2276" s="207"/>
      <c r="K2276" s="207"/>
      <c r="L2276" s="207"/>
      <c r="M2276" s="207"/>
      <c r="N2276" s="207"/>
      <c r="O2276" s="207"/>
      <c r="P2276" s="123">
        <f t="shared" si="144"/>
        <v>0</v>
      </c>
      <c r="Q2276" s="208" t="str">
        <f t="shared" si="145"/>
        <v>Debil</v>
      </c>
      <c r="R2276" s="207" t="s">
        <v>516</v>
      </c>
      <c r="S2276" s="224" t="str">
        <f t="shared" si="146"/>
        <v>DebilFuerte</v>
      </c>
      <c r="T2276" s="224">
        <f>IFERROR(VLOOKUP(S2276,'Tablas de calculos'!$AU$16:$AV$24,2,FALSE),"")</f>
        <v>7</v>
      </c>
      <c r="U2276" s="208" t="str">
        <f>IFERROR(VLOOKUP(T2276,'Tablas de calculos'!$AV$16:$AY$24,4),"")</f>
        <v>Débil</v>
      </c>
      <c r="V2276" s="207" t="s">
        <v>576</v>
      </c>
      <c r="W2276" s="207" t="s">
        <v>578</v>
      </c>
      <c r="X2276" s="123" t="str">
        <f t="shared" si="147"/>
        <v>DébilNo disminuyeDirectamente</v>
      </c>
      <c r="Y2276" s="208" t="str">
        <f>IFERROR(VLOOKUP(X2276,'Tablas de calculos'!$AZ$4:$BE$11,5,FALSE),"")</f>
        <v/>
      </c>
      <c r="Z2276" s="208" t="str">
        <f>IFERROR(VLOOKUP(X2276,'Tablas de calculos'!$AZ$4:$BE$11,6,FALSE),"")</f>
        <v/>
      </c>
    </row>
    <row r="2277" spans="1:26" ht="60" x14ac:dyDescent="0.25">
      <c r="A2277" s="232" t="s">
        <v>109</v>
      </c>
      <c r="B2277" s="61">
        <v>74</v>
      </c>
      <c r="C2277" s="205" t="str">
        <f>+VLOOKUP(Tabla9[[#This Row],[Cod. Riesgo]],Tabla_Riesgos[[Número]:[Tipo de Riesgo]],6,FALSE)</f>
        <v>Seguridad de la Información</v>
      </c>
      <c r="D2277" s="119" t="s">
        <v>45</v>
      </c>
      <c r="E2277" s="120" t="s">
        <v>636</v>
      </c>
      <c r="F2277" s="121"/>
      <c r="G2277" s="125" t="s">
        <v>196</v>
      </c>
      <c r="H2277" s="472"/>
      <c r="I2277" s="207"/>
      <c r="J2277" s="207"/>
      <c r="K2277" s="207"/>
      <c r="L2277" s="207"/>
      <c r="M2277" s="207"/>
      <c r="N2277" s="207"/>
      <c r="O2277" s="207"/>
      <c r="P2277" s="123">
        <f t="shared" si="144"/>
        <v>0</v>
      </c>
      <c r="Q2277" s="208" t="str">
        <f t="shared" si="145"/>
        <v>Debil</v>
      </c>
      <c r="R2277" s="207" t="s">
        <v>516</v>
      </c>
      <c r="S2277" s="224" t="str">
        <f t="shared" si="146"/>
        <v>DebilFuerte</v>
      </c>
      <c r="T2277" s="224">
        <f>IFERROR(VLOOKUP(S2277,'Tablas de calculos'!$AU$16:$AV$24,2,FALSE),"")</f>
        <v>7</v>
      </c>
      <c r="U2277" s="208" t="str">
        <f>IFERROR(VLOOKUP(T2277,'Tablas de calculos'!$AV$16:$AY$24,4),"")</f>
        <v>Débil</v>
      </c>
      <c r="V2277" s="207" t="s">
        <v>576</v>
      </c>
      <c r="W2277" s="207" t="s">
        <v>578</v>
      </c>
      <c r="X2277" s="123" t="str">
        <f t="shared" si="147"/>
        <v>DébilNo disminuyeDirectamente</v>
      </c>
      <c r="Y2277" s="208" t="str">
        <f>IFERROR(VLOOKUP(X2277,'Tablas de calculos'!$AZ$4:$BE$11,5,FALSE),"")</f>
        <v/>
      </c>
      <c r="Z2277" s="208" t="str">
        <f>IFERROR(VLOOKUP(X2277,'Tablas de calculos'!$AZ$4:$BE$11,6,FALSE),"")</f>
        <v/>
      </c>
    </row>
    <row r="2278" spans="1:26" ht="75" x14ac:dyDescent="0.25">
      <c r="A2278" s="232" t="s">
        <v>109</v>
      </c>
      <c r="B2278" s="61">
        <v>11</v>
      </c>
      <c r="C2278" s="205" t="str">
        <f>+VLOOKUP(Tabla9[[#This Row],[Cod. Riesgo]],Tabla_Riesgos[[Número]:[Tipo de Riesgo]],6,FALSE)</f>
        <v>Corrupción</v>
      </c>
      <c r="D2278" s="119" t="s">
        <v>12</v>
      </c>
      <c r="E2278" s="120" t="s">
        <v>394</v>
      </c>
      <c r="F2278" s="121"/>
      <c r="G2278" s="125" t="s">
        <v>197</v>
      </c>
      <c r="H2278" s="472"/>
      <c r="I2278" s="207"/>
      <c r="J2278" s="207"/>
      <c r="K2278" s="207"/>
      <c r="L2278" s="207"/>
      <c r="M2278" s="207"/>
      <c r="N2278" s="207"/>
      <c r="O2278" s="207"/>
      <c r="P2278" s="123">
        <f t="shared" si="144"/>
        <v>0</v>
      </c>
      <c r="Q2278" s="208" t="str">
        <f t="shared" si="145"/>
        <v>Debil</v>
      </c>
      <c r="R2278" s="207" t="s">
        <v>516</v>
      </c>
      <c r="S2278" s="224" t="str">
        <f t="shared" si="146"/>
        <v>DebilFuerte</v>
      </c>
      <c r="T2278" s="224">
        <f>IFERROR(VLOOKUP(S2278,'Tablas de calculos'!$AU$16:$AV$24,2,FALSE),"")</f>
        <v>7</v>
      </c>
      <c r="U2278" s="208" t="str">
        <f>IFERROR(VLOOKUP(T2278,'Tablas de calculos'!$AV$16:$AY$24,4),"")</f>
        <v>Débil</v>
      </c>
      <c r="V2278" s="207" t="s">
        <v>576</v>
      </c>
      <c r="W2278" s="207" t="s">
        <v>578</v>
      </c>
      <c r="X2278" s="123" t="str">
        <f t="shared" si="147"/>
        <v>DébilNo disminuyeDirectamente</v>
      </c>
      <c r="Y2278" s="208" t="str">
        <f>IFERROR(VLOOKUP(X2278,'Tablas de calculos'!$AZ$4:$BE$11,5,FALSE),"")</f>
        <v/>
      </c>
      <c r="Z2278" s="208" t="str">
        <f>IFERROR(VLOOKUP(X2278,'Tablas de calculos'!$AZ$4:$BE$11,6,FALSE),"")</f>
        <v/>
      </c>
    </row>
    <row r="2279" spans="1:26" ht="75" x14ac:dyDescent="0.25">
      <c r="A2279" s="232" t="s">
        <v>109</v>
      </c>
      <c r="B2279" s="61">
        <v>11</v>
      </c>
      <c r="C2279" s="205" t="str">
        <f>+VLOOKUP(Tabla9[[#This Row],[Cod. Riesgo]],Tabla_Riesgos[[Número]:[Tipo de Riesgo]],6,FALSE)</f>
        <v>Corrupción</v>
      </c>
      <c r="D2279" s="119" t="s">
        <v>12</v>
      </c>
      <c r="E2279" s="120" t="s">
        <v>394</v>
      </c>
      <c r="F2279" s="121"/>
      <c r="G2279" s="125" t="s">
        <v>174</v>
      </c>
      <c r="H2279" s="472"/>
      <c r="I2279" s="207"/>
      <c r="J2279" s="207"/>
      <c r="K2279" s="207"/>
      <c r="L2279" s="207"/>
      <c r="M2279" s="207"/>
      <c r="N2279" s="207"/>
      <c r="O2279" s="207"/>
      <c r="P2279" s="123">
        <f t="shared" si="144"/>
        <v>0</v>
      </c>
      <c r="Q2279" s="208" t="str">
        <f t="shared" si="145"/>
        <v>Debil</v>
      </c>
      <c r="R2279" s="207" t="s">
        <v>516</v>
      </c>
      <c r="S2279" s="224" t="str">
        <f t="shared" si="146"/>
        <v>DebilFuerte</v>
      </c>
      <c r="T2279" s="224">
        <f>IFERROR(VLOOKUP(S2279,'Tablas de calculos'!$AU$16:$AV$24,2,FALSE),"")</f>
        <v>7</v>
      </c>
      <c r="U2279" s="208" t="str">
        <f>IFERROR(VLOOKUP(T2279,'Tablas de calculos'!$AV$16:$AY$24,4),"")</f>
        <v>Débil</v>
      </c>
      <c r="V2279" s="207" t="s">
        <v>576</v>
      </c>
      <c r="W2279" s="207" t="s">
        <v>578</v>
      </c>
      <c r="X2279" s="123" t="str">
        <f t="shared" si="147"/>
        <v>DébilNo disminuyeDirectamente</v>
      </c>
      <c r="Y2279" s="208" t="str">
        <f>IFERROR(VLOOKUP(X2279,'Tablas de calculos'!$AZ$4:$BE$11,5,FALSE),"")</f>
        <v/>
      </c>
      <c r="Z2279" s="208" t="str">
        <f>IFERROR(VLOOKUP(X2279,'Tablas de calculos'!$AZ$4:$BE$11,6,FALSE),"")</f>
        <v/>
      </c>
    </row>
    <row r="2280" spans="1:26" ht="75" x14ac:dyDescent="0.25">
      <c r="A2280" s="232" t="s">
        <v>109</v>
      </c>
      <c r="B2280" s="61">
        <v>11</v>
      </c>
      <c r="C2280" s="205" t="str">
        <f>+VLOOKUP(Tabla9[[#This Row],[Cod. Riesgo]],Tabla_Riesgos[[Número]:[Tipo de Riesgo]],6,FALSE)</f>
        <v>Corrupción</v>
      </c>
      <c r="D2280" s="119" t="s">
        <v>12</v>
      </c>
      <c r="E2280" s="120" t="s">
        <v>394</v>
      </c>
      <c r="F2280" s="121"/>
      <c r="G2280" s="125" t="s">
        <v>175</v>
      </c>
      <c r="H2280" s="472"/>
      <c r="I2280" s="207"/>
      <c r="J2280" s="207"/>
      <c r="K2280" s="207"/>
      <c r="L2280" s="207"/>
      <c r="M2280" s="207"/>
      <c r="N2280" s="207"/>
      <c r="O2280" s="207"/>
      <c r="P2280" s="123">
        <f t="shared" si="144"/>
        <v>0</v>
      </c>
      <c r="Q2280" s="208" t="str">
        <f t="shared" si="145"/>
        <v>Debil</v>
      </c>
      <c r="R2280" s="207" t="s">
        <v>516</v>
      </c>
      <c r="S2280" s="224" t="str">
        <f t="shared" si="146"/>
        <v>DebilFuerte</v>
      </c>
      <c r="T2280" s="224">
        <f>IFERROR(VLOOKUP(S2280,'Tablas de calculos'!$AU$16:$AV$24,2,FALSE),"")</f>
        <v>7</v>
      </c>
      <c r="U2280" s="208" t="str">
        <f>IFERROR(VLOOKUP(T2280,'Tablas de calculos'!$AV$16:$AY$24,4),"")</f>
        <v>Débil</v>
      </c>
      <c r="V2280" s="207" t="s">
        <v>576</v>
      </c>
      <c r="W2280" s="207" t="s">
        <v>578</v>
      </c>
      <c r="X2280" s="123" t="str">
        <f t="shared" si="147"/>
        <v>DébilNo disminuyeDirectamente</v>
      </c>
      <c r="Y2280" s="208" t="str">
        <f>IFERROR(VLOOKUP(X2280,'Tablas de calculos'!$AZ$4:$BE$11,5,FALSE),"")</f>
        <v/>
      </c>
      <c r="Z2280" s="208" t="str">
        <f>IFERROR(VLOOKUP(X2280,'Tablas de calculos'!$AZ$4:$BE$11,6,FALSE),"")</f>
        <v/>
      </c>
    </row>
    <row r="2281" spans="1:26" ht="75" x14ac:dyDescent="0.25">
      <c r="A2281" s="232" t="s">
        <v>109</v>
      </c>
      <c r="B2281" s="61">
        <v>11</v>
      </c>
      <c r="C2281" s="205" t="str">
        <f>+VLOOKUP(Tabla9[[#This Row],[Cod. Riesgo]],Tabla_Riesgos[[Número]:[Tipo de Riesgo]],6,FALSE)</f>
        <v>Corrupción</v>
      </c>
      <c r="D2281" s="119" t="s">
        <v>12</v>
      </c>
      <c r="E2281" s="120" t="s">
        <v>394</v>
      </c>
      <c r="F2281" s="121"/>
      <c r="G2281" s="125" t="s">
        <v>198</v>
      </c>
      <c r="H2281" s="472"/>
      <c r="I2281" s="207"/>
      <c r="J2281" s="207"/>
      <c r="K2281" s="207"/>
      <c r="L2281" s="207"/>
      <c r="M2281" s="207"/>
      <c r="N2281" s="207"/>
      <c r="O2281" s="207"/>
      <c r="P2281" s="123">
        <f t="shared" si="144"/>
        <v>0</v>
      </c>
      <c r="Q2281" s="208" t="str">
        <f t="shared" si="145"/>
        <v>Debil</v>
      </c>
      <c r="R2281" s="207" t="s">
        <v>516</v>
      </c>
      <c r="S2281" s="224" t="str">
        <f t="shared" si="146"/>
        <v>DebilFuerte</v>
      </c>
      <c r="T2281" s="224">
        <f>IFERROR(VLOOKUP(S2281,'Tablas de calculos'!$AU$16:$AV$24,2,FALSE),"")</f>
        <v>7</v>
      </c>
      <c r="U2281" s="208" t="str">
        <f>IFERROR(VLOOKUP(T2281,'Tablas de calculos'!$AV$16:$AY$24,4),"")</f>
        <v>Débil</v>
      </c>
      <c r="V2281" s="207" t="s">
        <v>576</v>
      </c>
      <c r="W2281" s="207" t="s">
        <v>578</v>
      </c>
      <c r="X2281" s="123" t="str">
        <f t="shared" si="147"/>
        <v>DébilNo disminuyeDirectamente</v>
      </c>
      <c r="Y2281" s="208" t="str">
        <f>IFERROR(VLOOKUP(X2281,'Tablas de calculos'!$AZ$4:$BE$11,5,FALSE),"")</f>
        <v/>
      </c>
      <c r="Z2281" s="208" t="str">
        <f>IFERROR(VLOOKUP(X2281,'Tablas de calculos'!$AZ$4:$BE$11,6,FALSE),"")</f>
        <v/>
      </c>
    </row>
    <row r="2282" spans="1:26" ht="75" x14ac:dyDescent="0.25">
      <c r="A2282" s="232" t="s">
        <v>109</v>
      </c>
      <c r="B2282" s="61">
        <v>11</v>
      </c>
      <c r="C2282" s="205" t="str">
        <f>+VLOOKUP(Tabla9[[#This Row],[Cod. Riesgo]],Tabla_Riesgos[[Número]:[Tipo de Riesgo]],6,FALSE)</f>
        <v>Corrupción</v>
      </c>
      <c r="D2282" s="119" t="s">
        <v>12</v>
      </c>
      <c r="E2282" s="120" t="s">
        <v>394</v>
      </c>
      <c r="F2282" s="121"/>
      <c r="G2282" s="125" t="s">
        <v>199</v>
      </c>
      <c r="H2282" s="472"/>
      <c r="I2282" s="207"/>
      <c r="J2282" s="207"/>
      <c r="K2282" s="207"/>
      <c r="L2282" s="207"/>
      <c r="M2282" s="207"/>
      <c r="N2282" s="207"/>
      <c r="O2282" s="207"/>
      <c r="P2282" s="123">
        <f t="shared" si="144"/>
        <v>0</v>
      </c>
      <c r="Q2282" s="208" t="str">
        <f t="shared" si="145"/>
        <v>Debil</v>
      </c>
      <c r="R2282" s="207" t="s">
        <v>516</v>
      </c>
      <c r="S2282" s="224" t="str">
        <f t="shared" si="146"/>
        <v>DebilFuerte</v>
      </c>
      <c r="T2282" s="224">
        <f>IFERROR(VLOOKUP(S2282,'Tablas de calculos'!$AU$16:$AV$24,2,FALSE),"")</f>
        <v>7</v>
      </c>
      <c r="U2282" s="208" t="str">
        <f>IFERROR(VLOOKUP(T2282,'Tablas de calculos'!$AV$16:$AY$24,4),"")</f>
        <v>Débil</v>
      </c>
      <c r="V2282" s="207" t="s">
        <v>576</v>
      </c>
      <c r="W2282" s="207" t="s">
        <v>578</v>
      </c>
      <c r="X2282" s="123" t="str">
        <f t="shared" si="147"/>
        <v>DébilNo disminuyeDirectamente</v>
      </c>
      <c r="Y2282" s="208" t="str">
        <f>IFERROR(VLOOKUP(X2282,'Tablas de calculos'!$AZ$4:$BE$11,5,FALSE),"")</f>
        <v/>
      </c>
      <c r="Z2282" s="208" t="str">
        <f>IFERROR(VLOOKUP(X2282,'Tablas de calculos'!$AZ$4:$BE$11,6,FALSE),"")</f>
        <v/>
      </c>
    </row>
    <row r="2283" spans="1:26" ht="75" x14ac:dyDescent="0.25">
      <c r="A2283" s="232" t="s">
        <v>109</v>
      </c>
      <c r="B2283" s="61">
        <v>12</v>
      </c>
      <c r="C2283" s="205" t="str">
        <f>+VLOOKUP(Tabla9[[#This Row],[Cod. Riesgo]],Tabla_Riesgos[[Número]:[Tipo de Riesgo]],6,FALSE)</f>
        <v>Estratégico</v>
      </c>
      <c r="D2283" s="119" t="s">
        <v>12</v>
      </c>
      <c r="E2283" s="120" t="s">
        <v>14</v>
      </c>
      <c r="F2283" s="121"/>
      <c r="G2283" s="125" t="s">
        <v>200</v>
      </c>
      <c r="H2283" s="472"/>
      <c r="I2283" s="207"/>
      <c r="J2283" s="207"/>
      <c r="K2283" s="207"/>
      <c r="L2283" s="207"/>
      <c r="M2283" s="207"/>
      <c r="N2283" s="207"/>
      <c r="O2283" s="207"/>
      <c r="P2283" s="123">
        <f t="shared" si="144"/>
        <v>0</v>
      </c>
      <c r="Q2283" s="208" t="str">
        <f t="shared" si="145"/>
        <v>Debil</v>
      </c>
      <c r="R2283" s="207" t="s">
        <v>516</v>
      </c>
      <c r="S2283" s="224" t="str">
        <f t="shared" si="146"/>
        <v>DebilFuerte</v>
      </c>
      <c r="T2283" s="224">
        <f>IFERROR(VLOOKUP(S2283,'Tablas de calculos'!$AU$16:$AV$24,2,FALSE),"")</f>
        <v>7</v>
      </c>
      <c r="U2283" s="208" t="str">
        <f>IFERROR(VLOOKUP(T2283,'Tablas de calculos'!$AV$16:$AY$24,4),"")</f>
        <v>Débil</v>
      </c>
      <c r="V2283" s="207" t="s">
        <v>576</v>
      </c>
      <c r="W2283" s="207" t="s">
        <v>578</v>
      </c>
      <c r="X2283" s="123" t="str">
        <f t="shared" si="147"/>
        <v>DébilNo disminuyeDirectamente</v>
      </c>
      <c r="Y2283" s="208" t="str">
        <f>IFERROR(VLOOKUP(X2283,'Tablas de calculos'!$AZ$4:$BE$11,5,FALSE),"")</f>
        <v/>
      </c>
      <c r="Z2283" s="208" t="str">
        <f>IFERROR(VLOOKUP(X2283,'Tablas de calculos'!$AZ$4:$BE$11,6,FALSE),"")</f>
        <v/>
      </c>
    </row>
    <row r="2284" spans="1:26" ht="75" x14ac:dyDescent="0.25">
      <c r="A2284" s="232" t="s">
        <v>109</v>
      </c>
      <c r="B2284" s="61">
        <v>12</v>
      </c>
      <c r="C2284" s="205" t="str">
        <f>+VLOOKUP(Tabla9[[#This Row],[Cod. Riesgo]],Tabla_Riesgos[[Número]:[Tipo de Riesgo]],6,FALSE)</f>
        <v>Estratégico</v>
      </c>
      <c r="D2284" s="119" t="s">
        <v>12</v>
      </c>
      <c r="E2284" s="120" t="s">
        <v>14</v>
      </c>
      <c r="F2284" s="121"/>
      <c r="G2284" s="125" t="s">
        <v>201</v>
      </c>
      <c r="H2284" s="472"/>
      <c r="I2284" s="207"/>
      <c r="J2284" s="207"/>
      <c r="K2284" s="207"/>
      <c r="L2284" s="207"/>
      <c r="M2284" s="207"/>
      <c r="N2284" s="207"/>
      <c r="O2284" s="207"/>
      <c r="P2284" s="123">
        <f t="shared" si="144"/>
        <v>0</v>
      </c>
      <c r="Q2284" s="208" t="str">
        <f t="shared" si="145"/>
        <v>Debil</v>
      </c>
      <c r="R2284" s="207" t="s">
        <v>516</v>
      </c>
      <c r="S2284" s="224" t="str">
        <f t="shared" si="146"/>
        <v>DebilFuerte</v>
      </c>
      <c r="T2284" s="224">
        <f>IFERROR(VLOOKUP(S2284,'Tablas de calculos'!$AU$16:$AV$24,2,FALSE),"")</f>
        <v>7</v>
      </c>
      <c r="U2284" s="208" t="str">
        <f>IFERROR(VLOOKUP(T2284,'Tablas de calculos'!$AV$16:$AY$24,4),"")</f>
        <v>Débil</v>
      </c>
      <c r="V2284" s="207" t="s">
        <v>576</v>
      </c>
      <c r="W2284" s="207" t="s">
        <v>578</v>
      </c>
      <c r="X2284" s="123" t="str">
        <f t="shared" si="147"/>
        <v>DébilNo disminuyeDirectamente</v>
      </c>
      <c r="Y2284" s="208" t="str">
        <f>IFERROR(VLOOKUP(X2284,'Tablas de calculos'!$AZ$4:$BE$11,5,FALSE),"")</f>
        <v/>
      </c>
      <c r="Z2284" s="208" t="str">
        <f>IFERROR(VLOOKUP(X2284,'Tablas de calculos'!$AZ$4:$BE$11,6,FALSE),"")</f>
        <v/>
      </c>
    </row>
    <row r="2285" spans="1:26" ht="75" x14ac:dyDescent="0.25">
      <c r="A2285" s="232" t="s">
        <v>109</v>
      </c>
      <c r="B2285" s="61">
        <v>12</v>
      </c>
      <c r="C2285" s="205" t="str">
        <f>+VLOOKUP(Tabla9[[#This Row],[Cod. Riesgo]],Tabla_Riesgos[[Número]:[Tipo de Riesgo]],6,FALSE)</f>
        <v>Estratégico</v>
      </c>
      <c r="D2285" s="119" t="s">
        <v>12</v>
      </c>
      <c r="E2285" s="120" t="s">
        <v>14</v>
      </c>
      <c r="F2285" s="121"/>
      <c r="G2285" s="125" t="s">
        <v>202</v>
      </c>
      <c r="H2285" s="472"/>
      <c r="I2285" s="207"/>
      <c r="J2285" s="207"/>
      <c r="K2285" s="207"/>
      <c r="L2285" s="207"/>
      <c r="M2285" s="207"/>
      <c r="N2285" s="207"/>
      <c r="O2285" s="207"/>
      <c r="P2285" s="123">
        <f t="shared" si="144"/>
        <v>0</v>
      </c>
      <c r="Q2285" s="208" t="str">
        <f t="shared" si="145"/>
        <v>Debil</v>
      </c>
      <c r="R2285" s="207" t="s">
        <v>516</v>
      </c>
      <c r="S2285" s="224" t="str">
        <f t="shared" si="146"/>
        <v>DebilFuerte</v>
      </c>
      <c r="T2285" s="224">
        <f>IFERROR(VLOOKUP(S2285,'Tablas de calculos'!$AU$16:$AV$24,2,FALSE),"")</f>
        <v>7</v>
      </c>
      <c r="U2285" s="208" t="str">
        <f>IFERROR(VLOOKUP(T2285,'Tablas de calculos'!$AV$16:$AY$24,4),"")</f>
        <v>Débil</v>
      </c>
      <c r="V2285" s="207" t="s">
        <v>576</v>
      </c>
      <c r="W2285" s="207" t="s">
        <v>578</v>
      </c>
      <c r="X2285" s="123" t="str">
        <f t="shared" si="147"/>
        <v>DébilNo disminuyeDirectamente</v>
      </c>
      <c r="Y2285" s="208" t="str">
        <f>IFERROR(VLOOKUP(X2285,'Tablas de calculos'!$AZ$4:$BE$11,5,FALSE),"")</f>
        <v/>
      </c>
      <c r="Z2285" s="208" t="str">
        <f>IFERROR(VLOOKUP(X2285,'Tablas de calculos'!$AZ$4:$BE$11,6,FALSE),"")</f>
        <v/>
      </c>
    </row>
    <row r="2286" spans="1:26" ht="45" x14ac:dyDescent="0.25">
      <c r="A2286" s="232" t="s">
        <v>109</v>
      </c>
      <c r="B2286" s="61">
        <v>13</v>
      </c>
      <c r="C2286" s="205" t="str">
        <f>+VLOOKUP(Tabla9[[#This Row],[Cod. Riesgo]],Tabla_Riesgos[[Número]:[Tipo de Riesgo]],6,FALSE)</f>
        <v>Corrupción</v>
      </c>
      <c r="D2286" s="119" t="s">
        <v>12</v>
      </c>
      <c r="E2286" s="120" t="s">
        <v>15</v>
      </c>
      <c r="F2286" s="121"/>
      <c r="G2286" s="125" t="s">
        <v>203</v>
      </c>
      <c r="H2286" s="472"/>
      <c r="I2286" s="207"/>
      <c r="J2286" s="207"/>
      <c r="K2286" s="207"/>
      <c r="L2286" s="207"/>
      <c r="M2286" s="207"/>
      <c r="N2286" s="207"/>
      <c r="O2286" s="207"/>
      <c r="P2286" s="123">
        <f t="shared" si="144"/>
        <v>0</v>
      </c>
      <c r="Q2286" s="208" t="str">
        <f t="shared" si="145"/>
        <v>Debil</v>
      </c>
      <c r="R2286" s="207" t="s">
        <v>516</v>
      </c>
      <c r="S2286" s="224" t="str">
        <f t="shared" si="146"/>
        <v>DebilFuerte</v>
      </c>
      <c r="T2286" s="224">
        <f>IFERROR(VLOOKUP(S2286,'Tablas de calculos'!$AU$16:$AV$24,2,FALSE),"")</f>
        <v>7</v>
      </c>
      <c r="U2286" s="208" t="str">
        <f>IFERROR(VLOOKUP(T2286,'Tablas de calculos'!$AV$16:$AY$24,4),"")</f>
        <v>Débil</v>
      </c>
      <c r="V2286" s="207" t="s">
        <v>576</v>
      </c>
      <c r="W2286" s="207" t="s">
        <v>578</v>
      </c>
      <c r="X2286" s="123" t="str">
        <f t="shared" si="147"/>
        <v>DébilNo disminuyeDirectamente</v>
      </c>
      <c r="Y2286" s="208" t="str">
        <f>IFERROR(VLOOKUP(X2286,'Tablas de calculos'!$AZ$4:$BE$11,5,FALSE),"")</f>
        <v/>
      </c>
      <c r="Z2286" s="208" t="str">
        <f>IFERROR(VLOOKUP(X2286,'Tablas de calculos'!$AZ$4:$BE$11,6,FALSE),"")</f>
        <v/>
      </c>
    </row>
    <row r="2287" spans="1:26" ht="45" x14ac:dyDescent="0.25">
      <c r="A2287" s="232" t="s">
        <v>109</v>
      </c>
      <c r="B2287" s="61">
        <v>13</v>
      </c>
      <c r="C2287" s="205" t="str">
        <f>+VLOOKUP(Tabla9[[#This Row],[Cod. Riesgo]],Tabla_Riesgos[[Número]:[Tipo de Riesgo]],6,FALSE)</f>
        <v>Corrupción</v>
      </c>
      <c r="D2287" s="119" t="s">
        <v>12</v>
      </c>
      <c r="E2287" s="120" t="s">
        <v>15</v>
      </c>
      <c r="F2287" s="121"/>
      <c r="G2287" s="125" t="s">
        <v>185</v>
      </c>
      <c r="H2287" s="472"/>
      <c r="I2287" s="207"/>
      <c r="J2287" s="207"/>
      <c r="K2287" s="207"/>
      <c r="L2287" s="207"/>
      <c r="M2287" s="207"/>
      <c r="N2287" s="207"/>
      <c r="O2287" s="207"/>
      <c r="P2287" s="123">
        <f t="shared" si="144"/>
        <v>0</v>
      </c>
      <c r="Q2287" s="208" t="str">
        <f t="shared" si="145"/>
        <v>Debil</v>
      </c>
      <c r="R2287" s="207" t="s">
        <v>516</v>
      </c>
      <c r="S2287" s="224" t="str">
        <f t="shared" si="146"/>
        <v>DebilFuerte</v>
      </c>
      <c r="T2287" s="224">
        <f>IFERROR(VLOOKUP(S2287,'Tablas de calculos'!$AU$16:$AV$24,2,FALSE),"")</f>
        <v>7</v>
      </c>
      <c r="U2287" s="208" t="str">
        <f>IFERROR(VLOOKUP(T2287,'Tablas de calculos'!$AV$16:$AY$24,4),"")</f>
        <v>Débil</v>
      </c>
      <c r="V2287" s="207" t="s">
        <v>576</v>
      </c>
      <c r="W2287" s="207" t="s">
        <v>578</v>
      </c>
      <c r="X2287" s="123" t="str">
        <f t="shared" si="147"/>
        <v>DébilNo disminuyeDirectamente</v>
      </c>
      <c r="Y2287" s="208" t="str">
        <f>IFERROR(VLOOKUP(X2287,'Tablas de calculos'!$AZ$4:$BE$11,5,FALSE),"")</f>
        <v/>
      </c>
      <c r="Z2287" s="208" t="str">
        <f>IFERROR(VLOOKUP(X2287,'Tablas de calculos'!$AZ$4:$BE$11,6,FALSE),"")</f>
        <v/>
      </c>
    </row>
    <row r="2288" spans="1:26" ht="45" x14ac:dyDescent="0.25">
      <c r="A2288" s="232" t="s">
        <v>109</v>
      </c>
      <c r="B2288" s="61">
        <v>13</v>
      </c>
      <c r="C2288" s="205" t="str">
        <f>+VLOOKUP(Tabla9[[#This Row],[Cod. Riesgo]],Tabla_Riesgos[[Número]:[Tipo de Riesgo]],6,FALSE)</f>
        <v>Corrupción</v>
      </c>
      <c r="D2288" s="119" t="s">
        <v>12</v>
      </c>
      <c r="E2288" s="120" t="s">
        <v>15</v>
      </c>
      <c r="F2288" s="121"/>
      <c r="G2288" s="125" t="s">
        <v>177</v>
      </c>
      <c r="H2288" s="472"/>
      <c r="I2288" s="207"/>
      <c r="J2288" s="207"/>
      <c r="K2288" s="207"/>
      <c r="L2288" s="207"/>
      <c r="M2288" s="207"/>
      <c r="N2288" s="207"/>
      <c r="O2288" s="207"/>
      <c r="P2288" s="123">
        <f t="shared" si="144"/>
        <v>0</v>
      </c>
      <c r="Q2288" s="208" t="str">
        <f t="shared" si="145"/>
        <v>Debil</v>
      </c>
      <c r="R2288" s="207" t="s">
        <v>516</v>
      </c>
      <c r="S2288" s="224" t="str">
        <f t="shared" si="146"/>
        <v>DebilFuerte</v>
      </c>
      <c r="T2288" s="224">
        <f>IFERROR(VLOOKUP(S2288,'Tablas de calculos'!$AU$16:$AV$24,2,FALSE),"")</f>
        <v>7</v>
      </c>
      <c r="U2288" s="208" t="str">
        <f>IFERROR(VLOOKUP(T2288,'Tablas de calculos'!$AV$16:$AY$24,4),"")</f>
        <v>Débil</v>
      </c>
      <c r="V2288" s="207" t="s">
        <v>576</v>
      </c>
      <c r="W2288" s="207" t="s">
        <v>578</v>
      </c>
      <c r="X2288" s="123" t="str">
        <f t="shared" si="147"/>
        <v>DébilNo disminuyeDirectamente</v>
      </c>
      <c r="Y2288" s="208" t="str">
        <f>IFERROR(VLOOKUP(X2288,'Tablas de calculos'!$AZ$4:$BE$11,5,FALSE),"")</f>
        <v/>
      </c>
      <c r="Z2288" s="208" t="str">
        <f>IFERROR(VLOOKUP(X2288,'Tablas de calculos'!$AZ$4:$BE$11,6,FALSE),"")</f>
        <v/>
      </c>
    </row>
    <row r="2289" spans="1:26" ht="60" x14ac:dyDescent="0.25">
      <c r="A2289" s="232" t="s">
        <v>109</v>
      </c>
      <c r="B2289" s="61">
        <v>14</v>
      </c>
      <c r="C2289" s="205" t="str">
        <f>+VLOOKUP(Tabla9[[#This Row],[Cod. Riesgo]],Tabla_Riesgos[[Número]:[Tipo de Riesgo]],6,FALSE)</f>
        <v>Operativo</v>
      </c>
      <c r="D2289" s="119" t="s">
        <v>35</v>
      </c>
      <c r="E2289" s="120" t="s">
        <v>626</v>
      </c>
      <c r="F2289" s="121"/>
      <c r="G2289" s="125" t="s">
        <v>204</v>
      </c>
      <c r="H2289" s="472"/>
      <c r="I2289" s="207"/>
      <c r="J2289" s="207"/>
      <c r="K2289" s="207"/>
      <c r="L2289" s="207"/>
      <c r="M2289" s="207"/>
      <c r="N2289" s="207"/>
      <c r="O2289" s="207"/>
      <c r="P2289" s="123">
        <f t="shared" si="144"/>
        <v>0</v>
      </c>
      <c r="Q2289" s="208" t="str">
        <f t="shared" si="145"/>
        <v>Debil</v>
      </c>
      <c r="R2289" s="207" t="s">
        <v>516</v>
      </c>
      <c r="S2289" s="224" t="str">
        <f t="shared" si="146"/>
        <v>DebilFuerte</v>
      </c>
      <c r="T2289" s="224">
        <f>IFERROR(VLOOKUP(S2289,'Tablas de calculos'!$AU$16:$AV$24,2,FALSE),"")</f>
        <v>7</v>
      </c>
      <c r="U2289" s="208" t="str">
        <f>IFERROR(VLOOKUP(T2289,'Tablas de calculos'!$AV$16:$AY$24,4),"")</f>
        <v>Débil</v>
      </c>
      <c r="V2289" s="207" t="s">
        <v>576</v>
      </c>
      <c r="W2289" s="207" t="s">
        <v>578</v>
      </c>
      <c r="X2289" s="123" t="str">
        <f t="shared" si="147"/>
        <v>DébilNo disminuyeDirectamente</v>
      </c>
      <c r="Y2289" s="208" t="str">
        <f>IFERROR(VLOOKUP(X2289,'Tablas de calculos'!$AZ$4:$BE$11,5,FALSE),"")</f>
        <v/>
      </c>
      <c r="Z2289" s="208" t="str">
        <f>IFERROR(VLOOKUP(X2289,'Tablas de calculos'!$AZ$4:$BE$11,6,FALSE),"")</f>
        <v/>
      </c>
    </row>
    <row r="2290" spans="1:26" ht="75" x14ac:dyDescent="0.25">
      <c r="A2290" s="232" t="s">
        <v>109</v>
      </c>
      <c r="B2290" s="61">
        <v>14</v>
      </c>
      <c r="C2290" s="205" t="str">
        <f>+VLOOKUP(Tabla9[[#This Row],[Cod. Riesgo]],Tabla_Riesgos[[Número]:[Tipo de Riesgo]],6,FALSE)</f>
        <v>Operativo</v>
      </c>
      <c r="D2290" s="199" t="s">
        <v>35</v>
      </c>
      <c r="E2290" s="200" t="s">
        <v>626</v>
      </c>
      <c r="F2290" s="201"/>
      <c r="G2290" s="202" t="s">
        <v>205</v>
      </c>
      <c r="H2290" s="472"/>
      <c r="I2290" s="207"/>
      <c r="J2290" s="207"/>
      <c r="K2290" s="207"/>
      <c r="L2290" s="207"/>
      <c r="M2290" s="207"/>
      <c r="N2290" s="207"/>
      <c r="O2290" s="207"/>
      <c r="P2290" s="123">
        <f t="shared" si="144"/>
        <v>0</v>
      </c>
      <c r="Q2290" s="208" t="str">
        <f t="shared" si="145"/>
        <v>Debil</v>
      </c>
      <c r="R2290" s="207" t="s">
        <v>516</v>
      </c>
      <c r="S2290" s="224" t="str">
        <f t="shared" si="146"/>
        <v>DebilFuerte</v>
      </c>
      <c r="T2290" s="224">
        <f>IFERROR(VLOOKUP(S2290,'Tablas de calculos'!$AU$16:$AV$24,2,FALSE),"")</f>
        <v>7</v>
      </c>
      <c r="U2290" s="208" t="str">
        <f>IFERROR(VLOOKUP(T2290,'Tablas de calculos'!$AV$16:$AY$24,4),"")</f>
        <v>Débil</v>
      </c>
      <c r="V2290" s="207" t="s">
        <v>576</v>
      </c>
      <c r="W2290" s="207" t="s">
        <v>578</v>
      </c>
      <c r="X2290" s="123" t="str">
        <f t="shared" si="147"/>
        <v>DébilNo disminuyeDirectamente</v>
      </c>
      <c r="Y2290" s="208" t="str">
        <f>IFERROR(VLOOKUP(X2290,'Tablas de calculos'!$AZ$4:$BE$11,5,FALSE),"")</f>
        <v/>
      </c>
      <c r="Z2290" s="208" t="str">
        <f>IFERROR(VLOOKUP(X2290,'Tablas de calculos'!$AZ$4:$BE$11,6,FALSE),"")</f>
        <v/>
      </c>
    </row>
    <row r="2291" spans="1:26" ht="45" x14ac:dyDescent="0.25">
      <c r="A2291" s="232" t="s">
        <v>109</v>
      </c>
      <c r="B2291" s="61">
        <v>14</v>
      </c>
      <c r="C2291" s="429" t="str">
        <f>+VLOOKUP(Tabla9[[#This Row],[Cod. Riesgo]],Tabla_Riesgos[[Número]:[Tipo de Riesgo]],6,FALSE)</f>
        <v>Operativo</v>
      </c>
      <c r="D2291" s="119" t="s">
        <v>35</v>
      </c>
      <c r="E2291" s="120" t="s">
        <v>626</v>
      </c>
      <c r="F2291" s="121"/>
      <c r="G2291" s="125" t="s">
        <v>206</v>
      </c>
      <c r="H2291" s="472"/>
      <c r="I2291" s="207"/>
      <c r="J2291" s="207"/>
      <c r="K2291" s="207"/>
      <c r="L2291" s="207"/>
      <c r="M2291" s="207"/>
      <c r="N2291" s="207"/>
      <c r="O2291" s="123"/>
      <c r="P2291" s="123">
        <f t="shared" si="144"/>
        <v>0</v>
      </c>
      <c r="Q2291" s="208" t="str">
        <f t="shared" si="145"/>
        <v>Debil</v>
      </c>
      <c r="R2291" s="224" t="s">
        <v>516</v>
      </c>
      <c r="S2291" s="224" t="str">
        <f t="shared" si="146"/>
        <v>DebilFuerte</v>
      </c>
      <c r="T2291" s="224">
        <f>IFERROR(VLOOKUP(S2291,'Tablas de calculos'!$AU$16:$AV$24,2,FALSE),"")</f>
        <v>7</v>
      </c>
      <c r="U2291" s="208" t="str">
        <f>IFERROR(VLOOKUP(T2291,'Tablas de calculos'!$AV$16:$AY$24,4),"")</f>
        <v>Débil</v>
      </c>
      <c r="V2291" s="207" t="s">
        <v>576</v>
      </c>
      <c r="W2291" s="123" t="s">
        <v>578</v>
      </c>
      <c r="X2291" s="123" t="str">
        <f t="shared" si="147"/>
        <v>DébilNo disminuyeDirectamente</v>
      </c>
      <c r="Y2291" s="208" t="str">
        <f>IFERROR(VLOOKUP(X2291,'Tablas de calculos'!$AZ$4:$BE$11,5,FALSE),"")</f>
        <v/>
      </c>
      <c r="Z2291" s="208" t="str">
        <f>IFERROR(VLOOKUP(X2291,'Tablas de calculos'!$AZ$4:$BE$11,6,FALSE),"")</f>
        <v/>
      </c>
    </row>
    <row r="2292" spans="1:26" ht="90" x14ac:dyDescent="0.25">
      <c r="A2292" s="232" t="s">
        <v>109</v>
      </c>
      <c r="B2292" s="61">
        <v>15</v>
      </c>
      <c r="C2292" s="429" t="str">
        <f>+VLOOKUP(Tabla9[[#This Row],[Cod. Riesgo]],Tabla_Riesgos[[Número]:[Tipo de Riesgo]],6,FALSE)</f>
        <v>Operativo</v>
      </c>
      <c r="D2292" s="119" t="s">
        <v>38</v>
      </c>
      <c r="E2292" s="120" t="s">
        <v>17</v>
      </c>
      <c r="F2292" s="121"/>
      <c r="G2292" s="125" t="s">
        <v>207</v>
      </c>
      <c r="H2292" s="472"/>
      <c r="I2292" s="207"/>
      <c r="J2292" s="207"/>
      <c r="K2292" s="207"/>
      <c r="L2292" s="207"/>
      <c r="M2292" s="207"/>
      <c r="N2292" s="207"/>
      <c r="O2292" s="123"/>
      <c r="P2292" s="123">
        <f t="shared" si="144"/>
        <v>0</v>
      </c>
      <c r="Q2292" s="208" t="str">
        <f t="shared" si="145"/>
        <v>Debil</v>
      </c>
      <c r="R2292" s="224" t="s">
        <v>516</v>
      </c>
      <c r="S2292" s="224" t="str">
        <f t="shared" si="146"/>
        <v>DebilFuerte</v>
      </c>
      <c r="T2292" s="224">
        <f>IFERROR(VLOOKUP(S2292,'Tablas de calculos'!$AU$16:$AV$24,2,FALSE),"")</f>
        <v>7</v>
      </c>
      <c r="U2292" s="208" t="str">
        <f>IFERROR(VLOOKUP(T2292,'Tablas de calculos'!$AV$16:$AY$24,4),"")</f>
        <v>Débil</v>
      </c>
      <c r="V2292" s="207" t="s">
        <v>576</v>
      </c>
      <c r="W2292" s="123" t="s">
        <v>578</v>
      </c>
      <c r="X2292" s="123" t="str">
        <f t="shared" si="147"/>
        <v>DébilNo disminuyeDirectamente</v>
      </c>
      <c r="Y2292" s="208" t="str">
        <f>IFERROR(VLOOKUP(X2292,'Tablas de calculos'!$AZ$4:$BE$11,5,FALSE),"")</f>
        <v/>
      </c>
      <c r="Z2292" s="208" t="str">
        <f>IFERROR(VLOOKUP(X2292,'Tablas de calculos'!$AZ$4:$BE$11,6,FALSE),"")</f>
        <v/>
      </c>
    </row>
    <row r="2293" spans="1:26" ht="60" x14ac:dyDescent="0.25">
      <c r="A2293" s="232" t="s">
        <v>109</v>
      </c>
      <c r="B2293" s="61">
        <v>15</v>
      </c>
      <c r="C2293" s="429" t="str">
        <f>+VLOOKUP(Tabla9[[#This Row],[Cod. Riesgo]],Tabla_Riesgos[[Número]:[Tipo de Riesgo]],6,FALSE)</f>
        <v>Operativo</v>
      </c>
      <c r="D2293" s="119" t="s">
        <v>38</v>
      </c>
      <c r="E2293" s="120" t="s">
        <v>17</v>
      </c>
      <c r="F2293" s="121"/>
      <c r="G2293" s="125" t="s">
        <v>208</v>
      </c>
      <c r="H2293" s="472"/>
      <c r="I2293" s="207"/>
      <c r="J2293" s="207"/>
      <c r="K2293" s="207"/>
      <c r="L2293" s="207"/>
      <c r="M2293" s="207"/>
      <c r="N2293" s="207"/>
      <c r="O2293" s="123"/>
      <c r="P2293" s="123">
        <f t="shared" si="144"/>
        <v>0</v>
      </c>
      <c r="Q2293" s="208" t="str">
        <f t="shared" si="145"/>
        <v>Debil</v>
      </c>
      <c r="R2293" s="224" t="s">
        <v>516</v>
      </c>
      <c r="S2293" s="224" t="str">
        <f t="shared" si="146"/>
        <v>DebilFuerte</v>
      </c>
      <c r="T2293" s="224">
        <f>IFERROR(VLOOKUP(S2293,'Tablas de calculos'!$AU$16:$AV$24,2,FALSE),"")</f>
        <v>7</v>
      </c>
      <c r="U2293" s="208" t="str">
        <f>IFERROR(VLOOKUP(T2293,'Tablas de calculos'!$AV$16:$AY$24,4),"")</f>
        <v>Débil</v>
      </c>
      <c r="V2293" s="207" t="s">
        <v>576</v>
      </c>
      <c r="W2293" s="123" t="s">
        <v>578</v>
      </c>
      <c r="X2293" s="123" t="str">
        <f t="shared" si="147"/>
        <v>DébilNo disminuyeDirectamente</v>
      </c>
      <c r="Y2293" s="208" t="str">
        <f>IFERROR(VLOOKUP(X2293,'Tablas de calculos'!$AZ$4:$BE$11,5,FALSE),"")</f>
        <v/>
      </c>
      <c r="Z2293" s="208" t="str">
        <f>IFERROR(VLOOKUP(X2293,'Tablas de calculos'!$AZ$4:$BE$11,6,FALSE),"")</f>
        <v/>
      </c>
    </row>
    <row r="2294" spans="1:26" ht="45" x14ac:dyDescent="0.25">
      <c r="A2294" s="232" t="s">
        <v>109</v>
      </c>
      <c r="B2294" s="61">
        <v>15</v>
      </c>
      <c r="C2294" s="429" t="str">
        <f>+VLOOKUP(Tabla9[[#This Row],[Cod. Riesgo]],Tabla_Riesgos[[Número]:[Tipo de Riesgo]],6,FALSE)</f>
        <v>Operativo</v>
      </c>
      <c r="D2294" s="119" t="s">
        <v>38</v>
      </c>
      <c r="E2294" s="120" t="s">
        <v>17</v>
      </c>
      <c r="F2294" s="121"/>
      <c r="G2294" s="125" t="s">
        <v>209</v>
      </c>
      <c r="H2294" s="472"/>
      <c r="I2294" s="207"/>
      <c r="J2294" s="207"/>
      <c r="K2294" s="207"/>
      <c r="L2294" s="207"/>
      <c r="M2294" s="207"/>
      <c r="N2294" s="207"/>
      <c r="O2294" s="123"/>
      <c r="P2294" s="123">
        <f t="shared" si="144"/>
        <v>0</v>
      </c>
      <c r="Q2294" s="208" t="str">
        <f t="shared" si="145"/>
        <v>Debil</v>
      </c>
      <c r="R2294" s="224" t="s">
        <v>516</v>
      </c>
      <c r="S2294" s="224" t="str">
        <f t="shared" si="146"/>
        <v>DebilFuerte</v>
      </c>
      <c r="T2294" s="224">
        <f>IFERROR(VLOOKUP(S2294,'Tablas de calculos'!$AU$16:$AV$24,2,FALSE),"")</f>
        <v>7</v>
      </c>
      <c r="U2294" s="208" t="str">
        <f>IFERROR(VLOOKUP(T2294,'Tablas de calculos'!$AV$16:$AY$24,4),"")</f>
        <v>Débil</v>
      </c>
      <c r="V2294" s="207" t="s">
        <v>576</v>
      </c>
      <c r="W2294" s="123" t="s">
        <v>578</v>
      </c>
      <c r="X2294" s="123" t="str">
        <f t="shared" si="147"/>
        <v>DébilNo disminuyeDirectamente</v>
      </c>
      <c r="Y2294" s="208" t="str">
        <f>IFERROR(VLOOKUP(X2294,'Tablas de calculos'!$AZ$4:$BE$11,5,FALSE),"")</f>
        <v/>
      </c>
      <c r="Z2294" s="208" t="str">
        <f>IFERROR(VLOOKUP(X2294,'Tablas de calculos'!$AZ$4:$BE$11,6,FALSE),"")</f>
        <v/>
      </c>
    </row>
    <row r="2295" spans="1:26" ht="45" x14ac:dyDescent="0.25">
      <c r="A2295" s="232" t="s">
        <v>109</v>
      </c>
      <c r="B2295" s="61">
        <v>16</v>
      </c>
      <c r="C2295" s="429" t="str">
        <f>+VLOOKUP(Tabla9[[#This Row],[Cod. Riesgo]],Tabla_Riesgos[[Número]:[Tipo de Riesgo]],6,FALSE)</f>
        <v>Estratégico</v>
      </c>
      <c r="D2295" s="119" t="s">
        <v>33</v>
      </c>
      <c r="E2295" s="120" t="s">
        <v>19</v>
      </c>
      <c r="F2295" s="121"/>
      <c r="G2295" s="125" t="s">
        <v>210</v>
      </c>
      <c r="H2295" s="472" t="s">
        <v>544</v>
      </c>
      <c r="I2295" s="207" t="s">
        <v>486</v>
      </c>
      <c r="J2295" s="207" t="s">
        <v>490</v>
      </c>
      <c r="K2295" s="207" t="s">
        <v>494</v>
      </c>
      <c r="L2295" s="207" t="s">
        <v>499</v>
      </c>
      <c r="M2295" s="207" t="s">
        <v>503</v>
      </c>
      <c r="N2295" s="207" t="s">
        <v>508</v>
      </c>
      <c r="O2295" s="123" t="s">
        <v>512</v>
      </c>
      <c r="P2295" s="123">
        <f t="shared" si="144"/>
        <v>95</v>
      </c>
      <c r="Q2295" s="208" t="str">
        <f t="shared" si="145"/>
        <v>Moderado</v>
      </c>
      <c r="R2295" s="224" t="s">
        <v>516</v>
      </c>
      <c r="S2295" s="224" t="str">
        <f t="shared" si="146"/>
        <v>ModeradoFuerte</v>
      </c>
      <c r="T2295" s="224">
        <f>IFERROR(VLOOKUP(S2295,'Tablas de calculos'!$AU$16:$AV$24,2,FALSE),"")</f>
        <v>4</v>
      </c>
      <c r="U2295" s="208" t="str">
        <f>IFERROR(VLOOKUP(T2295,'Tablas de calculos'!$AV$16:$AY$24,4),"")</f>
        <v>Moderado</v>
      </c>
      <c r="V2295" s="207" t="s">
        <v>576</v>
      </c>
      <c r="W2295" s="123" t="s">
        <v>578</v>
      </c>
      <c r="X2295" s="123" t="str">
        <f t="shared" si="147"/>
        <v>ModeradoNo disminuyeDirectamente</v>
      </c>
      <c r="Y2295" s="208">
        <f>IFERROR(VLOOKUP(X2295,'Tablas de calculos'!$AZ$4:$BE$11,5,FALSE),"")</f>
        <v>0</v>
      </c>
      <c r="Z2295" s="208">
        <f>IFERROR(VLOOKUP(X2295,'Tablas de calculos'!$AZ$4:$BE$11,6,FALSE),"")</f>
        <v>1</v>
      </c>
    </row>
    <row r="2296" spans="1:26" ht="60" x14ac:dyDescent="0.25">
      <c r="A2296" s="232" t="s">
        <v>109</v>
      </c>
      <c r="B2296" s="61">
        <v>16</v>
      </c>
      <c r="C2296" s="429" t="str">
        <f>+VLOOKUP(Tabla9[[#This Row],[Cod. Riesgo]],Tabla_Riesgos[[Número]:[Tipo de Riesgo]],6,FALSE)</f>
        <v>Estratégico</v>
      </c>
      <c r="D2296" s="119" t="s">
        <v>33</v>
      </c>
      <c r="E2296" s="120" t="s">
        <v>19</v>
      </c>
      <c r="F2296" s="121"/>
      <c r="G2296" s="125" t="s">
        <v>211</v>
      </c>
      <c r="H2296" s="472" t="s">
        <v>544</v>
      </c>
      <c r="I2296" s="207" t="s">
        <v>486</v>
      </c>
      <c r="J2296" s="207" t="s">
        <v>490</v>
      </c>
      <c r="K2296" s="207" t="s">
        <v>494</v>
      </c>
      <c r="L2296" s="207" t="s">
        <v>499</v>
      </c>
      <c r="M2296" s="207" t="s">
        <v>503</v>
      </c>
      <c r="N2296" s="207" t="s">
        <v>508</v>
      </c>
      <c r="O2296" s="123" t="s">
        <v>512</v>
      </c>
      <c r="P2296" s="123">
        <f t="shared" si="144"/>
        <v>95</v>
      </c>
      <c r="Q2296" s="208" t="str">
        <f t="shared" si="145"/>
        <v>Moderado</v>
      </c>
      <c r="R2296" s="224" t="s">
        <v>516</v>
      </c>
      <c r="S2296" s="224" t="str">
        <f t="shared" si="146"/>
        <v>ModeradoFuerte</v>
      </c>
      <c r="T2296" s="224">
        <f>IFERROR(VLOOKUP(S2296,'Tablas de calculos'!$AU$16:$AV$24,2,FALSE),"")</f>
        <v>4</v>
      </c>
      <c r="U2296" s="208" t="str">
        <f>IFERROR(VLOOKUP(T2296,'Tablas de calculos'!$AV$16:$AY$24,4),"")</f>
        <v>Moderado</v>
      </c>
      <c r="V2296" s="207" t="s">
        <v>576</v>
      </c>
      <c r="W2296" s="123" t="s">
        <v>578</v>
      </c>
      <c r="X2296" s="123" t="str">
        <f t="shared" si="147"/>
        <v>ModeradoNo disminuyeDirectamente</v>
      </c>
      <c r="Y2296" s="208">
        <f>IFERROR(VLOOKUP(X2296,'Tablas de calculos'!$AZ$4:$BE$11,5,FALSE),"")</f>
        <v>0</v>
      </c>
      <c r="Z2296" s="208">
        <f>IFERROR(VLOOKUP(X2296,'Tablas de calculos'!$AZ$4:$BE$11,6,FALSE),"")</f>
        <v>1</v>
      </c>
    </row>
    <row r="2297" spans="1:26" ht="45" x14ac:dyDescent="0.25">
      <c r="A2297" s="232" t="s">
        <v>109</v>
      </c>
      <c r="B2297" s="61">
        <v>16</v>
      </c>
      <c r="C2297" s="429" t="str">
        <f>+VLOOKUP(Tabla9[[#This Row],[Cod. Riesgo]],Tabla_Riesgos[[Número]:[Tipo de Riesgo]],6,FALSE)</f>
        <v>Estratégico</v>
      </c>
      <c r="D2297" s="119" t="s">
        <v>33</v>
      </c>
      <c r="E2297" s="120" t="s">
        <v>19</v>
      </c>
      <c r="F2297" s="121"/>
      <c r="G2297" s="125" t="s">
        <v>212</v>
      </c>
      <c r="H2297" s="472"/>
      <c r="I2297" s="207"/>
      <c r="J2297" s="207"/>
      <c r="K2297" s="207"/>
      <c r="L2297" s="207"/>
      <c r="M2297" s="207"/>
      <c r="N2297" s="207"/>
      <c r="O2297" s="123"/>
      <c r="P2297" s="123">
        <f t="shared" si="144"/>
        <v>0</v>
      </c>
      <c r="Q2297" s="208" t="str">
        <f t="shared" si="145"/>
        <v>Debil</v>
      </c>
      <c r="R2297" s="224" t="s">
        <v>516</v>
      </c>
      <c r="S2297" s="224" t="str">
        <f t="shared" si="146"/>
        <v>DebilFuerte</v>
      </c>
      <c r="T2297" s="224">
        <f>IFERROR(VLOOKUP(S2297,'Tablas de calculos'!$AU$16:$AV$24,2,FALSE),"")</f>
        <v>7</v>
      </c>
      <c r="U2297" s="208" t="str">
        <f>IFERROR(VLOOKUP(T2297,'Tablas de calculos'!$AV$16:$AY$24,4),"")</f>
        <v>Débil</v>
      </c>
      <c r="V2297" s="207" t="s">
        <v>576</v>
      </c>
      <c r="W2297" s="123" t="s">
        <v>578</v>
      </c>
      <c r="X2297" s="123" t="str">
        <f t="shared" si="147"/>
        <v>DébilNo disminuyeDirectamente</v>
      </c>
      <c r="Y2297" s="208" t="str">
        <f>IFERROR(VLOOKUP(X2297,'Tablas de calculos'!$AZ$4:$BE$11,5,FALSE),"")</f>
        <v/>
      </c>
      <c r="Z2297" s="208" t="str">
        <f>IFERROR(VLOOKUP(X2297,'Tablas de calculos'!$AZ$4:$BE$11,6,FALSE),"")</f>
        <v/>
      </c>
    </row>
    <row r="2298" spans="1:26" ht="45" x14ac:dyDescent="0.25">
      <c r="A2298" s="232" t="s">
        <v>109</v>
      </c>
      <c r="B2298" s="61">
        <v>17</v>
      </c>
      <c r="C2298" s="429" t="str">
        <f>+VLOOKUP(Tabla9[[#This Row],[Cod. Riesgo]],Tabla_Riesgos[[Número]:[Tipo de Riesgo]],6,FALSE)</f>
        <v>Operativo</v>
      </c>
      <c r="D2298" s="119" t="s">
        <v>43</v>
      </c>
      <c r="E2298" s="120" t="s">
        <v>20</v>
      </c>
      <c r="F2298" s="121"/>
      <c r="G2298" s="125" t="s">
        <v>213</v>
      </c>
      <c r="H2298" s="472"/>
      <c r="I2298" s="207"/>
      <c r="J2298" s="207"/>
      <c r="K2298" s="207"/>
      <c r="L2298" s="207"/>
      <c r="M2298" s="207"/>
      <c r="N2298" s="207"/>
      <c r="O2298" s="123"/>
      <c r="P2298" s="123">
        <f t="shared" si="144"/>
        <v>0</v>
      </c>
      <c r="Q2298" s="208" t="str">
        <f t="shared" si="145"/>
        <v>Debil</v>
      </c>
      <c r="R2298" s="224" t="s">
        <v>516</v>
      </c>
      <c r="S2298" s="224" t="str">
        <f t="shared" si="146"/>
        <v>DebilFuerte</v>
      </c>
      <c r="T2298" s="224">
        <f>IFERROR(VLOOKUP(S2298,'Tablas de calculos'!$AU$16:$AV$24,2,FALSE),"")</f>
        <v>7</v>
      </c>
      <c r="U2298" s="208" t="str">
        <f>IFERROR(VLOOKUP(T2298,'Tablas de calculos'!$AV$16:$AY$24,4),"")</f>
        <v>Débil</v>
      </c>
      <c r="V2298" s="207" t="s">
        <v>576</v>
      </c>
      <c r="W2298" s="123" t="s">
        <v>578</v>
      </c>
      <c r="X2298" s="123" t="str">
        <f t="shared" si="147"/>
        <v>DébilNo disminuyeDirectamente</v>
      </c>
      <c r="Y2298" s="208" t="str">
        <f>IFERROR(VLOOKUP(X2298,'Tablas de calculos'!$AZ$4:$BE$11,5,FALSE),"")</f>
        <v/>
      </c>
      <c r="Z2298" s="208" t="str">
        <f>IFERROR(VLOOKUP(X2298,'Tablas de calculos'!$AZ$4:$BE$11,6,FALSE),"")</f>
        <v/>
      </c>
    </row>
    <row r="2299" spans="1:26" ht="60" x14ac:dyDescent="0.25">
      <c r="A2299" s="232" t="s">
        <v>109</v>
      </c>
      <c r="B2299" s="61">
        <v>17</v>
      </c>
      <c r="C2299" s="429" t="str">
        <f>+VLOOKUP(Tabla9[[#This Row],[Cod. Riesgo]],Tabla_Riesgos[[Número]:[Tipo de Riesgo]],6,FALSE)</f>
        <v>Operativo</v>
      </c>
      <c r="D2299" s="119" t="s">
        <v>43</v>
      </c>
      <c r="E2299" s="120" t="s">
        <v>20</v>
      </c>
      <c r="F2299" s="121"/>
      <c r="G2299" s="125" t="s">
        <v>214</v>
      </c>
      <c r="H2299" s="472"/>
      <c r="I2299" s="207"/>
      <c r="J2299" s="207"/>
      <c r="K2299" s="207"/>
      <c r="L2299" s="207"/>
      <c r="M2299" s="207"/>
      <c r="N2299" s="207"/>
      <c r="O2299" s="123"/>
      <c r="P2299" s="123">
        <f t="shared" si="144"/>
        <v>0</v>
      </c>
      <c r="Q2299" s="208" t="str">
        <f t="shared" si="145"/>
        <v>Debil</v>
      </c>
      <c r="R2299" s="224" t="s">
        <v>516</v>
      </c>
      <c r="S2299" s="224" t="str">
        <f t="shared" si="146"/>
        <v>DebilFuerte</v>
      </c>
      <c r="T2299" s="224">
        <f>IFERROR(VLOOKUP(S2299,'Tablas de calculos'!$AU$16:$AV$24,2,FALSE),"")</f>
        <v>7</v>
      </c>
      <c r="U2299" s="208" t="str">
        <f>IFERROR(VLOOKUP(T2299,'Tablas de calculos'!$AV$16:$AY$24,4),"")</f>
        <v>Débil</v>
      </c>
      <c r="V2299" s="207" t="s">
        <v>576</v>
      </c>
      <c r="W2299" s="123" t="s">
        <v>578</v>
      </c>
      <c r="X2299" s="123" t="str">
        <f t="shared" si="147"/>
        <v>DébilNo disminuyeDirectamente</v>
      </c>
      <c r="Y2299" s="208" t="str">
        <f>IFERROR(VLOOKUP(X2299,'Tablas de calculos'!$AZ$4:$BE$11,5,FALSE),"")</f>
        <v/>
      </c>
      <c r="Z2299" s="208" t="str">
        <f>IFERROR(VLOOKUP(X2299,'Tablas de calculos'!$AZ$4:$BE$11,6,FALSE),"")</f>
        <v/>
      </c>
    </row>
    <row r="2300" spans="1:26" ht="60" x14ac:dyDescent="0.25">
      <c r="A2300" s="232" t="s">
        <v>109</v>
      </c>
      <c r="B2300" s="61">
        <v>18</v>
      </c>
      <c r="C2300" s="429" t="str">
        <f>+VLOOKUP(Tabla9[[#This Row],[Cod. Riesgo]],Tabla_Riesgos[[Número]:[Tipo de Riesgo]],6,FALSE)</f>
        <v>Estratégico</v>
      </c>
      <c r="D2300" s="119" t="s">
        <v>12</v>
      </c>
      <c r="E2300" s="120" t="s">
        <v>21</v>
      </c>
      <c r="F2300" s="121"/>
      <c r="G2300" s="125" t="s">
        <v>215</v>
      </c>
      <c r="H2300" s="472"/>
      <c r="I2300" s="207"/>
      <c r="J2300" s="207"/>
      <c r="K2300" s="207"/>
      <c r="L2300" s="207"/>
      <c r="M2300" s="207"/>
      <c r="N2300" s="207"/>
      <c r="O2300" s="123"/>
      <c r="P2300" s="123">
        <f t="shared" si="144"/>
        <v>0</v>
      </c>
      <c r="Q2300" s="208" t="str">
        <f t="shared" si="145"/>
        <v>Debil</v>
      </c>
      <c r="R2300" s="224" t="s">
        <v>516</v>
      </c>
      <c r="S2300" s="224" t="str">
        <f t="shared" si="146"/>
        <v>DebilFuerte</v>
      </c>
      <c r="T2300" s="224">
        <f>IFERROR(VLOOKUP(S2300,'Tablas de calculos'!$AU$16:$AV$24,2,FALSE),"")</f>
        <v>7</v>
      </c>
      <c r="U2300" s="208" t="str">
        <f>IFERROR(VLOOKUP(T2300,'Tablas de calculos'!$AV$16:$AY$24,4),"")</f>
        <v>Débil</v>
      </c>
      <c r="V2300" s="207" t="s">
        <v>576</v>
      </c>
      <c r="W2300" s="123" t="s">
        <v>578</v>
      </c>
      <c r="X2300" s="123" t="str">
        <f t="shared" si="147"/>
        <v>DébilNo disminuyeDirectamente</v>
      </c>
      <c r="Y2300" s="208" t="str">
        <f>IFERROR(VLOOKUP(X2300,'Tablas de calculos'!$AZ$4:$BE$11,5,FALSE),"")</f>
        <v/>
      </c>
      <c r="Z2300" s="208" t="str">
        <f>IFERROR(VLOOKUP(X2300,'Tablas de calculos'!$AZ$4:$BE$11,6,FALSE),"")</f>
        <v/>
      </c>
    </row>
    <row r="2301" spans="1:26" ht="60" x14ac:dyDescent="0.25">
      <c r="A2301" s="232" t="s">
        <v>109</v>
      </c>
      <c r="B2301" s="61">
        <v>18</v>
      </c>
      <c r="C2301" s="429" t="str">
        <f>+VLOOKUP(Tabla9[[#This Row],[Cod. Riesgo]],Tabla_Riesgos[[Número]:[Tipo de Riesgo]],6,FALSE)</f>
        <v>Estratégico</v>
      </c>
      <c r="D2301" s="119" t="s">
        <v>12</v>
      </c>
      <c r="E2301" s="120" t="s">
        <v>21</v>
      </c>
      <c r="F2301" s="121"/>
      <c r="G2301" s="125" t="s">
        <v>216</v>
      </c>
      <c r="H2301" s="472"/>
      <c r="I2301" s="207"/>
      <c r="J2301" s="207"/>
      <c r="K2301" s="207"/>
      <c r="L2301" s="207"/>
      <c r="M2301" s="207"/>
      <c r="N2301" s="207"/>
      <c r="O2301" s="123"/>
      <c r="P2301" s="123">
        <f t="shared" si="144"/>
        <v>0</v>
      </c>
      <c r="Q2301" s="208" t="str">
        <f t="shared" si="145"/>
        <v>Debil</v>
      </c>
      <c r="R2301" s="224" t="s">
        <v>516</v>
      </c>
      <c r="S2301" s="224" t="str">
        <f t="shared" si="146"/>
        <v>DebilFuerte</v>
      </c>
      <c r="T2301" s="224">
        <f>IFERROR(VLOOKUP(S2301,'Tablas de calculos'!$AU$16:$AV$24,2,FALSE),"")</f>
        <v>7</v>
      </c>
      <c r="U2301" s="208" t="str">
        <f>IFERROR(VLOOKUP(T2301,'Tablas de calculos'!$AV$16:$AY$24,4),"")</f>
        <v>Débil</v>
      </c>
      <c r="V2301" s="207" t="s">
        <v>576</v>
      </c>
      <c r="W2301" s="123" t="s">
        <v>578</v>
      </c>
      <c r="X2301" s="123" t="str">
        <f t="shared" si="147"/>
        <v>DébilNo disminuyeDirectamente</v>
      </c>
      <c r="Y2301" s="208" t="str">
        <f>IFERROR(VLOOKUP(X2301,'Tablas de calculos'!$AZ$4:$BE$11,5,FALSE),"")</f>
        <v/>
      </c>
      <c r="Z2301" s="208" t="str">
        <f>IFERROR(VLOOKUP(X2301,'Tablas de calculos'!$AZ$4:$BE$11,6,FALSE),"")</f>
        <v/>
      </c>
    </row>
    <row r="2302" spans="1:26" ht="45" x14ac:dyDescent="0.25">
      <c r="A2302" s="232" t="s">
        <v>109</v>
      </c>
      <c r="B2302" s="61">
        <v>18</v>
      </c>
      <c r="C2302" s="429" t="str">
        <f>+VLOOKUP(Tabla9[[#This Row],[Cod. Riesgo]],Tabla_Riesgos[[Número]:[Tipo de Riesgo]],6,FALSE)</f>
        <v>Estratégico</v>
      </c>
      <c r="D2302" s="119" t="s">
        <v>12</v>
      </c>
      <c r="E2302" s="120" t="s">
        <v>21</v>
      </c>
      <c r="F2302" s="121"/>
      <c r="G2302" s="125" t="s">
        <v>217</v>
      </c>
      <c r="H2302" s="472"/>
      <c r="I2302" s="207"/>
      <c r="J2302" s="207"/>
      <c r="K2302" s="207"/>
      <c r="L2302" s="207"/>
      <c r="M2302" s="207"/>
      <c r="N2302" s="207"/>
      <c r="O2302" s="123"/>
      <c r="P2302" s="123">
        <f t="shared" si="144"/>
        <v>0</v>
      </c>
      <c r="Q2302" s="208" t="str">
        <f t="shared" si="145"/>
        <v>Debil</v>
      </c>
      <c r="R2302" s="224" t="s">
        <v>516</v>
      </c>
      <c r="S2302" s="224" t="str">
        <f t="shared" si="146"/>
        <v>DebilFuerte</v>
      </c>
      <c r="T2302" s="224">
        <f>IFERROR(VLOOKUP(S2302,'Tablas de calculos'!$AU$16:$AV$24,2,FALSE),"")</f>
        <v>7</v>
      </c>
      <c r="U2302" s="208" t="str">
        <f>IFERROR(VLOOKUP(T2302,'Tablas de calculos'!$AV$16:$AY$24,4),"")</f>
        <v>Débil</v>
      </c>
      <c r="V2302" s="207" t="s">
        <v>576</v>
      </c>
      <c r="W2302" s="123" t="s">
        <v>578</v>
      </c>
      <c r="X2302" s="123" t="str">
        <f t="shared" si="147"/>
        <v>DébilNo disminuyeDirectamente</v>
      </c>
      <c r="Y2302" s="208" t="str">
        <f>IFERROR(VLOOKUP(X2302,'Tablas de calculos'!$AZ$4:$BE$11,5,FALSE),"")</f>
        <v/>
      </c>
      <c r="Z2302" s="208" t="str">
        <f>IFERROR(VLOOKUP(X2302,'Tablas de calculos'!$AZ$4:$BE$11,6,FALSE),"")</f>
        <v/>
      </c>
    </row>
    <row r="2303" spans="1:26" ht="60" x14ac:dyDescent="0.25">
      <c r="A2303" s="232" t="s">
        <v>109</v>
      </c>
      <c r="B2303" s="61">
        <v>19</v>
      </c>
      <c r="C2303" s="429" t="str">
        <f>+VLOOKUP(Tabla9[[#This Row],[Cod. Riesgo]],Tabla_Riesgos[[Número]:[Tipo de Riesgo]],6,FALSE)</f>
        <v>Operativo</v>
      </c>
      <c r="D2303" s="119" t="s">
        <v>12</v>
      </c>
      <c r="E2303" s="120" t="s">
        <v>22</v>
      </c>
      <c r="F2303" s="121"/>
      <c r="G2303" s="125" t="s">
        <v>218</v>
      </c>
      <c r="H2303" s="472"/>
      <c r="I2303" s="207"/>
      <c r="J2303" s="207"/>
      <c r="K2303" s="207"/>
      <c r="L2303" s="207"/>
      <c r="M2303" s="207"/>
      <c r="N2303" s="207"/>
      <c r="O2303" s="123"/>
      <c r="P2303" s="123">
        <f t="shared" si="144"/>
        <v>0</v>
      </c>
      <c r="Q2303" s="208" t="str">
        <f t="shared" si="145"/>
        <v>Debil</v>
      </c>
      <c r="R2303" s="224" t="s">
        <v>516</v>
      </c>
      <c r="S2303" s="224" t="str">
        <f t="shared" si="146"/>
        <v>DebilFuerte</v>
      </c>
      <c r="T2303" s="224">
        <f>IFERROR(VLOOKUP(S2303,'Tablas de calculos'!$AU$16:$AV$24,2,FALSE),"")</f>
        <v>7</v>
      </c>
      <c r="U2303" s="208" t="str">
        <f>IFERROR(VLOOKUP(T2303,'Tablas de calculos'!$AV$16:$AY$24,4),"")</f>
        <v>Débil</v>
      </c>
      <c r="V2303" s="207" t="s">
        <v>576</v>
      </c>
      <c r="W2303" s="123" t="s">
        <v>578</v>
      </c>
      <c r="X2303" s="123" t="str">
        <f t="shared" si="147"/>
        <v>DébilNo disminuyeDirectamente</v>
      </c>
      <c r="Y2303" s="208" t="str">
        <f>IFERROR(VLOOKUP(X2303,'Tablas de calculos'!$AZ$4:$BE$11,5,FALSE),"")</f>
        <v/>
      </c>
      <c r="Z2303" s="208" t="str">
        <f>IFERROR(VLOOKUP(X2303,'Tablas de calculos'!$AZ$4:$BE$11,6,FALSE),"")</f>
        <v/>
      </c>
    </row>
    <row r="2304" spans="1:26" ht="75" x14ac:dyDescent="0.25">
      <c r="A2304" s="232" t="s">
        <v>109</v>
      </c>
      <c r="B2304" s="61">
        <v>19</v>
      </c>
      <c r="C2304" s="429" t="str">
        <f>+VLOOKUP(Tabla9[[#This Row],[Cod. Riesgo]],Tabla_Riesgos[[Número]:[Tipo de Riesgo]],6,FALSE)</f>
        <v>Operativo</v>
      </c>
      <c r="D2304" s="119" t="s">
        <v>12</v>
      </c>
      <c r="E2304" s="120" t="s">
        <v>22</v>
      </c>
      <c r="F2304" s="121"/>
      <c r="G2304" s="125" t="s">
        <v>219</v>
      </c>
      <c r="H2304" s="472"/>
      <c r="I2304" s="207"/>
      <c r="J2304" s="207"/>
      <c r="K2304" s="207"/>
      <c r="L2304" s="207"/>
      <c r="M2304" s="207"/>
      <c r="N2304" s="207"/>
      <c r="O2304" s="123"/>
      <c r="P2304" s="123">
        <f t="shared" si="144"/>
        <v>0</v>
      </c>
      <c r="Q2304" s="208" t="str">
        <f t="shared" si="145"/>
        <v>Debil</v>
      </c>
      <c r="R2304" s="224" t="s">
        <v>516</v>
      </c>
      <c r="S2304" s="224" t="str">
        <f t="shared" si="146"/>
        <v>DebilFuerte</v>
      </c>
      <c r="T2304" s="224">
        <f>IFERROR(VLOOKUP(S2304,'Tablas de calculos'!$AU$16:$AV$24,2,FALSE),"")</f>
        <v>7</v>
      </c>
      <c r="U2304" s="208" t="str">
        <f>IFERROR(VLOOKUP(T2304,'Tablas de calculos'!$AV$16:$AY$24,4),"")</f>
        <v>Débil</v>
      </c>
      <c r="V2304" s="207" t="s">
        <v>576</v>
      </c>
      <c r="W2304" s="123" t="s">
        <v>578</v>
      </c>
      <c r="X2304" s="123" t="str">
        <f t="shared" si="147"/>
        <v>DébilNo disminuyeDirectamente</v>
      </c>
      <c r="Y2304" s="208" t="str">
        <f>IFERROR(VLOOKUP(X2304,'Tablas de calculos'!$AZ$4:$BE$11,5,FALSE),"")</f>
        <v/>
      </c>
      <c r="Z2304" s="208" t="str">
        <f>IFERROR(VLOOKUP(X2304,'Tablas de calculos'!$AZ$4:$BE$11,6,FALSE),"")</f>
        <v/>
      </c>
    </row>
    <row r="2305" spans="1:26" ht="45" x14ac:dyDescent="0.25">
      <c r="A2305" s="232" t="s">
        <v>109</v>
      </c>
      <c r="B2305" s="61">
        <v>20</v>
      </c>
      <c r="C2305" s="429" t="str">
        <f>+VLOOKUP(Tabla9[[#This Row],[Cod. Riesgo]],Tabla_Riesgos[[Número]:[Tipo de Riesgo]],6,FALSE)</f>
        <v>Seguridad de la Información</v>
      </c>
      <c r="D2305" s="119" t="s">
        <v>12</v>
      </c>
      <c r="E2305" s="120" t="s">
        <v>24</v>
      </c>
      <c r="F2305" s="121"/>
      <c r="G2305" s="125" t="s">
        <v>220</v>
      </c>
      <c r="H2305" s="472"/>
      <c r="I2305" s="207"/>
      <c r="J2305" s="207"/>
      <c r="K2305" s="207"/>
      <c r="L2305" s="207"/>
      <c r="M2305" s="207"/>
      <c r="N2305" s="207"/>
      <c r="O2305" s="123"/>
      <c r="P2305" s="123">
        <f t="shared" si="144"/>
        <v>0</v>
      </c>
      <c r="Q2305" s="208" t="str">
        <f t="shared" si="145"/>
        <v>Debil</v>
      </c>
      <c r="R2305" s="224" t="s">
        <v>516</v>
      </c>
      <c r="S2305" s="224" t="str">
        <f t="shared" si="146"/>
        <v>DebilFuerte</v>
      </c>
      <c r="T2305" s="224">
        <f>IFERROR(VLOOKUP(S2305,'Tablas de calculos'!$AU$16:$AV$24,2,FALSE),"")</f>
        <v>7</v>
      </c>
      <c r="U2305" s="208" t="str">
        <f>IFERROR(VLOOKUP(T2305,'Tablas de calculos'!$AV$16:$AY$24,4),"")</f>
        <v>Débil</v>
      </c>
      <c r="V2305" s="207" t="s">
        <v>576</v>
      </c>
      <c r="W2305" s="123" t="s">
        <v>578</v>
      </c>
      <c r="X2305" s="123" t="str">
        <f t="shared" si="147"/>
        <v>DébilNo disminuyeDirectamente</v>
      </c>
      <c r="Y2305" s="208" t="str">
        <f>IFERROR(VLOOKUP(X2305,'Tablas de calculos'!$AZ$4:$BE$11,5,FALSE),"")</f>
        <v/>
      </c>
      <c r="Z2305" s="208" t="str">
        <f>IFERROR(VLOOKUP(X2305,'Tablas de calculos'!$AZ$4:$BE$11,6,FALSE),"")</f>
        <v/>
      </c>
    </row>
    <row r="2306" spans="1:26" ht="60" x14ac:dyDescent="0.25">
      <c r="A2306" s="232" t="s">
        <v>109</v>
      </c>
      <c r="B2306" s="61">
        <v>21</v>
      </c>
      <c r="C2306" s="429" t="str">
        <f>+VLOOKUP(Tabla9[[#This Row],[Cod. Riesgo]],Tabla_Riesgos[[Número]:[Tipo de Riesgo]],6,FALSE)</f>
        <v>Estratégico</v>
      </c>
      <c r="D2306" s="119" t="s">
        <v>12</v>
      </c>
      <c r="E2306" s="120" t="s">
        <v>25</v>
      </c>
      <c r="F2306" s="121"/>
      <c r="G2306" s="125" t="s">
        <v>221</v>
      </c>
      <c r="H2306" s="472"/>
      <c r="I2306" s="207"/>
      <c r="J2306" s="207"/>
      <c r="K2306" s="207"/>
      <c r="L2306" s="207"/>
      <c r="M2306" s="207"/>
      <c r="N2306" s="207"/>
      <c r="O2306" s="123"/>
      <c r="P2306" s="123">
        <f t="shared" si="144"/>
        <v>0</v>
      </c>
      <c r="Q2306" s="208" t="str">
        <f t="shared" si="145"/>
        <v>Debil</v>
      </c>
      <c r="R2306" s="224" t="s">
        <v>516</v>
      </c>
      <c r="S2306" s="224" t="str">
        <f t="shared" si="146"/>
        <v>DebilFuerte</v>
      </c>
      <c r="T2306" s="224">
        <f>IFERROR(VLOOKUP(S2306,'Tablas de calculos'!$AU$16:$AV$24,2,FALSE),"")</f>
        <v>7</v>
      </c>
      <c r="U2306" s="208" t="str">
        <f>IFERROR(VLOOKUP(T2306,'Tablas de calculos'!$AV$16:$AY$24,4),"")</f>
        <v>Débil</v>
      </c>
      <c r="V2306" s="207" t="s">
        <v>576</v>
      </c>
      <c r="W2306" s="123" t="s">
        <v>578</v>
      </c>
      <c r="X2306" s="123" t="str">
        <f t="shared" si="147"/>
        <v>DébilNo disminuyeDirectamente</v>
      </c>
      <c r="Y2306" s="208" t="str">
        <f>IFERROR(VLOOKUP(X2306,'Tablas de calculos'!$AZ$4:$BE$11,5,FALSE),"")</f>
        <v/>
      </c>
      <c r="Z2306" s="208" t="str">
        <f>IFERROR(VLOOKUP(X2306,'Tablas de calculos'!$AZ$4:$BE$11,6,FALSE),"")</f>
        <v/>
      </c>
    </row>
    <row r="2307" spans="1:26" ht="60" x14ac:dyDescent="0.25">
      <c r="A2307" s="232" t="s">
        <v>109</v>
      </c>
      <c r="B2307" s="61">
        <v>21</v>
      </c>
      <c r="C2307" s="429" t="str">
        <f>+VLOOKUP(Tabla9[[#This Row],[Cod. Riesgo]],Tabla_Riesgos[[Número]:[Tipo de Riesgo]],6,FALSE)</f>
        <v>Estratégico</v>
      </c>
      <c r="D2307" s="119" t="s">
        <v>12</v>
      </c>
      <c r="E2307" s="120" t="s">
        <v>25</v>
      </c>
      <c r="F2307" s="121"/>
      <c r="G2307" s="125" t="s">
        <v>216</v>
      </c>
      <c r="H2307" s="472"/>
      <c r="I2307" s="207"/>
      <c r="J2307" s="207"/>
      <c r="K2307" s="207"/>
      <c r="L2307" s="207"/>
      <c r="M2307" s="207"/>
      <c r="N2307" s="207"/>
      <c r="O2307" s="123"/>
      <c r="P2307" s="123">
        <f t="shared" si="144"/>
        <v>0</v>
      </c>
      <c r="Q2307" s="208" t="str">
        <f t="shared" si="145"/>
        <v>Debil</v>
      </c>
      <c r="R2307" s="224" t="s">
        <v>516</v>
      </c>
      <c r="S2307" s="224" t="str">
        <f t="shared" si="146"/>
        <v>DebilFuerte</v>
      </c>
      <c r="T2307" s="224">
        <f>IFERROR(VLOOKUP(S2307,'Tablas de calculos'!$AU$16:$AV$24,2,FALSE),"")</f>
        <v>7</v>
      </c>
      <c r="U2307" s="208" t="str">
        <f>IFERROR(VLOOKUP(T2307,'Tablas de calculos'!$AV$16:$AY$24,4),"")</f>
        <v>Débil</v>
      </c>
      <c r="V2307" s="207" t="s">
        <v>576</v>
      </c>
      <c r="W2307" s="123" t="s">
        <v>578</v>
      </c>
      <c r="X2307" s="123" t="str">
        <f t="shared" si="147"/>
        <v>DébilNo disminuyeDirectamente</v>
      </c>
      <c r="Y2307" s="208" t="str">
        <f>IFERROR(VLOOKUP(X2307,'Tablas de calculos'!$AZ$4:$BE$11,5,FALSE),"")</f>
        <v/>
      </c>
      <c r="Z2307" s="208" t="str">
        <f>IFERROR(VLOOKUP(X2307,'Tablas de calculos'!$AZ$4:$BE$11,6,FALSE),"")</f>
        <v/>
      </c>
    </row>
    <row r="2308" spans="1:26" ht="45" x14ac:dyDescent="0.25">
      <c r="A2308" s="232" t="s">
        <v>109</v>
      </c>
      <c r="B2308" s="61">
        <v>21</v>
      </c>
      <c r="C2308" s="429" t="str">
        <f>+VLOOKUP(Tabla9[[#This Row],[Cod. Riesgo]],Tabla_Riesgos[[Número]:[Tipo de Riesgo]],6,FALSE)</f>
        <v>Estratégico</v>
      </c>
      <c r="D2308" s="119" t="s">
        <v>12</v>
      </c>
      <c r="E2308" s="120" t="s">
        <v>25</v>
      </c>
      <c r="F2308" s="121"/>
      <c r="G2308" s="125" t="s">
        <v>217</v>
      </c>
      <c r="H2308" s="472"/>
      <c r="I2308" s="207"/>
      <c r="J2308" s="207"/>
      <c r="K2308" s="207"/>
      <c r="L2308" s="207"/>
      <c r="M2308" s="207"/>
      <c r="N2308" s="207"/>
      <c r="O2308" s="123"/>
      <c r="P2308" s="123">
        <f t="shared" si="144"/>
        <v>0</v>
      </c>
      <c r="Q2308" s="208" t="str">
        <f t="shared" si="145"/>
        <v>Debil</v>
      </c>
      <c r="R2308" s="224" t="s">
        <v>516</v>
      </c>
      <c r="S2308" s="224" t="str">
        <f t="shared" si="146"/>
        <v>DebilFuerte</v>
      </c>
      <c r="T2308" s="224">
        <f>IFERROR(VLOOKUP(S2308,'Tablas de calculos'!$AU$16:$AV$24,2,FALSE),"")</f>
        <v>7</v>
      </c>
      <c r="U2308" s="208" t="str">
        <f>IFERROR(VLOOKUP(T2308,'Tablas de calculos'!$AV$16:$AY$24,4),"")</f>
        <v>Débil</v>
      </c>
      <c r="V2308" s="207" t="s">
        <v>576</v>
      </c>
      <c r="W2308" s="123" t="s">
        <v>578</v>
      </c>
      <c r="X2308" s="123" t="str">
        <f t="shared" si="147"/>
        <v>DébilNo disminuyeDirectamente</v>
      </c>
      <c r="Y2308" s="208" t="str">
        <f>IFERROR(VLOOKUP(X2308,'Tablas de calculos'!$AZ$4:$BE$11,5,FALSE),"")</f>
        <v/>
      </c>
      <c r="Z2308" s="208" t="str">
        <f>IFERROR(VLOOKUP(X2308,'Tablas de calculos'!$AZ$4:$BE$11,6,FALSE),"")</f>
        <v/>
      </c>
    </row>
    <row r="2309" spans="1:26" ht="105" x14ac:dyDescent="0.25">
      <c r="A2309" s="232" t="s">
        <v>109</v>
      </c>
      <c r="B2309" s="61">
        <v>22</v>
      </c>
      <c r="C2309" s="429" t="str">
        <f>+VLOOKUP(Tabla9[[#This Row],[Cod. Riesgo]],Tabla_Riesgos[[Número]:[Tipo de Riesgo]],6,FALSE)</f>
        <v>Estratégico</v>
      </c>
      <c r="D2309" s="119" t="s">
        <v>26</v>
      </c>
      <c r="E2309" s="120" t="s">
        <v>27</v>
      </c>
      <c r="F2309" s="121"/>
      <c r="G2309" s="125" t="s">
        <v>222</v>
      </c>
      <c r="H2309" s="472"/>
      <c r="I2309" s="207"/>
      <c r="J2309" s="207"/>
      <c r="K2309" s="207"/>
      <c r="L2309" s="207"/>
      <c r="M2309" s="207"/>
      <c r="N2309" s="207"/>
      <c r="O2309" s="123"/>
      <c r="P2309" s="123">
        <f t="shared" ref="P2309:P2372" si="148">IFERROR(IF(I2309="Asignado",15,0)+IF(J2309="Adecuado",15,0)+IF(K2309="Oportuna",15,0)+IF(L2309="Prevenir",15,0)+IF(L2309="Detectar",10,0)+IF(M2309="Confiable",15,0)+IF(N2309="Se investigan y resuelven oportunamente",15,0)+IF(O2309="Completa",10,0)+IF(O2309="Incompleta",5,0),"")</f>
        <v>0</v>
      </c>
      <c r="Q2309" s="208" t="str">
        <f t="shared" ref="Q2309:Q2372" si="149">IF(P2309&lt;86,"Debil",IF(P2309&lt;96,"Moderado","Fuerte"))</f>
        <v>Debil</v>
      </c>
      <c r="R2309" s="224" t="s">
        <v>516</v>
      </c>
      <c r="S2309" s="224" t="str">
        <f t="shared" ref="S2309:S2372" si="150">_xlfn.CONCAT(Q2309,R2309)</f>
        <v>DebilFuerte</v>
      </c>
      <c r="T2309" s="224">
        <f>IFERROR(VLOOKUP(S2309,'Tablas de calculos'!$AU$16:$AV$24,2,FALSE),"")</f>
        <v>7</v>
      </c>
      <c r="U2309" s="208" t="str">
        <f>IFERROR(VLOOKUP(T2309,'Tablas de calculos'!$AV$16:$AY$24,4),"")</f>
        <v>Débil</v>
      </c>
      <c r="V2309" s="207" t="s">
        <v>576</v>
      </c>
      <c r="W2309" s="123" t="s">
        <v>578</v>
      </c>
      <c r="X2309" s="123" t="str">
        <f t="shared" ref="X2309:X2372" si="151">CONCATENATE(U2309,V2309,W2309)</f>
        <v>DébilNo disminuyeDirectamente</v>
      </c>
      <c r="Y2309" s="208" t="str">
        <f>IFERROR(VLOOKUP(X2309,'Tablas de calculos'!$AZ$4:$BE$11,5,FALSE),"")</f>
        <v/>
      </c>
      <c r="Z2309" s="208" t="str">
        <f>IFERROR(VLOOKUP(X2309,'Tablas de calculos'!$AZ$4:$BE$11,6,FALSE),"")</f>
        <v/>
      </c>
    </row>
    <row r="2310" spans="1:26" ht="105" x14ac:dyDescent="0.25">
      <c r="A2310" s="232" t="s">
        <v>109</v>
      </c>
      <c r="B2310" s="61">
        <v>22</v>
      </c>
      <c r="C2310" s="429" t="str">
        <f>+VLOOKUP(Tabla9[[#This Row],[Cod. Riesgo]],Tabla_Riesgos[[Número]:[Tipo de Riesgo]],6,FALSE)</f>
        <v>Estratégico</v>
      </c>
      <c r="D2310" s="119" t="s">
        <v>26</v>
      </c>
      <c r="E2310" s="120" t="s">
        <v>27</v>
      </c>
      <c r="F2310" s="121"/>
      <c r="G2310" s="125" t="s">
        <v>223</v>
      </c>
      <c r="H2310" s="472"/>
      <c r="I2310" s="207"/>
      <c r="J2310" s="207"/>
      <c r="K2310" s="207"/>
      <c r="L2310" s="207"/>
      <c r="M2310" s="207"/>
      <c r="N2310" s="207"/>
      <c r="O2310" s="123"/>
      <c r="P2310" s="123">
        <f t="shared" si="148"/>
        <v>0</v>
      </c>
      <c r="Q2310" s="208" t="str">
        <f t="shared" si="149"/>
        <v>Debil</v>
      </c>
      <c r="R2310" s="224" t="s">
        <v>516</v>
      </c>
      <c r="S2310" s="224" t="str">
        <f t="shared" si="150"/>
        <v>DebilFuerte</v>
      </c>
      <c r="T2310" s="224">
        <f>IFERROR(VLOOKUP(S2310,'Tablas de calculos'!$AU$16:$AV$24,2,FALSE),"")</f>
        <v>7</v>
      </c>
      <c r="U2310" s="208" t="str">
        <f>IFERROR(VLOOKUP(T2310,'Tablas de calculos'!$AV$16:$AY$24,4),"")</f>
        <v>Débil</v>
      </c>
      <c r="V2310" s="207" t="s">
        <v>576</v>
      </c>
      <c r="W2310" s="123" t="s">
        <v>578</v>
      </c>
      <c r="X2310" s="123" t="str">
        <f t="shared" si="151"/>
        <v>DébilNo disminuyeDirectamente</v>
      </c>
      <c r="Y2310" s="208" t="str">
        <f>IFERROR(VLOOKUP(X2310,'Tablas de calculos'!$AZ$4:$BE$11,5,FALSE),"")</f>
        <v/>
      </c>
      <c r="Z2310" s="208" t="str">
        <f>IFERROR(VLOOKUP(X2310,'Tablas de calculos'!$AZ$4:$BE$11,6,FALSE),"")</f>
        <v/>
      </c>
    </row>
    <row r="2311" spans="1:26" ht="60" x14ac:dyDescent="0.25">
      <c r="A2311" s="232" t="s">
        <v>109</v>
      </c>
      <c r="B2311" s="61">
        <v>23</v>
      </c>
      <c r="C2311" s="429" t="str">
        <f>+VLOOKUP(Tabla9[[#This Row],[Cod. Riesgo]],Tabla_Riesgos[[Número]:[Tipo de Riesgo]],6,FALSE)</f>
        <v>Estratégico</v>
      </c>
      <c r="D2311" s="119" t="s">
        <v>26</v>
      </c>
      <c r="E2311" s="120" t="s">
        <v>28</v>
      </c>
      <c r="F2311" s="121"/>
      <c r="G2311" s="125" t="s">
        <v>224</v>
      </c>
      <c r="H2311" s="472"/>
      <c r="I2311" s="207"/>
      <c r="J2311" s="207"/>
      <c r="K2311" s="207"/>
      <c r="L2311" s="207"/>
      <c r="M2311" s="207"/>
      <c r="N2311" s="207"/>
      <c r="O2311" s="123"/>
      <c r="P2311" s="123">
        <f t="shared" si="148"/>
        <v>0</v>
      </c>
      <c r="Q2311" s="208" t="str">
        <f t="shared" si="149"/>
        <v>Debil</v>
      </c>
      <c r="R2311" s="224" t="s">
        <v>516</v>
      </c>
      <c r="S2311" s="224" t="str">
        <f t="shared" si="150"/>
        <v>DebilFuerte</v>
      </c>
      <c r="T2311" s="224">
        <f>IFERROR(VLOOKUP(S2311,'Tablas de calculos'!$AU$16:$AV$24,2,FALSE),"")</f>
        <v>7</v>
      </c>
      <c r="U2311" s="208" t="str">
        <f>IFERROR(VLOOKUP(T2311,'Tablas de calculos'!$AV$16:$AY$24,4),"")</f>
        <v>Débil</v>
      </c>
      <c r="V2311" s="207" t="s">
        <v>576</v>
      </c>
      <c r="W2311" s="123" t="s">
        <v>578</v>
      </c>
      <c r="X2311" s="123" t="str">
        <f t="shared" si="151"/>
        <v>DébilNo disminuyeDirectamente</v>
      </c>
      <c r="Y2311" s="208" t="str">
        <f>IFERROR(VLOOKUP(X2311,'Tablas de calculos'!$AZ$4:$BE$11,5,FALSE),"")</f>
        <v/>
      </c>
      <c r="Z2311" s="208" t="str">
        <f>IFERROR(VLOOKUP(X2311,'Tablas de calculos'!$AZ$4:$BE$11,6,FALSE),"")</f>
        <v/>
      </c>
    </row>
    <row r="2312" spans="1:26" ht="45" x14ac:dyDescent="0.25">
      <c r="A2312" s="232" t="s">
        <v>109</v>
      </c>
      <c r="B2312" s="61">
        <v>75</v>
      </c>
      <c r="C2312" s="429" t="str">
        <f>+VLOOKUP(Tabla9[[#This Row],[Cod. Riesgo]],Tabla_Riesgos[[Número]:[Tipo de Riesgo]],6,FALSE)</f>
        <v>Seguridad de la Información</v>
      </c>
      <c r="D2312" s="119" t="s">
        <v>26</v>
      </c>
      <c r="E2312" s="120" t="s">
        <v>681</v>
      </c>
      <c r="F2312" s="121"/>
      <c r="G2312" s="125" t="s">
        <v>225</v>
      </c>
      <c r="H2312" s="472"/>
      <c r="I2312" s="207"/>
      <c r="J2312" s="207"/>
      <c r="K2312" s="207"/>
      <c r="L2312" s="207"/>
      <c r="M2312" s="207"/>
      <c r="N2312" s="207"/>
      <c r="O2312" s="123"/>
      <c r="P2312" s="123">
        <f t="shared" si="148"/>
        <v>0</v>
      </c>
      <c r="Q2312" s="208" t="str">
        <f t="shared" si="149"/>
        <v>Debil</v>
      </c>
      <c r="R2312" s="224" t="s">
        <v>516</v>
      </c>
      <c r="S2312" s="224" t="str">
        <f t="shared" si="150"/>
        <v>DebilFuerte</v>
      </c>
      <c r="T2312" s="224">
        <f>IFERROR(VLOOKUP(S2312,'Tablas de calculos'!$AU$16:$AV$24,2,FALSE),"")</f>
        <v>7</v>
      </c>
      <c r="U2312" s="208" t="str">
        <f>IFERROR(VLOOKUP(T2312,'Tablas de calculos'!$AV$16:$AY$24,4),"")</f>
        <v>Débil</v>
      </c>
      <c r="V2312" s="207" t="s">
        <v>576</v>
      </c>
      <c r="W2312" s="123" t="s">
        <v>578</v>
      </c>
      <c r="X2312" s="123" t="str">
        <f t="shared" si="151"/>
        <v>DébilNo disminuyeDirectamente</v>
      </c>
      <c r="Y2312" s="208" t="str">
        <f>IFERROR(VLOOKUP(X2312,'Tablas de calculos'!$AZ$4:$BE$11,5,FALSE),"")</f>
        <v/>
      </c>
      <c r="Z2312" s="208" t="str">
        <f>IFERROR(VLOOKUP(X2312,'Tablas de calculos'!$AZ$4:$BE$11,6,FALSE),"")</f>
        <v/>
      </c>
    </row>
    <row r="2313" spans="1:26" ht="45" x14ac:dyDescent="0.25">
      <c r="A2313" s="232" t="s">
        <v>109</v>
      </c>
      <c r="B2313" s="61">
        <v>75</v>
      </c>
      <c r="C2313" s="429" t="str">
        <f>+VLOOKUP(Tabla9[[#This Row],[Cod. Riesgo]],Tabla_Riesgos[[Número]:[Tipo de Riesgo]],6,FALSE)</f>
        <v>Seguridad de la Información</v>
      </c>
      <c r="D2313" s="119" t="s">
        <v>26</v>
      </c>
      <c r="E2313" s="120" t="s">
        <v>681</v>
      </c>
      <c r="F2313" s="121"/>
      <c r="G2313" s="125" t="s">
        <v>226</v>
      </c>
      <c r="H2313" s="472"/>
      <c r="I2313" s="207"/>
      <c r="J2313" s="207"/>
      <c r="K2313" s="207"/>
      <c r="L2313" s="207"/>
      <c r="M2313" s="207"/>
      <c r="N2313" s="207"/>
      <c r="O2313" s="123"/>
      <c r="P2313" s="123">
        <f t="shared" si="148"/>
        <v>0</v>
      </c>
      <c r="Q2313" s="208" t="str">
        <f t="shared" si="149"/>
        <v>Debil</v>
      </c>
      <c r="R2313" s="224" t="s">
        <v>516</v>
      </c>
      <c r="S2313" s="224" t="str">
        <f t="shared" si="150"/>
        <v>DebilFuerte</v>
      </c>
      <c r="T2313" s="224">
        <f>IFERROR(VLOOKUP(S2313,'Tablas de calculos'!$AU$16:$AV$24,2,FALSE),"")</f>
        <v>7</v>
      </c>
      <c r="U2313" s="208" t="str">
        <f>IFERROR(VLOOKUP(T2313,'Tablas de calculos'!$AV$16:$AY$24,4),"")</f>
        <v>Débil</v>
      </c>
      <c r="V2313" s="207" t="s">
        <v>576</v>
      </c>
      <c r="W2313" s="123" t="s">
        <v>578</v>
      </c>
      <c r="X2313" s="123" t="str">
        <f t="shared" si="151"/>
        <v>DébilNo disminuyeDirectamente</v>
      </c>
      <c r="Y2313" s="208" t="str">
        <f>IFERROR(VLOOKUP(X2313,'Tablas de calculos'!$AZ$4:$BE$11,5,FALSE),"")</f>
        <v/>
      </c>
      <c r="Z2313" s="208" t="str">
        <f>IFERROR(VLOOKUP(X2313,'Tablas de calculos'!$AZ$4:$BE$11,6,FALSE),"")</f>
        <v/>
      </c>
    </row>
    <row r="2314" spans="1:26" ht="165" x14ac:dyDescent="0.25">
      <c r="A2314" s="232" t="s">
        <v>109</v>
      </c>
      <c r="B2314" s="61">
        <v>24</v>
      </c>
      <c r="C2314" s="429" t="str">
        <f>+VLOOKUP(Tabla9[[#This Row],[Cod. Riesgo]],Tabla_Riesgos[[Número]:[Tipo de Riesgo]],6,FALSE)</f>
        <v>Operativo</v>
      </c>
      <c r="D2314" s="119" t="s">
        <v>29</v>
      </c>
      <c r="E2314" s="120" t="s">
        <v>30</v>
      </c>
      <c r="F2314" s="121"/>
      <c r="G2314" s="125" t="s">
        <v>227</v>
      </c>
      <c r="H2314" s="472" t="s">
        <v>543</v>
      </c>
      <c r="I2314" s="207" t="s">
        <v>486</v>
      </c>
      <c r="J2314" s="207" t="s">
        <v>490</v>
      </c>
      <c r="K2314" s="207" t="s">
        <v>494</v>
      </c>
      <c r="L2314" s="207" t="s">
        <v>499</v>
      </c>
      <c r="M2314" s="207" t="s">
        <v>503</v>
      </c>
      <c r="N2314" s="207" t="s">
        <v>508</v>
      </c>
      <c r="O2314" s="123" t="s">
        <v>512</v>
      </c>
      <c r="P2314" s="123">
        <f t="shared" si="148"/>
        <v>95</v>
      </c>
      <c r="Q2314" s="208" t="str">
        <f t="shared" si="149"/>
        <v>Moderado</v>
      </c>
      <c r="R2314" s="224" t="s">
        <v>516</v>
      </c>
      <c r="S2314" s="224" t="str">
        <f t="shared" si="150"/>
        <v>ModeradoFuerte</v>
      </c>
      <c r="T2314" s="224">
        <f>IFERROR(VLOOKUP(S2314,'Tablas de calculos'!$AU$16:$AV$24,2,FALSE),"")</f>
        <v>4</v>
      </c>
      <c r="U2314" s="208" t="str">
        <f>IFERROR(VLOOKUP(T2314,'Tablas de calculos'!$AV$16:$AY$24,4),"")</f>
        <v>Moderado</v>
      </c>
      <c r="V2314" s="207" t="s">
        <v>576</v>
      </c>
      <c r="W2314" s="123" t="s">
        <v>578</v>
      </c>
      <c r="X2314" s="123" t="str">
        <f t="shared" si="151"/>
        <v>ModeradoNo disminuyeDirectamente</v>
      </c>
      <c r="Y2314" s="208">
        <f>IFERROR(VLOOKUP(X2314,'Tablas de calculos'!$AZ$4:$BE$11,5,FALSE),"")</f>
        <v>0</v>
      </c>
      <c r="Z2314" s="208">
        <f>IFERROR(VLOOKUP(X2314,'Tablas de calculos'!$AZ$4:$BE$11,6,FALSE),"")</f>
        <v>1</v>
      </c>
    </row>
    <row r="2315" spans="1:26" ht="60" x14ac:dyDescent="0.25">
      <c r="A2315" s="232" t="s">
        <v>109</v>
      </c>
      <c r="B2315" s="61">
        <v>24</v>
      </c>
      <c r="C2315" s="429" t="str">
        <f>+VLOOKUP(Tabla9[[#This Row],[Cod. Riesgo]],Tabla_Riesgos[[Número]:[Tipo de Riesgo]],6,FALSE)</f>
        <v>Operativo</v>
      </c>
      <c r="D2315" s="119" t="s">
        <v>29</v>
      </c>
      <c r="E2315" s="120" t="s">
        <v>30</v>
      </c>
      <c r="F2315" s="121"/>
      <c r="G2315" s="125" t="s">
        <v>228</v>
      </c>
      <c r="H2315" s="472" t="s">
        <v>543</v>
      </c>
      <c r="I2315" s="207" t="s">
        <v>486</v>
      </c>
      <c r="J2315" s="207" t="s">
        <v>490</v>
      </c>
      <c r="K2315" s="207" t="s">
        <v>494</v>
      </c>
      <c r="L2315" s="207" t="s">
        <v>499</v>
      </c>
      <c r="M2315" s="207" t="s">
        <v>503</v>
      </c>
      <c r="N2315" s="207" t="s">
        <v>508</v>
      </c>
      <c r="O2315" s="123" t="s">
        <v>512</v>
      </c>
      <c r="P2315" s="123">
        <f t="shared" si="148"/>
        <v>95</v>
      </c>
      <c r="Q2315" s="208" t="str">
        <f t="shared" si="149"/>
        <v>Moderado</v>
      </c>
      <c r="R2315" s="224" t="s">
        <v>516</v>
      </c>
      <c r="S2315" s="224" t="str">
        <f t="shared" si="150"/>
        <v>ModeradoFuerte</v>
      </c>
      <c r="T2315" s="224">
        <f>IFERROR(VLOOKUP(S2315,'Tablas de calculos'!$AU$16:$AV$24,2,FALSE),"")</f>
        <v>4</v>
      </c>
      <c r="U2315" s="208" t="str">
        <f>IFERROR(VLOOKUP(T2315,'Tablas de calculos'!$AV$16:$AY$24,4),"")</f>
        <v>Moderado</v>
      </c>
      <c r="V2315" s="207" t="s">
        <v>578</v>
      </c>
      <c r="W2315" s="123" t="s">
        <v>578</v>
      </c>
      <c r="X2315" s="123" t="str">
        <f t="shared" si="151"/>
        <v>ModeradoDirectamenteDirectamente</v>
      </c>
      <c r="Y2315" s="208">
        <f>IFERROR(VLOOKUP(X2315,'Tablas de calculos'!$AZ$4:$BE$11,5,FALSE),"")</f>
        <v>1</v>
      </c>
      <c r="Z2315" s="208">
        <f>IFERROR(VLOOKUP(X2315,'Tablas de calculos'!$AZ$4:$BE$11,6,FALSE),"")</f>
        <v>1</v>
      </c>
    </row>
    <row r="2316" spans="1:26" ht="30" x14ac:dyDescent="0.25">
      <c r="A2316" s="232" t="s">
        <v>109</v>
      </c>
      <c r="B2316" s="61">
        <v>25</v>
      </c>
      <c r="C2316" s="429" t="str">
        <f>+VLOOKUP(Tabla9[[#This Row],[Cod. Riesgo]],Tabla_Riesgos[[Número]:[Tipo de Riesgo]],6,FALSE)</f>
        <v>Operativo</v>
      </c>
      <c r="D2316" s="119" t="s">
        <v>12</v>
      </c>
      <c r="E2316" s="120" t="s">
        <v>31</v>
      </c>
      <c r="F2316" s="121"/>
      <c r="G2316" s="125" t="s">
        <v>229</v>
      </c>
      <c r="H2316" s="472"/>
      <c r="I2316" s="207"/>
      <c r="J2316" s="207"/>
      <c r="K2316" s="207"/>
      <c r="L2316" s="207"/>
      <c r="M2316" s="207"/>
      <c r="N2316" s="207"/>
      <c r="O2316" s="123"/>
      <c r="P2316" s="123">
        <f t="shared" si="148"/>
        <v>0</v>
      </c>
      <c r="Q2316" s="208" t="str">
        <f t="shared" si="149"/>
        <v>Debil</v>
      </c>
      <c r="R2316" s="224" t="s">
        <v>516</v>
      </c>
      <c r="S2316" s="224" t="str">
        <f t="shared" si="150"/>
        <v>DebilFuerte</v>
      </c>
      <c r="T2316" s="224">
        <f>IFERROR(VLOOKUP(S2316,'Tablas de calculos'!$AU$16:$AV$24,2,FALSE),"")</f>
        <v>7</v>
      </c>
      <c r="U2316" s="208" t="str">
        <f>IFERROR(VLOOKUP(T2316,'Tablas de calculos'!$AV$16:$AY$24,4),"")</f>
        <v>Débil</v>
      </c>
      <c r="V2316" s="207" t="s">
        <v>576</v>
      </c>
      <c r="W2316" s="123" t="s">
        <v>578</v>
      </c>
      <c r="X2316" s="123" t="str">
        <f t="shared" si="151"/>
        <v>DébilNo disminuyeDirectamente</v>
      </c>
      <c r="Y2316" s="208" t="str">
        <f>IFERROR(VLOOKUP(X2316,'Tablas de calculos'!$AZ$4:$BE$11,5,FALSE),"")</f>
        <v/>
      </c>
      <c r="Z2316" s="208" t="str">
        <f>IFERROR(VLOOKUP(X2316,'Tablas de calculos'!$AZ$4:$BE$11,6,FALSE),"")</f>
        <v/>
      </c>
    </row>
    <row r="2317" spans="1:26" ht="30" x14ac:dyDescent="0.25">
      <c r="A2317" s="232" t="s">
        <v>109</v>
      </c>
      <c r="B2317" s="61">
        <v>25</v>
      </c>
      <c r="C2317" s="429" t="str">
        <f>+VLOOKUP(Tabla9[[#This Row],[Cod. Riesgo]],Tabla_Riesgos[[Número]:[Tipo de Riesgo]],6,FALSE)</f>
        <v>Operativo</v>
      </c>
      <c r="D2317" s="119" t="s">
        <v>12</v>
      </c>
      <c r="E2317" s="120" t="s">
        <v>31</v>
      </c>
      <c r="F2317" s="121"/>
      <c r="G2317" s="125" t="s">
        <v>230</v>
      </c>
      <c r="H2317" s="472"/>
      <c r="I2317" s="207"/>
      <c r="J2317" s="207"/>
      <c r="K2317" s="207"/>
      <c r="L2317" s="207"/>
      <c r="M2317" s="207"/>
      <c r="N2317" s="207"/>
      <c r="O2317" s="123"/>
      <c r="P2317" s="123">
        <f t="shared" si="148"/>
        <v>0</v>
      </c>
      <c r="Q2317" s="208" t="str">
        <f t="shared" si="149"/>
        <v>Debil</v>
      </c>
      <c r="R2317" s="224" t="s">
        <v>516</v>
      </c>
      <c r="S2317" s="224" t="str">
        <f t="shared" si="150"/>
        <v>DebilFuerte</v>
      </c>
      <c r="T2317" s="224">
        <f>IFERROR(VLOOKUP(S2317,'Tablas de calculos'!$AU$16:$AV$24,2,FALSE),"")</f>
        <v>7</v>
      </c>
      <c r="U2317" s="208" t="str">
        <f>IFERROR(VLOOKUP(T2317,'Tablas de calculos'!$AV$16:$AY$24,4),"")</f>
        <v>Débil</v>
      </c>
      <c r="V2317" s="207" t="s">
        <v>576</v>
      </c>
      <c r="W2317" s="123" t="s">
        <v>578</v>
      </c>
      <c r="X2317" s="123" t="str">
        <f t="shared" si="151"/>
        <v>DébilNo disminuyeDirectamente</v>
      </c>
      <c r="Y2317" s="208" t="str">
        <f>IFERROR(VLOOKUP(X2317,'Tablas de calculos'!$AZ$4:$BE$11,5,FALSE),"")</f>
        <v/>
      </c>
      <c r="Z2317" s="208" t="str">
        <f>IFERROR(VLOOKUP(X2317,'Tablas de calculos'!$AZ$4:$BE$11,6,FALSE),"")</f>
        <v/>
      </c>
    </row>
    <row r="2318" spans="1:26" ht="45" x14ac:dyDescent="0.25">
      <c r="A2318" s="232" t="s">
        <v>109</v>
      </c>
      <c r="B2318" s="61">
        <v>25</v>
      </c>
      <c r="C2318" s="429" t="str">
        <f>+VLOOKUP(Tabla9[[#This Row],[Cod. Riesgo]],Tabla_Riesgos[[Número]:[Tipo de Riesgo]],6,FALSE)</f>
        <v>Operativo</v>
      </c>
      <c r="D2318" s="119" t="s">
        <v>12</v>
      </c>
      <c r="E2318" s="120" t="s">
        <v>31</v>
      </c>
      <c r="F2318" s="121"/>
      <c r="G2318" s="125" t="s">
        <v>231</v>
      </c>
      <c r="H2318" s="472"/>
      <c r="I2318" s="207"/>
      <c r="J2318" s="207"/>
      <c r="K2318" s="207"/>
      <c r="L2318" s="207"/>
      <c r="M2318" s="207"/>
      <c r="N2318" s="207"/>
      <c r="O2318" s="123"/>
      <c r="P2318" s="123">
        <f t="shared" si="148"/>
        <v>0</v>
      </c>
      <c r="Q2318" s="208" t="str">
        <f t="shared" si="149"/>
        <v>Debil</v>
      </c>
      <c r="R2318" s="224" t="s">
        <v>516</v>
      </c>
      <c r="S2318" s="224" t="str">
        <f t="shared" si="150"/>
        <v>DebilFuerte</v>
      </c>
      <c r="T2318" s="224">
        <f>IFERROR(VLOOKUP(S2318,'Tablas de calculos'!$AU$16:$AV$24,2,FALSE),"")</f>
        <v>7</v>
      </c>
      <c r="U2318" s="208" t="str">
        <f>IFERROR(VLOOKUP(T2318,'Tablas de calculos'!$AV$16:$AY$24,4),"")</f>
        <v>Débil</v>
      </c>
      <c r="V2318" s="207" t="s">
        <v>576</v>
      </c>
      <c r="W2318" s="123" t="s">
        <v>578</v>
      </c>
      <c r="X2318" s="123" t="str">
        <f t="shared" si="151"/>
        <v>DébilNo disminuyeDirectamente</v>
      </c>
      <c r="Y2318" s="208" t="str">
        <f>IFERROR(VLOOKUP(X2318,'Tablas de calculos'!$AZ$4:$BE$11,5,FALSE),"")</f>
        <v/>
      </c>
      <c r="Z2318" s="208" t="str">
        <f>IFERROR(VLOOKUP(X2318,'Tablas de calculos'!$AZ$4:$BE$11,6,FALSE),"")</f>
        <v/>
      </c>
    </row>
    <row r="2319" spans="1:26" ht="45" x14ac:dyDescent="0.25">
      <c r="A2319" s="232" t="s">
        <v>109</v>
      </c>
      <c r="B2319" s="61">
        <v>26</v>
      </c>
      <c r="C2319" s="429" t="str">
        <f>+VLOOKUP(Tabla9[[#This Row],[Cod. Riesgo]],Tabla_Riesgos[[Número]:[Tipo de Riesgo]],6,FALSE)</f>
        <v>Operativo</v>
      </c>
      <c r="D2319" s="119" t="s">
        <v>12</v>
      </c>
      <c r="E2319" s="120" t="s">
        <v>32</v>
      </c>
      <c r="F2319" s="121"/>
      <c r="G2319" s="125" t="s">
        <v>231</v>
      </c>
      <c r="H2319" s="472"/>
      <c r="I2319" s="207"/>
      <c r="J2319" s="207"/>
      <c r="K2319" s="207"/>
      <c r="L2319" s="207"/>
      <c r="M2319" s="207"/>
      <c r="N2319" s="207"/>
      <c r="O2319" s="123"/>
      <c r="P2319" s="123">
        <f t="shared" si="148"/>
        <v>0</v>
      </c>
      <c r="Q2319" s="208" t="str">
        <f t="shared" si="149"/>
        <v>Debil</v>
      </c>
      <c r="R2319" s="224" t="s">
        <v>516</v>
      </c>
      <c r="S2319" s="224" t="str">
        <f t="shared" si="150"/>
        <v>DebilFuerte</v>
      </c>
      <c r="T2319" s="224">
        <f>IFERROR(VLOOKUP(S2319,'Tablas de calculos'!$AU$16:$AV$24,2,FALSE),"")</f>
        <v>7</v>
      </c>
      <c r="U2319" s="208" t="str">
        <f>IFERROR(VLOOKUP(T2319,'Tablas de calculos'!$AV$16:$AY$24,4),"")</f>
        <v>Débil</v>
      </c>
      <c r="V2319" s="207" t="s">
        <v>576</v>
      </c>
      <c r="W2319" s="123" t="s">
        <v>578</v>
      </c>
      <c r="X2319" s="123" t="str">
        <f t="shared" si="151"/>
        <v>DébilNo disminuyeDirectamente</v>
      </c>
      <c r="Y2319" s="208" t="str">
        <f>IFERROR(VLOOKUP(X2319,'Tablas de calculos'!$AZ$4:$BE$11,5,FALSE),"")</f>
        <v/>
      </c>
      <c r="Z2319" s="208" t="str">
        <f>IFERROR(VLOOKUP(X2319,'Tablas de calculos'!$AZ$4:$BE$11,6,FALSE),"")</f>
        <v/>
      </c>
    </row>
    <row r="2320" spans="1:26" ht="60" x14ac:dyDescent="0.25">
      <c r="A2320" s="232" t="s">
        <v>109</v>
      </c>
      <c r="B2320" s="61">
        <v>26</v>
      </c>
      <c r="C2320" s="429" t="str">
        <f>+VLOOKUP(Tabla9[[#This Row],[Cod. Riesgo]],Tabla_Riesgos[[Número]:[Tipo de Riesgo]],6,FALSE)</f>
        <v>Operativo</v>
      </c>
      <c r="D2320" s="119" t="s">
        <v>12</v>
      </c>
      <c r="E2320" s="120" t="s">
        <v>32</v>
      </c>
      <c r="F2320" s="121"/>
      <c r="G2320" s="125" t="s">
        <v>232</v>
      </c>
      <c r="H2320" s="472"/>
      <c r="I2320" s="207"/>
      <c r="J2320" s="207"/>
      <c r="K2320" s="207"/>
      <c r="L2320" s="207"/>
      <c r="M2320" s="207"/>
      <c r="N2320" s="207"/>
      <c r="O2320" s="123"/>
      <c r="P2320" s="123">
        <f t="shared" si="148"/>
        <v>0</v>
      </c>
      <c r="Q2320" s="208" t="str">
        <f t="shared" si="149"/>
        <v>Debil</v>
      </c>
      <c r="R2320" s="224" t="s">
        <v>516</v>
      </c>
      <c r="S2320" s="224" t="str">
        <f t="shared" si="150"/>
        <v>DebilFuerte</v>
      </c>
      <c r="T2320" s="224">
        <f>IFERROR(VLOOKUP(S2320,'Tablas de calculos'!$AU$16:$AV$24,2,FALSE),"")</f>
        <v>7</v>
      </c>
      <c r="U2320" s="208" t="str">
        <f>IFERROR(VLOOKUP(T2320,'Tablas de calculos'!$AV$16:$AY$24,4),"")</f>
        <v>Débil</v>
      </c>
      <c r="V2320" s="207" t="s">
        <v>576</v>
      </c>
      <c r="W2320" s="123" t="s">
        <v>578</v>
      </c>
      <c r="X2320" s="123" t="str">
        <f t="shared" si="151"/>
        <v>DébilNo disminuyeDirectamente</v>
      </c>
      <c r="Y2320" s="208" t="str">
        <f>IFERROR(VLOOKUP(X2320,'Tablas de calculos'!$AZ$4:$BE$11,5,FALSE),"")</f>
        <v/>
      </c>
      <c r="Z2320" s="208" t="str">
        <f>IFERROR(VLOOKUP(X2320,'Tablas de calculos'!$AZ$4:$BE$11,6,FALSE),"")</f>
        <v/>
      </c>
    </row>
    <row r="2321" spans="1:26" ht="75" x14ac:dyDescent="0.25">
      <c r="A2321" s="232" t="s">
        <v>109</v>
      </c>
      <c r="B2321" s="61">
        <v>28</v>
      </c>
      <c r="C2321" s="429" t="str">
        <f>+VLOOKUP(Tabla9[[#This Row],[Cod. Riesgo]],Tabla_Riesgos[[Número]:[Tipo de Riesgo]],6,FALSE)</f>
        <v>Estratégico</v>
      </c>
      <c r="D2321" s="119" t="s">
        <v>26</v>
      </c>
      <c r="E2321" s="120" t="s">
        <v>1155</v>
      </c>
      <c r="F2321" s="121"/>
      <c r="G2321" s="125" t="s">
        <v>233</v>
      </c>
      <c r="H2321" s="472"/>
      <c r="I2321" s="207"/>
      <c r="J2321" s="207"/>
      <c r="K2321" s="207"/>
      <c r="L2321" s="207"/>
      <c r="M2321" s="207"/>
      <c r="N2321" s="207"/>
      <c r="O2321" s="123"/>
      <c r="P2321" s="123">
        <f t="shared" si="148"/>
        <v>0</v>
      </c>
      <c r="Q2321" s="208" t="str">
        <f t="shared" si="149"/>
        <v>Debil</v>
      </c>
      <c r="R2321" s="224" t="s">
        <v>516</v>
      </c>
      <c r="S2321" s="224" t="str">
        <f t="shared" si="150"/>
        <v>DebilFuerte</v>
      </c>
      <c r="T2321" s="224">
        <f>IFERROR(VLOOKUP(S2321,'Tablas de calculos'!$AU$16:$AV$24,2,FALSE),"")</f>
        <v>7</v>
      </c>
      <c r="U2321" s="208" t="str">
        <f>IFERROR(VLOOKUP(T2321,'Tablas de calculos'!$AV$16:$AY$24,4),"")</f>
        <v>Débil</v>
      </c>
      <c r="V2321" s="207" t="s">
        <v>576</v>
      </c>
      <c r="W2321" s="123" t="s">
        <v>578</v>
      </c>
      <c r="X2321" s="123" t="str">
        <f t="shared" si="151"/>
        <v>DébilNo disminuyeDirectamente</v>
      </c>
      <c r="Y2321" s="208" t="str">
        <f>IFERROR(VLOOKUP(X2321,'Tablas de calculos'!$AZ$4:$BE$11,5,FALSE),"")</f>
        <v/>
      </c>
      <c r="Z2321" s="208" t="str">
        <f>IFERROR(VLOOKUP(X2321,'Tablas de calculos'!$AZ$4:$BE$11,6,FALSE),"")</f>
        <v/>
      </c>
    </row>
    <row r="2322" spans="1:26" ht="75" x14ac:dyDescent="0.25">
      <c r="A2322" s="232" t="s">
        <v>109</v>
      </c>
      <c r="B2322" s="61">
        <v>28</v>
      </c>
      <c r="C2322" s="429" t="str">
        <f>+VLOOKUP(Tabla9[[#This Row],[Cod. Riesgo]],Tabla_Riesgos[[Número]:[Tipo de Riesgo]],6,FALSE)</f>
        <v>Estratégico</v>
      </c>
      <c r="D2322" s="119" t="s">
        <v>26</v>
      </c>
      <c r="E2322" s="120" t="s">
        <v>1155</v>
      </c>
      <c r="F2322" s="121"/>
      <c r="G2322" s="125" t="s">
        <v>234</v>
      </c>
      <c r="H2322" s="472"/>
      <c r="I2322" s="207"/>
      <c r="J2322" s="207"/>
      <c r="K2322" s="207"/>
      <c r="L2322" s="207"/>
      <c r="M2322" s="207"/>
      <c r="N2322" s="207"/>
      <c r="O2322" s="123"/>
      <c r="P2322" s="123">
        <f t="shared" si="148"/>
        <v>0</v>
      </c>
      <c r="Q2322" s="208" t="str">
        <f t="shared" si="149"/>
        <v>Debil</v>
      </c>
      <c r="R2322" s="224" t="s">
        <v>516</v>
      </c>
      <c r="S2322" s="224" t="str">
        <f t="shared" si="150"/>
        <v>DebilFuerte</v>
      </c>
      <c r="T2322" s="224">
        <f>IFERROR(VLOOKUP(S2322,'Tablas de calculos'!$AU$16:$AV$24,2,FALSE),"")</f>
        <v>7</v>
      </c>
      <c r="U2322" s="208" t="str">
        <f>IFERROR(VLOOKUP(T2322,'Tablas de calculos'!$AV$16:$AY$24,4),"")</f>
        <v>Débil</v>
      </c>
      <c r="V2322" s="207" t="s">
        <v>576</v>
      </c>
      <c r="W2322" s="123" t="s">
        <v>578</v>
      </c>
      <c r="X2322" s="123" t="str">
        <f t="shared" si="151"/>
        <v>DébilNo disminuyeDirectamente</v>
      </c>
      <c r="Y2322" s="208" t="str">
        <f>IFERROR(VLOOKUP(X2322,'Tablas de calculos'!$AZ$4:$BE$11,5,FALSE),"")</f>
        <v/>
      </c>
      <c r="Z2322" s="208" t="str">
        <f>IFERROR(VLOOKUP(X2322,'Tablas de calculos'!$AZ$4:$BE$11,6,FALSE),"")</f>
        <v/>
      </c>
    </row>
    <row r="2323" spans="1:26" ht="75" x14ac:dyDescent="0.25">
      <c r="A2323" s="232" t="s">
        <v>109</v>
      </c>
      <c r="B2323" s="61">
        <v>28</v>
      </c>
      <c r="C2323" s="429" t="str">
        <f>+VLOOKUP(Tabla9[[#This Row],[Cod. Riesgo]],Tabla_Riesgos[[Número]:[Tipo de Riesgo]],6,FALSE)</f>
        <v>Estratégico</v>
      </c>
      <c r="D2323" s="119" t="s">
        <v>26</v>
      </c>
      <c r="E2323" s="120" t="s">
        <v>1155</v>
      </c>
      <c r="F2323" s="121"/>
      <c r="G2323" s="125" t="s">
        <v>235</v>
      </c>
      <c r="H2323" s="472"/>
      <c r="I2323" s="207"/>
      <c r="J2323" s="207"/>
      <c r="K2323" s="207"/>
      <c r="L2323" s="207"/>
      <c r="M2323" s="207"/>
      <c r="N2323" s="207"/>
      <c r="O2323" s="123"/>
      <c r="P2323" s="123">
        <f t="shared" si="148"/>
        <v>0</v>
      </c>
      <c r="Q2323" s="208" t="str">
        <f t="shared" si="149"/>
        <v>Debil</v>
      </c>
      <c r="R2323" s="224" t="s">
        <v>516</v>
      </c>
      <c r="S2323" s="224" t="str">
        <f t="shared" si="150"/>
        <v>DebilFuerte</v>
      </c>
      <c r="T2323" s="224">
        <f>IFERROR(VLOOKUP(S2323,'Tablas de calculos'!$AU$16:$AV$24,2,FALSE),"")</f>
        <v>7</v>
      </c>
      <c r="U2323" s="208" t="str">
        <f>IFERROR(VLOOKUP(T2323,'Tablas de calculos'!$AV$16:$AY$24,4),"")</f>
        <v>Débil</v>
      </c>
      <c r="V2323" s="207" t="s">
        <v>576</v>
      </c>
      <c r="W2323" s="123" t="s">
        <v>578</v>
      </c>
      <c r="X2323" s="123" t="str">
        <f t="shared" si="151"/>
        <v>DébilNo disminuyeDirectamente</v>
      </c>
      <c r="Y2323" s="208" t="str">
        <f>IFERROR(VLOOKUP(X2323,'Tablas de calculos'!$AZ$4:$BE$11,5,FALSE),"")</f>
        <v/>
      </c>
      <c r="Z2323" s="208" t="str">
        <f>IFERROR(VLOOKUP(X2323,'Tablas de calculos'!$AZ$4:$BE$11,6,FALSE),"")</f>
        <v/>
      </c>
    </row>
    <row r="2324" spans="1:26" ht="75" x14ac:dyDescent="0.25">
      <c r="A2324" s="232" t="s">
        <v>109</v>
      </c>
      <c r="B2324" s="61">
        <v>28</v>
      </c>
      <c r="C2324" s="429" t="str">
        <f>+VLOOKUP(Tabla9[[#This Row],[Cod. Riesgo]],Tabla_Riesgos[[Número]:[Tipo de Riesgo]],6,FALSE)</f>
        <v>Estratégico</v>
      </c>
      <c r="D2324" s="119" t="s">
        <v>26</v>
      </c>
      <c r="E2324" s="120" t="s">
        <v>1155</v>
      </c>
      <c r="F2324" s="121"/>
      <c r="G2324" s="125" t="s">
        <v>236</v>
      </c>
      <c r="H2324" s="472"/>
      <c r="I2324" s="207"/>
      <c r="J2324" s="207"/>
      <c r="K2324" s="207"/>
      <c r="L2324" s="207"/>
      <c r="M2324" s="207"/>
      <c r="N2324" s="207"/>
      <c r="O2324" s="123"/>
      <c r="P2324" s="123">
        <f t="shared" si="148"/>
        <v>0</v>
      </c>
      <c r="Q2324" s="208" t="str">
        <f t="shared" si="149"/>
        <v>Debil</v>
      </c>
      <c r="R2324" s="224" t="s">
        <v>516</v>
      </c>
      <c r="S2324" s="224" t="str">
        <f t="shared" si="150"/>
        <v>DebilFuerte</v>
      </c>
      <c r="T2324" s="224">
        <f>IFERROR(VLOOKUP(S2324,'Tablas de calculos'!$AU$16:$AV$24,2,FALSE),"")</f>
        <v>7</v>
      </c>
      <c r="U2324" s="208" t="str">
        <f>IFERROR(VLOOKUP(T2324,'Tablas de calculos'!$AV$16:$AY$24,4),"")</f>
        <v>Débil</v>
      </c>
      <c r="V2324" s="207" t="s">
        <v>576</v>
      </c>
      <c r="W2324" s="123" t="s">
        <v>578</v>
      </c>
      <c r="X2324" s="123" t="str">
        <f t="shared" si="151"/>
        <v>DébilNo disminuyeDirectamente</v>
      </c>
      <c r="Y2324" s="208" t="str">
        <f>IFERROR(VLOOKUP(X2324,'Tablas de calculos'!$AZ$4:$BE$11,5,FALSE),"")</f>
        <v/>
      </c>
      <c r="Z2324" s="208" t="str">
        <f>IFERROR(VLOOKUP(X2324,'Tablas de calculos'!$AZ$4:$BE$11,6,FALSE),"")</f>
        <v/>
      </c>
    </row>
    <row r="2325" spans="1:26" ht="60" x14ac:dyDescent="0.25">
      <c r="A2325" s="232" t="s">
        <v>109</v>
      </c>
      <c r="B2325" s="61">
        <v>30</v>
      </c>
      <c r="C2325" s="429" t="str">
        <f>+VLOOKUP(Tabla9[[#This Row],[Cod. Riesgo]],Tabla_Riesgos[[Número]:[Tipo de Riesgo]],6,FALSE)</f>
        <v>Operativo</v>
      </c>
      <c r="D2325" s="119" t="s">
        <v>35</v>
      </c>
      <c r="E2325" s="120" t="s">
        <v>36</v>
      </c>
      <c r="F2325" s="121"/>
      <c r="G2325" s="125" t="s">
        <v>237</v>
      </c>
      <c r="H2325" s="472"/>
      <c r="I2325" s="207"/>
      <c r="J2325" s="207"/>
      <c r="K2325" s="207"/>
      <c r="L2325" s="207"/>
      <c r="M2325" s="207"/>
      <c r="N2325" s="207"/>
      <c r="O2325" s="123"/>
      <c r="P2325" s="123">
        <f t="shared" si="148"/>
        <v>0</v>
      </c>
      <c r="Q2325" s="208" t="str">
        <f t="shared" si="149"/>
        <v>Debil</v>
      </c>
      <c r="R2325" s="224" t="s">
        <v>516</v>
      </c>
      <c r="S2325" s="224" t="str">
        <f t="shared" si="150"/>
        <v>DebilFuerte</v>
      </c>
      <c r="T2325" s="224">
        <f>IFERROR(VLOOKUP(S2325,'Tablas de calculos'!$AU$16:$AV$24,2,FALSE),"")</f>
        <v>7</v>
      </c>
      <c r="U2325" s="208" t="str">
        <f>IFERROR(VLOOKUP(T2325,'Tablas de calculos'!$AV$16:$AY$24,4),"")</f>
        <v>Débil</v>
      </c>
      <c r="V2325" s="207" t="s">
        <v>576</v>
      </c>
      <c r="W2325" s="123" t="s">
        <v>578</v>
      </c>
      <c r="X2325" s="123" t="str">
        <f t="shared" si="151"/>
        <v>DébilNo disminuyeDirectamente</v>
      </c>
      <c r="Y2325" s="208" t="str">
        <f>IFERROR(VLOOKUP(X2325,'Tablas de calculos'!$AZ$4:$BE$11,5,FALSE),"")</f>
        <v/>
      </c>
      <c r="Z2325" s="208" t="str">
        <f>IFERROR(VLOOKUP(X2325,'Tablas de calculos'!$AZ$4:$BE$11,6,FALSE),"")</f>
        <v/>
      </c>
    </row>
    <row r="2326" spans="1:26" ht="60" x14ac:dyDescent="0.25">
      <c r="A2326" s="232" t="s">
        <v>109</v>
      </c>
      <c r="B2326" s="61">
        <v>30</v>
      </c>
      <c r="C2326" s="429" t="str">
        <f>+VLOOKUP(Tabla9[[#This Row],[Cod. Riesgo]],Tabla_Riesgos[[Número]:[Tipo de Riesgo]],6,FALSE)</f>
        <v>Operativo</v>
      </c>
      <c r="D2326" s="119" t="s">
        <v>35</v>
      </c>
      <c r="E2326" s="120" t="s">
        <v>36</v>
      </c>
      <c r="F2326" s="121"/>
      <c r="G2326" s="125" t="s">
        <v>238</v>
      </c>
      <c r="H2326" s="472"/>
      <c r="I2326" s="207"/>
      <c r="J2326" s="207"/>
      <c r="K2326" s="207"/>
      <c r="L2326" s="207"/>
      <c r="M2326" s="207"/>
      <c r="N2326" s="207"/>
      <c r="O2326" s="123"/>
      <c r="P2326" s="123">
        <f t="shared" si="148"/>
        <v>0</v>
      </c>
      <c r="Q2326" s="208" t="str">
        <f t="shared" si="149"/>
        <v>Debil</v>
      </c>
      <c r="R2326" s="224" t="s">
        <v>516</v>
      </c>
      <c r="S2326" s="224" t="str">
        <f t="shared" si="150"/>
        <v>DebilFuerte</v>
      </c>
      <c r="T2326" s="224">
        <f>IFERROR(VLOOKUP(S2326,'Tablas de calculos'!$AU$16:$AV$24,2,FALSE),"")</f>
        <v>7</v>
      </c>
      <c r="U2326" s="208" t="str">
        <f>IFERROR(VLOOKUP(T2326,'Tablas de calculos'!$AV$16:$AY$24,4),"")</f>
        <v>Débil</v>
      </c>
      <c r="V2326" s="207" t="s">
        <v>576</v>
      </c>
      <c r="W2326" s="123" t="s">
        <v>578</v>
      </c>
      <c r="X2326" s="123" t="str">
        <f t="shared" si="151"/>
        <v>DébilNo disminuyeDirectamente</v>
      </c>
      <c r="Y2326" s="208" t="str">
        <f>IFERROR(VLOOKUP(X2326,'Tablas de calculos'!$AZ$4:$BE$11,5,FALSE),"")</f>
        <v/>
      </c>
      <c r="Z2326" s="208" t="str">
        <f>IFERROR(VLOOKUP(X2326,'Tablas de calculos'!$AZ$4:$BE$11,6,FALSE),"")</f>
        <v/>
      </c>
    </row>
    <row r="2327" spans="1:26" ht="60" x14ac:dyDescent="0.25">
      <c r="A2327" s="232" t="s">
        <v>109</v>
      </c>
      <c r="B2327" s="61">
        <v>30</v>
      </c>
      <c r="C2327" s="429" t="str">
        <f>+VLOOKUP(Tabla9[[#This Row],[Cod. Riesgo]],Tabla_Riesgos[[Número]:[Tipo de Riesgo]],6,FALSE)</f>
        <v>Operativo</v>
      </c>
      <c r="D2327" s="119" t="s">
        <v>35</v>
      </c>
      <c r="E2327" s="120" t="s">
        <v>36</v>
      </c>
      <c r="F2327" s="121"/>
      <c r="G2327" s="125" t="s">
        <v>239</v>
      </c>
      <c r="H2327" s="472"/>
      <c r="I2327" s="207"/>
      <c r="J2327" s="207"/>
      <c r="K2327" s="207"/>
      <c r="L2327" s="207"/>
      <c r="M2327" s="207"/>
      <c r="N2327" s="207"/>
      <c r="O2327" s="123"/>
      <c r="P2327" s="123">
        <f t="shared" si="148"/>
        <v>0</v>
      </c>
      <c r="Q2327" s="208" t="str">
        <f t="shared" si="149"/>
        <v>Debil</v>
      </c>
      <c r="R2327" s="224" t="s">
        <v>516</v>
      </c>
      <c r="S2327" s="224" t="str">
        <f t="shared" si="150"/>
        <v>DebilFuerte</v>
      </c>
      <c r="T2327" s="224">
        <f>IFERROR(VLOOKUP(S2327,'Tablas de calculos'!$AU$16:$AV$24,2,FALSE),"")</f>
        <v>7</v>
      </c>
      <c r="U2327" s="208" t="str">
        <f>IFERROR(VLOOKUP(T2327,'Tablas de calculos'!$AV$16:$AY$24,4),"")</f>
        <v>Débil</v>
      </c>
      <c r="V2327" s="207" t="s">
        <v>576</v>
      </c>
      <c r="W2327" s="123" t="s">
        <v>578</v>
      </c>
      <c r="X2327" s="123" t="str">
        <f t="shared" si="151"/>
        <v>DébilNo disminuyeDirectamente</v>
      </c>
      <c r="Y2327" s="208" t="str">
        <f>IFERROR(VLOOKUP(X2327,'Tablas de calculos'!$AZ$4:$BE$11,5,FALSE),"")</f>
        <v/>
      </c>
      <c r="Z2327" s="208" t="str">
        <f>IFERROR(VLOOKUP(X2327,'Tablas de calculos'!$AZ$4:$BE$11,6,FALSE),"")</f>
        <v/>
      </c>
    </row>
    <row r="2328" spans="1:26" ht="60" x14ac:dyDescent="0.25">
      <c r="A2328" s="232" t="s">
        <v>109</v>
      </c>
      <c r="B2328" s="61">
        <v>30</v>
      </c>
      <c r="C2328" s="429" t="str">
        <f>+VLOOKUP(Tabla9[[#This Row],[Cod. Riesgo]],Tabla_Riesgos[[Número]:[Tipo de Riesgo]],6,FALSE)</f>
        <v>Operativo</v>
      </c>
      <c r="D2328" s="119" t="s">
        <v>35</v>
      </c>
      <c r="E2328" s="120" t="s">
        <v>36</v>
      </c>
      <c r="F2328" s="121"/>
      <c r="G2328" s="125" t="s">
        <v>240</v>
      </c>
      <c r="H2328" s="472"/>
      <c r="I2328" s="207"/>
      <c r="J2328" s="207"/>
      <c r="K2328" s="207"/>
      <c r="L2328" s="207"/>
      <c r="M2328" s="207"/>
      <c r="N2328" s="207"/>
      <c r="O2328" s="123"/>
      <c r="P2328" s="123">
        <f t="shared" si="148"/>
        <v>0</v>
      </c>
      <c r="Q2328" s="208" t="str">
        <f t="shared" si="149"/>
        <v>Debil</v>
      </c>
      <c r="R2328" s="224" t="s">
        <v>516</v>
      </c>
      <c r="S2328" s="224" t="str">
        <f t="shared" si="150"/>
        <v>DebilFuerte</v>
      </c>
      <c r="T2328" s="224">
        <f>IFERROR(VLOOKUP(S2328,'Tablas de calculos'!$AU$16:$AV$24,2,FALSE),"")</f>
        <v>7</v>
      </c>
      <c r="U2328" s="208" t="str">
        <f>IFERROR(VLOOKUP(T2328,'Tablas de calculos'!$AV$16:$AY$24,4),"")</f>
        <v>Débil</v>
      </c>
      <c r="V2328" s="207" t="s">
        <v>576</v>
      </c>
      <c r="W2328" s="123" t="s">
        <v>578</v>
      </c>
      <c r="X2328" s="123" t="str">
        <f t="shared" si="151"/>
        <v>DébilNo disminuyeDirectamente</v>
      </c>
      <c r="Y2328" s="208" t="str">
        <f>IFERROR(VLOOKUP(X2328,'Tablas de calculos'!$AZ$4:$BE$11,5,FALSE),"")</f>
        <v/>
      </c>
      <c r="Z2328" s="208" t="str">
        <f>IFERROR(VLOOKUP(X2328,'Tablas de calculos'!$AZ$4:$BE$11,6,FALSE),"")</f>
        <v/>
      </c>
    </row>
    <row r="2329" spans="1:26" ht="75" x14ac:dyDescent="0.25">
      <c r="A2329" s="232" t="s">
        <v>109</v>
      </c>
      <c r="B2329" s="61">
        <v>30</v>
      </c>
      <c r="C2329" s="429" t="str">
        <f>+VLOOKUP(Tabla9[[#This Row],[Cod. Riesgo]],Tabla_Riesgos[[Número]:[Tipo de Riesgo]],6,FALSE)</f>
        <v>Operativo</v>
      </c>
      <c r="D2329" s="119" t="s">
        <v>35</v>
      </c>
      <c r="E2329" s="120" t="s">
        <v>36</v>
      </c>
      <c r="F2329" s="121"/>
      <c r="G2329" s="125" t="s">
        <v>241</v>
      </c>
      <c r="H2329" s="472"/>
      <c r="I2329" s="207"/>
      <c r="J2329" s="207"/>
      <c r="K2329" s="207"/>
      <c r="L2329" s="207"/>
      <c r="M2329" s="207"/>
      <c r="N2329" s="207"/>
      <c r="O2329" s="123"/>
      <c r="P2329" s="123">
        <f t="shared" si="148"/>
        <v>0</v>
      </c>
      <c r="Q2329" s="208" t="str">
        <f t="shared" si="149"/>
        <v>Debil</v>
      </c>
      <c r="R2329" s="224" t="s">
        <v>516</v>
      </c>
      <c r="S2329" s="224" t="str">
        <f t="shared" si="150"/>
        <v>DebilFuerte</v>
      </c>
      <c r="T2329" s="224">
        <f>IFERROR(VLOOKUP(S2329,'Tablas de calculos'!$AU$16:$AV$24,2,FALSE),"")</f>
        <v>7</v>
      </c>
      <c r="U2329" s="208" t="str">
        <f>IFERROR(VLOOKUP(T2329,'Tablas de calculos'!$AV$16:$AY$24,4),"")</f>
        <v>Débil</v>
      </c>
      <c r="V2329" s="207" t="s">
        <v>576</v>
      </c>
      <c r="W2329" s="123" t="s">
        <v>578</v>
      </c>
      <c r="X2329" s="123" t="str">
        <f t="shared" si="151"/>
        <v>DébilNo disminuyeDirectamente</v>
      </c>
      <c r="Y2329" s="208" t="str">
        <f>IFERROR(VLOOKUP(X2329,'Tablas de calculos'!$AZ$4:$BE$11,5,FALSE),"")</f>
        <v/>
      </c>
      <c r="Z2329" s="208" t="str">
        <f>IFERROR(VLOOKUP(X2329,'Tablas de calculos'!$AZ$4:$BE$11,6,FALSE),"")</f>
        <v/>
      </c>
    </row>
    <row r="2330" spans="1:26" ht="60" x14ac:dyDescent="0.25">
      <c r="A2330" s="232" t="s">
        <v>109</v>
      </c>
      <c r="B2330" s="61">
        <v>30</v>
      </c>
      <c r="C2330" s="429" t="str">
        <f>+VLOOKUP(Tabla9[[#This Row],[Cod. Riesgo]],Tabla_Riesgos[[Número]:[Tipo de Riesgo]],6,FALSE)</f>
        <v>Operativo</v>
      </c>
      <c r="D2330" s="119" t="s">
        <v>35</v>
      </c>
      <c r="E2330" s="120" t="s">
        <v>36</v>
      </c>
      <c r="F2330" s="121"/>
      <c r="G2330" s="125" t="s">
        <v>242</v>
      </c>
      <c r="H2330" s="472"/>
      <c r="I2330" s="207"/>
      <c r="J2330" s="207"/>
      <c r="K2330" s="207"/>
      <c r="L2330" s="207"/>
      <c r="M2330" s="207"/>
      <c r="N2330" s="207"/>
      <c r="O2330" s="123"/>
      <c r="P2330" s="123">
        <f t="shared" si="148"/>
        <v>0</v>
      </c>
      <c r="Q2330" s="208" t="str">
        <f t="shared" si="149"/>
        <v>Debil</v>
      </c>
      <c r="R2330" s="224" t="s">
        <v>516</v>
      </c>
      <c r="S2330" s="224" t="str">
        <f t="shared" si="150"/>
        <v>DebilFuerte</v>
      </c>
      <c r="T2330" s="224">
        <f>IFERROR(VLOOKUP(S2330,'Tablas de calculos'!$AU$16:$AV$24,2,FALSE),"")</f>
        <v>7</v>
      </c>
      <c r="U2330" s="208" t="str">
        <f>IFERROR(VLOOKUP(T2330,'Tablas de calculos'!$AV$16:$AY$24,4),"")</f>
        <v>Débil</v>
      </c>
      <c r="V2330" s="207" t="s">
        <v>576</v>
      </c>
      <c r="W2330" s="123" t="s">
        <v>578</v>
      </c>
      <c r="X2330" s="123" t="str">
        <f t="shared" si="151"/>
        <v>DébilNo disminuyeDirectamente</v>
      </c>
      <c r="Y2330" s="208" t="str">
        <f>IFERROR(VLOOKUP(X2330,'Tablas de calculos'!$AZ$4:$BE$11,5,FALSE),"")</f>
        <v/>
      </c>
      <c r="Z2330" s="208" t="str">
        <f>IFERROR(VLOOKUP(X2330,'Tablas de calculos'!$AZ$4:$BE$11,6,FALSE),"")</f>
        <v/>
      </c>
    </row>
    <row r="2331" spans="1:26" ht="60" x14ac:dyDescent="0.25">
      <c r="A2331" s="232" t="s">
        <v>109</v>
      </c>
      <c r="B2331" s="61">
        <v>30</v>
      </c>
      <c r="C2331" s="429" t="str">
        <f>+VLOOKUP(Tabla9[[#This Row],[Cod. Riesgo]],Tabla_Riesgos[[Número]:[Tipo de Riesgo]],6,FALSE)</f>
        <v>Operativo</v>
      </c>
      <c r="D2331" s="119" t="s">
        <v>35</v>
      </c>
      <c r="E2331" s="120" t="s">
        <v>36</v>
      </c>
      <c r="F2331" s="121"/>
      <c r="G2331" s="125" t="s">
        <v>243</v>
      </c>
      <c r="H2331" s="472"/>
      <c r="I2331" s="207"/>
      <c r="J2331" s="207"/>
      <c r="K2331" s="207"/>
      <c r="L2331" s="207"/>
      <c r="M2331" s="207"/>
      <c r="N2331" s="207"/>
      <c r="O2331" s="123"/>
      <c r="P2331" s="123">
        <f t="shared" si="148"/>
        <v>0</v>
      </c>
      <c r="Q2331" s="208" t="str">
        <f t="shared" si="149"/>
        <v>Debil</v>
      </c>
      <c r="R2331" s="224" t="s">
        <v>516</v>
      </c>
      <c r="S2331" s="224" t="str">
        <f t="shared" si="150"/>
        <v>DebilFuerte</v>
      </c>
      <c r="T2331" s="224">
        <f>IFERROR(VLOOKUP(S2331,'Tablas de calculos'!$AU$16:$AV$24,2,FALSE),"")</f>
        <v>7</v>
      </c>
      <c r="U2331" s="208" t="str">
        <f>IFERROR(VLOOKUP(T2331,'Tablas de calculos'!$AV$16:$AY$24,4),"")</f>
        <v>Débil</v>
      </c>
      <c r="V2331" s="207" t="s">
        <v>576</v>
      </c>
      <c r="W2331" s="123" t="s">
        <v>578</v>
      </c>
      <c r="X2331" s="123" t="str">
        <f t="shared" si="151"/>
        <v>DébilNo disminuyeDirectamente</v>
      </c>
      <c r="Y2331" s="208" t="str">
        <f>IFERROR(VLOOKUP(X2331,'Tablas de calculos'!$AZ$4:$BE$11,5,FALSE),"")</f>
        <v/>
      </c>
      <c r="Z2331" s="208" t="str">
        <f>IFERROR(VLOOKUP(X2331,'Tablas de calculos'!$AZ$4:$BE$11,6,FALSE),"")</f>
        <v/>
      </c>
    </row>
    <row r="2332" spans="1:26" ht="60" x14ac:dyDescent="0.25">
      <c r="A2332" s="232" t="s">
        <v>109</v>
      </c>
      <c r="B2332" s="61">
        <v>30</v>
      </c>
      <c r="C2332" s="429" t="str">
        <f>+VLOOKUP(Tabla9[[#This Row],[Cod. Riesgo]],Tabla_Riesgos[[Número]:[Tipo de Riesgo]],6,FALSE)</f>
        <v>Operativo</v>
      </c>
      <c r="D2332" s="119" t="s">
        <v>35</v>
      </c>
      <c r="E2332" s="120" t="s">
        <v>36</v>
      </c>
      <c r="F2332" s="121"/>
      <c r="G2332" s="125" t="s">
        <v>244</v>
      </c>
      <c r="H2332" s="472"/>
      <c r="I2332" s="207"/>
      <c r="J2332" s="207"/>
      <c r="K2332" s="207"/>
      <c r="L2332" s="207"/>
      <c r="M2332" s="207"/>
      <c r="N2332" s="207"/>
      <c r="O2332" s="123"/>
      <c r="P2332" s="123">
        <f t="shared" si="148"/>
        <v>0</v>
      </c>
      <c r="Q2332" s="208" t="str">
        <f t="shared" si="149"/>
        <v>Debil</v>
      </c>
      <c r="R2332" s="224" t="s">
        <v>516</v>
      </c>
      <c r="S2332" s="224" t="str">
        <f t="shared" si="150"/>
        <v>DebilFuerte</v>
      </c>
      <c r="T2332" s="224">
        <f>IFERROR(VLOOKUP(S2332,'Tablas de calculos'!$AU$16:$AV$24,2,FALSE),"")</f>
        <v>7</v>
      </c>
      <c r="U2332" s="208" t="str">
        <f>IFERROR(VLOOKUP(T2332,'Tablas de calculos'!$AV$16:$AY$24,4),"")</f>
        <v>Débil</v>
      </c>
      <c r="V2332" s="207" t="s">
        <v>576</v>
      </c>
      <c r="W2332" s="123" t="s">
        <v>578</v>
      </c>
      <c r="X2332" s="123" t="str">
        <f t="shared" si="151"/>
        <v>DébilNo disminuyeDirectamente</v>
      </c>
      <c r="Y2332" s="208" t="str">
        <f>IFERROR(VLOOKUP(X2332,'Tablas de calculos'!$AZ$4:$BE$11,5,FALSE),"")</f>
        <v/>
      </c>
      <c r="Z2332" s="208" t="str">
        <f>IFERROR(VLOOKUP(X2332,'Tablas de calculos'!$AZ$4:$BE$11,6,FALSE),"")</f>
        <v/>
      </c>
    </row>
    <row r="2333" spans="1:26" ht="75" x14ac:dyDescent="0.25">
      <c r="A2333" s="232" t="s">
        <v>109</v>
      </c>
      <c r="B2333" s="61">
        <v>31</v>
      </c>
      <c r="C2333" s="429" t="str">
        <f>+VLOOKUP(Tabla9[[#This Row],[Cod. Riesgo]],Tabla_Riesgos[[Número]:[Tipo de Riesgo]],6,FALSE)</f>
        <v>Estratégico</v>
      </c>
      <c r="D2333" s="119" t="s">
        <v>35</v>
      </c>
      <c r="E2333" s="120" t="s">
        <v>734</v>
      </c>
      <c r="F2333" s="121"/>
      <c r="G2333" s="125" t="s">
        <v>245</v>
      </c>
      <c r="H2333" s="472"/>
      <c r="I2333" s="207"/>
      <c r="J2333" s="207"/>
      <c r="K2333" s="207"/>
      <c r="L2333" s="207"/>
      <c r="M2333" s="207"/>
      <c r="N2333" s="207"/>
      <c r="O2333" s="123"/>
      <c r="P2333" s="123">
        <f t="shared" si="148"/>
        <v>0</v>
      </c>
      <c r="Q2333" s="208" t="str">
        <f t="shared" si="149"/>
        <v>Debil</v>
      </c>
      <c r="R2333" s="224" t="s">
        <v>516</v>
      </c>
      <c r="S2333" s="224" t="str">
        <f t="shared" si="150"/>
        <v>DebilFuerte</v>
      </c>
      <c r="T2333" s="224">
        <f>IFERROR(VLOOKUP(S2333,'Tablas de calculos'!$AU$16:$AV$24,2,FALSE),"")</f>
        <v>7</v>
      </c>
      <c r="U2333" s="208" t="str">
        <f>IFERROR(VLOOKUP(T2333,'Tablas de calculos'!$AV$16:$AY$24,4),"")</f>
        <v>Débil</v>
      </c>
      <c r="V2333" s="207" t="s">
        <v>576</v>
      </c>
      <c r="W2333" s="123" t="s">
        <v>578</v>
      </c>
      <c r="X2333" s="123" t="str">
        <f t="shared" si="151"/>
        <v>DébilNo disminuyeDirectamente</v>
      </c>
      <c r="Y2333" s="208" t="str">
        <f>IFERROR(VLOOKUP(X2333,'Tablas de calculos'!$AZ$4:$BE$11,5,FALSE),"")</f>
        <v/>
      </c>
      <c r="Z2333" s="208" t="str">
        <f>IFERROR(VLOOKUP(X2333,'Tablas de calculos'!$AZ$4:$BE$11,6,FALSE),"")</f>
        <v/>
      </c>
    </row>
    <row r="2334" spans="1:26" ht="75" x14ac:dyDescent="0.25">
      <c r="A2334" s="232" t="s">
        <v>109</v>
      </c>
      <c r="B2334" s="61">
        <v>31</v>
      </c>
      <c r="C2334" s="429" t="str">
        <f>+VLOOKUP(Tabla9[[#This Row],[Cod. Riesgo]],Tabla_Riesgos[[Número]:[Tipo de Riesgo]],6,FALSE)</f>
        <v>Estratégico</v>
      </c>
      <c r="D2334" s="119" t="s">
        <v>35</v>
      </c>
      <c r="E2334" s="120" t="s">
        <v>734</v>
      </c>
      <c r="F2334" s="121"/>
      <c r="G2334" s="125" t="s">
        <v>246</v>
      </c>
      <c r="H2334" s="472"/>
      <c r="I2334" s="207"/>
      <c r="J2334" s="207"/>
      <c r="K2334" s="207"/>
      <c r="L2334" s="207"/>
      <c r="M2334" s="207"/>
      <c r="N2334" s="207"/>
      <c r="O2334" s="123"/>
      <c r="P2334" s="123">
        <f t="shared" si="148"/>
        <v>0</v>
      </c>
      <c r="Q2334" s="208" t="str">
        <f t="shared" si="149"/>
        <v>Debil</v>
      </c>
      <c r="R2334" s="224" t="s">
        <v>516</v>
      </c>
      <c r="S2334" s="224" t="str">
        <f t="shared" si="150"/>
        <v>DebilFuerte</v>
      </c>
      <c r="T2334" s="224">
        <f>IFERROR(VLOOKUP(S2334,'Tablas de calculos'!$AU$16:$AV$24,2,FALSE),"")</f>
        <v>7</v>
      </c>
      <c r="U2334" s="208" t="str">
        <f>IFERROR(VLOOKUP(T2334,'Tablas de calculos'!$AV$16:$AY$24,4),"")</f>
        <v>Débil</v>
      </c>
      <c r="V2334" s="207" t="s">
        <v>576</v>
      </c>
      <c r="W2334" s="123" t="s">
        <v>578</v>
      </c>
      <c r="X2334" s="123" t="str">
        <f t="shared" si="151"/>
        <v>DébilNo disminuyeDirectamente</v>
      </c>
      <c r="Y2334" s="208" t="str">
        <f>IFERROR(VLOOKUP(X2334,'Tablas de calculos'!$AZ$4:$BE$11,5,FALSE),"")</f>
        <v/>
      </c>
      <c r="Z2334" s="208" t="str">
        <f>IFERROR(VLOOKUP(X2334,'Tablas de calculos'!$AZ$4:$BE$11,6,FALSE),"")</f>
        <v/>
      </c>
    </row>
    <row r="2335" spans="1:26" ht="90" x14ac:dyDescent="0.25">
      <c r="A2335" s="232" t="s">
        <v>109</v>
      </c>
      <c r="B2335" s="61">
        <v>31</v>
      </c>
      <c r="C2335" s="429" t="str">
        <f>+VLOOKUP(Tabla9[[#This Row],[Cod. Riesgo]],Tabla_Riesgos[[Número]:[Tipo de Riesgo]],6,FALSE)</f>
        <v>Estratégico</v>
      </c>
      <c r="D2335" s="119" t="s">
        <v>35</v>
      </c>
      <c r="E2335" s="120" t="s">
        <v>734</v>
      </c>
      <c r="F2335" s="121"/>
      <c r="G2335" s="125" t="s">
        <v>247</v>
      </c>
      <c r="H2335" s="472"/>
      <c r="I2335" s="207"/>
      <c r="J2335" s="207"/>
      <c r="K2335" s="207"/>
      <c r="L2335" s="207"/>
      <c r="M2335" s="207"/>
      <c r="N2335" s="207"/>
      <c r="O2335" s="123"/>
      <c r="P2335" s="123">
        <f t="shared" si="148"/>
        <v>0</v>
      </c>
      <c r="Q2335" s="208" t="str">
        <f t="shared" si="149"/>
        <v>Debil</v>
      </c>
      <c r="R2335" s="224" t="s">
        <v>516</v>
      </c>
      <c r="S2335" s="224" t="str">
        <f t="shared" si="150"/>
        <v>DebilFuerte</v>
      </c>
      <c r="T2335" s="224">
        <f>IFERROR(VLOOKUP(S2335,'Tablas de calculos'!$AU$16:$AV$24,2,FALSE),"")</f>
        <v>7</v>
      </c>
      <c r="U2335" s="208" t="str">
        <f>IFERROR(VLOOKUP(T2335,'Tablas de calculos'!$AV$16:$AY$24,4),"")</f>
        <v>Débil</v>
      </c>
      <c r="V2335" s="207" t="s">
        <v>576</v>
      </c>
      <c r="W2335" s="123" t="s">
        <v>578</v>
      </c>
      <c r="X2335" s="123" t="str">
        <f t="shared" si="151"/>
        <v>DébilNo disminuyeDirectamente</v>
      </c>
      <c r="Y2335" s="208" t="str">
        <f>IFERROR(VLOOKUP(X2335,'Tablas de calculos'!$AZ$4:$BE$11,5,FALSE),"")</f>
        <v/>
      </c>
      <c r="Z2335" s="208" t="str">
        <f>IFERROR(VLOOKUP(X2335,'Tablas de calculos'!$AZ$4:$BE$11,6,FALSE),"")</f>
        <v/>
      </c>
    </row>
    <row r="2336" spans="1:26" ht="75" x14ac:dyDescent="0.25">
      <c r="A2336" s="232" t="s">
        <v>109</v>
      </c>
      <c r="B2336" s="61">
        <v>31</v>
      </c>
      <c r="C2336" s="429" t="str">
        <f>+VLOOKUP(Tabla9[[#This Row],[Cod. Riesgo]],Tabla_Riesgos[[Número]:[Tipo de Riesgo]],6,FALSE)</f>
        <v>Estratégico</v>
      </c>
      <c r="D2336" s="119" t="s">
        <v>35</v>
      </c>
      <c r="E2336" s="120" t="s">
        <v>734</v>
      </c>
      <c r="F2336" s="121"/>
      <c r="G2336" s="125" t="s">
        <v>248</v>
      </c>
      <c r="H2336" s="472"/>
      <c r="I2336" s="207"/>
      <c r="J2336" s="207"/>
      <c r="K2336" s="207"/>
      <c r="L2336" s="207"/>
      <c r="M2336" s="207"/>
      <c r="N2336" s="207"/>
      <c r="O2336" s="123"/>
      <c r="P2336" s="123">
        <f t="shared" si="148"/>
        <v>0</v>
      </c>
      <c r="Q2336" s="208" t="str">
        <f t="shared" si="149"/>
        <v>Debil</v>
      </c>
      <c r="R2336" s="224" t="s">
        <v>516</v>
      </c>
      <c r="S2336" s="224" t="str">
        <f t="shared" si="150"/>
        <v>DebilFuerte</v>
      </c>
      <c r="T2336" s="224">
        <f>IFERROR(VLOOKUP(S2336,'Tablas de calculos'!$AU$16:$AV$24,2,FALSE),"")</f>
        <v>7</v>
      </c>
      <c r="U2336" s="208" t="str">
        <f>IFERROR(VLOOKUP(T2336,'Tablas de calculos'!$AV$16:$AY$24,4),"")</f>
        <v>Débil</v>
      </c>
      <c r="V2336" s="207" t="s">
        <v>576</v>
      </c>
      <c r="W2336" s="123" t="s">
        <v>578</v>
      </c>
      <c r="X2336" s="123" t="str">
        <f t="shared" si="151"/>
        <v>DébilNo disminuyeDirectamente</v>
      </c>
      <c r="Y2336" s="208" t="str">
        <f>IFERROR(VLOOKUP(X2336,'Tablas de calculos'!$AZ$4:$BE$11,5,FALSE),"")</f>
        <v/>
      </c>
      <c r="Z2336" s="208" t="str">
        <f>IFERROR(VLOOKUP(X2336,'Tablas de calculos'!$AZ$4:$BE$11,6,FALSE),"")</f>
        <v/>
      </c>
    </row>
    <row r="2337" spans="1:26" ht="75" x14ac:dyDescent="0.25">
      <c r="A2337" s="232" t="s">
        <v>109</v>
      </c>
      <c r="B2337" s="61">
        <v>31</v>
      </c>
      <c r="C2337" s="429" t="str">
        <f>+VLOOKUP(Tabla9[[#This Row],[Cod. Riesgo]],Tabla_Riesgos[[Número]:[Tipo de Riesgo]],6,FALSE)</f>
        <v>Estratégico</v>
      </c>
      <c r="D2337" s="119" t="s">
        <v>35</v>
      </c>
      <c r="E2337" s="120" t="s">
        <v>734</v>
      </c>
      <c r="F2337" s="121"/>
      <c r="G2337" s="125" t="s">
        <v>249</v>
      </c>
      <c r="H2337" s="472"/>
      <c r="I2337" s="207"/>
      <c r="J2337" s="207"/>
      <c r="K2337" s="207"/>
      <c r="L2337" s="207"/>
      <c r="M2337" s="207"/>
      <c r="N2337" s="207"/>
      <c r="O2337" s="123"/>
      <c r="P2337" s="123">
        <f t="shared" si="148"/>
        <v>0</v>
      </c>
      <c r="Q2337" s="208" t="str">
        <f t="shared" si="149"/>
        <v>Debil</v>
      </c>
      <c r="R2337" s="224" t="s">
        <v>516</v>
      </c>
      <c r="S2337" s="224" t="str">
        <f t="shared" si="150"/>
        <v>DebilFuerte</v>
      </c>
      <c r="T2337" s="224">
        <f>IFERROR(VLOOKUP(S2337,'Tablas de calculos'!$AU$16:$AV$24,2,FALSE),"")</f>
        <v>7</v>
      </c>
      <c r="U2337" s="208" t="str">
        <f>IFERROR(VLOOKUP(T2337,'Tablas de calculos'!$AV$16:$AY$24,4),"")</f>
        <v>Débil</v>
      </c>
      <c r="V2337" s="207" t="s">
        <v>576</v>
      </c>
      <c r="W2337" s="123" t="s">
        <v>578</v>
      </c>
      <c r="X2337" s="123" t="str">
        <f t="shared" si="151"/>
        <v>DébilNo disminuyeDirectamente</v>
      </c>
      <c r="Y2337" s="208" t="str">
        <f>IFERROR(VLOOKUP(X2337,'Tablas de calculos'!$AZ$4:$BE$11,5,FALSE),"")</f>
        <v/>
      </c>
      <c r="Z2337" s="208" t="str">
        <f>IFERROR(VLOOKUP(X2337,'Tablas de calculos'!$AZ$4:$BE$11,6,FALSE),"")</f>
        <v/>
      </c>
    </row>
    <row r="2338" spans="1:26" ht="75" x14ac:dyDescent="0.25">
      <c r="A2338" s="232" t="s">
        <v>109</v>
      </c>
      <c r="B2338" s="61">
        <v>33</v>
      </c>
      <c r="C2338" s="429" t="str">
        <f>+VLOOKUP(Tabla9[[#This Row],[Cod. Riesgo]],Tabla_Riesgos[[Número]:[Tipo de Riesgo]],6,FALSE)</f>
        <v>Estratégico</v>
      </c>
      <c r="D2338" s="119" t="s">
        <v>38</v>
      </c>
      <c r="E2338" s="120" t="s">
        <v>39</v>
      </c>
      <c r="F2338" s="121"/>
      <c r="G2338" s="125" t="s">
        <v>250</v>
      </c>
      <c r="H2338" s="472"/>
      <c r="I2338" s="207"/>
      <c r="J2338" s="207"/>
      <c r="K2338" s="207"/>
      <c r="L2338" s="207"/>
      <c r="M2338" s="207"/>
      <c r="N2338" s="207"/>
      <c r="O2338" s="123"/>
      <c r="P2338" s="123">
        <f t="shared" si="148"/>
        <v>0</v>
      </c>
      <c r="Q2338" s="208" t="str">
        <f t="shared" si="149"/>
        <v>Debil</v>
      </c>
      <c r="R2338" s="224" t="s">
        <v>516</v>
      </c>
      <c r="S2338" s="224" t="str">
        <f t="shared" si="150"/>
        <v>DebilFuerte</v>
      </c>
      <c r="T2338" s="224">
        <f>IFERROR(VLOOKUP(S2338,'Tablas de calculos'!$AU$16:$AV$24,2,FALSE),"")</f>
        <v>7</v>
      </c>
      <c r="U2338" s="208" t="str">
        <f>IFERROR(VLOOKUP(T2338,'Tablas de calculos'!$AV$16:$AY$24,4),"")</f>
        <v>Débil</v>
      </c>
      <c r="V2338" s="207" t="s">
        <v>576</v>
      </c>
      <c r="W2338" s="123" t="s">
        <v>578</v>
      </c>
      <c r="X2338" s="123" t="str">
        <f t="shared" si="151"/>
        <v>DébilNo disminuyeDirectamente</v>
      </c>
      <c r="Y2338" s="208" t="str">
        <f>IFERROR(VLOOKUP(X2338,'Tablas de calculos'!$AZ$4:$BE$11,5,FALSE),"")</f>
        <v/>
      </c>
      <c r="Z2338" s="208" t="str">
        <f>IFERROR(VLOOKUP(X2338,'Tablas de calculos'!$AZ$4:$BE$11,6,FALSE),"")</f>
        <v/>
      </c>
    </row>
    <row r="2339" spans="1:26" ht="45" x14ac:dyDescent="0.25">
      <c r="A2339" s="232" t="s">
        <v>109</v>
      </c>
      <c r="B2339" s="61">
        <v>33</v>
      </c>
      <c r="C2339" s="429" t="str">
        <f>+VLOOKUP(Tabla9[[#This Row],[Cod. Riesgo]],Tabla_Riesgos[[Número]:[Tipo de Riesgo]],6,FALSE)</f>
        <v>Estratégico</v>
      </c>
      <c r="D2339" s="119" t="s">
        <v>38</v>
      </c>
      <c r="E2339" s="120" t="s">
        <v>39</v>
      </c>
      <c r="F2339" s="121"/>
      <c r="G2339" s="125" t="s">
        <v>251</v>
      </c>
      <c r="H2339" s="472"/>
      <c r="I2339" s="207"/>
      <c r="J2339" s="207"/>
      <c r="K2339" s="207"/>
      <c r="L2339" s="207"/>
      <c r="M2339" s="207"/>
      <c r="N2339" s="207"/>
      <c r="O2339" s="123"/>
      <c r="P2339" s="123">
        <f t="shared" si="148"/>
        <v>0</v>
      </c>
      <c r="Q2339" s="208" t="str">
        <f t="shared" si="149"/>
        <v>Debil</v>
      </c>
      <c r="R2339" s="224" t="s">
        <v>516</v>
      </c>
      <c r="S2339" s="224" t="str">
        <f t="shared" si="150"/>
        <v>DebilFuerte</v>
      </c>
      <c r="T2339" s="224">
        <f>IFERROR(VLOOKUP(S2339,'Tablas de calculos'!$AU$16:$AV$24,2,FALSE),"")</f>
        <v>7</v>
      </c>
      <c r="U2339" s="208" t="str">
        <f>IFERROR(VLOOKUP(T2339,'Tablas de calculos'!$AV$16:$AY$24,4),"")</f>
        <v>Débil</v>
      </c>
      <c r="V2339" s="207" t="s">
        <v>576</v>
      </c>
      <c r="W2339" s="123" t="s">
        <v>578</v>
      </c>
      <c r="X2339" s="123" t="str">
        <f t="shared" si="151"/>
        <v>DébilNo disminuyeDirectamente</v>
      </c>
      <c r="Y2339" s="208" t="str">
        <f>IFERROR(VLOOKUP(X2339,'Tablas de calculos'!$AZ$4:$BE$11,5,FALSE),"")</f>
        <v/>
      </c>
      <c r="Z2339" s="208" t="str">
        <f>IFERROR(VLOOKUP(X2339,'Tablas de calculos'!$AZ$4:$BE$11,6,FALSE),"")</f>
        <v/>
      </c>
    </row>
    <row r="2340" spans="1:26" ht="30" x14ac:dyDescent="0.25">
      <c r="A2340" s="232" t="s">
        <v>109</v>
      </c>
      <c r="B2340" s="61">
        <v>33</v>
      </c>
      <c r="C2340" s="429" t="str">
        <f>+VLOOKUP(Tabla9[[#This Row],[Cod. Riesgo]],Tabla_Riesgos[[Número]:[Tipo de Riesgo]],6,FALSE)</f>
        <v>Estratégico</v>
      </c>
      <c r="D2340" s="119" t="s">
        <v>38</v>
      </c>
      <c r="E2340" s="120" t="s">
        <v>39</v>
      </c>
      <c r="F2340" s="121"/>
      <c r="G2340" s="125" t="s">
        <v>252</v>
      </c>
      <c r="H2340" s="472"/>
      <c r="I2340" s="207"/>
      <c r="J2340" s="207"/>
      <c r="K2340" s="207"/>
      <c r="L2340" s="207"/>
      <c r="M2340" s="207"/>
      <c r="N2340" s="207"/>
      <c r="O2340" s="123"/>
      <c r="P2340" s="123">
        <f t="shared" si="148"/>
        <v>0</v>
      </c>
      <c r="Q2340" s="208" t="str">
        <f t="shared" si="149"/>
        <v>Debil</v>
      </c>
      <c r="R2340" s="224" t="s">
        <v>516</v>
      </c>
      <c r="S2340" s="224" t="str">
        <f t="shared" si="150"/>
        <v>DebilFuerte</v>
      </c>
      <c r="T2340" s="224">
        <f>IFERROR(VLOOKUP(S2340,'Tablas de calculos'!$AU$16:$AV$24,2,FALSE),"")</f>
        <v>7</v>
      </c>
      <c r="U2340" s="208" t="str">
        <f>IFERROR(VLOOKUP(T2340,'Tablas de calculos'!$AV$16:$AY$24,4),"")</f>
        <v>Débil</v>
      </c>
      <c r="V2340" s="207" t="s">
        <v>576</v>
      </c>
      <c r="W2340" s="123" t="s">
        <v>578</v>
      </c>
      <c r="X2340" s="123" t="str">
        <f t="shared" si="151"/>
        <v>DébilNo disminuyeDirectamente</v>
      </c>
      <c r="Y2340" s="208" t="str">
        <f>IFERROR(VLOOKUP(X2340,'Tablas de calculos'!$AZ$4:$BE$11,5,FALSE),"")</f>
        <v/>
      </c>
      <c r="Z2340" s="208" t="str">
        <f>IFERROR(VLOOKUP(X2340,'Tablas de calculos'!$AZ$4:$BE$11,6,FALSE),"")</f>
        <v/>
      </c>
    </row>
    <row r="2341" spans="1:26" ht="45" x14ac:dyDescent="0.25">
      <c r="A2341" s="232" t="s">
        <v>109</v>
      </c>
      <c r="B2341" s="61">
        <v>33</v>
      </c>
      <c r="C2341" s="429" t="str">
        <f>+VLOOKUP(Tabla9[[#This Row],[Cod. Riesgo]],Tabla_Riesgos[[Número]:[Tipo de Riesgo]],6,FALSE)</f>
        <v>Estratégico</v>
      </c>
      <c r="D2341" s="119" t="s">
        <v>38</v>
      </c>
      <c r="E2341" s="120" t="s">
        <v>39</v>
      </c>
      <c r="F2341" s="121"/>
      <c r="G2341" s="125" t="s">
        <v>253</v>
      </c>
      <c r="H2341" s="472"/>
      <c r="I2341" s="207"/>
      <c r="J2341" s="207"/>
      <c r="K2341" s="207"/>
      <c r="L2341" s="207"/>
      <c r="M2341" s="207"/>
      <c r="N2341" s="207"/>
      <c r="O2341" s="123"/>
      <c r="P2341" s="123">
        <f t="shared" si="148"/>
        <v>0</v>
      </c>
      <c r="Q2341" s="208" t="str">
        <f t="shared" si="149"/>
        <v>Debil</v>
      </c>
      <c r="R2341" s="224" t="s">
        <v>516</v>
      </c>
      <c r="S2341" s="224" t="str">
        <f t="shared" si="150"/>
        <v>DebilFuerte</v>
      </c>
      <c r="T2341" s="224">
        <f>IFERROR(VLOOKUP(S2341,'Tablas de calculos'!$AU$16:$AV$24,2,FALSE),"")</f>
        <v>7</v>
      </c>
      <c r="U2341" s="208" t="str">
        <f>IFERROR(VLOOKUP(T2341,'Tablas de calculos'!$AV$16:$AY$24,4),"")</f>
        <v>Débil</v>
      </c>
      <c r="V2341" s="207" t="s">
        <v>576</v>
      </c>
      <c r="W2341" s="123" t="s">
        <v>578</v>
      </c>
      <c r="X2341" s="123" t="str">
        <f t="shared" si="151"/>
        <v>DébilNo disminuyeDirectamente</v>
      </c>
      <c r="Y2341" s="208" t="str">
        <f>IFERROR(VLOOKUP(X2341,'Tablas de calculos'!$AZ$4:$BE$11,5,FALSE),"")</f>
        <v/>
      </c>
      <c r="Z2341" s="208" t="str">
        <f>IFERROR(VLOOKUP(X2341,'Tablas de calculos'!$AZ$4:$BE$11,6,FALSE),"")</f>
        <v/>
      </c>
    </row>
    <row r="2342" spans="1:26" ht="45" x14ac:dyDescent="0.25">
      <c r="A2342" s="232" t="s">
        <v>109</v>
      </c>
      <c r="B2342" s="61">
        <v>34</v>
      </c>
      <c r="C2342" s="429" t="str">
        <f>+VLOOKUP(Tabla9[[#This Row],[Cod. Riesgo]],Tabla_Riesgos[[Número]:[Tipo de Riesgo]],6,FALSE)</f>
        <v>Operativo</v>
      </c>
      <c r="D2342" s="119" t="s">
        <v>38</v>
      </c>
      <c r="E2342" s="120" t="s">
        <v>662</v>
      </c>
      <c r="F2342" s="121"/>
      <c r="G2342" s="125" t="s">
        <v>254</v>
      </c>
      <c r="H2342" s="472"/>
      <c r="I2342" s="207"/>
      <c r="J2342" s="207"/>
      <c r="K2342" s="207"/>
      <c r="L2342" s="207"/>
      <c r="M2342" s="207"/>
      <c r="N2342" s="207"/>
      <c r="O2342" s="123"/>
      <c r="P2342" s="123">
        <f t="shared" si="148"/>
        <v>0</v>
      </c>
      <c r="Q2342" s="208" t="str">
        <f t="shared" si="149"/>
        <v>Debil</v>
      </c>
      <c r="R2342" s="224" t="s">
        <v>516</v>
      </c>
      <c r="S2342" s="224" t="str">
        <f t="shared" si="150"/>
        <v>DebilFuerte</v>
      </c>
      <c r="T2342" s="224">
        <f>IFERROR(VLOOKUP(S2342,'Tablas de calculos'!$AU$16:$AV$24,2,FALSE),"")</f>
        <v>7</v>
      </c>
      <c r="U2342" s="208" t="str">
        <f>IFERROR(VLOOKUP(T2342,'Tablas de calculos'!$AV$16:$AY$24,4),"")</f>
        <v>Débil</v>
      </c>
      <c r="V2342" s="207" t="s">
        <v>576</v>
      </c>
      <c r="W2342" s="123" t="s">
        <v>578</v>
      </c>
      <c r="X2342" s="123" t="str">
        <f t="shared" si="151"/>
        <v>DébilNo disminuyeDirectamente</v>
      </c>
      <c r="Y2342" s="208" t="str">
        <f>IFERROR(VLOOKUP(X2342,'Tablas de calculos'!$AZ$4:$BE$11,5,FALSE),"")</f>
        <v/>
      </c>
      <c r="Z2342" s="208" t="str">
        <f>IFERROR(VLOOKUP(X2342,'Tablas de calculos'!$AZ$4:$BE$11,6,FALSE),"")</f>
        <v/>
      </c>
    </row>
    <row r="2343" spans="1:26" ht="45" x14ac:dyDescent="0.25">
      <c r="A2343" s="232" t="s">
        <v>109</v>
      </c>
      <c r="B2343" s="61">
        <v>34</v>
      </c>
      <c r="C2343" s="429" t="str">
        <f>+VLOOKUP(Tabla9[[#This Row],[Cod. Riesgo]],Tabla_Riesgos[[Número]:[Tipo de Riesgo]],6,FALSE)</f>
        <v>Operativo</v>
      </c>
      <c r="D2343" s="119" t="s">
        <v>38</v>
      </c>
      <c r="E2343" s="120" t="s">
        <v>662</v>
      </c>
      <c r="F2343" s="121"/>
      <c r="G2343" s="125" t="s">
        <v>255</v>
      </c>
      <c r="H2343" s="472"/>
      <c r="I2343" s="207"/>
      <c r="J2343" s="207"/>
      <c r="K2343" s="207"/>
      <c r="L2343" s="207"/>
      <c r="M2343" s="207"/>
      <c r="N2343" s="207"/>
      <c r="O2343" s="123"/>
      <c r="P2343" s="123">
        <f t="shared" si="148"/>
        <v>0</v>
      </c>
      <c r="Q2343" s="208" t="str">
        <f t="shared" si="149"/>
        <v>Debil</v>
      </c>
      <c r="R2343" s="224" t="s">
        <v>516</v>
      </c>
      <c r="S2343" s="224" t="str">
        <f t="shared" si="150"/>
        <v>DebilFuerte</v>
      </c>
      <c r="T2343" s="224">
        <f>IFERROR(VLOOKUP(S2343,'Tablas de calculos'!$AU$16:$AV$24,2,FALSE),"")</f>
        <v>7</v>
      </c>
      <c r="U2343" s="208" t="str">
        <f>IFERROR(VLOOKUP(T2343,'Tablas de calculos'!$AV$16:$AY$24,4),"")</f>
        <v>Débil</v>
      </c>
      <c r="V2343" s="207" t="s">
        <v>576</v>
      </c>
      <c r="W2343" s="123" t="s">
        <v>578</v>
      </c>
      <c r="X2343" s="123" t="str">
        <f t="shared" si="151"/>
        <v>DébilNo disminuyeDirectamente</v>
      </c>
      <c r="Y2343" s="208" t="str">
        <f>IFERROR(VLOOKUP(X2343,'Tablas de calculos'!$AZ$4:$BE$11,5,FALSE),"")</f>
        <v/>
      </c>
      <c r="Z2343" s="208" t="str">
        <f>IFERROR(VLOOKUP(X2343,'Tablas de calculos'!$AZ$4:$BE$11,6,FALSE),"")</f>
        <v/>
      </c>
    </row>
    <row r="2344" spans="1:26" ht="60" x14ac:dyDescent="0.25">
      <c r="A2344" s="232" t="s">
        <v>109</v>
      </c>
      <c r="B2344" s="61">
        <v>35</v>
      </c>
      <c r="C2344" s="429" t="str">
        <f>+VLOOKUP(Tabla9[[#This Row],[Cod. Riesgo]],Tabla_Riesgos[[Número]:[Tipo de Riesgo]],6,FALSE)</f>
        <v>Operativo</v>
      </c>
      <c r="D2344" s="119" t="s">
        <v>38</v>
      </c>
      <c r="E2344" s="120" t="s">
        <v>40</v>
      </c>
      <c r="F2344" s="121"/>
      <c r="G2344" s="125" t="s">
        <v>256</v>
      </c>
      <c r="H2344" s="472"/>
      <c r="I2344" s="207"/>
      <c r="J2344" s="207"/>
      <c r="K2344" s="207"/>
      <c r="L2344" s="207"/>
      <c r="M2344" s="207"/>
      <c r="N2344" s="207"/>
      <c r="O2344" s="123"/>
      <c r="P2344" s="123">
        <f t="shared" si="148"/>
        <v>0</v>
      </c>
      <c r="Q2344" s="208" t="str">
        <f t="shared" si="149"/>
        <v>Debil</v>
      </c>
      <c r="R2344" s="224" t="s">
        <v>516</v>
      </c>
      <c r="S2344" s="224" t="str">
        <f t="shared" si="150"/>
        <v>DebilFuerte</v>
      </c>
      <c r="T2344" s="224">
        <f>IFERROR(VLOOKUP(S2344,'Tablas de calculos'!$AU$16:$AV$24,2,FALSE),"")</f>
        <v>7</v>
      </c>
      <c r="U2344" s="208" t="str">
        <f>IFERROR(VLOOKUP(T2344,'Tablas de calculos'!$AV$16:$AY$24,4),"")</f>
        <v>Débil</v>
      </c>
      <c r="V2344" s="207" t="s">
        <v>576</v>
      </c>
      <c r="W2344" s="123" t="s">
        <v>578</v>
      </c>
      <c r="X2344" s="123" t="str">
        <f t="shared" si="151"/>
        <v>DébilNo disminuyeDirectamente</v>
      </c>
      <c r="Y2344" s="208" t="str">
        <f>IFERROR(VLOOKUP(X2344,'Tablas de calculos'!$AZ$4:$BE$11,5,FALSE),"")</f>
        <v/>
      </c>
      <c r="Z2344" s="208" t="str">
        <f>IFERROR(VLOOKUP(X2344,'Tablas de calculos'!$AZ$4:$BE$11,6,FALSE),"")</f>
        <v/>
      </c>
    </row>
    <row r="2345" spans="1:26" ht="45" x14ac:dyDescent="0.25">
      <c r="A2345" s="232" t="s">
        <v>109</v>
      </c>
      <c r="B2345" s="61">
        <v>35</v>
      </c>
      <c r="C2345" s="429" t="str">
        <f>+VLOOKUP(Tabla9[[#This Row],[Cod. Riesgo]],Tabla_Riesgos[[Número]:[Tipo de Riesgo]],6,FALSE)</f>
        <v>Operativo</v>
      </c>
      <c r="D2345" s="119" t="s">
        <v>38</v>
      </c>
      <c r="E2345" s="120" t="s">
        <v>40</v>
      </c>
      <c r="F2345" s="121"/>
      <c r="G2345" s="125" t="s">
        <v>257</v>
      </c>
      <c r="H2345" s="472"/>
      <c r="I2345" s="207"/>
      <c r="J2345" s="207"/>
      <c r="K2345" s="207"/>
      <c r="L2345" s="207"/>
      <c r="M2345" s="207"/>
      <c r="N2345" s="207"/>
      <c r="O2345" s="123"/>
      <c r="P2345" s="123">
        <f t="shared" si="148"/>
        <v>0</v>
      </c>
      <c r="Q2345" s="208" t="str">
        <f t="shared" si="149"/>
        <v>Debil</v>
      </c>
      <c r="R2345" s="224" t="s">
        <v>516</v>
      </c>
      <c r="S2345" s="224" t="str">
        <f t="shared" si="150"/>
        <v>DebilFuerte</v>
      </c>
      <c r="T2345" s="224">
        <f>IFERROR(VLOOKUP(S2345,'Tablas de calculos'!$AU$16:$AV$24,2,FALSE),"")</f>
        <v>7</v>
      </c>
      <c r="U2345" s="208" t="str">
        <f>IFERROR(VLOOKUP(T2345,'Tablas de calculos'!$AV$16:$AY$24,4),"")</f>
        <v>Débil</v>
      </c>
      <c r="V2345" s="207" t="s">
        <v>576</v>
      </c>
      <c r="W2345" s="123" t="s">
        <v>578</v>
      </c>
      <c r="X2345" s="123" t="str">
        <f t="shared" si="151"/>
        <v>DébilNo disminuyeDirectamente</v>
      </c>
      <c r="Y2345" s="208" t="str">
        <f>IFERROR(VLOOKUP(X2345,'Tablas de calculos'!$AZ$4:$BE$11,5,FALSE),"")</f>
        <v/>
      </c>
      <c r="Z2345" s="208" t="str">
        <f>IFERROR(VLOOKUP(X2345,'Tablas de calculos'!$AZ$4:$BE$11,6,FALSE),"")</f>
        <v/>
      </c>
    </row>
    <row r="2346" spans="1:26" ht="60" x14ac:dyDescent="0.25">
      <c r="A2346" s="232" t="s">
        <v>109</v>
      </c>
      <c r="B2346" s="61">
        <v>35</v>
      </c>
      <c r="C2346" s="429" t="str">
        <f>+VLOOKUP(Tabla9[[#This Row],[Cod. Riesgo]],Tabla_Riesgos[[Número]:[Tipo de Riesgo]],6,FALSE)</f>
        <v>Operativo</v>
      </c>
      <c r="D2346" s="119" t="s">
        <v>38</v>
      </c>
      <c r="E2346" s="120" t="s">
        <v>40</v>
      </c>
      <c r="F2346" s="121"/>
      <c r="G2346" s="125" t="s">
        <v>258</v>
      </c>
      <c r="H2346" s="472"/>
      <c r="I2346" s="207"/>
      <c r="J2346" s="207"/>
      <c r="K2346" s="207"/>
      <c r="L2346" s="207"/>
      <c r="M2346" s="207"/>
      <c r="N2346" s="207"/>
      <c r="O2346" s="123"/>
      <c r="P2346" s="123">
        <f t="shared" si="148"/>
        <v>0</v>
      </c>
      <c r="Q2346" s="208" t="str">
        <f t="shared" si="149"/>
        <v>Debil</v>
      </c>
      <c r="R2346" s="224" t="s">
        <v>516</v>
      </c>
      <c r="S2346" s="224" t="str">
        <f t="shared" si="150"/>
        <v>DebilFuerte</v>
      </c>
      <c r="T2346" s="224">
        <f>IFERROR(VLOOKUP(S2346,'Tablas de calculos'!$AU$16:$AV$24,2,FALSE),"")</f>
        <v>7</v>
      </c>
      <c r="U2346" s="208" t="str">
        <f>IFERROR(VLOOKUP(T2346,'Tablas de calculos'!$AV$16:$AY$24,4),"")</f>
        <v>Débil</v>
      </c>
      <c r="V2346" s="207" t="s">
        <v>576</v>
      </c>
      <c r="W2346" s="123" t="s">
        <v>578</v>
      </c>
      <c r="X2346" s="123" t="str">
        <f t="shared" si="151"/>
        <v>DébilNo disminuyeDirectamente</v>
      </c>
      <c r="Y2346" s="208" t="str">
        <f>IFERROR(VLOOKUP(X2346,'Tablas de calculos'!$AZ$4:$BE$11,5,FALSE),"")</f>
        <v/>
      </c>
      <c r="Z2346" s="208" t="str">
        <f>IFERROR(VLOOKUP(X2346,'Tablas de calculos'!$AZ$4:$BE$11,6,FALSE),"")</f>
        <v/>
      </c>
    </row>
    <row r="2347" spans="1:26" ht="135" x14ac:dyDescent="0.25">
      <c r="A2347" s="232" t="s">
        <v>109</v>
      </c>
      <c r="B2347" s="61">
        <v>37</v>
      </c>
      <c r="C2347" s="429" t="str">
        <f>+VLOOKUP(Tabla9[[#This Row],[Cod. Riesgo]],Tabla_Riesgos[[Número]:[Tipo de Riesgo]],6,FALSE)</f>
        <v>Estratégico</v>
      </c>
      <c r="D2347" s="119" t="s">
        <v>38</v>
      </c>
      <c r="E2347" s="120" t="s">
        <v>663</v>
      </c>
      <c r="F2347" s="121"/>
      <c r="G2347" s="125" t="s">
        <v>259</v>
      </c>
      <c r="H2347" s="472"/>
      <c r="I2347" s="207"/>
      <c r="J2347" s="207"/>
      <c r="K2347" s="207"/>
      <c r="L2347" s="207"/>
      <c r="M2347" s="207"/>
      <c r="N2347" s="207"/>
      <c r="O2347" s="123"/>
      <c r="P2347" s="123">
        <f t="shared" si="148"/>
        <v>0</v>
      </c>
      <c r="Q2347" s="208" t="str">
        <f t="shared" si="149"/>
        <v>Debil</v>
      </c>
      <c r="R2347" s="224" t="s">
        <v>516</v>
      </c>
      <c r="S2347" s="224" t="str">
        <f t="shared" si="150"/>
        <v>DebilFuerte</v>
      </c>
      <c r="T2347" s="224">
        <f>IFERROR(VLOOKUP(S2347,'Tablas de calculos'!$AU$16:$AV$24,2,FALSE),"")</f>
        <v>7</v>
      </c>
      <c r="U2347" s="208" t="str">
        <f>IFERROR(VLOOKUP(T2347,'Tablas de calculos'!$AV$16:$AY$24,4),"")</f>
        <v>Débil</v>
      </c>
      <c r="V2347" s="207" t="s">
        <v>576</v>
      </c>
      <c r="W2347" s="123" t="s">
        <v>578</v>
      </c>
      <c r="X2347" s="123" t="str">
        <f t="shared" si="151"/>
        <v>DébilNo disminuyeDirectamente</v>
      </c>
      <c r="Y2347" s="208" t="str">
        <f>IFERROR(VLOOKUP(X2347,'Tablas de calculos'!$AZ$4:$BE$11,5,FALSE),"")</f>
        <v/>
      </c>
      <c r="Z2347" s="208" t="str">
        <f>IFERROR(VLOOKUP(X2347,'Tablas de calculos'!$AZ$4:$BE$11,6,FALSE),"")</f>
        <v/>
      </c>
    </row>
    <row r="2348" spans="1:26" ht="45" x14ac:dyDescent="0.25">
      <c r="A2348" s="232" t="s">
        <v>109</v>
      </c>
      <c r="B2348" s="61">
        <v>38</v>
      </c>
      <c r="C2348" s="429" t="str">
        <f>+VLOOKUP(Tabla9[[#This Row],[Cod. Riesgo]],Tabla_Riesgos[[Número]:[Tipo de Riesgo]],6,FALSE)</f>
        <v>Operativo</v>
      </c>
      <c r="D2348" s="119" t="s">
        <v>43</v>
      </c>
      <c r="E2348" s="120" t="s">
        <v>664</v>
      </c>
      <c r="F2348" s="121"/>
      <c r="G2348" s="125" t="s">
        <v>260</v>
      </c>
      <c r="H2348" s="472"/>
      <c r="I2348" s="207"/>
      <c r="J2348" s="207"/>
      <c r="K2348" s="207"/>
      <c r="L2348" s="207"/>
      <c r="M2348" s="207"/>
      <c r="N2348" s="207"/>
      <c r="O2348" s="123"/>
      <c r="P2348" s="123">
        <f t="shared" si="148"/>
        <v>0</v>
      </c>
      <c r="Q2348" s="208" t="str">
        <f t="shared" si="149"/>
        <v>Debil</v>
      </c>
      <c r="R2348" s="224" t="s">
        <v>516</v>
      </c>
      <c r="S2348" s="224" t="str">
        <f t="shared" si="150"/>
        <v>DebilFuerte</v>
      </c>
      <c r="T2348" s="224">
        <f>IFERROR(VLOOKUP(S2348,'Tablas de calculos'!$AU$16:$AV$24,2,FALSE),"")</f>
        <v>7</v>
      </c>
      <c r="U2348" s="208" t="str">
        <f>IFERROR(VLOOKUP(T2348,'Tablas de calculos'!$AV$16:$AY$24,4),"")</f>
        <v>Débil</v>
      </c>
      <c r="V2348" s="207" t="s">
        <v>576</v>
      </c>
      <c r="W2348" s="123" t="s">
        <v>578</v>
      </c>
      <c r="X2348" s="123" t="str">
        <f t="shared" si="151"/>
        <v>DébilNo disminuyeDirectamente</v>
      </c>
      <c r="Y2348" s="208" t="str">
        <f>IFERROR(VLOOKUP(X2348,'Tablas de calculos'!$AZ$4:$BE$11,5,FALSE),"")</f>
        <v/>
      </c>
      <c r="Z2348" s="208" t="str">
        <f>IFERROR(VLOOKUP(X2348,'Tablas de calculos'!$AZ$4:$BE$11,6,FALSE),"")</f>
        <v/>
      </c>
    </row>
    <row r="2349" spans="1:26" ht="45" x14ac:dyDescent="0.25">
      <c r="A2349" s="232" t="s">
        <v>109</v>
      </c>
      <c r="B2349" s="61">
        <v>38</v>
      </c>
      <c r="C2349" s="429" t="str">
        <f>+VLOOKUP(Tabla9[[#This Row],[Cod. Riesgo]],Tabla_Riesgos[[Número]:[Tipo de Riesgo]],6,FALSE)</f>
        <v>Operativo</v>
      </c>
      <c r="D2349" s="119" t="s">
        <v>43</v>
      </c>
      <c r="E2349" s="120" t="s">
        <v>664</v>
      </c>
      <c r="F2349" s="121"/>
      <c r="G2349" s="125" t="s">
        <v>261</v>
      </c>
      <c r="H2349" s="472"/>
      <c r="I2349" s="207"/>
      <c r="J2349" s="207"/>
      <c r="K2349" s="207"/>
      <c r="L2349" s="207"/>
      <c r="M2349" s="207"/>
      <c r="N2349" s="207"/>
      <c r="O2349" s="123"/>
      <c r="P2349" s="123">
        <f t="shared" si="148"/>
        <v>0</v>
      </c>
      <c r="Q2349" s="208" t="str">
        <f t="shared" si="149"/>
        <v>Debil</v>
      </c>
      <c r="R2349" s="224" t="s">
        <v>516</v>
      </c>
      <c r="S2349" s="224" t="str">
        <f t="shared" si="150"/>
        <v>DebilFuerte</v>
      </c>
      <c r="T2349" s="224">
        <f>IFERROR(VLOOKUP(S2349,'Tablas de calculos'!$AU$16:$AV$24,2,FALSE),"")</f>
        <v>7</v>
      </c>
      <c r="U2349" s="208" t="str">
        <f>IFERROR(VLOOKUP(T2349,'Tablas de calculos'!$AV$16:$AY$24,4),"")</f>
        <v>Débil</v>
      </c>
      <c r="V2349" s="207" t="s">
        <v>576</v>
      </c>
      <c r="W2349" s="123" t="s">
        <v>578</v>
      </c>
      <c r="X2349" s="123" t="str">
        <f t="shared" si="151"/>
        <v>DébilNo disminuyeDirectamente</v>
      </c>
      <c r="Y2349" s="208" t="str">
        <f>IFERROR(VLOOKUP(X2349,'Tablas de calculos'!$AZ$4:$BE$11,5,FALSE),"")</f>
        <v/>
      </c>
      <c r="Z2349" s="208" t="str">
        <f>IFERROR(VLOOKUP(X2349,'Tablas de calculos'!$AZ$4:$BE$11,6,FALSE),"")</f>
        <v/>
      </c>
    </row>
    <row r="2350" spans="1:26" ht="60" x14ac:dyDescent="0.25">
      <c r="A2350" s="232" t="s">
        <v>109</v>
      </c>
      <c r="B2350" s="61">
        <v>39</v>
      </c>
      <c r="C2350" s="429" t="str">
        <f>+VLOOKUP(Tabla9[[#This Row],[Cod. Riesgo]],Tabla_Riesgos[[Número]:[Tipo de Riesgo]],6,FALSE)</f>
        <v>Estratégico</v>
      </c>
      <c r="D2350" s="119" t="s">
        <v>43</v>
      </c>
      <c r="E2350" s="120" t="s">
        <v>44</v>
      </c>
      <c r="F2350" s="121"/>
      <c r="G2350" s="125" t="s">
        <v>215</v>
      </c>
      <c r="H2350" s="472"/>
      <c r="I2350" s="207"/>
      <c r="J2350" s="207"/>
      <c r="K2350" s="207"/>
      <c r="L2350" s="207"/>
      <c r="M2350" s="207"/>
      <c r="N2350" s="207"/>
      <c r="O2350" s="123"/>
      <c r="P2350" s="123">
        <f t="shared" si="148"/>
        <v>0</v>
      </c>
      <c r="Q2350" s="208" t="str">
        <f t="shared" si="149"/>
        <v>Debil</v>
      </c>
      <c r="R2350" s="224" t="s">
        <v>516</v>
      </c>
      <c r="S2350" s="224" t="str">
        <f t="shared" si="150"/>
        <v>DebilFuerte</v>
      </c>
      <c r="T2350" s="224">
        <f>IFERROR(VLOOKUP(S2350,'Tablas de calculos'!$AU$16:$AV$24,2,FALSE),"")</f>
        <v>7</v>
      </c>
      <c r="U2350" s="208" t="str">
        <f>IFERROR(VLOOKUP(T2350,'Tablas de calculos'!$AV$16:$AY$24,4),"")</f>
        <v>Débil</v>
      </c>
      <c r="V2350" s="207" t="s">
        <v>576</v>
      </c>
      <c r="W2350" s="123" t="s">
        <v>578</v>
      </c>
      <c r="X2350" s="123" t="str">
        <f t="shared" si="151"/>
        <v>DébilNo disminuyeDirectamente</v>
      </c>
      <c r="Y2350" s="208" t="str">
        <f>IFERROR(VLOOKUP(X2350,'Tablas de calculos'!$AZ$4:$BE$11,5,FALSE),"")</f>
        <v/>
      </c>
      <c r="Z2350" s="208" t="str">
        <f>IFERROR(VLOOKUP(X2350,'Tablas de calculos'!$AZ$4:$BE$11,6,FALSE),"")</f>
        <v/>
      </c>
    </row>
    <row r="2351" spans="1:26" ht="60" x14ac:dyDescent="0.25">
      <c r="A2351" s="232" t="s">
        <v>109</v>
      </c>
      <c r="B2351" s="61">
        <v>39</v>
      </c>
      <c r="C2351" s="429" t="str">
        <f>+VLOOKUP(Tabla9[[#This Row],[Cod. Riesgo]],Tabla_Riesgos[[Número]:[Tipo de Riesgo]],6,FALSE)</f>
        <v>Estratégico</v>
      </c>
      <c r="D2351" s="119" t="s">
        <v>43</v>
      </c>
      <c r="E2351" s="120" t="s">
        <v>44</v>
      </c>
      <c r="F2351" s="121"/>
      <c r="G2351" s="125" t="s">
        <v>216</v>
      </c>
      <c r="H2351" s="472"/>
      <c r="I2351" s="207"/>
      <c r="J2351" s="207"/>
      <c r="K2351" s="207"/>
      <c r="L2351" s="207"/>
      <c r="M2351" s="207"/>
      <c r="N2351" s="207"/>
      <c r="O2351" s="123"/>
      <c r="P2351" s="123">
        <f t="shared" si="148"/>
        <v>0</v>
      </c>
      <c r="Q2351" s="208" t="str">
        <f t="shared" si="149"/>
        <v>Debil</v>
      </c>
      <c r="R2351" s="224" t="s">
        <v>516</v>
      </c>
      <c r="S2351" s="224" t="str">
        <f t="shared" si="150"/>
        <v>DebilFuerte</v>
      </c>
      <c r="T2351" s="224">
        <f>IFERROR(VLOOKUP(S2351,'Tablas de calculos'!$AU$16:$AV$24,2,FALSE),"")</f>
        <v>7</v>
      </c>
      <c r="U2351" s="208" t="str">
        <f>IFERROR(VLOOKUP(T2351,'Tablas de calculos'!$AV$16:$AY$24,4),"")</f>
        <v>Débil</v>
      </c>
      <c r="V2351" s="207" t="s">
        <v>576</v>
      </c>
      <c r="W2351" s="123" t="s">
        <v>578</v>
      </c>
      <c r="X2351" s="123" t="str">
        <f t="shared" si="151"/>
        <v>DébilNo disminuyeDirectamente</v>
      </c>
      <c r="Y2351" s="208" t="str">
        <f>IFERROR(VLOOKUP(X2351,'Tablas de calculos'!$AZ$4:$BE$11,5,FALSE),"")</f>
        <v/>
      </c>
      <c r="Z2351" s="208" t="str">
        <f>IFERROR(VLOOKUP(X2351,'Tablas de calculos'!$AZ$4:$BE$11,6,FALSE),"")</f>
        <v/>
      </c>
    </row>
    <row r="2352" spans="1:26" ht="30" x14ac:dyDescent="0.25">
      <c r="A2352" s="232" t="s">
        <v>109</v>
      </c>
      <c r="B2352" s="61">
        <v>39</v>
      </c>
      <c r="C2352" s="429" t="str">
        <f>+VLOOKUP(Tabla9[[#This Row],[Cod. Riesgo]],Tabla_Riesgos[[Número]:[Tipo de Riesgo]],6,FALSE)</f>
        <v>Estratégico</v>
      </c>
      <c r="D2352" s="119" t="s">
        <v>43</v>
      </c>
      <c r="E2352" s="120" t="s">
        <v>44</v>
      </c>
      <c r="F2352" s="121"/>
      <c r="G2352" s="125" t="s">
        <v>217</v>
      </c>
      <c r="H2352" s="472"/>
      <c r="I2352" s="207"/>
      <c r="J2352" s="207"/>
      <c r="K2352" s="207"/>
      <c r="L2352" s="207"/>
      <c r="M2352" s="207"/>
      <c r="N2352" s="207"/>
      <c r="O2352" s="123"/>
      <c r="P2352" s="123">
        <f t="shared" si="148"/>
        <v>0</v>
      </c>
      <c r="Q2352" s="208" t="str">
        <f t="shared" si="149"/>
        <v>Debil</v>
      </c>
      <c r="R2352" s="224" t="s">
        <v>516</v>
      </c>
      <c r="S2352" s="224" t="str">
        <f t="shared" si="150"/>
        <v>DebilFuerte</v>
      </c>
      <c r="T2352" s="224">
        <f>IFERROR(VLOOKUP(S2352,'Tablas de calculos'!$AU$16:$AV$24,2,FALSE),"")</f>
        <v>7</v>
      </c>
      <c r="U2352" s="208" t="str">
        <f>IFERROR(VLOOKUP(T2352,'Tablas de calculos'!$AV$16:$AY$24,4),"")</f>
        <v>Débil</v>
      </c>
      <c r="V2352" s="207" t="s">
        <v>576</v>
      </c>
      <c r="W2352" s="123" t="s">
        <v>578</v>
      </c>
      <c r="X2352" s="123" t="str">
        <f t="shared" si="151"/>
        <v>DébilNo disminuyeDirectamente</v>
      </c>
      <c r="Y2352" s="208" t="str">
        <f>IFERROR(VLOOKUP(X2352,'Tablas de calculos'!$AZ$4:$BE$11,5,FALSE),"")</f>
        <v/>
      </c>
      <c r="Z2352" s="208" t="str">
        <f>IFERROR(VLOOKUP(X2352,'Tablas de calculos'!$AZ$4:$BE$11,6,FALSE),"")</f>
        <v/>
      </c>
    </row>
    <row r="2353" spans="1:26" ht="60" x14ac:dyDescent="0.25">
      <c r="A2353" s="232" t="s">
        <v>109</v>
      </c>
      <c r="B2353" s="61">
        <v>40</v>
      </c>
      <c r="C2353" s="429" t="str">
        <f>+VLOOKUP(Tabla9[[#This Row],[Cod. Riesgo]],Tabla_Riesgos[[Número]:[Tipo de Riesgo]],6,FALSE)</f>
        <v>Operativo</v>
      </c>
      <c r="D2353" s="119" t="s">
        <v>43</v>
      </c>
      <c r="E2353" s="120" t="s">
        <v>743</v>
      </c>
      <c r="F2353" s="121"/>
      <c r="G2353" s="125" t="s">
        <v>262</v>
      </c>
      <c r="H2353" s="472"/>
      <c r="I2353" s="207"/>
      <c r="J2353" s="207"/>
      <c r="K2353" s="207"/>
      <c r="L2353" s="207"/>
      <c r="M2353" s="207"/>
      <c r="N2353" s="207"/>
      <c r="O2353" s="123"/>
      <c r="P2353" s="123">
        <f t="shared" si="148"/>
        <v>0</v>
      </c>
      <c r="Q2353" s="208" t="str">
        <f t="shared" si="149"/>
        <v>Debil</v>
      </c>
      <c r="R2353" s="224" t="s">
        <v>516</v>
      </c>
      <c r="S2353" s="224" t="str">
        <f t="shared" si="150"/>
        <v>DebilFuerte</v>
      </c>
      <c r="T2353" s="224">
        <f>IFERROR(VLOOKUP(S2353,'Tablas de calculos'!$AU$16:$AV$24,2,FALSE),"")</f>
        <v>7</v>
      </c>
      <c r="U2353" s="208" t="str">
        <f>IFERROR(VLOOKUP(T2353,'Tablas de calculos'!$AV$16:$AY$24,4),"")</f>
        <v>Débil</v>
      </c>
      <c r="V2353" s="207" t="s">
        <v>576</v>
      </c>
      <c r="W2353" s="123" t="s">
        <v>578</v>
      </c>
      <c r="X2353" s="123" t="str">
        <f t="shared" si="151"/>
        <v>DébilNo disminuyeDirectamente</v>
      </c>
      <c r="Y2353" s="208" t="str">
        <f>IFERROR(VLOOKUP(X2353,'Tablas de calculos'!$AZ$4:$BE$11,5,FALSE),"")</f>
        <v/>
      </c>
      <c r="Z2353" s="208" t="str">
        <f>IFERROR(VLOOKUP(X2353,'Tablas de calculos'!$AZ$4:$BE$11,6,FALSE),"")</f>
        <v/>
      </c>
    </row>
    <row r="2354" spans="1:26" ht="45" x14ac:dyDescent="0.25">
      <c r="A2354" s="232" t="s">
        <v>109</v>
      </c>
      <c r="B2354" s="61">
        <v>40</v>
      </c>
      <c r="C2354" s="429" t="str">
        <f>+VLOOKUP(Tabla9[[#This Row],[Cod. Riesgo]],Tabla_Riesgos[[Número]:[Tipo de Riesgo]],6,FALSE)</f>
        <v>Operativo</v>
      </c>
      <c r="D2354" s="119" t="s">
        <v>43</v>
      </c>
      <c r="E2354" s="120" t="s">
        <v>743</v>
      </c>
      <c r="F2354" s="121"/>
      <c r="G2354" s="125" t="s">
        <v>251</v>
      </c>
      <c r="H2354" s="472"/>
      <c r="I2354" s="207"/>
      <c r="J2354" s="207"/>
      <c r="K2354" s="207"/>
      <c r="L2354" s="207"/>
      <c r="M2354" s="207"/>
      <c r="N2354" s="207"/>
      <c r="O2354" s="123"/>
      <c r="P2354" s="123">
        <f t="shared" si="148"/>
        <v>0</v>
      </c>
      <c r="Q2354" s="208" t="str">
        <f t="shared" si="149"/>
        <v>Debil</v>
      </c>
      <c r="R2354" s="224" t="s">
        <v>516</v>
      </c>
      <c r="S2354" s="224" t="str">
        <f t="shared" si="150"/>
        <v>DebilFuerte</v>
      </c>
      <c r="T2354" s="224">
        <f>IFERROR(VLOOKUP(S2354,'Tablas de calculos'!$AU$16:$AV$24,2,FALSE),"")</f>
        <v>7</v>
      </c>
      <c r="U2354" s="208" t="str">
        <f>IFERROR(VLOOKUP(T2354,'Tablas de calculos'!$AV$16:$AY$24,4),"")</f>
        <v>Débil</v>
      </c>
      <c r="V2354" s="207" t="s">
        <v>576</v>
      </c>
      <c r="W2354" s="123" t="s">
        <v>578</v>
      </c>
      <c r="X2354" s="123" t="str">
        <f t="shared" si="151"/>
        <v>DébilNo disminuyeDirectamente</v>
      </c>
      <c r="Y2354" s="208" t="str">
        <f>IFERROR(VLOOKUP(X2354,'Tablas de calculos'!$AZ$4:$BE$11,5,FALSE),"")</f>
        <v/>
      </c>
      <c r="Z2354" s="208" t="str">
        <f>IFERROR(VLOOKUP(X2354,'Tablas de calculos'!$AZ$4:$BE$11,6,FALSE),"")</f>
        <v/>
      </c>
    </row>
    <row r="2355" spans="1:26" ht="45" x14ac:dyDescent="0.25">
      <c r="A2355" s="232" t="s">
        <v>109</v>
      </c>
      <c r="B2355" s="61">
        <v>41</v>
      </c>
      <c r="C2355" s="429" t="str">
        <f>+VLOOKUP(Tabla9[[#This Row],[Cod. Riesgo]],Tabla_Riesgos[[Número]:[Tipo de Riesgo]],6,FALSE)</f>
        <v>Estratégico</v>
      </c>
      <c r="D2355" s="119" t="s">
        <v>43</v>
      </c>
      <c r="E2355" s="120" t="s">
        <v>665</v>
      </c>
      <c r="F2355" s="121"/>
      <c r="G2355" s="125" t="s">
        <v>263</v>
      </c>
      <c r="H2355" s="472"/>
      <c r="I2355" s="207"/>
      <c r="J2355" s="207"/>
      <c r="K2355" s="207"/>
      <c r="L2355" s="207"/>
      <c r="M2355" s="207"/>
      <c r="N2355" s="207"/>
      <c r="O2355" s="123"/>
      <c r="P2355" s="123">
        <f t="shared" si="148"/>
        <v>0</v>
      </c>
      <c r="Q2355" s="208" t="str">
        <f t="shared" si="149"/>
        <v>Debil</v>
      </c>
      <c r="R2355" s="224" t="s">
        <v>516</v>
      </c>
      <c r="S2355" s="224" t="str">
        <f t="shared" si="150"/>
        <v>DebilFuerte</v>
      </c>
      <c r="T2355" s="224">
        <f>IFERROR(VLOOKUP(S2355,'Tablas de calculos'!$AU$16:$AV$24,2,FALSE),"")</f>
        <v>7</v>
      </c>
      <c r="U2355" s="208" t="str">
        <f>IFERROR(VLOOKUP(T2355,'Tablas de calculos'!$AV$16:$AY$24,4),"")</f>
        <v>Débil</v>
      </c>
      <c r="V2355" s="207" t="s">
        <v>576</v>
      </c>
      <c r="W2355" s="123" t="s">
        <v>578</v>
      </c>
      <c r="X2355" s="123" t="str">
        <f t="shared" si="151"/>
        <v>DébilNo disminuyeDirectamente</v>
      </c>
      <c r="Y2355" s="208" t="str">
        <f>IFERROR(VLOOKUP(X2355,'Tablas de calculos'!$AZ$4:$BE$11,5,FALSE),"")</f>
        <v/>
      </c>
      <c r="Z2355" s="208" t="str">
        <f>IFERROR(VLOOKUP(X2355,'Tablas de calculos'!$AZ$4:$BE$11,6,FALSE),"")</f>
        <v/>
      </c>
    </row>
    <row r="2356" spans="1:26" ht="60" x14ac:dyDescent="0.25">
      <c r="A2356" s="232" t="s">
        <v>109</v>
      </c>
      <c r="B2356" s="61">
        <v>42</v>
      </c>
      <c r="C2356" s="429" t="str">
        <f>+VLOOKUP(Tabla9[[#This Row],[Cod. Riesgo]],Tabla_Riesgos[[Número]:[Tipo de Riesgo]],6,FALSE)</f>
        <v>Operativo</v>
      </c>
      <c r="D2356" s="119" t="s">
        <v>43</v>
      </c>
      <c r="E2356" s="120" t="s">
        <v>666</v>
      </c>
      <c r="F2356" s="121"/>
      <c r="G2356" s="125" t="s">
        <v>264</v>
      </c>
      <c r="H2356" s="472"/>
      <c r="I2356" s="207"/>
      <c r="J2356" s="207"/>
      <c r="K2356" s="207"/>
      <c r="L2356" s="207"/>
      <c r="M2356" s="207"/>
      <c r="N2356" s="207"/>
      <c r="O2356" s="123"/>
      <c r="P2356" s="123">
        <f t="shared" si="148"/>
        <v>0</v>
      </c>
      <c r="Q2356" s="208" t="str">
        <f t="shared" si="149"/>
        <v>Debil</v>
      </c>
      <c r="R2356" s="224" t="s">
        <v>516</v>
      </c>
      <c r="S2356" s="224" t="str">
        <f t="shared" si="150"/>
        <v>DebilFuerte</v>
      </c>
      <c r="T2356" s="224">
        <f>IFERROR(VLOOKUP(S2356,'Tablas de calculos'!$AU$16:$AV$24,2,FALSE),"")</f>
        <v>7</v>
      </c>
      <c r="U2356" s="208" t="str">
        <f>IFERROR(VLOOKUP(T2356,'Tablas de calculos'!$AV$16:$AY$24,4),"")</f>
        <v>Débil</v>
      </c>
      <c r="V2356" s="207" t="s">
        <v>576</v>
      </c>
      <c r="W2356" s="123" t="s">
        <v>578</v>
      </c>
      <c r="X2356" s="123" t="str">
        <f t="shared" si="151"/>
        <v>DébilNo disminuyeDirectamente</v>
      </c>
      <c r="Y2356" s="208" t="str">
        <f>IFERROR(VLOOKUP(X2356,'Tablas de calculos'!$AZ$4:$BE$11,5,FALSE),"")</f>
        <v/>
      </c>
      <c r="Z2356" s="208" t="str">
        <f>IFERROR(VLOOKUP(X2356,'Tablas de calculos'!$AZ$4:$BE$11,6,FALSE),"")</f>
        <v/>
      </c>
    </row>
    <row r="2357" spans="1:26" ht="45" x14ac:dyDescent="0.25">
      <c r="A2357" s="232" t="s">
        <v>109</v>
      </c>
      <c r="B2357" s="61">
        <v>42</v>
      </c>
      <c r="C2357" s="429" t="str">
        <f>+VLOOKUP(Tabla9[[#This Row],[Cod. Riesgo]],Tabla_Riesgos[[Número]:[Tipo de Riesgo]],6,FALSE)</f>
        <v>Operativo</v>
      </c>
      <c r="D2357" s="119" t="s">
        <v>43</v>
      </c>
      <c r="E2357" s="120" t="s">
        <v>666</v>
      </c>
      <c r="F2357" s="121"/>
      <c r="G2357" s="125" t="s">
        <v>265</v>
      </c>
      <c r="H2357" s="472"/>
      <c r="I2357" s="207"/>
      <c r="J2357" s="207"/>
      <c r="K2357" s="207"/>
      <c r="L2357" s="207"/>
      <c r="M2357" s="207"/>
      <c r="N2357" s="207"/>
      <c r="O2357" s="123"/>
      <c r="P2357" s="123">
        <f t="shared" si="148"/>
        <v>0</v>
      </c>
      <c r="Q2357" s="208" t="str">
        <f t="shared" si="149"/>
        <v>Debil</v>
      </c>
      <c r="R2357" s="224" t="s">
        <v>516</v>
      </c>
      <c r="S2357" s="224" t="str">
        <f t="shared" si="150"/>
        <v>DebilFuerte</v>
      </c>
      <c r="T2357" s="224">
        <f>IFERROR(VLOOKUP(S2357,'Tablas de calculos'!$AU$16:$AV$24,2,FALSE),"")</f>
        <v>7</v>
      </c>
      <c r="U2357" s="208" t="str">
        <f>IFERROR(VLOOKUP(T2357,'Tablas de calculos'!$AV$16:$AY$24,4),"")</f>
        <v>Débil</v>
      </c>
      <c r="V2357" s="207" t="s">
        <v>576</v>
      </c>
      <c r="W2357" s="123" t="s">
        <v>578</v>
      </c>
      <c r="X2357" s="123" t="str">
        <f t="shared" si="151"/>
        <v>DébilNo disminuyeDirectamente</v>
      </c>
      <c r="Y2357" s="208" t="str">
        <f>IFERROR(VLOOKUP(X2357,'Tablas de calculos'!$AZ$4:$BE$11,5,FALSE),"")</f>
        <v/>
      </c>
      <c r="Z2357" s="208" t="str">
        <f>IFERROR(VLOOKUP(X2357,'Tablas de calculos'!$AZ$4:$BE$11,6,FALSE),"")</f>
        <v/>
      </c>
    </row>
    <row r="2358" spans="1:26" ht="60" x14ac:dyDescent="0.25">
      <c r="A2358" s="232" t="s">
        <v>109</v>
      </c>
      <c r="B2358" s="61">
        <v>43</v>
      </c>
      <c r="C2358" s="429" t="str">
        <f>+VLOOKUP(Tabla9[[#This Row],[Cod. Riesgo]],Tabla_Riesgos[[Número]:[Tipo de Riesgo]],6,FALSE)</f>
        <v>Operativo</v>
      </c>
      <c r="D2358" s="119" t="s">
        <v>45</v>
      </c>
      <c r="E2358" s="120" t="s">
        <v>667</v>
      </c>
      <c r="F2358" s="121"/>
      <c r="G2358" s="125" t="s">
        <v>266</v>
      </c>
      <c r="H2358" s="472"/>
      <c r="I2358" s="207"/>
      <c r="J2358" s="207"/>
      <c r="K2358" s="207"/>
      <c r="L2358" s="207"/>
      <c r="M2358" s="207"/>
      <c r="N2358" s="207"/>
      <c r="O2358" s="123"/>
      <c r="P2358" s="123">
        <f t="shared" si="148"/>
        <v>0</v>
      </c>
      <c r="Q2358" s="208" t="str">
        <f t="shared" si="149"/>
        <v>Debil</v>
      </c>
      <c r="R2358" s="224" t="s">
        <v>516</v>
      </c>
      <c r="S2358" s="224" t="str">
        <f t="shared" si="150"/>
        <v>DebilFuerte</v>
      </c>
      <c r="T2358" s="224">
        <f>IFERROR(VLOOKUP(S2358,'Tablas de calculos'!$AU$16:$AV$24,2,FALSE),"")</f>
        <v>7</v>
      </c>
      <c r="U2358" s="208" t="str">
        <f>IFERROR(VLOOKUP(T2358,'Tablas de calculos'!$AV$16:$AY$24,4),"")</f>
        <v>Débil</v>
      </c>
      <c r="V2358" s="207" t="s">
        <v>576</v>
      </c>
      <c r="W2358" s="123" t="s">
        <v>578</v>
      </c>
      <c r="X2358" s="123" t="str">
        <f t="shared" si="151"/>
        <v>DébilNo disminuyeDirectamente</v>
      </c>
      <c r="Y2358" s="208" t="str">
        <f>IFERROR(VLOOKUP(X2358,'Tablas de calculos'!$AZ$4:$BE$11,5,FALSE),"")</f>
        <v/>
      </c>
      <c r="Z2358" s="208" t="str">
        <f>IFERROR(VLOOKUP(X2358,'Tablas de calculos'!$AZ$4:$BE$11,6,FALSE),"")</f>
        <v/>
      </c>
    </row>
    <row r="2359" spans="1:26" ht="45" x14ac:dyDescent="0.25">
      <c r="A2359" s="232" t="s">
        <v>109</v>
      </c>
      <c r="B2359" s="61">
        <v>43</v>
      </c>
      <c r="C2359" s="429" t="str">
        <f>+VLOOKUP(Tabla9[[#This Row],[Cod. Riesgo]],Tabla_Riesgos[[Número]:[Tipo de Riesgo]],6,FALSE)</f>
        <v>Operativo</v>
      </c>
      <c r="D2359" s="119" t="s">
        <v>45</v>
      </c>
      <c r="E2359" s="120" t="s">
        <v>667</v>
      </c>
      <c r="F2359" s="121"/>
      <c r="G2359" s="125" t="s">
        <v>267</v>
      </c>
      <c r="H2359" s="472"/>
      <c r="I2359" s="207"/>
      <c r="J2359" s="207"/>
      <c r="K2359" s="207"/>
      <c r="L2359" s="207"/>
      <c r="M2359" s="207"/>
      <c r="N2359" s="207"/>
      <c r="O2359" s="123"/>
      <c r="P2359" s="123">
        <f t="shared" si="148"/>
        <v>0</v>
      </c>
      <c r="Q2359" s="208" t="str">
        <f t="shared" si="149"/>
        <v>Debil</v>
      </c>
      <c r="R2359" s="224" t="s">
        <v>516</v>
      </c>
      <c r="S2359" s="224" t="str">
        <f t="shared" si="150"/>
        <v>DebilFuerte</v>
      </c>
      <c r="T2359" s="224">
        <f>IFERROR(VLOOKUP(S2359,'Tablas de calculos'!$AU$16:$AV$24,2,FALSE),"")</f>
        <v>7</v>
      </c>
      <c r="U2359" s="208" t="str">
        <f>IFERROR(VLOOKUP(T2359,'Tablas de calculos'!$AV$16:$AY$24,4),"")</f>
        <v>Débil</v>
      </c>
      <c r="V2359" s="207" t="s">
        <v>576</v>
      </c>
      <c r="W2359" s="123" t="s">
        <v>578</v>
      </c>
      <c r="X2359" s="123" t="str">
        <f t="shared" si="151"/>
        <v>DébilNo disminuyeDirectamente</v>
      </c>
      <c r="Y2359" s="208" t="str">
        <f>IFERROR(VLOOKUP(X2359,'Tablas de calculos'!$AZ$4:$BE$11,5,FALSE),"")</f>
        <v/>
      </c>
      <c r="Z2359" s="208" t="str">
        <f>IFERROR(VLOOKUP(X2359,'Tablas de calculos'!$AZ$4:$BE$11,6,FALSE),"")</f>
        <v/>
      </c>
    </row>
    <row r="2360" spans="1:26" ht="45" x14ac:dyDescent="0.25">
      <c r="A2360" s="232" t="s">
        <v>109</v>
      </c>
      <c r="B2360" s="61">
        <v>43</v>
      </c>
      <c r="C2360" s="429" t="str">
        <f>+VLOOKUP(Tabla9[[#This Row],[Cod. Riesgo]],Tabla_Riesgos[[Número]:[Tipo de Riesgo]],6,FALSE)</f>
        <v>Operativo</v>
      </c>
      <c r="D2360" s="119" t="s">
        <v>45</v>
      </c>
      <c r="E2360" s="120" t="s">
        <v>667</v>
      </c>
      <c r="F2360" s="121"/>
      <c r="G2360" s="125" t="s">
        <v>268</v>
      </c>
      <c r="H2360" s="472"/>
      <c r="I2360" s="207"/>
      <c r="J2360" s="207"/>
      <c r="K2360" s="207"/>
      <c r="L2360" s="207"/>
      <c r="M2360" s="207"/>
      <c r="N2360" s="207"/>
      <c r="O2360" s="123"/>
      <c r="P2360" s="123">
        <f t="shared" si="148"/>
        <v>0</v>
      </c>
      <c r="Q2360" s="208" t="str">
        <f t="shared" si="149"/>
        <v>Debil</v>
      </c>
      <c r="R2360" s="224" t="s">
        <v>516</v>
      </c>
      <c r="S2360" s="224" t="str">
        <f t="shared" si="150"/>
        <v>DebilFuerte</v>
      </c>
      <c r="T2360" s="224">
        <f>IFERROR(VLOOKUP(S2360,'Tablas de calculos'!$AU$16:$AV$24,2,FALSE),"")</f>
        <v>7</v>
      </c>
      <c r="U2360" s="208" t="str">
        <f>IFERROR(VLOOKUP(T2360,'Tablas de calculos'!$AV$16:$AY$24,4),"")</f>
        <v>Débil</v>
      </c>
      <c r="V2360" s="207" t="s">
        <v>576</v>
      </c>
      <c r="W2360" s="123" t="s">
        <v>578</v>
      </c>
      <c r="X2360" s="123" t="str">
        <f t="shared" si="151"/>
        <v>DébilNo disminuyeDirectamente</v>
      </c>
      <c r="Y2360" s="208" t="str">
        <f>IFERROR(VLOOKUP(X2360,'Tablas de calculos'!$AZ$4:$BE$11,5,FALSE),"")</f>
        <v/>
      </c>
      <c r="Z2360" s="208" t="str">
        <f>IFERROR(VLOOKUP(X2360,'Tablas de calculos'!$AZ$4:$BE$11,6,FALSE),"")</f>
        <v/>
      </c>
    </row>
    <row r="2361" spans="1:26" ht="45" x14ac:dyDescent="0.25">
      <c r="A2361" s="232" t="s">
        <v>109</v>
      </c>
      <c r="B2361" s="61">
        <v>43</v>
      </c>
      <c r="C2361" s="429" t="str">
        <f>+VLOOKUP(Tabla9[[#This Row],[Cod. Riesgo]],Tabla_Riesgos[[Número]:[Tipo de Riesgo]],6,FALSE)</f>
        <v>Operativo</v>
      </c>
      <c r="D2361" s="119" t="s">
        <v>45</v>
      </c>
      <c r="E2361" s="120" t="s">
        <v>667</v>
      </c>
      <c r="F2361" s="121"/>
      <c r="G2361" s="125" t="s">
        <v>269</v>
      </c>
      <c r="H2361" s="472"/>
      <c r="I2361" s="207"/>
      <c r="J2361" s="207"/>
      <c r="K2361" s="207"/>
      <c r="L2361" s="207"/>
      <c r="M2361" s="207"/>
      <c r="N2361" s="207"/>
      <c r="O2361" s="123"/>
      <c r="P2361" s="123">
        <f t="shared" si="148"/>
        <v>0</v>
      </c>
      <c r="Q2361" s="208" t="str">
        <f t="shared" si="149"/>
        <v>Debil</v>
      </c>
      <c r="R2361" s="224" t="s">
        <v>516</v>
      </c>
      <c r="S2361" s="224" t="str">
        <f t="shared" si="150"/>
        <v>DebilFuerte</v>
      </c>
      <c r="T2361" s="224">
        <f>IFERROR(VLOOKUP(S2361,'Tablas de calculos'!$AU$16:$AV$24,2,FALSE),"")</f>
        <v>7</v>
      </c>
      <c r="U2361" s="208" t="str">
        <f>IFERROR(VLOOKUP(T2361,'Tablas de calculos'!$AV$16:$AY$24,4),"")</f>
        <v>Débil</v>
      </c>
      <c r="V2361" s="207" t="s">
        <v>576</v>
      </c>
      <c r="W2361" s="123" t="s">
        <v>578</v>
      </c>
      <c r="X2361" s="123" t="str">
        <f t="shared" si="151"/>
        <v>DébilNo disminuyeDirectamente</v>
      </c>
      <c r="Y2361" s="208" t="str">
        <f>IFERROR(VLOOKUP(X2361,'Tablas de calculos'!$AZ$4:$BE$11,5,FALSE),"")</f>
        <v/>
      </c>
      <c r="Z2361" s="208" t="str">
        <f>IFERROR(VLOOKUP(X2361,'Tablas de calculos'!$AZ$4:$BE$11,6,FALSE),"")</f>
        <v/>
      </c>
    </row>
    <row r="2362" spans="1:26" ht="90" x14ac:dyDescent="0.25">
      <c r="A2362" s="232" t="s">
        <v>109</v>
      </c>
      <c r="B2362" s="61">
        <v>43</v>
      </c>
      <c r="C2362" s="429" t="str">
        <f>+VLOOKUP(Tabla9[[#This Row],[Cod. Riesgo]],Tabla_Riesgos[[Número]:[Tipo de Riesgo]],6,FALSE)</f>
        <v>Operativo</v>
      </c>
      <c r="D2362" s="119" t="s">
        <v>45</v>
      </c>
      <c r="E2362" s="120" t="s">
        <v>667</v>
      </c>
      <c r="F2362" s="121"/>
      <c r="G2362" s="125" t="s">
        <v>270</v>
      </c>
      <c r="H2362" s="472"/>
      <c r="I2362" s="207"/>
      <c r="J2362" s="207"/>
      <c r="K2362" s="207"/>
      <c r="L2362" s="207"/>
      <c r="M2362" s="207"/>
      <c r="N2362" s="207"/>
      <c r="O2362" s="123"/>
      <c r="P2362" s="123">
        <f t="shared" si="148"/>
        <v>0</v>
      </c>
      <c r="Q2362" s="208" t="str">
        <f t="shared" si="149"/>
        <v>Debil</v>
      </c>
      <c r="R2362" s="224" t="s">
        <v>516</v>
      </c>
      <c r="S2362" s="224" t="str">
        <f t="shared" si="150"/>
        <v>DebilFuerte</v>
      </c>
      <c r="T2362" s="224">
        <f>IFERROR(VLOOKUP(S2362,'Tablas de calculos'!$AU$16:$AV$24,2,FALSE),"")</f>
        <v>7</v>
      </c>
      <c r="U2362" s="208" t="str">
        <f>IFERROR(VLOOKUP(T2362,'Tablas de calculos'!$AV$16:$AY$24,4),"")</f>
        <v>Débil</v>
      </c>
      <c r="V2362" s="207" t="s">
        <v>576</v>
      </c>
      <c r="W2362" s="123" t="s">
        <v>578</v>
      </c>
      <c r="X2362" s="123" t="str">
        <f t="shared" si="151"/>
        <v>DébilNo disminuyeDirectamente</v>
      </c>
      <c r="Y2362" s="208" t="str">
        <f>IFERROR(VLOOKUP(X2362,'Tablas de calculos'!$AZ$4:$BE$11,5,FALSE),"")</f>
        <v/>
      </c>
      <c r="Z2362" s="208" t="str">
        <f>IFERROR(VLOOKUP(X2362,'Tablas de calculos'!$AZ$4:$BE$11,6,FALSE),"")</f>
        <v/>
      </c>
    </row>
    <row r="2363" spans="1:26" ht="45" x14ac:dyDescent="0.25">
      <c r="A2363" s="232" t="s">
        <v>109</v>
      </c>
      <c r="B2363" s="61">
        <v>43</v>
      </c>
      <c r="C2363" s="429" t="str">
        <f>+VLOOKUP(Tabla9[[#This Row],[Cod. Riesgo]],Tabla_Riesgos[[Número]:[Tipo de Riesgo]],6,FALSE)</f>
        <v>Operativo</v>
      </c>
      <c r="D2363" s="119" t="s">
        <v>45</v>
      </c>
      <c r="E2363" s="120" t="s">
        <v>667</v>
      </c>
      <c r="F2363" s="121"/>
      <c r="G2363" s="125" t="s">
        <v>271</v>
      </c>
      <c r="H2363" s="472"/>
      <c r="I2363" s="207"/>
      <c r="J2363" s="207"/>
      <c r="K2363" s="207"/>
      <c r="L2363" s="207"/>
      <c r="M2363" s="207"/>
      <c r="N2363" s="207"/>
      <c r="O2363" s="123"/>
      <c r="P2363" s="123">
        <f t="shared" si="148"/>
        <v>0</v>
      </c>
      <c r="Q2363" s="208" t="str">
        <f t="shared" si="149"/>
        <v>Debil</v>
      </c>
      <c r="R2363" s="224" t="s">
        <v>516</v>
      </c>
      <c r="S2363" s="224" t="str">
        <f t="shared" si="150"/>
        <v>DebilFuerte</v>
      </c>
      <c r="T2363" s="224">
        <f>IFERROR(VLOOKUP(S2363,'Tablas de calculos'!$AU$16:$AV$24,2,FALSE),"")</f>
        <v>7</v>
      </c>
      <c r="U2363" s="208" t="str">
        <f>IFERROR(VLOOKUP(T2363,'Tablas de calculos'!$AV$16:$AY$24,4),"")</f>
        <v>Débil</v>
      </c>
      <c r="V2363" s="207" t="s">
        <v>576</v>
      </c>
      <c r="W2363" s="123" t="s">
        <v>578</v>
      </c>
      <c r="X2363" s="123" t="str">
        <f t="shared" si="151"/>
        <v>DébilNo disminuyeDirectamente</v>
      </c>
      <c r="Y2363" s="208" t="str">
        <f>IFERROR(VLOOKUP(X2363,'Tablas de calculos'!$AZ$4:$BE$11,5,FALSE),"")</f>
        <v/>
      </c>
      <c r="Z2363" s="208" t="str">
        <f>IFERROR(VLOOKUP(X2363,'Tablas de calculos'!$AZ$4:$BE$11,6,FALSE),"")</f>
        <v/>
      </c>
    </row>
    <row r="2364" spans="1:26" ht="60" x14ac:dyDescent="0.25">
      <c r="A2364" s="232" t="s">
        <v>109</v>
      </c>
      <c r="B2364" s="61">
        <v>44</v>
      </c>
      <c r="C2364" s="429" t="str">
        <f>+VLOOKUP(Tabla9[[#This Row],[Cod. Riesgo]],Tabla_Riesgos[[Número]:[Tipo de Riesgo]],6,FALSE)</f>
        <v>Operativo</v>
      </c>
      <c r="D2364" s="119" t="s">
        <v>45</v>
      </c>
      <c r="E2364" s="120" t="s">
        <v>668</v>
      </c>
      <c r="F2364" s="121"/>
      <c r="G2364" s="125" t="s">
        <v>272</v>
      </c>
      <c r="H2364" s="472"/>
      <c r="I2364" s="207"/>
      <c r="J2364" s="207"/>
      <c r="K2364" s="207"/>
      <c r="L2364" s="207"/>
      <c r="M2364" s="207"/>
      <c r="N2364" s="207"/>
      <c r="O2364" s="123"/>
      <c r="P2364" s="123">
        <f t="shared" si="148"/>
        <v>0</v>
      </c>
      <c r="Q2364" s="208" t="str">
        <f t="shared" si="149"/>
        <v>Debil</v>
      </c>
      <c r="R2364" s="224" t="s">
        <v>516</v>
      </c>
      <c r="S2364" s="224" t="str">
        <f t="shared" si="150"/>
        <v>DebilFuerte</v>
      </c>
      <c r="T2364" s="224">
        <f>IFERROR(VLOOKUP(S2364,'Tablas de calculos'!$AU$16:$AV$24,2,FALSE),"")</f>
        <v>7</v>
      </c>
      <c r="U2364" s="208" t="str">
        <f>IFERROR(VLOOKUP(T2364,'Tablas de calculos'!$AV$16:$AY$24,4),"")</f>
        <v>Débil</v>
      </c>
      <c r="V2364" s="207" t="s">
        <v>576</v>
      </c>
      <c r="W2364" s="123" t="s">
        <v>578</v>
      </c>
      <c r="X2364" s="123" t="str">
        <f t="shared" si="151"/>
        <v>DébilNo disminuyeDirectamente</v>
      </c>
      <c r="Y2364" s="208" t="str">
        <f>IFERROR(VLOOKUP(X2364,'Tablas de calculos'!$AZ$4:$BE$11,5,FALSE),"")</f>
        <v/>
      </c>
      <c r="Z2364" s="208" t="str">
        <f>IFERROR(VLOOKUP(X2364,'Tablas de calculos'!$AZ$4:$BE$11,6,FALSE),"")</f>
        <v/>
      </c>
    </row>
    <row r="2365" spans="1:26" ht="45" x14ac:dyDescent="0.25">
      <c r="A2365" s="232" t="s">
        <v>109</v>
      </c>
      <c r="B2365" s="61">
        <v>44</v>
      </c>
      <c r="C2365" s="429" t="str">
        <f>+VLOOKUP(Tabla9[[#This Row],[Cod. Riesgo]],Tabla_Riesgos[[Número]:[Tipo de Riesgo]],6,FALSE)</f>
        <v>Operativo</v>
      </c>
      <c r="D2365" s="119" t="s">
        <v>45</v>
      </c>
      <c r="E2365" s="120" t="s">
        <v>668</v>
      </c>
      <c r="F2365" s="121"/>
      <c r="G2365" s="125" t="s">
        <v>273</v>
      </c>
      <c r="H2365" s="472"/>
      <c r="I2365" s="207"/>
      <c r="J2365" s="207"/>
      <c r="K2365" s="207"/>
      <c r="L2365" s="207"/>
      <c r="M2365" s="207"/>
      <c r="N2365" s="207"/>
      <c r="O2365" s="123"/>
      <c r="P2365" s="123">
        <f t="shared" si="148"/>
        <v>0</v>
      </c>
      <c r="Q2365" s="208" t="str">
        <f t="shared" si="149"/>
        <v>Debil</v>
      </c>
      <c r="R2365" s="224" t="s">
        <v>516</v>
      </c>
      <c r="S2365" s="224" t="str">
        <f t="shared" si="150"/>
        <v>DebilFuerte</v>
      </c>
      <c r="T2365" s="224">
        <f>IFERROR(VLOOKUP(S2365,'Tablas de calculos'!$AU$16:$AV$24,2,FALSE),"")</f>
        <v>7</v>
      </c>
      <c r="U2365" s="208" t="str">
        <f>IFERROR(VLOOKUP(T2365,'Tablas de calculos'!$AV$16:$AY$24,4),"")</f>
        <v>Débil</v>
      </c>
      <c r="V2365" s="207" t="s">
        <v>576</v>
      </c>
      <c r="W2365" s="123" t="s">
        <v>578</v>
      </c>
      <c r="X2365" s="123" t="str">
        <f t="shared" si="151"/>
        <v>DébilNo disminuyeDirectamente</v>
      </c>
      <c r="Y2365" s="208" t="str">
        <f>IFERROR(VLOOKUP(X2365,'Tablas de calculos'!$AZ$4:$BE$11,5,FALSE),"")</f>
        <v/>
      </c>
      <c r="Z2365" s="208" t="str">
        <f>IFERROR(VLOOKUP(X2365,'Tablas de calculos'!$AZ$4:$BE$11,6,FALSE),"")</f>
        <v/>
      </c>
    </row>
    <row r="2366" spans="1:26" ht="90" x14ac:dyDescent="0.25">
      <c r="A2366" s="232" t="s">
        <v>109</v>
      </c>
      <c r="B2366" s="61">
        <v>44</v>
      </c>
      <c r="C2366" s="429" t="str">
        <f>+VLOOKUP(Tabla9[[#This Row],[Cod. Riesgo]],Tabla_Riesgos[[Número]:[Tipo de Riesgo]],6,FALSE)</f>
        <v>Operativo</v>
      </c>
      <c r="D2366" s="119" t="s">
        <v>45</v>
      </c>
      <c r="E2366" s="120" t="s">
        <v>668</v>
      </c>
      <c r="F2366" s="121"/>
      <c r="G2366" s="125" t="s">
        <v>274</v>
      </c>
      <c r="H2366" s="472"/>
      <c r="I2366" s="207"/>
      <c r="J2366" s="207"/>
      <c r="K2366" s="207"/>
      <c r="L2366" s="207"/>
      <c r="M2366" s="207"/>
      <c r="N2366" s="207"/>
      <c r="O2366" s="123"/>
      <c r="P2366" s="123">
        <f t="shared" si="148"/>
        <v>0</v>
      </c>
      <c r="Q2366" s="208" t="str">
        <f t="shared" si="149"/>
        <v>Debil</v>
      </c>
      <c r="R2366" s="224" t="s">
        <v>516</v>
      </c>
      <c r="S2366" s="224" t="str">
        <f t="shared" si="150"/>
        <v>DebilFuerte</v>
      </c>
      <c r="T2366" s="224">
        <f>IFERROR(VLOOKUP(S2366,'Tablas de calculos'!$AU$16:$AV$24,2,FALSE),"")</f>
        <v>7</v>
      </c>
      <c r="U2366" s="208" t="str">
        <f>IFERROR(VLOOKUP(T2366,'Tablas de calculos'!$AV$16:$AY$24,4),"")</f>
        <v>Débil</v>
      </c>
      <c r="V2366" s="207" t="s">
        <v>576</v>
      </c>
      <c r="W2366" s="123" t="s">
        <v>578</v>
      </c>
      <c r="X2366" s="123" t="str">
        <f t="shared" si="151"/>
        <v>DébilNo disminuyeDirectamente</v>
      </c>
      <c r="Y2366" s="208" t="str">
        <f>IFERROR(VLOOKUP(X2366,'Tablas de calculos'!$AZ$4:$BE$11,5,FALSE),"")</f>
        <v/>
      </c>
      <c r="Z2366" s="208" t="str">
        <f>IFERROR(VLOOKUP(X2366,'Tablas de calculos'!$AZ$4:$BE$11,6,FALSE),"")</f>
        <v/>
      </c>
    </row>
    <row r="2367" spans="1:26" ht="45" x14ac:dyDescent="0.25">
      <c r="A2367" s="232" t="s">
        <v>109</v>
      </c>
      <c r="B2367" s="61">
        <v>45</v>
      </c>
      <c r="C2367" s="429" t="str">
        <f>+VLOOKUP(Tabla9[[#This Row],[Cod. Riesgo]],Tabla_Riesgos[[Número]:[Tipo de Riesgo]],6,FALSE)</f>
        <v>Operativo</v>
      </c>
      <c r="D2367" s="119" t="s">
        <v>45</v>
      </c>
      <c r="E2367" s="120" t="s">
        <v>46</v>
      </c>
      <c r="F2367" s="121"/>
      <c r="G2367" s="125" t="s">
        <v>275</v>
      </c>
      <c r="H2367" s="472"/>
      <c r="I2367" s="207"/>
      <c r="J2367" s="207"/>
      <c r="K2367" s="207"/>
      <c r="L2367" s="207"/>
      <c r="M2367" s="207"/>
      <c r="N2367" s="207"/>
      <c r="O2367" s="123"/>
      <c r="P2367" s="123">
        <f t="shared" si="148"/>
        <v>0</v>
      </c>
      <c r="Q2367" s="208" t="str">
        <f t="shared" si="149"/>
        <v>Debil</v>
      </c>
      <c r="R2367" s="224" t="s">
        <v>516</v>
      </c>
      <c r="S2367" s="224" t="str">
        <f t="shared" si="150"/>
        <v>DebilFuerte</v>
      </c>
      <c r="T2367" s="224">
        <f>IFERROR(VLOOKUP(S2367,'Tablas de calculos'!$AU$16:$AV$24,2,FALSE),"")</f>
        <v>7</v>
      </c>
      <c r="U2367" s="208" t="str">
        <f>IFERROR(VLOOKUP(T2367,'Tablas de calculos'!$AV$16:$AY$24,4),"")</f>
        <v>Débil</v>
      </c>
      <c r="V2367" s="207" t="s">
        <v>576</v>
      </c>
      <c r="W2367" s="123" t="s">
        <v>578</v>
      </c>
      <c r="X2367" s="123" t="str">
        <f t="shared" si="151"/>
        <v>DébilNo disminuyeDirectamente</v>
      </c>
      <c r="Y2367" s="208" t="str">
        <f>IFERROR(VLOOKUP(X2367,'Tablas de calculos'!$AZ$4:$BE$11,5,FALSE),"")</f>
        <v/>
      </c>
      <c r="Z2367" s="208" t="str">
        <f>IFERROR(VLOOKUP(X2367,'Tablas de calculos'!$AZ$4:$BE$11,6,FALSE),"")</f>
        <v/>
      </c>
    </row>
    <row r="2368" spans="1:26" ht="45" x14ac:dyDescent="0.25">
      <c r="A2368" s="232" t="s">
        <v>109</v>
      </c>
      <c r="B2368" s="61">
        <v>45</v>
      </c>
      <c r="C2368" s="429" t="str">
        <f>+VLOOKUP(Tabla9[[#This Row],[Cod. Riesgo]],Tabla_Riesgos[[Número]:[Tipo de Riesgo]],6,FALSE)</f>
        <v>Operativo</v>
      </c>
      <c r="D2368" s="119" t="s">
        <v>45</v>
      </c>
      <c r="E2368" s="120" t="s">
        <v>46</v>
      </c>
      <c r="F2368" s="121"/>
      <c r="G2368" s="125" t="s">
        <v>276</v>
      </c>
      <c r="H2368" s="472"/>
      <c r="I2368" s="207"/>
      <c r="J2368" s="207"/>
      <c r="K2368" s="207"/>
      <c r="L2368" s="207"/>
      <c r="M2368" s="207"/>
      <c r="N2368" s="207"/>
      <c r="O2368" s="123"/>
      <c r="P2368" s="123">
        <f t="shared" si="148"/>
        <v>0</v>
      </c>
      <c r="Q2368" s="208" t="str">
        <f t="shared" si="149"/>
        <v>Debil</v>
      </c>
      <c r="R2368" s="224" t="s">
        <v>516</v>
      </c>
      <c r="S2368" s="224" t="str">
        <f t="shared" si="150"/>
        <v>DebilFuerte</v>
      </c>
      <c r="T2368" s="224">
        <f>IFERROR(VLOOKUP(S2368,'Tablas de calculos'!$AU$16:$AV$24,2,FALSE),"")</f>
        <v>7</v>
      </c>
      <c r="U2368" s="208" t="str">
        <f>IFERROR(VLOOKUP(T2368,'Tablas de calculos'!$AV$16:$AY$24,4),"")</f>
        <v>Débil</v>
      </c>
      <c r="V2368" s="207" t="s">
        <v>576</v>
      </c>
      <c r="W2368" s="123" t="s">
        <v>578</v>
      </c>
      <c r="X2368" s="123" t="str">
        <f t="shared" si="151"/>
        <v>DébilNo disminuyeDirectamente</v>
      </c>
      <c r="Y2368" s="208" t="str">
        <f>IFERROR(VLOOKUP(X2368,'Tablas de calculos'!$AZ$4:$BE$11,5,FALSE),"")</f>
        <v/>
      </c>
      <c r="Z2368" s="208" t="str">
        <f>IFERROR(VLOOKUP(X2368,'Tablas de calculos'!$AZ$4:$BE$11,6,FALSE),"")</f>
        <v/>
      </c>
    </row>
    <row r="2369" spans="1:26" ht="105" x14ac:dyDescent="0.25">
      <c r="A2369" s="232" t="s">
        <v>109</v>
      </c>
      <c r="B2369" s="61">
        <v>45</v>
      </c>
      <c r="C2369" s="429" t="str">
        <f>+VLOOKUP(Tabla9[[#This Row],[Cod. Riesgo]],Tabla_Riesgos[[Número]:[Tipo de Riesgo]],6,FALSE)</f>
        <v>Operativo</v>
      </c>
      <c r="D2369" s="119" t="s">
        <v>45</v>
      </c>
      <c r="E2369" s="120" t="s">
        <v>46</v>
      </c>
      <c r="F2369" s="121"/>
      <c r="G2369" s="125" t="s">
        <v>277</v>
      </c>
      <c r="H2369" s="472"/>
      <c r="I2369" s="207"/>
      <c r="J2369" s="207"/>
      <c r="K2369" s="207"/>
      <c r="L2369" s="207"/>
      <c r="M2369" s="207"/>
      <c r="N2369" s="207"/>
      <c r="O2369" s="123"/>
      <c r="P2369" s="123">
        <f t="shared" si="148"/>
        <v>0</v>
      </c>
      <c r="Q2369" s="208" t="str">
        <f t="shared" si="149"/>
        <v>Debil</v>
      </c>
      <c r="R2369" s="224" t="s">
        <v>516</v>
      </c>
      <c r="S2369" s="224" t="str">
        <f t="shared" si="150"/>
        <v>DebilFuerte</v>
      </c>
      <c r="T2369" s="224">
        <f>IFERROR(VLOOKUP(S2369,'Tablas de calculos'!$AU$16:$AV$24,2,FALSE),"")</f>
        <v>7</v>
      </c>
      <c r="U2369" s="208" t="str">
        <f>IFERROR(VLOOKUP(T2369,'Tablas de calculos'!$AV$16:$AY$24,4),"")</f>
        <v>Débil</v>
      </c>
      <c r="V2369" s="207" t="s">
        <v>576</v>
      </c>
      <c r="W2369" s="123" t="s">
        <v>578</v>
      </c>
      <c r="X2369" s="123" t="str">
        <f t="shared" si="151"/>
        <v>DébilNo disminuyeDirectamente</v>
      </c>
      <c r="Y2369" s="208" t="str">
        <f>IFERROR(VLOOKUP(X2369,'Tablas de calculos'!$AZ$4:$BE$11,5,FALSE),"")</f>
        <v/>
      </c>
      <c r="Z2369" s="208" t="str">
        <f>IFERROR(VLOOKUP(X2369,'Tablas de calculos'!$AZ$4:$BE$11,6,FALSE),"")</f>
        <v/>
      </c>
    </row>
    <row r="2370" spans="1:26" ht="150" x14ac:dyDescent="0.25">
      <c r="A2370" s="232" t="s">
        <v>109</v>
      </c>
      <c r="B2370" s="61">
        <v>45</v>
      </c>
      <c r="C2370" s="429" t="str">
        <f>+VLOOKUP(Tabla9[[#This Row],[Cod. Riesgo]],Tabla_Riesgos[[Número]:[Tipo de Riesgo]],6,FALSE)</f>
        <v>Operativo</v>
      </c>
      <c r="D2370" s="119" t="s">
        <v>45</v>
      </c>
      <c r="E2370" s="120" t="s">
        <v>46</v>
      </c>
      <c r="F2370" s="121"/>
      <c r="G2370" s="125" t="s">
        <v>278</v>
      </c>
      <c r="H2370" s="472"/>
      <c r="I2370" s="207"/>
      <c r="J2370" s="207"/>
      <c r="K2370" s="207"/>
      <c r="L2370" s="207"/>
      <c r="M2370" s="207"/>
      <c r="N2370" s="207"/>
      <c r="O2370" s="123"/>
      <c r="P2370" s="123">
        <f t="shared" si="148"/>
        <v>0</v>
      </c>
      <c r="Q2370" s="208" t="str">
        <f t="shared" si="149"/>
        <v>Debil</v>
      </c>
      <c r="R2370" s="224" t="s">
        <v>516</v>
      </c>
      <c r="S2370" s="224" t="str">
        <f t="shared" si="150"/>
        <v>DebilFuerte</v>
      </c>
      <c r="T2370" s="224">
        <f>IFERROR(VLOOKUP(S2370,'Tablas de calculos'!$AU$16:$AV$24,2,FALSE),"")</f>
        <v>7</v>
      </c>
      <c r="U2370" s="208" t="str">
        <f>IFERROR(VLOOKUP(T2370,'Tablas de calculos'!$AV$16:$AY$24,4),"")</f>
        <v>Débil</v>
      </c>
      <c r="V2370" s="207" t="s">
        <v>576</v>
      </c>
      <c r="W2370" s="123" t="s">
        <v>578</v>
      </c>
      <c r="X2370" s="123" t="str">
        <f t="shared" si="151"/>
        <v>DébilNo disminuyeDirectamente</v>
      </c>
      <c r="Y2370" s="208" t="str">
        <f>IFERROR(VLOOKUP(X2370,'Tablas de calculos'!$AZ$4:$BE$11,5,FALSE),"")</f>
        <v/>
      </c>
      <c r="Z2370" s="208" t="str">
        <f>IFERROR(VLOOKUP(X2370,'Tablas de calculos'!$AZ$4:$BE$11,6,FALSE),"")</f>
        <v/>
      </c>
    </row>
    <row r="2371" spans="1:26" ht="135" x14ac:dyDescent="0.25">
      <c r="A2371" s="232" t="s">
        <v>109</v>
      </c>
      <c r="B2371" s="61">
        <v>48</v>
      </c>
      <c r="C2371" s="429" t="str">
        <f>+VLOOKUP(Tabla9[[#This Row],[Cod. Riesgo]],Tabla_Riesgos[[Número]:[Tipo de Riesgo]],6,FALSE)</f>
        <v>Operativo</v>
      </c>
      <c r="D2371" s="119" t="s">
        <v>48</v>
      </c>
      <c r="E2371" s="120" t="s">
        <v>52</v>
      </c>
      <c r="F2371" s="121"/>
      <c r="G2371" s="125" t="s">
        <v>279</v>
      </c>
      <c r="H2371" s="472"/>
      <c r="I2371" s="207"/>
      <c r="J2371" s="207"/>
      <c r="K2371" s="207"/>
      <c r="L2371" s="207"/>
      <c r="M2371" s="207"/>
      <c r="N2371" s="207"/>
      <c r="O2371" s="123"/>
      <c r="P2371" s="123">
        <f t="shared" si="148"/>
        <v>0</v>
      </c>
      <c r="Q2371" s="208" t="str">
        <f t="shared" si="149"/>
        <v>Debil</v>
      </c>
      <c r="R2371" s="224" t="s">
        <v>516</v>
      </c>
      <c r="S2371" s="224" t="str">
        <f t="shared" si="150"/>
        <v>DebilFuerte</v>
      </c>
      <c r="T2371" s="224">
        <f>IFERROR(VLOOKUP(S2371,'Tablas de calculos'!$AU$16:$AV$24,2,FALSE),"")</f>
        <v>7</v>
      </c>
      <c r="U2371" s="208" t="str">
        <f>IFERROR(VLOOKUP(T2371,'Tablas de calculos'!$AV$16:$AY$24,4),"")</f>
        <v>Débil</v>
      </c>
      <c r="V2371" s="207" t="s">
        <v>576</v>
      </c>
      <c r="W2371" s="123" t="s">
        <v>578</v>
      </c>
      <c r="X2371" s="123" t="str">
        <f t="shared" si="151"/>
        <v>DébilNo disminuyeDirectamente</v>
      </c>
      <c r="Y2371" s="208" t="str">
        <f>IFERROR(VLOOKUP(X2371,'Tablas de calculos'!$AZ$4:$BE$11,5,FALSE),"")</f>
        <v/>
      </c>
      <c r="Z2371" s="208" t="str">
        <f>IFERROR(VLOOKUP(X2371,'Tablas de calculos'!$AZ$4:$BE$11,6,FALSE),"")</f>
        <v/>
      </c>
    </row>
    <row r="2372" spans="1:26" ht="45" x14ac:dyDescent="0.25">
      <c r="A2372" s="232" t="s">
        <v>109</v>
      </c>
      <c r="B2372" s="61">
        <v>48</v>
      </c>
      <c r="C2372" s="429" t="str">
        <f>+VLOOKUP(Tabla9[[#This Row],[Cod. Riesgo]],Tabla_Riesgos[[Número]:[Tipo de Riesgo]],6,FALSE)</f>
        <v>Operativo</v>
      </c>
      <c r="D2372" s="119" t="s">
        <v>48</v>
      </c>
      <c r="E2372" s="120" t="s">
        <v>52</v>
      </c>
      <c r="F2372" s="121"/>
      <c r="G2372" s="125" t="s">
        <v>280</v>
      </c>
      <c r="H2372" s="472"/>
      <c r="I2372" s="207"/>
      <c r="J2372" s="207"/>
      <c r="K2372" s="207"/>
      <c r="L2372" s="207"/>
      <c r="M2372" s="207"/>
      <c r="N2372" s="207"/>
      <c r="O2372" s="123"/>
      <c r="P2372" s="123">
        <f t="shared" si="148"/>
        <v>0</v>
      </c>
      <c r="Q2372" s="208" t="str">
        <f t="shared" si="149"/>
        <v>Debil</v>
      </c>
      <c r="R2372" s="224" t="s">
        <v>516</v>
      </c>
      <c r="S2372" s="224" t="str">
        <f t="shared" si="150"/>
        <v>DebilFuerte</v>
      </c>
      <c r="T2372" s="224">
        <f>IFERROR(VLOOKUP(S2372,'Tablas de calculos'!$AU$16:$AV$24,2,FALSE),"")</f>
        <v>7</v>
      </c>
      <c r="U2372" s="208" t="str">
        <f>IFERROR(VLOOKUP(T2372,'Tablas de calculos'!$AV$16:$AY$24,4),"")</f>
        <v>Débil</v>
      </c>
      <c r="V2372" s="207" t="s">
        <v>576</v>
      </c>
      <c r="W2372" s="123" t="s">
        <v>578</v>
      </c>
      <c r="X2372" s="123" t="str">
        <f t="shared" si="151"/>
        <v>DébilNo disminuyeDirectamente</v>
      </c>
      <c r="Y2372" s="208" t="str">
        <f>IFERROR(VLOOKUP(X2372,'Tablas de calculos'!$AZ$4:$BE$11,5,FALSE),"")</f>
        <v/>
      </c>
      <c r="Z2372" s="208" t="str">
        <f>IFERROR(VLOOKUP(X2372,'Tablas de calculos'!$AZ$4:$BE$11,6,FALSE),"")</f>
        <v/>
      </c>
    </row>
    <row r="2373" spans="1:26" ht="60" x14ac:dyDescent="0.25">
      <c r="A2373" s="232" t="s">
        <v>109</v>
      </c>
      <c r="B2373" s="61">
        <v>48</v>
      </c>
      <c r="C2373" s="429" t="str">
        <f>+VLOOKUP(Tabla9[[#This Row],[Cod. Riesgo]],Tabla_Riesgos[[Número]:[Tipo de Riesgo]],6,FALSE)</f>
        <v>Operativo</v>
      </c>
      <c r="D2373" s="119" t="s">
        <v>48</v>
      </c>
      <c r="E2373" s="120" t="s">
        <v>52</v>
      </c>
      <c r="F2373" s="121"/>
      <c r="G2373" s="125" t="s">
        <v>281</v>
      </c>
      <c r="H2373" s="472"/>
      <c r="I2373" s="207"/>
      <c r="J2373" s="207"/>
      <c r="K2373" s="207"/>
      <c r="L2373" s="207"/>
      <c r="M2373" s="207"/>
      <c r="N2373" s="207"/>
      <c r="O2373" s="123"/>
      <c r="P2373" s="123">
        <f t="shared" ref="P2373:P2436" si="152">IFERROR(IF(I2373="Asignado",15,0)+IF(J2373="Adecuado",15,0)+IF(K2373="Oportuna",15,0)+IF(L2373="Prevenir",15,0)+IF(L2373="Detectar",10,0)+IF(M2373="Confiable",15,0)+IF(N2373="Se investigan y resuelven oportunamente",15,0)+IF(O2373="Completa",10,0)+IF(O2373="Incompleta",5,0),"")</f>
        <v>0</v>
      </c>
      <c r="Q2373" s="208" t="str">
        <f t="shared" ref="Q2373:Q2436" si="153">IF(P2373&lt;86,"Debil",IF(P2373&lt;96,"Moderado","Fuerte"))</f>
        <v>Debil</v>
      </c>
      <c r="R2373" s="224" t="s">
        <v>516</v>
      </c>
      <c r="S2373" s="224" t="str">
        <f t="shared" ref="S2373:S2436" si="154">_xlfn.CONCAT(Q2373,R2373)</f>
        <v>DebilFuerte</v>
      </c>
      <c r="T2373" s="224">
        <f>IFERROR(VLOOKUP(S2373,'Tablas de calculos'!$AU$16:$AV$24,2,FALSE),"")</f>
        <v>7</v>
      </c>
      <c r="U2373" s="208" t="str">
        <f>IFERROR(VLOOKUP(T2373,'Tablas de calculos'!$AV$16:$AY$24,4),"")</f>
        <v>Débil</v>
      </c>
      <c r="V2373" s="207" t="s">
        <v>576</v>
      </c>
      <c r="W2373" s="123" t="s">
        <v>578</v>
      </c>
      <c r="X2373" s="123" t="str">
        <f t="shared" ref="X2373:X2436" si="155">CONCATENATE(U2373,V2373,W2373)</f>
        <v>DébilNo disminuyeDirectamente</v>
      </c>
      <c r="Y2373" s="208" t="str">
        <f>IFERROR(VLOOKUP(X2373,'Tablas de calculos'!$AZ$4:$BE$11,5,FALSE),"")</f>
        <v/>
      </c>
      <c r="Z2373" s="208" t="str">
        <f>IFERROR(VLOOKUP(X2373,'Tablas de calculos'!$AZ$4:$BE$11,6,FALSE),"")</f>
        <v/>
      </c>
    </row>
    <row r="2374" spans="1:26" ht="45" x14ac:dyDescent="0.25">
      <c r="A2374" s="232" t="s">
        <v>109</v>
      </c>
      <c r="B2374" s="61">
        <v>48</v>
      </c>
      <c r="C2374" s="429" t="str">
        <f>+VLOOKUP(Tabla9[[#This Row],[Cod. Riesgo]],Tabla_Riesgos[[Número]:[Tipo de Riesgo]],6,FALSE)</f>
        <v>Operativo</v>
      </c>
      <c r="D2374" s="119" t="s">
        <v>48</v>
      </c>
      <c r="E2374" s="120" t="s">
        <v>52</v>
      </c>
      <c r="F2374" s="121"/>
      <c r="G2374" s="125" t="s">
        <v>282</v>
      </c>
      <c r="H2374" s="472"/>
      <c r="I2374" s="207"/>
      <c r="J2374" s="207"/>
      <c r="K2374" s="207"/>
      <c r="L2374" s="207"/>
      <c r="M2374" s="207"/>
      <c r="N2374" s="207"/>
      <c r="O2374" s="123"/>
      <c r="P2374" s="123">
        <f t="shared" si="152"/>
        <v>0</v>
      </c>
      <c r="Q2374" s="208" t="str">
        <f t="shared" si="153"/>
        <v>Debil</v>
      </c>
      <c r="R2374" s="224" t="s">
        <v>516</v>
      </c>
      <c r="S2374" s="224" t="str">
        <f t="shared" si="154"/>
        <v>DebilFuerte</v>
      </c>
      <c r="T2374" s="224">
        <f>IFERROR(VLOOKUP(S2374,'Tablas de calculos'!$AU$16:$AV$24,2,FALSE),"")</f>
        <v>7</v>
      </c>
      <c r="U2374" s="208" t="str">
        <f>IFERROR(VLOOKUP(T2374,'Tablas de calculos'!$AV$16:$AY$24,4),"")</f>
        <v>Débil</v>
      </c>
      <c r="V2374" s="207" t="s">
        <v>576</v>
      </c>
      <c r="W2374" s="123" t="s">
        <v>578</v>
      </c>
      <c r="X2374" s="123" t="str">
        <f t="shared" si="155"/>
        <v>DébilNo disminuyeDirectamente</v>
      </c>
      <c r="Y2374" s="208" t="str">
        <f>IFERROR(VLOOKUP(X2374,'Tablas de calculos'!$AZ$4:$BE$11,5,FALSE),"")</f>
        <v/>
      </c>
      <c r="Z2374" s="208" t="str">
        <f>IFERROR(VLOOKUP(X2374,'Tablas de calculos'!$AZ$4:$BE$11,6,FALSE),"")</f>
        <v/>
      </c>
    </row>
    <row r="2375" spans="1:26" ht="60" x14ac:dyDescent="0.25">
      <c r="A2375" s="232" t="s">
        <v>109</v>
      </c>
      <c r="B2375" s="61">
        <v>49</v>
      </c>
      <c r="C2375" s="429" t="str">
        <f>+VLOOKUP(Tabla9[[#This Row],[Cod. Riesgo]],Tabla_Riesgos[[Número]:[Tipo de Riesgo]],6,FALSE)</f>
        <v>Operativo</v>
      </c>
      <c r="D2375" s="119" t="s">
        <v>48</v>
      </c>
      <c r="E2375" s="120" t="s">
        <v>54</v>
      </c>
      <c r="F2375" s="121"/>
      <c r="G2375" s="125" t="s">
        <v>283</v>
      </c>
      <c r="H2375" s="472"/>
      <c r="I2375" s="207"/>
      <c r="J2375" s="207"/>
      <c r="K2375" s="207"/>
      <c r="L2375" s="207"/>
      <c r="M2375" s="207"/>
      <c r="N2375" s="207"/>
      <c r="O2375" s="123"/>
      <c r="P2375" s="123">
        <f t="shared" si="152"/>
        <v>0</v>
      </c>
      <c r="Q2375" s="208" t="str">
        <f t="shared" si="153"/>
        <v>Debil</v>
      </c>
      <c r="R2375" s="224" t="s">
        <v>516</v>
      </c>
      <c r="S2375" s="224" t="str">
        <f t="shared" si="154"/>
        <v>DebilFuerte</v>
      </c>
      <c r="T2375" s="224">
        <f>IFERROR(VLOOKUP(S2375,'Tablas de calculos'!$AU$16:$AV$24,2,FALSE),"")</f>
        <v>7</v>
      </c>
      <c r="U2375" s="208" t="str">
        <f>IFERROR(VLOOKUP(T2375,'Tablas de calculos'!$AV$16:$AY$24,4),"")</f>
        <v>Débil</v>
      </c>
      <c r="V2375" s="207" t="s">
        <v>576</v>
      </c>
      <c r="W2375" s="123" t="s">
        <v>578</v>
      </c>
      <c r="X2375" s="123" t="str">
        <f t="shared" si="155"/>
        <v>DébilNo disminuyeDirectamente</v>
      </c>
      <c r="Y2375" s="208" t="str">
        <f>IFERROR(VLOOKUP(X2375,'Tablas de calculos'!$AZ$4:$BE$11,5,FALSE),"")</f>
        <v/>
      </c>
      <c r="Z2375" s="208" t="str">
        <f>IFERROR(VLOOKUP(X2375,'Tablas de calculos'!$AZ$4:$BE$11,6,FALSE),"")</f>
        <v/>
      </c>
    </row>
    <row r="2376" spans="1:26" ht="45" x14ac:dyDescent="0.25">
      <c r="A2376" s="232" t="s">
        <v>109</v>
      </c>
      <c r="B2376" s="61">
        <v>49</v>
      </c>
      <c r="C2376" s="429" t="str">
        <f>+VLOOKUP(Tabla9[[#This Row],[Cod. Riesgo]],Tabla_Riesgos[[Número]:[Tipo de Riesgo]],6,FALSE)</f>
        <v>Operativo</v>
      </c>
      <c r="D2376" s="119" t="s">
        <v>48</v>
      </c>
      <c r="E2376" s="120" t="s">
        <v>54</v>
      </c>
      <c r="F2376" s="121"/>
      <c r="G2376" s="125" t="s">
        <v>280</v>
      </c>
      <c r="H2376" s="472"/>
      <c r="I2376" s="207"/>
      <c r="J2376" s="207"/>
      <c r="K2376" s="207"/>
      <c r="L2376" s="207"/>
      <c r="M2376" s="207"/>
      <c r="N2376" s="207"/>
      <c r="O2376" s="123"/>
      <c r="P2376" s="123">
        <f t="shared" si="152"/>
        <v>0</v>
      </c>
      <c r="Q2376" s="208" t="str">
        <f t="shared" si="153"/>
        <v>Debil</v>
      </c>
      <c r="R2376" s="224" t="s">
        <v>516</v>
      </c>
      <c r="S2376" s="224" t="str">
        <f t="shared" si="154"/>
        <v>DebilFuerte</v>
      </c>
      <c r="T2376" s="224">
        <f>IFERROR(VLOOKUP(S2376,'Tablas de calculos'!$AU$16:$AV$24,2,FALSE),"")</f>
        <v>7</v>
      </c>
      <c r="U2376" s="208" t="str">
        <f>IFERROR(VLOOKUP(T2376,'Tablas de calculos'!$AV$16:$AY$24,4),"")</f>
        <v>Débil</v>
      </c>
      <c r="V2376" s="207" t="s">
        <v>576</v>
      </c>
      <c r="W2376" s="123" t="s">
        <v>578</v>
      </c>
      <c r="X2376" s="123" t="str">
        <f t="shared" si="155"/>
        <v>DébilNo disminuyeDirectamente</v>
      </c>
      <c r="Y2376" s="208" t="str">
        <f>IFERROR(VLOOKUP(X2376,'Tablas de calculos'!$AZ$4:$BE$11,5,FALSE),"")</f>
        <v/>
      </c>
      <c r="Z2376" s="208" t="str">
        <f>IFERROR(VLOOKUP(X2376,'Tablas de calculos'!$AZ$4:$BE$11,6,FALSE),"")</f>
        <v/>
      </c>
    </row>
    <row r="2377" spans="1:26" ht="60" x14ac:dyDescent="0.25">
      <c r="A2377" s="232" t="s">
        <v>109</v>
      </c>
      <c r="B2377" s="61">
        <v>49</v>
      </c>
      <c r="C2377" s="429" t="str">
        <f>+VLOOKUP(Tabla9[[#This Row],[Cod. Riesgo]],Tabla_Riesgos[[Número]:[Tipo de Riesgo]],6,FALSE)</f>
        <v>Operativo</v>
      </c>
      <c r="D2377" s="119" t="s">
        <v>48</v>
      </c>
      <c r="E2377" s="120" t="s">
        <v>54</v>
      </c>
      <c r="F2377" s="121"/>
      <c r="G2377" s="125" t="s">
        <v>284</v>
      </c>
      <c r="H2377" s="472"/>
      <c r="I2377" s="207"/>
      <c r="J2377" s="207"/>
      <c r="K2377" s="207"/>
      <c r="L2377" s="207"/>
      <c r="M2377" s="207"/>
      <c r="N2377" s="207"/>
      <c r="O2377" s="123"/>
      <c r="P2377" s="123">
        <f t="shared" si="152"/>
        <v>0</v>
      </c>
      <c r="Q2377" s="208" t="str">
        <f t="shared" si="153"/>
        <v>Debil</v>
      </c>
      <c r="R2377" s="224" t="s">
        <v>516</v>
      </c>
      <c r="S2377" s="224" t="str">
        <f t="shared" si="154"/>
        <v>DebilFuerte</v>
      </c>
      <c r="T2377" s="224">
        <f>IFERROR(VLOOKUP(S2377,'Tablas de calculos'!$AU$16:$AV$24,2,FALSE),"")</f>
        <v>7</v>
      </c>
      <c r="U2377" s="208" t="str">
        <f>IFERROR(VLOOKUP(T2377,'Tablas de calculos'!$AV$16:$AY$24,4),"")</f>
        <v>Débil</v>
      </c>
      <c r="V2377" s="207" t="s">
        <v>576</v>
      </c>
      <c r="W2377" s="123" t="s">
        <v>578</v>
      </c>
      <c r="X2377" s="123" t="str">
        <f t="shared" si="155"/>
        <v>DébilNo disminuyeDirectamente</v>
      </c>
      <c r="Y2377" s="208" t="str">
        <f>IFERROR(VLOOKUP(X2377,'Tablas de calculos'!$AZ$4:$BE$11,5,FALSE),"")</f>
        <v/>
      </c>
      <c r="Z2377" s="208" t="str">
        <f>IFERROR(VLOOKUP(X2377,'Tablas de calculos'!$AZ$4:$BE$11,6,FALSE),"")</f>
        <v/>
      </c>
    </row>
    <row r="2378" spans="1:26" ht="45" x14ac:dyDescent="0.25">
      <c r="A2378" s="232" t="s">
        <v>109</v>
      </c>
      <c r="B2378" s="61">
        <v>49</v>
      </c>
      <c r="C2378" s="429" t="str">
        <f>+VLOOKUP(Tabla9[[#This Row],[Cod. Riesgo]],Tabla_Riesgos[[Número]:[Tipo de Riesgo]],6,FALSE)</f>
        <v>Operativo</v>
      </c>
      <c r="D2378" s="119" t="s">
        <v>48</v>
      </c>
      <c r="E2378" s="120" t="s">
        <v>54</v>
      </c>
      <c r="F2378" s="121"/>
      <c r="G2378" s="125" t="s">
        <v>282</v>
      </c>
      <c r="H2378" s="472"/>
      <c r="I2378" s="207"/>
      <c r="J2378" s="207"/>
      <c r="K2378" s="207"/>
      <c r="L2378" s="207"/>
      <c r="M2378" s="207"/>
      <c r="N2378" s="207"/>
      <c r="O2378" s="123"/>
      <c r="P2378" s="123">
        <f t="shared" si="152"/>
        <v>0</v>
      </c>
      <c r="Q2378" s="208" t="str">
        <f t="shared" si="153"/>
        <v>Debil</v>
      </c>
      <c r="R2378" s="224" t="s">
        <v>516</v>
      </c>
      <c r="S2378" s="224" t="str">
        <f t="shared" si="154"/>
        <v>DebilFuerte</v>
      </c>
      <c r="T2378" s="224">
        <f>IFERROR(VLOOKUP(S2378,'Tablas de calculos'!$AU$16:$AV$24,2,FALSE),"")</f>
        <v>7</v>
      </c>
      <c r="U2378" s="208" t="str">
        <f>IFERROR(VLOOKUP(T2378,'Tablas de calculos'!$AV$16:$AY$24,4),"")</f>
        <v>Débil</v>
      </c>
      <c r="V2378" s="207" t="s">
        <v>576</v>
      </c>
      <c r="W2378" s="123" t="s">
        <v>578</v>
      </c>
      <c r="X2378" s="123" t="str">
        <f t="shared" si="155"/>
        <v>DébilNo disminuyeDirectamente</v>
      </c>
      <c r="Y2378" s="208" t="str">
        <f>IFERROR(VLOOKUP(X2378,'Tablas de calculos'!$AZ$4:$BE$11,5,FALSE),"")</f>
        <v/>
      </c>
      <c r="Z2378" s="208" t="str">
        <f>IFERROR(VLOOKUP(X2378,'Tablas de calculos'!$AZ$4:$BE$11,6,FALSE),"")</f>
        <v/>
      </c>
    </row>
    <row r="2379" spans="1:26" ht="135" x14ac:dyDescent="0.25">
      <c r="A2379" s="232" t="s">
        <v>109</v>
      </c>
      <c r="B2379" s="61">
        <v>50</v>
      </c>
      <c r="C2379" s="429" t="str">
        <f>+VLOOKUP(Tabla9[[#This Row],[Cod. Riesgo]],Tabla_Riesgos[[Número]:[Tipo de Riesgo]],6,FALSE)</f>
        <v>Operativo</v>
      </c>
      <c r="D2379" s="119" t="s">
        <v>55</v>
      </c>
      <c r="E2379" s="120" t="s">
        <v>670</v>
      </c>
      <c r="F2379" s="121"/>
      <c r="G2379" s="125" t="s">
        <v>285</v>
      </c>
      <c r="H2379" s="472"/>
      <c r="I2379" s="207"/>
      <c r="J2379" s="207"/>
      <c r="K2379" s="207"/>
      <c r="L2379" s="207"/>
      <c r="M2379" s="207"/>
      <c r="N2379" s="207"/>
      <c r="O2379" s="123"/>
      <c r="P2379" s="123">
        <f t="shared" si="152"/>
        <v>0</v>
      </c>
      <c r="Q2379" s="208" t="str">
        <f t="shared" si="153"/>
        <v>Debil</v>
      </c>
      <c r="R2379" s="224" t="s">
        <v>516</v>
      </c>
      <c r="S2379" s="224" t="str">
        <f t="shared" si="154"/>
        <v>DebilFuerte</v>
      </c>
      <c r="T2379" s="224">
        <f>IFERROR(VLOOKUP(S2379,'Tablas de calculos'!$AU$16:$AV$24,2,FALSE),"")</f>
        <v>7</v>
      </c>
      <c r="U2379" s="208" t="str">
        <f>IFERROR(VLOOKUP(T2379,'Tablas de calculos'!$AV$16:$AY$24,4),"")</f>
        <v>Débil</v>
      </c>
      <c r="V2379" s="207" t="s">
        <v>576</v>
      </c>
      <c r="W2379" s="123" t="s">
        <v>578</v>
      </c>
      <c r="X2379" s="123" t="str">
        <f t="shared" si="155"/>
        <v>DébilNo disminuyeDirectamente</v>
      </c>
      <c r="Y2379" s="208" t="str">
        <f>IFERROR(VLOOKUP(X2379,'Tablas de calculos'!$AZ$4:$BE$11,5,FALSE),"")</f>
        <v/>
      </c>
      <c r="Z2379" s="208" t="str">
        <f>IFERROR(VLOOKUP(X2379,'Tablas de calculos'!$AZ$4:$BE$11,6,FALSE),"")</f>
        <v/>
      </c>
    </row>
    <row r="2380" spans="1:26" ht="45" x14ac:dyDescent="0.25">
      <c r="A2380" s="232" t="s">
        <v>109</v>
      </c>
      <c r="B2380" s="61">
        <v>50</v>
      </c>
      <c r="C2380" s="429" t="str">
        <f>+VLOOKUP(Tabla9[[#This Row],[Cod. Riesgo]],Tabla_Riesgos[[Número]:[Tipo de Riesgo]],6,FALSE)</f>
        <v>Operativo</v>
      </c>
      <c r="D2380" s="119" t="s">
        <v>55</v>
      </c>
      <c r="E2380" s="120" t="s">
        <v>670</v>
      </c>
      <c r="F2380" s="121"/>
      <c r="G2380" s="125" t="s">
        <v>231</v>
      </c>
      <c r="H2380" s="472"/>
      <c r="I2380" s="207"/>
      <c r="J2380" s="207"/>
      <c r="K2380" s="207"/>
      <c r="L2380" s="207"/>
      <c r="M2380" s="207"/>
      <c r="N2380" s="207"/>
      <c r="O2380" s="123"/>
      <c r="P2380" s="123">
        <f t="shared" si="152"/>
        <v>0</v>
      </c>
      <c r="Q2380" s="208" t="str">
        <f t="shared" si="153"/>
        <v>Debil</v>
      </c>
      <c r="R2380" s="224" t="s">
        <v>516</v>
      </c>
      <c r="S2380" s="224" t="str">
        <f t="shared" si="154"/>
        <v>DebilFuerte</v>
      </c>
      <c r="T2380" s="224">
        <f>IFERROR(VLOOKUP(S2380,'Tablas de calculos'!$AU$16:$AV$24,2,FALSE),"")</f>
        <v>7</v>
      </c>
      <c r="U2380" s="208" t="str">
        <f>IFERROR(VLOOKUP(T2380,'Tablas de calculos'!$AV$16:$AY$24,4),"")</f>
        <v>Débil</v>
      </c>
      <c r="V2380" s="207" t="s">
        <v>576</v>
      </c>
      <c r="W2380" s="123" t="s">
        <v>578</v>
      </c>
      <c r="X2380" s="123" t="str">
        <f t="shared" si="155"/>
        <v>DébilNo disminuyeDirectamente</v>
      </c>
      <c r="Y2380" s="208" t="str">
        <f>IFERROR(VLOOKUP(X2380,'Tablas de calculos'!$AZ$4:$BE$11,5,FALSE),"")</f>
        <v/>
      </c>
      <c r="Z2380" s="208" t="str">
        <f>IFERROR(VLOOKUP(X2380,'Tablas de calculos'!$AZ$4:$BE$11,6,FALSE),"")</f>
        <v/>
      </c>
    </row>
    <row r="2381" spans="1:26" ht="45" x14ac:dyDescent="0.25">
      <c r="A2381" s="232" t="s">
        <v>109</v>
      </c>
      <c r="B2381" s="61">
        <v>50</v>
      </c>
      <c r="C2381" s="429" t="str">
        <f>+VLOOKUP(Tabla9[[#This Row],[Cod. Riesgo]],Tabla_Riesgos[[Número]:[Tipo de Riesgo]],6,FALSE)</f>
        <v>Operativo</v>
      </c>
      <c r="D2381" s="119" t="s">
        <v>55</v>
      </c>
      <c r="E2381" s="120" t="s">
        <v>670</v>
      </c>
      <c r="F2381" s="121"/>
      <c r="G2381" s="125" t="s">
        <v>189</v>
      </c>
      <c r="H2381" s="472"/>
      <c r="I2381" s="207"/>
      <c r="J2381" s="207"/>
      <c r="K2381" s="207"/>
      <c r="L2381" s="207"/>
      <c r="M2381" s="207"/>
      <c r="N2381" s="207"/>
      <c r="O2381" s="123"/>
      <c r="P2381" s="123">
        <f t="shared" si="152"/>
        <v>0</v>
      </c>
      <c r="Q2381" s="208" t="str">
        <f t="shared" si="153"/>
        <v>Debil</v>
      </c>
      <c r="R2381" s="224" t="s">
        <v>516</v>
      </c>
      <c r="S2381" s="224" t="str">
        <f t="shared" si="154"/>
        <v>DebilFuerte</v>
      </c>
      <c r="T2381" s="224">
        <f>IFERROR(VLOOKUP(S2381,'Tablas de calculos'!$AU$16:$AV$24,2,FALSE),"")</f>
        <v>7</v>
      </c>
      <c r="U2381" s="208" t="str">
        <f>IFERROR(VLOOKUP(T2381,'Tablas de calculos'!$AV$16:$AY$24,4),"")</f>
        <v>Débil</v>
      </c>
      <c r="V2381" s="207" t="s">
        <v>576</v>
      </c>
      <c r="W2381" s="123" t="s">
        <v>578</v>
      </c>
      <c r="X2381" s="123" t="str">
        <f t="shared" si="155"/>
        <v>DébilNo disminuyeDirectamente</v>
      </c>
      <c r="Y2381" s="208" t="str">
        <f>IFERROR(VLOOKUP(X2381,'Tablas de calculos'!$AZ$4:$BE$11,5,FALSE),"")</f>
        <v/>
      </c>
      <c r="Z2381" s="208" t="str">
        <f>IFERROR(VLOOKUP(X2381,'Tablas de calculos'!$AZ$4:$BE$11,6,FALSE),"")</f>
        <v/>
      </c>
    </row>
    <row r="2382" spans="1:26" ht="60" x14ac:dyDescent="0.25">
      <c r="A2382" s="232" t="s">
        <v>109</v>
      </c>
      <c r="B2382" s="61">
        <v>50</v>
      </c>
      <c r="C2382" s="429" t="str">
        <f>+VLOOKUP(Tabla9[[#This Row],[Cod. Riesgo]],Tabla_Riesgos[[Número]:[Tipo de Riesgo]],6,FALSE)</f>
        <v>Operativo</v>
      </c>
      <c r="D2382" s="119" t="s">
        <v>55</v>
      </c>
      <c r="E2382" s="120" t="s">
        <v>670</v>
      </c>
      <c r="F2382" s="121"/>
      <c r="G2382" s="125" t="s">
        <v>221</v>
      </c>
      <c r="H2382" s="472"/>
      <c r="I2382" s="207"/>
      <c r="J2382" s="207"/>
      <c r="K2382" s="207"/>
      <c r="L2382" s="207"/>
      <c r="M2382" s="207"/>
      <c r="N2382" s="207"/>
      <c r="O2382" s="123"/>
      <c r="P2382" s="123">
        <f t="shared" si="152"/>
        <v>0</v>
      </c>
      <c r="Q2382" s="208" t="str">
        <f t="shared" si="153"/>
        <v>Debil</v>
      </c>
      <c r="R2382" s="224" t="s">
        <v>516</v>
      </c>
      <c r="S2382" s="224" t="str">
        <f t="shared" si="154"/>
        <v>DebilFuerte</v>
      </c>
      <c r="T2382" s="224">
        <f>IFERROR(VLOOKUP(S2382,'Tablas de calculos'!$AU$16:$AV$24,2,FALSE),"")</f>
        <v>7</v>
      </c>
      <c r="U2382" s="208" t="str">
        <f>IFERROR(VLOOKUP(T2382,'Tablas de calculos'!$AV$16:$AY$24,4),"")</f>
        <v>Débil</v>
      </c>
      <c r="V2382" s="207" t="s">
        <v>576</v>
      </c>
      <c r="W2382" s="123" t="s">
        <v>578</v>
      </c>
      <c r="X2382" s="123" t="str">
        <f t="shared" si="155"/>
        <v>DébilNo disminuyeDirectamente</v>
      </c>
      <c r="Y2382" s="208" t="str">
        <f>IFERROR(VLOOKUP(X2382,'Tablas de calculos'!$AZ$4:$BE$11,5,FALSE),"")</f>
        <v/>
      </c>
      <c r="Z2382" s="208" t="str">
        <f>IFERROR(VLOOKUP(X2382,'Tablas de calculos'!$AZ$4:$BE$11,6,FALSE),"")</f>
        <v/>
      </c>
    </row>
    <row r="2383" spans="1:26" ht="60" x14ac:dyDescent="0.25">
      <c r="A2383" s="232" t="s">
        <v>109</v>
      </c>
      <c r="B2383" s="61">
        <v>51</v>
      </c>
      <c r="C2383" s="429" t="str">
        <f>+VLOOKUP(Tabla9[[#This Row],[Cod. Riesgo]],Tabla_Riesgos[[Número]:[Tipo de Riesgo]],6,FALSE)</f>
        <v>Operativo</v>
      </c>
      <c r="D2383" s="119" t="s">
        <v>55</v>
      </c>
      <c r="E2383" s="120" t="s">
        <v>671</v>
      </c>
      <c r="F2383" s="121"/>
      <c r="G2383" s="125" t="s">
        <v>286</v>
      </c>
      <c r="H2383" s="472"/>
      <c r="I2383" s="207"/>
      <c r="J2383" s="207"/>
      <c r="K2383" s="207"/>
      <c r="L2383" s="207"/>
      <c r="M2383" s="207"/>
      <c r="N2383" s="207"/>
      <c r="O2383" s="123"/>
      <c r="P2383" s="123">
        <f t="shared" si="152"/>
        <v>0</v>
      </c>
      <c r="Q2383" s="208" t="str">
        <f t="shared" si="153"/>
        <v>Debil</v>
      </c>
      <c r="R2383" s="224" t="s">
        <v>516</v>
      </c>
      <c r="S2383" s="224" t="str">
        <f t="shared" si="154"/>
        <v>DebilFuerte</v>
      </c>
      <c r="T2383" s="224">
        <f>IFERROR(VLOOKUP(S2383,'Tablas de calculos'!$AU$16:$AV$24,2,FALSE),"")</f>
        <v>7</v>
      </c>
      <c r="U2383" s="208" t="str">
        <f>IFERROR(VLOOKUP(T2383,'Tablas de calculos'!$AV$16:$AY$24,4),"")</f>
        <v>Débil</v>
      </c>
      <c r="V2383" s="207" t="s">
        <v>576</v>
      </c>
      <c r="W2383" s="123" t="s">
        <v>578</v>
      </c>
      <c r="X2383" s="123" t="str">
        <f t="shared" si="155"/>
        <v>DébilNo disminuyeDirectamente</v>
      </c>
      <c r="Y2383" s="208" t="str">
        <f>IFERROR(VLOOKUP(X2383,'Tablas de calculos'!$AZ$4:$BE$11,5,FALSE),"")</f>
        <v/>
      </c>
      <c r="Z2383" s="208" t="str">
        <f>IFERROR(VLOOKUP(X2383,'Tablas de calculos'!$AZ$4:$BE$11,6,FALSE),"")</f>
        <v/>
      </c>
    </row>
    <row r="2384" spans="1:26" ht="120" x14ac:dyDescent="0.25">
      <c r="A2384" s="232" t="s">
        <v>109</v>
      </c>
      <c r="B2384" s="61">
        <v>52</v>
      </c>
      <c r="C2384" s="429" t="str">
        <f>+VLOOKUP(Tabla9[[#This Row],[Cod. Riesgo]],Tabla_Riesgos[[Número]:[Tipo de Riesgo]],6,FALSE)</f>
        <v>Operativo</v>
      </c>
      <c r="D2384" s="119" t="s">
        <v>55</v>
      </c>
      <c r="E2384" s="120" t="s">
        <v>56</v>
      </c>
      <c r="F2384" s="121"/>
      <c r="G2384" s="125" t="s">
        <v>287</v>
      </c>
      <c r="H2384" s="472"/>
      <c r="I2384" s="207"/>
      <c r="J2384" s="207"/>
      <c r="K2384" s="207"/>
      <c r="L2384" s="207"/>
      <c r="M2384" s="207"/>
      <c r="N2384" s="207"/>
      <c r="O2384" s="123"/>
      <c r="P2384" s="123">
        <f t="shared" si="152"/>
        <v>0</v>
      </c>
      <c r="Q2384" s="208" t="str">
        <f t="shared" si="153"/>
        <v>Debil</v>
      </c>
      <c r="R2384" s="224" t="s">
        <v>516</v>
      </c>
      <c r="S2384" s="224" t="str">
        <f t="shared" si="154"/>
        <v>DebilFuerte</v>
      </c>
      <c r="T2384" s="224">
        <f>IFERROR(VLOOKUP(S2384,'Tablas de calculos'!$AU$16:$AV$24,2,FALSE),"")</f>
        <v>7</v>
      </c>
      <c r="U2384" s="208" t="str">
        <f>IFERROR(VLOOKUP(T2384,'Tablas de calculos'!$AV$16:$AY$24,4),"")</f>
        <v>Débil</v>
      </c>
      <c r="V2384" s="207" t="s">
        <v>576</v>
      </c>
      <c r="W2384" s="123" t="s">
        <v>578</v>
      </c>
      <c r="X2384" s="123" t="str">
        <f t="shared" si="155"/>
        <v>DébilNo disminuyeDirectamente</v>
      </c>
      <c r="Y2384" s="208" t="str">
        <f>IFERROR(VLOOKUP(X2384,'Tablas de calculos'!$AZ$4:$BE$11,5,FALSE),"")</f>
        <v/>
      </c>
      <c r="Z2384" s="208" t="str">
        <f>IFERROR(VLOOKUP(X2384,'Tablas de calculos'!$AZ$4:$BE$11,6,FALSE),"")</f>
        <v/>
      </c>
    </row>
    <row r="2385" spans="1:26" ht="105" x14ac:dyDescent="0.25">
      <c r="A2385" s="232" t="s">
        <v>109</v>
      </c>
      <c r="B2385" s="61">
        <v>53</v>
      </c>
      <c r="C2385" s="429" t="str">
        <f>+VLOOKUP(Tabla9[[#This Row],[Cod. Riesgo]],Tabla_Riesgos[[Número]:[Tipo de Riesgo]],6,FALSE)</f>
        <v>Seguridad de la Información</v>
      </c>
      <c r="D2385" s="119" t="s">
        <v>57</v>
      </c>
      <c r="E2385" s="120" t="s">
        <v>58</v>
      </c>
      <c r="F2385" s="121"/>
      <c r="G2385" s="125" t="s">
        <v>288</v>
      </c>
      <c r="H2385" s="472"/>
      <c r="I2385" s="207"/>
      <c r="J2385" s="207"/>
      <c r="K2385" s="207"/>
      <c r="L2385" s="207"/>
      <c r="M2385" s="207"/>
      <c r="N2385" s="207"/>
      <c r="O2385" s="123"/>
      <c r="P2385" s="123">
        <f t="shared" si="152"/>
        <v>0</v>
      </c>
      <c r="Q2385" s="208" t="str">
        <f t="shared" si="153"/>
        <v>Debil</v>
      </c>
      <c r="R2385" s="224" t="s">
        <v>516</v>
      </c>
      <c r="S2385" s="224" t="str">
        <f t="shared" si="154"/>
        <v>DebilFuerte</v>
      </c>
      <c r="T2385" s="224">
        <f>IFERROR(VLOOKUP(S2385,'Tablas de calculos'!$AU$16:$AV$24,2,FALSE),"")</f>
        <v>7</v>
      </c>
      <c r="U2385" s="208" t="str">
        <f>IFERROR(VLOOKUP(T2385,'Tablas de calculos'!$AV$16:$AY$24,4),"")</f>
        <v>Débil</v>
      </c>
      <c r="V2385" s="207" t="s">
        <v>576</v>
      </c>
      <c r="W2385" s="123" t="s">
        <v>578</v>
      </c>
      <c r="X2385" s="123" t="str">
        <f t="shared" si="155"/>
        <v>DébilNo disminuyeDirectamente</v>
      </c>
      <c r="Y2385" s="208" t="str">
        <f>IFERROR(VLOOKUP(X2385,'Tablas de calculos'!$AZ$4:$BE$11,5,FALSE),"")</f>
        <v/>
      </c>
      <c r="Z2385" s="208" t="str">
        <f>IFERROR(VLOOKUP(X2385,'Tablas de calculos'!$AZ$4:$BE$11,6,FALSE),"")</f>
        <v/>
      </c>
    </row>
    <row r="2386" spans="1:26" ht="165" x14ac:dyDescent="0.25">
      <c r="A2386" s="232" t="s">
        <v>109</v>
      </c>
      <c r="B2386" s="61">
        <v>54</v>
      </c>
      <c r="C2386" s="429" t="str">
        <f>+VLOOKUP(Tabla9[[#This Row],[Cod. Riesgo]],Tabla_Riesgos[[Número]:[Tipo de Riesgo]],6,FALSE)</f>
        <v>Operativo</v>
      </c>
      <c r="D2386" s="119" t="s">
        <v>57</v>
      </c>
      <c r="E2386" s="120" t="s">
        <v>59</v>
      </c>
      <c r="F2386" s="121"/>
      <c r="G2386" s="125" t="s">
        <v>289</v>
      </c>
      <c r="H2386" s="472"/>
      <c r="I2386" s="207"/>
      <c r="J2386" s="207"/>
      <c r="K2386" s="207"/>
      <c r="L2386" s="207"/>
      <c r="M2386" s="207"/>
      <c r="N2386" s="207"/>
      <c r="O2386" s="123"/>
      <c r="P2386" s="123">
        <f t="shared" si="152"/>
        <v>0</v>
      </c>
      <c r="Q2386" s="208" t="str">
        <f t="shared" si="153"/>
        <v>Debil</v>
      </c>
      <c r="R2386" s="224" t="s">
        <v>516</v>
      </c>
      <c r="S2386" s="224" t="str">
        <f t="shared" si="154"/>
        <v>DebilFuerte</v>
      </c>
      <c r="T2386" s="224">
        <f>IFERROR(VLOOKUP(S2386,'Tablas de calculos'!$AU$16:$AV$24,2,FALSE),"")</f>
        <v>7</v>
      </c>
      <c r="U2386" s="208" t="str">
        <f>IFERROR(VLOOKUP(T2386,'Tablas de calculos'!$AV$16:$AY$24,4),"")</f>
        <v>Débil</v>
      </c>
      <c r="V2386" s="207" t="s">
        <v>576</v>
      </c>
      <c r="W2386" s="123" t="s">
        <v>578</v>
      </c>
      <c r="X2386" s="123" t="str">
        <f t="shared" si="155"/>
        <v>DébilNo disminuyeDirectamente</v>
      </c>
      <c r="Y2386" s="208" t="str">
        <f>IFERROR(VLOOKUP(X2386,'Tablas de calculos'!$AZ$4:$BE$11,5,FALSE),"")</f>
        <v/>
      </c>
      <c r="Z2386" s="208" t="str">
        <f>IFERROR(VLOOKUP(X2386,'Tablas de calculos'!$AZ$4:$BE$11,6,FALSE),"")</f>
        <v/>
      </c>
    </row>
    <row r="2387" spans="1:26" ht="120" x14ac:dyDescent="0.25">
      <c r="A2387" s="232" t="s">
        <v>109</v>
      </c>
      <c r="B2387" s="61">
        <v>54</v>
      </c>
      <c r="C2387" s="429" t="str">
        <f>+VLOOKUP(Tabla9[[#This Row],[Cod. Riesgo]],Tabla_Riesgos[[Número]:[Tipo de Riesgo]],6,FALSE)</f>
        <v>Operativo</v>
      </c>
      <c r="D2387" s="119" t="s">
        <v>57</v>
      </c>
      <c r="E2387" s="120" t="s">
        <v>59</v>
      </c>
      <c r="F2387" s="121"/>
      <c r="G2387" s="125" t="s">
        <v>290</v>
      </c>
      <c r="H2387" s="472"/>
      <c r="I2387" s="207"/>
      <c r="J2387" s="207"/>
      <c r="K2387" s="207"/>
      <c r="L2387" s="207"/>
      <c r="M2387" s="207"/>
      <c r="N2387" s="207"/>
      <c r="O2387" s="123"/>
      <c r="P2387" s="123">
        <f t="shared" si="152"/>
        <v>0</v>
      </c>
      <c r="Q2387" s="208" t="str">
        <f t="shared" si="153"/>
        <v>Debil</v>
      </c>
      <c r="R2387" s="224" t="s">
        <v>516</v>
      </c>
      <c r="S2387" s="224" t="str">
        <f t="shared" si="154"/>
        <v>DebilFuerte</v>
      </c>
      <c r="T2387" s="224">
        <f>IFERROR(VLOOKUP(S2387,'Tablas de calculos'!$AU$16:$AV$24,2,FALSE),"")</f>
        <v>7</v>
      </c>
      <c r="U2387" s="208" t="str">
        <f>IFERROR(VLOOKUP(T2387,'Tablas de calculos'!$AV$16:$AY$24,4),"")</f>
        <v>Débil</v>
      </c>
      <c r="V2387" s="207" t="s">
        <v>576</v>
      </c>
      <c r="W2387" s="123" t="s">
        <v>578</v>
      </c>
      <c r="X2387" s="123" t="str">
        <f t="shared" si="155"/>
        <v>DébilNo disminuyeDirectamente</v>
      </c>
      <c r="Y2387" s="208" t="str">
        <f>IFERROR(VLOOKUP(X2387,'Tablas de calculos'!$AZ$4:$BE$11,5,FALSE),"")</f>
        <v/>
      </c>
      <c r="Z2387" s="208" t="str">
        <f>IFERROR(VLOOKUP(X2387,'Tablas de calculos'!$AZ$4:$BE$11,6,FALSE),"")</f>
        <v/>
      </c>
    </row>
    <row r="2388" spans="1:26" ht="75" x14ac:dyDescent="0.25">
      <c r="A2388" s="232" t="s">
        <v>109</v>
      </c>
      <c r="B2388" s="61">
        <v>55</v>
      </c>
      <c r="C2388" s="429" t="str">
        <f>+VLOOKUP(Tabla9[[#This Row],[Cod. Riesgo]],Tabla_Riesgos[[Número]:[Tipo de Riesgo]],6,FALSE)</f>
        <v>Operativo</v>
      </c>
      <c r="D2388" s="119" t="s">
        <v>60</v>
      </c>
      <c r="E2388" s="120" t="s">
        <v>61</v>
      </c>
      <c r="F2388" s="121"/>
      <c r="G2388" s="125" t="s">
        <v>291</v>
      </c>
      <c r="H2388" s="472"/>
      <c r="I2388" s="207"/>
      <c r="J2388" s="207"/>
      <c r="K2388" s="207"/>
      <c r="L2388" s="207"/>
      <c r="M2388" s="207"/>
      <c r="N2388" s="207"/>
      <c r="O2388" s="123"/>
      <c r="P2388" s="123">
        <f t="shared" si="152"/>
        <v>0</v>
      </c>
      <c r="Q2388" s="208" t="str">
        <f t="shared" si="153"/>
        <v>Debil</v>
      </c>
      <c r="R2388" s="224" t="s">
        <v>516</v>
      </c>
      <c r="S2388" s="224" t="str">
        <f t="shared" si="154"/>
        <v>DebilFuerte</v>
      </c>
      <c r="T2388" s="224">
        <f>IFERROR(VLOOKUP(S2388,'Tablas de calculos'!$AU$16:$AV$24,2,FALSE),"")</f>
        <v>7</v>
      </c>
      <c r="U2388" s="208" t="str">
        <f>IFERROR(VLOOKUP(T2388,'Tablas de calculos'!$AV$16:$AY$24,4),"")</f>
        <v>Débil</v>
      </c>
      <c r="V2388" s="207" t="s">
        <v>576</v>
      </c>
      <c r="W2388" s="123" t="s">
        <v>578</v>
      </c>
      <c r="X2388" s="123" t="str">
        <f t="shared" si="155"/>
        <v>DébilNo disminuyeDirectamente</v>
      </c>
      <c r="Y2388" s="208" t="str">
        <f>IFERROR(VLOOKUP(X2388,'Tablas de calculos'!$AZ$4:$BE$11,5,FALSE),"")</f>
        <v/>
      </c>
      <c r="Z2388" s="208" t="str">
        <f>IFERROR(VLOOKUP(X2388,'Tablas de calculos'!$AZ$4:$BE$11,6,FALSE),"")</f>
        <v/>
      </c>
    </row>
    <row r="2389" spans="1:26" ht="90" x14ac:dyDescent="0.25">
      <c r="A2389" s="232" t="s">
        <v>109</v>
      </c>
      <c r="B2389" s="61">
        <v>56</v>
      </c>
      <c r="C2389" s="429" t="str">
        <f>+VLOOKUP(Tabla9[[#This Row],[Cod. Riesgo]],Tabla_Riesgos[[Número]:[Tipo de Riesgo]],6,FALSE)</f>
        <v>Operativo</v>
      </c>
      <c r="D2389" s="119" t="s">
        <v>60</v>
      </c>
      <c r="E2389" s="120" t="s">
        <v>64</v>
      </c>
      <c r="F2389" s="121"/>
      <c r="G2389" s="125" t="s">
        <v>292</v>
      </c>
      <c r="H2389" s="472"/>
      <c r="I2389" s="207"/>
      <c r="J2389" s="207"/>
      <c r="K2389" s="207"/>
      <c r="L2389" s="207"/>
      <c r="M2389" s="207"/>
      <c r="N2389" s="207"/>
      <c r="O2389" s="123"/>
      <c r="P2389" s="123">
        <f t="shared" si="152"/>
        <v>0</v>
      </c>
      <c r="Q2389" s="208" t="str">
        <f t="shared" si="153"/>
        <v>Debil</v>
      </c>
      <c r="R2389" s="224" t="s">
        <v>516</v>
      </c>
      <c r="S2389" s="224" t="str">
        <f t="shared" si="154"/>
        <v>DebilFuerte</v>
      </c>
      <c r="T2389" s="224">
        <f>IFERROR(VLOOKUP(S2389,'Tablas de calculos'!$AU$16:$AV$24,2,FALSE),"")</f>
        <v>7</v>
      </c>
      <c r="U2389" s="208" t="str">
        <f>IFERROR(VLOOKUP(T2389,'Tablas de calculos'!$AV$16:$AY$24,4),"")</f>
        <v>Débil</v>
      </c>
      <c r="V2389" s="207" t="s">
        <v>576</v>
      </c>
      <c r="W2389" s="123" t="s">
        <v>578</v>
      </c>
      <c r="X2389" s="123" t="str">
        <f t="shared" si="155"/>
        <v>DébilNo disminuyeDirectamente</v>
      </c>
      <c r="Y2389" s="208" t="str">
        <f>IFERROR(VLOOKUP(X2389,'Tablas de calculos'!$AZ$4:$BE$11,5,FALSE),"")</f>
        <v/>
      </c>
      <c r="Z2389" s="208" t="str">
        <f>IFERROR(VLOOKUP(X2389,'Tablas de calculos'!$AZ$4:$BE$11,6,FALSE),"")</f>
        <v/>
      </c>
    </row>
    <row r="2390" spans="1:26" ht="105" x14ac:dyDescent="0.25">
      <c r="A2390" s="232" t="s">
        <v>109</v>
      </c>
      <c r="B2390" s="61">
        <v>57</v>
      </c>
      <c r="C2390" s="429" t="str">
        <f>+VLOOKUP(Tabla9[[#This Row],[Cod. Riesgo]],Tabla_Riesgos[[Número]:[Tipo de Riesgo]],6,FALSE)</f>
        <v>Operativo</v>
      </c>
      <c r="D2390" s="119" t="s">
        <v>66</v>
      </c>
      <c r="E2390" s="120" t="s">
        <v>67</v>
      </c>
      <c r="F2390" s="121"/>
      <c r="G2390" s="125" t="s">
        <v>293</v>
      </c>
      <c r="H2390" s="472"/>
      <c r="I2390" s="207"/>
      <c r="J2390" s="207"/>
      <c r="K2390" s="207"/>
      <c r="L2390" s="207"/>
      <c r="M2390" s="207"/>
      <c r="N2390" s="207"/>
      <c r="O2390" s="123"/>
      <c r="P2390" s="123">
        <f t="shared" si="152"/>
        <v>0</v>
      </c>
      <c r="Q2390" s="208" t="str">
        <f t="shared" si="153"/>
        <v>Debil</v>
      </c>
      <c r="R2390" s="224" t="s">
        <v>516</v>
      </c>
      <c r="S2390" s="224" t="str">
        <f t="shared" si="154"/>
        <v>DebilFuerte</v>
      </c>
      <c r="T2390" s="224">
        <f>IFERROR(VLOOKUP(S2390,'Tablas de calculos'!$AU$16:$AV$24,2,FALSE),"")</f>
        <v>7</v>
      </c>
      <c r="U2390" s="208" t="str">
        <f>IFERROR(VLOOKUP(T2390,'Tablas de calculos'!$AV$16:$AY$24,4),"")</f>
        <v>Débil</v>
      </c>
      <c r="V2390" s="207" t="s">
        <v>576</v>
      </c>
      <c r="W2390" s="123" t="s">
        <v>578</v>
      </c>
      <c r="X2390" s="123" t="str">
        <f t="shared" si="155"/>
        <v>DébilNo disminuyeDirectamente</v>
      </c>
      <c r="Y2390" s="208" t="str">
        <f>IFERROR(VLOOKUP(X2390,'Tablas de calculos'!$AZ$4:$BE$11,5,FALSE),"")</f>
        <v/>
      </c>
      <c r="Z2390" s="208" t="str">
        <f>IFERROR(VLOOKUP(X2390,'Tablas de calculos'!$AZ$4:$BE$11,6,FALSE),"")</f>
        <v/>
      </c>
    </row>
    <row r="2391" spans="1:26" ht="75" x14ac:dyDescent="0.25">
      <c r="A2391" s="232" t="s">
        <v>109</v>
      </c>
      <c r="B2391" s="61">
        <v>57</v>
      </c>
      <c r="C2391" s="429" t="str">
        <f>+VLOOKUP(Tabla9[[#This Row],[Cod. Riesgo]],Tabla_Riesgos[[Número]:[Tipo de Riesgo]],6,FALSE)</f>
        <v>Operativo</v>
      </c>
      <c r="D2391" s="119" t="s">
        <v>66</v>
      </c>
      <c r="E2391" s="120" t="s">
        <v>67</v>
      </c>
      <c r="F2391" s="121"/>
      <c r="G2391" s="125" t="s">
        <v>294</v>
      </c>
      <c r="H2391" s="472"/>
      <c r="I2391" s="207"/>
      <c r="J2391" s="207"/>
      <c r="K2391" s="207"/>
      <c r="L2391" s="207"/>
      <c r="M2391" s="207"/>
      <c r="N2391" s="207"/>
      <c r="O2391" s="123"/>
      <c r="P2391" s="123">
        <f t="shared" si="152"/>
        <v>0</v>
      </c>
      <c r="Q2391" s="208" t="str">
        <f t="shared" si="153"/>
        <v>Debil</v>
      </c>
      <c r="R2391" s="224" t="s">
        <v>516</v>
      </c>
      <c r="S2391" s="224" t="str">
        <f t="shared" si="154"/>
        <v>DebilFuerte</v>
      </c>
      <c r="T2391" s="224">
        <f>IFERROR(VLOOKUP(S2391,'Tablas de calculos'!$AU$16:$AV$24,2,FALSE),"")</f>
        <v>7</v>
      </c>
      <c r="U2391" s="208" t="str">
        <f>IFERROR(VLOOKUP(T2391,'Tablas de calculos'!$AV$16:$AY$24,4),"")</f>
        <v>Débil</v>
      </c>
      <c r="V2391" s="207" t="s">
        <v>576</v>
      </c>
      <c r="W2391" s="123" t="s">
        <v>578</v>
      </c>
      <c r="X2391" s="123" t="str">
        <f t="shared" si="155"/>
        <v>DébilNo disminuyeDirectamente</v>
      </c>
      <c r="Y2391" s="208" t="str">
        <f>IFERROR(VLOOKUP(X2391,'Tablas de calculos'!$AZ$4:$BE$11,5,FALSE),"")</f>
        <v/>
      </c>
      <c r="Z2391" s="208" t="str">
        <f>IFERROR(VLOOKUP(X2391,'Tablas de calculos'!$AZ$4:$BE$11,6,FALSE),"")</f>
        <v/>
      </c>
    </row>
    <row r="2392" spans="1:26" ht="45" x14ac:dyDescent="0.25">
      <c r="A2392" s="232" t="s">
        <v>109</v>
      </c>
      <c r="B2392" s="61">
        <v>57</v>
      </c>
      <c r="C2392" s="429" t="str">
        <f>+VLOOKUP(Tabla9[[#This Row],[Cod. Riesgo]],Tabla_Riesgos[[Número]:[Tipo de Riesgo]],6,FALSE)</f>
        <v>Operativo</v>
      </c>
      <c r="D2392" s="119" t="s">
        <v>66</v>
      </c>
      <c r="E2392" s="120" t="s">
        <v>67</v>
      </c>
      <c r="F2392" s="121"/>
      <c r="G2392" s="125" t="s">
        <v>295</v>
      </c>
      <c r="H2392" s="472"/>
      <c r="I2392" s="207"/>
      <c r="J2392" s="207"/>
      <c r="K2392" s="207"/>
      <c r="L2392" s="207"/>
      <c r="M2392" s="207"/>
      <c r="N2392" s="207"/>
      <c r="O2392" s="123"/>
      <c r="P2392" s="123">
        <f t="shared" si="152"/>
        <v>0</v>
      </c>
      <c r="Q2392" s="208" t="str">
        <f t="shared" si="153"/>
        <v>Debil</v>
      </c>
      <c r="R2392" s="224" t="s">
        <v>516</v>
      </c>
      <c r="S2392" s="224" t="str">
        <f t="shared" si="154"/>
        <v>DebilFuerte</v>
      </c>
      <c r="T2392" s="224">
        <f>IFERROR(VLOOKUP(S2392,'Tablas de calculos'!$AU$16:$AV$24,2,FALSE),"")</f>
        <v>7</v>
      </c>
      <c r="U2392" s="208" t="str">
        <f>IFERROR(VLOOKUP(T2392,'Tablas de calculos'!$AV$16:$AY$24,4),"")</f>
        <v>Débil</v>
      </c>
      <c r="V2392" s="207" t="s">
        <v>576</v>
      </c>
      <c r="W2392" s="123" t="s">
        <v>578</v>
      </c>
      <c r="X2392" s="123" t="str">
        <f t="shared" si="155"/>
        <v>DébilNo disminuyeDirectamente</v>
      </c>
      <c r="Y2392" s="208" t="str">
        <f>IFERROR(VLOOKUP(X2392,'Tablas de calculos'!$AZ$4:$BE$11,5,FALSE),"")</f>
        <v/>
      </c>
      <c r="Z2392" s="208" t="str">
        <f>IFERROR(VLOOKUP(X2392,'Tablas de calculos'!$AZ$4:$BE$11,6,FALSE),"")</f>
        <v/>
      </c>
    </row>
    <row r="2393" spans="1:26" ht="105" x14ac:dyDescent="0.25">
      <c r="A2393" s="232" t="s">
        <v>109</v>
      </c>
      <c r="B2393" s="61">
        <v>58</v>
      </c>
      <c r="C2393" s="429" t="str">
        <f>+VLOOKUP(Tabla9[[#This Row],[Cod. Riesgo]],Tabla_Riesgos[[Número]:[Tipo de Riesgo]],6,FALSE)</f>
        <v>Operativo</v>
      </c>
      <c r="D2393" s="119" t="s">
        <v>66</v>
      </c>
      <c r="E2393" s="120" t="s">
        <v>68</v>
      </c>
      <c r="F2393" s="121"/>
      <c r="G2393" s="125" t="s">
        <v>296</v>
      </c>
      <c r="H2393" s="472"/>
      <c r="I2393" s="207"/>
      <c r="J2393" s="207"/>
      <c r="K2393" s="207"/>
      <c r="L2393" s="207"/>
      <c r="M2393" s="207"/>
      <c r="N2393" s="207"/>
      <c r="O2393" s="123"/>
      <c r="P2393" s="123">
        <f t="shared" si="152"/>
        <v>0</v>
      </c>
      <c r="Q2393" s="208" t="str">
        <f t="shared" si="153"/>
        <v>Debil</v>
      </c>
      <c r="R2393" s="224" t="s">
        <v>516</v>
      </c>
      <c r="S2393" s="224" t="str">
        <f t="shared" si="154"/>
        <v>DebilFuerte</v>
      </c>
      <c r="T2393" s="224">
        <f>IFERROR(VLOOKUP(S2393,'Tablas de calculos'!$AU$16:$AV$24,2,FALSE),"")</f>
        <v>7</v>
      </c>
      <c r="U2393" s="208" t="str">
        <f>IFERROR(VLOOKUP(T2393,'Tablas de calculos'!$AV$16:$AY$24,4),"")</f>
        <v>Débil</v>
      </c>
      <c r="V2393" s="207" t="s">
        <v>576</v>
      </c>
      <c r="W2393" s="123" t="s">
        <v>578</v>
      </c>
      <c r="X2393" s="123" t="str">
        <f t="shared" si="155"/>
        <v>DébilNo disminuyeDirectamente</v>
      </c>
      <c r="Y2393" s="208" t="str">
        <f>IFERROR(VLOOKUP(X2393,'Tablas de calculos'!$AZ$4:$BE$11,5,FALSE),"")</f>
        <v/>
      </c>
      <c r="Z2393" s="208" t="str">
        <f>IFERROR(VLOOKUP(X2393,'Tablas de calculos'!$AZ$4:$BE$11,6,FALSE),"")</f>
        <v/>
      </c>
    </row>
    <row r="2394" spans="1:26" ht="75" x14ac:dyDescent="0.25">
      <c r="A2394" s="232" t="s">
        <v>109</v>
      </c>
      <c r="B2394" s="61">
        <v>59</v>
      </c>
      <c r="C2394" s="429" t="str">
        <f>+VLOOKUP(Tabla9[[#This Row],[Cod. Riesgo]],Tabla_Riesgos[[Número]:[Tipo de Riesgo]],6,FALSE)</f>
        <v>Operativo</v>
      </c>
      <c r="D2394" s="119" t="s">
        <v>66</v>
      </c>
      <c r="E2394" s="120" t="s">
        <v>71</v>
      </c>
      <c r="F2394" s="121"/>
      <c r="G2394" s="125" t="s">
        <v>297</v>
      </c>
      <c r="H2394" s="472"/>
      <c r="I2394" s="207"/>
      <c r="J2394" s="207"/>
      <c r="K2394" s="207"/>
      <c r="L2394" s="207"/>
      <c r="M2394" s="207"/>
      <c r="N2394" s="207"/>
      <c r="O2394" s="123"/>
      <c r="P2394" s="123">
        <f t="shared" si="152"/>
        <v>0</v>
      </c>
      <c r="Q2394" s="208" t="str">
        <f t="shared" si="153"/>
        <v>Debil</v>
      </c>
      <c r="R2394" s="224" t="s">
        <v>516</v>
      </c>
      <c r="S2394" s="224" t="str">
        <f t="shared" si="154"/>
        <v>DebilFuerte</v>
      </c>
      <c r="T2394" s="224">
        <f>IFERROR(VLOOKUP(S2394,'Tablas de calculos'!$AU$16:$AV$24,2,FALSE),"")</f>
        <v>7</v>
      </c>
      <c r="U2394" s="208" t="str">
        <f>IFERROR(VLOOKUP(T2394,'Tablas de calculos'!$AV$16:$AY$24,4),"")</f>
        <v>Débil</v>
      </c>
      <c r="V2394" s="207" t="s">
        <v>576</v>
      </c>
      <c r="W2394" s="123" t="s">
        <v>578</v>
      </c>
      <c r="X2394" s="123" t="str">
        <f t="shared" si="155"/>
        <v>DébilNo disminuyeDirectamente</v>
      </c>
      <c r="Y2394" s="208" t="str">
        <f>IFERROR(VLOOKUP(X2394,'Tablas de calculos'!$AZ$4:$BE$11,5,FALSE),"")</f>
        <v/>
      </c>
      <c r="Z2394" s="208" t="str">
        <f>IFERROR(VLOOKUP(X2394,'Tablas de calculos'!$AZ$4:$BE$11,6,FALSE),"")</f>
        <v/>
      </c>
    </row>
    <row r="2395" spans="1:26" ht="45" x14ac:dyDescent="0.25">
      <c r="A2395" s="232" t="s">
        <v>109</v>
      </c>
      <c r="B2395" s="61">
        <v>59</v>
      </c>
      <c r="C2395" s="429" t="str">
        <f>+VLOOKUP(Tabla9[[#This Row],[Cod. Riesgo]],Tabla_Riesgos[[Número]:[Tipo de Riesgo]],6,FALSE)</f>
        <v>Operativo</v>
      </c>
      <c r="D2395" s="119" t="s">
        <v>66</v>
      </c>
      <c r="E2395" s="120" t="s">
        <v>71</v>
      </c>
      <c r="F2395" s="121"/>
      <c r="G2395" s="125" t="s">
        <v>298</v>
      </c>
      <c r="H2395" s="472"/>
      <c r="I2395" s="207"/>
      <c r="J2395" s="207"/>
      <c r="K2395" s="207"/>
      <c r="L2395" s="207"/>
      <c r="M2395" s="207"/>
      <c r="N2395" s="207"/>
      <c r="O2395" s="123"/>
      <c r="P2395" s="123">
        <f t="shared" si="152"/>
        <v>0</v>
      </c>
      <c r="Q2395" s="208" t="str">
        <f t="shared" si="153"/>
        <v>Debil</v>
      </c>
      <c r="R2395" s="224" t="s">
        <v>516</v>
      </c>
      <c r="S2395" s="224" t="str">
        <f t="shared" si="154"/>
        <v>DebilFuerte</v>
      </c>
      <c r="T2395" s="224">
        <f>IFERROR(VLOOKUP(S2395,'Tablas de calculos'!$AU$16:$AV$24,2,FALSE),"")</f>
        <v>7</v>
      </c>
      <c r="U2395" s="208" t="str">
        <f>IFERROR(VLOOKUP(T2395,'Tablas de calculos'!$AV$16:$AY$24,4),"")</f>
        <v>Débil</v>
      </c>
      <c r="V2395" s="207" t="s">
        <v>576</v>
      </c>
      <c r="W2395" s="123" t="s">
        <v>578</v>
      </c>
      <c r="X2395" s="123" t="str">
        <f t="shared" si="155"/>
        <v>DébilNo disminuyeDirectamente</v>
      </c>
      <c r="Y2395" s="208" t="str">
        <f>IFERROR(VLOOKUP(X2395,'Tablas de calculos'!$AZ$4:$BE$11,5,FALSE),"")</f>
        <v/>
      </c>
      <c r="Z2395" s="208" t="str">
        <f>IFERROR(VLOOKUP(X2395,'Tablas de calculos'!$AZ$4:$BE$11,6,FALSE),"")</f>
        <v/>
      </c>
    </row>
    <row r="2396" spans="1:26" ht="105" x14ac:dyDescent="0.25">
      <c r="A2396" s="232" t="s">
        <v>109</v>
      </c>
      <c r="B2396" s="61">
        <v>59</v>
      </c>
      <c r="C2396" s="429" t="str">
        <f>+VLOOKUP(Tabla9[[#This Row],[Cod. Riesgo]],Tabla_Riesgos[[Número]:[Tipo de Riesgo]],6,FALSE)</f>
        <v>Operativo</v>
      </c>
      <c r="D2396" s="119" t="s">
        <v>66</v>
      </c>
      <c r="E2396" s="120" t="s">
        <v>71</v>
      </c>
      <c r="F2396" s="121"/>
      <c r="G2396" s="125" t="s">
        <v>299</v>
      </c>
      <c r="H2396" s="472"/>
      <c r="I2396" s="207"/>
      <c r="J2396" s="207"/>
      <c r="K2396" s="207"/>
      <c r="L2396" s="207"/>
      <c r="M2396" s="207"/>
      <c r="N2396" s="207"/>
      <c r="O2396" s="123"/>
      <c r="P2396" s="123">
        <f t="shared" si="152"/>
        <v>0</v>
      </c>
      <c r="Q2396" s="208" t="str">
        <f t="shared" si="153"/>
        <v>Debil</v>
      </c>
      <c r="R2396" s="224" t="s">
        <v>516</v>
      </c>
      <c r="S2396" s="224" t="str">
        <f t="shared" si="154"/>
        <v>DebilFuerte</v>
      </c>
      <c r="T2396" s="224">
        <f>IFERROR(VLOOKUP(S2396,'Tablas de calculos'!$AU$16:$AV$24,2,FALSE),"")</f>
        <v>7</v>
      </c>
      <c r="U2396" s="208" t="str">
        <f>IFERROR(VLOOKUP(T2396,'Tablas de calculos'!$AV$16:$AY$24,4),"")</f>
        <v>Débil</v>
      </c>
      <c r="V2396" s="207" t="s">
        <v>576</v>
      </c>
      <c r="W2396" s="123" t="s">
        <v>578</v>
      </c>
      <c r="X2396" s="123" t="str">
        <f t="shared" si="155"/>
        <v>DébilNo disminuyeDirectamente</v>
      </c>
      <c r="Y2396" s="208" t="str">
        <f>IFERROR(VLOOKUP(X2396,'Tablas de calculos'!$AZ$4:$BE$11,5,FALSE),"")</f>
        <v/>
      </c>
      <c r="Z2396" s="208" t="str">
        <f>IFERROR(VLOOKUP(X2396,'Tablas de calculos'!$AZ$4:$BE$11,6,FALSE),"")</f>
        <v/>
      </c>
    </row>
    <row r="2397" spans="1:26" ht="45" x14ac:dyDescent="0.25">
      <c r="A2397" s="232" t="s">
        <v>109</v>
      </c>
      <c r="B2397" s="61">
        <v>60</v>
      </c>
      <c r="C2397" s="429" t="str">
        <f>+VLOOKUP(Tabla9[[#This Row],[Cod. Riesgo]],Tabla_Riesgos[[Número]:[Tipo de Riesgo]],6,FALSE)</f>
        <v>Operativo</v>
      </c>
      <c r="D2397" s="119" t="s">
        <v>66</v>
      </c>
      <c r="E2397" s="120" t="s">
        <v>72</v>
      </c>
      <c r="F2397" s="121"/>
      <c r="G2397" s="125" t="s">
        <v>300</v>
      </c>
      <c r="H2397" s="472"/>
      <c r="I2397" s="207"/>
      <c r="J2397" s="207"/>
      <c r="K2397" s="207"/>
      <c r="L2397" s="207"/>
      <c r="M2397" s="207"/>
      <c r="N2397" s="207"/>
      <c r="O2397" s="123"/>
      <c r="P2397" s="123">
        <f t="shared" si="152"/>
        <v>0</v>
      </c>
      <c r="Q2397" s="208" t="str">
        <f t="shared" si="153"/>
        <v>Debil</v>
      </c>
      <c r="R2397" s="224" t="s">
        <v>516</v>
      </c>
      <c r="S2397" s="224" t="str">
        <f t="shared" si="154"/>
        <v>DebilFuerte</v>
      </c>
      <c r="T2397" s="224">
        <f>IFERROR(VLOOKUP(S2397,'Tablas de calculos'!$AU$16:$AV$24,2,FALSE),"")</f>
        <v>7</v>
      </c>
      <c r="U2397" s="208" t="str">
        <f>IFERROR(VLOOKUP(T2397,'Tablas de calculos'!$AV$16:$AY$24,4),"")</f>
        <v>Débil</v>
      </c>
      <c r="V2397" s="207" t="s">
        <v>576</v>
      </c>
      <c r="W2397" s="123" t="s">
        <v>578</v>
      </c>
      <c r="X2397" s="123" t="str">
        <f t="shared" si="155"/>
        <v>DébilNo disminuyeDirectamente</v>
      </c>
      <c r="Y2397" s="208" t="str">
        <f>IFERROR(VLOOKUP(X2397,'Tablas de calculos'!$AZ$4:$BE$11,5,FALSE),"")</f>
        <v/>
      </c>
      <c r="Z2397" s="208" t="str">
        <f>IFERROR(VLOOKUP(X2397,'Tablas de calculos'!$AZ$4:$BE$11,6,FALSE),"")</f>
        <v/>
      </c>
    </row>
    <row r="2398" spans="1:26" ht="60" x14ac:dyDescent="0.25">
      <c r="A2398" s="232" t="s">
        <v>109</v>
      </c>
      <c r="B2398" s="61">
        <v>61</v>
      </c>
      <c r="C2398" s="429" t="str">
        <f>+VLOOKUP(Tabla9[[#This Row],[Cod. Riesgo]],Tabla_Riesgos[[Número]:[Tipo de Riesgo]],6,FALSE)</f>
        <v>Operativo</v>
      </c>
      <c r="D2398" s="119" t="s">
        <v>101</v>
      </c>
      <c r="E2398" s="120" t="s">
        <v>674</v>
      </c>
      <c r="F2398" s="121"/>
      <c r="G2398" s="125" t="s">
        <v>301</v>
      </c>
      <c r="H2398" s="472"/>
      <c r="I2398" s="207"/>
      <c r="J2398" s="207"/>
      <c r="K2398" s="207"/>
      <c r="L2398" s="207"/>
      <c r="M2398" s="207"/>
      <c r="N2398" s="207"/>
      <c r="O2398" s="123"/>
      <c r="P2398" s="123">
        <f t="shared" si="152"/>
        <v>0</v>
      </c>
      <c r="Q2398" s="208" t="str">
        <f t="shared" si="153"/>
        <v>Debil</v>
      </c>
      <c r="R2398" s="224" t="s">
        <v>516</v>
      </c>
      <c r="S2398" s="224" t="str">
        <f t="shared" si="154"/>
        <v>DebilFuerte</v>
      </c>
      <c r="T2398" s="224">
        <f>IFERROR(VLOOKUP(S2398,'Tablas de calculos'!$AU$16:$AV$24,2,FALSE),"")</f>
        <v>7</v>
      </c>
      <c r="U2398" s="208" t="str">
        <f>IFERROR(VLOOKUP(T2398,'Tablas de calculos'!$AV$16:$AY$24,4),"")</f>
        <v>Débil</v>
      </c>
      <c r="V2398" s="207" t="s">
        <v>576</v>
      </c>
      <c r="W2398" s="123" t="s">
        <v>578</v>
      </c>
      <c r="X2398" s="123" t="str">
        <f t="shared" si="155"/>
        <v>DébilNo disminuyeDirectamente</v>
      </c>
      <c r="Y2398" s="208" t="str">
        <f>IFERROR(VLOOKUP(X2398,'Tablas de calculos'!$AZ$4:$BE$11,5,FALSE),"")</f>
        <v/>
      </c>
      <c r="Z2398" s="208" t="str">
        <f>IFERROR(VLOOKUP(X2398,'Tablas de calculos'!$AZ$4:$BE$11,6,FALSE),"")</f>
        <v/>
      </c>
    </row>
    <row r="2399" spans="1:26" ht="105" x14ac:dyDescent="0.25">
      <c r="A2399" s="232" t="s">
        <v>109</v>
      </c>
      <c r="B2399" s="61">
        <v>61</v>
      </c>
      <c r="C2399" s="429" t="str">
        <f>+VLOOKUP(Tabla9[[#This Row],[Cod. Riesgo]],Tabla_Riesgos[[Número]:[Tipo de Riesgo]],6,FALSE)</f>
        <v>Operativo</v>
      </c>
      <c r="D2399" s="119" t="s">
        <v>101</v>
      </c>
      <c r="E2399" s="120" t="s">
        <v>674</v>
      </c>
      <c r="F2399" s="121"/>
      <c r="G2399" s="125" t="s">
        <v>302</v>
      </c>
      <c r="H2399" s="472"/>
      <c r="I2399" s="207"/>
      <c r="J2399" s="207"/>
      <c r="K2399" s="207"/>
      <c r="L2399" s="207"/>
      <c r="M2399" s="207"/>
      <c r="N2399" s="207"/>
      <c r="O2399" s="123"/>
      <c r="P2399" s="123">
        <f t="shared" si="152"/>
        <v>0</v>
      </c>
      <c r="Q2399" s="208" t="str">
        <f t="shared" si="153"/>
        <v>Debil</v>
      </c>
      <c r="R2399" s="224" t="s">
        <v>516</v>
      </c>
      <c r="S2399" s="224" t="str">
        <f t="shared" si="154"/>
        <v>DebilFuerte</v>
      </c>
      <c r="T2399" s="224">
        <f>IFERROR(VLOOKUP(S2399,'Tablas de calculos'!$AU$16:$AV$24,2,FALSE),"")</f>
        <v>7</v>
      </c>
      <c r="U2399" s="208" t="str">
        <f>IFERROR(VLOOKUP(T2399,'Tablas de calculos'!$AV$16:$AY$24,4),"")</f>
        <v>Débil</v>
      </c>
      <c r="V2399" s="207" t="s">
        <v>576</v>
      </c>
      <c r="W2399" s="123" t="s">
        <v>578</v>
      </c>
      <c r="X2399" s="123" t="str">
        <f t="shared" si="155"/>
        <v>DébilNo disminuyeDirectamente</v>
      </c>
      <c r="Y2399" s="208" t="str">
        <f>IFERROR(VLOOKUP(X2399,'Tablas de calculos'!$AZ$4:$BE$11,5,FALSE),"")</f>
        <v/>
      </c>
      <c r="Z2399" s="208" t="str">
        <f>IFERROR(VLOOKUP(X2399,'Tablas de calculos'!$AZ$4:$BE$11,6,FALSE),"")</f>
        <v/>
      </c>
    </row>
    <row r="2400" spans="1:26" ht="75" x14ac:dyDescent="0.25">
      <c r="A2400" s="232" t="s">
        <v>109</v>
      </c>
      <c r="B2400" s="61">
        <v>61</v>
      </c>
      <c r="C2400" s="429" t="str">
        <f>+VLOOKUP(Tabla9[[#This Row],[Cod. Riesgo]],Tabla_Riesgos[[Número]:[Tipo de Riesgo]],6,FALSE)</f>
        <v>Operativo</v>
      </c>
      <c r="D2400" s="119" t="s">
        <v>101</v>
      </c>
      <c r="E2400" s="120" t="s">
        <v>674</v>
      </c>
      <c r="F2400" s="121"/>
      <c r="G2400" s="125" t="s">
        <v>303</v>
      </c>
      <c r="H2400" s="472"/>
      <c r="I2400" s="207"/>
      <c r="J2400" s="207"/>
      <c r="K2400" s="207"/>
      <c r="L2400" s="207"/>
      <c r="M2400" s="207"/>
      <c r="N2400" s="207"/>
      <c r="O2400" s="123"/>
      <c r="P2400" s="123">
        <f t="shared" si="152"/>
        <v>0</v>
      </c>
      <c r="Q2400" s="208" t="str">
        <f t="shared" si="153"/>
        <v>Debil</v>
      </c>
      <c r="R2400" s="224" t="s">
        <v>516</v>
      </c>
      <c r="S2400" s="224" t="str">
        <f t="shared" si="154"/>
        <v>DebilFuerte</v>
      </c>
      <c r="T2400" s="224">
        <f>IFERROR(VLOOKUP(S2400,'Tablas de calculos'!$AU$16:$AV$24,2,FALSE),"")</f>
        <v>7</v>
      </c>
      <c r="U2400" s="208" t="str">
        <f>IFERROR(VLOOKUP(T2400,'Tablas de calculos'!$AV$16:$AY$24,4),"")</f>
        <v>Débil</v>
      </c>
      <c r="V2400" s="207" t="s">
        <v>576</v>
      </c>
      <c r="W2400" s="123" t="s">
        <v>578</v>
      </c>
      <c r="X2400" s="123" t="str">
        <f t="shared" si="155"/>
        <v>DébilNo disminuyeDirectamente</v>
      </c>
      <c r="Y2400" s="208" t="str">
        <f>IFERROR(VLOOKUP(X2400,'Tablas de calculos'!$AZ$4:$BE$11,5,FALSE),"")</f>
        <v/>
      </c>
      <c r="Z2400" s="208" t="str">
        <f>IFERROR(VLOOKUP(X2400,'Tablas de calculos'!$AZ$4:$BE$11,6,FALSE),"")</f>
        <v/>
      </c>
    </row>
    <row r="2401" spans="1:26" ht="30" x14ac:dyDescent="0.25">
      <c r="A2401" s="232" t="s">
        <v>109</v>
      </c>
      <c r="B2401" s="61">
        <v>62</v>
      </c>
      <c r="C2401" s="429" t="str">
        <f>+VLOOKUP(Tabla9[[#This Row],[Cod. Riesgo]],Tabla_Riesgos[[Número]:[Tipo de Riesgo]],6,FALSE)</f>
        <v>Operativo</v>
      </c>
      <c r="D2401" s="119" t="s">
        <v>101</v>
      </c>
      <c r="E2401" s="120" t="s">
        <v>675</v>
      </c>
      <c r="F2401" s="121"/>
      <c r="G2401" s="125" t="s">
        <v>304</v>
      </c>
      <c r="H2401" s="472"/>
      <c r="I2401" s="207"/>
      <c r="J2401" s="207"/>
      <c r="K2401" s="207"/>
      <c r="L2401" s="207"/>
      <c r="M2401" s="207"/>
      <c r="N2401" s="207"/>
      <c r="O2401" s="123"/>
      <c r="P2401" s="123">
        <f t="shared" si="152"/>
        <v>0</v>
      </c>
      <c r="Q2401" s="208" t="str">
        <f t="shared" si="153"/>
        <v>Debil</v>
      </c>
      <c r="R2401" s="224" t="s">
        <v>516</v>
      </c>
      <c r="S2401" s="224" t="str">
        <f t="shared" si="154"/>
        <v>DebilFuerte</v>
      </c>
      <c r="T2401" s="224">
        <f>IFERROR(VLOOKUP(S2401,'Tablas de calculos'!$AU$16:$AV$24,2,FALSE),"")</f>
        <v>7</v>
      </c>
      <c r="U2401" s="208" t="str">
        <f>IFERROR(VLOOKUP(T2401,'Tablas de calculos'!$AV$16:$AY$24,4),"")</f>
        <v>Débil</v>
      </c>
      <c r="V2401" s="207" t="s">
        <v>576</v>
      </c>
      <c r="W2401" s="123" t="s">
        <v>578</v>
      </c>
      <c r="X2401" s="123" t="str">
        <f t="shared" si="155"/>
        <v>DébilNo disminuyeDirectamente</v>
      </c>
      <c r="Y2401" s="208" t="str">
        <f>IFERROR(VLOOKUP(X2401,'Tablas de calculos'!$AZ$4:$BE$11,5,FALSE),"")</f>
        <v/>
      </c>
      <c r="Z2401" s="208" t="str">
        <f>IFERROR(VLOOKUP(X2401,'Tablas de calculos'!$AZ$4:$BE$11,6,FALSE),"")</f>
        <v/>
      </c>
    </row>
    <row r="2402" spans="1:26" ht="45" x14ac:dyDescent="0.25">
      <c r="A2402" s="232" t="s">
        <v>109</v>
      </c>
      <c r="B2402" s="61">
        <v>63</v>
      </c>
      <c r="C2402" s="429" t="str">
        <f>+VLOOKUP(Tabla9[[#This Row],[Cod. Riesgo]],Tabla_Riesgos[[Número]:[Tipo de Riesgo]],6,FALSE)</f>
        <v>Operativo</v>
      </c>
      <c r="D2402" s="119" t="s">
        <v>101</v>
      </c>
      <c r="E2402" s="120" t="s">
        <v>73</v>
      </c>
      <c r="F2402" s="121"/>
      <c r="G2402" s="125" t="s">
        <v>305</v>
      </c>
      <c r="H2402" s="472"/>
      <c r="I2402" s="207"/>
      <c r="J2402" s="207"/>
      <c r="K2402" s="207"/>
      <c r="L2402" s="207"/>
      <c r="M2402" s="207"/>
      <c r="N2402" s="207"/>
      <c r="O2402" s="123"/>
      <c r="P2402" s="123">
        <f t="shared" si="152"/>
        <v>0</v>
      </c>
      <c r="Q2402" s="208" t="str">
        <f t="shared" si="153"/>
        <v>Debil</v>
      </c>
      <c r="R2402" s="224" t="s">
        <v>516</v>
      </c>
      <c r="S2402" s="224" t="str">
        <f t="shared" si="154"/>
        <v>DebilFuerte</v>
      </c>
      <c r="T2402" s="224">
        <f>IFERROR(VLOOKUP(S2402,'Tablas de calculos'!$AU$16:$AV$24,2,FALSE),"")</f>
        <v>7</v>
      </c>
      <c r="U2402" s="208" t="str">
        <f>IFERROR(VLOOKUP(T2402,'Tablas de calculos'!$AV$16:$AY$24,4),"")</f>
        <v>Débil</v>
      </c>
      <c r="V2402" s="207" t="s">
        <v>576</v>
      </c>
      <c r="W2402" s="123" t="s">
        <v>578</v>
      </c>
      <c r="X2402" s="123" t="str">
        <f t="shared" si="155"/>
        <v>DébilNo disminuyeDirectamente</v>
      </c>
      <c r="Y2402" s="208" t="str">
        <f>IFERROR(VLOOKUP(X2402,'Tablas de calculos'!$AZ$4:$BE$11,5,FALSE),"")</f>
        <v/>
      </c>
      <c r="Z2402" s="208" t="str">
        <f>IFERROR(VLOOKUP(X2402,'Tablas de calculos'!$AZ$4:$BE$11,6,FALSE),"")</f>
        <v/>
      </c>
    </row>
    <row r="2403" spans="1:26" ht="60" x14ac:dyDescent="0.25">
      <c r="A2403" s="232" t="s">
        <v>109</v>
      </c>
      <c r="B2403" s="61">
        <v>64</v>
      </c>
      <c r="C2403" s="429" t="str">
        <f>+VLOOKUP(Tabla9[[#This Row],[Cod. Riesgo]],Tabla_Riesgos[[Número]:[Tipo de Riesgo]],6,FALSE)</f>
        <v>Operativo</v>
      </c>
      <c r="D2403" s="119" t="s">
        <v>76</v>
      </c>
      <c r="E2403" s="120" t="s">
        <v>77</v>
      </c>
      <c r="F2403" s="121"/>
      <c r="G2403" s="125" t="s">
        <v>306</v>
      </c>
      <c r="H2403" s="472"/>
      <c r="I2403" s="207"/>
      <c r="J2403" s="207"/>
      <c r="K2403" s="207"/>
      <c r="L2403" s="207"/>
      <c r="M2403" s="207"/>
      <c r="N2403" s="207"/>
      <c r="O2403" s="123"/>
      <c r="P2403" s="123">
        <f t="shared" si="152"/>
        <v>0</v>
      </c>
      <c r="Q2403" s="208" t="str">
        <f t="shared" si="153"/>
        <v>Debil</v>
      </c>
      <c r="R2403" s="224" t="s">
        <v>516</v>
      </c>
      <c r="S2403" s="224" t="str">
        <f t="shared" si="154"/>
        <v>DebilFuerte</v>
      </c>
      <c r="T2403" s="224">
        <f>IFERROR(VLOOKUP(S2403,'Tablas de calculos'!$AU$16:$AV$24,2,FALSE),"")</f>
        <v>7</v>
      </c>
      <c r="U2403" s="208" t="str">
        <f>IFERROR(VLOOKUP(T2403,'Tablas de calculos'!$AV$16:$AY$24,4),"")</f>
        <v>Débil</v>
      </c>
      <c r="V2403" s="207" t="s">
        <v>576</v>
      </c>
      <c r="W2403" s="123" t="s">
        <v>578</v>
      </c>
      <c r="X2403" s="123" t="str">
        <f t="shared" si="155"/>
        <v>DébilNo disminuyeDirectamente</v>
      </c>
      <c r="Y2403" s="208" t="str">
        <f>IFERROR(VLOOKUP(X2403,'Tablas de calculos'!$AZ$4:$BE$11,5,FALSE),"")</f>
        <v/>
      </c>
      <c r="Z2403" s="208" t="str">
        <f>IFERROR(VLOOKUP(X2403,'Tablas de calculos'!$AZ$4:$BE$11,6,FALSE),"")</f>
        <v/>
      </c>
    </row>
    <row r="2404" spans="1:26" ht="75" x14ac:dyDescent="0.25">
      <c r="A2404" s="232" t="s">
        <v>109</v>
      </c>
      <c r="B2404" s="61">
        <v>65</v>
      </c>
      <c r="C2404" s="429" t="str">
        <f>+VLOOKUP(Tabla9[[#This Row],[Cod. Riesgo]],Tabla_Riesgos[[Número]:[Tipo de Riesgo]],6,FALSE)</f>
        <v>Operativo</v>
      </c>
      <c r="D2404" s="119" t="s">
        <v>76</v>
      </c>
      <c r="E2404" s="120" t="s">
        <v>78</v>
      </c>
      <c r="F2404" s="121"/>
      <c r="G2404" s="125" t="s">
        <v>307</v>
      </c>
      <c r="H2404" s="472"/>
      <c r="I2404" s="207"/>
      <c r="J2404" s="207"/>
      <c r="K2404" s="207"/>
      <c r="L2404" s="207"/>
      <c r="M2404" s="207"/>
      <c r="N2404" s="207"/>
      <c r="O2404" s="123"/>
      <c r="P2404" s="123">
        <f t="shared" si="152"/>
        <v>0</v>
      </c>
      <c r="Q2404" s="208" t="str">
        <f t="shared" si="153"/>
        <v>Debil</v>
      </c>
      <c r="R2404" s="224" t="s">
        <v>516</v>
      </c>
      <c r="S2404" s="224" t="str">
        <f t="shared" si="154"/>
        <v>DebilFuerte</v>
      </c>
      <c r="T2404" s="224">
        <f>IFERROR(VLOOKUP(S2404,'Tablas de calculos'!$AU$16:$AV$24,2,FALSE),"")</f>
        <v>7</v>
      </c>
      <c r="U2404" s="208" t="str">
        <f>IFERROR(VLOOKUP(T2404,'Tablas de calculos'!$AV$16:$AY$24,4),"")</f>
        <v>Débil</v>
      </c>
      <c r="V2404" s="207" t="s">
        <v>576</v>
      </c>
      <c r="W2404" s="123" t="s">
        <v>578</v>
      </c>
      <c r="X2404" s="123" t="str">
        <f t="shared" si="155"/>
        <v>DébilNo disminuyeDirectamente</v>
      </c>
      <c r="Y2404" s="208" t="str">
        <f>IFERROR(VLOOKUP(X2404,'Tablas de calculos'!$AZ$4:$BE$11,5,FALSE),"")</f>
        <v/>
      </c>
      <c r="Z2404" s="208" t="str">
        <f>IFERROR(VLOOKUP(X2404,'Tablas de calculos'!$AZ$4:$BE$11,6,FALSE),"")</f>
        <v/>
      </c>
    </row>
    <row r="2405" spans="1:26" ht="75" x14ac:dyDescent="0.25">
      <c r="A2405" s="232" t="s">
        <v>109</v>
      </c>
      <c r="B2405" s="61">
        <v>65</v>
      </c>
      <c r="C2405" s="429" t="str">
        <f>+VLOOKUP(Tabla9[[#This Row],[Cod. Riesgo]],Tabla_Riesgos[[Número]:[Tipo de Riesgo]],6,FALSE)</f>
        <v>Operativo</v>
      </c>
      <c r="D2405" s="119" t="s">
        <v>76</v>
      </c>
      <c r="E2405" s="120" t="s">
        <v>78</v>
      </c>
      <c r="F2405" s="121"/>
      <c r="G2405" s="125" t="s">
        <v>308</v>
      </c>
      <c r="H2405" s="472"/>
      <c r="I2405" s="207"/>
      <c r="J2405" s="207"/>
      <c r="K2405" s="207"/>
      <c r="L2405" s="207"/>
      <c r="M2405" s="207"/>
      <c r="N2405" s="207"/>
      <c r="O2405" s="123"/>
      <c r="P2405" s="123">
        <f t="shared" si="152"/>
        <v>0</v>
      </c>
      <c r="Q2405" s="208" t="str">
        <f t="shared" si="153"/>
        <v>Debil</v>
      </c>
      <c r="R2405" s="224" t="s">
        <v>516</v>
      </c>
      <c r="S2405" s="224" t="str">
        <f t="shared" si="154"/>
        <v>DebilFuerte</v>
      </c>
      <c r="T2405" s="224">
        <f>IFERROR(VLOOKUP(S2405,'Tablas de calculos'!$AU$16:$AV$24,2,FALSE),"")</f>
        <v>7</v>
      </c>
      <c r="U2405" s="208" t="str">
        <f>IFERROR(VLOOKUP(T2405,'Tablas de calculos'!$AV$16:$AY$24,4),"")</f>
        <v>Débil</v>
      </c>
      <c r="V2405" s="207" t="s">
        <v>576</v>
      </c>
      <c r="W2405" s="123" t="s">
        <v>578</v>
      </c>
      <c r="X2405" s="123" t="str">
        <f t="shared" si="155"/>
        <v>DébilNo disminuyeDirectamente</v>
      </c>
      <c r="Y2405" s="208" t="str">
        <f>IFERROR(VLOOKUP(X2405,'Tablas de calculos'!$AZ$4:$BE$11,5,FALSE),"")</f>
        <v/>
      </c>
      <c r="Z2405" s="208" t="str">
        <f>IFERROR(VLOOKUP(X2405,'Tablas de calculos'!$AZ$4:$BE$11,6,FALSE),"")</f>
        <v/>
      </c>
    </row>
    <row r="2406" spans="1:26" ht="60" x14ac:dyDescent="0.25">
      <c r="A2406" s="232" t="s">
        <v>109</v>
      </c>
      <c r="B2406" s="61">
        <v>65</v>
      </c>
      <c r="C2406" s="429" t="str">
        <f>+VLOOKUP(Tabla9[[#This Row],[Cod. Riesgo]],Tabla_Riesgos[[Número]:[Tipo de Riesgo]],6,FALSE)</f>
        <v>Operativo</v>
      </c>
      <c r="D2406" s="119" t="s">
        <v>76</v>
      </c>
      <c r="E2406" s="120" t="s">
        <v>78</v>
      </c>
      <c r="F2406" s="121"/>
      <c r="G2406" s="125" t="s">
        <v>309</v>
      </c>
      <c r="H2406" s="472"/>
      <c r="I2406" s="207"/>
      <c r="J2406" s="207"/>
      <c r="K2406" s="207"/>
      <c r="L2406" s="207"/>
      <c r="M2406" s="207"/>
      <c r="N2406" s="207"/>
      <c r="O2406" s="123"/>
      <c r="P2406" s="123">
        <f t="shared" si="152"/>
        <v>0</v>
      </c>
      <c r="Q2406" s="208" t="str">
        <f t="shared" si="153"/>
        <v>Debil</v>
      </c>
      <c r="R2406" s="224" t="s">
        <v>516</v>
      </c>
      <c r="S2406" s="224" t="str">
        <f t="shared" si="154"/>
        <v>DebilFuerte</v>
      </c>
      <c r="T2406" s="224">
        <f>IFERROR(VLOOKUP(S2406,'Tablas de calculos'!$AU$16:$AV$24,2,FALSE),"")</f>
        <v>7</v>
      </c>
      <c r="U2406" s="208" t="str">
        <f>IFERROR(VLOOKUP(T2406,'Tablas de calculos'!$AV$16:$AY$24,4),"")</f>
        <v>Débil</v>
      </c>
      <c r="V2406" s="207" t="s">
        <v>576</v>
      </c>
      <c r="W2406" s="123" t="s">
        <v>578</v>
      </c>
      <c r="X2406" s="123" t="str">
        <f t="shared" si="155"/>
        <v>DébilNo disminuyeDirectamente</v>
      </c>
      <c r="Y2406" s="208" t="str">
        <f>IFERROR(VLOOKUP(X2406,'Tablas de calculos'!$AZ$4:$BE$11,5,FALSE),"")</f>
        <v/>
      </c>
      <c r="Z2406" s="208" t="str">
        <f>IFERROR(VLOOKUP(X2406,'Tablas de calculos'!$AZ$4:$BE$11,6,FALSE),"")</f>
        <v/>
      </c>
    </row>
    <row r="2407" spans="1:26" ht="60" x14ac:dyDescent="0.25">
      <c r="A2407" s="232" t="s">
        <v>109</v>
      </c>
      <c r="B2407" s="61">
        <v>66</v>
      </c>
      <c r="C2407" s="429" t="str">
        <f>+VLOOKUP(Tabla9[[#This Row],[Cod. Riesgo]],Tabla_Riesgos[[Número]:[Tipo de Riesgo]],6,FALSE)</f>
        <v>Operativo</v>
      </c>
      <c r="D2407" s="119" t="s">
        <v>76</v>
      </c>
      <c r="E2407" s="120" t="s">
        <v>79</v>
      </c>
      <c r="F2407" s="121"/>
      <c r="G2407" s="125" t="s">
        <v>310</v>
      </c>
      <c r="H2407" s="472"/>
      <c r="I2407" s="207"/>
      <c r="J2407" s="207"/>
      <c r="K2407" s="207"/>
      <c r="L2407" s="207"/>
      <c r="M2407" s="207"/>
      <c r="N2407" s="207"/>
      <c r="O2407" s="123"/>
      <c r="P2407" s="123">
        <f t="shared" si="152"/>
        <v>0</v>
      </c>
      <c r="Q2407" s="208" t="str">
        <f t="shared" si="153"/>
        <v>Debil</v>
      </c>
      <c r="R2407" s="224" t="s">
        <v>516</v>
      </c>
      <c r="S2407" s="224" t="str">
        <f t="shared" si="154"/>
        <v>DebilFuerte</v>
      </c>
      <c r="T2407" s="224">
        <f>IFERROR(VLOOKUP(S2407,'Tablas de calculos'!$AU$16:$AV$24,2,FALSE),"")</f>
        <v>7</v>
      </c>
      <c r="U2407" s="208" t="str">
        <f>IFERROR(VLOOKUP(T2407,'Tablas de calculos'!$AV$16:$AY$24,4),"")</f>
        <v>Débil</v>
      </c>
      <c r="V2407" s="207" t="s">
        <v>576</v>
      </c>
      <c r="W2407" s="123" t="s">
        <v>578</v>
      </c>
      <c r="X2407" s="123" t="str">
        <f t="shared" si="155"/>
        <v>DébilNo disminuyeDirectamente</v>
      </c>
      <c r="Y2407" s="208" t="str">
        <f>IFERROR(VLOOKUP(X2407,'Tablas de calculos'!$AZ$4:$BE$11,5,FALSE),"")</f>
        <v/>
      </c>
      <c r="Z2407" s="208" t="str">
        <f>IFERROR(VLOOKUP(X2407,'Tablas de calculos'!$AZ$4:$BE$11,6,FALSE),"")</f>
        <v/>
      </c>
    </row>
    <row r="2408" spans="1:26" ht="105" x14ac:dyDescent="0.25">
      <c r="A2408" s="232" t="s">
        <v>109</v>
      </c>
      <c r="B2408" s="61">
        <v>67</v>
      </c>
      <c r="C2408" s="429" t="str">
        <f>+VLOOKUP(Tabla9[[#This Row],[Cod. Riesgo]],Tabla_Riesgos[[Número]:[Tipo de Riesgo]],6,FALSE)</f>
        <v>Seguridad de la Información</v>
      </c>
      <c r="D2408" s="119" t="s">
        <v>676</v>
      </c>
      <c r="E2408" s="120" t="s">
        <v>677</v>
      </c>
      <c r="F2408" s="121"/>
      <c r="G2408" s="125" t="s">
        <v>312</v>
      </c>
      <c r="H2408" s="472"/>
      <c r="I2408" s="207"/>
      <c r="J2408" s="207"/>
      <c r="K2408" s="207"/>
      <c r="L2408" s="207"/>
      <c r="M2408" s="207"/>
      <c r="N2408" s="207"/>
      <c r="O2408" s="123"/>
      <c r="P2408" s="123">
        <f t="shared" si="152"/>
        <v>0</v>
      </c>
      <c r="Q2408" s="208" t="str">
        <f t="shared" si="153"/>
        <v>Debil</v>
      </c>
      <c r="R2408" s="224" t="s">
        <v>516</v>
      </c>
      <c r="S2408" s="224" t="str">
        <f t="shared" si="154"/>
        <v>DebilFuerte</v>
      </c>
      <c r="T2408" s="224">
        <f>IFERROR(VLOOKUP(S2408,'Tablas de calculos'!$AU$16:$AV$24,2,FALSE),"")</f>
        <v>7</v>
      </c>
      <c r="U2408" s="208" t="str">
        <f>IFERROR(VLOOKUP(T2408,'Tablas de calculos'!$AV$16:$AY$24,4),"")</f>
        <v>Débil</v>
      </c>
      <c r="V2408" s="207" t="s">
        <v>576</v>
      </c>
      <c r="W2408" s="123" t="s">
        <v>578</v>
      </c>
      <c r="X2408" s="123" t="str">
        <f t="shared" si="155"/>
        <v>DébilNo disminuyeDirectamente</v>
      </c>
      <c r="Y2408" s="208" t="str">
        <f>IFERROR(VLOOKUP(X2408,'Tablas de calculos'!$AZ$4:$BE$11,5,FALSE),"")</f>
        <v/>
      </c>
      <c r="Z2408" s="208" t="str">
        <f>IFERROR(VLOOKUP(X2408,'Tablas de calculos'!$AZ$4:$BE$11,6,FALSE),"")</f>
        <v/>
      </c>
    </row>
    <row r="2409" spans="1:26" ht="60" x14ac:dyDescent="0.25">
      <c r="A2409" s="232" t="s">
        <v>109</v>
      </c>
      <c r="B2409" s="61">
        <v>67</v>
      </c>
      <c r="C2409" s="429" t="str">
        <f>+VLOOKUP(Tabla9[[#This Row],[Cod. Riesgo]],Tabla_Riesgos[[Número]:[Tipo de Riesgo]],6,FALSE)</f>
        <v>Seguridad de la Información</v>
      </c>
      <c r="D2409" s="119" t="s">
        <v>676</v>
      </c>
      <c r="E2409" s="120" t="s">
        <v>677</v>
      </c>
      <c r="F2409" s="121"/>
      <c r="G2409" s="125" t="s">
        <v>314</v>
      </c>
      <c r="H2409" s="472"/>
      <c r="I2409" s="207"/>
      <c r="J2409" s="207"/>
      <c r="K2409" s="207"/>
      <c r="L2409" s="207"/>
      <c r="M2409" s="207"/>
      <c r="N2409" s="207"/>
      <c r="O2409" s="123"/>
      <c r="P2409" s="123">
        <f t="shared" si="152"/>
        <v>0</v>
      </c>
      <c r="Q2409" s="208" t="str">
        <f t="shared" si="153"/>
        <v>Debil</v>
      </c>
      <c r="R2409" s="224" t="s">
        <v>516</v>
      </c>
      <c r="S2409" s="224" t="str">
        <f t="shared" si="154"/>
        <v>DebilFuerte</v>
      </c>
      <c r="T2409" s="224">
        <f>IFERROR(VLOOKUP(S2409,'Tablas de calculos'!$AU$16:$AV$24,2,FALSE),"")</f>
        <v>7</v>
      </c>
      <c r="U2409" s="208" t="str">
        <f>IFERROR(VLOOKUP(T2409,'Tablas de calculos'!$AV$16:$AY$24,4),"")</f>
        <v>Débil</v>
      </c>
      <c r="V2409" s="207" t="s">
        <v>576</v>
      </c>
      <c r="W2409" s="123" t="s">
        <v>578</v>
      </c>
      <c r="X2409" s="123" t="str">
        <f t="shared" si="155"/>
        <v>DébilNo disminuyeDirectamente</v>
      </c>
      <c r="Y2409" s="208" t="str">
        <f>IFERROR(VLOOKUP(X2409,'Tablas de calculos'!$AZ$4:$BE$11,5,FALSE),"")</f>
        <v/>
      </c>
      <c r="Z2409" s="208" t="str">
        <f>IFERROR(VLOOKUP(X2409,'Tablas de calculos'!$AZ$4:$BE$11,6,FALSE),"")</f>
        <v/>
      </c>
    </row>
    <row r="2410" spans="1:26" ht="60" x14ac:dyDescent="0.25">
      <c r="A2410" s="232" t="s">
        <v>109</v>
      </c>
      <c r="B2410" s="61">
        <v>67</v>
      </c>
      <c r="C2410" s="429" t="str">
        <f>+VLOOKUP(Tabla9[[#This Row],[Cod. Riesgo]],Tabla_Riesgos[[Número]:[Tipo de Riesgo]],6,FALSE)</f>
        <v>Seguridad de la Información</v>
      </c>
      <c r="D2410" s="119" t="s">
        <v>676</v>
      </c>
      <c r="E2410" s="120" t="s">
        <v>677</v>
      </c>
      <c r="F2410" s="121"/>
      <c r="G2410" s="125" t="s">
        <v>231</v>
      </c>
      <c r="H2410" s="472"/>
      <c r="I2410" s="207"/>
      <c r="J2410" s="207"/>
      <c r="K2410" s="207"/>
      <c r="L2410" s="207"/>
      <c r="M2410" s="207"/>
      <c r="N2410" s="207"/>
      <c r="O2410" s="123"/>
      <c r="P2410" s="123">
        <f t="shared" si="152"/>
        <v>0</v>
      </c>
      <c r="Q2410" s="208" t="str">
        <f t="shared" si="153"/>
        <v>Debil</v>
      </c>
      <c r="R2410" s="224" t="s">
        <v>516</v>
      </c>
      <c r="S2410" s="224" t="str">
        <f t="shared" si="154"/>
        <v>DebilFuerte</v>
      </c>
      <c r="T2410" s="224">
        <f>IFERROR(VLOOKUP(S2410,'Tablas de calculos'!$AU$16:$AV$24,2,FALSE),"")</f>
        <v>7</v>
      </c>
      <c r="U2410" s="208" t="str">
        <f>IFERROR(VLOOKUP(T2410,'Tablas de calculos'!$AV$16:$AY$24,4),"")</f>
        <v>Débil</v>
      </c>
      <c r="V2410" s="207" t="s">
        <v>576</v>
      </c>
      <c r="W2410" s="123" t="s">
        <v>578</v>
      </c>
      <c r="X2410" s="123" t="str">
        <f t="shared" si="155"/>
        <v>DébilNo disminuyeDirectamente</v>
      </c>
      <c r="Y2410" s="208" t="str">
        <f>IFERROR(VLOOKUP(X2410,'Tablas de calculos'!$AZ$4:$BE$11,5,FALSE),"")</f>
        <v/>
      </c>
      <c r="Z2410" s="208" t="str">
        <f>IFERROR(VLOOKUP(X2410,'Tablas de calculos'!$AZ$4:$BE$11,6,FALSE),"")</f>
        <v/>
      </c>
    </row>
    <row r="2411" spans="1:26" ht="75" x14ac:dyDescent="0.25">
      <c r="A2411" s="232" t="s">
        <v>109</v>
      </c>
      <c r="B2411" s="61">
        <v>67</v>
      </c>
      <c r="C2411" s="429" t="str">
        <f>+VLOOKUP(Tabla9[[#This Row],[Cod. Riesgo]],Tabla_Riesgos[[Número]:[Tipo de Riesgo]],6,FALSE)</f>
        <v>Seguridad de la Información</v>
      </c>
      <c r="D2411" s="119" t="s">
        <v>676</v>
      </c>
      <c r="E2411" s="120" t="s">
        <v>677</v>
      </c>
      <c r="F2411" s="121"/>
      <c r="G2411" s="125" t="s">
        <v>317</v>
      </c>
      <c r="H2411" s="472"/>
      <c r="I2411" s="207"/>
      <c r="J2411" s="207"/>
      <c r="K2411" s="207"/>
      <c r="L2411" s="207"/>
      <c r="M2411" s="207"/>
      <c r="N2411" s="207"/>
      <c r="O2411" s="123"/>
      <c r="P2411" s="123">
        <f t="shared" si="152"/>
        <v>0</v>
      </c>
      <c r="Q2411" s="208" t="str">
        <f t="shared" si="153"/>
        <v>Debil</v>
      </c>
      <c r="R2411" s="224" t="s">
        <v>516</v>
      </c>
      <c r="S2411" s="224" t="str">
        <f t="shared" si="154"/>
        <v>DebilFuerte</v>
      </c>
      <c r="T2411" s="224">
        <f>IFERROR(VLOOKUP(S2411,'Tablas de calculos'!$AU$16:$AV$24,2,FALSE),"")</f>
        <v>7</v>
      </c>
      <c r="U2411" s="208" t="str">
        <f>IFERROR(VLOOKUP(T2411,'Tablas de calculos'!$AV$16:$AY$24,4),"")</f>
        <v>Débil</v>
      </c>
      <c r="V2411" s="207" t="s">
        <v>576</v>
      </c>
      <c r="W2411" s="123" t="s">
        <v>578</v>
      </c>
      <c r="X2411" s="123" t="str">
        <f t="shared" si="155"/>
        <v>DébilNo disminuyeDirectamente</v>
      </c>
      <c r="Y2411" s="208" t="str">
        <f>IFERROR(VLOOKUP(X2411,'Tablas de calculos'!$AZ$4:$BE$11,5,FALSE),"")</f>
        <v/>
      </c>
      <c r="Z2411" s="208" t="str">
        <f>IFERROR(VLOOKUP(X2411,'Tablas de calculos'!$AZ$4:$BE$11,6,FALSE),"")</f>
        <v/>
      </c>
    </row>
    <row r="2412" spans="1:26" ht="45" x14ac:dyDescent="0.25">
      <c r="A2412" s="232" t="s">
        <v>109</v>
      </c>
      <c r="B2412" s="61">
        <v>68</v>
      </c>
      <c r="C2412" s="429" t="str">
        <f>+VLOOKUP(Tabla9[[#This Row],[Cod. Riesgo]],Tabla_Riesgos[[Número]:[Tipo de Riesgo]],6,FALSE)</f>
        <v>Seguridad de la Información</v>
      </c>
      <c r="D2412" s="119" t="s">
        <v>102</v>
      </c>
      <c r="E2412" s="120" t="s">
        <v>81</v>
      </c>
      <c r="F2412" s="121"/>
      <c r="G2412" s="125" t="s">
        <v>319</v>
      </c>
      <c r="H2412" s="472"/>
      <c r="I2412" s="207"/>
      <c r="J2412" s="207"/>
      <c r="K2412" s="207"/>
      <c r="L2412" s="207"/>
      <c r="M2412" s="207"/>
      <c r="N2412" s="207"/>
      <c r="O2412" s="123"/>
      <c r="P2412" s="123">
        <f t="shared" si="152"/>
        <v>0</v>
      </c>
      <c r="Q2412" s="208" t="str">
        <f t="shared" si="153"/>
        <v>Debil</v>
      </c>
      <c r="R2412" s="224" t="s">
        <v>516</v>
      </c>
      <c r="S2412" s="224" t="str">
        <f t="shared" si="154"/>
        <v>DebilFuerte</v>
      </c>
      <c r="T2412" s="224">
        <f>IFERROR(VLOOKUP(S2412,'Tablas de calculos'!$AU$16:$AV$24,2,FALSE),"")</f>
        <v>7</v>
      </c>
      <c r="U2412" s="208" t="str">
        <f>IFERROR(VLOOKUP(T2412,'Tablas de calculos'!$AV$16:$AY$24,4),"")</f>
        <v>Débil</v>
      </c>
      <c r="V2412" s="207" t="s">
        <v>576</v>
      </c>
      <c r="W2412" s="123" t="s">
        <v>578</v>
      </c>
      <c r="X2412" s="123" t="str">
        <f t="shared" si="155"/>
        <v>DébilNo disminuyeDirectamente</v>
      </c>
      <c r="Y2412" s="208" t="str">
        <f>IFERROR(VLOOKUP(X2412,'Tablas de calculos'!$AZ$4:$BE$11,5,FALSE),"")</f>
        <v/>
      </c>
      <c r="Z2412" s="208" t="str">
        <f>IFERROR(VLOOKUP(X2412,'Tablas de calculos'!$AZ$4:$BE$11,6,FALSE),"")</f>
        <v/>
      </c>
    </row>
    <row r="2413" spans="1:26" ht="90" x14ac:dyDescent="0.25">
      <c r="A2413" s="232" t="s">
        <v>109</v>
      </c>
      <c r="B2413" s="61">
        <v>70</v>
      </c>
      <c r="C2413" s="429" t="str">
        <f>+VLOOKUP(Tabla9[[#This Row],[Cod. Riesgo]],Tabla_Riesgos[[Número]:[Tipo de Riesgo]],6,FALSE)</f>
        <v>Seguridad de la Información</v>
      </c>
      <c r="D2413" s="119" t="s">
        <v>102</v>
      </c>
      <c r="E2413" s="120" t="s">
        <v>678</v>
      </c>
      <c r="F2413" s="121"/>
      <c r="G2413" s="125" t="s">
        <v>321</v>
      </c>
      <c r="H2413" s="472"/>
      <c r="I2413" s="207"/>
      <c r="J2413" s="207"/>
      <c r="K2413" s="207"/>
      <c r="L2413" s="207"/>
      <c r="M2413" s="207"/>
      <c r="N2413" s="207"/>
      <c r="O2413" s="123"/>
      <c r="P2413" s="123">
        <f t="shared" si="152"/>
        <v>0</v>
      </c>
      <c r="Q2413" s="208" t="str">
        <f t="shared" si="153"/>
        <v>Debil</v>
      </c>
      <c r="R2413" s="224" t="s">
        <v>516</v>
      </c>
      <c r="S2413" s="224" t="str">
        <f t="shared" si="154"/>
        <v>DebilFuerte</v>
      </c>
      <c r="T2413" s="224">
        <f>IFERROR(VLOOKUP(S2413,'Tablas de calculos'!$AU$16:$AV$24,2,FALSE),"")</f>
        <v>7</v>
      </c>
      <c r="U2413" s="208" t="str">
        <f>IFERROR(VLOOKUP(T2413,'Tablas de calculos'!$AV$16:$AY$24,4),"")</f>
        <v>Débil</v>
      </c>
      <c r="V2413" s="207" t="s">
        <v>576</v>
      </c>
      <c r="W2413" s="123" t="s">
        <v>578</v>
      </c>
      <c r="X2413" s="123" t="str">
        <f t="shared" si="155"/>
        <v>DébilNo disminuyeDirectamente</v>
      </c>
      <c r="Y2413" s="208" t="str">
        <f>IFERROR(VLOOKUP(X2413,'Tablas de calculos'!$AZ$4:$BE$11,5,FALSE),"")</f>
        <v/>
      </c>
      <c r="Z2413" s="208" t="str">
        <f>IFERROR(VLOOKUP(X2413,'Tablas de calculos'!$AZ$4:$BE$11,6,FALSE),"")</f>
        <v/>
      </c>
    </row>
    <row r="2414" spans="1:26" ht="60" x14ac:dyDescent="0.25">
      <c r="A2414" s="232" t="s">
        <v>109</v>
      </c>
      <c r="B2414" s="61">
        <v>70</v>
      </c>
      <c r="C2414" s="429" t="str">
        <f>+VLOOKUP(Tabla9[[#This Row],[Cod. Riesgo]],Tabla_Riesgos[[Número]:[Tipo de Riesgo]],6,FALSE)</f>
        <v>Seguridad de la Información</v>
      </c>
      <c r="D2414" s="119" t="s">
        <v>102</v>
      </c>
      <c r="E2414" s="120" t="s">
        <v>678</v>
      </c>
      <c r="F2414" s="121"/>
      <c r="G2414" s="125" t="s">
        <v>323</v>
      </c>
      <c r="H2414" s="472"/>
      <c r="I2414" s="207"/>
      <c r="J2414" s="207"/>
      <c r="K2414" s="207"/>
      <c r="L2414" s="207"/>
      <c r="M2414" s="207"/>
      <c r="N2414" s="207"/>
      <c r="O2414" s="123"/>
      <c r="P2414" s="123">
        <f t="shared" si="152"/>
        <v>0</v>
      </c>
      <c r="Q2414" s="208" t="str">
        <f t="shared" si="153"/>
        <v>Debil</v>
      </c>
      <c r="R2414" s="224" t="s">
        <v>516</v>
      </c>
      <c r="S2414" s="224" t="str">
        <f t="shared" si="154"/>
        <v>DebilFuerte</v>
      </c>
      <c r="T2414" s="224">
        <f>IFERROR(VLOOKUP(S2414,'Tablas de calculos'!$AU$16:$AV$24,2,FALSE),"")</f>
        <v>7</v>
      </c>
      <c r="U2414" s="208" t="str">
        <f>IFERROR(VLOOKUP(T2414,'Tablas de calculos'!$AV$16:$AY$24,4),"")</f>
        <v>Débil</v>
      </c>
      <c r="V2414" s="207" t="s">
        <v>576</v>
      </c>
      <c r="W2414" s="123" t="s">
        <v>578</v>
      </c>
      <c r="X2414" s="123" t="str">
        <f t="shared" si="155"/>
        <v>DébilNo disminuyeDirectamente</v>
      </c>
      <c r="Y2414" s="208" t="str">
        <f>IFERROR(VLOOKUP(X2414,'Tablas de calculos'!$AZ$4:$BE$11,5,FALSE),"")</f>
        <v/>
      </c>
      <c r="Z2414" s="208" t="str">
        <f>IFERROR(VLOOKUP(X2414,'Tablas de calculos'!$AZ$4:$BE$11,6,FALSE),"")</f>
        <v/>
      </c>
    </row>
    <row r="2415" spans="1:26" ht="30" x14ac:dyDescent="0.25">
      <c r="A2415" s="232" t="s">
        <v>109</v>
      </c>
      <c r="B2415" s="61">
        <v>70</v>
      </c>
      <c r="C2415" s="429" t="str">
        <f>+VLOOKUP(Tabla9[[#This Row],[Cod. Riesgo]],Tabla_Riesgos[[Número]:[Tipo de Riesgo]],6,FALSE)</f>
        <v>Seguridad de la Información</v>
      </c>
      <c r="D2415" s="119" t="s">
        <v>102</v>
      </c>
      <c r="E2415" s="120" t="s">
        <v>678</v>
      </c>
      <c r="F2415" s="121"/>
      <c r="G2415" s="125" t="s">
        <v>325</v>
      </c>
      <c r="H2415" s="472"/>
      <c r="I2415" s="207"/>
      <c r="J2415" s="207"/>
      <c r="K2415" s="207"/>
      <c r="L2415" s="207"/>
      <c r="M2415" s="207"/>
      <c r="N2415" s="207"/>
      <c r="O2415" s="123"/>
      <c r="P2415" s="123">
        <f t="shared" si="152"/>
        <v>0</v>
      </c>
      <c r="Q2415" s="208" t="str">
        <f t="shared" si="153"/>
        <v>Debil</v>
      </c>
      <c r="R2415" s="224" t="s">
        <v>516</v>
      </c>
      <c r="S2415" s="224" t="str">
        <f t="shared" si="154"/>
        <v>DebilFuerte</v>
      </c>
      <c r="T2415" s="224">
        <f>IFERROR(VLOOKUP(S2415,'Tablas de calculos'!$AU$16:$AV$24,2,FALSE),"")</f>
        <v>7</v>
      </c>
      <c r="U2415" s="208" t="str">
        <f>IFERROR(VLOOKUP(T2415,'Tablas de calculos'!$AV$16:$AY$24,4),"")</f>
        <v>Débil</v>
      </c>
      <c r="V2415" s="207" t="s">
        <v>576</v>
      </c>
      <c r="W2415" s="123" t="s">
        <v>578</v>
      </c>
      <c r="X2415" s="123" t="str">
        <f t="shared" si="155"/>
        <v>DébilNo disminuyeDirectamente</v>
      </c>
      <c r="Y2415" s="208" t="str">
        <f>IFERROR(VLOOKUP(X2415,'Tablas de calculos'!$AZ$4:$BE$11,5,FALSE),"")</f>
        <v/>
      </c>
      <c r="Z2415" s="208" t="str">
        <f>IFERROR(VLOOKUP(X2415,'Tablas de calculos'!$AZ$4:$BE$11,6,FALSE),"")</f>
        <v/>
      </c>
    </row>
    <row r="2416" spans="1:26" ht="30" x14ac:dyDescent="0.25">
      <c r="A2416" s="232" t="s">
        <v>109</v>
      </c>
      <c r="B2416" s="61">
        <v>70</v>
      </c>
      <c r="C2416" s="429" t="str">
        <f>+VLOOKUP(Tabla9[[#This Row],[Cod. Riesgo]],Tabla_Riesgos[[Número]:[Tipo de Riesgo]],6,FALSE)</f>
        <v>Seguridad de la Información</v>
      </c>
      <c r="D2416" s="119" t="s">
        <v>102</v>
      </c>
      <c r="E2416" s="120" t="s">
        <v>678</v>
      </c>
      <c r="F2416" s="121"/>
      <c r="G2416" s="125" t="s">
        <v>327</v>
      </c>
      <c r="H2416" s="472"/>
      <c r="I2416" s="207"/>
      <c r="J2416" s="207"/>
      <c r="K2416" s="207"/>
      <c r="L2416" s="207"/>
      <c r="M2416" s="207"/>
      <c r="N2416" s="207"/>
      <c r="O2416" s="123"/>
      <c r="P2416" s="123">
        <f t="shared" si="152"/>
        <v>0</v>
      </c>
      <c r="Q2416" s="208" t="str">
        <f t="shared" si="153"/>
        <v>Debil</v>
      </c>
      <c r="R2416" s="224" t="s">
        <v>516</v>
      </c>
      <c r="S2416" s="224" t="str">
        <f t="shared" si="154"/>
        <v>DebilFuerte</v>
      </c>
      <c r="T2416" s="224">
        <f>IFERROR(VLOOKUP(S2416,'Tablas de calculos'!$AU$16:$AV$24,2,FALSE),"")</f>
        <v>7</v>
      </c>
      <c r="U2416" s="208" t="str">
        <f>IFERROR(VLOOKUP(T2416,'Tablas de calculos'!$AV$16:$AY$24,4),"")</f>
        <v>Débil</v>
      </c>
      <c r="V2416" s="207" t="s">
        <v>576</v>
      </c>
      <c r="W2416" s="123" t="s">
        <v>578</v>
      </c>
      <c r="X2416" s="123" t="str">
        <f t="shared" si="155"/>
        <v>DébilNo disminuyeDirectamente</v>
      </c>
      <c r="Y2416" s="208" t="str">
        <f>IFERROR(VLOOKUP(X2416,'Tablas de calculos'!$AZ$4:$BE$11,5,FALSE),"")</f>
        <v/>
      </c>
      <c r="Z2416" s="208" t="str">
        <f>IFERROR(VLOOKUP(X2416,'Tablas de calculos'!$AZ$4:$BE$11,6,FALSE),"")</f>
        <v/>
      </c>
    </row>
    <row r="2417" spans="1:26" ht="30" x14ac:dyDescent="0.25">
      <c r="A2417" s="232" t="s">
        <v>109</v>
      </c>
      <c r="B2417" s="61">
        <v>71</v>
      </c>
      <c r="C2417" s="429" t="str">
        <f>+VLOOKUP(Tabla9[[#This Row],[Cod. Riesgo]],Tabla_Riesgos[[Número]:[Tipo de Riesgo]],6,FALSE)</f>
        <v>Operativo</v>
      </c>
      <c r="D2417" s="119" t="s">
        <v>82</v>
      </c>
      <c r="E2417" s="120" t="s">
        <v>83</v>
      </c>
      <c r="F2417" s="121"/>
      <c r="G2417" s="125" t="s">
        <v>329</v>
      </c>
      <c r="H2417" s="472"/>
      <c r="I2417" s="207"/>
      <c r="J2417" s="207"/>
      <c r="K2417" s="207"/>
      <c r="L2417" s="207"/>
      <c r="M2417" s="207"/>
      <c r="N2417" s="207"/>
      <c r="O2417" s="123"/>
      <c r="P2417" s="123">
        <f t="shared" si="152"/>
        <v>0</v>
      </c>
      <c r="Q2417" s="208" t="str">
        <f t="shared" si="153"/>
        <v>Debil</v>
      </c>
      <c r="R2417" s="224" t="s">
        <v>516</v>
      </c>
      <c r="S2417" s="224" t="str">
        <f t="shared" si="154"/>
        <v>DebilFuerte</v>
      </c>
      <c r="T2417" s="224">
        <f>IFERROR(VLOOKUP(S2417,'Tablas de calculos'!$AU$16:$AV$24,2,FALSE),"")</f>
        <v>7</v>
      </c>
      <c r="U2417" s="208" t="str">
        <f>IFERROR(VLOOKUP(T2417,'Tablas de calculos'!$AV$16:$AY$24,4),"")</f>
        <v>Débil</v>
      </c>
      <c r="V2417" s="207" t="s">
        <v>576</v>
      </c>
      <c r="W2417" s="123" t="s">
        <v>578</v>
      </c>
      <c r="X2417" s="123" t="str">
        <f t="shared" si="155"/>
        <v>DébilNo disminuyeDirectamente</v>
      </c>
      <c r="Y2417" s="208" t="str">
        <f>IFERROR(VLOOKUP(X2417,'Tablas de calculos'!$AZ$4:$BE$11,5,FALSE),"")</f>
        <v/>
      </c>
      <c r="Z2417" s="208" t="str">
        <f>IFERROR(VLOOKUP(X2417,'Tablas de calculos'!$AZ$4:$BE$11,6,FALSE),"")</f>
        <v/>
      </c>
    </row>
    <row r="2418" spans="1:26" x14ac:dyDescent="0.25">
      <c r="A2418" s="232" t="s">
        <v>109</v>
      </c>
      <c r="B2418" s="61">
        <v>71</v>
      </c>
      <c r="C2418" s="429" t="str">
        <f>+VLOOKUP(Tabla9[[#This Row],[Cod. Riesgo]],Tabla_Riesgos[[Número]:[Tipo de Riesgo]],6,FALSE)</f>
        <v>Operativo</v>
      </c>
      <c r="D2418" s="119" t="s">
        <v>82</v>
      </c>
      <c r="E2418" s="120" t="s">
        <v>83</v>
      </c>
      <c r="F2418" s="121"/>
      <c r="G2418" s="125" t="s">
        <v>331</v>
      </c>
      <c r="H2418" s="472"/>
      <c r="I2418" s="207"/>
      <c r="J2418" s="207"/>
      <c r="K2418" s="207"/>
      <c r="L2418" s="207"/>
      <c r="M2418" s="207"/>
      <c r="N2418" s="207"/>
      <c r="O2418" s="123"/>
      <c r="P2418" s="123">
        <f t="shared" si="152"/>
        <v>0</v>
      </c>
      <c r="Q2418" s="208" t="str">
        <f t="shared" si="153"/>
        <v>Debil</v>
      </c>
      <c r="R2418" s="224" t="s">
        <v>516</v>
      </c>
      <c r="S2418" s="224" t="str">
        <f t="shared" si="154"/>
        <v>DebilFuerte</v>
      </c>
      <c r="T2418" s="224">
        <f>IFERROR(VLOOKUP(S2418,'Tablas de calculos'!$AU$16:$AV$24,2,FALSE),"")</f>
        <v>7</v>
      </c>
      <c r="U2418" s="208" t="str">
        <f>IFERROR(VLOOKUP(T2418,'Tablas de calculos'!$AV$16:$AY$24,4),"")</f>
        <v>Débil</v>
      </c>
      <c r="V2418" s="207" t="s">
        <v>576</v>
      </c>
      <c r="W2418" s="123" t="s">
        <v>578</v>
      </c>
      <c r="X2418" s="123" t="str">
        <f t="shared" si="155"/>
        <v>DébilNo disminuyeDirectamente</v>
      </c>
      <c r="Y2418" s="208" t="str">
        <f>IFERROR(VLOOKUP(X2418,'Tablas de calculos'!$AZ$4:$BE$11,5,FALSE),"")</f>
        <v/>
      </c>
      <c r="Z2418" s="208" t="str">
        <f>IFERROR(VLOOKUP(X2418,'Tablas de calculos'!$AZ$4:$BE$11,6,FALSE),"")</f>
        <v/>
      </c>
    </row>
    <row r="2419" spans="1:26" ht="60" x14ac:dyDescent="0.25">
      <c r="A2419" s="232" t="s">
        <v>109</v>
      </c>
      <c r="B2419" s="61">
        <v>72</v>
      </c>
      <c r="C2419" s="429" t="str">
        <f>+VLOOKUP(Tabla9[[#This Row],[Cod. Riesgo]],Tabla_Riesgos[[Número]:[Tipo de Riesgo]],6,FALSE)</f>
        <v>Operativo</v>
      </c>
      <c r="D2419" s="119" t="s">
        <v>676</v>
      </c>
      <c r="E2419" s="120" t="s">
        <v>679</v>
      </c>
      <c r="F2419" s="121"/>
      <c r="G2419" s="125" t="s">
        <v>332</v>
      </c>
      <c r="H2419" s="472"/>
      <c r="I2419" s="207"/>
      <c r="J2419" s="207"/>
      <c r="K2419" s="207"/>
      <c r="L2419" s="207"/>
      <c r="M2419" s="207"/>
      <c r="N2419" s="207"/>
      <c r="O2419" s="123"/>
      <c r="P2419" s="123">
        <f t="shared" si="152"/>
        <v>0</v>
      </c>
      <c r="Q2419" s="208" t="str">
        <f t="shared" si="153"/>
        <v>Debil</v>
      </c>
      <c r="R2419" s="224" t="s">
        <v>516</v>
      </c>
      <c r="S2419" s="224" t="str">
        <f t="shared" si="154"/>
        <v>DebilFuerte</v>
      </c>
      <c r="T2419" s="224">
        <f>IFERROR(VLOOKUP(S2419,'Tablas de calculos'!$AU$16:$AV$24,2,FALSE),"")</f>
        <v>7</v>
      </c>
      <c r="U2419" s="208" t="str">
        <f>IFERROR(VLOOKUP(T2419,'Tablas de calculos'!$AV$16:$AY$24,4),"")</f>
        <v>Débil</v>
      </c>
      <c r="V2419" s="207" t="s">
        <v>576</v>
      </c>
      <c r="W2419" s="123" t="s">
        <v>578</v>
      </c>
      <c r="X2419" s="123" t="str">
        <f t="shared" si="155"/>
        <v>DébilNo disminuyeDirectamente</v>
      </c>
      <c r="Y2419" s="208" t="str">
        <f>IFERROR(VLOOKUP(X2419,'Tablas de calculos'!$AZ$4:$BE$11,5,FALSE),"")</f>
        <v/>
      </c>
      <c r="Z2419" s="208" t="str">
        <f>IFERROR(VLOOKUP(X2419,'Tablas de calculos'!$AZ$4:$BE$11,6,FALSE),"")</f>
        <v/>
      </c>
    </row>
    <row r="2420" spans="1:26" ht="45" x14ac:dyDescent="0.25">
      <c r="A2420" s="232" t="s">
        <v>109</v>
      </c>
      <c r="B2420" s="61">
        <v>73</v>
      </c>
      <c r="C2420" s="429" t="str">
        <f>+VLOOKUP(Tabla9[[#This Row],[Cod. Riesgo]],Tabla_Riesgos[[Número]:[Tipo de Riesgo]],6,FALSE)</f>
        <v>Seguridad de la Información</v>
      </c>
      <c r="D2420" s="119" t="s">
        <v>102</v>
      </c>
      <c r="E2420" s="120" t="s">
        <v>86</v>
      </c>
      <c r="F2420" s="121"/>
      <c r="G2420" s="125" t="s">
        <v>333</v>
      </c>
      <c r="H2420" s="472"/>
      <c r="I2420" s="207"/>
      <c r="J2420" s="207"/>
      <c r="K2420" s="207"/>
      <c r="L2420" s="207"/>
      <c r="M2420" s="207"/>
      <c r="N2420" s="207"/>
      <c r="O2420" s="123"/>
      <c r="P2420" s="123">
        <f t="shared" si="152"/>
        <v>0</v>
      </c>
      <c r="Q2420" s="208" t="str">
        <f t="shared" si="153"/>
        <v>Debil</v>
      </c>
      <c r="R2420" s="224" t="s">
        <v>516</v>
      </c>
      <c r="S2420" s="224" t="str">
        <f t="shared" si="154"/>
        <v>DebilFuerte</v>
      </c>
      <c r="T2420" s="224">
        <f>IFERROR(VLOOKUP(S2420,'Tablas de calculos'!$AU$16:$AV$24,2,FALSE),"")</f>
        <v>7</v>
      </c>
      <c r="U2420" s="208" t="str">
        <f>IFERROR(VLOOKUP(T2420,'Tablas de calculos'!$AV$16:$AY$24,4),"")</f>
        <v>Débil</v>
      </c>
      <c r="V2420" s="207" t="s">
        <v>576</v>
      </c>
      <c r="W2420" s="123" t="s">
        <v>578</v>
      </c>
      <c r="X2420" s="123" t="str">
        <f t="shared" si="155"/>
        <v>DébilNo disminuyeDirectamente</v>
      </c>
      <c r="Y2420" s="208" t="str">
        <f>IFERROR(VLOOKUP(X2420,'Tablas de calculos'!$AZ$4:$BE$11,5,FALSE),"")</f>
        <v/>
      </c>
      <c r="Z2420" s="208" t="str">
        <f>IFERROR(VLOOKUP(X2420,'Tablas de calculos'!$AZ$4:$BE$11,6,FALSE),"")</f>
        <v/>
      </c>
    </row>
    <row r="2421" spans="1:26" ht="60" x14ac:dyDescent="0.25">
      <c r="A2421" s="232" t="s">
        <v>109</v>
      </c>
      <c r="B2421" s="61">
        <v>76</v>
      </c>
      <c r="C2421" s="429" t="str">
        <f>+VLOOKUP(Tabla9[[#This Row],[Cod. Riesgo]],Tabla_Riesgos[[Número]:[Tipo de Riesgo]],6,FALSE)</f>
        <v>Operativo</v>
      </c>
      <c r="D2421" s="119" t="s">
        <v>26</v>
      </c>
      <c r="E2421" s="120" t="s">
        <v>747</v>
      </c>
      <c r="F2421" s="121"/>
      <c r="G2421" s="125"/>
      <c r="H2421" s="472"/>
      <c r="I2421" s="207"/>
      <c r="J2421" s="207"/>
      <c r="K2421" s="207"/>
      <c r="L2421" s="207"/>
      <c r="M2421" s="207"/>
      <c r="N2421" s="207"/>
      <c r="O2421" s="123"/>
      <c r="P2421" s="123">
        <f t="shared" si="152"/>
        <v>0</v>
      </c>
      <c r="Q2421" s="208" t="str">
        <f t="shared" si="153"/>
        <v>Debil</v>
      </c>
      <c r="R2421" s="224" t="s">
        <v>516</v>
      </c>
      <c r="S2421" s="224" t="str">
        <f t="shared" si="154"/>
        <v>DebilFuerte</v>
      </c>
      <c r="T2421" s="224">
        <f>IFERROR(VLOOKUP(S2421,'Tablas de calculos'!$AU$16:$AV$24,2,FALSE),"")</f>
        <v>7</v>
      </c>
      <c r="U2421" s="208" t="str">
        <f>IFERROR(VLOOKUP(T2421,'Tablas de calculos'!$AV$16:$AY$24,4),"")</f>
        <v>Débil</v>
      </c>
      <c r="V2421" s="207" t="s">
        <v>576</v>
      </c>
      <c r="W2421" s="123" t="s">
        <v>578</v>
      </c>
      <c r="X2421" s="123" t="str">
        <f t="shared" si="155"/>
        <v>DébilNo disminuyeDirectamente</v>
      </c>
      <c r="Y2421" s="208" t="str">
        <f>IFERROR(VLOOKUP(X2421,'Tablas de calculos'!$AZ$4:$BE$11,5,FALSE),"")</f>
        <v/>
      </c>
      <c r="Z2421" s="208" t="str">
        <f>IFERROR(VLOOKUP(X2421,'Tablas de calculos'!$AZ$4:$BE$11,6,FALSE),"")</f>
        <v/>
      </c>
    </row>
    <row r="2422" spans="1:26" ht="75" x14ac:dyDescent="0.25">
      <c r="A2422" s="232" t="s">
        <v>109</v>
      </c>
      <c r="B2422" s="61">
        <v>77</v>
      </c>
      <c r="C2422" s="429" t="str">
        <f>+VLOOKUP(Tabla9[[#This Row],[Cod. Riesgo]],Tabla_Riesgos[[Número]:[Tipo de Riesgo]],6,FALSE)</f>
        <v>Operativo</v>
      </c>
      <c r="D2422" s="119" t="s">
        <v>12</v>
      </c>
      <c r="E2422" s="120" t="s">
        <v>89</v>
      </c>
      <c r="F2422" s="121"/>
      <c r="G2422" s="125"/>
      <c r="H2422" s="472"/>
      <c r="I2422" s="207"/>
      <c r="J2422" s="207"/>
      <c r="K2422" s="207"/>
      <c r="L2422" s="207"/>
      <c r="M2422" s="207"/>
      <c r="N2422" s="207"/>
      <c r="O2422" s="123"/>
      <c r="P2422" s="123">
        <f t="shared" si="152"/>
        <v>0</v>
      </c>
      <c r="Q2422" s="208" t="str">
        <f t="shared" si="153"/>
        <v>Debil</v>
      </c>
      <c r="R2422" s="224" t="s">
        <v>516</v>
      </c>
      <c r="S2422" s="224" t="str">
        <f t="shared" si="154"/>
        <v>DebilFuerte</v>
      </c>
      <c r="T2422" s="224">
        <f>IFERROR(VLOOKUP(S2422,'Tablas de calculos'!$AU$16:$AV$24,2,FALSE),"")</f>
        <v>7</v>
      </c>
      <c r="U2422" s="208" t="str">
        <f>IFERROR(VLOOKUP(T2422,'Tablas de calculos'!$AV$16:$AY$24,4),"")</f>
        <v>Débil</v>
      </c>
      <c r="V2422" s="207" t="s">
        <v>576</v>
      </c>
      <c r="W2422" s="123" t="s">
        <v>578</v>
      </c>
      <c r="X2422" s="123" t="str">
        <f t="shared" si="155"/>
        <v>DébilNo disminuyeDirectamente</v>
      </c>
      <c r="Y2422" s="208" t="str">
        <f>IFERROR(VLOOKUP(X2422,'Tablas de calculos'!$AZ$4:$BE$11,5,FALSE),"")</f>
        <v/>
      </c>
      <c r="Z2422" s="208" t="str">
        <f>IFERROR(VLOOKUP(X2422,'Tablas de calculos'!$AZ$4:$BE$11,6,FALSE),"")</f>
        <v/>
      </c>
    </row>
    <row r="2423" spans="1:26" ht="60" x14ac:dyDescent="0.25">
      <c r="A2423" s="232" t="s">
        <v>109</v>
      </c>
      <c r="B2423" s="61">
        <v>78</v>
      </c>
      <c r="C2423" s="429" t="str">
        <f>+VLOOKUP(Tabla9[[#This Row],[Cod. Riesgo]],Tabla_Riesgos[[Número]:[Tipo de Riesgo]],6,FALSE)</f>
        <v>Seguridad de la Información</v>
      </c>
      <c r="D2423" s="119" t="s">
        <v>26</v>
      </c>
      <c r="E2423" s="120" t="s">
        <v>682</v>
      </c>
      <c r="F2423" s="121"/>
      <c r="G2423" s="125"/>
      <c r="H2423" s="472"/>
      <c r="I2423" s="207"/>
      <c r="J2423" s="207"/>
      <c r="K2423" s="207"/>
      <c r="L2423" s="207"/>
      <c r="M2423" s="207"/>
      <c r="N2423" s="207"/>
      <c r="O2423" s="123"/>
      <c r="P2423" s="123">
        <f t="shared" si="152"/>
        <v>0</v>
      </c>
      <c r="Q2423" s="208" t="str">
        <f t="shared" si="153"/>
        <v>Debil</v>
      </c>
      <c r="R2423" s="224" t="s">
        <v>516</v>
      </c>
      <c r="S2423" s="224" t="str">
        <f t="shared" si="154"/>
        <v>DebilFuerte</v>
      </c>
      <c r="T2423" s="224">
        <f>IFERROR(VLOOKUP(S2423,'Tablas de calculos'!$AU$16:$AV$24,2,FALSE),"")</f>
        <v>7</v>
      </c>
      <c r="U2423" s="208" t="str">
        <f>IFERROR(VLOOKUP(T2423,'Tablas de calculos'!$AV$16:$AY$24,4),"")</f>
        <v>Débil</v>
      </c>
      <c r="V2423" s="207" t="s">
        <v>576</v>
      </c>
      <c r="W2423" s="123" t="s">
        <v>578</v>
      </c>
      <c r="X2423" s="123" t="str">
        <f t="shared" si="155"/>
        <v>DébilNo disminuyeDirectamente</v>
      </c>
      <c r="Y2423" s="208" t="str">
        <f>IFERROR(VLOOKUP(X2423,'Tablas de calculos'!$AZ$4:$BE$11,5,FALSE),"")</f>
        <v/>
      </c>
      <c r="Z2423" s="208" t="str">
        <f>IFERROR(VLOOKUP(X2423,'Tablas de calculos'!$AZ$4:$BE$11,6,FALSE),"")</f>
        <v/>
      </c>
    </row>
    <row r="2424" spans="1:26" ht="45" x14ac:dyDescent="0.25">
      <c r="A2424" s="232" t="s">
        <v>109</v>
      </c>
      <c r="B2424" s="61">
        <v>79</v>
      </c>
      <c r="C2424" s="429" t="str">
        <f>+VLOOKUP(Tabla9[[#This Row],[Cod. Riesgo]],Tabla_Riesgos[[Número]:[Tipo de Riesgo]],6,FALSE)</f>
        <v>Operativo</v>
      </c>
      <c r="D2424" s="119" t="s">
        <v>12</v>
      </c>
      <c r="E2424" s="120" t="s">
        <v>637</v>
      </c>
      <c r="F2424" s="121"/>
      <c r="G2424" s="125"/>
      <c r="H2424" s="472"/>
      <c r="I2424" s="207"/>
      <c r="J2424" s="207"/>
      <c r="K2424" s="207"/>
      <c r="L2424" s="207"/>
      <c r="M2424" s="207"/>
      <c r="N2424" s="207"/>
      <c r="O2424" s="123"/>
      <c r="P2424" s="123">
        <f t="shared" si="152"/>
        <v>0</v>
      </c>
      <c r="Q2424" s="208" t="str">
        <f t="shared" si="153"/>
        <v>Debil</v>
      </c>
      <c r="R2424" s="224" t="s">
        <v>516</v>
      </c>
      <c r="S2424" s="224" t="str">
        <f t="shared" si="154"/>
        <v>DebilFuerte</v>
      </c>
      <c r="T2424" s="224">
        <f>IFERROR(VLOOKUP(S2424,'Tablas de calculos'!$AU$16:$AV$24,2,FALSE),"")</f>
        <v>7</v>
      </c>
      <c r="U2424" s="208" t="str">
        <f>IFERROR(VLOOKUP(T2424,'Tablas de calculos'!$AV$16:$AY$24,4),"")</f>
        <v>Débil</v>
      </c>
      <c r="V2424" s="207" t="s">
        <v>576</v>
      </c>
      <c r="W2424" s="123" t="s">
        <v>578</v>
      </c>
      <c r="X2424" s="123" t="str">
        <f t="shared" si="155"/>
        <v>DébilNo disminuyeDirectamente</v>
      </c>
      <c r="Y2424" s="208" t="str">
        <f>IFERROR(VLOOKUP(X2424,'Tablas de calculos'!$AZ$4:$BE$11,5,FALSE),"")</f>
        <v/>
      </c>
      <c r="Z2424" s="208" t="str">
        <f>IFERROR(VLOOKUP(X2424,'Tablas de calculos'!$AZ$4:$BE$11,6,FALSE),"")</f>
        <v/>
      </c>
    </row>
    <row r="2425" spans="1:26" ht="30" x14ac:dyDescent="0.25">
      <c r="A2425" s="232" t="s">
        <v>109</v>
      </c>
      <c r="B2425" s="61">
        <v>80</v>
      </c>
      <c r="C2425" s="429" t="str">
        <f>+VLOOKUP(Tabla9[[#This Row],[Cod. Riesgo]],Tabla_Riesgos[[Número]:[Tipo de Riesgo]],6,FALSE)</f>
        <v>Operativo</v>
      </c>
      <c r="D2425" s="119" t="s">
        <v>55</v>
      </c>
      <c r="E2425" s="120" t="s">
        <v>90</v>
      </c>
      <c r="F2425" s="121"/>
      <c r="G2425" s="125"/>
      <c r="H2425" s="472"/>
      <c r="I2425" s="207"/>
      <c r="J2425" s="207"/>
      <c r="K2425" s="207"/>
      <c r="L2425" s="207"/>
      <c r="M2425" s="207"/>
      <c r="N2425" s="207"/>
      <c r="O2425" s="123"/>
      <c r="P2425" s="123">
        <f t="shared" si="152"/>
        <v>0</v>
      </c>
      <c r="Q2425" s="208" t="str">
        <f t="shared" si="153"/>
        <v>Debil</v>
      </c>
      <c r="R2425" s="224" t="s">
        <v>516</v>
      </c>
      <c r="S2425" s="224" t="str">
        <f t="shared" si="154"/>
        <v>DebilFuerte</v>
      </c>
      <c r="T2425" s="224">
        <f>IFERROR(VLOOKUP(S2425,'Tablas de calculos'!$AU$16:$AV$24,2,FALSE),"")</f>
        <v>7</v>
      </c>
      <c r="U2425" s="208" t="str">
        <f>IFERROR(VLOOKUP(T2425,'Tablas de calculos'!$AV$16:$AY$24,4),"")</f>
        <v>Débil</v>
      </c>
      <c r="V2425" s="207" t="s">
        <v>576</v>
      </c>
      <c r="W2425" s="123" t="s">
        <v>578</v>
      </c>
      <c r="X2425" s="123" t="str">
        <f t="shared" si="155"/>
        <v>DébilNo disminuyeDirectamente</v>
      </c>
      <c r="Y2425" s="208" t="str">
        <f>IFERROR(VLOOKUP(X2425,'Tablas de calculos'!$AZ$4:$BE$11,5,FALSE),"")</f>
        <v/>
      </c>
      <c r="Z2425" s="208" t="str">
        <f>IFERROR(VLOOKUP(X2425,'Tablas de calculos'!$AZ$4:$BE$11,6,FALSE),"")</f>
        <v/>
      </c>
    </row>
    <row r="2426" spans="1:26" ht="45" x14ac:dyDescent="0.25">
      <c r="A2426" s="232" t="s">
        <v>109</v>
      </c>
      <c r="B2426" s="14">
        <v>81</v>
      </c>
      <c r="C2426" s="429" t="str">
        <f>+VLOOKUP(Tabla9[[#This Row],[Cod. Riesgo]],Tabla_Riesgos[[Número]:[Tipo de Riesgo]],6,FALSE)</f>
        <v>Operativo</v>
      </c>
      <c r="D2426" s="119" t="s">
        <v>26</v>
      </c>
      <c r="E2426" s="120" t="s">
        <v>751</v>
      </c>
      <c r="F2426" s="121"/>
      <c r="G2426" s="125" t="s">
        <v>334</v>
      </c>
      <c r="H2426" s="472"/>
      <c r="I2426" s="207"/>
      <c r="J2426" s="207"/>
      <c r="K2426" s="207"/>
      <c r="L2426" s="207"/>
      <c r="M2426" s="207"/>
      <c r="N2426" s="207"/>
      <c r="O2426" s="123"/>
      <c r="P2426" s="123">
        <f t="shared" si="152"/>
        <v>0</v>
      </c>
      <c r="Q2426" s="208" t="str">
        <f t="shared" si="153"/>
        <v>Debil</v>
      </c>
      <c r="R2426" s="224" t="s">
        <v>516</v>
      </c>
      <c r="S2426" s="224" t="str">
        <f t="shared" si="154"/>
        <v>DebilFuerte</v>
      </c>
      <c r="T2426" s="224">
        <f>IFERROR(VLOOKUP(S2426,'Tablas de calculos'!$AU$16:$AV$24,2,FALSE),"")</f>
        <v>7</v>
      </c>
      <c r="U2426" s="208" t="str">
        <f>IFERROR(VLOOKUP(T2426,'Tablas de calculos'!$AV$16:$AY$24,4),"")</f>
        <v>Débil</v>
      </c>
      <c r="V2426" s="207" t="s">
        <v>576</v>
      </c>
      <c r="W2426" s="123" t="s">
        <v>578</v>
      </c>
      <c r="X2426" s="123" t="str">
        <f t="shared" si="155"/>
        <v>DébilNo disminuyeDirectamente</v>
      </c>
      <c r="Y2426" s="208" t="str">
        <f>IFERROR(VLOOKUP(X2426,'Tablas de calculos'!$AZ$4:$BE$11,5,FALSE),"")</f>
        <v/>
      </c>
      <c r="Z2426" s="208" t="str">
        <f>IFERROR(VLOOKUP(X2426,'Tablas de calculos'!$AZ$4:$BE$11,6,FALSE),"")</f>
        <v/>
      </c>
    </row>
    <row r="2427" spans="1:26" ht="60" x14ac:dyDescent="0.25">
      <c r="A2427" s="232" t="s">
        <v>109</v>
      </c>
      <c r="B2427" s="14">
        <v>81</v>
      </c>
      <c r="C2427" s="429" t="str">
        <f>+VLOOKUP(Tabla9[[#This Row],[Cod. Riesgo]],Tabla_Riesgos[[Número]:[Tipo de Riesgo]],6,FALSE)</f>
        <v>Operativo</v>
      </c>
      <c r="D2427" s="119" t="s">
        <v>26</v>
      </c>
      <c r="E2427" s="120" t="s">
        <v>751</v>
      </c>
      <c r="F2427" s="121"/>
      <c r="G2427" s="125" t="s">
        <v>335</v>
      </c>
      <c r="H2427" s="472"/>
      <c r="I2427" s="207"/>
      <c r="J2427" s="207"/>
      <c r="K2427" s="207"/>
      <c r="L2427" s="207"/>
      <c r="M2427" s="207"/>
      <c r="N2427" s="207"/>
      <c r="O2427" s="123"/>
      <c r="P2427" s="123">
        <f t="shared" si="152"/>
        <v>0</v>
      </c>
      <c r="Q2427" s="208" t="str">
        <f t="shared" si="153"/>
        <v>Debil</v>
      </c>
      <c r="R2427" s="224" t="s">
        <v>516</v>
      </c>
      <c r="S2427" s="224" t="str">
        <f t="shared" si="154"/>
        <v>DebilFuerte</v>
      </c>
      <c r="T2427" s="224">
        <f>IFERROR(VLOOKUP(S2427,'Tablas de calculos'!$AU$16:$AV$24,2,FALSE),"")</f>
        <v>7</v>
      </c>
      <c r="U2427" s="208" t="str">
        <f>IFERROR(VLOOKUP(T2427,'Tablas de calculos'!$AV$16:$AY$24,4),"")</f>
        <v>Débil</v>
      </c>
      <c r="V2427" s="207" t="s">
        <v>576</v>
      </c>
      <c r="W2427" s="123" t="s">
        <v>578</v>
      </c>
      <c r="X2427" s="123" t="str">
        <f t="shared" si="155"/>
        <v>DébilNo disminuyeDirectamente</v>
      </c>
      <c r="Y2427" s="208" t="str">
        <f>IFERROR(VLOOKUP(X2427,'Tablas de calculos'!$AZ$4:$BE$11,5,FALSE),"")</f>
        <v/>
      </c>
      <c r="Z2427" s="208" t="str">
        <f>IFERROR(VLOOKUP(X2427,'Tablas de calculos'!$AZ$4:$BE$11,6,FALSE),"")</f>
        <v/>
      </c>
    </row>
    <row r="2428" spans="1:26" ht="60" x14ac:dyDescent="0.25">
      <c r="A2428" s="232" t="s">
        <v>109</v>
      </c>
      <c r="B2428" s="14">
        <v>81</v>
      </c>
      <c r="C2428" s="429" t="str">
        <f>+VLOOKUP(Tabla9[[#This Row],[Cod. Riesgo]],Tabla_Riesgos[[Número]:[Tipo de Riesgo]],6,FALSE)</f>
        <v>Operativo</v>
      </c>
      <c r="D2428" s="119" t="s">
        <v>26</v>
      </c>
      <c r="E2428" s="120" t="s">
        <v>751</v>
      </c>
      <c r="F2428" s="121"/>
      <c r="G2428" s="125" t="s">
        <v>336</v>
      </c>
      <c r="H2428" s="472"/>
      <c r="I2428" s="207"/>
      <c r="J2428" s="207"/>
      <c r="K2428" s="207"/>
      <c r="L2428" s="207"/>
      <c r="M2428" s="207"/>
      <c r="N2428" s="207"/>
      <c r="O2428" s="123"/>
      <c r="P2428" s="123">
        <f t="shared" si="152"/>
        <v>0</v>
      </c>
      <c r="Q2428" s="208" t="str">
        <f t="shared" si="153"/>
        <v>Debil</v>
      </c>
      <c r="R2428" s="224" t="s">
        <v>516</v>
      </c>
      <c r="S2428" s="224" t="str">
        <f t="shared" si="154"/>
        <v>DebilFuerte</v>
      </c>
      <c r="T2428" s="224">
        <f>IFERROR(VLOOKUP(S2428,'Tablas de calculos'!$AU$16:$AV$24,2,FALSE),"")</f>
        <v>7</v>
      </c>
      <c r="U2428" s="208" t="str">
        <f>IFERROR(VLOOKUP(T2428,'Tablas de calculos'!$AV$16:$AY$24,4),"")</f>
        <v>Débil</v>
      </c>
      <c r="V2428" s="207" t="s">
        <v>576</v>
      </c>
      <c r="W2428" s="123" t="s">
        <v>578</v>
      </c>
      <c r="X2428" s="123" t="str">
        <f t="shared" si="155"/>
        <v>DébilNo disminuyeDirectamente</v>
      </c>
      <c r="Y2428" s="208" t="str">
        <f>IFERROR(VLOOKUP(X2428,'Tablas de calculos'!$AZ$4:$BE$11,5,FALSE),"")</f>
        <v/>
      </c>
      <c r="Z2428" s="208" t="str">
        <f>IFERROR(VLOOKUP(X2428,'Tablas de calculos'!$AZ$4:$BE$11,6,FALSE),"")</f>
        <v/>
      </c>
    </row>
    <row r="2429" spans="1:26" ht="75" x14ac:dyDescent="0.25">
      <c r="A2429" s="232" t="s">
        <v>109</v>
      </c>
      <c r="B2429" s="14">
        <v>81</v>
      </c>
      <c r="C2429" s="429" t="str">
        <f>+VLOOKUP(Tabla9[[#This Row],[Cod. Riesgo]],Tabla_Riesgos[[Número]:[Tipo de Riesgo]],6,FALSE)</f>
        <v>Operativo</v>
      </c>
      <c r="D2429" s="119" t="s">
        <v>26</v>
      </c>
      <c r="E2429" s="120" t="s">
        <v>751</v>
      </c>
      <c r="F2429" s="121"/>
      <c r="G2429" s="125" t="s">
        <v>337</v>
      </c>
      <c r="H2429" s="472"/>
      <c r="I2429" s="207"/>
      <c r="J2429" s="207"/>
      <c r="K2429" s="207"/>
      <c r="L2429" s="207"/>
      <c r="M2429" s="207"/>
      <c r="N2429" s="207"/>
      <c r="O2429" s="123"/>
      <c r="P2429" s="123">
        <f t="shared" si="152"/>
        <v>0</v>
      </c>
      <c r="Q2429" s="208" t="str">
        <f t="shared" si="153"/>
        <v>Debil</v>
      </c>
      <c r="R2429" s="224" t="s">
        <v>516</v>
      </c>
      <c r="S2429" s="224" t="str">
        <f t="shared" si="154"/>
        <v>DebilFuerte</v>
      </c>
      <c r="T2429" s="224">
        <f>IFERROR(VLOOKUP(S2429,'Tablas de calculos'!$AU$16:$AV$24,2,FALSE),"")</f>
        <v>7</v>
      </c>
      <c r="U2429" s="208" t="str">
        <f>IFERROR(VLOOKUP(T2429,'Tablas de calculos'!$AV$16:$AY$24,4),"")</f>
        <v>Débil</v>
      </c>
      <c r="V2429" s="207" t="s">
        <v>576</v>
      </c>
      <c r="W2429" s="123" t="s">
        <v>578</v>
      </c>
      <c r="X2429" s="123" t="str">
        <f t="shared" si="155"/>
        <v>DébilNo disminuyeDirectamente</v>
      </c>
      <c r="Y2429" s="208" t="str">
        <f>IFERROR(VLOOKUP(X2429,'Tablas de calculos'!$AZ$4:$BE$11,5,FALSE),"")</f>
        <v/>
      </c>
      <c r="Z2429" s="208" t="str">
        <f>IFERROR(VLOOKUP(X2429,'Tablas de calculos'!$AZ$4:$BE$11,6,FALSE),"")</f>
        <v/>
      </c>
    </row>
    <row r="2430" spans="1:26" ht="60" x14ac:dyDescent="0.25">
      <c r="A2430" s="232" t="s">
        <v>109</v>
      </c>
      <c r="B2430" s="14">
        <v>82</v>
      </c>
      <c r="C2430" s="429" t="str">
        <f>+VLOOKUP(Tabla9[[#This Row],[Cod. Riesgo]],Tabla_Riesgos[[Número]:[Tipo de Riesgo]],6,FALSE)</f>
        <v>Operativo</v>
      </c>
      <c r="D2430" s="119" t="s">
        <v>26</v>
      </c>
      <c r="E2430" s="120" t="s">
        <v>1160</v>
      </c>
      <c r="F2430" s="121"/>
      <c r="G2430" s="125" t="s">
        <v>338</v>
      </c>
      <c r="H2430" s="472"/>
      <c r="I2430" s="207"/>
      <c r="J2430" s="207"/>
      <c r="K2430" s="207"/>
      <c r="L2430" s="207"/>
      <c r="M2430" s="207"/>
      <c r="N2430" s="207"/>
      <c r="O2430" s="123"/>
      <c r="P2430" s="123">
        <f t="shared" si="152"/>
        <v>0</v>
      </c>
      <c r="Q2430" s="208" t="str">
        <f t="shared" si="153"/>
        <v>Debil</v>
      </c>
      <c r="R2430" s="224" t="s">
        <v>516</v>
      </c>
      <c r="S2430" s="224" t="str">
        <f t="shared" si="154"/>
        <v>DebilFuerte</v>
      </c>
      <c r="T2430" s="224">
        <f>IFERROR(VLOOKUP(S2430,'Tablas de calculos'!$AU$16:$AV$24,2,FALSE),"")</f>
        <v>7</v>
      </c>
      <c r="U2430" s="208" t="str">
        <f>IFERROR(VLOOKUP(T2430,'Tablas de calculos'!$AV$16:$AY$24,4),"")</f>
        <v>Débil</v>
      </c>
      <c r="V2430" s="207" t="s">
        <v>576</v>
      </c>
      <c r="W2430" s="123" t="s">
        <v>578</v>
      </c>
      <c r="X2430" s="123" t="str">
        <f t="shared" si="155"/>
        <v>DébilNo disminuyeDirectamente</v>
      </c>
      <c r="Y2430" s="208" t="str">
        <f>IFERROR(VLOOKUP(X2430,'Tablas de calculos'!$AZ$4:$BE$11,5,FALSE),"")</f>
        <v/>
      </c>
      <c r="Z2430" s="208" t="str">
        <f>IFERROR(VLOOKUP(X2430,'Tablas de calculos'!$AZ$4:$BE$11,6,FALSE),"")</f>
        <v/>
      </c>
    </row>
    <row r="2431" spans="1:26" ht="60" x14ac:dyDescent="0.25">
      <c r="A2431" s="232" t="s">
        <v>109</v>
      </c>
      <c r="B2431" s="14">
        <v>82</v>
      </c>
      <c r="C2431" s="429" t="str">
        <f>+VLOOKUP(Tabla9[[#This Row],[Cod. Riesgo]],Tabla_Riesgos[[Número]:[Tipo de Riesgo]],6,FALSE)</f>
        <v>Operativo</v>
      </c>
      <c r="D2431" s="119" t="s">
        <v>26</v>
      </c>
      <c r="E2431" s="120" t="s">
        <v>1160</v>
      </c>
      <c r="F2431" s="121"/>
      <c r="G2431" s="125" t="s">
        <v>339</v>
      </c>
      <c r="H2431" s="472"/>
      <c r="I2431" s="207"/>
      <c r="J2431" s="207"/>
      <c r="K2431" s="207"/>
      <c r="L2431" s="207"/>
      <c r="M2431" s="207"/>
      <c r="N2431" s="207"/>
      <c r="O2431" s="123"/>
      <c r="P2431" s="123">
        <f t="shared" si="152"/>
        <v>0</v>
      </c>
      <c r="Q2431" s="208" t="str">
        <f t="shared" si="153"/>
        <v>Debil</v>
      </c>
      <c r="R2431" s="224" t="s">
        <v>516</v>
      </c>
      <c r="S2431" s="224" t="str">
        <f t="shared" si="154"/>
        <v>DebilFuerte</v>
      </c>
      <c r="T2431" s="224">
        <f>IFERROR(VLOOKUP(S2431,'Tablas de calculos'!$AU$16:$AV$24,2,FALSE),"")</f>
        <v>7</v>
      </c>
      <c r="U2431" s="208" t="str">
        <f>IFERROR(VLOOKUP(T2431,'Tablas de calculos'!$AV$16:$AY$24,4),"")</f>
        <v>Débil</v>
      </c>
      <c r="V2431" s="207" t="s">
        <v>576</v>
      </c>
      <c r="W2431" s="123" t="s">
        <v>578</v>
      </c>
      <c r="X2431" s="123" t="str">
        <f t="shared" si="155"/>
        <v>DébilNo disminuyeDirectamente</v>
      </c>
      <c r="Y2431" s="208" t="str">
        <f>IFERROR(VLOOKUP(X2431,'Tablas de calculos'!$AZ$4:$BE$11,5,FALSE),"")</f>
        <v/>
      </c>
      <c r="Z2431" s="208" t="str">
        <f>IFERROR(VLOOKUP(X2431,'Tablas de calculos'!$AZ$4:$BE$11,6,FALSE),"")</f>
        <v/>
      </c>
    </row>
    <row r="2432" spans="1:26" ht="60" x14ac:dyDescent="0.25">
      <c r="A2432" s="232" t="s">
        <v>109</v>
      </c>
      <c r="B2432" s="14">
        <v>82</v>
      </c>
      <c r="C2432" s="429" t="str">
        <f>+VLOOKUP(Tabla9[[#This Row],[Cod. Riesgo]],Tabla_Riesgos[[Número]:[Tipo de Riesgo]],6,FALSE)</f>
        <v>Operativo</v>
      </c>
      <c r="D2432" s="119" t="s">
        <v>26</v>
      </c>
      <c r="E2432" s="120" t="s">
        <v>1160</v>
      </c>
      <c r="F2432" s="121"/>
      <c r="G2432" s="125" t="s">
        <v>340</v>
      </c>
      <c r="H2432" s="472"/>
      <c r="I2432" s="207"/>
      <c r="J2432" s="207"/>
      <c r="K2432" s="207"/>
      <c r="L2432" s="207"/>
      <c r="M2432" s="207"/>
      <c r="N2432" s="207"/>
      <c r="O2432" s="123"/>
      <c r="P2432" s="123">
        <f t="shared" si="152"/>
        <v>0</v>
      </c>
      <c r="Q2432" s="208" t="str">
        <f t="shared" si="153"/>
        <v>Debil</v>
      </c>
      <c r="R2432" s="224" t="s">
        <v>516</v>
      </c>
      <c r="S2432" s="224" t="str">
        <f t="shared" si="154"/>
        <v>DebilFuerte</v>
      </c>
      <c r="T2432" s="224">
        <f>IFERROR(VLOOKUP(S2432,'Tablas de calculos'!$AU$16:$AV$24,2,FALSE),"")</f>
        <v>7</v>
      </c>
      <c r="U2432" s="208" t="str">
        <f>IFERROR(VLOOKUP(T2432,'Tablas de calculos'!$AV$16:$AY$24,4),"")</f>
        <v>Débil</v>
      </c>
      <c r="V2432" s="207" t="s">
        <v>576</v>
      </c>
      <c r="W2432" s="123" t="s">
        <v>578</v>
      </c>
      <c r="X2432" s="123" t="str">
        <f t="shared" si="155"/>
        <v>DébilNo disminuyeDirectamente</v>
      </c>
      <c r="Y2432" s="208" t="str">
        <f>IFERROR(VLOOKUP(X2432,'Tablas de calculos'!$AZ$4:$BE$11,5,FALSE),"")</f>
        <v/>
      </c>
      <c r="Z2432" s="208" t="str">
        <f>IFERROR(VLOOKUP(X2432,'Tablas de calculos'!$AZ$4:$BE$11,6,FALSE),"")</f>
        <v/>
      </c>
    </row>
    <row r="2433" spans="1:26" ht="60" x14ac:dyDescent="0.25">
      <c r="A2433" s="232" t="s">
        <v>109</v>
      </c>
      <c r="B2433" s="14">
        <v>82</v>
      </c>
      <c r="C2433" s="429" t="str">
        <f>+VLOOKUP(Tabla9[[#This Row],[Cod. Riesgo]],Tabla_Riesgos[[Número]:[Tipo de Riesgo]],6,FALSE)</f>
        <v>Operativo</v>
      </c>
      <c r="D2433" s="119" t="s">
        <v>26</v>
      </c>
      <c r="E2433" s="120" t="s">
        <v>1160</v>
      </c>
      <c r="F2433" s="121"/>
      <c r="G2433" s="125" t="s">
        <v>338</v>
      </c>
      <c r="H2433" s="472"/>
      <c r="I2433" s="207"/>
      <c r="J2433" s="207"/>
      <c r="K2433" s="207"/>
      <c r="L2433" s="207"/>
      <c r="M2433" s="207"/>
      <c r="N2433" s="207"/>
      <c r="O2433" s="123"/>
      <c r="P2433" s="123">
        <f t="shared" si="152"/>
        <v>0</v>
      </c>
      <c r="Q2433" s="208" t="str">
        <f t="shared" si="153"/>
        <v>Debil</v>
      </c>
      <c r="R2433" s="224" t="s">
        <v>516</v>
      </c>
      <c r="S2433" s="224" t="str">
        <f t="shared" si="154"/>
        <v>DebilFuerte</v>
      </c>
      <c r="T2433" s="224">
        <f>IFERROR(VLOOKUP(S2433,'Tablas de calculos'!$AU$16:$AV$24,2,FALSE),"")</f>
        <v>7</v>
      </c>
      <c r="U2433" s="208" t="str">
        <f>IFERROR(VLOOKUP(T2433,'Tablas de calculos'!$AV$16:$AY$24,4),"")</f>
        <v>Débil</v>
      </c>
      <c r="V2433" s="207" t="s">
        <v>576</v>
      </c>
      <c r="W2433" s="123" t="s">
        <v>578</v>
      </c>
      <c r="X2433" s="123" t="str">
        <f t="shared" si="155"/>
        <v>DébilNo disminuyeDirectamente</v>
      </c>
      <c r="Y2433" s="208" t="str">
        <f>IFERROR(VLOOKUP(X2433,'Tablas de calculos'!$AZ$4:$BE$11,5,FALSE),"")</f>
        <v/>
      </c>
      <c r="Z2433" s="208" t="str">
        <f>IFERROR(VLOOKUP(X2433,'Tablas de calculos'!$AZ$4:$BE$11,6,FALSE),"")</f>
        <v/>
      </c>
    </row>
    <row r="2434" spans="1:26" ht="60" x14ac:dyDescent="0.25">
      <c r="A2434" s="232" t="s">
        <v>109</v>
      </c>
      <c r="B2434" s="14">
        <v>83</v>
      </c>
      <c r="C2434" s="429" t="str">
        <f>+VLOOKUP(Tabla9[[#This Row],[Cod. Riesgo]],Tabla_Riesgos[[Número]:[Tipo de Riesgo]],6,FALSE)</f>
        <v>Operativo</v>
      </c>
      <c r="D2434" s="119" t="s">
        <v>26</v>
      </c>
      <c r="E2434" s="120" t="s">
        <v>833</v>
      </c>
      <c r="F2434" s="121"/>
      <c r="G2434" s="125" t="s">
        <v>341</v>
      </c>
      <c r="H2434" s="472"/>
      <c r="I2434" s="207"/>
      <c r="J2434" s="207"/>
      <c r="K2434" s="207"/>
      <c r="L2434" s="207"/>
      <c r="M2434" s="207"/>
      <c r="N2434" s="207"/>
      <c r="O2434" s="123"/>
      <c r="P2434" s="123">
        <f t="shared" si="152"/>
        <v>0</v>
      </c>
      <c r="Q2434" s="208" t="str">
        <f t="shared" si="153"/>
        <v>Debil</v>
      </c>
      <c r="R2434" s="224" t="s">
        <v>516</v>
      </c>
      <c r="S2434" s="224" t="str">
        <f t="shared" si="154"/>
        <v>DebilFuerte</v>
      </c>
      <c r="T2434" s="224">
        <f>IFERROR(VLOOKUP(S2434,'Tablas de calculos'!$AU$16:$AV$24,2,FALSE),"")</f>
        <v>7</v>
      </c>
      <c r="U2434" s="208" t="str">
        <f>IFERROR(VLOOKUP(T2434,'Tablas de calculos'!$AV$16:$AY$24,4),"")</f>
        <v>Débil</v>
      </c>
      <c r="V2434" s="207" t="s">
        <v>576</v>
      </c>
      <c r="W2434" s="123" t="s">
        <v>578</v>
      </c>
      <c r="X2434" s="123" t="str">
        <f t="shared" si="155"/>
        <v>DébilNo disminuyeDirectamente</v>
      </c>
      <c r="Y2434" s="208" t="str">
        <f>IFERROR(VLOOKUP(X2434,'Tablas de calculos'!$AZ$4:$BE$11,5,FALSE),"")</f>
        <v/>
      </c>
      <c r="Z2434" s="208" t="str">
        <f>IFERROR(VLOOKUP(X2434,'Tablas de calculos'!$AZ$4:$BE$11,6,FALSE),"")</f>
        <v/>
      </c>
    </row>
    <row r="2435" spans="1:26" ht="90" x14ac:dyDescent="0.25">
      <c r="A2435" s="232" t="s">
        <v>109</v>
      </c>
      <c r="B2435" s="14">
        <v>83</v>
      </c>
      <c r="C2435" s="429" t="str">
        <f>+VLOOKUP(Tabla9[[#This Row],[Cod. Riesgo]],Tabla_Riesgos[[Número]:[Tipo de Riesgo]],6,FALSE)</f>
        <v>Operativo</v>
      </c>
      <c r="D2435" s="119" t="s">
        <v>26</v>
      </c>
      <c r="E2435" s="120" t="s">
        <v>833</v>
      </c>
      <c r="F2435" s="121"/>
      <c r="G2435" s="125" t="s">
        <v>342</v>
      </c>
      <c r="H2435" s="472"/>
      <c r="I2435" s="207"/>
      <c r="J2435" s="207"/>
      <c r="K2435" s="207"/>
      <c r="L2435" s="207"/>
      <c r="M2435" s="207"/>
      <c r="N2435" s="207"/>
      <c r="O2435" s="123"/>
      <c r="P2435" s="123">
        <f t="shared" si="152"/>
        <v>0</v>
      </c>
      <c r="Q2435" s="208" t="str">
        <f t="shared" si="153"/>
        <v>Debil</v>
      </c>
      <c r="R2435" s="224" t="s">
        <v>516</v>
      </c>
      <c r="S2435" s="224" t="str">
        <f t="shared" si="154"/>
        <v>DebilFuerte</v>
      </c>
      <c r="T2435" s="224">
        <f>IFERROR(VLOOKUP(S2435,'Tablas de calculos'!$AU$16:$AV$24,2,FALSE),"")</f>
        <v>7</v>
      </c>
      <c r="U2435" s="208" t="str">
        <f>IFERROR(VLOOKUP(T2435,'Tablas de calculos'!$AV$16:$AY$24,4),"")</f>
        <v>Débil</v>
      </c>
      <c r="V2435" s="207" t="s">
        <v>576</v>
      </c>
      <c r="W2435" s="123" t="s">
        <v>578</v>
      </c>
      <c r="X2435" s="123" t="str">
        <f t="shared" si="155"/>
        <v>DébilNo disminuyeDirectamente</v>
      </c>
      <c r="Y2435" s="208" t="str">
        <f>IFERROR(VLOOKUP(X2435,'Tablas de calculos'!$AZ$4:$BE$11,5,FALSE),"")</f>
        <v/>
      </c>
      <c r="Z2435" s="208" t="str">
        <f>IFERROR(VLOOKUP(X2435,'Tablas de calculos'!$AZ$4:$BE$11,6,FALSE),"")</f>
        <v/>
      </c>
    </row>
    <row r="2436" spans="1:26" ht="90" x14ac:dyDescent="0.25">
      <c r="A2436" s="232" t="s">
        <v>109</v>
      </c>
      <c r="B2436" s="14">
        <v>83</v>
      </c>
      <c r="C2436" s="429" t="str">
        <f>+VLOOKUP(Tabla9[[#This Row],[Cod. Riesgo]],Tabla_Riesgos[[Número]:[Tipo de Riesgo]],6,FALSE)</f>
        <v>Operativo</v>
      </c>
      <c r="D2436" s="119" t="s">
        <v>26</v>
      </c>
      <c r="E2436" s="120" t="s">
        <v>833</v>
      </c>
      <c r="F2436" s="121"/>
      <c r="G2436" s="125" t="s">
        <v>343</v>
      </c>
      <c r="H2436" s="472"/>
      <c r="I2436" s="207"/>
      <c r="J2436" s="207"/>
      <c r="K2436" s="207"/>
      <c r="L2436" s="207"/>
      <c r="M2436" s="207"/>
      <c r="N2436" s="207"/>
      <c r="O2436" s="123"/>
      <c r="P2436" s="123">
        <f t="shared" si="152"/>
        <v>0</v>
      </c>
      <c r="Q2436" s="208" t="str">
        <f t="shared" si="153"/>
        <v>Debil</v>
      </c>
      <c r="R2436" s="224" t="s">
        <v>516</v>
      </c>
      <c r="S2436" s="224" t="str">
        <f t="shared" si="154"/>
        <v>DebilFuerte</v>
      </c>
      <c r="T2436" s="224">
        <f>IFERROR(VLOOKUP(S2436,'Tablas de calculos'!$AU$16:$AV$24,2,FALSE),"")</f>
        <v>7</v>
      </c>
      <c r="U2436" s="208" t="str">
        <f>IFERROR(VLOOKUP(T2436,'Tablas de calculos'!$AV$16:$AY$24,4),"")</f>
        <v>Débil</v>
      </c>
      <c r="V2436" s="207" t="s">
        <v>576</v>
      </c>
      <c r="W2436" s="123" t="s">
        <v>578</v>
      </c>
      <c r="X2436" s="123" t="str">
        <f t="shared" si="155"/>
        <v>DébilNo disminuyeDirectamente</v>
      </c>
      <c r="Y2436" s="208" t="str">
        <f>IFERROR(VLOOKUP(X2436,'Tablas de calculos'!$AZ$4:$BE$11,5,FALSE),"")</f>
        <v/>
      </c>
      <c r="Z2436" s="208" t="str">
        <f>IFERROR(VLOOKUP(X2436,'Tablas de calculos'!$AZ$4:$BE$11,6,FALSE),"")</f>
        <v/>
      </c>
    </row>
    <row r="2437" spans="1:26" ht="150" x14ac:dyDescent="0.25">
      <c r="A2437" s="232" t="s">
        <v>109</v>
      </c>
      <c r="B2437" s="14">
        <v>83</v>
      </c>
      <c r="C2437" s="429" t="str">
        <f>+VLOOKUP(Tabla9[[#This Row],[Cod. Riesgo]],Tabla_Riesgos[[Número]:[Tipo de Riesgo]],6,FALSE)</f>
        <v>Operativo</v>
      </c>
      <c r="D2437" s="119" t="s">
        <v>26</v>
      </c>
      <c r="E2437" s="120" t="s">
        <v>833</v>
      </c>
      <c r="F2437" s="121"/>
      <c r="G2437" s="125" t="s">
        <v>344</v>
      </c>
      <c r="H2437" s="472"/>
      <c r="I2437" s="207"/>
      <c r="J2437" s="207"/>
      <c r="K2437" s="207"/>
      <c r="L2437" s="207"/>
      <c r="M2437" s="207"/>
      <c r="N2437" s="207"/>
      <c r="O2437" s="123"/>
      <c r="P2437" s="123">
        <f t="shared" ref="P2437:P2500" si="156">IFERROR(IF(I2437="Asignado",15,0)+IF(J2437="Adecuado",15,0)+IF(K2437="Oportuna",15,0)+IF(L2437="Prevenir",15,0)+IF(L2437="Detectar",10,0)+IF(M2437="Confiable",15,0)+IF(N2437="Se investigan y resuelven oportunamente",15,0)+IF(O2437="Completa",10,0)+IF(O2437="Incompleta",5,0),"")</f>
        <v>0</v>
      </c>
      <c r="Q2437" s="208" t="str">
        <f t="shared" ref="Q2437:Q2500" si="157">IF(P2437&lt;86,"Debil",IF(P2437&lt;96,"Moderado","Fuerte"))</f>
        <v>Debil</v>
      </c>
      <c r="R2437" s="224" t="s">
        <v>516</v>
      </c>
      <c r="S2437" s="224" t="str">
        <f t="shared" ref="S2437:S2500" si="158">_xlfn.CONCAT(Q2437,R2437)</f>
        <v>DebilFuerte</v>
      </c>
      <c r="T2437" s="224">
        <f>IFERROR(VLOOKUP(S2437,'Tablas de calculos'!$AU$16:$AV$24,2,FALSE),"")</f>
        <v>7</v>
      </c>
      <c r="U2437" s="208" t="str">
        <f>IFERROR(VLOOKUP(T2437,'Tablas de calculos'!$AV$16:$AY$24,4),"")</f>
        <v>Débil</v>
      </c>
      <c r="V2437" s="207" t="s">
        <v>576</v>
      </c>
      <c r="W2437" s="123" t="s">
        <v>578</v>
      </c>
      <c r="X2437" s="123" t="str">
        <f t="shared" ref="X2437:X2500" si="159">CONCATENATE(U2437,V2437,W2437)</f>
        <v>DébilNo disminuyeDirectamente</v>
      </c>
      <c r="Y2437" s="208" t="str">
        <f>IFERROR(VLOOKUP(X2437,'Tablas de calculos'!$AZ$4:$BE$11,5,FALSE),"")</f>
        <v/>
      </c>
      <c r="Z2437" s="208" t="str">
        <f>IFERROR(VLOOKUP(X2437,'Tablas de calculos'!$AZ$4:$BE$11,6,FALSE),"")</f>
        <v/>
      </c>
    </row>
    <row r="2438" spans="1:26" ht="45" x14ac:dyDescent="0.25">
      <c r="A2438" s="232" t="s">
        <v>109</v>
      </c>
      <c r="B2438" s="14">
        <v>84</v>
      </c>
      <c r="C2438" s="429" t="str">
        <f>+VLOOKUP(Tabla9[[#This Row],[Cod. Riesgo]],Tabla_Riesgos[[Número]:[Tipo de Riesgo]],6,FALSE)</f>
        <v>Operativo</v>
      </c>
      <c r="D2438" s="119" t="s">
        <v>26</v>
      </c>
      <c r="E2438" s="120" t="s">
        <v>837</v>
      </c>
      <c r="F2438" s="121"/>
      <c r="G2438" s="125" t="s">
        <v>345</v>
      </c>
      <c r="H2438" s="472"/>
      <c r="I2438" s="207"/>
      <c r="J2438" s="207"/>
      <c r="K2438" s="207"/>
      <c r="L2438" s="207"/>
      <c r="M2438" s="207"/>
      <c r="N2438" s="207"/>
      <c r="O2438" s="123"/>
      <c r="P2438" s="123">
        <f t="shared" si="156"/>
        <v>0</v>
      </c>
      <c r="Q2438" s="208" t="str">
        <f t="shared" si="157"/>
        <v>Debil</v>
      </c>
      <c r="R2438" s="224" t="s">
        <v>516</v>
      </c>
      <c r="S2438" s="224" t="str">
        <f t="shared" si="158"/>
        <v>DebilFuerte</v>
      </c>
      <c r="T2438" s="224">
        <f>IFERROR(VLOOKUP(S2438,'Tablas de calculos'!$AU$16:$AV$24,2,FALSE),"")</f>
        <v>7</v>
      </c>
      <c r="U2438" s="208" t="str">
        <f>IFERROR(VLOOKUP(T2438,'Tablas de calculos'!$AV$16:$AY$24,4),"")</f>
        <v>Débil</v>
      </c>
      <c r="V2438" s="207" t="s">
        <v>576</v>
      </c>
      <c r="W2438" s="123" t="s">
        <v>578</v>
      </c>
      <c r="X2438" s="123" t="str">
        <f t="shared" si="159"/>
        <v>DébilNo disminuyeDirectamente</v>
      </c>
      <c r="Y2438" s="208" t="str">
        <f>IFERROR(VLOOKUP(X2438,'Tablas de calculos'!$AZ$4:$BE$11,5,FALSE),"")</f>
        <v/>
      </c>
      <c r="Z2438" s="208" t="str">
        <f>IFERROR(VLOOKUP(X2438,'Tablas de calculos'!$AZ$4:$BE$11,6,FALSE),"")</f>
        <v/>
      </c>
    </row>
    <row r="2439" spans="1:26" ht="135" x14ac:dyDescent="0.25">
      <c r="A2439" s="232" t="s">
        <v>109</v>
      </c>
      <c r="B2439" s="14">
        <v>84</v>
      </c>
      <c r="C2439" s="429" t="str">
        <f>+VLOOKUP(Tabla9[[#This Row],[Cod. Riesgo]],Tabla_Riesgos[[Número]:[Tipo de Riesgo]],6,FALSE)</f>
        <v>Operativo</v>
      </c>
      <c r="D2439" s="119" t="s">
        <v>26</v>
      </c>
      <c r="E2439" s="120" t="s">
        <v>837</v>
      </c>
      <c r="F2439" s="121"/>
      <c r="G2439" s="125" t="s">
        <v>346</v>
      </c>
      <c r="H2439" s="472"/>
      <c r="I2439" s="207"/>
      <c r="J2439" s="207"/>
      <c r="K2439" s="207"/>
      <c r="L2439" s="207"/>
      <c r="M2439" s="207"/>
      <c r="N2439" s="207"/>
      <c r="O2439" s="123"/>
      <c r="P2439" s="123">
        <f t="shared" si="156"/>
        <v>0</v>
      </c>
      <c r="Q2439" s="208" t="str">
        <f t="shared" si="157"/>
        <v>Debil</v>
      </c>
      <c r="R2439" s="224" t="s">
        <v>516</v>
      </c>
      <c r="S2439" s="224" t="str">
        <f t="shared" si="158"/>
        <v>DebilFuerte</v>
      </c>
      <c r="T2439" s="224">
        <f>IFERROR(VLOOKUP(S2439,'Tablas de calculos'!$AU$16:$AV$24,2,FALSE),"")</f>
        <v>7</v>
      </c>
      <c r="U2439" s="208" t="str">
        <f>IFERROR(VLOOKUP(T2439,'Tablas de calculos'!$AV$16:$AY$24,4),"")</f>
        <v>Débil</v>
      </c>
      <c r="V2439" s="207" t="s">
        <v>576</v>
      </c>
      <c r="W2439" s="123" t="s">
        <v>578</v>
      </c>
      <c r="X2439" s="123" t="str">
        <f t="shared" si="159"/>
        <v>DébilNo disminuyeDirectamente</v>
      </c>
      <c r="Y2439" s="208" t="str">
        <f>IFERROR(VLOOKUP(X2439,'Tablas de calculos'!$AZ$4:$BE$11,5,FALSE),"")</f>
        <v/>
      </c>
      <c r="Z2439" s="208" t="str">
        <f>IFERROR(VLOOKUP(X2439,'Tablas de calculos'!$AZ$4:$BE$11,6,FALSE),"")</f>
        <v/>
      </c>
    </row>
    <row r="2440" spans="1:26" ht="60" x14ac:dyDescent="0.25">
      <c r="A2440" s="232" t="s">
        <v>109</v>
      </c>
      <c r="B2440" s="14">
        <v>84</v>
      </c>
      <c r="C2440" s="429" t="str">
        <f>+VLOOKUP(Tabla9[[#This Row],[Cod. Riesgo]],Tabla_Riesgos[[Número]:[Tipo de Riesgo]],6,FALSE)</f>
        <v>Operativo</v>
      </c>
      <c r="D2440" s="119" t="s">
        <v>26</v>
      </c>
      <c r="E2440" s="120" t="s">
        <v>837</v>
      </c>
      <c r="F2440" s="121"/>
      <c r="G2440" s="125" t="s">
        <v>347</v>
      </c>
      <c r="H2440" s="472"/>
      <c r="I2440" s="207"/>
      <c r="J2440" s="207"/>
      <c r="K2440" s="207"/>
      <c r="L2440" s="207"/>
      <c r="M2440" s="207"/>
      <c r="N2440" s="207"/>
      <c r="O2440" s="123"/>
      <c r="P2440" s="123">
        <f t="shared" si="156"/>
        <v>0</v>
      </c>
      <c r="Q2440" s="208" t="str">
        <f t="shared" si="157"/>
        <v>Debil</v>
      </c>
      <c r="R2440" s="224" t="s">
        <v>516</v>
      </c>
      <c r="S2440" s="224" t="str">
        <f t="shared" si="158"/>
        <v>DebilFuerte</v>
      </c>
      <c r="T2440" s="224">
        <f>IFERROR(VLOOKUP(S2440,'Tablas de calculos'!$AU$16:$AV$24,2,FALSE),"")</f>
        <v>7</v>
      </c>
      <c r="U2440" s="208" t="str">
        <f>IFERROR(VLOOKUP(T2440,'Tablas de calculos'!$AV$16:$AY$24,4),"")</f>
        <v>Débil</v>
      </c>
      <c r="V2440" s="207" t="s">
        <v>576</v>
      </c>
      <c r="W2440" s="123" t="s">
        <v>578</v>
      </c>
      <c r="X2440" s="123" t="str">
        <f t="shared" si="159"/>
        <v>DébilNo disminuyeDirectamente</v>
      </c>
      <c r="Y2440" s="208" t="str">
        <f>IFERROR(VLOOKUP(X2440,'Tablas de calculos'!$AZ$4:$BE$11,5,FALSE),"")</f>
        <v/>
      </c>
      <c r="Z2440" s="208" t="str">
        <f>IFERROR(VLOOKUP(X2440,'Tablas de calculos'!$AZ$4:$BE$11,6,FALSE),"")</f>
        <v/>
      </c>
    </row>
    <row r="2441" spans="1:26" ht="45" x14ac:dyDescent="0.25">
      <c r="A2441" s="232" t="s">
        <v>109</v>
      </c>
      <c r="B2441" s="14">
        <v>84</v>
      </c>
      <c r="C2441" s="429" t="str">
        <f>+VLOOKUP(Tabla9[[#This Row],[Cod. Riesgo]],Tabla_Riesgos[[Número]:[Tipo de Riesgo]],6,FALSE)</f>
        <v>Operativo</v>
      </c>
      <c r="D2441" s="119" t="s">
        <v>26</v>
      </c>
      <c r="E2441" s="120" t="s">
        <v>837</v>
      </c>
      <c r="F2441" s="121"/>
      <c r="G2441" s="125" t="s">
        <v>348</v>
      </c>
      <c r="H2441" s="472"/>
      <c r="I2441" s="207"/>
      <c r="J2441" s="207"/>
      <c r="K2441" s="207"/>
      <c r="L2441" s="207"/>
      <c r="M2441" s="207"/>
      <c r="N2441" s="207"/>
      <c r="O2441" s="123"/>
      <c r="P2441" s="123">
        <f t="shared" si="156"/>
        <v>0</v>
      </c>
      <c r="Q2441" s="208" t="str">
        <f t="shared" si="157"/>
        <v>Debil</v>
      </c>
      <c r="R2441" s="224" t="s">
        <v>516</v>
      </c>
      <c r="S2441" s="224" t="str">
        <f t="shared" si="158"/>
        <v>DebilFuerte</v>
      </c>
      <c r="T2441" s="224">
        <f>IFERROR(VLOOKUP(S2441,'Tablas de calculos'!$AU$16:$AV$24,2,FALSE),"")</f>
        <v>7</v>
      </c>
      <c r="U2441" s="208" t="str">
        <f>IFERROR(VLOOKUP(T2441,'Tablas de calculos'!$AV$16:$AY$24,4),"")</f>
        <v>Débil</v>
      </c>
      <c r="V2441" s="207" t="s">
        <v>576</v>
      </c>
      <c r="W2441" s="123" t="s">
        <v>578</v>
      </c>
      <c r="X2441" s="123" t="str">
        <f t="shared" si="159"/>
        <v>DébilNo disminuyeDirectamente</v>
      </c>
      <c r="Y2441" s="208" t="str">
        <f>IFERROR(VLOOKUP(X2441,'Tablas de calculos'!$AZ$4:$BE$11,5,FALSE),"")</f>
        <v/>
      </c>
      <c r="Z2441" s="208" t="str">
        <f>IFERROR(VLOOKUP(X2441,'Tablas de calculos'!$AZ$4:$BE$11,6,FALSE),"")</f>
        <v/>
      </c>
    </row>
    <row r="2442" spans="1:26" ht="120" x14ac:dyDescent="0.25">
      <c r="A2442" s="232" t="s">
        <v>109</v>
      </c>
      <c r="B2442" s="14">
        <v>84</v>
      </c>
      <c r="C2442" s="429" t="str">
        <f>+VLOOKUP(Tabla9[[#This Row],[Cod. Riesgo]],Tabla_Riesgos[[Número]:[Tipo de Riesgo]],6,FALSE)</f>
        <v>Operativo</v>
      </c>
      <c r="D2442" s="119" t="s">
        <v>26</v>
      </c>
      <c r="E2442" s="120" t="s">
        <v>837</v>
      </c>
      <c r="F2442" s="121"/>
      <c r="G2442" s="125" t="s">
        <v>349</v>
      </c>
      <c r="H2442" s="472"/>
      <c r="I2442" s="207"/>
      <c r="J2442" s="207"/>
      <c r="K2442" s="207"/>
      <c r="L2442" s="207"/>
      <c r="M2442" s="207"/>
      <c r="N2442" s="207"/>
      <c r="O2442" s="123"/>
      <c r="P2442" s="123">
        <f t="shared" si="156"/>
        <v>0</v>
      </c>
      <c r="Q2442" s="208" t="str">
        <f t="shared" si="157"/>
        <v>Debil</v>
      </c>
      <c r="R2442" s="224" t="s">
        <v>516</v>
      </c>
      <c r="S2442" s="224" t="str">
        <f t="shared" si="158"/>
        <v>DebilFuerte</v>
      </c>
      <c r="T2442" s="224">
        <f>IFERROR(VLOOKUP(S2442,'Tablas de calculos'!$AU$16:$AV$24,2,FALSE),"")</f>
        <v>7</v>
      </c>
      <c r="U2442" s="208" t="str">
        <f>IFERROR(VLOOKUP(T2442,'Tablas de calculos'!$AV$16:$AY$24,4),"")</f>
        <v>Débil</v>
      </c>
      <c r="V2442" s="207" t="s">
        <v>576</v>
      </c>
      <c r="W2442" s="123" t="s">
        <v>578</v>
      </c>
      <c r="X2442" s="123" t="str">
        <f t="shared" si="159"/>
        <v>DébilNo disminuyeDirectamente</v>
      </c>
      <c r="Y2442" s="208" t="str">
        <f>IFERROR(VLOOKUP(X2442,'Tablas de calculos'!$AZ$4:$BE$11,5,FALSE),"")</f>
        <v/>
      </c>
      <c r="Z2442" s="208" t="str">
        <f>IFERROR(VLOOKUP(X2442,'Tablas de calculos'!$AZ$4:$BE$11,6,FALSE),"")</f>
        <v/>
      </c>
    </row>
    <row r="2443" spans="1:26" ht="120" x14ac:dyDescent="0.25">
      <c r="A2443" s="232" t="s">
        <v>109</v>
      </c>
      <c r="B2443" s="14">
        <v>85</v>
      </c>
      <c r="C2443" s="429" t="str">
        <f>+VLOOKUP(Tabla9[[#This Row],[Cod. Riesgo]],Tabla_Riesgos[[Número]:[Tipo de Riesgo]],6,FALSE)</f>
        <v>Operativo</v>
      </c>
      <c r="D2443" s="119" t="s">
        <v>26</v>
      </c>
      <c r="E2443" s="120" t="s">
        <v>842</v>
      </c>
      <c r="F2443" s="121"/>
      <c r="G2443" s="125" t="s">
        <v>350</v>
      </c>
      <c r="H2443" s="472"/>
      <c r="I2443" s="207"/>
      <c r="J2443" s="207"/>
      <c r="K2443" s="207"/>
      <c r="L2443" s="207"/>
      <c r="M2443" s="207"/>
      <c r="N2443" s="207"/>
      <c r="O2443" s="123"/>
      <c r="P2443" s="123">
        <f t="shared" si="156"/>
        <v>0</v>
      </c>
      <c r="Q2443" s="208" t="str">
        <f t="shared" si="157"/>
        <v>Debil</v>
      </c>
      <c r="R2443" s="224" t="s">
        <v>516</v>
      </c>
      <c r="S2443" s="224" t="str">
        <f t="shared" si="158"/>
        <v>DebilFuerte</v>
      </c>
      <c r="T2443" s="224">
        <f>IFERROR(VLOOKUP(S2443,'Tablas de calculos'!$AU$16:$AV$24,2,FALSE),"")</f>
        <v>7</v>
      </c>
      <c r="U2443" s="208" t="str">
        <f>IFERROR(VLOOKUP(T2443,'Tablas de calculos'!$AV$16:$AY$24,4),"")</f>
        <v>Débil</v>
      </c>
      <c r="V2443" s="207" t="s">
        <v>576</v>
      </c>
      <c r="W2443" s="123" t="s">
        <v>578</v>
      </c>
      <c r="X2443" s="123" t="str">
        <f t="shared" si="159"/>
        <v>DébilNo disminuyeDirectamente</v>
      </c>
      <c r="Y2443" s="208" t="str">
        <f>IFERROR(VLOOKUP(X2443,'Tablas de calculos'!$AZ$4:$BE$11,5,FALSE),"")</f>
        <v/>
      </c>
      <c r="Z2443" s="208" t="str">
        <f>IFERROR(VLOOKUP(X2443,'Tablas de calculos'!$AZ$4:$BE$11,6,FALSE),"")</f>
        <v/>
      </c>
    </row>
    <row r="2444" spans="1:26" ht="120" x14ac:dyDescent="0.25">
      <c r="A2444" s="232" t="s">
        <v>109</v>
      </c>
      <c r="B2444" s="14">
        <v>85</v>
      </c>
      <c r="C2444" s="429" t="str">
        <f>+VLOOKUP(Tabla9[[#This Row],[Cod. Riesgo]],Tabla_Riesgos[[Número]:[Tipo de Riesgo]],6,FALSE)</f>
        <v>Operativo</v>
      </c>
      <c r="D2444" s="119" t="s">
        <v>26</v>
      </c>
      <c r="E2444" s="120" t="s">
        <v>842</v>
      </c>
      <c r="F2444" s="121"/>
      <c r="G2444" s="125" t="s">
        <v>351</v>
      </c>
      <c r="H2444" s="472"/>
      <c r="I2444" s="207"/>
      <c r="J2444" s="207"/>
      <c r="K2444" s="207"/>
      <c r="L2444" s="207"/>
      <c r="M2444" s="207"/>
      <c r="N2444" s="207"/>
      <c r="O2444" s="123"/>
      <c r="P2444" s="123">
        <f t="shared" si="156"/>
        <v>0</v>
      </c>
      <c r="Q2444" s="208" t="str">
        <f t="shared" si="157"/>
        <v>Debil</v>
      </c>
      <c r="R2444" s="224" t="s">
        <v>516</v>
      </c>
      <c r="S2444" s="224" t="str">
        <f t="shared" si="158"/>
        <v>DebilFuerte</v>
      </c>
      <c r="T2444" s="224">
        <f>IFERROR(VLOOKUP(S2444,'Tablas de calculos'!$AU$16:$AV$24,2,FALSE),"")</f>
        <v>7</v>
      </c>
      <c r="U2444" s="208" t="str">
        <f>IFERROR(VLOOKUP(T2444,'Tablas de calculos'!$AV$16:$AY$24,4),"")</f>
        <v>Débil</v>
      </c>
      <c r="V2444" s="207" t="s">
        <v>576</v>
      </c>
      <c r="W2444" s="123" t="s">
        <v>578</v>
      </c>
      <c r="X2444" s="123" t="str">
        <f t="shared" si="159"/>
        <v>DébilNo disminuyeDirectamente</v>
      </c>
      <c r="Y2444" s="208" t="str">
        <f>IFERROR(VLOOKUP(X2444,'Tablas de calculos'!$AZ$4:$BE$11,5,FALSE),"")</f>
        <v/>
      </c>
      <c r="Z2444" s="208" t="str">
        <f>IFERROR(VLOOKUP(X2444,'Tablas de calculos'!$AZ$4:$BE$11,6,FALSE),"")</f>
        <v/>
      </c>
    </row>
    <row r="2445" spans="1:26" ht="165" x14ac:dyDescent="0.25">
      <c r="A2445" s="232" t="s">
        <v>109</v>
      </c>
      <c r="B2445" s="14">
        <v>85</v>
      </c>
      <c r="C2445" s="429" t="str">
        <f>+VLOOKUP(Tabla9[[#This Row],[Cod. Riesgo]],Tabla_Riesgos[[Número]:[Tipo de Riesgo]],6,FALSE)</f>
        <v>Operativo</v>
      </c>
      <c r="D2445" s="119" t="s">
        <v>26</v>
      </c>
      <c r="E2445" s="120" t="s">
        <v>842</v>
      </c>
      <c r="F2445" s="121"/>
      <c r="G2445" s="125" t="s">
        <v>352</v>
      </c>
      <c r="H2445" s="472"/>
      <c r="I2445" s="207"/>
      <c r="J2445" s="207"/>
      <c r="K2445" s="207"/>
      <c r="L2445" s="207"/>
      <c r="M2445" s="207"/>
      <c r="N2445" s="207"/>
      <c r="O2445" s="123"/>
      <c r="P2445" s="123">
        <f t="shared" si="156"/>
        <v>0</v>
      </c>
      <c r="Q2445" s="208" t="str">
        <f t="shared" si="157"/>
        <v>Debil</v>
      </c>
      <c r="R2445" s="224" t="s">
        <v>516</v>
      </c>
      <c r="S2445" s="224" t="str">
        <f t="shared" si="158"/>
        <v>DebilFuerte</v>
      </c>
      <c r="T2445" s="224">
        <f>IFERROR(VLOOKUP(S2445,'Tablas de calculos'!$AU$16:$AV$24,2,FALSE),"")</f>
        <v>7</v>
      </c>
      <c r="U2445" s="208" t="str">
        <f>IFERROR(VLOOKUP(T2445,'Tablas de calculos'!$AV$16:$AY$24,4),"")</f>
        <v>Débil</v>
      </c>
      <c r="V2445" s="207" t="s">
        <v>576</v>
      </c>
      <c r="W2445" s="123" t="s">
        <v>578</v>
      </c>
      <c r="X2445" s="123" t="str">
        <f t="shared" si="159"/>
        <v>DébilNo disminuyeDirectamente</v>
      </c>
      <c r="Y2445" s="208" t="str">
        <f>IFERROR(VLOOKUP(X2445,'Tablas de calculos'!$AZ$4:$BE$11,5,FALSE),"")</f>
        <v/>
      </c>
      <c r="Z2445" s="208" t="str">
        <f>IFERROR(VLOOKUP(X2445,'Tablas de calculos'!$AZ$4:$BE$11,6,FALSE),"")</f>
        <v/>
      </c>
    </row>
    <row r="2446" spans="1:26" ht="105" x14ac:dyDescent="0.25">
      <c r="A2446" s="232" t="s">
        <v>109</v>
      </c>
      <c r="B2446" s="14">
        <v>86</v>
      </c>
      <c r="C2446" s="429" t="str">
        <f>+VLOOKUP(Tabla9[[#This Row],[Cod. Riesgo]],Tabla_Riesgos[[Número]:[Tipo de Riesgo]],6,FALSE)</f>
        <v>Operativo</v>
      </c>
      <c r="D2446" s="119" t="s">
        <v>26</v>
      </c>
      <c r="E2446" s="120" t="s">
        <v>1161</v>
      </c>
      <c r="F2446" s="121"/>
      <c r="G2446" s="125" t="s">
        <v>353</v>
      </c>
      <c r="H2446" s="472"/>
      <c r="I2446" s="207"/>
      <c r="J2446" s="207"/>
      <c r="K2446" s="207"/>
      <c r="L2446" s="207"/>
      <c r="M2446" s="207"/>
      <c r="N2446" s="207"/>
      <c r="O2446" s="123"/>
      <c r="P2446" s="123">
        <f t="shared" si="156"/>
        <v>0</v>
      </c>
      <c r="Q2446" s="208" t="str">
        <f t="shared" si="157"/>
        <v>Debil</v>
      </c>
      <c r="R2446" s="224" t="s">
        <v>516</v>
      </c>
      <c r="S2446" s="224" t="str">
        <f t="shared" si="158"/>
        <v>DebilFuerte</v>
      </c>
      <c r="T2446" s="224">
        <f>IFERROR(VLOOKUP(S2446,'Tablas de calculos'!$AU$16:$AV$24,2,FALSE),"")</f>
        <v>7</v>
      </c>
      <c r="U2446" s="208" t="str">
        <f>IFERROR(VLOOKUP(T2446,'Tablas de calculos'!$AV$16:$AY$24,4),"")</f>
        <v>Débil</v>
      </c>
      <c r="V2446" s="207" t="s">
        <v>576</v>
      </c>
      <c r="W2446" s="123" t="s">
        <v>578</v>
      </c>
      <c r="X2446" s="123" t="str">
        <f t="shared" si="159"/>
        <v>DébilNo disminuyeDirectamente</v>
      </c>
      <c r="Y2446" s="208" t="str">
        <f>IFERROR(VLOOKUP(X2446,'Tablas de calculos'!$AZ$4:$BE$11,5,FALSE),"")</f>
        <v/>
      </c>
      <c r="Z2446" s="208" t="str">
        <f>IFERROR(VLOOKUP(X2446,'Tablas de calculos'!$AZ$4:$BE$11,6,FALSE),"")</f>
        <v/>
      </c>
    </row>
    <row r="2447" spans="1:26" ht="105" x14ac:dyDescent="0.25">
      <c r="A2447" s="232" t="s">
        <v>109</v>
      </c>
      <c r="B2447" s="14">
        <v>86</v>
      </c>
      <c r="C2447" s="429" t="str">
        <f>+VLOOKUP(Tabla9[[#This Row],[Cod. Riesgo]],Tabla_Riesgos[[Número]:[Tipo de Riesgo]],6,FALSE)</f>
        <v>Operativo</v>
      </c>
      <c r="D2447" s="119" t="s">
        <v>26</v>
      </c>
      <c r="E2447" s="120" t="s">
        <v>1161</v>
      </c>
      <c r="F2447" s="121"/>
      <c r="G2447" s="125" t="s">
        <v>353</v>
      </c>
      <c r="H2447" s="472"/>
      <c r="I2447" s="207"/>
      <c r="J2447" s="207"/>
      <c r="K2447" s="207"/>
      <c r="L2447" s="207"/>
      <c r="M2447" s="207"/>
      <c r="N2447" s="207"/>
      <c r="O2447" s="123"/>
      <c r="P2447" s="123">
        <f t="shared" si="156"/>
        <v>0</v>
      </c>
      <c r="Q2447" s="208" t="str">
        <f t="shared" si="157"/>
        <v>Debil</v>
      </c>
      <c r="R2447" s="224" t="s">
        <v>516</v>
      </c>
      <c r="S2447" s="224" t="str">
        <f t="shared" si="158"/>
        <v>DebilFuerte</v>
      </c>
      <c r="T2447" s="224">
        <f>IFERROR(VLOOKUP(S2447,'Tablas de calculos'!$AU$16:$AV$24,2,FALSE),"")</f>
        <v>7</v>
      </c>
      <c r="U2447" s="208" t="str">
        <f>IFERROR(VLOOKUP(T2447,'Tablas de calculos'!$AV$16:$AY$24,4),"")</f>
        <v>Débil</v>
      </c>
      <c r="V2447" s="207" t="s">
        <v>576</v>
      </c>
      <c r="W2447" s="123" t="s">
        <v>578</v>
      </c>
      <c r="X2447" s="123" t="str">
        <f t="shared" si="159"/>
        <v>DébilNo disminuyeDirectamente</v>
      </c>
      <c r="Y2447" s="208" t="str">
        <f>IFERROR(VLOOKUP(X2447,'Tablas de calculos'!$AZ$4:$BE$11,5,FALSE),"")</f>
        <v/>
      </c>
      <c r="Z2447" s="208" t="str">
        <f>IFERROR(VLOOKUP(X2447,'Tablas de calculos'!$AZ$4:$BE$11,6,FALSE),"")</f>
        <v/>
      </c>
    </row>
    <row r="2448" spans="1:26" ht="105" x14ac:dyDescent="0.25">
      <c r="A2448" s="232" t="s">
        <v>109</v>
      </c>
      <c r="B2448" s="14">
        <v>87</v>
      </c>
      <c r="C2448" s="429" t="str">
        <f>+VLOOKUP(Tabla9[[#This Row],[Cod. Riesgo]],Tabla_Riesgos[[Número]:[Tipo de Riesgo]],6,FALSE)</f>
        <v>Operativo</v>
      </c>
      <c r="D2448" s="119" t="s">
        <v>26</v>
      </c>
      <c r="E2448" s="120" t="s">
        <v>840</v>
      </c>
      <c r="F2448" s="121"/>
      <c r="G2448" s="125" t="s">
        <v>354</v>
      </c>
      <c r="H2448" s="472"/>
      <c r="I2448" s="207"/>
      <c r="J2448" s="207"/>
      <c r="K2448" s="207"/>
      <c r="L2448" s="207"/>
      <c r="M2448" s="207"/>
      <c r="N2448" s="207"/>
      <c r="O2448" s="123"/>
      <c r="P2448" s="123">
        <f t="shared" si="156"/>
        <v>0</v>
      </c>
      <c r="Q2448" s="208" t="str">
        <f t="shared" si="157"/>
        <v>Debil</v>
      </c>
      <c r="R2448" s="224" t="s">
        <v>516</v>
      </c>
      <c r="S2448" s="224" t="str">
        <f t="shared" si="158"/>
        <v>DebilFuerte</v>
      </c>
      <c r="T2448" s="224">
        <f>IFERROR(VLOOKUP(S2448,'Tablas de calculos'!$AU$16:$AV$24,2,FALSE),"")</f>
        <v>7</v>
      </c>
      <c r="U2448" s="208" t="str">
        <f>IFERROR(VLOOKUP(T2448,'Tablas de calculos'!$AV$16:$AY$24,4),"")</f>
        <v>Débil</v>
      </c>
      <c r="V2448" s="207" t="s">
        <v>576</v>
      </c>
      <c r="W2448" s="123" t="s">
        <v>578</v>
      </c>
      <c r="X2448" s="123" t="str">
        <f t="shared" si="159"/>
        <v>DébilNo disminuyeDirectamente</v>
      </c>
      <c r="Y2448" s="208" t="str">
        <f>IFERROR(VLOOKUP(X2448,'Tablas de calculos'!$AZ$4:$BE$11,5,FALSE),"")</f>
        <v/>
      </c>
      <c r="Z2448" s="208" t="str">
        <f>IFERROR(VLOOKUP(X2448,'Tablas de calculos'!$AZ$4:$BE$11,6,FALSE),"")</f>
        <v/>
      </c>
    </row>
    <row r="2449" spans="1:26" ht="45" x14ac:dyDescent="0.25">
      <c r="A2449" s="232" t="s">
        <v>109</v>
      </c>
      <c r="B2449" s="14">
        <v>87</v>
      </c>
      <c r="C2449" s="429" t="str">
        <f>+VLOOKUP(Tabla9[[#This Row],[Cod. Riesgo]],Tabla_Riesgos[[Número]:[Tipo de Riesgo]],6,FALSE)</f>
        <v>Operativo</v>
      </c>
      <c r="D2449" s="119" t="s">
        <v>26</v>
      </c>
      <c r="E2449" s="120" t="s">
        <v>840</v>
      </c>
      <c r="F2449" s="121"/>
      <c r="G2449" s="125" t="s">
        <v>348</v>
      </c>
      <c r="H2449" s="472"/>
      <c r="I2449" s="207"/>
      <c r="J2449" s="207"/>
      <c r="K2449" s="207"/>
      <c r="L2449" s="207"/>
      <c r="M2449" s="207"/>
      <c r="N2449" s="207"/>
      <c r="O2449" s="123"/>
      <c r="P2449" s="123">
        <f t="shared" si="156"/>
        <v>0</v>
      </c>
      <c r="Q2449" s="208" t="str">
        <f t="shared" si="157"/>
        <v>Debil</v>
      </c>
      <c r="R2449" s="224" t="s">
        <v>516</v>
      </c>
      <c r="S2449" s="224" t="str">
        <f t="shared" si="158"/>
        <v>DebilFuerte</v>
      </c>
      <c r="T2449" s="224">
        <f>IFERROR(VLOOKUP(S2449,'Tablas de calculos'!$AU$16:$AV$24,2,FALSE),"")</f>
        <v>7</v>
      </c>
      <c r="U2449" s="208" t="str">
        <f>IFERROR(VLOOKUP(T2449,'Tablas de calculos'!$AV$16:$AY$24,4),"")</f>
        <v>Débil</v>
      </c>
      <c r="V2449" s="207" t="s">
        <v>576</v>
      </c>
      <c r="W2449" s="123" t="s">
        <v>578</v>
      </c>
      <c r="X2449" s="123" t="str">
        <f t="shared" si="159"/>
        <v>DébilNo disminuyeDirectamente</v>
      </c>
      <c r="Y2449" s="208" t="str">
        <f>IFERROR(VLOOKUP(X2449,'Tablas de calculos'!$AZ$4:$BE$11,5,FALSE),"")</f>
        <v/>
      </c>
      <c r="Z2449" s="208" t="str">
        <f>IFERROR(VLOOKUP(X2449,'Tablas de calculos'!$AZ$4:$BE$11,6,FALSE),"")</f>
        <v/>
      </c>
    </row>
    <row r="2450" spans="1:26" ht="60" x14ac:dyDescent="0.25">
      <c r="A2450" s="232" t="s">
        <v>109</v>
      </c>
      <c r="B2450" s="14">
        <v>88</v>
      </c>
      <c r="C2450" s="429" t="str">
        <f>+VLOOKUP(Tabla9[[#This Row],[Cod. Riesgo]],Tabla_Riesgos[[Número]:[Tipo de Riesgo]],6,FALSE)</f>
        <v>Seguridad de la Información</v>
      </c>
      <c r="D2450" s="119" t="s">
        <v>26</v>
      </c>
      <c r="E2450" s="120" t="s">
        <v>1148</v>
      </c>
      <c r="F2450" s="121"/>
      <c r="G2450" s="125" t="s">
        <v>347</v>
      </c>
      <c r="H2450" s="472"/>
      <c r="I2450" s="207"/>
      <c r="J2450" s="207"/>
      <c r="K2450" s="207"/>
      <c r="L2450" s="207"/>
      <c r="M2450" s="207"/>
      <c r="N2450" s="207"/>
      <c r="O2450" s="123"/>
      <c r="P2450" s="123">
        <f t="shared" si="156"/>
        <v>0</v>
      </c>
      <c r="Q2450" s="208" t="str">
        <f t="shared" si="157"/>
        <v>Debil</v>
      </c>
      <c r="R2450" s="224" t="s">
        <v>516</v>
      </c>
      <c r="S2450" s="224" t="str">
        <f t="shared" si="158"/>
        <v>DebilFuerte</v>
      </c>
      <c r="T2450" s="224">
        <f>IFERROR(VLOOKUP(S2450,'Tablas de calculos'!$AU$16:$AV$24,2,FALSE),"")</f>
        <v>7</v>
      </c>
      <c r="U2450" s="208" t="str">
        <f>IFERROR(VLOOKUP(T2450,'Tablas de calculos'!$AV$16:$AY$24,4),"")</f>
        <v>Débil</v>
      </c>
      <c r="V2450" s="207" t="s">
        <v>576</v>
      </c>
      <c r="W2450" s="123" t="s">
        <v>578</v>
      </c>
      <c r="X2450" s="123" t="str">
        <f t="shared" si="159"/>
        <v>DébilNo disminuyeDirectamente</v>
      </c>
      <c r="Y2450" s="208" t="str">
        <f>IFERROR(VLOOKUP(X2450,'Tablas de calculos'!$AZ$4:$BE$11,5,FALSE),"")</f>
        <v/>
      </c>
      <c r="Z2450" s="208" t="str">
        <f>IFERROR(VLOOKUP(X2450,'Tablas de calculos'!$AZ$4:$BE$11,6,FALSE),"")</f>
        <v/>
      </c>
    </row>
    <row r="2451" spans="1:26" ht="60" x14ac:dyDescent="0.25">
      <c r="A2451" s="232" t="s">
        <v>109</v>
      </c>
      <c r="B2451" s="14">
        <v>88</v>
      </c>
      <c r="C2451" s="429" t="str">
        <f>+VLOOKUP(Tabla9[[#This Row],[Cod. Riesgo]],Tabla_Riesgos[[Número]:[Tipo de Riesgo]],6,FALSE)</f>
        <v>Seguridad de la Información</v>
      </c>
      <c r="D2451" s="119" t="s">
        <v>26</v>
      </c>
      <c r="E2451" s="120" t="s">
        <v>1148</v>
      </c>
      <c r="F2451" s="121"/>
      <c r="G2451" s="125" t="s">
        <v>347</v>
      </c>
      <c r="H2451" s="472"/>
      <c r="I2451" s="207"/>
      <c r="J2451" s="207"/>
      <c r="K2451" s="207"/>
      <c r="L2451" s="207"/>
      <c r="M2451" s="207"/>
      <c r="N2451" s="207"/>
      <c r="O2451" s="123"/>
      <c r="P2451" s="123">
        <f t="shared" si="156"/>
        <v>0</v>
      </c>
      <c r="Q2451" s="208" t="str">
        <f t="shared" si="157"/>
        <v>Debil</v>
      </c>
      <c r="R2451" s="224" t="s">
        <v>516</v>
      </c>
      <c r="S2451" s="224" t="str">
        <f t="shared" si="158"/>
        <v>DebilFuerte</v>
      </c>
      <c r="T2451" s="224">
        <f>IFERROR(VLOOKUP(S2451,'Tablas de calculos'!$AU$16:$AV$24,2,FALSE),"")</f>
        <v>7</v>
      </c>
      <c r="U2451" s="208" t="str">
        <f>IFERROR(VLOOKUP(T2451,'Tablas de calculos'!$AV$16:$AY$24,4),"")</f>
        <v>Débil</v>
      </c>
      <c r="V2451" s="207" t="s">
        <v>576</v>
      </c>
      <c r="W2451" s="123" t="s">
        <v>578</v>
      </c>
      <c r="X2451" s="123" t="str">
        <f t="shared" si="159"/>
        <v>DébilNo disminuyeDirectamente</v>
      </c>
      <c r="Y2451" s="208" t="str">
        <f>IFERROR(VLOOKUP(X2451,'Tablas de calculos'!$AZ$4:$BE$11,5,FALSE),"")</f>
        <v/>
      </c>
      <c r="Z2451" s="208" t="str">
        <f>IFERROR(VLOOKUP(X2451,'Tablas de calculos'!$AZ$4:$BE$11,6,FALSE),"")</f>
        <v/>
      </c>
    </row>
    <row r="2452" spans="1:26" ht="75" x14ac:dyDescent="0.25">
      <c r="A2452" s="232" t="s">
        <v>109</v>
      </c>
      <c r="B2452" s="14">
        <v>88</v>
      </c>
      <c r="C2452" s="429" t="str">
        <f>+VLOOKUP(Tabla9[[#This Row],[Cod. Riesgo]],Tabla_Riesgos[[Número]:[Tipo de Riesgo]],6,FALSE)</f>
        <v>Seguridad de la Información</v>
      </c>
      <c r="D2452" s="119" t="s">
        <v>26</v>
      </c>
      <c r="E2452" s="120" t="s">
        <v>1148</v>
      </c>
      <c r="F2452" s="121"/>
      <c r="G2452" s="125" t="s">
        <v>355</v>
      </c>
      <c r="H2452" s="472"/>
      <c r="I2452" s="207"/>
      <c r="J2452" s="207"/>
      <c r="K2452" s="207"/>
      <c r="L2452" s="207"/>
      <c r="M2452" s="207"/>
      <c r="N2452" s="207"/>
      <c r="O2452" s="123"/>
      <c r="P2452" s="123">
        <f t="shared" si="156"/>
        <v>0</v>
      </c>
      <c r="Q2452" s="208" t="str">
        <f t="shared" si="157"/>
        <v>Debil</v>
      </c>
      <c r="R2452" s="224" t="s">
        <v>516</v>
      </c>
      <c r="S2452" s="224" t="str">
        <f t="shared" si="158"/>
        <v>DebilFuerte</v>
      </c>
      <c r="T2452" s="224">
        <f>IFERROR(VLOOKUP(S2452,'Tablas de calculos'!$AU$16:$AV$24,2,FALSE),"")</f>
        <v>7</v>
      </c>
      <c r="U2452" s="208" t="str">
        <f>IFERROR(VLOOKUP(T2452,'Tablas de calculos'!$AV$16:$AY$24,4),"")</f>
        <v>Débil</v>
      </c>
      <c r="V2452" s="207" t="s">
        <v>576</v>
      </c>
      <c r="W2452" s="123" t="s">
        <v>578</v>
      </c>
      <c r="X2452" s="123" t="str">
        <f t="shared" si="159"/>
        <v>DébilNo disminuyeDirectamente</v>
      </c>
      <c r="Y2452" s="208" t="str">
        <f>IFERROR(VLOOKUP(X2452,'Tablas de calculos'!$AZ$4:$BE$11,5,FALSE),"")</f>
        <v/>
      </c>
      <c r="Z2452" s="208" t="str">
        <f>IFERROR(VLOOKUP(X2452,'Tablas de calculos'!$AZ$4:$BE$11,6,FALSE),"")</f>
        <v/>
      </c>
    </row>
    <row r="2453" spans="1:26" ht="45" x14ac:dyDescent="0.25">
      <c r="A2453" s="232" t="s">
        <v>109</v>
      </c>
      <c r="B2453" s="14">
        <v>89</v>
      </c>
      <c r="C2453" s="429" t="str">
        <f>+VLOOKUP(Tabla9[[#This Row],[Cod. Riesgo]],Tabla_Riesgos[[Número]:[Tipo de Riesgo]],6,FALSE)</f>
        <v>Operativo</v>
      </c>
      <c r="D2453" s="119" t="s">
        <v>26</v>
      </c>
      <c r="E2453" s="120" t="s">
        <v>1149</v>
      </c>
      <c r="F2453" s="121"/>
      <c r="G2453" s="125" t="s">
        <v>356</v>
      </c>
      <c r="H2453" s="472"/>
      <c r="I2453" s="207"/>
      <c r="J2453" s="207"/>
      <c r="K2453" s="207"/>
      <c r="L2453" s="207"/>
      <c r="M2453" s="207"/>
      <c r="N2453" s="207"/>
      <c r="O2453" s="123"/>
      <c r="P2453" s="123">
        <f t="shared" si="156"/>
        <v>0</v>
      </c>
      <c r="Q2453" s="208" t="str">
        <f t="shared" si="157"/>
        <v>Debil</v>
      </c>
      <c r="R2453" s="224" t="s">
        <v>516</v>
      </c>
      <c r="S2453" s="224" t="str">
        <f t="shared" si="158"/>
        <v>DebilFuerte</v>
      </c>
      <c r="T2453" s="224">
        <f>IFERROR(VLOOKUP(S2453,'Tablas de calculos'!$AU$16:$AV$24,2,FALSE),"")</f>
        <v>7</v>
      </c>
      <c r="U2453" s="208" t="str">
        <f>IFERROR(VLOOKUP(T2453,'Tablas de calculos'!$AV$16:$AY$24,4),"")</f>
        <v>Débil</v>
      </c>
      <c r="V2453" s="207" t="s">
        <v>576</v>
      </c>
      <c r="W2453" s="123" t="s">
        <v>578</v>
      </c>
      <c r="X2453" s="123" t="str">
        <f t="shared" si="159"/>
        <v>DébilNo disminuyeDirectamente</v>
      </c>
      <c r="Y2453" s="208" t="str">
        <f>IFERROR(VLOOKUP(X2453,'Tablas de calculos'!$AZ$4:$BE$11,5,FALSE),"")</f>
        <v/>
      </c>
      <c r="Z2453" s="208" t="str">
        <f>IFERROR(VLOOKUP(X2453,'Tablas de calculos'!$AZ$4:$BE$11,6,FALSE),"")</f>
        <v/>
      </c>
    </row>
    <row r="2454" spans="1:26" ht="135" x14ac:dyDescent="0.25">
      <c r="A2454" s="232" t="s">
        <v>109</v>
      </c>
      <c r="B2454" s="14">
        <v>89</v>
      </c>
      <c r="C2454" s="429" t="str">
        <f>+VLOOKUP(Tabla9[[#This Row],[Cod. Riesgo]],Tabla_Riesgos[[Número]:[Tipo de Riesgo]],6,FALSE)</f>
        <v>Operativo</v>
      </c>
      <c r="D2454" s="119" t="s">
        <v>26</v>
      </c>
      <c r="E2454" s="120" t="s">
        <v>1149</v>
      </c>
      <c r="F2454" s="121"/>
      <c r="G2454" s="125" t="s">
        <v>357</v>
      </c>
      <c r="H2454" s="472"/>
      <c r="I2454" s="207"/>
      <c r="J2454" s="207"/>
      <c r="K2454" s="207"/>
      <c r="L2454" s="207"/>
      <c r="M2454" s="207"/>
      <c r="N2454" s="207"/>
      <c r="O2454" s="123"/>
      <c r="P2454" s="123">
        <f t="shared" si="156"/>
        <v>0</v>
      </c>
      <c r="Q2454" s="208" t="str">
        <f t="shared" si="157"/>
        <v>Debil</v>
      </c>
      <c r="R2454" s="224" t="s">
        <v>516</v>
      </c>
      <c r="S2454" s="224" t="str">
        <f t="shared" si="158"/>
        <v>DebilFuerte</v>
      </c>
      <c r="T2454" s="224">
        <f>IFERROR(VLOOKUP(S2454,'Tablas de calculos'!$AU$16:$AV$24,2,FALSE),"")</f>
        <v>7</v>
      </c>
      <c r="U2454" s="208" t="str">
        <f>IFERROR(VLOOKUP(T2454,'Tablas de calculos'!$AV$16:$AY$24,4),"")</f>
        <v>Débil</v>
      </c>
      <c r="V2454" s="207" t="s">
        <v>576</v>
      </c>
      <c r="W2454" s="123" t="s">
        <v>578</v>
      </c>
      <c r="X2454" s="123" t="str">
        <f t="shared" si="159"/>
        <v>DébilNo disminuyeDirectamente</v>
      </c>
      <c r="Y2454" s="208" t="str">
        <f>IFERROR(VLOOKUP(X2454,'Tablas de calculos'!$AZ$4:$BE$11,5,FALSE),"")</f>
        <v/>
      </c>
      <c r="Z2454" s="208" t="str">
        <f>IFERROR(VLOOKUP(X2454,'Tablas de calculos'!$AZ$4:$BE$11,6,FALSE),"")</f>
        <v/>
      </c>
    </row>
    <row r="2455" spans="1:26" ht="45" x14ac:dyDescent="0.25">
      <c r="A2455" s="232" t="s">
        <v>109</v>
      </c>
      <c r="B2455" s="14">
        <v>89</v>
      </c>
      <c r="C2455" s="429" t="str">
        <f>+VLOOKUP(Tabla9[[#This Row],[Cod. Riesgo]],Tabla_Riesgos[[Número]:[Tipo de Riesgo]],6,FALSE)</f>
        <v>Operativo</v>
      </c>
      <c r="D2455" s="119" t="s">
        <v>26</v>
      </c>
      <c r="E2455" s="120" t="s">
        <v>1149</v>
      </c>
      <c r="F2455" s="121"/>
      <c r="G2455" s="125" t="s">
        <v>358</v>
      </c>
      <c r="H2455" s="472"/>
      <c r="I2455" s="207"/>
      <c r="J2455" s="207"/>
      <c r="K2455" s="207"/>
      <c r="L2455" s="207"/>
      <c r="M2455" s="207"/>
      <c r="N2455" s="207"/>
      <c r="O2455" s="123"/>
      <c r="P2455" s="123">
        <f t="shared" si="156"/>
        <v>0</v>
      </c>
      <c r="Q2455" s="208" t="str">
        <f t="shared" si="157"/>
        <v>Debil</v>
      </c>
      <c r="R2455" s="224" t="s">
        <v>516</v>
      </c>
      <c r="S2455" s="224" t="str">
        <f t="shared" si="158"/>
        <v>DebilFuerte</v>
      </c>
      <c r="T2455" s="224">
        <f>IFERROR(VLOOKUP(S2455,'Tablas de calculos'!$AU$16:$AV$24,2,FALSE),"")</f>
        <v>7</v>
      </c>
      <c r="U2455" s="208" t="str">
        <f>IFERROR(VLOOKUP(T2455,'Tablas de calculos'!$AV$16:$AY$24,4),"")</f>
        <v>Débil</v>
      </c>
      <c r="V2455" s="207" t="s">
        <v>576</v>
      </c>
      <c r="W2455" s="123" t="s">
        <v>578</v>
      </c>
      <c r="X2455" s="123" t="str">
        <f t="shared" si="159"/>
        <v>DébilNo disminuyeDirectamente</v>
      </c>
      <c r="Y2455" s="208" t="str">
        <f>IFERROR(VLOOKUP(X2455,'Tablas de calculos'!$AZ$4:$BE$11,5,FALSE),"")</f>
        <v/>
      </c>
      <c r="Z2455" s="208" t="str">
        <f>IFERROR(VLOOKUP(X2455,'Tablas de calculos'!$AZ$4:$BE$11,6,FALSE),"")</f>
        <v/>
      </c>
    </row>
    <row r="2456" spans="1:26" ht="120" x14ac:dyDescent="0.25">
      <c r="A2456" s="232" t="s">
        <v>109</v>
      </c>
      <c r="B2456" s="14">
        <v>89</v>
      </c>
      <c r="C2456" s="429" t="str">
        <f>+VLOOKUP(Tabla9[[#This Row],[Cod. Riesgo]],Tabla_Riesgos[[Número]:[Tipo de Riesgo]],6,FALSE)</f>
        <v>Operativo</v>
      </c>
      <c r="D2456" s="119" t="s">
        <v>26</v>
      </c>
      <c r="E2456" s="120" t="s">
        <v>1149</v>
      </c>
      <c r="F2456" s="121"/>
      <c r="G2456" s="125" t="s">
        <v>359</v>
      </c>
      <c r="H2456" s="472"/>
      <c r="I2456" s="207"/>
      <c r="J2456" s="207"/>
      <c r="K2456" s="207"/>
      <c r="L2456" s="207"/>
      <c r="M2456" s="207"/>
      <c r="N2456" s="207"/>
      <c r="O2456" s="123"/>
      <c r="P2456" s="123">
        <f t="shared" si="156"/>
        <v>0</v>
      </c>
      <c r="Q2456" s="208" t="str">
        <f t="shared" si="157"/>
        <v>Debil</v>
      </c>
      <c r="R2456" s="224" t="s">
        <v>516</v>
      </c>
      <c r="S2456" s="224" t="str">
        <f t="shared" si="158"/>
        <v>DebilFuerte</v>
      </c>
      <c r="T2456" s="224">
        <f>IFERROR(VLOOKUP(S2456,'Tablas de calculos'!$AU$16:$AV$24,2,FALSE),"")</f>
        <v>7</v>
      </c>
      <c r="U2456" s="208" t="str">
        <f>IFERROR(VLOOKUP(T2456,'Tablas de calculos'!$AV$16:$AY$24,4),"")</f>
        <v>Débil</v>
      </c>
      <c r="V2456" s="207" t="s">
        <v>576</v>
      </c>
      <c r="W2456" s="123" t="s">
        <v>578</v>
      </c>
      <c r="X2456" s="123" t="str">
        <f t="shared" si="159"/>
        <v>DébilNo disminuyeDirectamente</v>
      </c>
      <c r="Y2456" s="208" t="str">
        <f>IFERROR(VLOOKUP(X2456,'Tablas de calculos'!$AZ$4:$BE$11,5,FALSE),"")</f>
        <v/>
      </c>
      <c r="Z2456" s="208" t="str">
        <f>IFERROR(VLOOKUP(X2456,'Tablas de calculos'!$AZ$4:$BE$11,6,FALSE),"")</f>
        <v/>
      </c>
    </row>
    <row r="2457" spans="1:26" ht="30" x14ac:dyDescent="0.25">
      <c r="A2457" s="232" t="s">
        <v>109</v>
      </c>
      <c r="B2457" s="14">
        <v>27</v>
      </c>
      <c r="C2457" s="429" t="str">
        <f>+VLOOKUP(Tabla9[[#This Row],[Cod. Riesgo]],Tabla_Riesgos[[Número]:[Tipo de Riesgo]],6,FALSE)</f>
        <v>Seguridad de la Información</v>
      </c>
      <c r="D2457" s="119" t="s">
        <v>12</v>
      </c>
      <c r="E2457" s="120" t="s">
        <v>661</v>
      </c>
      <c r="F2457" s="121"/>
      <c r="G2457" s="125"/>
      <c r="H2457" s="472"/>
      <c r="I2457" s="207"/>
      <c r="J2457" s="207"/>
      <c r="K2457" s="207"/>
      <c r="L2457" s="207"/>
      <c r="M2457" s="207"/>
      <c r="N2457" s="207"/>
      <c r="O2457" s="123"/>
      <c r="P2457" s="123">
        <f t="shared" si="156"/>
        <v>0</v>
      </c>
      <c r="Q2457" s="208" t="str">
        <f t="shared" si="157"/>
        <v>Debil</v>
      </c>
      <c r="R2457" s="224" t="s">
        <v>516</v>
      </c>
      <c r="S2457" s="224" t="str">
        <f t="shared" si="158"/>
        <v>DebilFuerte</v>
      </c>
      <c r="T2457" s="224">
        <f>IFERROR(VLOOKUP(S2457,'Tablas de calculos'!$AU$16:$AV$24,2,FALSE),"")</f>
        <v>7</v>
      </c>
      <c r="U2457" s="208" t="str">
        <f>IFERROR(VLOOKUP(T2457,'Tablas de calculos'!$AV$16:$AY$24,4),"")</f>
        <v>Débil</v>
      </c>
      <c r="V2457" s="207" t="s">
        <v>576</v>
      </c>
      <c r="W2457" s="123" t="s">
        <v>578</v>
      </c>
      <c r="X2457" s="123" t="str">
        <f t="shared" si="159"/>
        <v>DébilNo disminuyeDirectamente</v>
      </c>
      <c r="Y2457" s="208" t="str">
        <f>IFERROR(VLOOKUP(X2457,'Tablas de calculos'!$AZ$4:$BE$11,5,FALSE),"")</f>
        <v/>
      </c>
      <c r="Z2457" s="208" t="str">
        <f>IFERROR(VLOOKUP(X2457,'Tablas de calculos'!$AZ$4:$BE$11,6,FALSE),"")</f>
        <v/>
      </c>
    </row>
    <row r="2458" spans="1:26" ht="45" x14ac:dyDescent="0.25">
      <c r="A2458" s="232" t="s">
        <v>109</v>
      </c>
      <c r="B2458" s="203">
        <v>132</v>
      </c>
      <c r="C2458" s="429" t="str">
        <f>+VLOOKUP(Tabla9[[#This Row],[Cod. Riesgo]],Tabla_Riesgos[[Número]:[Tipo de Riesgo]],6,FALSE)</f>
        <v xml:space="preserve">Continuidad del negocio </v>
      </c>
      <c r="D2458" s="119" t="s">
        <v>12</v>
      </c>
      <c r="E2458" s="120" t="s">
        <v>729</v>
      </c>
      <c r="F2458" s="121"/>
      <c r="G2458" s="125" t="s">
        <v>780</v>
      </c>
      <c r="H2458" s="472" t="s">
        <v>544</v>
      </c>
      <c r="I2458" s="207"/>
      <c r="J2458" s="207"/>
      <c r="K2458" s="207"/>
      <c r="L2458" s="207"/>
      <c r="M2458" s="207"/>
      <c r="N2458" s="207"/>
      <c r="O2458" s="123"/>
      <c r="P2458" s="123">
        <f t="shared" si="156"/>
        <v>0</v>
      </c>
      <c r="Q2458" s="208" t="str">
        <f t="shared" si="157"/>
        <v>Debil</v>
      </c>
      <c r="R2458" s="224" t="s">
        <v>516</v>
      </c>
      <c r="S2458" s="224" t="str">
        <f t="shared" si="158"/>
        <v>DebilFuerte</v>
      </c>
      <c r="T2458" s="224">
        <f>IFERROR(VLOOKUP(S2458,'Tablas de calculos'!$AU$16:$AV$24,2,FALSE),"")</f>
        <v>7</v>
      </c>
      <c r="U2458" s="208" t="str">
        <f>IFERROR(VLOOKUP(T2458,'Tablas de calculos'!$AV$16:$AY$24,4),"")</f>
        <v>Débil</v>
      </c>
      <c r="V2458" s="207" t="s">
        <v>576</v>
      </c>
      <c r="W2458" s="123" t="s">
        <v>578</v>
      </c>
      <c r="X2458" s="123" t="str">
        <f t="shared" si="159"/>
        <v>DébilNo disminuyeDirectamente</v>
      </c>
      <c r="Y2458" s="208" t="str">
        <f>IFERROR(VLOOKUP(X2458,'Tablas de calculos'!$AZ$4:$BE$11,5,FALSE),"")</f>
        <v/>
      </c>
      <c r="Z2458" s="208" t="str">
        <f>IFERROR(VLOOKUP(X2458,'Tablas de calculos'!$AZ$4:$BE$11,6,FALSE),"")</f>
        <v/>
      </c>
    </row>
    <row r="2459" spans="1:26" ht="45" x14ac:dyDescent="0.25">
      <c r="A2459" s="232" t="s">
        <v>109</v>
      </c>
      <c r="B2459" s="196">
        <v>133</v>
      </c>
      <c r="C2459" s="429" t="str">
        <f>+VLOOKUP(Tabla9[[#This Row],[Cod. Riesgo]],Tabla_Riesgos[[Número]:[Tipo de Riesgo]],6,FALSE)</f>
        <v xml:space="preserve">Continuidad del negocio </v>
      </c>
      <c r="D2459" s="119" t="s">
        <v>102</v>
      </c>
      <c r="E2459" s="120" t="s">
        <v>772</v>
      </c>
      <c r="F2459" s="121"/>
      <c r="G2459" s="125"/>
      <c r="H2459" s="472"/>
      <c r="I2459" s="207"/>
      <c r="J2459" s="207"/>
      <c r="K2459" s="207"/>
      <c r="L2459" s="207"/>
      <c r="M2459" s="207"/>
      <c r="N2459" s="207"/>
      <c r="O2459" s="123"/>
      <c r="P2459" s="123">
        <f t="shared" si="156"/>
        <v>0</v>
      </c>
      <c r="Q2459" s="208" t="str">
        <f t="shared" si="157"/>
        <v>Debil</v>
      </c>
      <c r="R2459" s="224" t="s">
        <v>516</v>
      </c>
      <c r="S2459" s="224" t="str">
        <f t="shared" si="158"/>
        <v>DebilFuerte</v>
      </c>
      <c r="T2459" s="224">
        <f>IFERROR(VLOOKUP(S2459,'Tablas de calculos'!$AU$16:$AV$24,2,FALSE),"")</f>
        <v>7</v>
      </c>
      <c r="U2459" s="208" t="str">
        <f>IFERROR(VLOOKUP(T2459,'Tablas de calculos'!$AV$16:$AY$24,4),"")</f>
        <v>Débil</v>
      </c>
      <c r="V2459" s="207" t="s">
        <v>576</v>
      </c>
      <c r="W2459" s="123" t="s">
        <v>578</v>
      </c>
      <c r="X2459" s="123" t="str">
        <f t="shared" si="159"/>
        <v>DébilNo disminuyeDirectamente</v>
      </c>
      <c r="Y2459" s="208" t="str">
        <f>IFERROR(VLOOKUP(X2459,'Tablas de calculos'!$AZ$4:$BE$11,5,FALSE),"")</f>
        <v/>
      </c>
      <c r="Z2459" s="208" t="str">
        <f>IFERROR(VLOOKUP(X2459,'Tablas de calculos'!$AZ$4:$BE$11,6,FALSE),"")</f>
        <v/>
      </c>
    </row>
    <row r="2460" spans="1:26" ht="30" x14ac:dyDescent="0.25">
      <c r="A2460" s="232" t="s">
        <v>109</v>
      </c>
      <c r="B2460" s="204">
        <v>134</v>
      </c>
      <c r="C2460" s="429" t="str">
        <f>+VLOOKUP(Tabla9[[#This Row],[Cod. Riesgo]],Tabla_Riesgos[[Número]:[Tipo de Riesgo]],6,FALSE)</f>
        <v xml:space="preserve">Continuidad del negocio </v>
      </c>
      <c r="D2460" s="119" t="s">
        <v>38</v>
      </c>
      <c r="E2460" s="120" t="s">
        <v>726</v>
      </c>
      <c r="F2460" s="121"/>
      <c r="G2460" s="125" t="s">
        <v>781</v>
      </c>
      <c r="H2460" s="472" t="s">
        <v>544</v>
      </c>
      <c r="I2460" s="207"/>
      <c r="J2460" s="207"/>
      <c r="K2460" s="207"/>
      <c r="L2460" s="207"/>
      <c r="M2460" s="207"/>
      <c r="N2460" s="207"/>
      <c r="O2460" s="123"/>
      <c r="P2460" s="123">
        <f t="shared" si="156"/>
        <v>0</v>
      </c>
      <c r="Q2460" s="208" t="str">
        <f t="shared" si="157"/>
        <v>Debil</v>
      </c>
      <c r="R2460" s="224" t="s">
        <v>516</v>
      </c>
      <c r="S2460" s="224" t="str">
        <f t="shared" si="158"/>
        <v>DebilFuerte</v>
      </c>
      <c r="T2460" s="224">
        <f>IFERROR(VLOOKUP(S2460,'Tablas de calculos'!$AU$16:$AV$24,2,FALSE),"")</f>
        <v>7</v>
      </c>
      <c r="U2460" s="208" t="str">
        <f>IFERROR(VLOOKUP(T2460,'Tablas de calculos'!$AV$16:$AY$24,4),"")</f>
        <v>Débil</v>
      </c>
      <c r="V2460" s="207" t="s">
        <v>576</v>
      </c>
      <c r="W2460" s="123" t="s">
        <v>578</v>
      </c>
      <c r="X2460" s="123" t="str">
        <f t="shared" si="159"/>
        <v>DébilNo disminuyeDirectamente</v>
      </c>
      <c r="Y2460" s="208" t="str">
        <f>IFERROR(VLOOKUP(X2460,'Tablas de calculos'!$AZ$4:$BE$11,5,FALSE),"")</f>
        <v/>
      </c>
      <c r="Z2460" s="208" t="str">
        <f>IFERROR(VLOOKUP(X2460,'Tablas de calculos'!$AZ$4:$BE$11,6,FALSE),"")</f>
        <v/>
      </c>
    </row>
    <row r="2461" spans="1:26" ht="30" x14ac:dyDescent="0.25">
      <c r="A2461" s="232" t="s">
        <v>109</v>
      </c>
      <c r="B2461" s="196">
        <v>135</v>
      </c>
      <c r="C2461" s="429" t="str">
        <f>+VLOOKUP(Tabla9[[#This Row],[Cod. Riesgo]],Tabla_Riesgos[[Número]:[Tipo de Riesgo]],6,FALSE)</f>
        <v xml:space="preserve">Continuidad del negocio </v>
      </c>
      <c r="D2461" s="119" t="s">
        <v>43</v>
      </c>
      <c r="E2461" s="120" t="s">
        <v>730</v>
      </c>
      <c r="F2461" s="121"/>
      <c r="G2461" s="125" t="s">
        <v>782</v>
      </c>
      <c r="H2461" s="472" t="s">
        <v>544</v>
      </c>
      <c r="I2461" s="207"/>
      <c r="J2461" s="207"/>
      <c r="K2461" s="207"/>
      <c r="L2461" s="207"/>
      <c r="M2461" s="207"/>
      <c r="N2461" s="207"/>
      <c r="O2461" s="123"/>
      <c r="P2461" s="123">
        <f t="shared" si="156"/>
        <v>0</v>
      </c>
      <c r="Q2461" s="208" t="str">
        <f t="shared" si="157"/>
        <v>Debil</v>
      </c>
      <c r="R2461" s="224" t="s">
        <v>516</v>
      </c>
      <c r="S2461" s="224" t="str">
        <f t="shared" si="158"/>
        <v>DebilFuerte</v>
      </c>
      <c r="T2461" s="224">
        <f>IFERROR(VLOOKUP(S2461,'Tablas de calculos'!$AU$16:$AV$24,2,FALSE),"")</f>
        <v>7</v>
      </c>
      <c r="U2461" s="208" t="str">
        <f>IFERROR(VLOOKUP(T2461,'Tablas de calculos'!$AV$16:$AY$24,4),"")</f>
        <v>Débil</v>
      </c>
      <c r="V2461" s="207" t="s">
        <v>576</v>
      </c>
      <c r="W2461" s="123" t="s">
        <v>578</v>
      </c>
      <c r="X2461" s="123" t="str">
        <f t="shared" si="159"/>
        <v>DébilNo disminuyeDirectamente</v>
      </c>
      <c r="Y2461" s="208" t="str">
        <f>IFERROR(VLOOKUP(X2461,'Tablas de calculos'!$AZ$4:$BE$11,5,FALSE),"")</f>
        <v/>
      </c>
      <c r="Z2461" s="208" t="str">
        <f>IFERROR(VLOOKUP(X2461,'Tablas de calculos'!$AZ$4:$BE$11,6,FALSE),"")</f>
        <v/>
      </c>
    </row>
    <row r="2462" spans="1:26" ht="30" x14ac:dyDescent="0.25">
      <c r="A2462" s="232" t="s">
        <v>109</v>
      </c>
      <c r="B2462" s="196">
        <v>135</v>
      </c>
      <c r="C2462" s="429" t="str">
        <f>+VLOOKUP(Tabla9[[#This Row],[Cod. Riesgo]],Tabla_Riesgos[[Número]:[Tipo de Riesgo]],6,FALSE)</f>
        <v xml:space="preserve">Continuidad del negocio </v>
      </c>
      <c r="D2462" s="119" t="s">
        <v>43</v>
      </c>
      <c r="E2462" s="120" t="s">
        <v>730</v>
      </c>
      <c r="F2462" s="121"/>
      <c r="G2462" s="125" t="s">
        <v>783</v>
      </c>
      <c r="H2462" s="472" t="s">
        <v>544</v>
      </c>
      <c r="I2462" s="207"/>
      <c r="J2462" s="207"/>
      <c r="K2462" s="207"/>
      <c r="L2462" s="207"/>
      <c r="M2462" s="207"/>
      <c r="N2462" s="207"/>
      <c r="O2462" s="123"/>
      <c r="P2462" s="123">
        <f t="shared" si="156"/>
        <v>0</v>
      </c>
      <c r="Q2462" s="208" t="str">
        <f t="shared" si="157"/>
        <v>Debil</v>
      </c>
      <c r="R2462" s="224" t="s">
        <v>516</v>
      </c>
      <c r="S2462" s="224" t="str">
        <f t="shared" si="158"/>
        <v>DebilFuerte</v>
      </c>
      <c r="T2462" s="224">
        <f>IFERROR(VLOOKUP(S2462,'Tablas de calculos'!$AU$16:$AV$24,2,FALSE),"")</f>
        <v>7</v>
      </c>
      <c r="U2462" s="208" t="str">
        <f>IFERROR(VLOOKUP(T2462,'Tablas de calculos'!$AV$16:$AY$24,4),"")</f>
        <v>Débil</v>
      </c>
      <c r="V2462" s="207" t="s">
        <v>576</v>
      </c>
      <c r="W2462" s="123" t="s">
        <v>578</v>
      </c>
      <c r="X2462" s="123" t="str">
        <f t="shared" si="159"/>
        <v>DébilNo disminuyeDirectamente</v>
      </c>
      <c r="Y2462" s="208" t="str">
        <f>IFERROR(VLOOKUP(X2462,'Tablas de calculos'!$AZ$4:$BE$11,5,FALSE),"")</f>
        <v/>
      </c>
      <c r="Z2462" s="208" t="str">
        <f>IFERROR(VLOOKUP(X2462,'Tablas de calculos'!$AZ$4:$BE$11,6,FALSE),"")</f>
        <v/>
      </c>
    </row>
    <row r="2463" spans="1:26" ht="30" x14ac:dyDescent="0.25">
      <c r="A2463" s="232" t="s">
        <v>109</v>
      </c>
      <c r="B2463" s="204">
        <v>136</v>
      </c>
      <c r="C2463" s="429" t="str">
        <f>+VLOOKUP(Tabla9[[#This Row],[Cod. Riesgo]],Tabla_Riesgos[[Número]:[Tipo de Riesgo]],6,FALSE)</f>
        <v xml:space="preserve">Continuidad del negocio </v>
      </c>
      <c r="D2463" s="119" t="s">
        <v>66</v>
      </c>
      <c r="E2463" s="120" t="s">
        <v>774</v>
      </c>
      <c r="F2463" s="121"/>
      <c r="G2463" s="125" t="s">
        <v>784</v>
      </c>
      <c r="H2463" s="472" t="s">
        <v>544</v>
      </c>
      <c r="I2463" s="207"/>
      <c r="J2463" s="207"/>
      <c r="K2463" s="207"/>
      <c r="L2463" s="207"/>
      <c r="M2463" s="207"/>
      <c r="N2463" s="207"/>
      <c r="O2463" s="123"/>
      <c r="P2463" s="123">
        <f t="shared" si="156"/>
        <v>0</v>
      </c>
      <c r="Q2463" s="208" t="str">
        <f t="shared" si="157"/>
        <v>Debil</v>
      </c>
      <c r="R2463" s="224" t="s">
        <v>516</v>
      </c>
      <c r="S2463" s="224" t="str">
        <f t="shared" si="158"/>
        <v>DebilFuerte</v>
      </c>
      <c r="T2463" s="224">
        <f>IFERROR(VLOOKUP(S2463,'Tablas de calculos'!$AU$16:$AV$24,2,FALSE),"")</f>
        <v>7</v>
      </c>
      <c r="U2463" s="208" t="str">
        <f>IFERROR(VLOOKUP(T2463,'Tablas de calculos'!$AV$16:$AY$24,4),"")</f>
        <v>Débil</v>
      </c>
      <c r="V2463" s="207" t="s">
        <v>576</v>
      </c>
      <c r="W2463" s="123" t="s">
        <v>578</v>
      </c>
      <c r="X2463" s="123" t="str">
        <f t="shared" si="159"/>
        <v>DébilNo disminuyeDirectamente</v>
      </c>
      <c r="Y2463" s="208" t="str">
        <f>IFERROR(VLOOKUP(X2463,'Tablas de calculos'!$AZ$4:$BE$11,5,FALSE),"")</f>
        <v/>
      </c>
      <c r="Z2463" s="208" t="str">
        <f>IFERROR(VLOOKUP(X2463,'Tablas de calculos'!$AZ$4:$BE$11,6,FALSE),"")</f>
        <v/>
      </c>
    </row>
    <row r="2464" spans="1:26" ht="30" x14ac:dyDescent="0.25">
      <c r="A2464" s="232" t="s">
        <v>109</v>
      </c>
      <c r="B2464" s="204">
        <v>136</v>
      </c>
      <c r="C2464" s="429" t="str">
        <f>+VLOOKUP(Tabla9[[#This Row],[Cod. Riesgo]],Tabla_Riesgos[[Número]:[Tipo de Riesgo]],6,FALSE)</f>
        <v xml:space="preserve">Continuidad del negocio </v>
      </c>
      <c r="D2464" s="119" t="s">
        <v>66</v>
      </c>
      <c r="E2464" s="120" t="s">
        <v>774</v>
      </c>
      <c r="F2464" s="121"/>
      <c r="G2464" s="125" t="s">
        <v>785</v>
      </c>
      <c r="H2464" s="472" t="s">
        <v>544</v>
      </c>
      <c r="I2464" s="207"/>
      <c r="J2464" s="207"/>
      <c r="K2464" s="207"/>
      <c r="L2464" s="207"/>
      <c r="M2464" s="207"/>
      <c r="N2464" s="207"/>
      <c r="O2464" s="123"/>
      <c r="P2464" s="123">
        <f t="shared" si="156"/>
        <v>0</v>
      </c>
      <c r="Q2464" s="208" t="str">
        <f t="shared" si="157"/>
        <v>Debil</v>
      </c>
      <c r="R2464" s="224" t="s">
        <v>516</v>
      </c>
      <c r="S2464" s="224" t="str">
        <f t="shared" si="158"/>
        <v>DebilFuerte</v>
      </c>
      <c r="T2464" s="224">
        <f>IFERROR(VLOOKUP(S2464,'Tablas de calculos'!$AU$16:$AV$24,2,FALSE),"")</f>
        <v>7</v>
      </c>
      <c r="U2464" s="208" t="str">
        <f>IFERROR(VLOOKUP(T2464,'Tablas de calculos'!$AV$16:$AY$24,4),"")</f>
        <v>Débil</v>
      </c>
      <c r="V2464" s="207" t="s">
        <v>576</v>
      </c>
      <c r="W2464" s="123" t="s">
        <v>578</v>
      </c>
      <c r="X2464" s="123" t="str">
        <f t="shared" si="159"/>
        <v>DébilNo disminuyeDirectamente</v>
      </c>
      <c r="Y2464" s="208" t="str">
        <f>IFERROR(VLOOKUP(X2464,'Tablas de calculos'!$AZ$4:$BE$11,5,FALSE),"")</f>
        <v/>
      </c>
      <c r="Z2464" s="208" t="str">
        <f>IFERROR(VLOOKUP(X2464,'Tablas de calculos'!$AZ$4:$BE$11,6,FALSE),"")</f>
        <v/>
      </c>
    </row>
    <row r="2465" spans="1:26" ht="30" x14ac:dyDescent="0.25">
      <c r="A2465" s="232" t="s">
        <v>109</v>
      </c>
      <c r="B2465" s="204">
        <v>136</v>
      </c>
      <c r="C2465" s="429" t="str">
        <f>+VLOOKUP(Tabla9[[#This Row],[Cod. Riesgo]],Tabla_Riesgos[[Número]:[Tipo de Riesgo]],6,FALSE)</f>
        <v xml:space="preserve">Continuidad del negocio </v>
      </c>
      <c r="D2465" s="119" t="s">
        <v>66</v>
      </c>
      <c r="E2465" s="120" t="s">
        <v>774</v>
      </c>
      <c r="F2465" s="121"/>
      <c r="G2465" s="125" t="s">
        <v>786</v>
      </c>
      <c r="H2465" s="472" t="s">
        <v>544</v>
      </c>
      <c r="I2465" s="207"/>
      <c r="J2465" s="207"/>
      <c r="K2465" s="207"/>
      <c r="L2465" s="207"/>
      <c r="M2465" s="207"/>
      <c r="N2465" s="207"/>
      <c r="O2465" s="123"/>
      <c r="P2465" s="123">
        <f t="shared" si="156"/>
        <v>0</v>
      </c>
      <c r="Q2465" s="208" t="str">
        <f t="shared" si="157"/>
        <v>Debil</v>
      </c>
      <c r="R2465" s="224" t="s">
        <v>516</v>
      </c>
      <c r="S2465" s="224" t="str">
        <f t="shared" si="158"/>
        <v>DebilFuerte</v>
      </c>
      <c r="T2465" s="224">
        <f>IFERROR(VLOOKUP(S2465,'Tablas de calculos'!$AU$16:$AV$24,2,FALSE),"")</f>
        <v>7</v>
      </c>
      <c r="U2465" s="208" t="str">
        <f>IFERROR(VLOOKUP(T2465,'Tablas de calculos'!$AV$16:$AY$24,4),"")</f>
        <v>Débil</v>
      </c>
      <c r="V2465" s="207" t="s">
        <v>576</v>
      </c>
      <c r="W2465" s="123" t="s">
        <v>578</v>
      </c>
      <c r="X2465" s="123" t="str">
        <f t="shared" si="159"/>
        <v>DébilNo disminuyeDirectamente</v>
      </c>
      <c r="Y2465" s="208" t="str">
        <f>IFERROR(VLOOKUP(X2465,'Tablas de calculos'!$AZ$4:$BE$11,5,FALSE),"")</f>
        <v/>
      </c>
      <c r="Z2465" s="208" t="str">
        <f>IFERROR(VLOOKUP(X2465,'Tablas de calculos'!$AZ$4:$BE$11,6,FALSE),"")</f>
        <v/>
      </c>
    </row>
    <row r="2466" spans="1:26" ht="30" x14ac:dyDescent="0.25">
      <c r="A2466" s="232" t="s">
        <v>109</v>
      </c>
      <c r="B2466" s="204">
        <v>136</v>
      </c>
      <c r="C2466" s="429" t="str">
        <f>+VLOOKUP(Tabla9[[#This Row],[Cod. Riesgo]],Tabla_Riesgos[[Número]:[Tipo de Riesgo]],6,FALSE)</f>
        <v xml:space="preserve">Continuidad del negocio </v>
      </c>
      <c r="D2466" s="119" t="s">
        <v>66</v>
      </c>
      <c r="E2466" s="120" t="s">
        <v>774</v>
      </c>
      <c r="F2466" s="121"/>
      <c r="G2466" s="125" t="s">
        <v>787</v>
      </c>
      <c r="H2466" s="472" t="s">
        <v>544</v>
      </c>
      <c r="I2466" s="207"/>
      <c r="J2466" s="207"/>
      <c r="K2466" s="207"/>
      <c r="L2466" s="207"/>
      <c r="M2466" s="207"/>
      <c r="N2466" s="207"/>
      <c r="O2466" s="123"/>
      <c r="P2466" s="123">
        <f t="shared" si="156"/>
        <v>0</v>
      </c>
      <c r="Q2466" s="208" t="str">
        <f t="shared" si="157"/>
        <v>Debil</v>
      </c>
      <c r="R2466" s="224" t="s">
        <v>516</v>
      </c>
      <c r="S2466" s="224" t="str">
        <f t="shared" si="158"/>
        <v>DebilFuerte</v>
      </c>
      <c r="T2466" s="224">
        <f>IFERROR(VLOOKUP(S2466,'Tablas de calculos'!$AU$16:$AV$24,2,FALSE),"")</f>
        <v>7</v>
      </c>
      <c r="U2466" s="208" t="str">
        <f>IFERROR(VLOOKUP(T2466,'Tablas de calculos'!$AV$16:$AY$24,4),"")</f>
        <v>Débil</v>
      </c>
      <c r="V2466" s="207" t="s">
        <v>576</v>
      </c>
      <c r="W2466" s="123" t="s">
        <v>578</v>
      </c>
      <c r="X2466" s="123" t="str">
        <f t="shared" si="159"/>
        <v>DébilNo disminuyeDirectamente</v>
      </c>
      <c r="Y2466" s="208" t="str">
        <f>IFERROR(VLOOKUP(X2466,'Tablas de calculos'!$AZ$4:$BE$11,5,FALSE),"")</f>
        <v/>
      </c>
      <c r="Z2466" s="208" t="str">
        <f>IFERROR(VLOOKUP(X2466,'Tablas de calculos'!$AZ$4:$BE$11,6,FALSE),"")</f>
        <v/>
      </c>
    </row>
    <row r="2467" spans="1:26" ht="30" x14ac:dyDescent="0.25">
      <c r="A2467" s="232" t="s">
        <v>109</v>
      </c>
      <c r="B2467" s="196">
        <v>137</v>
      </c>
      <c r="C2467" s="429" t="str">
        <f>+VLOOKUP(Tabla9[[#This Row],[Cod. Riesgo]],Tabla_Riesgos[[Número]:[Tipo de Riesgo]],6,FALSE)</f>
        <v xml:space="preserve">Continuidad del negocio </v>
      </c>
      <c r="D2467" s="119" t="s">
        <v>66</v>
      </c>
      <c r="E2467" s="120" t="s">
        <v>736</v>
      </c>
      <c r="F2467" s="121"/>
      <c r="G2467" s="125" t="s">
        <v>788</v>
      </c>
      <c r="H2467" s="472" t="s">
        <v>544</v>
      </c>
      <c r="I2467" s="207"/>
      <c r="J2467" s="207"/>
      <c r="K2467" s="207"/>
      <c r="L2467" s="207"/>
      <c r="M2467" s="207"/>
      <c r="N2467" s="207"/>
      <c r="O2467" s="123"/>
      <c r="P2467" s="123">
        <f t="shared" si="156"/>
        <v>0</v>
      </c>
      <c r="Q2467" s="208" t="str">
        <f t="shared" si="157"/>
        <v>Debil</v>
      </c>
      <c r="R2467" s="224" t="s">
        <v>516</v>
      </c>
      <c r="S2467" s="224" t="str">
        <f t="shared" si="158"/>
        <v>DebilFuerte</v>
      </c>
      <c r="T2467" s="224">
        <f>IFERROR(VLOOKUP(S2467,'Tablas de calculos'!$AU$16:$AV$24,2,FALSE),"")</f>
        <v>7</v>
      </c>
      <c r="U2467" s="208" t="str">
        <f>IFERROR(VLOOKUP(T2467,'Tablas de calculos'!$AV$16:$AY$24,4),"")</f>
        <v>Débil</v>
      </c>
      <c r="V2467" s="207" t="s">
        <v>576</v>
      </c>
      <c r="W2467" s="123" t="s">
        <v>578</v>
      </c>
      <c r="X2467" s="123" t="str">
        <f t="shared" si="159"/>
        <v>DébilNo disminuyeDirectamente</v>
      </c>
      <c r="Y2467" s="208" t="str">
        <f>IFERROR(VLOOKUP(X2467,'Tablas de calculos'!$AZ$4:$BE$11,5,FALSE),"")</f>
        <v/>
      </c>
      <c r="Z2467" s="208" t="str">
        <f>IFERROR(VLOOKUP(X2467,'Tablas de calculos'!$AZ$4:$BE$11,6,FALSE),"")</f>
        <v/>
      </c>
    </row>
    <row r="2468" spans="1:26" ht="30" x14ac:dyDescent="0.25">
      <c r="A2468" s="232" t="s">
        <v>109</v>
      </c>
      <c r="B2468" s="205">
        <v>138</v>
      </c>
      <c r="C2468" s="429" t="str">
        <f>+VLOOKUP(Tabla9[[#This Row],[Cod. Riesgo]],Tabla_Riesgos[[Número]:[Tipo de Riesgo]],6,FALSE)</f>
        <v xml:space="preserve">Continuidad del negocio </v>
      </c>
      <c r="D2468" s="119" t="s">
        <v>66</v>
      </c>
      <c r="E2468" s="120" t="s">
        <v>738</v>
      </c>
      <c r="F2468" s="121"/>
      <c r="G2468" s="125" t="s">
        <v>789</v>
      </c>
      <c r="H2468" s="472" t="s">
        <v>544</v>
      </c>
      <c r="I2468" s="207"/>
      <c r="J2468" s="207"/>
      <c r="K2468" s="207"/>
      <c r="L2468" s="207"/>
      <c r="M2468" s="207"/>
      <c r="N2468" s="207"/>
      <c r="O2468" s="123"/>
      <c r="P2468" s="123">
        <f t="shared" si="156"/>
        <v>0</v>
      </c>
      <c r="Q2468" s="208" t="str">
        <f t="shared" si="157"/>
        <v>Debil</v>
      </c>
      <c r="R2468" s="224" t="s">
        <v>516</v>
      </c>
      <c r="S2468" s="224" t="str">
        <f t="shared" si="158"/>
        <v>DebilFuerte</v>
      </c>
      <c r="T2468" s="224">
        <f>IFERROR(VLOOKUP(S2468,'Tablas de calculos'!$AU$16:$AV$24,2,FALSE),"")</f>
        <v>7</v>
      </c>
      <c r="U2468" s="208" t="str">
        <f>IFERROR(VLOOKUP(T2468,'Tablas de calculos'!$AV$16:$AY$24,4),"")</f>
        <v>Débil</v>
      </c>
      <c r="V2468" s="207" t="s">
        <v>576</v>
      </c>
      <c r="W2468" s="123" t="s">
        <v>578</v>
      </c>
      <c r="X2468" s="123" t="str">
        <f t="shared" si="159"/>
        <v>DébilNo disminuyeDirectamente</v>
      </c>
      <c r="Y2468" s="208" t="str">
        <f>IFERROR(VLOOKUP(X2468,'Tablas de calculos'!$AZ$4:$BE$11,5,FALSE),"")</f>
        <v/>
      </c>
      <c r="Z2468" s="208" t="str">
        <f>IFERROR(VLOOKUP(X2468,'Tablas de calculos'!$AZ$4:$BE$11,6,FALSE),"")</f>
        <v/>
      </c>
    </row>
    <row r="2469" spans="1:26" ht="60" x14ac:dyDescent="0.25">
      <c r="A2469" s="224" t="s">
        <v>1380</v>
      </c>
      <c r="B2469" s="137">
        <v>1</v>
      </c>
      <c r="C2469" s="429" t="str">
        <f>+VLOOKUP(Tabla9[[#This Row],[Cod. Riesgo]],Tabla_Riesgos[[Número]:[Tipo de Riesgo]],6,FALSE)</f>
        <v>Corrupción</v>
      </c>
      <c r="D2469" s="416" t="s">
        <v>12</v>
      </c>
      <c r="E2469" s="417" t="s">
        <v>386</v>
      </c>
      <c r="F2469" s="121"/>
      <c r="G2469" s="293" t="s">
        <v>173</v>
      </c>
      <c r="H2469" s="472" t="s">
        <v>544</v>
      </c>
      <c r="I2469" s="207" t="s">
        <v>486</v>
      </c>
      <c r="J2469" s="207" t="s">
        <v>490</v>
      </c>
      <c r="K2469" s="207" t="s">
        <v>494</v>
      </c>
      <c r="L2469" s="207" t="s">
        <v>498</v>
      </c>
      <c r="M2469" s="207" t="s">
        <v>503</v>
      </c>
      <c r="N2469" s="207" t="s">
        <v>508</v>
      </c>
      <c r="O2469" s="123" t="s">
        <v>512</v>
      </c>
      <c r="P2469" s="123">
        <f t="shared" si="156"/>
        <v>100</v>
      </c>
      <c r="Q2469" s="208" t="str">
        <f t="shared" si="157"/>
        <v>Fuerte</v>
      </c>
      <c r="R2469" s="224" t="s">
        <v>516</v>
      </c>
      <c r="S2469" s="224" t="str">
        <f t="shared" si="158"/>
        <v>FuerteFuerte</v>
      </c>
      <c r="T2469" s="224">
        <f>IFERROR(VLOOKUP(S2469,'Tablas de calculos'!$AU$16:$AV$24,2,FALSE),"")</f>
        <v>1</v>
      </c>
      <c r="U2469" s="208" t="str">
        <f>IFERROR(VLOOKUP(T2469,'Tablas de calculos'!$AV$16:$AY$24,4),"")</f>
        <v>Fuerte</v>
      </c>
      <c r="V2469" s="207" t="s">
        <v>578</v>
      </c>
      <c r="W2469" s="123" t="s">
        <v>575</v>
      </c>
      <c r="X2469" s="123" t="str">
        <f t="shared" si="159"/>
        <v>FuerteDirectamenteIndirectamente</v>
      </c>
      <c r="Y2469" s="208">
        <f>IFERROR(VLOOKUP(X2469,'Tablas de calculos'!$AZ$4:$BE$11,5,FALSE),"")</f>
        <v>2</v>
      </c>
      <c r="Z2469" s="208">
        <f>IFERROR(VLOOKUP(X2469,'Tablas de calculos'!$AZ$4:$BE$11,6,FALSE),"")</f>
        <v>1</v>
      </c>
    </row>
    <row r="2470" spans="1:26" ht="60" x14ac:dyDescent="0.25">
      <c r="A2470" s="224" t="s">
        <v>1380</v>
      </c>
      <c r="B2470" s="137">
        <v>1</v>
      </c>
      <c r="C2470" s="429" t="str">
        <f>+VLOOKUP(Tabla9[[#This Row],[Cod. Riesgo]],Tabla_Riesgos[[Número]:[Tipo de Riesgo]],6,FALSE)</f>
        <v>Corrupción</v>
      </c>
      <c r="D2470" s="418" t="s">
        <v>12</v>
      </c>
      <c r="E2470" s="419" t="s">
        <v>386</v>
      </c>
      <c r="F2470" s="121"/>
      <c r="G2470" s="293" t="s">
        <v>174</v>
      </c>
      <c r="H2470" s="472" t="s">
        <v>544</v>
      </c>
      <c r="I2470" s="207" t="s">
        <v>486</v>
      </c>
      <c r="J2470" s="207" t="s">
        <v>490</v>
      </c>
      <c r="K2470" s="207" t="s">
        <v>494</v>
      </c>
      <c r="L2470" s="207" t="s">
        <v>498</v>
      </c>
      <c r="M2470" s="207" t="s">
        <v>503</v>
      </c>
      <c r="N2470" s="207" t="s">
        <v>508</v>
      </c>
      <c r="O2470" s="123" t="s">
        <v>512</v>
      </c>
      <c r="P2470" s="123">
        <f t="shared" si="156"/>
        <v>100</v>
      </c>
      <c r="Q2470" s="208" t="str">
        <f t="shared" si="157"/>
        <v>Fuerte</v>
      </c>
      <c r="R2470" s="224" t="s">
        <v>516</v>
      </c>
      <c r="S2470" s="224" t="str">
        <f t="shared" si="158"/>
        <v>FuerteFuerte</v>
      </c>
      <c r="T2470" s="224">
        <f>IFERROR(VLOOKUP(S2470,'Tablas de calculos'!$AU$16:$AV$24,2,FALSE),"")</f>
        <v>1</v>
      </c>
      <c r="U2470" s="208" t="str">
        <f>IFERROR(VLOOKUP(T2470,'Tablas de calculos'!$AV$16:$AY$24,4),"")</f>
        <v>Fuerte</v>
      </c>
      <c r="V2470" s="207" t="s">
        <v>578</v>
      </c>
      <c r="W2470" s="123" t="s">
        <v>575</v>
      </c>
      <c r="X2470" s="123" t="str">
        <f t="shared" si="159"/>
        <v>FuerteDirectamenteIndirectamente</v>
      </c>
      <c r="Y2470" s="208">
        <f>IFERROR(VLOOKUP(X2470,'Tablas de calculos'!$AZ$4:$BE$11,5,FALSE),"")</f>
        <v>2</v>
      </c>
      <c r="Z2470" s="208">
        <f>IFERROR(VLOOKUP(X2470,'Tablas de calculos'!$AZ$4:$BE$11,6,FALSE),"")</f>
        <v>1</v>
      </c>
    </row>
    <row r="2471" spans="1:26" ht="60" x14ac:dyDescent="0.25">
      <c r="A2471" s="224" t="s">
        <v>1380</v>
      </c>
      <c r="B2471" s="137">
        <v>1</v>
      </c>
      <c r="C2471" s="429" t="str">
        <f>+VLOOKUP(Tabla9[[#This Row],[Cod. Riesgo]],Tabla_Riesgos[[Número]:[Tipo de Riesgo]],6,FALSE)</f>
        <v>Corrupción</v>
      </c>
      <c r="D2471" s="416" t="s">
        <v>12</v>
      </c>
      <c r="E2471" s="417" t="s">
        <v>386</v>
      </c>
      <c r="F2471" s="121"/>
      <c r="G2471" s="293" t="s">
        <v>175</v>
      </c>
      <c r="H2471" s="472" t="s">
        <v>544</v>
      </c>
      <c r="I2471" s="207" t="s">
        <v>486</v>
      </c>
      <c r="J2471" s="207" t="s">
        <v>490</v>
      </c>
      <c r="K2471" s="207" t="s">
        <v>494</v>
      </c>
      <c r="L2471" s="207" t="s">
        <v>498</v>
      </c>
      <c r="M2471" s="207" t="s">
        <v>503</v>
      </c>
      <c r="N2471" s="207" t="s">
        <v>508</v>
      </c>
      <c r="O2471" s="123" t="s">
        <v>512</v>
      </c>
      <c r="P2471" s="123">
        <f t="shared" si="156"/>
        <v>100</v>
      </c>
      <c r="Q2471" s="208" t="str">
        <f t="shared" si="157"/>
        <v>Fuerte</v>
      </c>
      <c r="R2471" s="224" t="s">
        <v>516</v>
      </c>
      <c r="S2471" s="224" t="str">
        <f t="shared" si="158"/>
        <v>FuerteFuerte</v>
      </c>
      <c r="T2471" s="224">
        <f>IFERROR(VLOOKUP(S2471,'Tablas de calculos'!$AU$16:$AV$24,2,FALSE),"")</f>
        <v>1</v>
      </c>
      <c r="U2471" s="208" t="str">
        <f>IFERROR(VLOOKUP(T2471,'Tablas de calculos'!$AV$16:$AY$24,4),"")</f>
        <v>Fuerte</v>
      </c>
      <c r="V2471" s="207" t="s">
        <v>576</v>
      </c>
      <c r="W2471" s="123" t="s">
        <v>578</v>
      </c>
      <c r="X2471" s="123" t="str">
        <f t="shared" si="159"/>
        <v>FuerteNo disminuyeDirectamente</v>
      </c>
      <c r="Y2471" s="208">
        <f>IFERROR(VLOOKUP(X2471,'Tablas de calculos'!$AZ$4:$BE$11,5,FALSE),"")</f>
        <v>0</v>
      </c>
      <c r="Z2471" s="208">
        <f>IFERROR(VLOOKUP(X2471,'Tablas de calculos'!$AZ$4:$BE$11,6,FALSE),"")</f>
        <v>2</v>
      </c>
    </row>
    <row r="2472" spans="1:26" ht="60" x14ac:dyDescent="0.25">
      <c r="A2472" s="224" t="s">
        <v>1380</v>
      </c>
      <c r="B2472" s="137">
        <v>1</v>
      </c>
      <c r="C2472" s="429" t="str">
        <f>+VLOOKUP(Tabla9[[#This Row],[Cod. Riesgo]],Tabla_Riesgos[[Número]:[Tipo de Riesgo]],6,FALSE)</f>
        <v>Corrupción</v>
      </c>
      <c r="D2472" s="418" t="s">
        <v>12</v>
      </c>
      <c r="E2472" s="419" t="s">
        <v>386</v>
      </c>
      <c r="F2472" s="121"/>
      <c r="G2472" s="293" t="s">
        <v>176</v>
      </c>
      <c r="H2472" s="472" t="s">
        <v>544</v>
      </c>
      <c r="I2472" s="207" t="s">
        <v>486</v>
      </c>
      <c r="J2472" s="207" t="s">
        <v>490</v>
      </c>
      <c r="K2472" s="207" t="s">
        <v>494</v>
      </c>
      <c r="L2472" s="207" t="s">
        <v>498</v>
      </c>
      <c r="M2472" s="207" t="s">
        <v>503</v>
      </c>
      <c r="N2472" s="207" t="s">
        <v>508</v>
      </c>
      <c r="O2472" s="123" t="s">
        <v>512</v>
      </c>
      <c r="P2472" s="123">
        <f t="shared" si="156"/>
        <v>100</v>
      </c>
      <c r="Q2472" s="208" t="str">
        <f t="shared" si="157"/>
        <v>Fuerte</v>
      </c>
      <c r="R2472" s="224" t="s">
        <v>516</v>
      </c>
      <c r="S2472" s="224" t="str">
        <f t="shared" si="158"/>
        <v>FuerteFuerte</v>
      </c>
      <c r="T2472" s="224">
        <f>IFERROR(VLOOKUP(S2472,'Tablas de calculos'!$AU$16:$AV$24,2,FALSE),"")</f>
        <v>1</v>
      </c>
      <c r="U2472" s="208" t="str">
        <f>IFERROR(VLOOKUP(T2472,'Tablas de calculos'!$AV$16:$AY$24,4),"")</f>
        <v>Fuerte</v>
      </c>
      <c r="V2472" s="207" t="s">
        <v>576</v>
      </c>
      <c r="W2472" s="123" t="s">
        <v>578</v>
      </c>
      <c r="X2472" s="123" t="str">
        <f t="shared" si="159"/>
        <v>FuerteNo disminuyeDirectamente</v>
      </c>
      <c r="Y2472" s="208">
        <f>IFERROR(VLOOKUP(X2472,'Tablas de calculos'!$AZ$4:$BE$11,5,FALSE),"")</f>
        <v>0</v>
      </c>
      <c r="Z2472" s="208">
        <f>IFERROR(VLOOKUP(X2472,'Tablas de calculos'!$AZ$4:$BE$11,6,FALSE),"")</f>
        <v>2</v>
      </c>
    </row>
    <row r="2473" spans="1:26" ht="60" x14ac:dyDescent="0.25">
      <c r="A2473" s="224" t="s">
        <v>1380</v>
      </c>
      <c r="B2473" s="137">
        <v>1</v>
      </c>
      <c r="C2473" s="429" t="str">
        <f>+VLOOKUP(Tabla9[[#This Row],[Cod. Riesgo]],Tabla_Riesgos[[Número]:[Tipo de Riesgo]],6,FALSE)</f>
        <v>Corrupción</v>
      </c>
      <c r="D2473" s="416" t="s">
        <v>12</v>
      </c>
      <c r="E2473" s="417" t="s">
        <v>386</v>
      </c>
      <c r="F2473" s="121"/>
      <c r="G2473" s="293" t="s">
        <v>177</v>
      </c>
      <c r="H2473" s="472" t="s">
        <v>544</v>
      </c>
      <c r="I2473" s="207" t="s">
        <v>486</v>
      </c>
      <c r="J2473" s="207" t="s">
        <v>490</v>
      </c>
      <c r="K2473" s="207" t="s">
        <v>494</v>
      </c>
      <c r="L2473" s="207" t="s">
        <v>498</v>
      </c>
      <c r="M2473" s="207" t="s">
        <v>503</v>
      </c>
      <c r="N2473" s="207" t="s">
        <v>508</v>
      </c>
      <c r="O2473" s="123" t="s">
        <v>512</v>
      </c>
      <c r="P2473" s="123">
        <f t="shared" si="156"/>
        <v>100</v>
      </c>
      <c r="Q2473" s="208" t="str">
        <f t="shared" si="157"/>
        <v>Fuerte</v>
      </c>
      <c r="R2473" s="224" t="s">
        <v>516</v>
      </c>
      <c r="S2473" s="224" t="str">
        <f t="shared" si="158"/>
        <v>FuerteFuerte</v>
      </c>
      <c r="T2473" s="224">
        <f>IFERROR(VLOOKUP(S2473,'Tablas de calculos'!$AU$16:$AV$24,2,FALSE),"")</f>
        <v>1</v>
      </c>
      <c r="U2473" s="208" t="str">
        <f>IFERROR(VLOOKUP(T2473,'Tablas de calculos'!$AV$16:$AY$24,4),"")</f>
        <v>Fuerte</v>
      </c>
      <c r="V2473" s="207" t="s">
        <v>578</v>
      </c>
      <c r="W2473" s="123" t="s">
        <v>575</v>
      </c>
      <c r="X2473" s="123" t="str">
        <f t="shared" si="159"/>
        <v>FuerteDirectamenteIndirectamente</v>
      </c>
      <c r="Y2473" s="208">
        <f>IFERROR(VLOOKUP(X2473,'Tablas de calculos'!$AZ$4:$BE$11,5,FALSE),"")</f>
        <v>2</v>
      </c>
      <c r="Z2473" s="208">
        <f>IFERROR(VLOOKUP(X2473,'Tablas de calculos'!$AZ$4:$BE$11,6,FALSE),"")</f>
        <v>1</v>
      </c>
    </row>
    <row r="2474" spans="1:26" ht="60" x14ac:dyDescent="0.25">
      <c r="A2474" s="224" t="s">
        <v>1380</v>
      </c>
      <c r="B2474" s="137">
        <v>1</v>
      </c>
      <c r="C2474" s="429" t="str">
        <f>+VLOOKUP(Tabla9[[#This Row],[Cod. Riesgo]],Tabla_Riesgos[[Número]:[Tipo de Riesgo]],6,FALSE)</f>
        <v>Corrupción</v>
      </c>
      <c r="D2474" s="418" t="s">
        <v>12</v>
      </c>
      <c r="E2474" s="419" t="s">
        <v>386</v>
      </c>
      <c r="F2474" s="121"/>
      <c r="G2474" s="293" t="s">
        <v>178</v>
      </c>
      <c r="H2474" s="472" t="s">
        <v>544</v>
      </c>
      <c r="I2474" s="207" t="s">
        <v>486</v>
      </c>
      <c r="J2474" s="207" t="s">
        <v>490</v>
      </c>
      <c r="K2474" s="207" t="s">
        <v>494</v>
      </c>
      <c r="L2474" s="207" t="s">
        <v>498</v>
      </c>
      <c r="M2474" s="207" t="s">
        <v>503</v>
      </c>
      <c r="N2474" s="207" t="s">
        <v>508</v>
      </c>
      <c r="O2474" s="123" t="s">
        <v>512</v>
      </c>
      <c r="P2474" s="123">
        <f t="shared" si="156"/>
        <v>100</v>
      </c>
      <c r="Q2474" s="208" t="str">
        <f t="shared" si="157"/>
        <v>Fuerte</v>
      </c>
      <c r="R2474" s="224" t="s">
        <v>516</v>
      </c>
      <c r="S2474" s="224" t="str">
        <f t="shared" si="158"/>
        <v>FuerteFuerte</v>
      </c>
      <c r="T2474" s="224">
        <f>IFERROR(VLOOKUP(S2474,'Tablas de calculos'!$AU$16:$AV$24,2,FALSE),"")</f>
        <v>1</v>
      </c>
      <c r="U2474" s="208" t="str">
        <f>IFERROR(VLOOKUP(T2474,'Tablas de calculos'!$AV$16:$AY$24,4),"")</f>
        <v>Fuerte</v>
      </c>
      <c r="V2474" s="207" t="s">
        <v>578</v>
      </c>
      <c r="W2474" s="123" t="s">
        <v>575</v>
      </c>
      <c r="X2474" s="123" t="str">
        <f t="shared" si="159"/>
        <v>FuerteDirectamenteIndirectamente</v>
      </c>
      <c r="Y2474" s="208">
        <f>IFERROR(VLOOKUP(X2474,'Tablas de calculos'!$AZ$4:$BE$11,5,FALSE),"")</f>
        <v>2</v>
      </c>
      <c r="Z2474" s="208">
        <f>IFERROR(VLOOKUP(X2474,'Tablas de calculos'!$AZ$4:$BE$11,6,FALSE),"")</f>
        <v>1</v>
      </c>
    </row>
    <row r="2475" spans="1:26" ht="75" x14ac:dyDescent="0.25">
      <c r="A2475" s="224" t="s">
        <v>1380</v>
      </c>
      <c r="B2475" s="137">
        <v>3</v>
      </c>
      <c r="C2475" s="429" t="str">
        <f>+VLOOKUP(Tabla9[[#This Row],[Cod. Riesgo]],Tabla_Riesgos[[Número]:[Tipo de Riesgo]],6,FALSE)</f>
        <v>Corrupción</v>
      </c>
      <c r="D2475" s="416" t="s">
        <v>12</v>
      </c>
      <c r="E2475" s="417" t="s">
        <v>390</v>
      </c>
      <c r="F2475" s="121"/>
      <c r="G2475" s="293" t="s">
        <v>177</v>
      </c>
      <c r="H2475" s="472" t="s">
        <v>544</v>
      </c>
      <c r="I2475" s="207" t="s">
        <v>486</v>
      </c>
      <c r="J2475" s="207" t="s">
        <v>490</v>
      </c>
      <c r="K2475" s="207" t="s">
        <v>494</v>
      </c>
      <c r="L2475" s="207" t="s">
        <v>498</v>
      </c>
      <c r="M2475" s="207" t="s">
        <v>503</v>
      </c>
      <c r="N2475" s="207" t="s">
        <v>508</v>
      </c>
      <c r="O2475" s="123" t="s">
        <v>512</v>
      </c>
      <c r="P2475" s="123">
        <f t="shared" si="156"/>
        <v>100</v>
      </c>
      <c r="Q2475" s="208" t="str">
        <f t="shared" si="157"/>
        <v>Fuerte</v>
      </c>
      <c r="R2475" s="224" t="s">
        <v>516</v>
      </c>
      <c r="S2475" s="224" t="str">
        <f t="shared" si="158"/>
        <v>FuerteFuerte</v>
      </c>
      <c r="T2475" s="224">
        <f>IFERROR(VLOOKUP(S2475,'Tablas de calculos'!$AU$16:$AV$24,2,FALSE),"")</f>
        <v>1</v>
      </c>
      <c r="U2475" s="208" t="str">
        <f>IFERROR(VLOOKUP(T2475,'Tablas de calculos'!$AV$16:$AY$24,4),"")</f>
        <v>Fuerte</v>
      </c>
      <c r="V2475" s="207" t="s">
        <v>576</v>
      </c>
      <c r="W2475" s="123" t="s">
        <v>578</v>
      </c>
      <c r="X2475" s="123" t="str">
        <f t="shared" si="159"/>
        <v>FuerteNo disminuyeDirectamente</v>
      </c>
      <c r="Y2475" s="208">
        <f>IFERROR(VLOOKUP(X2475,'Tablas de calculos'!$AZ$4:$BE$11,5,FALSE),"")</f>
        <v>0</v>
      </c>
      <c r="Z2475" s="208">
        <f>IFERROR(VLOOKUP(X2475,'Tablas de calculos'!$AZ$4:$BE$11,6,FALSE),"")</f>
        <v>2</v>
      </c>
    </row>
    <row r="2476" spans="1:26" ht="75" x14ac:dyDescent="0.25">
      <c r="A2476" s="224" t="s">
        <v>1380</v>
      </c>
      <c r="B2476" s="137">
        <v>3</v>
      </c>
      <c r="C2476" s="429" t="str">
        <f>+VLOOKUP(Tabla9[[#This Row],[Cod. Riesgo]],Tabla_Riesgos[[Número]:[Tipo de Riesgo]],6,FALSE)</f>
        <v>Corrupción</v>
      </c>
      <c r="D2476" s="418" t="s">
        <v>12</v>
      </c>
      <c r="E2476" s="419" t="s">
        <v>390</v>
      </c>
      <c r="F2476" s="121"/>
      <c r="G2476" s="293" t="s">
        <v>178</v>
      </c>
      <c r="H2476" s="472" t="s">
        <v>544</v>
      </c>
      <c r="I2476" s="207" t="s">
        <v>486</v>
      </c>
      <c r="J2476" s="207" t="s">
        <v>490</v>
      </c>
      <c r="K2476" s="207" t="s">
        <v>494</v>
      </c>
      <c r="L2476" s="207" t="s">
        <v>498</v>
      </c>
      <c r="M2476" s="207" t="s">
        <v>503</v>
      </c>
      <c r="N2476" s="207" t="s">
        <v>508</v>
      </c>
      <c r="O2476" s="123" t="s">
        <v>512</v>
      </c>
      <c r="P2476" s="123">
        <f t="shared" si="156"/>
        <v>100</v>
      </c>
      <c r="Q2476" s="208" t="str">
        <f t="shared" si="157"/>
        <v>Fuerte</v>
      </c>
      <c r="R2476" s="224" t="s">
        <v>516</v>
      </c>
      <c r="S2476" s="224" t="str">
        <f t="shared" si="158"/>
        <v>FuerteFuerte</v>
      </c>
      <c r="T2476" s="224">
        <f>IFERROR(VLOOKUP(S2476,'Tablas de calculos'!$AU$16:$AV$24,2,FALSE),"")</f>
        <v>1</v>
      </c>
      <c r="U2476" s="208" t="str">
        <f>IFERROR(VLOOKUP(T2476,'Tablas de calculos'!$AV$16:$AY$24,4),"")</f>
        <v>Fuerte</v>
      </c>
      <c r="V2476" s="207" t="s">
        <v>576</v>
      </c>
      <c r="W2476" s="123" t="s">
        <v>578</v>
      </c>
      <c r="X2476" s="123" t="str">
        <f t="shared" si="159"/>
        <v>FuerteNo disminuyeDirectamente</v>
      </c>
      <c r="Y2476" s="208">
        <f>IFERROR(VLOOKUP(X2476,'Tablas de calculos'!$AZ$4:$BE$11,5,FALSE),"")</f>
        <v>0</v>
      </c>
      <c r="Z2476" s="208">
        <f>IFERROR(VLOOKUP(X2476,'Tablas de calculos'!$AZ$4:$BE$11,6,FALSE),"")</f>
        <v>2</v>
      </c>
    </row>
    <row r="2477" spans="1:26" ht="75" x14ac:dyDescent="0.25">
      <c r="A2477" s="224" t="s">
        <v>1380</v>
      </c>
      <c r="B2477" s="137">
        <v>3</v>
      </c>
      <c r="C2477" s="429" t="str">
        <f>+VLOOKUP(Tabla9[[#This Row],[Cod. Riesgo]],Tabla_Riesgos[[Número]:[Tipo de Riesgo]],6,FALSE)</f>
        <v>Corrupción</v>
      </c>
      <c r="D2477" s="416" t="s">
        <v>12</v>
      </c>
      <c r="E2477" s="417" t="s">
        <v>390</v>
      </c>
      <c r="F2477" s="121"/>
      <c r="G2477" s="293" t="s">
        <v>179</v>
      </c>
      <c r="H2477" s="472" t="s">
        <v>544</v>
      </c>
      <c r="I2477" s="207" t="s">
        <v>486</v>
      </c>
      <c r="J2477" s="207" t="s">
        <v>490</v>
      </c>
      <c r="K2477" s="207" t="s">
        <v>494</v>
      </c>
      <c r="L2477" s="207" t="s">
        <v>498</v>
      </c>
      <c r="M2477" s="207" t="s">
        <v>503</v>
      </c>
      <c r="N2477" s="207" t="s">
        <v>1391</v>
      </c>
      <c r="O2477" s="123" t="s">
        <v>512</v>
      </c>
      <c r="P2477" s="123">
        <f t="shared" si="156"/>
        <v>100</v>
      </c>
      <c r="Q2477" s="208" t="str">
        <f t="shared" si="157"/>
        <v>Fuerte</v>
      </c>
      <c r="R2477" s="224" t="s">
        <v>516</v>
      </c>
      <c r="S2477" s="224" t="str">
        <f t="shared" si="158"/>
        <v>FuerteFuerte</v>
      </c>
      <c r="T2477" s="224">
        <f>IFERROR(VLOOKUP(S2477,'Tablas de calculos'!$AU$16:$AV$24,2,FALSE),"")</f>
        <v>1</v>
      </c>
      <c r="U2477" s="208" t="str">
        <f>IFERROR(VLOOKUP(T2477,'Tablas de calculos'!$AV$16:$AY$24,4),"")</f>
        <v>Fuerte</v>
      </c>
      <c r="V2477" s="207" t="s">
        <v>578</v>
      </c>
      <c r="W2477" s="123" t="s">
        <v>578</v>
      </c>
      <c r="X2477" s="123" t="str">
        <f t="shared" si="159"/>
        <v>FuerteDirectamenteDirectamente</v>
      </c>
      <c r="Y2477" s="208">
        <f>IFERROR(VLOOKUP(X2477,'Tablas de calculos'!$AZ$4:$BE$11,5,FALSE),"")</f>
        <v>2</v>
      </c>
      <c r="Z2477" s="208">
        <f>IFERROR(VLOOKUP(X2477,'Tablas de calculos'!$AZ$4:$BE$11,6,FALSE),"")</f>
        <v>2</v>
      </c>
    </row>
    <row r="2478" spans="1:26" ht="75" x14ac:dyDescent="0.25">
      <c r="A2478" s="224" t="s">
        <v>1380</v>
      </c>
      <c r="B2478" s="137">
        <v>3</v>
      </c>
      <c r="C2478" s="429" t="str">
        <f>+VLOOKUP(Tabla9[[#This Row],[Cod. Riesgo]],Tabla_Riesgos[[Número]:[Tipo de Riesgo]],6,FALSE)</f>
        <v>Corrupción</v>
      </c>
      <c r="D2478" s="418" t="s">
        <v>12</v>
      </c>
      <c r="E2478" s="419" t="s">
        <v>390</v>
      </c>
      <c r="F2478" s="121"/>
      <c r="G2478" s="293" t="s">
        <v>180</v>
      </c>
      <c r="H2478" s="472" t="s">
        <v>544</v>
      </c>
      <c r="I2478" s="207" t="s">
        <v>486</v>
      </c>
      <c r="J2478" s="207" t="s">
        <v>490</v>
      </c>
      <c r="K2478" s="207" t="s">
        <v>494</v>
      </c>
      <c r="L2478" s="207" t="s">
        <v>498</v>
      </c>
      <c r="M2478" s="207" t="s">
        <v>503</v>
      </c>
      <c r="N2478" s="207" t="s">
        <v>508</v>
      </c>
      <c r="O2478" s="123" t="s">
        <v>512</v>
      </c>
      <c r="P2478" s="123">
        <f t="shared" si="156"/>
        <v>100</v>
      </c>
      <c r="Q2478" s="208" t="str">
        <f t="shared" si="157"/>
        <v>Fuerte</v>
      </c>
      <c r="R2478" s="224" t="s">
        <v>516</v>
      </c>
      <c r="S2478" s="224" t="str">
        <f t="shared" si="158"/>
        <v>FuerteFuerte</v>
      </c>
      <c r="T2478" s="224">
        <f>IFERROR(VLOOKUP(S2478,'Tablas de calculos'!$AU$16:$AV$24,2,FALSE),"")</f>
        <v>1</v>
      </c>
      <c r="U2478" s="208" t="str">
        <f>IFERROR(VLOOKUP(T2478,'Tablas de calculos'!$AV$16:$AY$24,4),"")</f>
        <v>Fuerte</v>
      </c>
      <c r="V2478" s="207" t="s">
        <v>578</v>
      </c>
      <c r="W2478" s="123" t="s">
        <v>578</v>
      </c>
      <c r="X2478" s="123" t="str">
        <f t="shared" si="159"/>
        <v>FuerteDirectamenteDirectamente</v>
      </c>
      <c r="Y2478" s="208">
        <f>IFERROR(VLOOKUP(X2478,'Tablas de calculos'!$AZ$4:$BE$11,5,FALSE),"")</f>
        <v>2</v>
      </c>
      <c r="Z2478" s="208">
        <f>IFERROR(VLOOKUP(X2478,'Tablas de calculos'!$AZ$4:$BE$11,6,FALSE),"")</f>
        <v>2</v>
      </c>
    </row>
    <row r="2479" spans="1:26" ht="90" x14ac:dyDescent="0.25">
      <c r="A2479" s="224" t="s">
        <v>1380</v>
      </c>
      <c r="B2479" s="137">
        <v>4</v>
      </c>
      <c r="C2479" s="429" t="str">
        <f>+VLOOKUP(Tabla9[[#This Row],[Cod. Riesgo]],Tabla_Riesgos[[Número]:[Tipo de Riesgo]],6,FALSE)</f>
        <v>Corrupción</v>
      </c>
      <c r="D2479" s="416" t="s">
        <v>12</v>
      </c>
      <c r="E2479" s="417" t="s">
        <v>622</v>
      </c>
      <c r="F2479" s="121"/>
      <c r="G2479" s="293" t="s">
        <v>181</v>
      </c>
      <c r="H2479" s="472" t="s">
        <v>544</v>
      </c>
      <c r="I2479" s="207" t="s">
        <v>486</v>
      </c>
      <c r="J2479" s="207" t="s">
        <v>490</v>
      </c>
      <c r="K2479" s="207" t="s">
        <v>494</v>
      </c>
      <c r="L2479" s="207" t="s">
        <v>498</v>
      </c>
      <c r="M2479" s="207" t="s">
        <v>503</v>
      </c>
      <c r="N2479" s="207" t="s">
        <v>508</v>
      </c>
      <c r="O2479" s="123" t="s">
        <v>512</v>
      </c>
      <c r="P2479" s="123">
        <f t="shared" si="156"/>
        <v>100</v>
      </c>
      <c r="Q2479" s="208" t="str">
        <f t="shared" si="157"/>
        <v>Fuerte</v>
      </c>
      <c r="R2479" s="224" t="s">
        <v>516</v>
      </c>
      <c r="S2479" s="224" t="str">
        <f t="shared" si="158"/>
        <v>FuerteFuerte</v>
      </c>
      <c r="T2479" s="224">
        <f>IFERROR(VLOOKUP(S2479,'Tablas de calculos'!$AU$16:$AV$24,2,FALSE),"")</f>
        <v>1</v>
      </c>
      <c r="U2479" s="208" t="str">
        <f>IFERROR(VLOOKUP(T2479,'Tablas de calculos'!$AV$16:$AY$24,4),"")</f>
        <v>Fuerte</v>
      </c>
      <c r="V2479" s="207" t="s">
        <v>578</v>
      </c>
      <c r="W2479" s="123" t="s">
        <v>578</v>
      </c>
      <c r="X2479" s="123" t="str">
        <f t="shared" si="159"/>
        <v>FuerteDirectamenteDirectamente</v>
      </c>
      <c r="Y2479" s="208">
        <f>IFERROR(VLOOKUP(X2479,'Tablas de calculos'!$AZ$4:$BE$11,5,FALSE),"")</f>
        <v>2</v>
      </c>
      <c r="Z2479" s="208">
        <f>IFERROR(VLOOKUP(X2479,'Tablas de calculos'!$AZ$4:$BE$11,6,FALSE),"")</f>
        <v>2</v>
      </c>
    </row>
    <row r="2480" spans="1:26" ht="90" x14ac:dyDescent="0.25">
      <c r="A2480" s="224" t="s">
        <v>1380</v>
      </c>
      <c r="B2480" s="137">
        <v>4</v>
      </c>
      <c r="C2480" s="429" t="str">
        <f>+VLOOKUP(Tabla9[[#This Row],[Cod. Riesgo]],Tabla_Riesgos[[Número]:[Tipo de Riesgo]],6,FALSE)</f>
        <v>Corrupción</v>
      </c>
      <c r="D2480" s="418" t="s">
        <v>12</v>
      </c>
      <c r="E2480" s="419" t="s">
        <v>622</v>
      </c>
      <c r="F2480" s="121"/>
      <c r="G2480" s="293" t="s">
        <v>182</v>
      </c>
      <c r="H2480" s="472" t="s">
        <v>544</v>
      </c>
      <c r="I2480" s="207" t="s">
        <v>486</v>
      </c>
      <c r="J2480" s="207" t="s">
        <v>490</v>
      </c>
      <c r="K2480" s="207" t="s">
        <v>494</v>
      </c>
      <c r="L2480" s="207" t="s">
        <v>498</v>
      </c>
      <c r="M2480" s="207" t="s">
        <v>503</v>
      </c>
      <c r="N2480" s="207" t="s">
        <v>508</v>
      </c>
      <c r="O2480" s="123" t="s">
        <v>512</v>
      </c>
      <c r="P2480" s="123">
        <f t="shared" si="156"/>
        <v>100</v>
      </c>
      <c r="Q2480" s="208" t="str">
        <f t="shared" si="157"/>
        <v>Fuerte</v>
      </c>
      <c r="R2480" s="224" t="s">
        <v>516</v>
      </c>
      <c r="S2480" s="224" t="str">
        <f t="shared" si="158"/>
        <v>FuerteFuerte</v>
      </c>
      <c r="T2480" s="224">
        <f>IFERROR(VLOOKUP(S2480,'Tablas de calculos'!$AU$16:$AV$24,2,FALSE),"")</f>
        <v>1</v>
      </c>
      <c r="U2480" s="208" t="str">
        <f>IFERROR(VLOOKUP(T2480,'Tablas de calculos'!$AV$16:$AY$24,4),"")</f>
        <v>Fuerte</v>
      </c>
      <c r="V2480" s="207" t="s">
        <v>578</v>
      </c>
      <c r="W2480" s="123" t="s">
        <v>578</v>
      </c>
      <c r="X2480" s="123" t="str">
        <f t="shared" si="159"/>
        <v>FuerteDirectamenteDirectamente</v>
      </c>
      <c r="Y2480" s="208">
        <f>IFERROR(VLOOKUP(X2480,'Tablas de calculos'!$AZ$4:$BE$11,5,FALSE),"")</f>
        <v>2</v>
      </c>
      <c r="Z2480" s="208">
        <f>IFERROR(VLOOKUP(X2480,'Tablas de calculos'!$AZ$4:$BE$11,6,FALSE),"")</f>
        <v>2</v>
      </c>
    </row>
    <row r="2481" spans="1:26" ht="90" x14ac:dyDescent="0.25">
      <c r="A2481" s="224" t="s">
        <v>1380</v>
      </c>
      <c r="B2481" s="137">
        <v>4</v>
      </c>
      <c r="C2481" s="429" t="str">
        <f>+VLOOKUP(Tabla9[[#This Row],[Cod. Riesgo]],Tabla_Riesgos[[Número]:[Tipo de Riesgo]],6,FALSE)</f>
        <v>Corrupción</v>
      </c>
      <c r="D2481" s="416" t="s">
        <v>12</v>
      </c>
      <c r="E2481" s="417" t="s">
        <v>622</v>
      </c>
      <c r="F2481" s="121"/>
      <c r="G2481" s="293" t="s">
        <v>183</v>
      </c>
      <c r="H2481" s="472" t="s">
        <v>544</v>
      </c>
      <c r="I2481" s="207" t="s">
        <v>486</v>
      </c>
      <c r="J2481" s="207" t="s">
        <v>490</v>
      </c>
      <c r="K2481" s="207" t="s">
        <v>494</v>
      </c>
      <c r="L2481" s="207" t="s">
        <v>498</v>
      </c>
      <c r="M2481" s="207" t="s">
        <v>503</v>
      </c>
      <c r="N2481" s="207" t="s">
        <v>508</v>
      </c>
      <c r="O2481" s="123" t="s">
        <v>512</v>
      </c>
      <c r="P2481" s="123">
        <f t="shared" si="156"/>
        <v>100</v>
      </c>
      <c r="Q2481" s="208" t="str">
        <f t="shared" si="157"/>
        <v>Fuerte</v>
      </c>
      <c r="R2481" s="224" t="s">
        <v>516</v>
      </c>
      <c r="S2481" s="224" t="str">
        <f t="shared" si="158"/>
        <v>FuerteFuerte</v>
      </c>
      <c r="T2481" s="224">
        <f>IFERROR(VLOOKUP(S2481,'Tablas de calculos'!$AU$16:$AV$24,2,FALSE),"")</f>
        <v>1</v>
      </c>
      <c r="U2481" s="208" t="str">
        <f>IFERROR(VLOOKUP(T2481,'Tablas de calculos'!$AV$16:$AY$24,4),"")</f>
        <v>Fuerte</v>
      </c>
      <c r="V2481" s="207" t="s">
        <v>578</v>
      </c>
      <c r="W2481" s="123" t="s">
        <v>578</v>
      </c>
      <c r="X2481" s="123" t="str">
        <f t="shared" si="159"/>
        <v>FuerteDirectamenteDirectamente</v>
      </c>
      <c r="Y2481" s="208">
        <f>IFERROR(VLOOKUP(X2481,'Tablas de calculos'!$AZ$4:$BE$11,5,FALSE),"")</f>
        <v>2</v>
      </c>
      <c r="Z2481" s="208">
        <f>IFERROR(VLOOKUP(X2481,'Tablas de calculos'!$AZ$4:$BE$11,6,FALSE),"")</f>
        <v>2</v>
      </c>
    </row>
    <row r="2482" spans="1:26" ht="60" x14ac:dyDescent="0.25">
      <c r="A2482" s="224" t="s">
        <v>1380</v>
      </c>
      <c r="B2482" s="137">
        <v>5</v>
      </c>
      <c r="C2482" s="429" t="str">
        <f>+VLOOKUP(Tabla9[[#This Row],[Cod. Riesgo]],Tabla_Riesgos[[Número]:[Tipo de Riesgo]],6,FALSE)</f>
        <v>Operativo</v>
      </c>
      <c r="D2482" s="418" t="s">
        <v>12</v>
      </c>
      <c r="E2482" s="419" t="s">
        <v>624</v>
      </c>
      <c r="F2482" s="121"/>
      <c r="G2482" s="293" t="s">
        <v>184</v>
      </c>
      <c r="H2482" s="472" t="s">
        <v>544</v>
      </c>
      <c r="I2482" s="207" t="s">
        <v>486</v>
      </c>
      <c r="J2482" s="207" t="s">
        <v>490</v>
      </c>
      <c r="K2482" s="207" t="s">
        <v>494</v>
      </c>
      <c r="L2482" s="207" t="s">
        <v>498</v>
      </c>
      <c r="M2482" s="207" t="s">
        <v>503</v>
      </c>
      <c r="N2482" s="207" t="s">
        <v>508</v>
      </c>
      <c r="O2482" s="123" t="s">
        <v>512</v>
      </c>
      <c r="P2482" s="123">
        <f t="shared" si="156"/>
        <v>100</v>
      </c>
      <c r="Q2482" s="208" t="str">
        <f t="shared" si="157"/>
        <v>Fuerte</v>
      </c>
      <c r="R2482" s="224" t="s">
        <v>516</v>
      </c>
      <c r="S2482" s="224" t="str">
        <f t="shared" si="158"/>
        <v>FuerteFuerte</v>
      </c>
      <c r="T2482" s="224">
        <f>IFERROR(VLOOKUP(S2482,'Tablas de calculos'!$AU$16:$AV$24,2,FALSE),"")</f>
        <v>1</v>
      </c>
      <c r="U2482" s="208" t="str">
        <f>IFERROR(VLOOKUP(T2482,'Tablas de calculos'!$AV$16:$AY$24,4),"")</f>
        <v>Fuerte</v>
      </c>
      <c r="V2482" s="207" t="s">
        <v>576</v>
      </c>
      <c r="W2482" s="123" t="s">
        <v>578</v>
      </c>
      <c r="X2482" s="123" t="str">
        <f t="shared" si="159"/>
        <v>FuerteNo disminuyeDirectamente</v>
      </c>
      <c r="Y2482" s="208">
        <f>IFERROR(VLOOKUP(X2482,'Tablas de calculos'!$AZ$4:$BE$11,5,FALSE),"")</f>
        <v>0</v>
      </c>
      <c r="Z2482" s="208">
        <f>IFERROR(VLOOKUP(X2482,'Tablas de calculos'!$AZ$4:$BE$11,6,FALSE),"")</f>
        <v>2</v>
      </c>
    </row>
    <row r="2483" spans="1:26" ht="75" x14ac:dyDescent="0.25">
      <c r="A2483" s="224" t="s">
        <v>1380</v>
      </c>
      <c r="B2483" s="137">
        <v>6</v>
      </c>
      <c r="C2483" s="429" t="str">
        <f>+VLOOKUP(Tabla9[[#This Row],[Cod. Riesgo]],Tabla_Riesgos[[Número]:[Tipo de Riesgo]],6,FALSE)</f>
        <v>Corrupción</v>
      </c>
      <c r="D2483" s="416" t="s">
        <v>12</v>
      </c>
      <c r="E2483" s="417" t="s">
        <v>639</v>
      </c>
      <c r="F2483" s="121"/>
      <c r="G2483" s="293" t="s">
        <v>183</v>
      </c>
      <c r="H2483" s="472" t="s">
        <v>544</v>
      </c>
      <c r="I2483" s="207" t="s">
        <v>486</v>
      </c>
      <c r="J2483" s="207" t="s">
        <v>490</v>
      </c>
      <c r="K2483" s="207" t="s">
        <v>494</v>
      </c>
      <c r="L2483" s="207" t="s">
        <v>498</v>
      </c>
      <c r="M2483" s="207" t="s">
        <v>503</v>
      </c>
      <c r="N2483" s="207" t="s">
        <v>508</v>
      </c>
      <c r="O2483" s="123" t="s">
        <v>512</v>
      </c>
      <c r="P2483" s="123">
        <f t="shared" si="156"/>
        <v>100</v>
      </c>
      <c r="Q2483" s="208" t="str">
        <f t="shared" si="157"/>
        <v>Fuerte</v>
      </c>
      <c r="R2483" s="224" t="s">
        <v>516</v>
      </c>
      <c r="S2483" s="224" t="str">
        <f t="shared" si="158"/>
        <v>FuerteFuerte</v>
      </c>
      <c r="T2483" s="224">
        <f>IFERROR(VLOOKUP(S2483,'Tablas de calculos'!$AU$16:$AV$24,2,FALSE),"")</f>
        <v>1</v>
      </c>
      <c r="U2483" s="208" t="str">
        <f>IFERROR(VLOOKUP(T2483,'Tablas de calculos'!$AV$16:$AY$24,4),"")</f>
        <v>Fuerte</v>
      </c>
      <c r="V2483" s="207" t="s">
        <v>576</v>
      </c>
      <c r="W2483" s="123" t="s">
        <v>578</v>
      </c>
      <c r="X2483" s="123" t="str">
        <f t="shared" si="159"/>
        <v>FuerteNo disminuyeDirectamente</v>
      </c>
      <c r="Y2483" s="208">
        <f>IFERROR(VLOOKUP(X2483,'Tablas de calculos'!$AZ$4:$BE$11,5,FALSE),"")</f>
        <v>0</v>
      </c>
      <c r="Z2483" s="208">
        <f>IFERROR(VLOOKUP(X2483,'Tablas de calculos'!$AZ$4:$BE$11,6,FALSE),"")</f>
        <v>2</v>
      </c>
    </row>
    <row r="2484" spans="1:26" ht="60" x14ac:dyDescent="0.25">
      <c r="A2484" s="224" t="s">
        <v>1380</v>
      </c>
      <c r="B2484" s="137">
        <v>6</v>
      </c>
      <c r="C2484" s="429" t="str">
        <f>+VLOOKUP(Tabla9[[#This Row],[Cod. Riesgo]],Tabla_Riesgos[[Número]:[Tipo de Riesgo]],6,FALSE)</f>
        <v>Corrupción</v>
      </c>
      <c r="D2484" s="418" t="s">
        <v>12</v>
      </c>
      <c r="E2484" s="419" t="s">
        <v>639</v>
      </c>
      <c r="F2484" s="121"/>
      <c r="G2484" s="293" t="s">
        <v>185</v>
      </c>
      <c r="H2484" s="472" t="s">
        <v>544</v>
      </c>
      <c r="I2484" s="207" t="s">
        <v>486</v>
      </c>
      <c r="J2484" s="207" t="s">
        <v>490</v>
      </c>
      <c r="K2484" s="207" t="s">
        <v>494</v>
      </c>
      <c r="L2484" s="207" t="s">
        <v>498</v>
      </c>
      <c r="M2484" s="207" t="s">
        <v>503</v>
      </c>
      <c r="N2484" s="207" t="s">
        <v>508</v>
      </c>
      <c r="O2484" s="123" t="s">
        <v>512</v>
      </c>
      <c r="P2484" s="123">
        <f t="shared" si="156"/>
        <v>100</v>
      </c>
      <c r="Q2484" s="208" t="str">
        <f t="shared" si="157"/>
        <v>Fuerte</v>
      </c>
      <c r="R2484" s="224" t="s">
        <v>516</v>
      </c>
      <c r="S2484" s="224" t="str">
        <f t="shared" si="158"/>
        <v>FuerteFuerte</v>
      </c>
      <c r="T2484" s="224">
        <f>IFERROR(VLOOKUP(S2484,'Tablas de calculos'!$AU$16:$AV$24,2,FALSE),"")</f>
        <v>1</v>
      </c>
      <c r="U2484" s="208" t="str">
        <f>IFERROR(VLOOKUP(T2484,'Tablas de calculos'!$AV$16:$AY$24,4),"")</f>
        <v>Fuerte</v>
      </c>
      <c r="V2484" s="207" t="s">
        <v>576</v>
      </c>
      <c r="W2484" s="123" t="s">
        <v>578</v>
      </c>
      <c r="X2484" s="123" t="str">
        <f t="shared" si="159"/>
        <v>FuerteNo disminuyeDirectamente</v>
      </c>
      <c r="Y2484" s="208">
        <f>IFERROR(VLOOKUP(X2484,'Tablas de calculos'!$AZ$4:$BE$11,5,FALSE),"")</f>
        <v>0</v>
      </c>
      <c r="Z2484" s="208">
        <f>IFERROR(VLOOKUP(X2484,'Tablas de calculos'!$AZ$4:$BE$11,6,FALSE),"")</f>
        <v>2</v>
      </c>
    </row>
    <row r="2485" spans="1:26" ht="60" x14ac:dyDescent="0.25">
      <c r="A2485" s="224" t="s">
        <v>1380</v>
      </c>
      <c r="B2485" s="137">
        <v>6</v>
      </c>
      <c r="C2485" s="429" t="str">
        <f>+VLOOKUP(Tabla9[[#This Row],[Cod. Riesgo]],Tabla_Riesgos[[Número]:[Tipo de Riesgo]],6,FALSE)</f>
        <v>Corrupción</v>
      </c>
      <c r="D2485" s="416" t="s">
        <v>12</v>
      </c>
      <c r="E2485" s="417" t="s">
        <v>639</v>
      </c>
      <c r="F2485" s="121"/>
      <c r="G2485" s="293" t="s">
        <v>177</v>
      </c>
      <c r="H2485" s="472" t="s">
        <v>544</v>
      </c>
      <c r="I2485" s="207" t="s">
        <v>486</v>
      </c>
      <c r="J2485" s="207" t="s">
        <v>490</v>
      </c>
      <c r="K2485" s="207" t="s">
        <v>494</v>
      </c>
      <c r="L2485" s="207" t="s">
        <v>498</v>
      </c>
      <c r="M2485" s="207" t="s">
        <v>503</v>
      </c>
      <c r="N2485" s="207" t="s">
        <v>508</v>
      </c>
      <c r="O2485" s="123" t="s">
        <v>512</v>
      </c>
      <c r="P2485" s="123">
        <f t="shared" si="156"/>
        <v>100</v>
      </c>
      <c r="Q2485" s="208" t="str">
        <f t="shared" si="157"/>
        <v>Fuerte</v>
      </c>
      <c r="R2485" s="224" t="s">
        <v>516</v>
      </c>
      <c r="S2485" s="224" t="str">
        <f t="shared" si="158"/>
        <v>FuerteFuerte</v>
      </c>
      <c r="T2485" s="224">
        <f>IFERROR(VLOOKUP(S2485,'Tablas de calculos'!$AU$16:$AV$24,2,FALSE),"")</f>
        <v>1</v>
      </c>
      <c r="U2485" s="208" t="str">
        <f>IFERROR(VLOOKUP(T2485,'Tablas de calculos'!$AV$16:$AY$24,4),"")</f>
        <v>Fuerte</v>
      </c>
      <c r="V2485" s="207" t="s">
        <v>576</v>
      </c>
      <c r="W2485" s="123" t="s">
        <v>578</v>
      </c>
      <c r="X2485" s="123" t="str">
        <f t="shared" si="159"/>
        <v>FuerteNo disminuyeDirectamente</v>
      </c>
      <c r="Y2485" s="208">
        <f>IFERROR(VLOOKUP(X2485,'Tablas de calculos'!$AZ$4:$BE$11,5,FALSE),"")</f>
        <v>0</v>
      </c>
      <c r="Z2485" s="208">
        <f>IFERROR(VLOOKUP(X2485,'Tablas de calculos'!$AZ$4:$BE$11,6,FALSE),"")</f>
        <v>2</v>
      </c>
    </row>
    <row r="2486" spans="1:26" ht="60" x14ac:dyDescent="0.25">
      <c r="A2486" s="224" t="s">
        <v>1380</v>
      </c>
      <c r="B2486" s="137">
        <v>6</v>
      </c>
      <c r="C2486" s="429" t="str">
        <f>+VLOOKUP(Tabla9[[#This Row],[Cod. Riesgo]],Tabla_Riesgos[[Número]:[Tipo de Riesgo]],6,FALSE)</f>
        <v>Corrupción</v>
      </c>
      <c r="D2486" s="418" t="s">
        <v>12</v>
      </c>
      <c r="E2486" s="419" t="s">
        <v>639</v>
      </c>
      <c r="F2486" s="121"/>
      <c r="G2486" s="293" t="s">
        <v>186</v>
      </c>
      <c r="H2486" s="472" t="s">
        <v>544</v>
      </c>
      <c r="I2486" s="207" t="s">
        <v>486</v>
      </c>
      <c r="J2486" s="207" t="s">
        <v>490</v>
      </c>
      <c r="K2486" s="207" t="s">
        <v>494</v>
      </c>
      <c r="L2486" s="207" t="s">
        <v>498</v>
      </c>
      <c r="M2486" s="207" t="s">
        <v>503</v>
      </c>
      <c r="N2486" s="207" t="s">
        <v>508</v>
      </c>
      <c r="O2486" s="123" t="s">
        <v>512</v>
      </c>
      <c r="P2486" s="123">
        <f t="shared" si="156"/>
        <v>100</v>
      </c>
      <c r="Q2486" s="208" t="str">
        <f t="shared" si="157"/>
        <v>Fuerte</v>
      </c>
      <c r="R2486" s="224" t="s">
        <v>516</v>
      </c>
      <c r="S2486" s="224" t="str">
        <f t="shared" si="158"/>
        <v>FuerteFuerte</v>
      </c>
      <c r="T2486" s="224">
        <f>IFERROR(VLOOKUP(S2486,'Tablas de calculos'!$AU$16:$AV$24,2,FALSE),"")</f>
        <v>1</v>
      </c>
      <c r="U2486" s="208" t="str">
        <f>IFERROR(VLOOKUP(T2486,'Tablas de calculos'!$AV$16:$AY$24,4),"")</f>
        <v>Fuerte</v>
      </c>
      <c r="V2486" s="207" t="s">
        <v>576</v>
      </c>
      <c r="W2486" s="123" t="s">
        <v>578</v>
      </c>
      <c r="X2486" s="123" t="str">
        <f t="shared" si="159"/>
        <v>FuerteNo disminuyeDirectamente</v>
      </c>
      <c r="Y2486" s="208">
        <f>IFERROR(VLOOKUP(X2486,'Tablas de calculos'!$AZ$4:$BE$11,5,FALSE),"")</f>
        <v>0</v>
      </c>
      <c r="Z2486" s="208">
        <f>IFERROR(VLOOKUP(X2486,'Tablas de calculos'!$AZ$4:$BE$11,6,FALSE),"")</f>
        <v>2</v>
      </c>
    </row>
    <row r="2487" spans="1:26" ht="75" x14ac:dyDescent="0.25">
      <c r="A2487" s="224" t="s">
        <v>1380</v>
      </c>
      <c r="B2487" s="137">
        <v>7</v>
      </c>
      <c r="C2487" s="429" t="str">
        <f>+VLOOKUP(Tabla9[[#This Row],[Cod. Riesgo]],Tabla_Riesgos[[Número]:[Tipo de Riesgo]],6,FALSE)</f>
        <v>Corrupción</v>
      </c>
      <c r="D2487" s="416" t="s">
        <v>12</v>
      </c>
      <c r="E2487" s="417" t="s">
        <v>392</v>
      </c>
      <c r="F2487" s="121"/>
      <c r="G2487" s="293" t="s">
        <v>179</v>
      </c>
      <c r="H2487" s="472" t="s">
        <v>544</v>
      </c>
      <c r="I2487" s="207" t="s">
        <v>486</v>
      </c>
      <c r="J2487" s="207" t="s">
        <v>490</v>
      </c>
      <c r="K2487" s="207" t="s">
        <v>494</v>
      </c>
      <c r="L2487" s="207" t="s">
        <v>498</v>
      </c>
      <c r="M2487" s="207" t="s">
        <v>503</v>
      </c>
      <c r="N2487" s="207" t="s">
        <v>508</v>
      </c>
      <c r="O2487" s="123" t="s">
        <v>512</v>
      </c>
      <c r="P2487" s="123">
        <f t="shared" si="156"/>
        <v>100</v>
      </c>
      <c r="Q2487" s="208" t="str">
        <f t="shared" si="157"/>
        <v>Fuerte</v>
      </c>
      <c r="R2487" s="224" t="s">
        <v>516</v>
      </c>
      <c r="S2487" s="224" t="str">
        <f t="shared" si="158"/>
        <v>FuerteFuerte</v>
      </c>
      <c r="T2487" s="224">
        <f>IFERROR(VLOOKUP(S2487,'Tablas de calculos'!$AU$16:$AV$24,2,FALSE),"")</f>
        <v>1</v>
      </c>
      <c r="U2487" s="208" t="str">
        <f>IFERROR(VLOOKUP(T2487,'Tablas de calculos'!$AV$16:$AY$24,4),"")</f>
        <v>Fuerte</v>
      </c>
      <c r="V2487" s="207" t="s">
        <v>576</v>
      </c>
      <c r="W2487" s="123" t="s">
        <v>578</v>
      </c>
      <c r="X2487" s="123" t="str">
        <f t="shared" si="159"/>
        <v>FuerteNo disminuyeDirectamente</v>
      </c>
      <c r="Y2487" s="208">
        <f>IFERROR(VLOOKUP(X2487,'Tablas de calculos'!$AZ$4:$BE$11,5,FALSE),"")</f>
        <v>0</v>
      </c>
      <c r="Z2487" s="208">
        <f>IFERROR(VLOOKUP(X2487,'Tablas de calculos'!$AZ$4:$BE$11,6,FALSE),"")</f>
        <v>2</v>
      </c>
    </row>
    <row r="2488" spans="1:26" ht="60" x14ac:dyDescent="0.25">
      <c r="A2488" s="224" t="s">
        <v>1380</v>
      </c>
      <c r="B2488" s="137">
        <v>7</v>
      </c>
      <c r="C2488" s="429" t="str">
        <f>+VLOOKUP(Tabla9[[#This Row],[Cod. Riesgo]],Tabla_Riesgos[[Número]:[Tipo de Riesgo]],6,FALSE)</f>
        <v>Corrupción</v>
      </c>
      <c r="D2488" s="418" t="s">
        <v>12</v>
      </c>
      <c r="E2488" s="419" t="s">
        <v>392</v>
      </c>
      <c r="F2488" s="121"/>
      <c r="G2488" s="293" t="s">
        <v>177</v>
      </c>
      <c r="H2488" s="472" t="s">
        <v>544</v>
      </c>
      <c r="I2488" s="207" t="s">
        <v>486</v>
      </c>
      <c r="J2488" s="207" t="s">
        <v>490</v>
      </c>
      <c r="K2488" s="207" t="s">
        <v>494</v>
      </c>
      <c r="L2488" s="207" t="s">
        <v>498</v>
      </c>
      <c r="M2488" s="207" t="s">
        <v>503</v>
      </c>
      <c r="N2488" s="207" t="s">
        <v>508</v>
      </c>
      <c r="O2488" s="123" t="s">
        <v>512</v>
      </c>
      <c r="P2488" s="123">
        <f t="shared" si="156"/>
        <v>100</v>
      </c>
      <c r="Q2488" s="208" t="str">
        <f t="shared" si="157"/>
        <v>Fuerte</v>
      </c>
      <c r="R2488" s="224" t="s">
        <v>516</v>
      </c>
      <c r="S2488" s="224" t="str">
        <f t="shared" si="158"/>
        <v>FuerteFuerte</v>
      </c>
      <c r="T2488" s="224">
        <f>IFERROR(VLOOKUP(S2488,'Tablas de calculos'!$AU$16:$AV$24,2,FALSE),"")</f>
        <v>1</v>
      </c>
      <c r="U2488" s="208" t="str">
        <f>IFERROR(VLOOKUP(T2488,'Tablas de calculos'!$AV$16:$AY$24,4),"")</f>
        <v>Fuerte</v>
      </c>
      <c r="V2488" s="207" t="s">
        <v>576</v>
      </c>
      <c r="W2488" s="123" t="s">
        <v>578</v>
      </c>
      <c r="X2488" s="123" t="str">
        <f t="shared" si="159"/>
        <v>FuerteNo disminuyeDirectamente</v>
      </c>
      <c r="Y2488" s="208">
        <f>IFERROR(VLOOKUP(X2488,'Tablas de calculos'!$AZ$4:$BE$11,5,FALSE),"")</f>
        <v>0</v>
      </c>
      <c r="Z2488" s="208">
        <f>IFERROR(VLOOKUP(X2488,'Tablas de calculos'!$AZ$4:$BE$11,6,FALSE),"")</f>
        <v>2</v>
      </c>
    </row>
    <row r="2489" spans="1:26" ht="60" x14ac:dyDescent="0.25">
      <c r="A2489" s="224" t="s">
        <v>1380</v>
      </c>
      <c r="B2489" s="137">
        <v>7</v>
      </c>
      <c r="C2489" s="429" t="str">
        <f>+VLOOKUP(Tabla9[[#This Row],[Cod. Riesgo]],Tabla_Riesgos[[Número]:[Tipo de Riesgo]],6,FALSE)</f>
        <v>Corrupción</v>
      </c>
      <c r="D2489" s="416" t="s">
        <v>12</v>
      </c>
      <c r="E2489" s="417" t="s">
        <v>392</v>
      </c>
      <c r="F2489" s="121"/>
      <c r="G2489" s="293" t="s">
        <v>186</v>
      </c>
      <c r="H2489" s="472" t="s">
        <v>544</v>
      </c>
      <c r="I2489" s="207" t="s">
        <v>486</v>
      </c>
      <c r="J2489" s="207" t="s">
        <v>490</v>
      </c>
      <c r="K2489" s="207" t="s">
        <v>494</v>
      </c>
      <c r="L2489" s="207" t="s">
        <v>498</v>
      </c>
      <c r="M2489" s="207" t="s">
        <v>503</v>
      </c>
      <c r="N2489" s="207" t="s">
        <v>1391</v>
      </c>
      <c r="O2489" s="123" t="s">
        <v>512</v>
      </c>
      <c r="P2489" s="123">
        <f t="shared" si="156"/>
        <v>100</v>
      </c>
      <c r="Q2489" s="208" t="str">
        <f t="shared" si="157"/>
        <v>Fuerte</v>
      </c>
      <c r="R2489" s="224" t="s">
        <v>516</v>
      </c>
      <c r="S2489" s="224" t="str">
        <f t="shared" si="158"/>
        <v>FuerteFuerte</v>
      </c>
      <c r="T2489" s="224">
        <f>IFERROR(VLOOKUP(S2489,'Tablas de calculos'!$AU$16:$AV$24,2,FALSE),"")</f>
        <v>1</v>
      </c>
      <c r="U2489" s="208" t="str">
        <f>IFERROR(VLOOKUP(T2489,'Tablas de calculos'!$AV$16:$AY$24,4),"")</f>
        <v>Fuerte</v>
      </c>
      <c r="V2489" s="207" t="s">
        <v>576</v>
      </c>
      <c r="W2489" s="123" t="s">
        <v>578</v>
      </c>
      <c r="X2489" s="123" t="str">
        <f t="shared" si="159"/>
        <v>FuerteNo disminuyeDirectamente</v>
      </c>
      <c r="Y2489" s="208">
        <f>IFERROR(VLOOKUP(X2489,'Tablas de calculos'!$AZ$4:$BE$11,5,FALSE),"")</f>
        <v>0</v>
      </c>
      <c r="Z2489" s="208">
        <f>IFERROR(VLOOKUP(X2489,'Tablas de calculos'!$AZ$4:$BE$11,6,FALSE),"")</f>
        <v>2</v>
      </c>
    </row>
    <row r="2490" spans="1:26" ht="75" x14ac:dyDescent="0.25">
      <c r="A2490" s="224" t="s">
        <v>1380</v>
      </c>
      <c r="B2490" s="137">
        <v>8</v>
      </c>
      <c r="C2490" s="429" t="str">
        <f>+VLOOKUP(Tabla9[[#This Row],[Cod. Riesgo]],Tabla_Riesgos[[Número]:[Tipo de Riesgo]],6,FALSE)</f>
        <v>Corrupción</v>
      </c>
      <c r="D2490" s="418" t="s">
        <v>12</v>
      </c>
      <c r="E2490" s="419" t="s">
        <v>641</v>
      </c>
      <c r="F2490" s="121"/>
      <c r="G2490" s="293" t="s">
        <v>179</v>
      </c>
      <c r="H2490" s="472" t="s">
        <v>544</v>
      </c>
      <c r="I2490" s="207" t="s">
        <v>486</v>
      </c>
      <c r="J2490" s="207" t="s">
        <v>490</v>
      </c>
      <c r="K2490" s="207" t="s">
        <v>494</v>
      </c>
      <c r="L2490" s="207" t="s">
        <v>498</v>
      </c>
      <c r="M2490" s="207" t="s">
        <v>503</v>
      </c>
      <c r="N2490" s="207" t="s">
        <v>508</v>
      </c>
      <c r="O2490" s="123" t="s">
        <v>512</v>
      </c>
      <c r="P2490" s="123">
        <f t="shared" si="156"/>
        <v>100</v>
      </c>
      <c r="Q2490" s="208" t="str">
        <f t="shared" si="157"/>
        <v>Fuerte</v>
      </c>
      <c r="R2490" s="224" t="s">
        <v>516</v>
      </c>
      <c r="S2490" s="224" t="str">
        <f t="shared" si="158"/>
        <v>FuerteFuerte</v>
      </c>
      <c r="T2490" s="224">
        <f>IFERROR(VLOOKUP(S2490,'Tablas de calculos'!$AU$16:$AV$24,2,FALSE),"")</f>
        <v>1</v>
      </c>
      <c r="U2490" s="208" t="str">
        <f>IFERROR(VLOOKUP(T2490,'Tablas de calculos'!$AV$16:$AY$24,4),"")</f>
        <v>Fuerte</v>
      </c>
      <c r="V2490" s="207" t="s">
        <v>578</v>
      </c>
      <c r="W2490" s="123" t="s">
        <v>578</v>
      </c>
      <c r="X2490" s="123" t="str">
        <f t="shared" si="159"/>
        <v>FuerteDirectamenteDirectamente</v>
      </c>
      <c r="Y2490" s="208">
        <f>IFERROR(VLOOKUP(X2490,'Tablas de calculos'!$AZ$4:$BE$11,5,FALSE),"")</f>
        <v>2</v>
      </c>
      <c r="Z2490" s="208">
        <f>IFERROR(VLOOKUP(X2490,'Tablas de calculos'!$AZ$4:$BE$11,6,FALSE),"")</f>
        <v>2</v>
      </c>
    </row>
    <row r="2491" spans="1:26" ht="75" x14ac:dyDescent="0.25">
      <c r="A2491" s="224" t="s">
        <v>1380</v>
      </c>
      <c r="B2491" s="137">
        <v>8</v>
      </c>
      <c r="C2491" s="429" t="str">
        <f>+VLOOKUP(Tabla9[[#This Row],[Cod. Riesgo]],Tabla_Riesgos[[Número]:[Tipo de Riesgo]],6,FALSE)</f>
        <v>Corrupción</v>
      </c>
      <c r="D2491" s="416" t="s">
        <v>12</v>
      </c>
      <c r="E2491" s="417" t="s">
        <v>641</v>
      </c>
      <c r="F2491" s="121"/>
      <c r="G2491" s="293" t="s">
        <v>185</v>
      </c>
      <c r="H2491" s="472" t="s">
        <v>544</v>
      </c>
      <c r="I2491" s="207" t="s">
        <v>486</v>
      </c>
      <c r="J2491" s="207" t="s">
        <v>490</v>
      </c>
      <c r="K2491" s="207" t="s">
        <v>494</v>
      </c>
      <c r="L2491" s="207" t="s">
        <v>498</v>
      </c>
      <c r="M2491" s="207" t="s">
        <v>503</v>
      </c>
      <c r="N2491" s="207" t="s">
        <v>508</v>
      </c>
      <c r="O2491" s="123" t="s">
        <v>512</v>
      </c>
      <c r="P2491" s="123">
        <f t="shared" si="156"/>
        <v>100</v>
      </c>
      <c r="Q2491" s="208" t="str">
        <f t="shared" si="157"/>
        <v>Fuerte</v>
      </c>
      <c r="R2491" s="224" t="s">
        <v>516</v>
      </c>
      <c r="S2491" s="224" t="str">
        <f t="shared" si="158"/>
        <v>FuerteFuerte</v>
      </c>
      <c r="T2491" s="224">
        <f>IFERROR(VLOOKUP(S2491,'Tablas de calculos'!$AU$16:$AV$24,2,FALSE),"")</f>
        <v>1</v>
      </c>
      <c r="U2491" s="208" t="str">
        <f>IFERROR(VLOOKUP(T2491,'Tablas de calculos'!$AV$16:$AY$24,4),"")</f>
        <v>Fuerte</v>
      </c>
      <c r="V2491" s="207" t="s">
        <v>578</v>
      </c>
      <c r="W2491" s="123" t="s">
        <v>578</v>
      </c>
      <c r="X2491" s="123" t="str">
        <f t="shared" si="159"/>
        <v>FuerteDirectamenteDirectamente</v>
      </c>
      <c r="Y2491" s="208">
        <f>IFERROR(VLOOKUP(X2491,'Tablas de calculos'!$AZ$4:$BE$11,5,FALSE),"")</f>
        <v>2</v>
      </c>
      <c r="Z2491" s="208">
        <f>IFERROR(VLOOKUP(X2491,'Tablas de calculos'!$AZ$4:$BE$11,6,FALSE),"")</f>
        <v>2</v>
      </c>
    </row>
    <row r="2492" spans="1:26" ht="75" x14ac:dyDescent="0.25">
      <c r="A2492" s="224" t="s">
        <v>1380</v>
      </c>
      <c r="B2492" s="137">
        <v>8</v>
      </c>
      <c r="C2492" s="429" t="str">
        <f>+VLOOKUP(Tabla9[[#This Row],[Cod. Riesgo]],Tabla_Riesgos[[Número]:[Tipo de Riesgo]],6,FALSE)</f>
        <v>Corrupción</v>
      </c>
      <c r="D2492" s="418" t="s">
        <v>12</v>
      </c>
      <c r="E2492" s="419" t="s">
        <v>641</v>
      </c>
      <c r="F2492" s="121"/>
      <c r="G2492" s="293" t="s">
        <v>177</v>
      </c>
      <c r="H2492" s="472" t="s">
        <v>544</v>
      </c>
      <c r="I2492" s="207" t="s">
        <v>486</v>
      </c>
      <c r="J2492" s="207" t="s">
        <v>1392</v>
      </c>
      <c r="K2492" s="207" t="s">
        <v>494</v>
      </c>
      <c r="L2492" s="207" t="s">
        <v>498</v>
      </c>
      <c r="M2492" s="207" t="s">
        <v>503</v>
      </c>
      <c r="N2492" s="207" t="s">
        <v>508</v>
      </c>
      <c r="O2492" s="123" t="s">
        <v>512</v>
      </c>
      <c r="P2492" s="123">
        <f t="shared" si="156"/>
        <v>100</v>
      </c>
      <c r="Q2492" s="208" t="str">
        <f t="shared" si="157"/>
        <v>Fuerte</v>
      </c>
      <c r="R2492" s="224" t="s">
        <v>516</v>
      </c>
      <c r="S2492" s="224" t="str">
        <f t="shared" si="158"/>
        <v>FuerteFuerte</v>
      </c>
      <c r="T2492" s="224">
        <f>IFERROR(VLOOKUP(S2492,'Tablas de calculos'!$AU$16:$AV$24,2,FALSE),"")</f>
        <v>1</v>
      </c>
      <c r="U2492" s="208" t="str">
        <f>IFERROR(VLOOKUP(T2492,'Tablas de calculos'!$AV$16:$AY$24,4),"")</f>
        <v>Fuerte</v>
      </c>
      <c r="V2492" s="207" t="s">
        <v>578</v>
      </c>
      <c r="W2492" s="123" t="s">
        <v>575</v>
      </c>
      <c r="X2492" s="123" t="str">
        <f t="shared" si="159"/>
        <v>FuerteDirectamenteIndirectamente</v>
      </c>
      <c r="Y2492" s="208">
        <f>IFERROR(VLOOKUP(X2492,'Tablas de calculos'!$AZ$4:$BE$11,5,FALSE),"")</f>
        <v>2</v>
      </c>
      <c r="Z2492" s="208">
        <f>IFERROR(VLOOKUP(X2492,'Tablas de calculos'!$AZ$4:$BE$11,6,FALSE),"")</f>
        <v>1</v>
      </c>
    </row>
    <row r="2493" spans="1:26" ht="75" x14ac:dyDescent="0.25">
      <c r="A2493" s="224" t="s">
        <v>1380</v>
      </c>
      <c r="B2493" s="137">
        <v>8</v>
      </c>
      <c r="C2493" s="429" t="str">
        <f>+VLOOKUP(Tabla9[[#This Row],[Cod. Riesgo]],Tabla_Riesgos[[Número]:[Tipo de Riesgo]],6,FALSE)</f>
        <v>Corrupción</v>
      </c>
      <c r="D2493" s="416" t="s">
        <v>12</v>
      </c>
      <c r="E2493" s="417" t="s">
        <v>641</v>
      </c>
      <c r="F2493" s="121"/>
      <c r="G2493" s="293" t="s">
        <v>173</v>
      </c>
      <c r="H2493" s="472" t="s">
        <v>544</v>
      </c>
      <c r="I2493" s="207" t="s">
        <v>486</v>
      </c>
      <c r="J2493" s="207" t="s">
        <v>490</v>
      </c>
      <c r="K2493" s="207" t="s">
        <v>494</v>
      </c>
      <c r="L2493" s="207" t="s">
        <v>498</v>
      </c>
      <c r="M2493" s="207" t="s">
        <v>503</v>
      </c>
      <c r="N2493" s="207" t="s">
        <v>508</v>
      </c>
      <c r="O2493" s="123" t="s">
        <v>512</v>
      </c>
      <c r="P2493" s="123">
        <f t="shared" si="156"/>
        <v>100</v>
      </c>
      <c r="Q2493" s="208" t="str">
        <f t="shared" si="157"/>
        <v>Fuerte</v>
      </c>
      <c r="R2493" s="224" t="s">
        <v>516</v>
      </c>
      <c r="S2493" s="224" t="str">
        <f t="shared" si="158"/>
        <v>FuerteFuerte</v>
      </c>
      <c r="T2493" s="224">
        <f>IFERROR(VLOOKUP(S2493,'Tablas de calculos'!$AU$16:$AV$24,2,FALSE),"")</f>
        <v>1</v>
      </c>
      <c r="U2493" s="208" t="str">
        <f>IFERROR(VLOOKUP(T2493,'Tablas de calculos'!$AV$16:$AY$24,4),"")</f>
        <v>Fuerte</v>
      </c>
      <c r="V2493" s="207" t="s">
        <v>578</v>
      </c>
      <c r="W2493" s="123" t="s">
        <v>575</v>
      </c>
      <c r="X2493" s="123" t="str">
        <f t="shared" si="159"/>
        <v>FuerteDirectamenteIndirectamente</v>
      </c>
      <c r="Y2493" s="208">
        <f>IFERROR(VLOOKUP(X2493,'Tablas de calculos'!$AZ$4:$BE$11,5,FALSE),"")</f>
        <v>2</v>
      </c>
      <c r="Z2493" s="208">
        <f>IFERROR(VLOOKUP(X2493,'Tablas de calculos'!$AZ$4:$BE$11,6,FALSE),"")</f>
        <v>1</v>
      </c>
    </row>
    <row r="2494" spans="1:26" ht="75" x14ac:dyDescent="0.25">
      <c r="A2494" s="224" t="s">
        <v>1380</v>
      </c>
      <c r="B2494" s="137">
        <v>8</v>
      </c>
      <c r="C2494" s="429" t="str">
        <f>+VLOOKUP(Tabla9[[#This Row],[Cod. Riesgo]],Tabla_Riesgos[[Número]:[Tipo de Riesgo]],6,FALSE)</f>
        <v>Corrupción</v>
      </c>
      <c r="D2494" s="418" t="s">
        <v>12</v>
      </c>
      <c r="E2494" s="419" t="s">
        <v>641</v>
      </c>
      <c r="F2494" s="121"/>
      <c r="G2494" s="293" t="s">
        <v>186</v>
      </c>
      <c r="H2494" s="472" t="s">
        <v>544</v>
      </c>
      <c r="I2494" s="207" t="s">
        <v>486</v>
      </c>
      <c r="J2494" s="207" t="s">
        <v>490</v>
      </c>
      <c r="K2494" s="207" t="s">
        <v>494</v>
      </c>
      <c r="L2494" s="207" t="s">
        <v>498</v>
      </c>
      <c r="M2494" s="207" t="s">
        <v>503</v>
      </c>
      <c r="N2494" s="207" t="s">
        <v>508</v>
      </c>
      <c r="O2494" s="123" t="s">
        <v>512</v>
      </c>
      <c r="P2494" s="123">
        <f t="shared" si="156"/>
        <v>100</v>
      </c>
      <c r="Q2494" s="208" t="str">
        <f t="shared" si="157"/>
        <v>Fuerte</v>
      </c>
      <c r="R2494" s="224" t="s">
        <v>516</v>
      </c>
      <c r="S2494" s="224" t="str">
        <f t="shared" si="158"/>
        <v>FuerteFuerte</v>
      </c>
      <c r="T2494" s="224">
        <f>IFERROR(VLOOKUP(S2494,'Tablas de calculos'!$AU$16:$AV$24,2,FALSE),"")</f>
        <v>1</v>
      </c>
      <c r="U2494" s="208" t="str">
        <f>IFERROR(VLOOKUP(T2494,'Tablas de calculos'!$AV$16:$AY$24,4),"")</f>
        <v>Fuerte</v>
      </c>
      <c r="V2494" s="207" t="s">
        <v>576</v>
      </c>
      <c r="W2494" s="123" t="s">
        <v>578</v>
      </c>
      <c r="X2494" s="123" t="str">
        <f t="shared" si="159"/>
        <v>FuerteNo disminuyeDirectamente</v>
      </c>
      <c r="Y2494" s="208">
        <f>IFERROR(VLOOKUP(X2494,'Tablas de calculos'!$AZ$4:$BE$11,5,FALSE),"")</f>
        <v>0</v>
      </c>
      <c r="Z2494" s="208">
        <f>IFERROR(VLOOKUP(X2494,'Tablas de calculos'!$AZ$4:$BE$11,6,FALSE),"")</f>
        <v>2</v>
      </c>
    </row>
    <row r="2495" spans="1:26" ht="75" x14ac:dyDescent="0.25">
      <c r="A2495" s="224" t="s">
        <v>1380</v>
      </c>
      <c r="B2495" s="137">
        <v>9</v>
      </c>
      <c r="C2495" s="429" t="str">
        <f>+VLOOKUP(Tabla9[[#This Row],[Cod. Riesgo]],Tabla_Riesgos[[Número]:[Tipo de Riesgo]],6,FALSE)</f>
        <v>Corrupción</v>
      </c>
      <c r="D2495" s="416" t="s">
        <v>12</v>
      </c>
      <c r="E2495" s="417" t="s">
        <v>391</v>
      </c>
      <c r="F2495" s="121"/>
      <c r="G2495" s="293" t="s">
        <v>187</v>
      </c>
      <c r="H2495" s="472" t="s">
        <v>544</v>
      </c>
      <c r="I2495" s="207" t="s">
        <v>486</v>
      </c>
      <c r="J2495" s="207" t="s">
        <v>490</v>
      </c>
      <c r="K2495" s="207" t="s">
        <v>494</v>
      </c>
      <c r="L2495" s="207" t="s">
        <v>498</v>
      </c>
      <c r="M2495" s="207" t="s">
        <v>503</v>
      </c>
      <c r="N2495" s="207" t="s">
        <v>508</v>
      </c>
      <c r="O2495" s="123" t="s">
        <v>512</v>
      </c>
      <c r="P2495" s="123">
        <f t="shared" si="156"/>
        <v>100</v>
      </c>
      <c r="Q2495" s="208" t="str">
        <f t="shared" si="157"/>
        <v>Fuerte</v>
      </c>
      <c r="R2495" s="224" t="s">
        <v>516</v>
      </c>
      <c r="S2495" s="224" t="str">
        <f t="shared" si="158"/>
        <v>FuerteFuerte</v>
      </c>
      <c r="T2495" s="224">
        <f>IFERROR(VLOOKUP(S2495,'Tablas de calculos'!$AU$16:$AV$24,2,FALSE),"")</f>
        <v>1</v>
      </c>
      <c r="U2495" s="208" t="str">
        <f>IFERROR(VLOOKUP(T2495,'Tablas de calculos'!$AV$16:$AY$24,4),"")</f>
        <v>Fuerte</v>
      </c>
      <c r="V2495" s="207" t="s">
        <v>576</v>
      </c>
      <c r="W2495" s="123" t="s">
        <v>578</v>
      </c>
      <c r="X2495" s="123" t="str">
        <f t="shared" si="159"/>
        <v>FuerteNo disminuyeDirectamente</v>
      </c>
      <c r="Y2495" s="208">
        <f>IFERROR(VLOOKUP(X2495,'Tablas de calculos'!$AZ$4:$BE$11,5,FALSE),"")</f>
        <v>0</v>
      </c>
      <c r="Z2495" s="208">
        <f>IFERROR(VLOOKUP(X2495,'Tablas de calculos'!$AZ$4:$BE$11,6,FALSE),"")</f>
        <v>2</v>
      </c>
    </row>
    <row r="2496" spans="1:26" ht="75" x14ac:dyDescent="0.25">
      <c r="A2496" s="224" t="s">
        <v>1380</v>
      </c>
      <c r="B2496" s="137">
        <v>9</v>
      </c>
      <c r="C2496" s="429" t="str">
        <f>+VLOOKUP(Tabla9[[#This Row],[Cod. Riesgo]],Tabla_Riesgos[[Número]:[Tipo de Riesgo]],6,FALSE)</f>
        <v>Corrupción</v>
      </c>
      <c r="D2496" s="418" t="s">
        <v>12</v>
      </c>
      <c r="E2496" s="419" t="s">
        <v>391</v>
      </c>
      <c r="F2496" s="121"/>
      <c r="G2496" s="293" t="s">
        <v>188</v>
      </c>
      <c r="H2496" s="472" t="s">
        <v>544</v>
      </c>
      <c r="I2496" s="207" t="s">
        <v>486</v>
      </c>
      <c r="J2496" s="207" t="s">
        <v>490</v>
      </c>
      <c r="K2496" s="207" t="s">
        <v>494</v>
      </c>
      <c r="L2496" s="207" t="s">
        <v>498</v>
      </c>
      <c r="M2496" s="207" t="s">
        <v>503</v>
      </c>
      <c r="N2496" s="207" t="s">
        <v>508</v>
      </c>
      <c r="O2496" s="123" t="s">
        <v>512</v>
      </c>
      <c r="P2496" s="123">
        <f t="shared" si="156"/>
        <v>100</v>
      </c>
      <c r="Q2496" s="208" t="str">
        <f t="shared" si="157"/>
        <v>Fuerte</v>
      </c>
      <c r="R2496" s="224" t="s">
        <v>516</v>
      </c>
      <c r="S2496" s="224" t="str">
        <f t="shared" si="158"/>
        <v>FuerteFuerte</v>
      </c>
      <c r="T2496" s="224">
        <f>IFERROR(VLOOKUP(S2496,'Tablas de calculos'!$AU$16:$AV$24,2,FALSE),"")</f>
        <v>1</v>
      </c>
      <c r="U2496" s="208" t="str">
        <f>IFERROR(VLOOKUP(T2496,'Tablas de calculos'!$AV$16:$AY$24,4),"")</f>
        <v>Fuerte</v>
      </c>
      <c r="V2496" s="207" t="s">
        <v>576</v>
      </c>
      <c r="W2496" s="123" t="s">
        <v>578</v>
      </c>
      <c r="X2496" s="123" t="str">
        <f t="shared" si="159"/>
        <v>FuerteNo disminuyeDirectamente</v>
      </c>
      <c r="Y2496" s="208">
        <f>IFERROR(VLOOKUP(X2496,'Tablas de calculos'!$AZ$4:$BE$11,5,FALSE),"")</f>
        <v>0</v>
      </c>
      <c r="Z2496" s="208">
        <f>IFERROR(VLOOKUP(X2496,'Tablas de calculos'!$AZ$4:$BE$11,6,FALSE),"")</f>
        <v>2</v>
      </c>
    </row>
    <row r="2497" spans="1:26" ht="75" x14ac:dyDescent="0.25">
      <c r="A2497" s="224" t="s">
        <v>1380</v>
      </c>
      <c r="B2497" s="137">
        <v>9</v>
      </c>
      <c r="C2497" s="429" t="str">
        <f>+VLOOKUP(Tabla9[[#This Row],[Cod. Riesgo]],Tabla_Riesgos[[Número]:[Tipo de Riesgo]],6,FALSE)</f>
        <v>Corrupción</v>
      </c>
      <c r="D2497" s="416" t="s">
        <v>12</v>
      </c>
      <c r="E2497" s="417" t="s">
        <v>391</v>
      </c>
      <c r="F2497" s="121"/>
      <c r="G2497" s="293" t="s">
        <v>189</v>
      </c>
      <c r="H2497" s="472" t="s">
        <v>544</v>
      </c>
      <c r="I2497" s="207" t="s">
        <v>486</v>
      </c>
      <c r="J2497" s="207" t="s">
        <v>490</v>
      </c>
      <c r="K2497" s="207" t="s">
        <v>494</v>
      </c>
      <c r="L2497" s="207" t="s">
        <v>498</v>
      </c>
      <c r="M2497" s="207" t="s">
        <v>503</v>
      </c>
      <c r="N2497" s="207" t="s">
        <v>508</v>
      </c>
      <c r="O2497" s="123" t="s">
        <v>512</v>
      </c>
      <c r="P2497" s="123">
        <f t="shared" si="156"/>
        <v>100</v>
      </c>
      <c r="Q2497" s="208" t="str">
        <f t="shared" si="157"/>
        <v>Fuerte</v>
      </c>
      <c r="R2497" s="224" t="s">
        <v>516</v>
      </c>
      <c r="S2497" s="224" t="str">
        <f t="shared" si="158"/>
        <v>FuerteFuerte</v>
      </c>
      <c r="T2497" s="224">
        <f>IFERROR(VLOOKUP(S2497,'Tablas de calculos'!$AU$16:$AV$24,2,FALSE),"")</f>
        <v>1</v>
      </c>
      <c r="U2497" s="208" t="str">
        <f>IFERROR(VLOOKUP(T2497,'Tablas de calculos'!$AV$16:$AY$24,4),"")</f>
        <v>Fuerte</v>
      </c>
      <c r="V2497" s="207" t="s">
        <v>576</v>
      </c>
      <c r="W2497" s="123" t="s">
        <v>578</v>
      </c>
      <c r="X2497" s="123" t="str">
        <f t="shared" si="159"/>
        <v>FuerteNo disminuyeDirectamente</v>
      </c>
      <c r="Y2497" s="208">
        <f>IFERROR(VLOOKUP(X2497,'Tablas de calculos'!$AZ$4:$BE$11,5,FALSE),"")</f>
        <v>0</v>
      </c>
      <c r="Z2497" s="208">
        <f>IFERROR(VLOOKUP(X2497,'Tablas de calculos'!$AZ$4:$BE$11,6,FALSE),"")</f>
        <v>2</v>
      </c>
    </row>
    <row r="2498" spans="1:26" ht="75" x14ac:dyDescent="0.25">
      <c r="A2498" s="224" t="s">
        <v>1380</v>
      </c>
      <c r="B2498" s="137">
        <v>9</v>
      </c>
      <c r="C2498" s="429" t="str">
        <f>+VLOOKUP(Tabla9[[#This Row],[Cod. Riesgo]],Tabla_Riesgos[[Número]:[Tipo de Riesgo]],6,FALSE)</f>
        <v>Corrupción</v>
      </c>
      <c r="D2498" s="418" t="s">
        <v>12</v>
      </c>
      <c r="E2498" s="419" t="s">
        <v>391</v>
      </c>
      <c r="F2498" s="121"/>
      <c r="G2498" s="293" t="s">
        <v>190</v>
      </c>
      <c r="H2498" s="472" t="s">
        <v>544</v>
      </c>
      <c r="I2498" s="207" t="s">
        <v>486</v>
      </c>
      <c r="J2498" s="207" t="s">
        <v>490</v>
      </c>
      <c r="K2498" s="207" t="s">
        <v>494</v>
      </c>
      <c r="L2498" s="207" t="s">
        <v>498</v>
      </c>
      <c r="M2498" s="207" t="s">
        <v>503</v>
      </c>
      <c r="N2498" s="207" t="s">
        <v>508</v>
      </c>
      <c r="O2498" s="123" t="s">
        <v>512</v>
      </c>
      <c r="P2498" s="123">
        <f t="shared" si="156"/>
        <v>100</v>
      </c>
      <c r="Q2498" s="208" t="str">
        <f t="shared" si="157"/>
        <v>Fuerte</v>
      </c>
      <c r="R2498" s="224" t="s">
        <v>516</v>
      </c>
      <c r="S2498" s="224" t="str">
        <f t="shared" si="158"/>
        <v>FuerteFuerte</v>
      </c>
      <c r="T2498" s="224">
        <f>IFERROR(VLOOKUP(S2498,'Tablas de calculos'!$AU$16:$AV$24,2,FALSE),"")</f>
        <v>1</v>
      </c>
      <c r="U2498" s="208" t="str">
        <f>IFERROR(VLOOKUP(T2498,'Tablas de calculos'!$AV$16:$AY$24,4),"")</f>
        <v>Fuerte</v>
      </c>
      <c r="V2498" s="207" t="s">
        <v>576</v>
      </c>
      <c r="W2498" s="123" t="s">
        <v>578</v>
      </c>
      <c r="X2498" s="123" t="str">
        <f t="shared" si="159"/>
        <v>FuerteNo disminuyeDirectamente</v>
      </c>
      <c r="Y2498" s="208">
        <f>IFERROR(VLOOKUP(X2498,'Tablas de calculos'!$AZ$4:$BE$11,5,FALSE),"")</f>
        <v>0</v>
      </c>
      <c r="Z2498" s="208">
        <f>IFERROR(VLOOKUP(X2498,'Tablas de calculos'!$AZ$4:$BE$11,6,FALSE),"")</f>
        <v>2</v>
      </c>
    </row>
    <row r="2499" spans="1:26" ht="75" x14ac:dyDescent="0.25">
      <c r="A2499" s="224" t="s">
        <v>1380</v>
      </c>
      <c r="B2499" s="137">
        <v>9</v>
      </c>
      <c r="C2499" s="429" t="str">
        <f>+VLOOKUP(Tabla9[[#This Row],[Cod. Riesgo]],Tabla_Riesgos[[Número]:[Tipo de Riesgo]],6,FALSE)</f>
        <v>Corrupción</v>
      </c>
      <c r="D2499" s="416" t="s">
        <v>12</v>
      </c>
      <c r="E2499" s="417" t="s">
        <v>391</v>
      </c>
      <c r="F2499" s="121"/>
      <c r="G2499" s="293" t="s">
        <v>191</v>
      </c>
      <c r="H2499" s="472" t="s">
        <v>544</v>
      </c>
      <c r="I2499" s="207" t="s">
        <v>486</v>
      </c>
      <c r="J2499" s="207" t="s">
        <v>490</v>
      </c>
      <c r="K2499" s="207" t="s">
        <v>494</v>
      </c>
      <c r="L2499" s="207" t="s">
        <v>498</v>
      </c>
      <c r="M2499" s="207" t="s">
        <v>503</v>
      </c>
      <c r="N2499" s="207" t="s">
        <v>508</v>
      </c>
      <c r="O2499" s="123" t="s">
        <v>512</v>
      </c>
      <c r="P2499" s="123">
        <f t="shared" si="156"/>
        <v>100</v>
      </c>
      <c r="Q2499" s="208" t="str">
        <f t="shared" si="157"/>
        <v>Fuerte</v>
      </c>
      <c r="R2499" s="224" t="s">
        <v>516</v>
      </c>
      <c r="S2499" s="224" t="str">
        <f t="shared" si="158"/>
        <v>FuerteFuerte</v>
      </c>
      <c r="T2499" s="224">
        <f>IFERROR(VLOOKUP(S2499,'Tablas de calculos'!$AU$16:$AV$24,2,FALSE),"")</f>
        <v>1</v>
      </c>
      <c r="U2499" s="208" t="str">
        <f>IFERROR(VLOOKUP(T2499,'Tablas de calculos'!$AV$16:$AY$24,4),"")</f>
        <v>Fuerte</v>
      </c>
      <c r="V2499" s="207" t="s">
        <v>576</v>
      </c>
      <c r="W2499" s="123" t="s">
        <v>578</v>
      </c>
      <c r="X2499" s="123" t="str">
        <f t="shared" si="159"/>
        <v>FuerteNo disminuyeDirectamente</v>
      </c>
      <c r="Y2499" s="208">
        <f>IFERROR(VLOOKUP(X2499,'Tablas de calculos'!$AZ$4:$BE$11,5,FALSE),"")</f>
        <v>0</v>
      </c>
      <c r="Z2499" s="208">
        <f>IFERROR(VLOOKUP(X2499,'Tablas de calculos'!$AZ$4:$BE$11,6,FALSE),"")</f>
        <v>2</v>
      </c>
    </row>
    <row r="2500" spans="1:26" ht="75" x14ac:dyDescent="0.25">
      <c r="A2500" s="224" t="s">
        <v>1380</v>
      </c>
      <c r="B2500" s="137">
        <v>9</v>
      </c>
      <c r="C2500" s="429" t="str">
        <f>+VLOOKUP(Tabla9[[#This Row],[Cod. Riesgo]],Tabla_Riesgos[[Número]:[Tipo de Riesgo]],6,FALSE)</f>
        <v>Corrupción</v>
      </c>
      <c r="D2500" s="418" t="s">
        <v>12</v>
      </c>
      <c r="E2500" s="419" t="s">
        <v>391</v>
      </c>
      <c r="F2500" s="121"/>
      <c r="G2500" s="293" t="s">
        <v>192</v>
      </c>
      <c r="H2500" s="472" t="s">
        <v>544</v>
      </c>
      <c r="I2500" s="207" t="s">
        <v>486</v>
      </c>
      <c r="J2500" s="207" t="s">
        <v>490</v>
      </c>
      <c r="K2500" s="207" t="s">
        <v>494</v>
      </c>
      <c r="L2500" s="207" t="s">
        <v>498</v>
      </c>
      <c r="M2500" s="207" t="s">
        <v>503</v>
      </c>
      <c r="N2500" s="207" t="s">
        <v>508</v>
      </c>
      <c r="O2500" s="123" t="s">
        <v>512</v>
      </c>
      <c r="P2500" s="123">
        <f t="shared" si="156"/>
        <v>100</v>
      </c>
      <c r="Q2500" s="208" t="str">
        <f t="shared" si="157"/>
        <v>Fuerte</v>
      </c>
      <c r="R2500" s="224" t="s">
        <v>516</v>
      </c>
      <c r="S2500" s="224" t="str">
        <f t="shared" si="158"/>
        <v>FuerteFuerte</v>
      </c>
      <c r="T2500" s="224">
        <f>IFERROR(VLOOKUP(S2500,'Tablas de calculos'!$AU$16:$AV$24,2,FALSE),"")</f>
        <v>1</v>
      </c>
      <c r="U2500" s="208" t="str">
        <f>IFERROR(VLOOKUP(T2500,'Tablas de calculos'!$AV$16:$AY$24,4),"")</f>
        <v>Fuerte</v>
      </c>
      <c r="V2500" s="207" t="s">
        <v>576</v>
      </c>
      <c r="W2500" s="123" t="s">
        <v>578</v>
      </c>
      <c r="X2500" s="123" t="str">
        <f t="shared" si="159"/>
        <v>FuerteNo disminuyeDirectamente</v>
      </c>
      <c r="Y2500" s="208">
        <f>IFERROR(VLOOKUP(X2500,'Tablas de calculos'!$AZ$4:$BE$11,5,FALSE),"")</f>
        <v>0</v>
      </c>
      <c r="Z2500" s="208">
        <f>IFERROR(VLOOKUP(X2500,'Tablas de calculos'!$AZ$4:$BE$11,6,FALSE),"")</f>
        <v>2</v>
      </c>
    </row>
    <row r="2501" spans="1:26" ht="90" x14ac:dyDescent="0.25">
      <c r="A2501" s="224" t="s">
        <v>1380</v>
      </c>
      <c r="B2501" s="137">
        <v>10</v>
      </c>
      <c r="C2501" s="429" t="str">
        <f>+VLOOKUP(Tabla9[[#This Row],[Cod. Riesgo]],Tabla_Riesgos[[Número]:[Tipo de Riesgo]],6,FALSE)</f>
        <v>Corrupción</v>
      </c>
      <c r="D2501" s="416" t="s">
        <v>12</v>
      </c>
      <c r="E2501" s="417" t="s">
        <v>623</v>
      </c>
      <c r="F2501" s="121"/>
      <c r="G2501" s="293" t="s">
        <v>177</v>
      </c>
      <c r="H2501" s="472" t="s">
        <v>544</v>
      </c>
      <c r="I2501" s="207" t="s">
        <v>486</v>
      </c>
      <c r="J2501" s="207" t="s">
        <v>490</v>
      </c>
      <c r="K2501" s="207" t="s">
        <v>494</v>
      </c>
      <c r="L2501" s="207" t="s">
        <v>498</v>
      </c>
      <c r="M2501" s="207" t="s">
        <v>503</v>
      </c>
      <c r="N2501" s="207" t="s">
        <v>508</v>
      </c>
      <c r="O2501" s="123" t="s">
        <v>512</v>
      </c>
      <c r="P2501" s="123">
        <f t="shared" ref="P2501:P2564" si="160">IFERROR(IF(I2501="Asignado",15,0)+IF(J2501="Adecuado",15,0)+IF(K2501="Oportuna",15,0)+IF(L2501="Prevenir",15,0)+IF(L2501="Detectar",10,0)+IF(M2501="Confiable",15,0)+IF(N2501="Se investigan y resuelven oportunamente",15,0)+IF(O2501="Completa",10,0)+IF(O2501="Incompleta",5,0),"")</f>
        <v>100</v>
      </c>
      <c r="Q2501" s="208" t="str">
        <f t="shared" ref="Q2501:Q2564" si="161">IF(P2501&lt;86,"Debil",IF(P2501&lt;96,"Moderado","Fuerte"))</f>
        <v>Fuerte</v>
      </c>
      <c r="R2501" s="224" t="s">
        <v>516</v>
      </c>
      <c r="S2501" s="224" t="str">
        <f t="shared" ref="S2501:S2564" si="162">_xlfn.CONCAT(Q2501,R2501)</f>
        <v>FuerteFuerte</v>
      </c>
      <c r="T2501" s="224">
        <f>IFERROR(VLOOKUP(S2501,'Tablas de calculos'!$AU$16:$AV$24,2,FALSE),"")</f>
        <v>1</v>
      </c>
      <c r="U2501" s="208" t="str">
        <f>IFERROR(VLOOKUP(T2501,'Tablas de calculos'!$AV$16:$AY$24,4),"")</f>
        <v>Fuerte</v>
      </c>
      <c r="V2501" s="207" t="s">
        <v>576</v>
      </c>
      <c r="W2501" s="123" t="s">
        <v>578</v>
      </c>
      <c r="X2501" s="123" t="str">
        <f t="shared" ref="X2501:X2564" si="163">CONCATENATE(U2501,V2501,W2501)</f>
        <v>FuerteNo disminuyeDirectamente</v>
      </c>
      <c r="Y2501" s="208">
        <f>IFERROR(VLOOKUP(X2501,'Tablas de calculos'!$AZ$4:$BE$11,5,FALSE),"")</f>
        <v>0</v>
      </c>
      <c r="Z2501" s="208">
        <f>IFERROR(VLOOKUP(X2501,'Tablas de calculos'!$AZ$4:$BE$11,6,FALSE),"")</f>
        <v>2</v>
      </c>
    </row>
    <row r="2502" spans="1:26" ht="60" x14ac:dyDescent="0.25">
      <c r="A2502" s="224" t="s">
        <v>1380</v>
      </c>
      <c r="B2502" s="137">
        <v>74</v>
      </c>
      <c r="C2502" s="429" t="str">
        <f>+VLOOKUP(Tabla9[[#This Row],[Cod. Riesgo]],Tabla_Riesgos[[Número]:[Tipo de Riesgo]],6,FALSE)</f>
        <v>Seguridad de la Información</v>
      </c>
      <c r="D2502" s="418" t="s">
        <v>45</v>
      </c>
      <c r="E2502" s="419" t="s">
        <v>636</v>
      </c>
      <c r="F2502" s="121"/>
      <c r="G2502" s="293" t="s">
        <v>193</v>
      </c>
      <c r="H2502" s="472"/>
      <c r="I2502" s="207"/>
      <c r="J2502" s="207"/>
      <c r="K2502" s="207"/>
      <c r="L2502" s="207"/>
      <c r="M2502" s="207"/>
      <c r="N2502" s="207"/>
      <c r="O2502" s="123"/>
      <c r="P2502" s="123">
        <f t="shared" si="160"/>
        <v>0</v>
      </c>
      <c r="Q2502" s="208" t="str">
        <f t="shared" si="161"/>
        <v>Debil</v>
      </c>
      <c r="R2502" s="224" t="s">
        <v>516</v>
      </c>
      <c r="S2502" s="224" t="str">
        <f t="shared" si="162"/>
        <v>DebilFuerte</v>
      </c>
      <c r="T2502" s="224">
        <f>IFERROR(VLOOKUP(S2502,'Tablas de calculos'!$AU$16:$AV$24,2,FALSE),"")</f>
        <v>7</v>
      </c>
      <c r="U2502" s="208" t="str">
        <f>IFERROR(VLOOKUP(T2502,'Tablas de calculos'!$AV$16:$AY$24,4),"")</f>
        <v>Débil</v>
      </c>
      <c r="V2502" s="207" t="s">
        <v>576</v>
      </c>
      <c r="W2502" s="123" t="s">
        <v>578</v>
      </c>
      <c r="X2502" s="123" t="str">
        <f t="shared" si="163"/>
        <v>DébilNo disminuyeDirectamente</v>
      </c>
      <c r="Y2502" s="208" t="str">
        <f>IFERROR(VLOOKUP(X2502,'Tablas de calculos'!$AZ$4:$BE$11,5,FALSE),"")</f>
        <v/>
      </c>
      <c r="Z2502" s="208" t="str">
        <f>IFERROR(VLOOKUP(X2502,'Tablas de calculos'!$AZ$4:$BE$11,6,FALSE),"")</f>
        <v/>
      </c>
    </row>
    <row r="2503" spans="1:26" ht="60" x14ac:dyDescent="0.25">
      <c r="A2503" s="224" t="s">
        <v>1380</v>
      </c>
      <c r="B2503" s="137">
        <v>74</v>
      </c>
      <c r="C2503" s="429" t="str">
        <f>+VLOOKUP(Tabla9[[#This Row],[Cod. Riesgo]],Tabla_Riesgos[[Número]:[Tipo de Riesgo]],6,FALSE)</f>
        <v>Seguridad de la Información</v>
      </c>
      <c r="D2503" s="416" t="s">
        <v>45</v>
      </c>
      <c r="E2503" s="417" t="s">
        <v>636</v>
      </c>
      <c r="F2503" s="121"/>
      <c r="G2503" s="293" t="s">
        <v>194</v>
      </c>
      <c r="H2503" s="472"/>
      <c r="I2503" s="207"/>
      <c r="J2503" s="207"/>
      <c r="K2503" s="207"/>
      <c r="L2503" s="207"/>
      <c r="M2503" s="207"/>
      <c r="N2503" s="207"/>
      <c r="O2503" s="123"/>
      <c r="P2503" s="123">
        <f t="shared" si="160"/>
        <v>0</v>
      </c>
      <c r="Q2503" s="208" t="str">
        <f t="shared" si="161"/>
        <v>Debil</v>
      </c>
      <c r="R2503" s="224" t="s">
        <v>516</v>
      </c>
      <c r="S2503" s="224" t="str">
        <f t="shared" si="162"/>
        <v>DebilFuerte</v>
      </c>
      <c r="T2503" s="224">
        <f>IFERROR(VLOOKUP(S2503,'Tablas de calculos'!$AU$16:$AV$24,2,FALSE),"")</f>
        <v>7</v>
      </c>
      <c r="U2503" s="208" t="str">
        <f>IFERROR(VLOOKUP(T2503,'Tablas de calculos'!$AV$16:$AY$24,4),"")</f>
        <v>Débil</v>
      </c>
      <c r="V2503" s="207" t="s">
        <v>576</v>
      </c>
      <c r="W2503" s="123" t="s">
        <v>578</v>
      </c>
      <c r="X2503" s="123" t="str">
        <f t="shared" si="163"/>
        <v>DébilNo disminuyeDirectamente</v>
      </c>
      <c r="Y2503" s="208" t="str">
        <f>IFERROR(VLOOKUP(X2503,'Tablas de calculos'!$AZ$4:$BE$11,5,FALSE),"")</f>
        <v/>
      </c>
      <c r="Z2503" s="208" t="str">
        <f>IFERROR(VLOOKUP(X2503,'Tablas de calculos'!$AZ$4:$BE$11,6,FALSE),"")</f>
        <v/>
      </c>
    </row>
    <row r="2504" spans="1:26" ht="60" x14ac:dyDescent="0.25">
      <c r="A2504" s="224" t="s">
        <v>1380</v>
      </c>
      <c r="B2504" s="137">
        <v>74</v>
      </c>
      <c r="C2504" s="429" t="str">
        <f>+VLOOKUP(Tabla9[[#This Row],[Cod. Riesgo]],Tabla_Riesgos[[Número]:[Tipo de Riesgo]],6,FALSE)</f>
        <v>Seguridad de la Información</v>
      </c>
      <c r="D2504" s="418" t="s">
        <v>45</v>
      </c>
      <c r="E2504" s="419" t="s">
        <v>636</v>
      </c>
      <c r="F2504" s="121"/>
      <c r="G2504" s="293" t="s">
        <v>195</v>
      </c>
      <c r="H2504" s="472"/>
      <c r="I2504" s="207"/>
      <c r="J2504" s="207"/>
      <c r="K2504" s="207"/>
      <c r="L2504" s="207"/>
      <c r="M2504" s="207"/>
      <c r="N2504" s="207"/>
      <c r="O2504" s="123"/>
      <c r="P2504" s="123">
        <f t="shared" si="160"/>
        <v>0</v>
      </c>
      <c r="Q2504" s="208" t="str">
        <f t="shared" si="161"/>
        <v>Debil</v>
      </c>
      <c r="R2504" s="224" t="s">
        <v>516</v>
      </c>
      <c r="S2504" s="224" t="str">
        <f t="shared" si="162"/>
        <v>DebilFuerte</v>
      </c>
      <c r="T2504" s="224">
        <f>IFERROR(VLOOKUP(S2504,'Tablas de calculos'!$AU$16:$AV$24,2,FALSE),"")</f>
        <v>7</v>
      </c>
      <c r="U2504" s="208" t="str">
        <f>IFERROR(VLOOKUP(T2504,'Tablas de calculos'!$AV$16:$AY$24,4),"")</f>
        <v>Débil</v>
      </c>
      <c r="V2504" s="207" t="s">
        <v>576</v>
      </c>
      <c r="W2504" s="123" t="s">
        <v>578</v>
      </c>
      <c r="X2504" s="123" t="str">
        <f t="shared" si="163"/>
        <v>DébilNo disminuyeDirectamente</v>
      </c>
      <c r="Y2504" s="208" t="str">
        <f>IFERROR(VLOOKUP(X2504,'Tablas de calculos'!$AZ$4:$BE$11,5,FALSE),"")</f>
        <v/>
      </c>
      <c r="Z2504" s="208" t="str">
        <f>IFERROR(VLOOKUP(X2504,'Tablas de calculos'!$AZ$4:$BE$11,6,FALSE),"")</f>
        <v/>
      </c>
    </row>
    <row r="2505" spans="1:26" ht="60" x14ac:dyDescent="0.25">
      <c r="A2505" s="224" t="s">
        <v>1380</v>
      </c>
      <c r="B2505" s="137">
        <v>74</v>
      </c>
      <c r="C2505" s="429" t="str">
        <f>+VLOOKUP(Tabla9[[#This Row],[Cod. Riesgo]],Tabla_Riesgos[[Número]:[Tipo de Riesgo]],6,FALSE)</f>
        <v>Seguridad de la Información</v>
      </c>
      <c r="D2505" s="416" t="s">
        <v>45</v>
      </c>
      <c r="E2505" s="417" t="s">
        <v>636</v>
      </c>
      <c r="F2505" s="121"/>
      <c r="G2505" s="293" t="s">
        <v>196</v>
      </c>
      <c r="H2505" s="472"/>
      <c r="I2505" s="207"/>
      <c r="J2505" s="207"/>
      <c r="K2505" s="207"/>
      <c r="L2505" s="207"/>
      <c r="M2505" s="207"/>
      <c r="N2505" s="207"/>
      <c r="O2505" s="123"/>
      <c r="P2505" s="123">
        <f t="shared" si="160"/>
        <v>0</v>
      </c>
      <c r="Q2505" s="208" t="str">
        <f t="shared" si="161"/>
        <v>Debil</v>
      </c>
      <c r="R2505" s="224" t="s">
        <v>516</v>
      </c>
      <c r="S2505" s="224" t="str">
        <f t="shared" si="162"/>
        <v>DebilFuerte</v>
      </c>
      <c r="T2505" s="224">
        <f>IFERROR(VLOOKUP(S2505,'Tablas de calculos'!$AU$16:$AV$24,2,FALSE),"")</f>
        <v>7</v>
      </c>
      <c r="U2505" s="208" t="str">
        <f>IFERROR(VLOOKUP(T2505,'Tablas de calculos'!$AV$16:$AY$24,4),"")</f>
        <v>Débil</v>
      </c>
      <c r="V2505" s="207" t="s">
        <v>576</v>
      </c>
      <c r="W2505" s="123" t="s">
        <v>578</v>
      </c>
      <c r="X2505" s="123" t="str">
        <f t="shared" si="163"/>
        <v>DébilNo disminuyeDirectamente</v>
      </c>
      <c r="Y2505" s="208" t="str">
        <f>IFERROR(VLOOKUP(X2505,'Tablas de calculos'!$AZ$4:$BE$11,5,FALSE),"")</f>
        <v/>
      </c>
      <c r="Z2505" s="208" t="str">
        <f>IFERROR(VLOOKUP(X2505,'Tablas de calculos'!$AZ$4:$BE$11,6,FALSE),"")</f>
        <v/>
      </c>
    </row>
    <row r="2506" spans="1:26" ht="75" x14ac:dyDescent="0.25">
      <c r="A2506" s="224" t="s">
        <v>1380</v>
      </c>
      <c r="B2506" s="137">
        <v>11</v>
      </c>
      <c r="C2506" s="429" t="str">
        <f>+VLOOKUP(Tabla9[[#This Row],[Cod. Riesgo]],Tabla_Riesgos[[Número]:[Tipo de Riesgo]],6,FALSE)</f>
        <v>Corrupción</v>
      </c>
      <c r="D2506" s="418" t="s">
        <v>12</v>
      </c>
      <c r="E2506" s="419" t="s">
        <v>394</v>
      </c>
      <c r="F2506" s="121"/>
      <c r="G2506" s="293" t="s">
        <v>197</v>
      </c>
      <c r="H2506" s="472" t="s">
        <v>544</v>
      </c>
      <c r="I2506" s="207" t="s">
        <v>486</v>
      </c>
      <c r="J2506" s="207" t="s">
        <v>490</v>
      </c>
      <c r="K2506" s="207" t="s">
        <v>494</v>
      </c>
      <c r="L2506" s="207" t="s">
        <v>498</v>
      </c>
      <c r="M2506" s="207" t="s">
        <v>503</v>
      </c>
      <c r="N2506" s="207" t="s">
        <v>508</v>
      </c>
      <c r="O2506" s="123" t="s">
        <v>512</v>
      </c>
      <c r="P2506" s="123">
        <f t="shared" si="160"/>
        <v>100</v>
      </c>
      <c r="Q2506" s="208" t="str">
        <f t="shared" si="161"/>
        <v>Fuerte</v>
      </c>
      <c r="R2506" s="224" t="s">
        <v>516</v>
      </c>
      <c r="S2506" s="224" t="str">
        <f t="shared" si="162"/>
        <v>FuerteFuerte</v>
      </c>
      <c r="T2506" s="224">
        <f>IFERROR(VLOOKUP(S2506,'Tablas de calculos'!$AU$16:$AV$24,2,FALSE),"")</f>
        <v>1</v>
      </c>
      <c r="U2506" s="208" t="str">
        <f>IFERROR(VLOOKUP(T2506,'Tablas de calculos'!$AV$16:$AY$24,4),"")</f>
        <v>Fuerte</v>
      </c>
      <c r="V2506" s="207" t="s">
        <v>576</v>
      </c>
      <c r="W2506" s="123" t="s">
        <v>578</v>
      </c>
      <c r="X2506" s="123" t="str">
        <f t="shared" si="163"/>
        <v>FuerteNo disminuyeDirectamente</v>
      </c>
      <c r="Y2506" s="208">
        <f>IFERROR(VLOOKUP(X2506,'Tablas de calculos'!$AZ$4:$BE$11,5,FALSE),"")</f>
        <v>0</v>
      </c>
      <c r="Z2506" s="208">
        <f>IFERROR(VLOOKUP(X2506,'Tablas de calculos'!$AZ$4:$BE$11,6,FALSE),"")</f>
        <v>2</v>
      </c>
    </row>
    <row r="2507" spans="1:26" ht="75" x14ac:dyDescent="0.25">
      <c r="A2507" s="224" t="s">
        <v>1380</v>
      </c>
      <c r="B2507" s="137">
        <v>11</v>
      </c>
      <c r="C2507" s="429" t="str">
        <f>+VLOOKUP(Tabla9[[#This Row],[Cod. Riesgo]],Tabla_Riesgos[[Número]:[Tipo de Riesgo]],6,FALSE)</f>
        <v>Corrupción</v>
      </c>
      <c r="D2507" s="416" t="s">
        <v>12</v>
      </c>
      <c r="E2507" s="417" t="s">
        <v>394</v>
      </c>
      <c r="F2507" s="121"/>
      <c r="G2507" s="293" t="s">
        <v>174</v>
      </c>
      <c r="H2507" s="472" t="s">
        <v>544</v>
      </c>
      <c r="I2507" s="207" t="s">
        <v>486</v>
      </c>
      <c r="J2507" s="207" t="s">
        <v>490</v>
      </c>
      <c r="K2507" s="207" t="s">
        <v>494</v>
      </c>
      <c r="L2507" s="207" t="s">
        <v>498</v>
      </c>
      <c r="M2507" s="207" t="s">
        <v>503</v>
      </c>
      <c r="N2507" s="207" t="s">
        <v>508</v>
      </c>
      <c r="O2507" s="123" t="s">
        <v>512</v>
      </c>
      <c r="P2507" s="123">
        <f t="shared" si="160"/>
        <v>100</v>
      </c>
      <c r="Q2507" s="208" t="str">
        <f t="shared" si="161"/>
        <v>Fuerte</v>
      </c>
      <c r="R2507" s="224" t="s">
        <v>516</v>
      </c>
      <c r="S2507" s="224" t="str">
        <f t="shared" si="162"/>
        <v>FuerteFuerte</v>
      </c>
      <c r="T2507" s="224">
        <f>IFERROR(VLOOKUP(S2507,'Tablas de calculos'!$AU$16:$AV$24,2,FALSE),"")</f>
        <v>1</v>
      </c>
      <c r="U2507" s="208" t="str">
        <f>IFERROR(VLOOKUP(T2507,'Tablas de calculos'!$AV$16:$AY$24,4),"")</f>
        <v>Fuerte</v>
      </c>
      <c r="V2507" s="207" t="s">
        <v>576</v>
      </c>
      <c r="W2507" s="123" t="s">
        <v>578</v>
      </c>
      <c r="X2507" s="123" t="str">
        <f t="shared" si="163"/>
        <v>FuerteNo disminuyeDirectamente</v>
      </c>
      <c r="Y2507" s="208">
        <f>IFERROR(VLOOKUP(X2507,'Tablas de calculos'!$AZ$4:$BE$11,5,FALSE),"")</f>
        <v>0</v>
      </c>
      <c r="Z2507" s="208">
        <f>IFERROR(VLOOKUP(X2507,'Tablas de calculos'!$AZ$4:$BE$11,6,FALSE),"")</f>
        <v>2</v>
      </c>
    </row>
    <row r="2508" spans="1:26" ht="75" x14ac:dyDescent="0.25">
      <c r="A2508" s="224" t="s">
        <v>1380</v>
      </c>
      <c r="B2508" s="137">
        <v>11</v>
      </c>
      <c r="C2508" s="429" t="str">
        <f>+VLOOKUP(Tabla9[[#This Row],[Cod. Riesgo]],Tabla_Riesgos[[Número]:[Tipo de Riesgo]],6,FALSE)</f>
        <v>Corrupción</v>
      </c>
      <c r="D2508" s="418" t="s">
        <v>12</v>
      </c>
      <c r="E2508" s="419" t="s">
        <v>394</v>
      </c>
      <c r="F2508" s="121"/>
      <c r="G2508" s="293" t="s">
        <v>175</v>
      </c>
      <c r="H2508" s="472" t="s">
        <v>544</v>
      </c>
      <c r="I2508" s="207" t="s">
        <v>486</v>
      </c>
      <c r="J2508" s="207" t="s">
        <v>490</v>
      </c>
      <c r="K2508" s="207" t="s">
        <v>494</v>
      </c>
      <c r="L2508" s="207" t="s">
        <v>498</v>
      </c>
      <c r="M2508" s="207" t="s">
        <v>503</v>
      </c>
      <c r="N2508" s="207" t="s">
        <v>508</v>
      </c>
      <c r="O2508" s="123" t="s">
        <v>512</v>
      </c>
      <c r="P2508" s="123">
        <f t="shared" si="160"/>
        <v>100</v>
      </c>
      <c r="Q2508" s="208" t="str">
        <f t="shared" si="161"/>
        <v>Fuerte</v>
      </c>
      <c r="R2508" s="224" t="s">
        <v>516</v>
      </c>
      <c r="S2508" s="224" t="str">
        <f t="shared" si="162"/>
        <v>FuerteFuerte</v>
      </c>
      <c r="T2508" s="224">
        <f>IFERROR(VLOOKUP(S2508,'Tablas de calculos'!$AU$16:$AV$24,2,FALSE),"")</f>
        <v>1</v>
      </c>
      <c r="U2508" s="208" t="str">
        <f>IFERROR(VLOOKUP(T2508,'Tablas de calculos'!$AV$16:$AY$24,4),"")</f>
        <v>Fuerte</v>
      </c>
      <c r="V2508" s="207" t="s">
        <v>576</v>
      </c>
      <c r="W2508" s="123" t="s">
        <v>578</v>
      </c>
      <c r="X2508" s="123" t="str">
        <f t="shared" si="163"/>
        <v>FuerteNo disminuyeDirectamente</v>
      </c>
      <c r="Y2508" s="208">
        <f>IFERROR(VLOOKUP(X2508,'Tablas de calculos'!$AZ$4:$BE$11,5,FALSE),"")</f>
        <v>0</v>
      </c>
      <c r="Z2508" s="208">
        <f>IFERROR(VLOOKUP(X2508,'Tablas de calculos'!$AZ$4:$BE$11,6,FALSE),"")</f>
        <v>2</v>
      </c>
    </row>
    <row r="2509" spans="1:26" ht="75" x14ac:dyDescent="0.25">
      <c r="A2509" s="224" t="s">
        <v>1380</v>
      </c>
      <c r="B2509" s="137">
        <v>11</v>
      </c>
      <c r="C2509" s="429" t="str">
        <f>+VLOOKUP(Tabla9[[#This Row],[Cod. Riesgo]],Tabla_Riesgos[[Número]:[Tipo de Riesgo]],6,FALSE)</f>
        <v>Corrupción</v>
      </c>
      <c r="D2509" s="416" t="s">
        <v>12</v>
      </c>
      <c r="E2509" s="417" t="s">
        <v>394</v>
      </c>
      <c r="F2509" s="121"/>
      <c r="G2509" s="293" t="s">
        <v>198</v>
      </c>
      <c r="H2509" s="472" t="s">
        <v>544</v>
      </c>
      <c r="I2509" s="207" t="s">
        <v>486</v>
      </c>
      <c r="J2509" s="207" t="s">
        <v>490</v>
      </c>
      <c r="K2509" s="207" t="s">
        <v>494</v>
      </c>
      <c r="L2509" s="207" t="s">
        <v>498</v>
      </c>
      <c r="M2509" s="207" t="s">
        <v>503</v>
      </c>
      <c r="N2509" s="207" t="s">
        <v>508</v>
      </c>
      <c r="O2509" s="123" t="s">
        <v>512</v>
      </c>
      <c r="P2509" s="123">
        <f t="shared" si="160"/>
        <v>100</v>
      </c>
      <c r="Q2509" s="208" t="str">
        <f t="shared" si="161"/>
        <v>Fuerte</v>
      </c>
      <c r="R2509" s="224" t="s">
        <v>516</v>
      </c>
      <c r="S2509" s="224" t="str">
        <f t="shared" si="162"/>
        <v>FuerteFuerte</v>
      </c>
      <c r="T2509" s="224">
        <f>IFERROR(VLOOKUP(S2509,'Tablas de calculos'!$AU$16:$AV$24,2,FALSE),"")</f>
        <v>1</v>
      </c>
      <c r="U2509" s="208" t="str">
        <f>IFERROR(VLOOKUP(T2509,'Tablas de calculos'!$AV$16:$AY$24,4),"")</f>
        <v>Fuerte</v>
      </c>
      <c r="V2509" s="207" t="s">
        <v>576</v>
      </c>
      <c r="W2509" s="123" t="s">
        <v>578</v>
      </c>
      <c r="X2509" s="123" t="str">
        <f t="shared" si="163"/>
        <v>FuerteNo disminuyeDirectamente</v>
      </c>
      <c r="Y2509" s="208">
        <f>IFERROR(VLOOKUP(X2509,'Tablas de calculos'!$AZ$4:$BE$11,5,FALSE),"")</f>
        <v>0</v>
      </c>
      <c r="Z2509" s="208">
        <f>IFERROR(VLOOKUP(X2509,'Tablas de calculos'!$AZ$4:$BE$11,6,FALSE),"")</f>
        <v>2</v>
      </c>
    </row>
    <row r="2510" spans="1:26" ht="75" x14ac:dyDescent="0.25">
      <c r="A2510" s="224" t="s">
        <v>1380</v>
      </c>
      <c r="B2510" s="137">
        <v>11</v>
      </c>
      <c r="C2510" s="429" t="str">
        <f>+VLOOKUP(Tabla9[[#This Row],[Cod. Riesgo]],Tabla_Riesgos[[Número]:[Tipo de Riesgo]],6,FALSE)</f>
        <v>Corrupción</v>
      </c>
      <c r="D2510" s="418" t="s">
        <v>12</v>
      </c>
      <c r="E2510" s="419" t="s">
        <v>394</v>
      </c>
      <c r="F2510" s="121"/>
      <c r="G2510" s="293" t="s">
        <v>199</v>
      </c>
      <c r="H2510" s="472" t="s">
        <v>544</v>
      </c>
      <c r="I2510" s="207" t="s">
        <v>486</v>
      </c>
      <c r="J2510" s="207" t="s">
        <v>490</v>
      </c>
      <c r="K2510" s="207" t="s">
        <v>494</v>
      </c>
      <c r="L2510" s="207" t="s">
        <v>498</v>
      </c>
      <c r="M2510" s="207" t="s">
        <v>503</v>
      </c>
      <c r="N2510" s="207" t="s">
        <v>508</v>
      </c>
      <c r="O2510" s="123" t="s">
        <v>512</v>
      </c>
      <c r="P2510" s="123">
        <f t="shared" si="160"/>
        <v>100</v>
      </c>
      <c r="Q2510" s="208" t="str">
        <f t="shared" si="161"/>
        <v>Fuerte</v>
      </c>
      <c r="R2510" s="224" t="s">
        <v>516</v>
      </c>
      <c r="S2510" s="224" t="str">
        <f t="shared" si="162"/>
        <v>FuerteFuerte</v>
      </c>
      <c r="T2510" s="224">
        <f>IFERROR(VLOOKUP(S2510,'Tablas de calculos'!$AU$16:$AV$24,2,FALSE),"")</f>
        <v>1</v>
      </c>
      <c r="U2510" s="208" t="str">
        <f>IFERROR(VLOOKUP(T2510,'Tablas de calculos'!$AV$16:$AY$24,4),"")</f>
        <v>Fuerte</v>
      </c>
      <c r="V2510" s="207" t="s">
        <v>576</v>
      </c>
      <c r="W2510" s="123" t="s">
        <v>578</v>
      </c>
      <c r="X2510" s="123" t="str">
        <f t="shared" si="163"/>
        <v>FuerteNo disminuyeDirectamente</v>
      </c>
      <c r="Y2510" s="208">
        <f>IFERROR(VLOOKUP(X2510,'Tablas de calculos'!$AZ$4:$BE$11,5,FALSE),"")</f>
        <v>0</v>
      </c>
      <c r="Z2510" s="208">
        <f>IFERROR(VLOOKUP(X2510,'Tablas de calculos'!$AZ$4:$BE$11,6,FALSE),"")</f>
        <v>2</v>
      </c>
    </row>
    <row r="2511" spans="1:26" ht="75" x14ac:dyDescent="0.25">
      <c r="A2511" s="224" t="s">
        <v>1380</v>
      </c>
      <c r="B2511" s="137">
        <v>12</v>
      </c>
      <c r="C2511" s="429" t="str">
        <f>+VLOOKUP(Tabla9[[#This Row],[Cod. Riesgo]],Tabla_Riesgos[[Número]:[Tipo de Riesgo]],6,FALSE)</f>
        <v>Estratégico</v>
      </c>
      <c r="D2511" s="416" t="s">
        <v>12</v>
      </c>
      <c r="E2511" s="417" t="s">
        <v>14</v>
      </c>
      <c r="F2511" s="121"/>
      <c r="G2511" s="293" t="s">
        <v>200</v>
      </c>
      <c r="H2511" s="472" t="s">
        <v>544</v>
      </c>
      <c r="I2511" s="207" t="s">
        <v>486</v>
      </c>
      <c r="J2511" s="207" t="s">
        <v>490</v>
      </c>
      <c r="K2511" s="207" t="s">
        <v>494</v>
      </c>
      <c r="L2511" s="207" t="s">
        <v>498</v>
      </c>
      <c r="M2511" s="207" t="s">
        <v>503</v>
      </c>
      <c r="N2511" s="207" t="s">
        <v>508</v>
      </c>
      <c r="O2511" s="123" t="s">
        <v>512</v>
      </c>
      <c r="P2511" s="123">
        <f t="shared" si="160"/>
        <v>100</v>
      </c>
      <c r="Q2511" s="208" t="str">
        <f t="shared" si="161"/>
        <v>Fuerte</v>
      </c>
      <c r="R2511" s="224" t="s">
        <v>516</v>
      </c>
      <c r="S2511" s="224" t="str">
        <f t="shared" si="162"/>
        <v>FuerteFuerte</v>
      </c>
      <c r="T2511" s="224">
        <f>IFERROR(VLOOKUP(S2511,'Tablas de calculos'!$AU$16:$AV$24,2,FALSE),"")</f>
        <v>1</v>
      </c>
      <c r="U2511" s="208" t="str">
        <f>IFERROR(VLOOKUP(T2511,'Tablas de calculos'!$AV$16:$AY$24,4),"")</f>
        <v>Fuerte</v>
      </c>
      <c r="V2511" s="207" t="s">
        <v>576</v>
      </c>
      <c r="W2511" s="123" t="s">
        <v>578</v>
      </c>
      <c r="X2511" s="123" t="str">
        <f t="shared" si="163"/>
        <v>FuerteNo disminuyeDirectamente</v>
      </c>
      <c r="Y2511" s="208">
        <f>IFERROR(VLOOKUP(X2511,'Tablas de calculos'!$AZ$4:$BE$11,5,FALSE),"")</f>
        <v>0</v>
      </c>
      <c r="Z2511" s="208">
        <f>IFERROR(VLOOKUP(X2511,'Tablas de calculos'!$AZ$4:$BE$11,6,FALSE),"")</f>
        <v>2</v>
      </c>
    </row>
    <row r="2512" spans="1:26" ht="75" x14ac:dyDescent="0.25">
      <c r="A2512" s="224" t="s">
        <v>1380</v>
      </c>
      <c r="B2512" s="137">
        <v>12</v>
      </c>
      <c r="C2512" s="429" t="str">
        <f>+VLOOKUP(Tabla9[[#This Row],[Cod. Riesgo]],Tabla_Riesgos[[Número]:[Tipo de Riesgo]],6,FALSE)</f>
        <v>Estratégico</v>
      </c>
      <c r="D2512" s="418" t="s">
        <v>12</v>
      </c>
      <c r="E2512" s="419" t="s">
        <v>14</v>
      </c>
      <c r="F2512" s="121"/>
      <c r="G2512" s="293" t="s">
        <v>201</v>
      </c>
      <c r="H2512" s="472" t="s">
        <v>544</v>
      </c>
      <c r="I2512" s="207" t="s">
        <v>486</v>
      </c>
      <c r="J2512" s="207" t="s">
        <v>490</v>
      </c>
      <c r="K2512" s="207" t="s">
        <v>494</v>
      </c>
      <c r="L2512" s="207" t="s">
        <v>498</v>
      </c>
      <c r="M2512" s="207" t="s">
        <v>503</v>
      </c>
      <c r="N2512" s="207" t="s">
        <v>508</v>
      </c>
      <c r="O2512" s="123" t="s">
        <v>512</v>
      </c>
      <c r="P2512" s="123">
        <f t="shared" si="160"/>
        <v>100</v>
      </c>
      <c r="Q2512" s="208" t="str">
        <f t="shared" si="161"/>
        <v>Fuerte</v>
      </c>
      <c r="R2512" s="224" t="s">
        <v>516</v>
      </c>
      <c r="S2512" s="224" t="str">
        <f t="shared" si="162"/>
        <v>FuerteFuerte</v>
      </c>
      <c r="T2512" s="224">
        <f>IFERROR(VLOOKUP(S2512,'Tablas de calculos'!$AU$16:$AV$24,2,FALSE),"")</f>
        <v>1</v>
      </c>
      <c r="U2512" s="208" t="str">
        <f>IFERROR(VLOOKUP(T2512,'Tablas de calculos'!$AV$16:$AY$24,4),"")</f>
        <v>Fuerte</v>
      </c>
      <c r="V2512" s="207" t="s">
        <v>576</v>
      </c>
      <c r="W2512" s="123" t="s">
        <v>578</v>
      </c>
      <c r="X2512" s="123" t="str">
        <f t="shared" si="163"/>
        <v>FuerteNo disminuyeDirectamente</v>
      </c>
      <c r="Y2512" s="208">
        <f>IFERROR(VLOOKUP(X2512,'Tablas de calculos'!$AZ$4:$BE$11,5,FALSE),"")</f>
        <v>0</v>
      </c>
      <c r="Z2512" s="208">
        <f>IFERROR(VLOOKUP(X2512,'Tablas de calculos'!$AZ$4:$BE$11,6,FALSE),"")</f>
        <v>2</v>
      </c>
    </row>
    <row r="2513" spans="1:26" ht="75" x14ac:dyDescent="0.25">
      <c r="A2513" s="224" t="s">
        <v>1380</v>
      </c>
      <c r="B2513" s="137">
        <v>12</v>
      </c>
      <c r="C2513" s="429" t="str">
        <f>+VLOOKUP(Tabla9[[#This Row],[Cod. Riesgo]],Tabla_Riesgos[[Número]:[Tipo de Riesgo]],6,FALSE)</f>
        <v>Estratégico</v>
      </c>
      <c r="D2513" s="416" t="s">
        <v>12</v>
      </c>
      <c r="E2513" s="417" t="s">
        <v>14</v>
      </c>
      <c r="F2513" s="121"/>
      <c r="G2513" s="293" t="s">
        <v>202</v>
      </c>
      <c r="H2513" s="472" t="s">
        <v>544</v>
      </c>
      <c r="I2513" s="207" t="s">
        <v>486</v>
      </c>
      <c r="J2513" s="207" t="s">
        <v>490</v>
      </c>
      <c r="K2513" s="207" t="s">
        <v>494</v>
      </c>
      <c r="L2513" s="207" t="s">
        <v>498</v>
      </c>
      <c r="M2513" s="207" t="s">
        <v>503</v>
      </c>
      <c r="N2513" s="207" t="s">
        <v>508</v>
      </c>
      <c r="O2513" s="123" t="s">
        <v>512</v>
      </c>
      <c r="P2513" s="123">
        <f t="shared" si="160"/>
        <v>100</v>
      </c>
      <c r="Q2513" s="208" t="str">
        <f t="shared" si="161"/>
        <v>Fuerte</v>
      </c>
      <c r="R2513" s="224" t="s">
        <v>516</v>
      </c>
      <c r="S2513" s="224" t="str">
        <f t="shared" si="162"/>
        <v>FuerteFuerte</v>
      </c>
      <c r="T2513" s="224">
        <f>IFERROR(VLOOKUP(S2513,'Tablas de calculos'!$AU$16:$AV$24,2,FALSE),"")</f>
        <v>1</v>
      </c>
      <c r="U2513" s="208" t="str">
        <f>IFERROR(VLOOKUP(T2513,'Tablas de calculos'!$AV$16:$AY$24,4),"")</f>
        <v>Fuerte</v>
      </c>
      <c r="V2513" s="207" t="s">
        <v>576</v>
      </c>
      <c r="W2513" s="123" t="s">
        <v>578</v>
      </c>
      <c r="X2513" s="123" t="str">
        <f t="shared" si="163"/>
        <v>FuerteNo disminuyeDirectamente</v>
      </c>
      <c r="Y2513" s="208">
        <f>IFERROR(VLOOKUP(X2513,'Tablas de calculos'!$AZ$4:$BE$11,5,FALSE),"")</f>
        <v>0</v>
      </c>
      <c r="Z2513" s="208">
        <f>IFERROR(VLOOKUP(X2513,'Tablas de calculos'!$AZ$4:$BE$11,6,FALSE),"")</f>
        <v>2</v>
      </c>
    </row>
    <row r="2514" spans="1:26" ht="45" x14ac:dyDescent="0.25">
      <c r="A2514" s="224" t="s">
        <v>1380</v>
      </c>
      <c r="B2514" s="137">
        <v>13</v>
      </c>
      <c r="C2514" s="429" t="str">
        <f>+VLOOKUP(Tabla9[[#This Row],[Cod. Riesgo]],Tabla_Riesgos[[Número]:[Tipo de Riesgo]],6,FALSE)</f>
        <v>Corrupción</v>
      </c>
      <c r="D2514" s="418" t="s">
        <v>12</v>
      </c>
      <c r="E2514" s="419" t="s">
        <v>15</v>
      </c>
      <c r="F2514" s="121"/>
      <c r="G2514" s="293" t="s">
        <v>203</v>
      </c>
      <c r="H2514" s="472" t="s">
        <v>544</v>
      </c>
      <c r="I2514" s="207" t="s">
        <v>486</v>
      </c>
      <c r="J2514" s="207" t="s">
        <v>490</v>
      </c>
      <c r="K2514" s="207" t="s">
        <v>494</v>
      </c>
      <c r="L2514" s="207" t="s">
        <v>498</v>
      </c>
      <c r="M2514" s="207" t="s">
        <v>503</v>
      </c>
      <c r="N2514" s="207" t="s">
        <v>508</v>
      </c>
      <c r="O2514" s="123" t="s">
        <v>512</v>
      </c>
      <c r="P2514" s="123">
        <f t="shared" si="160"/>
        <v>100</v>
      </c>
      <c r="Q2514" s="208" t="str">
        <f t="shared" si="161"/>
        <v>Fuerte</v>
      </c>
      <c r="R2514" s="224" t="s">
        <v>516</v>
      </c>
      <c r="S2514" s="224" t="str">
        <f t="shared" si="162"/>
        <v>FuerteFuerte</v>
      </c>
      <c r="T2514" s="224">
        <f>IFERROR(VLOOKUP(S2514,'Tablas de calculos'!$AU$16:$AV$24,2,FALSE),"")</f>
        <v>1</v>
      </c>
      <c r="U2514" s="208" t="str">
        <f>IFERROR(VLOOKUP(T2514,'Tablas de calculos'!$AV$16:$AY$24,4),"")</f>
        <v>Fuerte</v>
      </c>
      <c r="V2514" s="207" t="s">
        <v>576</v>
      </c>
      <c r="W2514" s="123" t="s">
        <v>578</v>
      </c>
      <c r="X2514" s="123" t="str">
        <f t="shared" si="163"/>
        <v>FuerteNo disminuyeDirectamente</v>
      </c>
      <c r="Y2514" s="208">
        <f>IFERROR(VLOOKUP(X2514,'Tablas de calculos'!$AZ$4:$BE$11,5,FALSE),"")</f>
        <v>0</v>
      </c>
      <c r="Z2514" s="208">
        <f>IFERROR(VLOOKUP(X2514,'Tablas de calculos'!$AZ$4:$BE$11,6,FALSE),"")</f>
        <v>2</v>
      </c>
    </row>
    <row r="2515" spans="1:26" ht="45" x14ac:dyDescent="0.25">
      <c r="A2515" s="224" t="s">
        <v>1380</v>
      </c>
      <c r="B2515" s="137">
        <v>13</v>
      </c>
      <c r="C2515" s="429" t="str">
        <f>+VLOOKUP(Tabla9[[#This Row],[Cod. Riesgo]],Tabla_Riesgos[[Número]:[Tipo de Riesgo]],6,FALSE)</f>
        <v>Corrupción</v>
      </c>
      <c r="D2515" s="416" t="s">
        <v>12</v>
      </c>
      <c r="E2515" s="417" t="s">
        <v>15</v>
      </c>
      <c r="F2515" s="121"/>
      <c r="G2515" s="293" t="s">
        <v>185</v>
      </c>
      <c r="H2515" s="472" t="s">
        <v>544</v>
      </c>
      <c r="I2515" s="207" t="s">
        <v>486</v>
      </c>
      <c r="J2515" s="207" t="s">
        <v>490</v>
      </c>
      <c r="K2515" s="207" t="s">
        <v>494</v>
      </c>
      <c r="L2515" s="207" t="s">
        <v>498</v>
      </c>
      <c r="M2515" s="207" t="s">
        <v>503</v>
      </c>
      <c r="N2515" s="207" t="s">
        <v>508</v>
      </c>
      <c r="O2515" s="123" t="s">
        <v>512</v>
      </c>
      <c r="P2515" s="123">
        <f t="shared" si="160"/>
        <v>100</v>
      </c>
      <c r="Q2515" s="208" t="str">
        <f t="shared" si="161"/>
        <v>Fuerte</v>
      </c>
      <c r="R2515" s="224" t="s">
        <v>516</v>
      </c>
      <c r="S2515" s="224" t="str">
        <f t="shared" si="162"/>
        <v>FuerteFuerte</v>
      </c>
      <c r="T2515" s="224">
        <f>IFERROR(VLOOKUP(S2515,'Tablas de calculos'!$AU$16:$AV$24,2,FALSE),"")</f>
        <v>1</v>
      </c>
      <c r="U2515" s="208" t="str">
        <f>IFERROR(VLOOKUP(T2515,'Tablas de calculos'!$AV$16:$AY$24,4),"")</f>
        <v>Fuerte</v>
      </c>
      <c r="V2515" s="207" t="s">
        <v>576</v>
      </c>
      <c r="W2515" s="123" t="s">
        <v>578</v>
      </c>
      <c r="X2515" s="123" t="str">
        <f t="shared" si="163"/>
        <v>FuerteNo disminuyeDirectamente</v>
      </c>
      <c r="Y2515" s="208">
        <f>IFERROR(VLOOKUP(X2515,'Tablas de calculos'!$AZ$4:$BE$11,5,FALSE),"")</f>
        <v>0</v>
      </c>
      <c r="Z2515" s="208">
        <f>IFERROR(VLOOKUP(X2515,'Tablas de calculos'!$AZ$4:$BE$11,6,FALSE),"")</f>
        <v>2</v>
      </c>
    </row>
    <row r="2516" spans="1:26" ht="45" x14ac:dyDescent="0.25">
      <c r="A2516" s="224" t="s">
        <v>1380</v>
      </c>
      <c r="B2516" s="137">
        <v>13</v>
      </c>
      <c r="C2516" s="429" t="str">
        <f>+VLOOKUP(Tabla9[[#This Row],[Cod. Riesgo]],Tabla_Riesgos[[Número]:[Tipo de Riesgo]],6,FALSE)</f>
        <v>Corrupción</v>
      </c>
      <c r="D2516" s="418" t="s">
        <v>12</v>
      </c>
      <c r="E2516" s="419" t="s">
        <v>15</v>
      </c>
      <c r="F2516" s="121"/>
      <c r="G2516" s="293" t="s">
        <v>177</v>
      </c>
      <c r="H2516" s="472" t="s">
        <v>544</v>
      </c>
      <c r="I2516" s="207" t="s">
        <v>486</v>
      </c>
      <c r="J2516" s="207" t="s">
        <v>490</v>
      </c>
      <c r="K2516" s="207" t="s">
        <v>494</v>
      </c>
      <c r="L2516" s="207" t="s">
        <v>498</v>
      </c>
      <c r="M2516" s="207" t="s">
        <v>503</v>
      </c>
      <c r="N2516" s="207" t="s">
        <v>508</v>
      </c>
      <c r="O2516" s="123" t="s">
        <v>512</v>
      </c>
      <c r="P2516" s="123">
        <f t="shared" si="160"/>
        <v>100</v>
      </c>
      <c r="Q2516" s="208" t="str">
        <f t="shared" si="161"/>
        <v>Fuerte</v>
      </c>
      <c r="R2516" s="224" t="s">
        <v>516</v>
      </c>
      <c r="S2516" s="224" t="str">
        <f t="shared" si="162"/>
        <v>FuerteFuerte</v>
      </c>
      <c r="T2516" s="224">
        <f>IFERROR(VLOOKUP(S2516,'Tablas de calculos'!$AU$16:$AV$24,2,FALSE),"")</f>
        <v>1</v>
      </c>
      <c r="U2516" s="208" t="str">
        <f>IFERROR(VLOOKUP(T2516,'Tablas de calculos'!$AV$16:$AY$24,4),"")</f>
        <v>Fuerte</v>
      </c>
      <c r="V2516" s="207" t="s">
        <v>576</v>
      </c>
      <c r="W2516" s="123" t="s">
        <v>578</v>
      </c>
      <c r="X2516" s="123" t="str">
        <f t="shared" si="163"/>
        <v>FuerteNo disminuyeDirectamente</v>
      </c>
      <c r="Y2516" s="208">
        <f>IFERROR(VLOOKUP(X2516,'Tablas de calculos'!$AZ$4:$BE$11,5,FALSE),"")</f>
        <v>0</v>
      </c>
      <c r="Z2516" s="208">
        <f>IFERROR(VLOOKUP(X2516,'Tablas de calculos'!$AZ$4:$BE$11,6,FALSE),"")</f>
        <v>2</v>
      </c>
    </row>
    <row r="2517" spans="1:26" ht="60" x14ac:dyDescent="0.25">
      <c r="A2517" s="224" t="s">
        <v>1380</v>
      </c>
      <c r="B2517" s="137">
        <v>14</v>
      </c>
      <c r="C2517" s="429" t="str">
        <f>+VLOOKUP(Tabla9[[#This Row],[Cod. Riesgo]],Tabla_Riesgos[[Número]:[Tipo de Riesgo]],6,FALSE)</f>
        <v>Operativo</v>
      </c>
      <c r="D2517" s="416" t="s">
        <v>35</v>
      </c>
      <c r="E2517" s="417" t="s">
        <v>626</v>
      </c>
      <c r="F2517" s="121"/>
      <c r="G2517" s="293" t="s">
        <v>204</v>
      </c>
      <c r="H2517" s="472" t="s">
        <v>544</v>
      </c>
      <c r="I2517" s="207" t="s">
        <v>486</v>
      </c>
      <c r="J2517" s="207" t="s">
        <v>490</v>
      </c>
      <c r="K2517" s="207" t="s">
        <v>494</v>
      </c>
      <c r="L2517" s="207" t="s">
        <v>498</v>
      </c>
      <c r="M2517" s="207" t="s">
        <v>503</v>
      </c>
      <c r="N2517" s="207" t="s">
        <v>508</v>
      </c>
      <c r="O2517" s="123" t="s">
        <v>512</v>
      </c>
      <c r="P2517" s="123">
        <f t="shared" si="160"/>
        <v>100</v>
      </c>
      <c r="Q2517" s="208" t="str">
        <f t="shared" si="161"/>
        <v>Fuerte</v>
      </c>
      <c r="R2517" s="224" t="s">
        <v>516</v>
      </c>
      <c r="S2517" s="224" t="str">
        <f t="shared" si="162"/>
        <v>FuerteFuerte</v>
      </c>
      <c r="T2517" s="224">
        <f>IFERROR(VLOOKUP(S2517,'Tablas de calculos'!$AU$16:$AV$24,2,FALSE),"")</f>
        <v>1</v>
      </c>
      <c r="U2517" s="208" t="str">
        <f>IFERROR(VLOOKUP(T2517,'Tablas de calculos'!$AV$16:$AY$24,4),"")</f>
        <v>Fuerte</v>
      </c>
      <c r="V2517" s="207" t="s">
        <v>576</v>
      </c>
      <c r="W2517" s="123" t="s">
        <v>578</v>
      </c>
      <c r="X2517" s="123" t="str">
        <f t="shared" si="163"/>
        <v>FuerteNo disminuyeDirectamente</v>
      </c>
      <c r="Y2517" s="208">
        <f>IFERROR(VLOOKUP(X2517,'Tablas de calculos'!$AZ$4:$BE$11,5,FALSE),"")</f>
        <v>0</v>
      </c>
      <c r="Z2517" s="208">
        <f>IFERROR(VLOOKUP(X2517,'Tablas de calculos'!$AZ$4:$BE$11,6,FALSE),"")</f>
        <v>2</v>
      </c>
    </row>
    <row r="2518" spans="1:26" ht="45" x14ac:dyDescent="0.25">
      <c r="A2518" s="224" t="s">
        <v>1380</v>
      </c>
      <c r="B2518" s="137">
        <v>14</v>
      </c>
      <c r="C2518" s="429" t="str">
        <f>+VLOOKUP(Tabla9[[#This Row],[Cod. Riesgo]],Tabla_Riesgos[[Número]:[Tipo de Riesgo]],6,FALSE)</f>
        <v>Operativo</v>
      </c>
      <c r="D2518" s="418" t="s">
        <v>35</v>
      </c>
      <c r="E2518" s="419" t="s">
        <v>626</v>
      </c>
      <c r="F2518" s="121"/>
      <c r="G2518" s="293" t="s">
        <v>206</v>
      </c>
      <c r="H2518" s="472" t="s">
        <v>544</v>
      </c>
      <c r="I2518" s="207" t="s">
        <v>486</v>
      </c>
      <c r="J2518" s="207" t="s">
        <v>490</v>
      </c>
      <c r="K2518" s="207" t="s">
        <v>494</v>
      </c>
      <c r="L2518" s="207" t="s">
        <v>498</v>
      </c>
      <c r="M2518" s="207" t="s">
        <v>503</v>
      </c>
      <c r="N2518" s="207" t="s">
        <v>508</v>
      </c>
      <c r="O2518" s="123" t="s">
        <v>512</v>
      </c>
      <c r="P2518" s="123">
        <f t="shared" si="160"/>
        <v>100</v>
      </c>
      <c r="Q2518" s="208" t="str">
        <f t="shared" si="161"/>
        <v>Fuerte</v>
      </c>
      <c r="R2518" s="224" t="s">
        <v>516</v>
      </c>
      <c r="S2518" s="224" t="str">
        <f t="shared" si="162"/>
        <v>FuerteFuerte</v>
      </c>
      <c r="T2518" s="224">
        <f>IFERROR(VLOOKUP(S2518,'Tablas de calculos'!$AU$16:$AV$24,2,FALSE),"")</f>
        <v>1</v>
      </c>
      <c r="U2518" s="208" t="str">
        <f>IFERROR(VLOOKUP(T2518,'Tablas de calculos'!$AV$16:$AY$24,4),"")</f>
        <v>Fuerte</v>
      </c>
      <c r="V2518" s="207" t="s">
        <v>576</v>
      </c>
      <c r="W2518" s="123" t="s">
        <v>578</v>
      </c>
      <c r="X2518" s="123" t="str">
        <f t="shared" si="163"/>
        <v>FuerteNo disminuyeDirectamente</v>
      </c>
      <c r="Y2518" s="208">
        <f>IFERROR(VLOOKUP(X2518,'Tablas de calculos'!$AZ$4:$BE$11,5,FALSE),"")</f>
        <v>0</v>
      </c>
      <c r="Z2518" s="208">
        <f>IFERROR(VLOOKUP(X2518,'Tablas de calculos'!$AZ$4:$BE$11,6,FALSE),"")</f>
        <v>2</v>
      </c>
    </row>
    <row r="2519" spans="1:26" ht="90" x14ac:dyDescent="0.25">
      <c r="A2519" s="224" t="s">
        <v>1380</v>
      </c>
      <c r="B2519" s="137">
        <v>15</v>
      </c>
      <c r="C2519" s="429" t="str">
        <f>+VLOOKUP(Tabla9[[#This Row],[Cod. Riesgo]],Tabla_Riesgos[[Número]:[Tipo de Riesgo]],6,FALSE)</f>
        <v>Operativo</v>
      </c>
      <c r="D2519" s="416" t="s">
        <v>38</v>
      </c>
      <c r="E2519" s="417" t="s">
        <v>17</v>
      </c>
      <c r="F2519" s="121"/>
      <c r="G2519" s="293" t="s">
        <v>207</v>
      </c>
      <c r="H2519" s="472"/>
      <c r="I2519" s="207"/>
      <c r="J2519" s="207"/>
      <c r="K2519" s="207"/>
      <c r="L2519" s="207"/>
      <c r="M2519" s="207"/>
      <c r="N2519" s="207"/>
      <c r="O2519" s="123"/>
      <c r="P2519" s="123">
        <f t="shared" si="160"/>
        <v>0</v>
      </c>
      <c r="Q2519" s="208" t="str">
        <f t="shared" si="161"/>
        <v>Debil</v>
      </c>
      <c r="R2519" s="224" t="s">
        <v>516</v>
      </c>
      <c r="S2519" s="224" t="str">
        <f t="shared" si="162"/>
        <v>DebilFuerte</v>
      </c>
      <c r="T2519" s="224">
        <f>IFERROR(VLOOKUP(S2519,'Tablas de calculos'!$AU$16:$AV$24,2,FALSE),"")</f>
        <v>7</v>
      </c>
      <c r="U2519" s="208" t="str">
        <f>IFERROR(VLOOKUP(T2519,'Tablas de calculos'!$AV$16:$AY$24,4),"")</f>
        <v>Débil</v>
      </c>
      <c r="V2519" s="207" t="s">
        <v>576</v>
      </c>
      <c r="W2519" s="123" t="s">
        <v>578</v>
      </c>
      <c r="X2519" s="123" t="str">
        <f t="shared" si="163"/>
        <v>DébilNo disminuyeDirectamente</v>
      </c>
      <c r="Y2519" s="208" t="str">
        <f>IFERROR(VLOOKUP(X2519,'Tablas de calculos'!$AZ$4:$BE$11,5,FALSE),"")</f>
        <v/>
      </c>
      <c r="Z2519" s="208" t="str">
        <f>IFERROR(VLOOKUP(X2519,'Tablas de calculos'!$AZ$4:$BE$11,6,FALSE),"")</f>
        <v/>
      </c>
    </row>
    <row r="2520" spans="1:26" ht="60" x14ac:dyDescent="0.25">
      <c r="A2520" s="224" t="s">
        <v>1380</v>
      </c>
      <c r="B2520" s="137">
        <v>15</v>
      </c>
      <c r="C2520" s="429" t="str">
        <f>+VLOOKUP(Tabla9[[#This Row],[Cod. Riesgo]],Tabla_Riesgos[[Número]:[Tipo de Riesgo]],6,FALSE)</f>
        <v>Operativo</v>
      </c>
      <c r="D2520" s="418" t="s">
        <v>38</v>
      </c>
      <c r="E2520" s="419" t="s">
        <v>17</v>
      </c>
      <c r="F2520" s="121"/>
      <c r="G2520" s="293" t="s">
        <v>208</v>
      </c>
      <c r="H2520" s="472"/>
      <c r="I2520" s="207"/>
      <c r="J2520" s="207"/>
      <c r="K2520" s="207"/>
      <c r="L2520" s="207"/>
      <c r="M2520" s="207"/>
      <c r="N2520" s="207"/>
      <c r="O2520" s="123"/>
      <c r="P2520" s="123">
        <f t="shared" si="160"/>
        <v>0</v>
      </c>
      <c r="Q2520" s="208" t="str">
        <f t="shared" si="161"/>
        <v>Debil</v>
      </c>
      <c r="R2520" s="224" t="s">
        <v>516</v>
      </c>
      <c r="S2520" s="224" t="str">
        <f t="shared" si="162"/>
        <v>DebilFuerte</v>
      </c>
      <c r="T2520" s="224">
        <f>IFERROR(VLOOKUP(S2520,'Tablas de calculos'!$AU$16:$AV$24,2,FALSE),"")</f>
        <v>7</v>
      </c>
      <c r="U2520" s="208" t="str">
        <f>IFERROR(VLOOKUP(T2520,'Tablas de calculos'!$AV$16:$AY$24,4),"")</f>
        <v>Débil</v>
      </c>
      <c r="V2520" s="207" t="s">
        <v>576</v>
      </c>
      <c r="W2520" s="123" t="s">
        <v>578</v>
      </c>
      <c r="X2520" s="123" t="str">
        <f t="shared" si="163"/>
        <v>DébilNo disminuyeDirectamente</v>
      </c>
      <c r="Y2520" s="208" t="str">
        <f>IFERROR(VLOOKUP(X2520,'Tablas de calculos'!$AZ$4:$BE$11,5,FALSE),"")</f>
        <v/>
      </c>
      <c r="Z2520" s="208" t="str">
        <f>IFERROR(VLOOKUP(X2520,'Tablas de calculos'!$AZ$4:$BE$11,6,FALSE),"")</f>
        <v/>
      </c>
    </row>
    <row r="2521" spans="1:26" ht="45" x14ac:dyDescent="0.25">
      <c r="A2521" s="224" t="s">
        <v>1380</v>
      </c>
      <c r="B2521" s="137">
        <v>15</v>
      </c>
      <c r="C2521" s="429" t="str">
        <f>+VLOOKUP(Tabla9[[#This Row],[Cod. Riesgo]],Tabla_Riesgos[[Número]:[Tipo de Riesgo]],6,FALSE)</f>
        <v>Operativo</v>
      </c>
      <c r="D2521" s="416" t="s">
        <v>38</v>
      </c>
      <c r="E2521" s="417" t="s">
        <v>17</v>
      </c>
      <c r="F2521" s="121"/>
      <c r="G2521" s="293" t="s">
        <v>209</v>
      </c>
      <c r="H2521" s="472"/>
      <c r="I2521" s="207"/>
      <c r="J2521" s="207"/>
      <c r="K2521" s="207"/>
      <c r="L2521" s="207"/>
      <c r="M2521" s="207"/>
      <c r="N2521" s="207"/>
      <c r="O2521" s="123"/>
      <c r="P2521" s="123">
        <f t="shared" si="160"/>
        <v>0</v>
      </c>
      <c r="Q2521" s="208" t="str">
        <f t="shared" si="161"/>
        <v>Debil</v>
      </c>
      <c r="R2521" s="224" t="s">
        <v>516</v>
      </c>
      <c r="S2521" s="224" t="str">
        <f t="shared" si="162"/>
        <v>DebilFuerte</v>
      </c>
      <c r="T2521" s="224">
        <f>IFERROR(VLOOKUP(S2521,'Tablas de calculos'!$AU$16:$AV$24,2,FALSE),"")</f>
        <v>7</v>
      </c>
      <c r="U2521" s="208" t="str">
        <f>IFERROR(VLOOKUP(T2521,'Tablas de calculos'!$AV$16:$AY$24,4),"")</f>
        <v>Débil</v>
      </c>
      <c r="V2521" s="207" t="s">
        <v>576</v>
      </c>
      <c r="W2521" s="123" t="s">
        <v>578</v>
      </c>
      <c r="X2521" s="123" t="str">
        <f t="shared" si="163"/>
        <v>DébilNo disminuyeDirectamente</v>
      </c>
      <c r="Y2521" s="208" t="str">
        <f>IFERROR(VLOOKUP(X2521,'Tablas de calculos'!$AZ$4:$BE$11,5,FALSE),"")</f>
        <v/>
      </c>
      <c r="Z2521" s="208" t="str">
        <f>IFERROR(VLOOKUP(X2521,'Tablas de calculos'!$AZ$4:$BE$11,6,FALSE),"")</f>
        <v/>
      </c>
    </row>
    <row r="2522" spans="1:26" ht="45" x14ac:dyDescent="0.25">
      <c r="A2522" s="224" t="s">
        <v>1380</v>
      </c>
      <c r="B2522" s="137">
        <v>16</v>
      </c>
      <c r="C2522" s="429" t="str">
        <f>+VLOOKUP(Tabla9[[#This Row],[Cod. Riesgo]],Tabla_Riesgos[[Número]:[Tipo de Riesgo]],6,FALSE)</f>
        <v>Estratégico</v>
      </c>
      <c r="D2522" s="418" t="s">
        <v>33</v>
      </c>
      <c r="E2522" s="419" t="s">
        <v>19</v>
      </c>
      <c r="F2522" s="121"/>
      <c r="G2522" s="293" t="s">
        <v>210</v>
      </c>
      <c r="H2522" s="472"/>
      <c r="I2522" s="207"/>
      <c r="J2522" s="207"/>
      <c r="K2522" s="207"/>
      <c r="L2522" s="207"/>
      <c r="M2522" s="207"/>
      <c r="N2522" s="207"/>
      <c r="O2522" s="123"/>
      <c r="P2522" s="123">
        <f t="shared" si="160"/>
        <v>0</v>
      </c>
      <c r="Q2522" s="208" t="str">
        <f t="shared" si="161"/>
        <v>Debil</v>
      </c>
      <c r="R2522" s="224" t="s">
        <v>516</v>
      </c>
      <c r="S2522" s="224" t="str">
        <f t="shared" si="162"/>
        <v>DebilFuerte</v>
      </c>
      <c r="T2522" s="224">
        <f>IFERROR(VLOOKUP(S2522,'Tablas de calculos'!$AU$16:$AV$24,2,FALSE),"")</f>
        <v>7</v>
      </c>
      <c r="U2522" s="208" t="str">
        <f>IFERROR(VLOOKUP(T2522,'Tablas de calculos'!$AV$16:$AY$24,4),"")</f>
        <v>Débil</v>
      </c>
      <c r="V2522" s="207" t="s">
        <v>576</v>
      </c>
      <c r="W2522" s="123" t="s">
        <v>578</v>
      </c>
      <c r="X2522" s="123" t="str">
        <f t="shared" si="163"/>
        <v>DébilNo disminuyeDirectamente</v>
      </c>
      <c r="Y2522" s="208" t="str">
        <f>IFERROR(VLOOKUP(X2522,'Tablas de calculos'!$AZ$4:$BE$11,5,FALSE),"")</f>
        <v/>
      </c>
      <c r="Z2522" s="208" t="str">
        <f>IFERROR(VLOOKUP(X2522,'Tablas de calculos'!$AZ$4:$BE$11,6,FALSE),"")</f>
        <v/>
      </c>
    </row>
    <row r="2523" spans="1:26" ht="60" x14ac:dyDescent="0.25">
      <c r="A2523" s="224" t="s">
        <v>1380</v>
      </c>
      <c r="B2523" s="137">
        <v>16</v>
      </c>
      <c r="C2523" s="429" t="str">
        <f>+VLOOKUP(Tabla9[[#This Row],[Cod. Riesgo]],Tabla_Riesgos[[Número]:[Tipo de Riesgo]],6,FALSE)</f>
        <v>Estratégico</v>
      </c>
      <c r="D2523" s="416" t="s">
        <v>33</v>
      </c>
      <c r="E2523" s="417" t="s">
        <v>19</v>
      </c>
      <c r="F2523" s="121"/>
      <c r="G2523" s="293" t="s">
        <v>211</v>
      </c>
      <c r="H2523" s="472"/>
      <c r="I2523" s="207"/>
      <c r="J2523" s="207"/>
      <c r="K2523" s="207"/>
      <c r="L2523" s="207"/>
      <c r="M2523" s="207"/>
      <c r="N2523" s="207"/>
      <c r="O2523" s="123"/>
      <c r="P2523" s="123">
        <f t="shared" si="160"/>
        <v>0</v>
      </c>
      <c r="Q2523" s="208" t="str">
        <f t="shared" si="161"/>
        <v>Debil</v>
      </c>
      <c r="R2523" s="224" t="s">
        <v>516</v>
      </c>
      <c r="S2523" s="224" t="str">
        <f t="shared" si="162"/>
        <v>DebilFuerte</v>
      </c>
      <c r="T2523" s="224">
        <f>IFERROR(VLOOKUP(S2523,'Tablas de calculos'!$AU$16:$AV$24,2,FALSE),"")</f>
        <v>7</v>
      </c>
      <c r="U2523" s="208" t="str">
        <f>IFERROR(VLOOKUP(T2523,'Tablas de calculos'!$AV$16:$AY$24,4),"")</f>
        <v>Débil</v>
      </c>
      <c r="V2523" s="207" t="s">
        <v>576</v>
      </c>
      <c r="W2523" s="123" t="s">
        <v>578</v>
      </c>
      <c r="X2523" s="123" t="str">
        <f t="shared" si="163"/>
        <v>DébilNo disminuyeDirectamente</v>
      </c>
      <c r="Y2523" s="208" t="str">
        <f>IFERROR(VLOOKUP(X2523,'Tablas de calculos'!$AZ$4:$BE$11,5,FALSE),"")</f>
        <v/>
      </c>
      <c r="Z2523" s="208" t="str">
        <f>IFERROR(VLOOKUP(X2523,'Tablas de calculos'!$AZ$4:$BE$11,6,FALSE),"")</f>
        <v/>
      </c>
    </row>
    <row r="2524" spans="1:26" ht="45" x14ac:dyDescent="0.25">
      <c r="A2524" s="224" t="s">
        <v>1380</v>
      </c>
      <c r="B2524" s="137">
        <v>16</v>
      </c>
      <c r="C2524" s="429" t="str">
        <f>+VLOOKUP(Tabla9[[#This Row],[Cod. Riesgo]],Tabla_Riesgos[[Número]:[Tipo de Riesgo]],6,FALSE)</f>
        <v>Estratégico</v>
      </c>
      <c r="D2524" s="418" t="s">
        <v>33</v>
      </c>
      <c r="E2524" s="419" t="s">
        <v>19</v>
      </c>
      <c r="F2524" s="121"/>
      <c r="G2524" s="293" t="s">
        <v>212</v>
      </c>
      <c r="H2524" s="472"/>
      <c r="I2524" s="207"/>
      <c r="J2524" s="207"/>
      <c r="K2524" s="207"/>
      <c r="L2524" s="207"/>
      <c r="M2524" s="207"/>
      <c r="N2524" s="207"/>
      <c r="O2524" s="123"/>
      <c r="P2524" s="123">
        <f t="shared" si="160"/>
        <v>0</v>
      </c>
      <c r="Q2524" s="208" t="str">
        <f t="shared" si="161"/>
        <v>Debil</v>
      </c>
      <c r="R2524" s="224" t="s">
        <v>516</v>
      </c>
      <c r="S2524" s="224" t="str">
        <f t="shared" si="162"/>
        <v>DebilFuerte</v>
      </c>
      <c r="T2524" s="224">
        <f>IFERROR(VLOOKUP(S2524,'Tablas de calculos'!$AU$16:$AV$24,2,FALSE),"")</f>
        <v>7</v>
      </c>
      <c r="U2524" s="208" t="str">
        <f>IFERROR(VLOOKUP(T2524,'Tablas de calculos'!$AV$16:$AY$24,4),"")</f>
        <v>Débil</v>
      </c>
      <c r="V2524" s="207" t="s">
        <v>576</v>
      </c>
      <c r="W2524" s="123" t="s">
        <v>578</v>
      </c>
      <c r="X2524" s="123" t="str">
        <f t="shared" si="163"/>
        <v>DébilNo disminuyeDirectamente</v>
      </c>
      <c r="Y2524" s="208" t="str">
        <f>IFERROR(VLOOKUP(X2524,'Tablas de calculos'!$AZ$4:$BE$11,5,FALSE),"")</f>
        <v/>
      </c>
      <c r="Z2524" s="208" t="str">
        <f>IFERROR(VLOOKUP(X2524,'Tablas de calculos'!$AZ$4:$BE$11,6,FALSE),"")</f>
        <v/>
      </c>
    </row>
    <row r="2525" spans="1:26" ht="45" x14ac:dyDescent="0.25">
      <c r="A2525" s="224" t="s">
        <v>1380</v>
      </c>
      <c r="B2525" s="137">
        <v>17</v>
      </c>
      <c r="C2525" s="429" t="str">
        <f>+VLOOKUP(Tabla9[[#This Row],[Cod. Riesgo]],Tabla_Riesgos[[Número]:[Tipo de Riesgo]],6,FALSE)</f>
        <v>Operativo</v>
      </c>
      <c r="D2525" s="416" t="s">
        <v>43</v>
      </c>
      <c r="E2525" s="417" t="s">
        <v>20</v>
      </c>
      <c r="F2525" s="121"/>
      <c r="G2525" s="293" t="s">
        <v>213</v>
      </c>
      <c r="H2525" s="472"/>
      <c r="I2525" s="207"/>
      <c r="J2525" s="207"/>
      <c r="K2525" s="207"/>
      <c r="L2525" s="207"/>
      <c r="M2525" s="207"/>
      <c r="N2525" s="207"/>
      <c r="O2525" s="123"/>
      <c r="P2525" s="123">
        <f t="shared" si="160"/>
        <v>0</v>
      </c>
      <c r="Q2525" s="208" t="str">
        <f t="shared" si="161"/>
        <v>Debil</v>
      </c>
      <c r="R2525" s="224" t="s">
        <v>516</v>
      </c>
      <c r="S2525" s="224" t="str">
        <f t="shared" si="162"/>
        <v>DebilFuerte</v>
      </c>
      <c r="T2525" s="224">
        <f>IFERROR(VLOOKUP(S2525,'Tablas de calculos'!$AU$16:$AV$24,2,FALSE),"")</f>
        <v>7</v>
      </c>
      <c r="U2525" s="208" t="str">
        <f>IFERROR(VLOOKUP(T2525,'Tablas de calculos'!$AV$16:$AY$24,4),"")</f>
        <v>Débil</v>
      </c>
      <c r="V2525" s="207" t="s">
        <v>576</v>
      </c>
      <c r="W2525" s="123" t="s">
        <v>578</v>
      </c>
      <c r="X2525" s="123" t="str">
        <f t="shared" si="163"/>
        <v>DébilNo disminuyeDirectamente</v>
      </c>
      <c r="Y2525" s="208" t="str">
        <f>IFERROR(VLOOKUP(X2525,'Tablas de calculos'!$AZ$4:$BE$11,5,FALSE),"")</f>
        <v/>
      </c>
      <c r="Z2525" s="208" t="str">
        <f>IFERROR(VLOOKUP(X2525,'Tablas de calculos'!$AZ$4:$BE$11,6,FALSE),"")</f>
        <v/>
      </c>
    </row>
    <row r="2526" spans="1:26" ht="60" x14ac:dyDescent="0.25">
      <c r="A2526" s="224" t="s">
        <v>1380</v>
      </c>
      <c r="B2526" s="137">
        <v>17</v>
      </c>
      <c r="C2526" s="429" t="str">
        <f>+VLOOKUP(Tabla9[[#This Row],[Cod. Riesgo]],Tabla_Riesgos[[Número]:[Tipo de Riesgo]],6,FALSE)</f>
        <v>Operativo</v>
      </c>
      <c r="D2526" s="418" t="s">
        <v>43</v>
      </c>
      <c r="E2526" s="419" t="s">
        <v>20</v>
      </c>
      <c r="F2526" s="121"/>
      <c r="G2526" s="293" t="s">
        <v>214</v>
      </c>
      <c r="H2526" s="472"/>
      <c r="I2526" s="207"/>
      <c r="J2526" s="207"/>
      <c r="K2526" s="207"/>
      <c r="L2526" s="207"/>
      <c r="M2526" s="207"/>
      <c r="N2526" s="207"/>
      <c r="O2526" s="123"/>
      <c r="P2526" s="123">
        <f t="shared" si="160"/>
        <v>0</v>
      </c>
      <c r="Q2526" s="208" t="str">
        <f t="shared" si="161"/>
        <v>Debil</v>
      </c>
      <c r="R2526" s="224" t="s">
        <v>516</v>
      </c>
      <c r="S2526" s="224" t="str">
        <f t="shared" si="162"/>
        <v>DebilFuerte</v>
      </c>
      <c r="T2526" s="224">
        <f>IFERROR(VLOOKUP(S2526,'Tablas de calculos'!$AU$16:$AV$24,2,FALSE),"")</f>
        <v>7</v>
      </c>
      <c r="U2526" s="208" t="str">
        <f>IFERROR(VLOOKUP(T2526,'Tablas de calculos'!$AV$16:$AY$24,4),"")</f>
        <v>Débil</v>
      </c>
      <c r="V2526" s="207" t="s">
        <v>576</v>
      </c>
      <c r="W2526" s="123" t="s">
        <v>578</v>
      </c>
      <c r="X2526" s="123" t="str">
        <f t="shared" si="163"/>
        <v>DébilNo disminuyeDirectamente</v>
      </c>
      <c r="Y2526" s="208" t="str">
        <f>IFERROR(VLOOKUP(X2526,'Tablas de calculos'!$AZ$4:$BE$11,5,FALSE),"")</f>
        <v/>
      </c>
      <c r="Z2526" s="208" t="str">
        <f>IFERROR(VLOOKUP(X2526,'Tablas de calculos'!$AZ$4:$BE$11,6,FALSE),"")</f>
        <v/>
      </c>
    </row>
    <row r="2527" spans="1:26" ht="60" x14ac:dyDescent="0.25">
      <c r="A2527" s="224" t="s">
        <v>1380</v>
      </c>
      <c r="B2527" s="137">
        <v>18</v>
      </c>
      <c r="C2527" s="429" t="str">
        <f>+VLOOKUP(Tabla9[[#This Row],[Cod. Riesgo]],Tabla_Riesgos[[Número]:[Tipo de Riesgo]],6,FALSE)</f>
        <v>Estratégico</v>
      </c>
      <c r="D2527" s="416" t="s">
        <v>12</v>
      </c>
      <c r="E2527" s="417" t="s">
        <v>21</v>
      </c>
      <c r="F2527" s="121"/>
      <c r="G2527" s="293" t="s">
        <v>215</v>
      </c>
      <c r="H2527" s="472" t="s">
        <v>544</v>
      </c>
      <c r="I2527" s="207" t="s">
        <v>486</v>
      </c>
      <c r="J2527" s="207" t="s">
        <v>490</v>
      </c>
      <c r="K2527" s="207" t="s">
        <v>494</v>
      </c>
      <c r="L2527" s="207" t="s">
        <v>498</v>
      </c>
      <c r="M2527" s="207" t="s">
        <v>503</v>
      </c>
      <c r="N2527" s="207" t="s">
        <v>508</v>
      </c>
      <c r="O2527" s="123" t="s">
        <v>512</v>
      </c>
      <c r="P2527" s="123">
        <f t="shared" si="160"/>
        <v>100</v>
      </c>
      <c r="Q2527" s="208" t="str">
        <f t="shared" si="161"/>
        <v>Fuerte</v>
      </c>
      <c r="R2527" s="224" t="s">
        <v>516</v>
      </c>
      <c r="S2527" s="224" t="str">
        <f t="shared" si="162"/>
        <v>FuerteFuerte</v>
      </c>
      <c r="T2527" s="224">
        <f>IFERROR(VLOOKUP(S2527,'Tablas de calculos'!$AU$16:$AV$24,2,FALSE),"")</f>
        <v>1</v>
      </c>
      <c r="U2527" s="208" t="str">
        <f>IFERROR(VLOOKUP(T2527,'Tablas de calculos'!$AV$16:$AY$24,4),"")</f>
        <v>Fuerte</v>
      </c>
      <c r="V2527" s="207" t="s">
        <v>576</v>
      </c>
      <c r="W2527" s="123" t="s">
        <v>578</v>
      </c>
      <c r="X2527" s="123" t="str">
        <f t="shared" si="163"/>
        <v>FuerteNo disminuyeDirectamente</v>
      </c>
      <c r="Y2527" s="208">
        <f>IFERROR(VLOOKUP(X2527,'Tablas de calculos'!$AZ$4:$BE$11,5,FALSE),"")</f>
        <v>0</v>
      </c>
      <c r="Z2527" s="208">
        <f>IFERROR(VLOOKUP(X2527,'Tablas de calculos'!$AZ$4:$BE$11,6,FALSE),"")</f>
        <v>2</v>
      </c>
    </row>
    <row r="2528" spans="1:26" ht="60" x14ac:dyDescent="0.25">
      <c r="A2528" s="224" t="s">
        <v>1380</v>
      </c>
      <c r="B2528" s="137">
        <v>18</v>
      </c>
      <c r="C2528" s="429" t="str">
        <f>+VLOOKUP(Tabla9[[#This Row],[Cod. Riesgo]],Tabla_Riesgos[[Número]:[Tipo de Riesgo]],6,FALSE)</f>
        <v>Estratégico</v>
      </c>
      <c r="D2528" s="418" t="s">
        <v>12</v>
      </c>
      <c r="E2528" s="419" t="s">
        <v>21</v>
      </c>
      <c r="F2528" s="121"/>
      <c r="G2528" s="293" t="s">
        <v>216</v>
      </c>
      <c r="H2528" s="472" t="s">
        <v>544</v>
      </c>
      <c r="I2528" s="207" t="s">
        <v>486</v>
      </c>
      <c r="J2528" s="207" t="s">
        <v>490</v>
      </c>
      <c r="K2528" s="207" t="s">
        <v>494</v>
      </c>
      <c r="L2528" s="207" t="s">
        <v>498</v>
      </c>
      <c r="M2528" s="207" t="s">
        <v>503</v>
      </c>
      <c r="N2528" s="207" t="s">
        <v>508</v>
      </c>
      <c r="O2528" s="123" t="s">
        <v>512</v>
      </c>
      <c r="P2528" s="123">
        <f t="shared" si="160"/>
        <v>100</v>
      </c>
      <c r="Q2528" s="208" t="str">
        <f t="shared" si="161"/>
        <v>Fuerte</v>
      </c>
      <c r="R2528" s="224" t="s">
        <v>516</v>
      </c>
      <c r="S2528" s="224" t="str">
        <f t="shared" si="162"/>
        <v>FuerteFuerte</v>
      </c>
      <c r="T2528" s="224">
        <f>IFERROR(VLOOKUP(S2528,'Tablas de calculos'!$AU$16:$AV$24,2,FALSE),"")</f>
        <v>1</v>
      </c>
      <c r="U2528" s="208" t="str">
        <f>IFERROR(VLOOKUP(T2528,'Tablas de calculos'!$AV$16:$AY$24,4),"")</f>
        <v>Fuerte</v>
      </c>
      <c r="V2528" s="207" t="s">
        <v>576</v>
      </c>
      <c r="W2528" s="123" t="s">
        <v>578</v>
      </c>
      <c r="X2528" s="123" t="str">
        <f t="shared" si="163"/>
        <v>FuerteNo disminuyeDirectamente</v>
      </c>
      <c r="Y2528" s="208">
        <f>IFERROR(VLOOKUP(X2528,'Tablas de calculos'!$AZ$4:$BE$11,5,FALSE),"")</f>
        <v>0</v>
      </c>
      <c r="Z2528" s="208">
        <f>IFERROR(VLOOKUP(X2528,'Tablas de calculos'!$AZ$4:$BE$11,6,FALSE),"")</f>
        <v>2</v>
      </c>
    </row>
    <row r="2529" spans="1:26" ht="45" x14ac:dyDescent="0.25">
      <c r="A2529" s="224" t="s">
        <v>1380</v>
      </c>
      <c r="B2529" s="137">
        <v>18</v>
      </c>
      <c r="C2529" s="429" t="str">
        <f>+VLOOKUP(Tabla9[[#This Row],[Cod. Riesgo]],Tabla_Riesgos[[Número]:[Tipo de Riesgo]],6,FALSE)</f>
        <v>Estratégico</v>
      </c>
      <c r="D2529" s="416" t="s">
        <v>12</v>
      </c>
      <c r="E2529" s="417" t="s">
        <v>21</v>
      </c>
      <c r="F2529" s="121"/>
      <c r="G2529" s="293" t="s">
        <v>217</v>
      </c>
      <c r="H2529" s="472" t="s">
        <v>544</v>
      </c>
      <c r="I2529" s="207" t="s">
        <v>486</v>
      </c>
      <c r="J2529" s="207" t="s">
        <v>490</v>
      </c>
      <c r="K2529" s="207" t="s">
        <v>494</v>
      </c>
      <c r="L2529" s="207" t="s">
        <v>498</v>
      </c>
      <c r="M2529" s="207" t="s">
        <v>503</v>
      </c>
      <c r="N2529" s="207" t="s">
        <v>508</v>
      </c>
      <c r="O2529" s="123" t="s">
        <v>512</v>
      </c>
      <c r="P2529" s="123">
        <f t="shared" si="160"/>
        <v>100</v>
      </c>
      <c r="Q2529" s="208" t="str">
        <f t="shared" si="161"/>
        <v>Fuerte</v>
      </c>
      <c r="R2529" s="224" t="s">
        <v>516</v>
      </c>
      <c r="S2529" s="224" t="str">
        <f t="shared" si="162"/>
        <v>FuerteFuerte</v>
      </c>
      <c r="T2529" s="224">
        <f>IFERROR(VLOOKUP(S2529,'Tablas de calculos'!$AU$16:$AV$24,2,FALSE),"")</f>
        <v>1</v>
      </c>
      <c r="U2529" s="208" t="str">
        <f>IFERROR(VLOOKUP(T2529,'Tablas de calculos'!$AV$16:$AY$24,4),"")</f>
        <v>Fuerte</v>
      </c>
      <c r="V2529" s="207" t="s">
        <v>576</v>
      </c>
      <c r="W2529" s="123" t="s">
        <v>578</v>
      </c>
      <c r="X2529" s="123" t="str">
        <f t="shared" si="163"/>
        <v>FuerteNo disminuyeDirectamente</v>
      </c>
      <c r="Y2529" s="208">
        <f>IFERROR(VLOOKUP(X2529,'Tablas de calculos'!$AZ$4:$BE$11,5,FALSE),"")</f>
        <v>0</v>
      </c>
      <c r="Z2529" s="208">
        <f>IFERROR(VLOOKUP(X2529,'Tablas de calculos'!$AZ$4:$BE$11,6,FALSE),"")</f>
        <v>2</v>
      </c>
    </row>
    <row r="2530" spans="1:26" ht="60" x14ac:dyDescent="0.25">
      <c r="A2530" s="224" t="s">
        <v>1380</v>
      </c>
      <c r="B2530" s="137">
        <v>19</v>
      </c>
      <c r="C2530" s="429" t="str">
        <f>+VLOOKUP(Tabla9[[#This Row],[Cod. Riesgo]],Tabla_Riesgos[[Número]:[Tipo de Riesgo]],6,FALSE)</f>
        <v>Operativo</v>
      </c>
      <c r="D2530" s="418" t="s">
        <v>12</v>
      </c>
      <c r="E2530" s="419" t="s">
        <v>22</v>
      </c>
      <c r="F2530" s="121"/>
      <c r="G2530" s="293" t="s">
        <v>218</v>
      </c>
      <c r="H2530" s="472" t="s">
        <v>544</v>
      </c>
      <c r="I2530" s="207" t="s">
        <v>486</v>
      </c>
      <c r="J2530" s="207" t="s">
        <v>490</v>
      </c>
      <c r="K2530" s="207" t="s">
        <v>494</v>
      </c>
      <c r="L2530" s="207" t="s">
        <v>498</v>
      </c>
      <c r="M2530" s="207" t="s">
        <v>503</v>
      </c>
      <c r="N2530" s="207" t="s">
        <v>508</v>
      </c>
      <c r="O2530" s="123" t="s">
        <v>512</v>
      </c>
      <c r="P2530" s="123">
        <f t="shared" si="160"/>
        <v>100</v>
      </c>
      <c r="Q2530" s="208" t="str">
        <f t="shared" si="161"/>
        <v>Fuerte</v>
      </c>
      <c r="R2530" s="224" t="s">
        <v>516</v>
      </c>
      <c r="S2530" s="224" t="str">
        <f t="shared" si="162"/>
        <v>FuerteFuerte</v>
      </c>
      <c r="T2530" s="224">
        <f>IFERROR(VLOOKUP(S2530,'Tablas de calculos'!$AU$16:$AV$24,2,FALSE),"")</f>
        <v>1</v>
      </c>
      <c r="U2530" s="208" t="str">
        <f>IFERROR(VLOOKUP(T2530,'Tablas de calculos'!$AV$16:$AY$24,4),"")</f>
        <v>Fuerte</v>
      </c>
      <c r="V2530" s="207" t="s">
        <v>576</v>
      </c>
      <c r="W2530" s="123" t="s">
        <v>578</v>
      </c>
      <c r="X2530" s="123" t="str">
        <f t="shared" si="163"/>
        <v>FuerteNo disminuyeDirectamente</v>
      </c>
      <c r="Y2530" s="208">
        <f>IFERROR(VLOOKUP(X2530,'Tablas de calculos'!$AZ$4:$BE$11,5,FALSE),"")</f>
        <v>0</v>
      </c>
      <c r="Z2530" s="208">
        <f>IFERROR(VLOOKUP(X2530,'Tablas de calculos'!$AZ$4:$BE$11,6,FALSE),"")</f>
        <v>2</v>
      </c>
    </row>
    <row r="2531" spans="1:26" ht="75" x14ac:dyDescent="0.25">
      <c r="A2531" s="224" t="s">
        <v>1380</v>
      </c>
      <c r="B2531" s="137">
        <v>19</v>
      </c>
      <c r="C2531" s="429" t="str">
        <f>+VLOOKUP(Tabla9[[#This Row],[Cod. Riesgo]],Tabla_Riesgos[[Número]:[Tipo de Riesgo]],6,FALSE)</f>
        <v>Operativo</v>
      </c>
      <c r="D2531" s="416" t="s">
        <v>12</v>
      </c>
      <c r="E2531" s="417" t="s">
        <v>22</v>
      </c>
      <c r="F2531" s="121"/>
      <c r="G2531" s="293" t="s">
        <v>219</v>
      </c>
      <c r="H2531" s="472" t="s">
        <v>544</v>
      </c>
      <c r="I2531" s="207" t="s">
        <v>486</v>
      </c>
      <c r="J2531" s="207" t="s">
        <v>490</v>
      </c>
      <c r="K2531" s="207" t="s">
        <v>494</v>
      </c>
      <c r="L2531" s="207" t="s">
        <v>498</v>
      </c>
      <c r="M2531" s="207" t="s">
        <v>503</v>
      </c>
      <c r="N2531" s="207" t="s">
        <v>508</v>
      </c>
      <c r="O2531" s="123" t="s">
        <v>512</v>
      </c>
      <c r="P2531" s="123">
        <f t="shared" si="160"/>
        <v>100</v>
      </c>
      <c r="Q2531" s="208" t="str">
        <f t="shared" si="161"/>
        <v>Fuerte</v>
      </c>
      <c r="R2531" s="224" t="s">
        <v>516</v>
      </c>
      <c r="S2531" s="224" t="str">
        <f t="shared" si="162"/>
        <v>FuerteFuerte</v>
      </c>
      <c r="T2531" s="224">
        <f>IFERROR(VLOOKUP(S2531,'Tablas de calculos'!$AU$16:$AV$24,2,FALSE),"")</f>
        <v>1</v>
      </c>
      <c r="U2531" s="208" t="str">
        <f>IFERROR(VLOOKUP(T2531,'Tablas de calculos'!$AV$16:$AY$24,4),"")</f>
        <v>Fuerte</v>
      </c>
      <c r="V2531" s="207" t="s">
        <v>576</v>
      </c>
      <c r="W2531" s="123" t="s">
        <v>578</v>
      </c>
      <c r="X2531" s="123" t="str">
        <f t="shared" si="163"/>
        <v>FuerteNo disminuyeDirectamente</v>
      </c>
      <c r="Y2531" s="208">
        <f>IFERROR(VLOOKUP(X2531,'Tablas de calculos'!$AZ$4:$BE$11,5,FALSE),"")</f>
        <v>0</v>
      </c>
      <c r="Z2531" s="208">
        <f>IFERROR(VLOOKUP(X2531,'Tablas de calculos'!$AZ$4:$BE$11,6,FALSE),"")</f>
        <v>2</v>
      </c>
    </row>
    <row r="2532" spans="1:26" ht="45" x14ac:dyDescent="0.25">
      <c r="A2532" s="224" t="s">
        <v>1380</v>
      </c>
      <c r="B2532" s="137">
        <v>20</v>
      </c>
      <c r="C2532" s="429" t="str">
        <f>+VLOOKUP(Tabla9[[#This Row],[Cod. Riesgo]],Tabla_Riesgos[[Número]:[Tipo de Riesgo]],6,FALSE)</f>
        <v>Seguridad de la Información</v>
      </c>
      <c r="D2532" s="418" t="s">
        <v>12</v>
      </c>
      <c r="E2532" s="419" t="s">
        <v>24</v>
      </c>
      <c r="F2532" s="121"/>
      <c r="G2532" s="293" t="s">
        <v>220</v>
      </c>
      <c r="H2532" s="472" t="s">
        <v>544</v>
      </c>
      <c r="I2532" s="207" t="s">
        <v>486</v>
      </c>
      <c r="J2532" s="207" t="s">
        <v>490</v>
      </c>
      <c r="K2532" s="207" t="s">
        <v>494</v>
      </c>
      <c r="L2532" s="207" t="s">
        <v>498</v>
      </c>
      <c r="M2532" s="207" t="s">
        <v>503</v>
      </c>
      <c r="N2532" s="207" t="s">
        <v>508</v>
      </c>
      <c r="O2532" s="123" t="s">
        <v>512</v>
      </c>
      <c r="P2532" s="123">
        <f t="shared" si="160"/>
        <v>100</v>
      </c>
      <c r="Q2532" s="208" t="str">
        <f t="shared" si="161"/>
        <v>Fuerte</v>
      </c>
      <c r="R2532" s="224" t="s">
        <v>516</v>
      </c>
      <c r="S2532" s="224" t="str">
        <f t="shared" si="162"/>
        <v>FuerteFuerte</v>
      </c>
      <c r="T2532" s="224">
        <f>IFERROR(VLOOKUP(S2532,'Tablas de calculos'!$AU$16:$AV$24,2,FALSE),"")</f>
        <v>1</v>
      </c>
      <c r="U2532" s="208" t="str">
        <f>IFERROR(VLOOKUP(T2532,'Tablas de calculos'!$AV$16:$AY$24,4),"")</f>
        <v>Fuerte</v>
      </c>
      <c r="V2532" s="207" t="s">
        <v>576</v>
      </c>
      <c r="W2532" s="123" t="s">
        <v>578</v>
      </c>
      <c r="X2532" s="123" t="str">
        <f t="shared" si="163"/>
        <v>FuerteNo disminuyeDirectamente</v>
      </c>
      <c r="Y2532" s="208">
        <f>IFERROR(VLOOKUP(X2532,'Tablas de calculos'!$AZ$4:$BE$11,5,FALSE),"")</f>
        <v>0</v>
      </c>
      <c r="Z2532" s="208">
        <f>IFERROR(VLOOKUP(X2532,'Tablas de calculos'!$AZ$4:$BE$11,6,FALSE),"")</f>
        <v>2</v>
      </c>
    </row>
    <row r="2533" spans="1:26" ht="60" x14ac:dyDescent="0.25">
      <c r="A2533" s="224" t="s">
        <v>1380</v>
      </c>
      <c r="B2533" s="137">
        <v>21</v>
      </c>
      <c r="C2533" s="429" t="str">
        <f>+VLOOKUP(Tabla9[[#This Row],[Cod. Riesgo]],Tabla_Riesgos[[Número]:[Tipo de Riesgo]],6,FALSE)</f>
        <v>Estratégico</v>
      </c>
      <c r="D2533" s="416" t="s">
        <v>12</v>
      </c>
      <c r="E2533" s="417" t="s">
        <v>25</v>
      </c>
      <c r="F2533" s="121"/>
      <c r="G2533" s="293" t="s">
        <v>221</v>
      </c>
      <c r="H2533" s="472" t="s">
        <v>544</v>
      </c>
      <c r="I2533" s="207" t="s">
        <v>486</v>
      </c>
      <c r="J2533" s="207" t="s">
        <v>490</v>
      </c>
      <c r="K2533" s="207" t="s">
        <v>494</v>
      </c>
      <c r="L2533" s="207" t="s">
        <v>498</v>
      </c>
      <c r="M2533" s="207" t="s">
        <v>503</v>
      </c>
      <c r="N2533" s="207" t="s">
        <v>508</v>
      </c>
      <c r="O2533" s="123" t="s">
        <v>512</v>
      </c>
      <c r="P2533" s="123">
        <f t="shared" si="160"/>
        <v>100</v>
      </c>
      <c r="Q2533" s="208" t="str">
        <f t="shared" si="161"/>
        <v>Fuerte</v>
      </c>
      <c r="R2533" s="224" t="s">
        <v>516</v>
      </c>
      <c r="S2533" s="224" t="str">
        <f t="shared" si="162"/>
        <v>FuerteFuerte</v>
      </c>
      <c r="T2533" s="224">
        <f>IFERROR(VLOOKUP(S2533,'Tablas de calculos'!$AU$16:$AV$24,2,FALSE),"")</f>
        <v>1</v>
      </c>
      <c r="U2533" s="208" t="str">
        <f>IFERROR(VLOOKUP(T2533,'Tablas de calculos'!$AV$16:$AY$24,4),"")</f>
        <v>Fuerte</v>
      </c>
      <c r="V2533" s="207" t="s">
        <v>576</v>
      </c>
      <c r="W2533" s="123" t="s">
        <v>578</v>
      </c>
      <c r="X2533" s="123" t="str">
        <f t="shared" si="163"/>
        <v>FuerteNo disminuyeDirectamente</v>
      </c>
      <c r="Y2533" s="208">
        <f>IFERROR(VLOOKUP(X2533,'Tablas de calculos'!$AZ$4:$BE$11,5,FALSE),"")</f>
        <v>0</v>
      </c>
      <c r="Z2533" s="208">
        <f>IFERROR(VLOOKUP(X2533,'Tablas de calculos'!$AZ$4:$BE$11,6,FALSE),"")</f>
        <v>2</v>
      </c>
    </row>
    <row r="2534" spans="1:26" ht="60" x14ac:dyDescent="0.25">
      <c r="A2534" s="224" t="s">
        <v>1380</v>
      </c>
      <c r="B2534" s="137">
        <v>21</v>
      </c>
      <c r="C2534" s="429" t="str">
        <f>+VLOOKUP(Tabla9[[#This Row],[Cod. Riesgo]],Tabla_Riesgos[[Número]:[Tipo de Riesgo]],6,FALSE)</f>
        <v>Estratégico</v>
      </c>
      <c r="D2534" s="418" t="s">
        <v>12</v>
      </c>
      <c r="E2534" s="419" t="s">
        <v>25</v>
      </c>
      <c r="F2534" s="121"/>
      <c r="G2534" s="293" t="s">
        <v>216</v>
      </c>
      <c r="H2534" s="472" t="s">
        <v>544</v>
      </c>
      <c r="I2534" s="207" t="s">
        <v>486</v>
      </c>
      <c r="J2534" s="207" t="s">
        <v>490</v>
      </c>
      <c r="K2534" s="207" t="s">
        <v>494</v>
      </c>
      <c r="L2534" s="207" t="s">
        <v>498</v>
      </c>
      <c r="M2534" s="207" t="s">
        <v>503</v>
      </c>
      <c r="N2534" s="207" t="s">
        <v>508</v>
      </c>
      <c r="O2534" s="123" t="s">
        <v>512</v>
      </c>
      <c r="P2534" s="123">
        <f t="shared" si="160"/>
        <v>100</v>
      </c>
      <c r="Q2534" s="208" t="str">
        <f t="shared" si="161"/>
        <v>Fuerte</v>
      </c>
      <c r="R2534" s="224" t="s">
        <v>516</v>
      </c>
      <c r="S2534" s="224" t="str">
        <f t="shared" si="162"/>
        <v>FuerteFuerte</v>
      </c>
      <c r="T2534" s="224">
        <f>IFERROR(VLOOKUP(S2534,'Tablas de calculos'!$AU$16:$AV$24,2,FALSE),"")</f>
        <v>1</v>
      </c>
      <c r="U2534" s="208" t="str">
        <f>IFERROR(VLOOKUP(T2534,'Tablas de calculos'!$AV$16:$AY$24,4),"")</f>
        <v>Fuerte</v>
      </c>
      <c r="V2534" s="207" t="s">
        <v>576</v>
      </c>
      <c r="W2534" s="123" t="s">
        <v>578</v>
      </c>
      <c r="X2534" s="123" t="str">
        <f t="shared" si="163"/>
        <v>FuerteNo disminuyeDirectamente</v>
      </c>
      <c r="Y2534" s="208">
        <f>IFERROR(VLOOKUP(X2534,'Tablas de calculos'!$AZ$4:$BE$11,5,FALSE),"")</f>
        <v>0</v>
      </c>
      <c r="Z2534" s="208">
        <f>IFERROR(VLOOKUP(X2534,'Tablas de calculos'!$AZ$4:$BE$11,6,FALSE),"")</f>
        <v>2</v>
      </c>
    </row>
    <row r="2535" spans="1:26" ht="45" x14ac:dyDescent="0.25">
      <c r="A2535" s="224" t="s">
        <v>1380</v>
      </c>
      <c r="B2535" s="137">
        <v>21</v>
      </c>
      <c r="C2535" s="429" t="str">
        <f>+VLOOKUP(Tabla9[[#This Row],[Cod. Riesgo]],Tabla_Riesgos[[Número]:[Tipo de Riesgo]],6,FALSE)</f>
        <v>Estratégico</v>
      </c>
      <c r="D2535" s="416" t="s">
        <v>12</v>
      </c>
      <c r="E2535" s="417" t="s">
        <v>25</v>
      </c>
      <c r="F2535" s="121"/>
      <c r="G2535" s="293" t="s">
        <v>217</v>
      </c>
      <c r="H2535" s="472" t="s">
        <v>544</v>
      </c>
      <c r="I2535" s="207" t="s">
        <v>486</v>
      </c>
      <c r="J2535" s="207" t="s">
        <v>490</v>
      </c>
      <c r="K2535" s="207" t="s">
        <v>494</v>
      </c>
      <c r="L2535" s="207" t="s">
        <v>498</v>
      </c>
      <c r="M2535" s="207" t="s">
        <v>503</v>
      </c>
      <c r="N2535" s="207" t="s">
        <v>508</v>
      </c>
      <c r="O2535" s="123" t="s">
        <v>512</v>
      </c>
      <c r="P2535" s="123">
        <f t="shared" si="160"/>
        <v>100</v>
      </c>
      <c r="Q2535" s="208" t="str">
        <f t="shared" si="161"/>
        <v>Fuerte</v>
      </c>
      <c r="R2535" s="224" t="s">
        <v>516</v>
      </c>
      <c r="S2535" s="224" t="str">
        <f t="shared" si="162"/>
        <v>FuerteFuerte</v>
      </c>
      <c r="T2535" s="224">
        <f>IFERROR(VLOOKUP(S2535,'Tablas de calculos'!$AU$16:$AV$24,2,FALSE),"")</f>
        <v>1</v>
      </c>
      <c r="U2535" s="208" t="str">
        <f>IFERROR(VLOOKUP(T2535,'Tablas de calculos'!$AV$16:$AY$24,4),"")</f>
        <v>Fuerte</v>
      </c>
      <c r="V2535" s="207" t="s">
        <v>576</v>
      </c>
      <c r="W2535" s="123" t="s">
        <v>578</v>
      </c>
      <c r="X2535" s="123" t="str">
        <f t="shared" si="163"/>
        <v>FuerteNo disminuyeDirectamente</v>
      </c>
      <c r="Y2535" s="208">
        <f>IFERROR(VLOOKUP(X2535,'Tablas de calculos'!$AZ$4:$BE$11,5,FALSE),"")</f>
        <v>0</v>
      </c>
      <c r="Z2535" s="208">
        <f>IFERROR(VLOOKUP(X2535,'Tablas de calculos'!$AZ$4:$BE$11,6,FALSE),"")</f>
        <v>2</v>
      </c>
    </row>
    <row r="2536" spans="1:26" ht="105" x14ac:dyDescent="0.25">
      <c r="A2536" s="224" t="s">
        <v>1380</v>
      </c>
      <c r="B2536" s="137">
        <v>22</v>
      </c>
      <c r="C2536" s="429" t="str">
        <f>+VLOOKUP(Tabla9[[#This Row],[Cod. Riesgo]],Tabla_Riesgos[[Número]:[Tipo de Riesgo]],6,FALSE)</f>
        <v>Estratégico</v>
      </c>
      <c r="D2536" s="418" t="s">
        <v>26</v>
      </c>
      <c r="E2536" s="419" t="s">
        <v>27</v>
      </c>
      <c r="F2536" s="121"/>
      <c r="G2536" s="293" t="s">
        <v>222</v>
      </c>
      <c r="H2536" s="472"/>
      <c r="I2536" s="207"/>
      <c r="J2536" s="207"/>
      <c r="K2536" s="207"/>
      <c r="L2536" s="207"/>
      <c r="M2536" s="207"/>
      <c r="N2536" s="207"/>
      <c r="O2536" s="123"/>
      <c r="P2536" s="123">
        <f t="shared" si="160"/>
        <v>0</v>
      </c>
      <c r="Q2536" s="208" t="str">
        <f t="shared" si="161"/>
        <v>Debil</v>
      </c>
      <c r="R2536" s="224" t="s">
        <v>516</v>
      </c>
      <c r="S2536" s="224" t="str">
        <f t="shared" si="162"/>
        <v>DebilFuerte</v>
      </c>
      <c r="T2536" s="224">
        <f>IFERROR(VLOOKUP(S2536,'Tablas de calculos'!$AU$16:$AV$24,2,FALSE),"")</f>
        <v>7</v>
      </c>
      <c r="U2536" s="208" t="str">
        <f>IFERROR(VLOOKUP(T2536,'Tablas de calculos'!$AV$16:$AY$24,4),"")</f>
        <v>Débil</v>
      </c>
      <c r="V2536" s="207" t="s">
        <v>576</v>
      </c>
      <c r="W2536" s="123" t="s">
        <v>578</v>
      </c>
      <c r="X2536" s="123" t="str">
        <f t="shared" si="163"/>
        <v>DébilNo disminuyeDirectamente</v>
      </c>
      <c r="Y2536" s="208" t="str">
        <f>IFERROR(VLOOKUP(X2536,'Tablas de calculos'!$AZ$4:$BE$11,5,FALSE),"")</f>
        <v/>
      </c>
      <c r="Z2536" s="208" t="str">
        <f>IFERROR(VLOOKUP(X2536,'Tablas de calculos'!$AZ$4:$BE$11,6,FALSE),"")</f>
        <v/>
      </c>
    </row>
    <row r="2537" spans="1:26" ht="105" x14ac:dyDescent="0.25">
      <c r="A2537" s="224" t="s">
        <v>1380</v>
      </c>
      <c r="B2537" s="137">
        <v>22</v>
      </c>
      <c r="C2537" s="429" t="str">
        <f>+VLOOKUP(Tabla9[[#This Row],[Cod. Riesgo]],Tabla_Riesgos[[Número]:[Tipo de Riesgo]],6,FALSE)</f>
        <v>Estratégico</v>
      </c>
      <c r="D2537" s="416" t="s">
        <v>26</v>
      </c>
      <c r="E2537" s="417" t="s">
        <v>27</v>
      </c>
      <c r="F2537" s="121"/>
      <c r="G2537" s="293" t="s">
        <v>223</v>
      </c>
      <c r="H2537" s="472"/>
      <c r="I2537" s="207"/>
      <c r="J2537" s="207"/>
      <c r="K2537" s="207"/>
      <c r="L2537" s="207"/>
      <c r="M2537" s="207"/>
      <c r="N2537" s="207"/>
      <c r="O2537" s="123"/>
      <c r="P2537" s="123">
        <f t="shared" si="160"/>
        <v>0</v>
      </c>
      <c r="Q2537" s="208" t="str">
        <f t="shared" si="161"/>
        <v>Debil</v>
      </c>
      <c r="R2537" s="224" t="s">
        <v>516</v>
      </c>
      <c r="S2537" s="224" t="str">
        <f t="shared" si="162"/>
        <v>DebilFuerte</v>
      </c>
      <c r="T2537" s="224">
        <f>IFERROR(VLOOKUP(S2537,'Tablas de calculos'!$AU$16:$AV$24,2,FALSE),"")</f>
        <v>7</v>
      </c>
      <c r="U2537" s="208" t="str">
        <f>IFERROR(VLOOKUP(T2537,'Tablas de calculos'!$AV$16:$AY$24,4),"")</f>
        <v>Débil</v>
      </c>
      <c r="V2537" s="207" t="s">
        <v>576</v>
      </c>
      <c r="W2537" s="123" t="s">
        <v>578</v>
      </c>
      <c r="X2537" s="123" t="str">
        <f t="shared" si="163"/>
        <v>DébilNo disminuyeDirectamente</v>
      </c>
      <c r="Y2537" s="208" t="str">
        <f>IFERROR(VLOOKUP(X2537,'Tablas de calculos'!$AZ$4:$BE$11,5,FALSE),"")</f>
        <v/>
      </c>
      <c r="Z2537" s="208" t="str">
        <f>IFERROR(VLOOKUP(X2537,'Tablas de calculos'!$AZ$4:$BE$11,6,FALSE),"")</f>
        <v/>
      </c>
    </row>
    <row r="2538" spans="1:26" ht="60" x14ac:dyDescent="0.25">
      <c r="A2538" s="224" t="s">
        <v>1380</v>
      </c>
      <c r="B2538" s="137">
        <v>23</v>
      </c>
      <c r="C2538" s="429" t="str">
        <f>+VLOOKUP(Tabla9[[#This Row],[Cod. Riesgo]],Tabla_Riesgos[[Número]:[Tipo de Riesgo]],6,FALSE)</f>
        <v>Estratégico</v>
      </c>
      <c r="D2538" s="418" t="s">
        <v>26</v>
      </c>
      <c r="E2538" s="419" t="s">
        <v>28</v>
      </c>
      <c r="F2538" s="121"/>
      <c r="G2538" s="293" t="s">
        <v>224</v>
      </c>
      <c r="H2538" s="472"/>
      <c r="I2538" s="207"/>
      <c r="J2538" s="207"/>
      <c r="K2538" s="207"/>
      <c r="L2538" s="207"/>
      <c r="M2538" s="207"/>
      <c r="N2538" s="207"/>
      <c r="O2538" s="123"/>
      <c r="P2538" s="123">
        <f t="shared" si="160"/>
        <v>0</v>
      </c>
      <c r="Q2538" s="208" t="str">
        <f t="shared" si="161"/>
        <v>Debil</v>
      </c>
      <c r="R2538" s="224" t="s">
        <v>516</v>
      </c>
      <c r="S2538" s="224" t="str">
        <f t="shared" si="162"/>
        <v>DebilFuerte</v>
      </c>
      <c r="T2538" s="224">
        <f>IFERROR(VLOOKUP(S2538,'Tablas de calculos'!$AU$16:$AV$24,2,FALSE),"")</f>
        <v>7</v>
      </c>
      <c r="U2538" s="208" t="str">
        <f>IFERROR(VLOOKUP(T2538,'Tablas de calculos'!$AV$16:$AY$24,4),"")</f>
        <v>Débil</v>
      </c>
      <c r="V2538" s="207" t="s">
        <v>576</v>
      </c>
      <c r="W2538" s="123" t="s">
        <v>578</v>
      </c>
      <c r="X2538" s="123" t="str">
        <f t="shared" si="163"/>
        <v>DébilNo disminuyeDirectamente</v>
      </c>
      <c r="Y2538" s="208" t="str">
        <f>IFERROR(VLOOKUP(X2538,'Tablas de calculos'!$AZ$4:$BE$11,5,FALSE),"")</f>
        <v/>
      </c>
      <c r="Z2538" s="208" t="str">
        <f>IFERROR(VLOOKUP(X2538,'Tablas de calculos'!$AZ$4:$BE$11,6,FALSE),"")</f>
        <v/>
      </c>
    </row>
    <row r="2539" spans="1:26" ht="45" x14ac:dyDescent="0.25">
      <c r="A2539" s="224" t="s">
        <v>1380</v>
      </c>
      <c r="B2539" s="137">
        <v>75</v>
      </c>
      <c r="C2539" s="429" t="str">
        <f>+VLOOKUP(Tabla9[[#This Row],[Cod. Riesgo]],Tabla_Riesgos[[Número]:[Tipo de Riesgo]],6,FALSE)</f>
        <v>Seguridad de la Información</v>
      </c>
      <c r="D2539" s="416" t="s">
        <v>26</v>
      </c>
      <c r="E2539" s="417" t="s">
        <v>681</v>
      </c>
      <c r="F2539" s="121"/>
      <c r="G2539" s="293" t="s">
        <v>225</v>
      </c>
      <c r="H2539" s="472"/>
      <c r="I2539" s="207"/>
      <c r="J2539" s="207"/>
      <c r="K2539" s="207"/>
      <c r="L2539" s="207"/>
      <c r="M2539" s="207"/>
      <c r="N2539" s="207"/>
      <c r="O2539" s="123"/>
      <c r="P2539" s="123">
        <f t="shared" si="160"/>
        <v>0</v>
      </c>
      <c r="Q2539" s="208" t="str">
        <f t="shared" si="161"/>
        <v>Debil</v>
      </c>
      <c r="R2539" s="224" t="s">
        <v>516</v>
      </c>
      <c r="S2539" s="224" t="str">
        <f t="shared" si="162"/>
        <v>DebilFuerte</v>
      </c>
      <c r="T2539" s="224">
        <f>IFERROR(VLOOKUP(S2539,'Tablas de calculos'!$AU$16:$AV$24,2,FALSE),"")</f>
        <v>7</v>
      </c>
      <c r="U2539" s="208" t="str">
        <f>IFERROR(VLOOKUP(T2539,'Tablas de calculos'!$AV$16:$AY$24,4),"")</f>
        <v>Débil</v>
      </c>
      <c r="V2539" s="207" t="s">
        <v>576</v>
      </c>
      <c r="W2539" s="123" t="s">
        <v>578</v>
      </c>
      <c r="X2539" s="123" t="str">
        <f t="shared" si="163"/>
        <v>DébilNo disminuyeDirectamente</v>
      </c>
      <c r="Y2539" s="208" t="str">
        <f>IFERROR(VLOOKUP(X2539,'Tablas de calculos'!$AZ$4:$BE$11,5,FALSE),"")</f>
        <v/>
      </c>
      <c r="Z2539" s="208" t="str">
        <f>IFERROR(VLOOKUP(X2539,'Tablas de calculos'!$AZ$4:$BE$11,6,FALSE),"")</f>
        <v/>
      </c>
    </row>
    <row r="2540" spans="1:26" ht="45" x14ac:dyDescent="0.25">
      <c r="A2540" s="224" t="s">
        <v>1380</v>
      </c>
      <c r="B2540" s="137">
        <v>75</v>
      </c>
      <c r="C2540" s="429" t="str">
        <f>+VLOOKUP(Tabla9[[#This Row],[Cod. Riesgo]],Tabla_Riesgos[[Número]:[Tipo de Riesgo]],6,FALSE)</f>
        <v>Seguridad de la Información</v>
      </c>
      <c r="D2540" s="418" t="s">
        <v>26</v>
      </c>
      <c r="E2540" s="419" t="s">
        <v>681</v>
      </c>
      <c r="F2540" s="121"/>
      <c r="G2540" s="293" t="s">
        <v>226</v>
      </c>
      <c r="H2540" s="472"/>
      <c r="I2540" s="207"/>
      <c r="J2540" s="207"/>
      <c r="K2540" s="207"/>
      <c r="L2540" s="207"/>
      <c r="M2540" s="207"/>
      <c r="N2540" s="207"/>
      <c r="O2540" s="123"/>
      <c r="P2540" s="123">
        <f t="shared" si="160"/>
        <v>0</v>
      </c>
      <c r="Q2540" s="208" t="str">
        <f t="shared" si="161"/>
        <v>Debil</v>
      </c>
      <c r="R2540" s="224" t="s">
        <v>516</v>
      </c>
      <c r="S2540" s="224" t="str">
        <f t="shared" si="162"/>
        <v>DebilFuerte</v>
      </c>
      <c r="T2540" s="224">
        <f>IFERROR(VLOOKUP(S2540,'Tablas de calculos'!$AU$16:$AV$24,2,FALSE),"")</f>
        <v>7</v>
      </c>
      <c r="U2540" s="208" t="str">
        <f>IFERROR(VLOOKUP(T2540,'Tablas de calculos'!$AV$16:$AY$24,4),"")</f>
        <v>Débil</v>
      </c>
      <c r="V2540" s="207" t="s">
        <v>576</v>
      </c>
      <c r="W2540" s="123" t="s">
        <v>578</v>
      </c>
      <c r="X2540" s="123" t="str">
        <f t="shared" si="163"/>
        <v>DébilNo disminuyeDirectamente</v>
      </c>
      <c r="Y2540" s="208" t="str">
        <f>IFERROR(VLOOKUP(X2540,'Tablas de calculos'!$AZ$4:$BE$11,5,FALSE),"")</f>
        <v/>
      </c>
      <c r="Z2540" s="208" t="str">
        <f>IFERROR(VLOOKUP(X2540,'Tablas de calculos'!$AZ$4:$BE$11,6,FALSE),"")</f>
        <v/>
      </c>
    </row>
    <row r="2541" spans="1:26" ht="165" x14ac:dyDescent="0.25">
      <c r="A2541" s="224" t="s">
        <v>1380</v>
      </c>
      <c r="B2541" s="137">
        <v>24</v>
      </c>
      <c r="C2541" s="429" t="str">
        <f>+VLOOKUP(Tabla9[[#This Row],[Cod. Riesgo]],Tabla_Riesgos[[Número]:[Tipo de Riesgo]],6,FALSE)</f>
        <v>Operativo</v>
      </c>
      <c r="D2541" s="416" t="s">
        <v>29</v>
      </c>
      <c r="E2541" s="417" t="s">
        <v>30</v>
      </c>
      <c r="F2541" s="121"/>
      <c r="G2541" s="293" t="s">
        <v>227</v>
      </c>
      <c r="H2541" s="472"/>
      <c r="I2541" s="207"/>
      <c r="J2541" s="207"/>
      <c r="K2541" s="207"/>
      <c r="L2541" s="207"/>
      <c r="M2541" s="207"/>
      <c r="N2541" s="207"/>
      <c r="O2541" s="123"/>
      <c r="P2541" s="123">
        <f t="shared" si="160"/>
        <v>0</v>
      </c>
      <c r="Q2541" s="208" t="str">
        <f t="shared" si="161"/>
        <v>Debil</v>
      </c>
      <c r="R2541" s="224" t="s">
        <v>516</v>
      </c>
      <c r="S2541" s="224" t="str">
        <f t="shared" si="162"/>
        <v>DebilFuerte</v>
      </c>
      <c r="T2541" s="224">
        <f>IFERROR(VLOOKUP(S2541,'Tablas de calculos'!$AU$16:$AV$24,2,FALSE),"")</f>
        <v>7</v>
      </c>
      <c r="U2541" s="208" t="str">
        <f>IFERROR(VLOOKUP(T2541,'Tablas de calculos'!$AV$16:$AY$24,4),"")</f>
        <v>Débil</v>
      </c>
      <c r="V2541" s="207" t="s">
        <v>576</v>
      </c>
      <c r="W2541" s="123" t="s">
        <v>578</v>
      </c>
      <c r="X2541" s="123" t="str">
        <f t="shared" si="163"/>
        <v>DébilNo disminuyeDirectamente</v>
      </c>
      <c r="Y2541" s="208" t="str">
        <f>IFERROR(VLOOKUP(X2541,'Tablas de calculos'!$AZ$4:$BE$11,5,FALSE),"")</f>
        <v/>
      </c>
      <c r="Z2541" s="208" t="str">
        <f>IFERROR(VLOOKUP(X2541,'Tablas de calculos'!$AZ$4:$BE$11,6,FALSE),"")</f>
        <v/>
      </c>
    </row>
    <row r="2542" spans="1:26" ht="60" x14ac:dyDescent="0.25">
      <c r="A2542" s="224" t="s">
        <v>1380</v>
      </c>
      <c r="B2542" s="137">
        <v>24</v>
      </c>
      <c r="C2542" s="429" t="str">
        <f>+VLOOKUP(Tabla9[[#This Row],[Cod. Riesgo]],Tabla_Riesgos[[Número]:[Tipo de Riesgo]],6,FALSE)</f>
        <v>Operativo</v>
      </c>
      <c r="D2542" s="418" t="s">
        <v>29</v>
      </c>
      <c r="E2542" s="419" t="s">
        <v>30</v>
      </c>
      <c r="F2542" s="121"/>
      <c r="G2542" s="293" t="s">
        <v>228</v>
      </c>
      <c r="H2542" s="472"/>
      <c r="I2542" s="207"/>
      <c r="J2542" s="207"/>
      <c r="K2542" s="207"/>
      <c r="L2542" s="207"/>
      <c r="M2542" s="207"/>
      <c r="N2542" s="207"/>
      <c r="O2542" s="123"/>
      <c r="P2542" s="123">
        <f t="shared" si="160"/>
        <v>0</v>
      </c>
      <c r="Q2542" s="208" t="str">
        <f t="shared" si="161"/>
        <v>Debil</v>
      </c>
      <c r="R2542" s="224" t="s">
        <v>516</v>
      </c>
      <c r="S2542" s="224" t="str">
        <f t="shared" si="162"/>
        <v>DebilFuerte</v>
      </c>
      <c r="T2542" s="224">
        <f>IFERROR(VLOOKUP(S2542,'Tablas de calculos'!$AU$16:$AV$24,2,FALSE),"")</f>
        <v>7</v>
      </c>
      <c r="U2542" s="208" t="str">
        <f>IFERROR(VLOOKUP(T2542,'Tablas de calculos'!$AV$16:$AY$24,4),"")</f>
        <v>Débil</v>
      </c>
      <c r="V2542" s="207" t="s">
        <v>576</v>
      </c>
      <c r="W2542" s="123" t="s">
        <v>578</v>
      </c>
      <c r="X2542" s="123" t="str">
        <f t="shared" si="163"/>
        <v>DébilNo disminuyeDirectamente</v>
      </c>
      <c r="Y2542" s="208" t="str">
        <f>IFERROR(VLOOKUP(X2542,'Tablas de calculos'!$AZ$4:$BE$11,5,FALSE),"")</f>
        <v/>
      </c>
      <c r="Z2542" s="208" t="str">
        <f>IFERROR(VLOOKUP(X2542,'Tablas de calculos'!$AZ$4:$BE$11,6,FALSE),"")</f>
        <v/>
      </c>
    </row>
    <row r="2543" spans="1:26" ht="30" x14ac:dyDescent="0.25">
      <c r="A2543" s="224" t="s">
        <v>1380</v>
      </c>
      <c r="B2543" s="137">
        <v>25</v>
      </c>
      <c r="C2543" s="429" t="str">
        <f>+VLOOKUP(Tabla9[[#This Row],[Cod. Riesgo]],Tabla_Riesgos[[Número]:[Tipo de Riesgo]],6,FALSE)</f>
        <v>Operativo</v>
      </c>
      <c r="D2543" s="416" t="s">
        <v>12</v>
      </c>
      <c r="E2543" s="417" t="s">
        <v>31</v>
      </c>
      <c r="F2543" s="121"/>
      <c r="G2543" s="293" t="s">
        <v>229</v>
      </c>
      <c r="H2543" s="472" t="s">
        <v>544</v>
      </c>
      <c r="I2543" s="207" t="s">
        <v>486</v>
      </c>
      <c r="J2543" s="207" t="s">
        <v>490</v>
      </c>
      <c r="K2543" s="207" t="s">
        <v>494</v>
      </c>
      <c r="L2543" s="207" t="s">
        <v>498</v>
      </c>
      <c r="M2543" s="207" t="s">
        <v>503</v>
      </c>
      <c r="N2543" s="207" t="s">
        <v>508</v>
      </c>
      <c r="O2543" s="123" t="s">
        <v>512</v>
      </c>
      <c r="P2543" s="123">
        <f t="shared" si="160"/>
        <v>100</v>
      </c>
      <c r="Q2543" s="208" t="str">
        <f t="shared" si="161"/>
        <v>Fuerte</v>
      </c>
      <c r="R2543" s="224" t="s">
        <v>516</v>
      </c>
      <c r="S2543" s="224" t="str">
        <f t="shared" si="162"/>
        <v>FuerteFuerte</v>
      </c>
      <c r="T2543" s="224">
        <f>IFERROR(VLOOKUP(S2543,'Tablas de calculos'!$AU$16:$AV$24,2,FALSE),"")</f>
        <v>1</v>
      </c>
      <c r="U2543" s="208" t="str">
        <f>IFERROR(VLOOKUP(T2543,'Tablas de calculos'!$AV$16:$AY$24,4),"")</f>
        <v>Fuerte</v>
      </c>
      <c r="V2543" s="207" t="s">
        <v>576</v>
      </c>
      <c r="W2543" s="123" t="s">
        <v>578</v>
      </c>
      <c r="X2543" s="123" t="str">
        <f t="shared" si="163"/>
        <v>FuerteNo disminuyeDirectamente</v>
      </c>
      <c r="Y2543" s="208">
        <f>IFERROR(VLOOKUP(X2543,'Tablas de calculos'!$AZ$4:$BE$11,5,FALSE),"")</f>
        <v>0</v>
      </c>
      <c r="Z2543" s="208">
        <f>IFERROR(VLOOKUP(X2543,'Tablas de calculos'!$AZ$4:$BE$11,6,FALSE),"")</f>
        <v>2</v>
      </c>
    </row>
    <row r="2544" spans="1:26" ht="30" x14ac:dyDescent="0.25">
      <c r="A2544" s="224" t="s">
        <v>1380</v>
      </c>
      <c r="B2544" s="137">
        <v>25</v>
      </c>
      <c r="C2544" s="429" t="str">
        <f>+VLOOKUP(Tabla9[[#This Row],[Cod. Riesgo]],Tabla_Riesgos[[Número]:[Tipo de Riesgo]],6,FALSE)</f>
        <v>Operativo</v>
      </c>
      <c r="D2544" s="418" t="s">
        <v>12</v>
      </c>
      <c r="E2544" s="419" t="s">
        <v>31</v>
      </c>
      <c r="F2544" s="121"/>
      <c r="G2544" s="293" t="s">
        <v>230</v>
      </c>
      <c r="H2544" s="472" t="s">
        <v>544</v>
      </c>
      <c r="I2544" s="207" t="s">
        <v>486</v>
      </c>
      <c r="J2544" s="207" t="s">
        <v>490</v>
      </c>
      <c r="K2544" s="207" t="s">
        <v>494</v>
      </c>
      <c r="L2544" s="207" t="s">
        <v>498</v>
      </c>
      <c r="M2544" s="207" t="s">
        <v>503</v>
      </c>
      <c r="N2544" s="207" t="s">
        <v>508</v>
      </c>
      <c r="O2544" s="123" t="s">
        <v>512</v>
      </c>
      <c r="P2544" s="123">
        <f t="shared" si="160"/>
        <v>100</v>
      </c>
      <c r="Q2544" s="208" t="str">
        <f t="shared" si="161"/>
        <v>Fuerte</v>
      </c>
      <c r="R2544" s="224" t="s">
        <v>516</v>
      </c>
      <c r="S2544" s="224" t="str">
        <f t="shared" si="162"/>
        <v>FuerteFuerte</v>
      </c>
      <c r="T2544" s="224">
        <f>IFERROR(VLOOKUP(S2544,'Tablas de calculos'!$AU$16:$AV$24,2,FALSE),"")</f>
        <v>1</v>
      </c>
      <c r="U2544" s="208" t="str">
        <f>IFERROR(VLOOKUP(T2544,'Tablas de calculos'!$AV$16:$AY$24,4),"")</f>
        <v>Fuerte</v>
      </c>
      <c r="V2544" s="207" t="s">
        <v>576</v>
      </c>
      <c r="W2544" s="123" t="s">
        <v>578</v>
      </c>
      <c r="X2544" s="123" t="str">
        <f t="shared" si="163"/>
        <v>FuerteNo disminuyeDirectamente</v>
      </c>
      <c r="Y2544" s="208">
        <f>IFERROR(VLOOKUP(X2544,'Tablas de calculos'!$AZ$4:$BE$11,5,FALSE),"")</f>
        <v>0</v>
      </c>
      <c r="Z2544" s="208">
        <f>IFERROR(VLOOKUP(X2544,'Tablas de calculos'!$AZ$4:$BE$11,6,FALSE),"")</f>
        <v>2</v>
      </c>
    </row>
    <row r="2545" spans="1:26" ht="45" x14ac:dyDescent="0.25">
      <c r="A2545" s="224" t="s">
        <v>1380</v>
      </c>
      <c r="B2545" s="137">
        <v>25</v>
      </c>
      <c r="C2545" s="429" t="str">
        <f>+VLOOKUP(Tabla9[[#This Row],[Cod. Riesgo]],Tabla_Riesgos[[Número]:[Tipo de Riesgo]],6,FALSE)</f>
        <v>Operativo</v>
      </c>
      <c r="D2545" s="416" t="s">
        <v>12</v>
      </c>
      <c r="E2545" s="417" t="s">
        <v>31</v>
      </c>
      <c r="F2545" s="121"/>
      <c r="G2545" s="293" t="s">
        <v>231</v>
      </c>
      <c r="H2545" s="472" t="s">
        <v>544</v>
      </c>
      <c r="I2545" s="207" t="s">
        <v>486</v>
      </c>
      <c r="J2545" s="207" t="s">
        <v>490</v>
      </c>
      <c r="K2545" s="207" t="s">
        <v>494</v>
      </c>
      <c r="L2545" s="207" t="s">
        <v>498</v>
      </c>
      <c r="M2545" s="207" t="s">
        <v>503</v>
      </c>
      <c r="N2545" s="207" t="s">
        <v>508</v>
      </c>
      <c r="O2545" s="123" t="s">
        <v>512</v>
      </c>
      <c r="P2545" s="123">
        <f t="shared" si="160"/>
        <v>100</v>
      </c>
      <c r="Q2545" s="208" t="str">
        <f t="shared" si="161"/>
        <v>Fuerte</v>
      </c>
      <c r="R2545" s="224" t="s">
        <v>516</v>
      </c>
      <c r="S2545" s="224" t="str">
        <f t="shared" si="162"/>
        <v>FuerteFuerte</v>
      </c>
      <c r="T2545" s="224">
        <f>IFERROR(VLOOKUP(S2545,'Tablas de calculos'!$AU$16:$AV$24,2,FALSE),"")</f>
        <v>1</v>
      </c>
      <c r="U2545" s="208" t="str">
        <f>IFERROR(VLOOKUP(T2545,'Tablas de calculos'!$AV$16:$AY$24,4),"")</f>
        <v>Fuerte</v>
      </c>
      <c r="V2545" s="207" t="s">
        <v>576</v>
      </c>
      <c r="W2545" s="123" t="s">
        <v>578</v>
      </c>
      <c r="X2545" s="123" t="str">
        <f t="shared" si="163"/>
        <v>FuerteNo disminuyeDirectamente</v>
      </c>
      <c r="Y2545" s="208">
        <f>IFERROR(VLOOKUP(X2545,'Tablas de calculos'!$AZ$4:$BE$11,5,FALSE),"")</f>
        <v>0</v>
      </c>
      <c r="Z2545" s="208">
        <f>IFERROR(VLOOKUP(X2545,'Tablas de calculos'!$AZ$4:$BE$11,6,FALSE),"")</f>
        <v>2</v>
      </c>
    </row>
    <row r="2546" spans="1:26" ht="45" x14ac:dyDescent="0.25">
      <c r="A2546" s="224" t="s">
        <v>1380</v>
      </c>
      <c r="B2546" s="137">
        <v>26</v>
      </c>
      <c r="C2546" s="429" t="str">
        <f>+VLOOKUP(Tabla9[[#This Row],[Cod. Riesgo]],Tabla_Riesgos[[Número]:[Tipo de Riesgo]],6,FALSE)</f>
        <v>Operativo</v>
      </c>
      <c r="D2546" s="418" t="s">
        <v>12</v>
      </c>
      <c r="E2546" s="419" t="s">
        <v>32</v>
      </c>
      <c r="F2546" s="121"/>
      <c r="G2546" s="293" t="s">
        <v>231</v>
      </c>
      <c r="H2546" s="472" t="s">
        <v>544</v>
      </c>
      <c r="I2546" s="207" t="s">
        <v>486</v>
      </c>
      <c r="J2546" s="207" t="s">
        <v>490</v>
      </c>
      <c r="K2546" s="207" t="s">
        <v>494</v>
      </c>
      <c r="L2546" s="207" t="s">
        <v>498</v>
      </c>
      <c r="M2546" s="207" t="s">
        <v>503</v>
      </c>
      <c r="N2546" s="207" t="s">
        <v>508</v>
      </c>
      <c r="O2546" s="123" t="s">
        <v>512</v>
      </c>
      <c r="P2546" s="123">
        <f t="shared" si="160"/>
        <v>100</v>
      </c>
      <c r="Q2546" s="208" t="str">
        <f t="shared" si="161"/>
        <v>Fuerte</v>
      </c>
      <c r="R2546" s="224" t="s">
        <v>516</v>
      </c>
      <c r="S2546" s="224" t="str">
        <f t="shared" si="162"/>
        <v>FuerteFuerte</v>
      </c>
      <c r="T2546" s="224">
        <f>IFERROR(VLOOKUP(S2546,'Tablas de calculos'!$AU$16:$AV$24,2,FALSE),"")</f>
        <v>1</v>
      </c>
      <c r="U2546" s="208" t="str">
        <f>IFERROR(VLOOKUP(T2546,'Tablas de calculos'!$AV$16:$AY$24,4),"")</f>
        <v>Fuerte</v>
      </c>
      <c r="V2546" s="207" t="s">
        <v>576</v>
      </c>
      <c r="W2546" s="123" t="s">
        <v>578</v>
      </c>
      <c r="X2546" s="123" t="str">
        <f t="shared" si="163"/>
        <v>FuerteNo disminuyeDirectamente</v>
      </c>
      <c r="Y2546" s="208">
        <f>IFERROR(VLOOKUP(X2546,'Tablas de calculos'!$AZ$4:$BE$11,5,FALSE),"")</f>
        <v>0</v>
      </c>
      <c r="Z2546" s="208">
        <f>IFERROR(VLOOKUP(X2546,'Tablas de calculos'!$AZ$4:$BE$11,6,FALSE),"")</f>
        <v>2</v>
      </c>
    </row>
    <row r="2547" spans="1:26" ht="60" x14ac:dyDescent="0.25">
      <c r="A2547" s="224" t="s">
        <v>1380</v>
      </c>
      <c r="B2547" s="137">
        <v>26</v>
      </c>
      <c r="C2547" s="429" t="str">
        <f>+VLOOKUP(Tabla9[[#This Row],[Cod. Riesgo]],Tabla_Riesgos[[Número]:[Tipo de Riesgo]],6,FALSE)</f>
        <v>Operativo</v>
      </c>
      <c r="D2547" s="416" t="s">
        <v>12</v>
      </c>
      <c r="E2547" s="417" t="s">
        <v>32</v>
      </c>
      <c r="F2547" s="121"/>
      <c r="G2547" s="293" t="s">
        <v>232</v>
      </c>
      <c r="H2547" s="472" t="s">
        <v>544</v>
      </c>
      <c r="I2547" s="207" t="s">
        <v>486</v>
      </c>
      <c r="J2547" s="207" t="s">
        <v>490</v>
      </c>
      <c r="K2547" s="207" t="s">
        <v>494</v>
      </c>
      <c r="L2547" s="207" t="s">
        <v>498</v>
      </c>
      <c r="M2547" s="207" t="s">
        <v>503</v>
      </c>
      <c r="N2547" s="207" t="s">
        <v>508</v>
      </c>
      <c r="O2547" s="123" t="s">
        <v>512</v>
      </c>
      <c r="P2547" s="123">
        <f t="shared" si="160"/>
        <v>100</v>
      </c>
      <c r="Q2547" s="208" t="str">
        <f t="shared" si="161"/>
        <v>Fuerte</v>
      </c>
      <c r="R2547" s="224" t="s">
        <v>516</v>
      </c>
      <c r="S2547" s="224" t="str">
        <f t="shared" si="162"/>
        <v>FuerteFuerte</v>
      </c>
      <c r="T2547" s="224">
        <f>IFERROR(VLOOKUP(S2547,'Tablas de calculos'!$AU$16:$AV$24,2,FALSE),"")</f>
        <v>1</v>
      </c>
      <c r="U2547" s="208" t="str">
        <f>IFERROR(VLOOKUP(T2547,'Tablas de calculos'!$AV$16:$AY$24,4),"")</f>
        <v>Fuerte</v>
      </c>
      <c r="V2547" s="207" t="s">
        <v>576</v>
      </c>
      <c r="W2547" s="123" t="s">
        <v>578</v>
      </c>
      <c r="X2547" s="123" t="str">
        <f t="shared" si="163"/>
        <v>FuerteNo disminuyeDirectamente</v>
      </c>
      <c r="Y2547" s="208">
        <f>IFERROR(VLOOKUP(X2547,'Tablas de calculos'!$AZ$4:$BE$11,5,FALSE),"")</f>
        <v>0</v>
      </c>
      <c r="Z2547" s="208">
        <f>IFERROR(VLOOKUP(X2547,'Tablas de calculos'!$AZ$4:$BE$11,6,FALSE),"")</f>
        <v>2</v>
      </c>
    </row>
    <row r="2548" spans="1:26" ht="75" x14ac:dyDescent="0.25">
      <c r="A2548" s="224" t="s">
        <v>1380</v>
      </c>
      <c r="B2548" s="137">
        <v>28</v>
      </c>
      <c r="C2548" s="429" t="str">
        <f>+VLOOKUP(Tabla9[[#This Row],[Cod. Riesgo]],Tabla_Riesgos[[Número]:[Tipo de Riesgo]],6,FALSE)</f>
        <v>Estratégico</v>
      </c>
      <c r="D2548" s="418" t="s">
        <v>26</v>
      </c>
      <c r="E2548" s="419" t="s">
        <v>1155</v>
      </c>
      <c r="F2548" s="121"/>
      <c r="G2548" s="293" t="s">
        <v>233</v>
      </c>
      <c r="H2548" s="472"/>
      <c r="I2548" s="207"/>
      <c r="J2548" s="207"/>
      <c r="K2548" s="207"/>
      <c r="L2548" s="207"/>
      <c r="M2548" s="207"/>
      <c r="N2548" s="207"/>
      <c r="O2548" s="123"/>
      <c r="P2548" s="123">
        <f t="shared" si="160"/>
        <v>0</v>
      </c>
      <c r="Q2548" s="208" t="str">
        <f t="shared" si="161"/>
        <v>Debil</v>
      </c>
      <c r="R2548" s="224" t="s">
        <v>516</v>
      </c>
      <c r="S2548" s="224" t="str">
        <f t="shared" si="162"/>
        <v>DebilFuerte</v>
      </c>
      <c r="T2548" s="224">
        <f>IFERROR(VLOOKUP(S2548,'Tablas de calculos'!$AU$16:$AV$24,2,FALSE),"")</f>
        <v>7</v>
      </c>
      <c r="U2548" s="208" t="str">
        <f>IFERROR(VLOOKUP(T2548,'Tablas de calculos'!$AV$16:$AY$24,4),"")</f>
        <v>Débil</v>
      </c>
      <c r="V2548" s="207" t="s">
        <v>576</v>
      </c>
      <c r="W2548" s="123" t="s">
        <v>578</v>
      </c>
      <c r="X2548" s="123" t="str">
        <f t="shared" si="163"/>
        <v>DébilNo disminuyeDirectamente</v>
      </c>
      <c r="Y2548" s="208" t="str">
        <f>IFERROR(VLOOKUP(X2548,'Tablas de calculos'!$AZ$4:$BE$11,5,FALSE),"")</f>
        <v/>
      </c>
      <c r="Z2548" s="208" t="str">
        <f>IFERROR(VLOOKUP(X2548,'Tablas de calculos'!$AZ$4:$BE$11,6,FALSE),"")</f>
        <v/>
      </c>
    </row>
    <row r="2549" spans="1:26" ht="75" x14ac:dyDescent="0.25">
      <c r="A2549" s="224" t="s">
        <v>1380</v>
      </c>
      <c r="B2549" s="137">
        <v>28</v>
      </c>
      <c r="C2549" s="429" t="str">
        <f>+VLOOKUP(Tabla9[[#This Row],[Cod. Riesgo]],Tabla_Riesgos[[Número]:[Tipo de Riesgo]],6,FALSE)</f>
        <v>Estratégico</v>
      </c>
      <c r="D2549" s="416" t="s">
        <v>26</v>
      </c>
      <c r="E2549" s="417" t="s">
        <v>1155</v>
      </c>
      <c r="F2549" s="121"/>
      <c r="G2549" s="293" t="s">
        <v>234</v>
      </c>
      <c r="H2549" s="472"/>
      <c r="I2549" s="207"/>
      <c r="J2549" s="207"/>
      <c r="K2549" s="207"/>
      <c r="L2549" s="207"/>
      <c r="M2549" s="207"/>
      <c r="N2549" s="207"/>
      <c r="O2549" s="123"/>
      <c r="P2549" s="123">
        <f t="shared" si="160"/>
        <v>0</v>
      </c>
      <c r="Q2549" s="208" t="str">
        <f t="shared" si="161"/>
        <v>Debil</v>
      </c>
      <c r="R2549" s="224" t="s">
        <v>516</v>
      </c>
      <c r="S2549" s="224" t="str">
        <f t="shared" si="162"/>
        <v>DebilFuerte</v>
      </c>
      <c r="T2549" s="224">
        <f>IFERROR(VLOOKUP(S2549,'Tablas de calculos'!$AU$16:$AV$24,2,FALSE),"")</f>
        <v>7</v>
      </c>
      <c r="U2549" s="208" t="str">
        <f>IFERROR(VLOOKUP(T2549,'Tablas de calculos'!$AV$16:$AY$24,4),"")</f>
        <v>Débil</v>
      </c>
      <c r="V2549" s="207" t="s">
        <v>576</v>
      </c>
      <c r="W2549" s="123" t="s">
        <v>578</v>
      </c>
      <c r="X2549" s="123" t="str">
        <f t="shared" si="163"/>
        <v>DébilNo disminuyeDirectamente</v>
      </c>
      <c r="Y2549" s="208" t="str">
        <f>IFERROR(VLOOKUP(X2549,'Tablas de calculos'!$AZ$4:$BE$11,5,FALSE),"")</f>
        <v/>
      </c>
      <c r="Z2549" s="208" t="str">
        <f>IFERROR(VLOOKUP(X2549,'Tablas de calculos'!$AZ$4:$BE$11,6,FALSE),"")</f>
        <v/>
      </c>
    </row>
    <row r="2550" spans="1:26" ht="75" x14ac:dyDescent="0.25">
      <c r="A2550" s="224" t="s">
        <v>1380</v>
      </c>
      <c r="B2550" s="137">
        <v>28</v>
      </c>
      <c r="C2550" s="429" t="str">
        <f>+VLOOKUP(Tabla9[[#This Row],[Cod. Riesgo]],Tabla_Riesgos[[Número]:[Tipo de Riesgo]],6,FALSE)</f>
        <v>Estratégico</v>
      </c>
      <c r="D2550" s="418" t="s">
        <v>26</v>
      </c>
      <c r="E2550" s="419" t="s">
        <v>1155</v>
      </c>
      <c r="F2550" s="121"/>
      <c r="G2550" s="293" t="s">
        <v>235</v>
      </c>
      <c r="H2550" s="472"/>
      <c r="I2550" s="207"/>
      <c r="J2550" s="207"/>
      <c r="K2550" s="207"/>
      <c r="L2550" s="207"/>
      <c r="M2550" s="207"/>
      <c r="N2550" s="207"/>
      <c r="O2550" s="123"/>
      <c r="P2550" s="123">
        <f t="shared" si="160"/>
        <v>0</v>
      </c>
      <c r="Q2550" s="208" t="str">
        <f t="shared" si="161"/>
        <v>Debil</v>
      </c>
      <c r="R2550" s="224" t="s">
        <v>516</v>
      </c>
      <c r="S2550" s="224" t="str">
        <f t="shared" si="162"/>
        <v>DebilFuerte</v>
      </c>
      <c r="T2550" s="224">
        <f>IFERROR(VLOOKUP(S2550,'Tablas de calculos'!$AU$16:$AV$24,2,FALSE),"")</f>
        <v>7</v>
      </c>
      <c r="U2550" s="208" t="str">
        <f>IFERROR(VLOOKUP(T2550,'Tablas de calculos'!$AV$16:$AY$24,4),"")</f>
        <v>Débil</v>
      </c>
      <c r="V2550" s="207" t="s">
        <v>576</v>
      </c>
      <c r="W2550" s="123" t="s">
        <v>578</v>
      </c>
      <c r="X2550" s="123" t="str">
        <f t="shared" si="163"/>
        <v>DébilNo disminuyeDirectamente</v>
      </c>
      <c r="Y2550" s="208" t="str">
        <f>IFERROR(VLOOKUP(X2550,'Tablas de calculos'!$AZ$4:$BE$11,5,FALSE),"")</f>
        <v/>
      </c>
      <c r="Z2550" s="208" t="str">
        <f>IFERROR(VLOOKUP(X2550,'Tablas de calculos'!$AZ$4:$BE$11,6,FALSE),"")</f>
        <v/>
      </c>
    </row>
    <row r="2551" spans="1:26" ht="75" x14ac:dyDescent="0.25">
      <c r="A2551" s="224" t="s">
        <v>1380</v>
      </c>
      <c r="B2551" s="137">
        <v>28</v>
      </c>
      <c r="C2551" s="429" t="str">
        <f>+VLOOKUP(Tabla9[[#This Row],[Cod. Riesgo]],Tabla_Riesgos[[Número]:[Tipo de Riesgo]],6,FALSE)</f>
        <v>Estratégico</v>
      </c>
      <c r="D2551" s="416" t="s">
        <v>26</v>
      </c>
      <c r="E2551" s="417" t="s">
        <v>1155</v>
      </c>
      <c r="F2551" s="121"/>
      <c r="G2551" s="293" t="s">
        <v>236</v>
      </c>
      <c r="H2551" s="472"/>
      <c r="I2551" s="207"/>
      <c r="J2551" s="207"/>
      <c r="K2551" s="207"/>
      <c r="L2551" s="207"/>
      <c r="M2551" s="207"/>
      <c r="N2551" s="207"/>
      <c r="O2551" s="123"/>
      <c r="P2551" s="123">
        <f t="shared" si="160"/>
        <v>0</v>
      </c>
      <c r="Q2551" s="208" t="str">
        <f t="shared" si="161"/>
        <v>Debil</v>
      </c>
      <c r="R2551" s="224" t="s">
        <v>516</v>
      </c>
      <c r="S2551" s="224" t="str">
        <f t="shared" si="162"/>
        <v>DebilFuerte</v>
      </c>
      <c r="T2551" s="224">
        <f>IFERROR(VLOOKUP(S2551,'Tablas de calculos'!$AU$16:$AV$24,2,FALSE),"")</f>
        <v>7</v>
      </c>
      <c r="U2551" s="208" t="str">
        <f>IFERROR(VLOOKUP(T2551,'Tablas de calculos'!$AV$16:$AY$24,4),"")</f>
        <v>Débil</v>
      </c>
      <c r="V2551" s="207" t="s">
        <v>576</v>
      </c>
      <c r="W2551" s="123" t="s">
        <v>578</v>
      </c>
      <c r="X2551" s="123" t="str">
        <f t="shared" si="163"/>
        <v>DébilNo disminuyeDirectamente</v>
      </c>
      <c r="Y2551" s="208" t="str">
        <f>IFERROR(VLOOKUP(X2551,'Tablas de calculos'!$AZ$4:$BE$11,5,FALSE),"")</f>
        <v/>
      </c>
      <c r="Z2551" s="208" t="str">
        <f>IFERROR(VLOOKUP(X2551,'Tablas de calculos'!$AZ$4:$BE$11,6,FALSE),"")</f>
        <v/>
      </c>
    </row>
    <row r="2552" spans="1:26" ht="60" x14ac:dyDescent="0.25">
      <c r="A2552" s="224" t="s">
        <v>1380</v>
      </c>
      <c r="B2552" s="137">
        <v>30</v>
      </c>
      <c r="C2552" s="429" t="str">
        <f>+VLOOKUP(Tabla9[[#This Row],[Cod. Riesgo]],Tabla_Riesgos[[Número]:[Tipo de Riesgo]],6,FALSE)</f>
        <v>Operativo</v>
      </c>
      <c r="D2552" s="418" t="s">
        <v>35</v>
      </c>
      <c r="E2552" s="419" t="s">
        <v>36</v>
      </c>
      <c r="F2552" s="121"/>
      <c r="G2552" s="293" t="s">
        <v>237</v>
      </c>
      <c r="H2552" s="472"/>
      <c r="I2552" s="207"/>
      <c r="J2552" s="207"/>
      <c r="K2552" s="207"/>
      <c r="L2552" s="207"/>
      <c r="M2552" s="207"/>
      <c r="N2552" s="207"/>
      <c r="O2552" s="123"/>
      <c r="P2552" s="123">
        <f t="shared" si="160"/>
        <v>0</v>
      </c>
      <c r="Q2552" s="208" t="str">
        <f t="shared" si="161"/>
        <v>Debil</v>
      </c>
      <c r="R2552" s="224" t="s">
        <v>516</v>
      </c>
      <c r="S2552" s="224" t="str">
        <f t="shared" si="162"/>
        <v>DebilFuerte</v>
      </c>
      <c r="T2552" s="224">
        <f>IFERROR(VLOOKUP(S2552,'Tablas de calculos'!$AU$16:$AV$24,2,FALSE),"")</f>
        <v>7</v>
      </c>
      <c r="U2552" s="208" t="str">
        <f>IFERROR(VLOOKUP(T2552,'Tablas de calculos'!$AV$16:$AY$24,4),"")</f>
        <v>Débil</v>
      </c>
      <c r="V2552" s="207" t="s">
        <v>576</v>
      </c>
      <c r="W2552" s="123" t="s">
        <v>578</v>
      </c>
      <c r="X2552" s="123" t="str">
        <f t="shared" si="163"/>
        <v>DébilNo disminuyeDirectamente</v>
      </c>
      <c r="Y2552" s="208" t="str">
        <f>IFERROR(VLOOKUP(X2552,'Tablas de calculos'!$AZ$4:$BE$11,5,FALSE),"")</f>
        <v/>
      </c>
      <c r="Z2552" s="208" t="str">
        <f>IFERROR(VLOOKUP(X2552,'Tablas de calculos'!$AZ$4:$BE$11,6,FALSE),"")</f>
        <v/>
      </c>
    </row>
    <row r="2553" spans="1:26" ht="60" x14ac:dyDescent="0.25">
      <c r="A2553" s="224" t="s">
        <v>1380</v>
      </c>
      <c r="B2553" s="137">
        <v>30</v>
      </c>
      <c r="C2553" s="429" t="str">
        <f>+VLOOKUP(Tabla9[[#This Row],[Cod. Riesgo]],Tabla_Riesgos[[Número]:[Tipo de Riesgo]],6,FALSE)</f>
        <v>Operativo</v>
      </c>
      <c r="D2553" s="416" t="s">
        <v>35</v>
      </c>
      <c r="E2553" s="417" t="s">
        <v>36</v>
      </c>
      <c r="F2553" s="121"/>
      <c r="G2553" s="293" t="s">
        <v>238</v>
      </c>
      <c r="H2553" s="472"/>
      <c r="I2553" s="207"/>
      <c r="J2553" s="207"/>
      <c r="K2553" s="207"/>
      <c r="L2553" s="207"/>
      <c r="M2553" s="207"/>
      <c r="N2553" s="207"/>
      <c r="O2553" s="123"/>
      <c r="P2553" s="123">
        <f t="shared" si="160"/>
        <v>0</v>
      </c>
      <c r="Q2553" s="208" t="str">
        <f t="shared" si="161"/>
        <v>Debil</v>
      </c>
      <c r="R2553" s="224" t="s">
        <v>516</v>
      </c>
      <c r="S2553" s="224" t="str">
        <f t="shared" si="162"/>
        <v>DebilFuerte</v>
      </c>
      <c r="T2553" s="224">
        <f>IFERROR(VLOOKUP(S2553,'Tablas de calculos'!$AU$16:$AV$24,2,FALSE),"")</f>
        <v>7</v>
      </c>
      <c r="U2553" s="208" t="str">
        <f>IFERROR(VLOOKUP(T2553,'Tablas de calculos'!$AV$16:$AY$24,4),"")</f>
        <v>Débil</v>
      </c>
      <c r="V2553" s="207" t="s">
        <v>576</v>
      </c>
      <c r="W2553" s="123" t="s">
        <v>578</v>
      </c>
      <c r="X2553" s="123" t="str">
        <f t="shared" si="163"/>
        <v>DébilNo disminuyeDirectamente</v>
      </c>
      <c r="Y2553" s="208" t="str">
        <f>IFERROR(VLOOKUP(X2553,'Tablas de calculos'!$AZ$4:$BE$11,5,FALSE),"")</f>
        <v/>
      </c>
      <c r="Z2553" s="208" t="str">
        <f>IFERROR(VLOOKUP(X2553,'Tablas de calculos'!$AZ$4:$BE$11,6,FALSE),"")</f>
        <v/>
      </c>
    </row>
    <row r="2554" spans="1:26" ht="60" x14ac:dyDescent="0.25">
      <c r="A2554" s="224" t="s">
        <v>1380</v>
      </c>
      <c r="B2554" s="137">
        <v>30</v>
      </c>
      <c r="C2554" s="429" t="str">
        <f>+VLOOKUP(Tabla9[[#This Row],[Cod. Riesgo]],Tabla_Riesgos[[Número]:[Tipo de Riesgo]],6,FALSE)</f>
        <v>Operativo</v>
      </c>
      <c r="D2554" s="418" t="s">
        <v>35</v>
      </c>
      <c r="E2554" s="419" t="s">
        <v>36</v>
      </c>
      <c r="F2554" s="121"/>
      <c r="G2554" s="293" t="s">
        <v>239</v>
      </c>
      <c r="H2554" s="472"/>
      <c r="I2554" s="207"/>
      <c r="J2554" s="207"/>
      <c r="K2554" s="207"/>
      <c r="L2554" s="207"/>
      <c r="M2554" s="207"/>
      <c r="N2554" s="207"/>
      <c r="O2554" s="123"/>
      <c r="P2554" s="123">
        <f t="shared" si="160"/>
        <v>0</v>
      </c>
      <c r="Q2554" s="208" t="str">
        <f t="shared" si="161"/>
        <v>Debil</v>
      </c>
      <c r="R2554" s="224" t="s">
        <v>516</v>
      </c>
      <c r="S2554" s="224" t="str">
        <f t="shared" si="162"/>
        <v>DebilFuerte</v>
      </c>
      <c r="T2554" s="224">
        <f>IFERROR(VLOOKUP(S2554,'Tablas de calculos'!$AU$16:$AV$24,2,FALSE),"")</f>
        <v>7</v>
      </c>
      <c r="U2554" s="208" t="str">
        <f>IFERROR(VLOOKUP(T2554,'Tablas de calculos'!$AV$16:$AY$24,4),"")</f>
        <v>Débil</v>
      </c>
      <c r="V2554" s="207" t="s">
        <v>576</v>
      </c>
      <c r="W2554" s="123" t="s">
        <v>578</v>
      </c>
      <c r="X2554" s="123" t="str">
        <f t="shared" si="163"/>
        <v>DébilNo disminuyeDirectamente</v>
      </c>
      <c r="Y2554" s="208" t="str">
        <f>IFERROR(VLOOKUP(X2554,'Tablas de calculos'!$AZ$4:$BE$11,5,FALSE),"")</f>
        <v/>
      </c>
      <c r="Z2554" s="208" t="str">
        <f>IFERROR(VLOOKUP(X2554,'Tablas de calculos'!$AZ$4:$BE$11,6,FALSE),"")</f>
        <v/>
      </c>
    </row>
    <row r="2555" spans="1:26" ht="60" x14ac:dyDescent="0.25">
      <c r="A2555" s="224" t="s">
        <v>1380</v>
      </c>
      <c r="B2555" s="137">
        <v>30</v>
      </c>
      <c r="C2555" s="429" t="str">
        <f>+VLOOKUP(Tabla9[[#This Row],[Cod. Riesgo]],Tabla_Riesgos[[Número]:[Tipo de Riesgo]],6,FALSE)</f>
        <v>Operativo</v>
      </c>
      <c r="D2555" s="416" t="s">
        <v>35</v>
      </c>
      <c r="E2555" s="417" t="s">
        <v>36</v>
      </c>
      <c r="F2555" s="121"/>
      <c r="G2555" s="293" t="s">
        <v>240</v>
      </c>
      <c r="H2555" s="472"/>
      <c r="I2555" s="207"/>
      <c r="J2555" s="207"/>
      <c r="K2555" s="207"/>
      <c r="L2555" s="207"/>
      <c r="M2555" s="207"/>
      <c r="N2555" s="207"/>
      <c r="O2555" s="123"/>
      <c r="P2555" s="123">
        <f t="shared" si="160"/>
        <v>0</v>
      </c>
      <c r="Q2555" s="208" t="str">
        <f t="shared" si="161"/>
        <v>Debil</v>
      </c>
      <c r="R2555" s="224" t="s">
        <v>516</v>
      </c>
      <c r="S2555" s="224" t="str">
        <f t="shared" si="162"/>
        <v>DebilFuerte</v>
      </c>
      <c r="T2555" s="224">
        <f>IFERROR(VLOOKUP(S2555,'Tablas de calculos'!$AU$16:$AV$24,2,FALSE),"")</f>
        <v>7</v>
      </c>
      <c r="U2555" s="208" t="str">
        <f>IFERROR(VLOOKUP(T2555,'Tablas de calculos'!$AV$16:$AY$24,4),"")</f>
        <v>Débil</v>
      </c>
      <c r="V2555" s="207" t="s">
        <v>576</v>
      </c>
      <c r="W2555" s="123" t="s">
        <v>578</v>
      </c>
      <c r="X2555" s="123" t="str">
        <f t="shared" si="163"/>
        <v>DébilNo disminuyeDirectamente</v>
      </c>
      <c r="Y2555" s="208" t="str">
        <f>IFERROR(VLOOKUP(X2555,'Tablas de calculos'!$AZ$4:$BE$11,5,FALSE),"")</f>
        <v/>
      </c>
      <c r="Z2555" s="208" t="str">
        <f>IFERROR(VLOOKUP(X2555,'Tablas de calculos'!$AZ$4:$BE$11,6,FALSE),"")</f>
        <v/>
      </c>
    </row>
    <row r="2556" spans="1:26" ht="75" x14ac:dyDescent="0.25">
      <c r="A2556" s="224" t="s">
        <v>1380</v>
      </c>
      <c r="B2556" s="137">
        <v>30</v>
      </c>
      <c r="C2556" s="429" t="str">
        <f>+VLOOKUP(Tabla9[[#This Row],[Cod. Riesgo]],Tabla_Riesgos[[Número]:[Tipo de Riesgo]],6,FALSE)</f>
        <v>Operativo</v>
      </c>
      <c r="D2556" s="418" t="s">
        <v>35</v>
      </c>
      <c r="E2556" s="419" t="s">
        <v>36</v>
      </c>
      <c r="F2556" s="121"/>
      <c r="G2556" s="293" t="s">
        <v>241</v>
      </c>
      <c r="H2556" s="472"/>
      <c r="I2556" s="207"/>
      <c r="J2556" s="207"/>
      <c r="K2556" s="207"/>
      <c r="L2556" s="207"/>
      <c r="M2556" s="207"/>
      <c r="N2556" s="207"/>
      <c r="O2556" s="123"/>
      <c r="P2556" s="123">
        <f t="shared" si="160"/>
        <v>0</v>
      </c>
      <c r="Q2556" s="208" t="str">
        <f t="shared" si="161"/>
        <v>Debil</v>
      </c>
      <c r="R2556" s="224" t="s">
        <v>516</v>
      </c>
      <c r="S2556" s="224" t="str">
        <f t="shared" si="162"/>
        <v>DebilFuerte</v>
      </c>
      <c r="T2556" s="224">
        <f>IFERROR(VLOOKUP(S2556,'Tablas de calculos'!$AU$16:$AV$24,2,FALSE),"")</f>
        <v>7</v>
      </c>
      <c r="U2556" s="208" t="str">
        <f>IFERROR(VLOOKUP(T2556,'Tablas de calculos'!$AV$16:$AY$24,4),"")</f>
        <v>Débil</v>
      </c>
      <c r="V2556" s="207" t="s">
        <v>576</v>
      </c>
      <c r="W2556" s="123" t="s">
        <v>578</v>
      </c>
      <c r="X2556" s="123" t="str">
        <f t="shared" si="163"/>
        <v>DébilNo disminuyeDirectamente</v>
      </c>
      <c r="Y2556" s="208" t="str">
        <f>IFERROR(VLOOKUP(X2556,'Tablas de calculos'!$AZ$4:$BE$11,5,FALSE),"")</f>
        <v/>
      </c>
      <c r="Z2556" s="208" t="str">
        <f>IFERROR(VLOOKUP(X2556,'Tablas de calculos'!$AZ$4:$BE$11,6,FALSE),"")</f>
        <v/>
      </c>
    </row>
    <row r="2557" spans="1:26" ht="60" x14ac:dyDescent="0.25">
      <c r="A2557" s="224" t="s">
        <v>1380</v>
      </c>
      <c r="B2557" s="137">
        <v>30</v>
      </c>
      <c r="C2557" s="429" t="str">
        <f>+VLOOKUP(Tabla9[[#This Row],[Cod. Riesgo]],Tabla_Riesgos[[Número]:[Tipo de Riesgo]],6,FALSE)</f>
        <v>Operativo</v>
      </c>
      <c r="D2557" s="416" t="s">
        <v>35</v>
      </c>
      <c r="E2557" s="417" t="s">
        <v>36</v>
      </c>
      <c r="F2557" s="121"/>
      <c r="G2557" s="293" t="s">
        <v>242</v>
      </c>
      <c r="H2557" s="472"/>
      <c r="I2557" s="207"/>
      <c r="J2557" s="207"/>
      <c r="K2557" s="207"/>
      <c r="L2557" s="207"/>
      <c r="M2557" s="207"/>
      <c r="N2557" s="207"/>
      <c r="O2557" s="123"/>
      <c r="P2557" s="123">
        <f t="shared" si="160"/>
        <v>0</v>
      </c>
      <c r="Q2557" s="208" t="str">
        <f t="shared" si="161"/>
        <v>Debil</v>
      </c>
      <c r="R2557" s="224" t="s">
        <v>516</v>
      </c>
      <c r="S2557" s="224" t="str">
        <f t="shared" si="162"/>
        <v>DebilFuerte</v>
      </c>
      <c r="T2557" s="224">
        <f>IFERROR(VLOOKUP(S2557,'Tablas de calculos'!$AU$16:$AV$24,2,FALSE),"")</f>
        <v>7</v>
      </c>
      <c r="U2557" s="208" t="str">
        <f>IFERROR(VLOOKUP(T2557,'Tablas de calculos'!$AV$16:$AY$24,4),"")</f>
        <v>Débil</v>
      </c>
      <c r="V2557" s="207" t="s">
        <v>576</v>
      </c>
      <c r="W2557" s="123" t="s">
        <v>578</v>
      </c>
      <c r="X2557" s="123" t="str">
        <f t="shared" si="163"/>
        <v>DébilNo disminuyeDirectamente</v>
      </c>
      <c r="Y2557" s="208" t="str">
        <f>IFERROR(VLOOKUP(X2557,'Tablas de calculos'!$AZ$4:$BE$11,5,FALSE),"")</f>
        <v/>
      </c>
      <c r="Z2557" s="208" t="str">
        <f>IFERROR(VLOOKUP(X2557,'Tablas de calculos'!$AZ$4:$BE$11,6,FALSE),"")</f>
        <v/>
      </c>
    </row>
    <row r="2558" spans="1:26" ht="60" x14ac:dyDescent="0.25">
      <c r="A2558" s="224" t="s">
        <v>1380</v>
      </c>
      <c r="B2558" s="137">
        <v>30</v>
      </c>
      <c r="C2558" s="429" t="str">
        <f>+VLOOKUP(Tabla9[[#This Row],[Cod. Riesgo]],Tabla_Riesgos[[Número]:[Tipo de Riesgo]],6,FALSE)</f>
        <v>Operativo</v>
      </c>
      <c r="D2558" s="418" t="s">
        <v>35</v>
      </c>
      <c r="E2558" s="419" t="s">
        <v>36</v>
      </c>
      <c r="F2558" s="121"/>
      <c r="G2558" s="293" t="s">
        <v>243</v>
      </c>
      <c r="H2558" s="472"/>
      <c r="I2558" s="207"/>
      <c r="J2558" s="207"/>
      <c r="K2558" s="207"/>
      <c r="L2558" s="207"/>
      <c r="M2558" s="207"/>
      <c r="N2558" s="207"/>
      <c r="O2558" s="123"/>
      <c r="P2558" s="123">
        <f t="shared" si="160"/>
        <v>0</v>
      </c>
      <c r="Q2558" s="208" t="str">
        <f t="shared" si="161"/>
        <v>Debil</v>
      </c>
      <c r="R2558" s="224" t="s">
        <v>516</v>
      </c>
      <c r="S2558" s="224" t="str">
        <f t="shared" si="162"/>
        <v>DebilFuerte</v>
      </c>
      <c r="T2558" s="224">
        <f>IFERROR(VLOOKUP(S2558,'Tablas de calculos'!$AU$16:$AV$24,2,FALSE),"")</f>
        <v>7</v>
      </c>
      <c r="U2558" s="208" t="str">
        <f>IFERROR(VLOOKUP(T2558,'Tablas de calculos'!$AV$16:$AY$24,4),"")</f>
        <v>Débil</v>
      </c>
      <c r="V2558" s="207" t="s">
        <v>576</v>
      </c>
      <c r="W2558" s="123" t="s">
        <v>578</v>
      </c>
      <c r="X2558" s="123" t="str">
        <f t="shared" si="163"/>
        <v>DébilNo disminuyeDirectamente</v>
      </c>
      <c r="Y2558" s="208" t="str">
        <f>IFERROR(VLOOKUP(X2558,'Tablas de calculos'!$AZ$4:$BE$11,5,FALSE),"")</f>
        <v/>
      </c>
      <c r="Z2558" s="208" t="str">
        <f>IFERROR(VLOOKUP(X2558,'Tablas de calculos'!$AZ$4:$BE$11,6,FALSE),"")</f>
        <v/>
      </c>
    </row>
    <row r="2559" spans="1:26" ht="60" x14ac:dyDescent="0.25">
      <c r="A2559" s="224" t="s">
        <v>1380</v>
      </c>
      <c r="B2559" s="137">
        <v>30</v>
      </c>
      <c r="C2559" s="429" t="str">
        <f>+VLOOKUP(Tabla9[[#This Row],[Cod. Riesgo]],Tabla_Riesgos[[Número]:[Tipo de Riesgo]],6,FALSE)</f>
        <v>Operativo</v>
      </c>
      <c r="D2559" s="416" t="s">
        <v>35</v>
      </c>
      <c r="E2559" s="417" t="s">
        <v>36</v>
      </c>
      <c r="F2559" s="121"/>
      <c r="G2559" s="293" t="s">
        <v>244</v>
      </c>
      <c r="H2559" s="472"/>
      <c r="I2559" s="207"/>
      <c r="J2559" s="207"/>
      <c r="K2559" s="207"/>
      <c r="L2559" s="207"/>
      <c r="M2559" s="207"/>
      <c r="N2559" s="207"/>
      <c r="O2559" s="123"/>
      <c r="P2559" s="123">
        <f t="shared" si="160"/>
        <v>0</v>
      </c>
      <c r="Q2559" s="208" t="str">
        <f t="shared" si="161"/>
        <v>Debil</v>
      </c>
      <c r="R2559" s="224" t="s">
        <v>516</v>
      </c>
      <c r="S2559" s="224" t="str">
        <f t="shared" si="162"/>
        <v>DebilFuerte</v>
      </c>
      <c r="T2559" s="224">
        <f>IFERROR(VLOOKUP(S2559,'Tablas de calculos'!$AU$16:$AV$24,2,FALSE),"")</f>
        <v>7</v>
      </c>
      <c r="U2559" s="208" t="str">
        <f>IFERROR(VLOOKUP(T2559,'Tablas de calculos'!$AV$16:$AY$24,4),"")</f>
        <v>Débil</v>
      </c>
      <c r="V2559" s="207" t="s">
        <v>576</v>
      </c>
      <c r="W2559" s="123" t="s">
        <v>578</v>
      </c>
      <c r="X2559" s="123" t="str">
        <f t="shared" si="163"/>
        <v>DébilNo disminuyeDirectamente</v>
      </c>
      <c r="Y2559" s="208" t="str">
        <f>IFERROR(VLOOKUP(X2559,'Tablas de calculos'!$AZ$4:$BE$11,5,FALSE),"")</f>
        <v/>
      </c>
      <c r="Z2559" s="208" t="str">
        <f>IFERROR(VLOOKUP(X2559,'Tablas de calculos'!$AZ$4:$BE$11,6,FALSE),"")</f>
        <v/>
      </c>
    </row>
    <row r="2560" spans="1:26" ht="75" x14ac:dyDescent="0.25">
      <c r="A2560" s="224" t="s">
        <v>1380</v>
      </c>
      <c r="B2560" s="137">
        <v>31</v>
      </c>
      <c r="C2560" s="429" t="str">
        <f>+VLOOKUP(Tabla9[[#This Row],[Cod. Riesgo]],Tabla_Riesgos[[Número]:[Tipo de Riesgo]],6,FALSE)</f>
        <v>Estratégico</v>
      </c>
      <c r="D2560" s="418" t="s">
        <v>35</v>
      </c>
      <c r="E2560" s="419" t="s">
        <v>734</v>
      </c>
      <c r="F2560" s="121"/>
      <c r="G2560" s="293" t="s">
        <v>245</v>
      </c>
      <c r="H2560" s="472"/>
      <c r="I2560" s="207"/>
      <c r="J2560" s="207"/>
      <c r="K2560" s="207"/>
      <c r="L2560" s="207"/>
      <c r="M2560" s="207"/>
      <c r="N2560" s="207"/>
      <c r="O2560" s="123"/>
      <c r="P2560" s="123">
        <f t="shared" si="160"/>
        <v>0</v>
      </c>
      <c r="Q2560" s="208" t="str">
        <f t="shared" si="161"/>
        <v>Debil</v>
      </c>
      <c r="R2560" s="224" t="s">
        <v>516</v>
      </c>
      <c r="S2560" s="224" t="str">
        <f t="shared" si="162"/>
        <v>DebilFuerte</v>
      </c>
      <c r="T2560" s="224">
        <f>IFERROR(VLOOKUP(S2560,'Tablas de calculos'!$AU$16:$AV$24,2,FALSE),"")</f>
        <v>7</v>
      </c>
      <c r="U2560" s="208" t="str">
        <f>IFERROR(VLOOKUP(T2560,'Tablas de calculos'!$AV$16:$AY$24,4),"")</f>
        <v>Débil</v>
      </c>
      <c r="V2560" s="207" t="s">
        <v>576</v>
      </c>
      <c r="W2560" s="123" t="s">
        <v>578</v>
      </c>
      <c r="X2560" s="123" t="str">
        <f t="shared" si="163"/>
        <v>DébilNo disminuyeDirectamente</v>
      </c>
      <c r="Y2560" s="208" t="str">
        <f>IFERROR(VLOOKUP(X2560,'Tablas de calculos'!$AZ$4:$BE$11,5,FALSE),"")</f>
        <v/>
      </c>
      <c r="Z2560" s="208" t="str">
        <f>IFERROR(VLOOKUP(X2560,'Tablas de calculos'!$AZ$4:$BE$11,6,FALSE),"")</f>
        <v/>
      </c>
    </row>
    <row r="2561" spans="1:26" ht="75" x14ac:dyDescent="0.25">
      <c r="A2561" s="224" t="s">
        <v>1380</v>
      </c>
      <c r="B2561" s="137">
        <v>31</v>
      </c>
      <c r="C2561" s="429" t="str">
        <f>+VLOOKUP(Tabla9[[#This Row],[Cod. Riesgo]],Tabla_Riesgos[[Número]:[Tipo de Riesgo]],6,FALSE)</f>
        <v>Estratégico</v>
      </c>
      <c r="D2561" s="416" t="s">
        <v>35</v>
      </c>
      <c r="E2561" s="417" t="s">
        <v>734</v>
      </c>
      <c r="F2561" s="121"/>
      <c r="G2561" s="293" t="s">
        <v>246</v>
      </c>
      <c r="H2561" s="472"/>
      <c r="I2561" s="207"/>
      <c r="J2561" s="207"/>
      <c r="K2561" s="207"/>
      <c r="L2561" s="207"/>
      <c r="M2561" s="207"/>
      <c r="N2561" s="207"/>
      <c r="O2561" s="123"/>
      <c r="P2561" s="123">
        <f t="shared" si="160"/>
        <v>0</v>
      </c>
      <c r="Q2561" s="208" t="str">
        <f t="shared" si="161"/>
        <v>Debil</v>
      </c>
      <c r="R2561" s="224" t="s">
        <v>516</v>
      </c>
      <c r="S2561" s="224" t="str">
        <f t="shared" si="162"/>
        <v>DebilFuerte</v>
      </c>
      <c r="T2561" s="224">
        <f>IFERROR(VLOOKUP(S2561,'Tablas de calculos'!$AU$16:$AV$24,2,FALSE),"")</f>
        <v>7</v>
      </c>
      <c r="U2561" s="208" t="str">
        <f>IFERROR(VLOOKUP(T2561,'Tablas de calculos'!$AV$16:$AY$24,4),"")</f>
        <v>Débil</v>
      </c>
      <c r="V2561" s="207" t="s">
        <v>576</v>
      </c>
      <c r="W2561" s="123" t="s">
        <v>578</v>
      </c>
      <c r="X2561" s="123" t="str">
        <f t="shared" si="163"/>
        <v>DébilNo disminuyeDirectamente</v>
      </c>
      <c r="Y2561" s="208" t="str">
        <f>IFERROR(VLOOKUP(X2561,'Tablas de calculos'!$AZ$4:$BE$11,5,FALSE),"")</f>
        <v/>
      </c>
      <c r="Z2561" s="208" t="str">
        <f>IFERROR(VLOOKUP(X2561,'Tablas de calculos'!$AZ$4:$BE$11,6,FALSE),"")</f>
        <v/>
      </c>
    </row>
    <row r="2562" spans="1:26" ht="90" x14ac:dyDescent="0.25">
      <c r="A2562" s="224" t="s">
        <v>1380</v>
      </c>
      <c r="B2562" s="137">
        <v>31</v>
      </c>
      <c r="C2562" s="429" t="str">
        <f>+VLOOKUP(Tabla9[[#This Row],[Cod. Riesgo]],Tabla_Riesgos[[Número]:[Tipo de Riesgo]],6,FALSE)</f>
        <v>Estratégico</v>
      </c>
      <c r="D2562" s="418" t="s">
        <v>35</v>
      </c>
      <c r="E2562" s="419" t="s">
        <v>734</v>
      </c>
      <c r="F2562" s="121"/>
      <c r="G2562" s="293" t="s">
        <v>247</v>
      </c>
      <c r="H2562" s="472"/>
      <c r="I2562" s="207"/>
      <c r="J2562" s="207"/>
      <c r="K2562" s="207"/>
      <c r="L2562" s="207"/>
      <c r="M2562" s="207"/>
      <c r="N2562" s="207"/>
      <c r="O2562" s="123"/>
      <c r="P2562" s="123">
        <f t="shared" si="160"/>
        <v>0</v>
      </c>
      <c r="Q2562" s="208" t="str">
        <f t="shared" si="161"/>
        <v>Debil</v>
      </c>
      <c r="R2562" s="224" t="s">
        <v>516</v>
      </c>
      <c r="S2562" s="224" t="str">
        <f t="shared" si="162"/>
        <v>DebilFuerte</v>
      </c>
      <c r="T2562" s="224">
        <f>IFERROR(VLOOKUP(S2562,'Tablas de calculos'!$AU$16:$AV$24,2,FALSE),"")</f>
        <v>7</v>
      </c>
      <c r="U2562" s="208" t="str">
        <f>IFERROR(VLOOKUP(T2562,'Tablas de calculos'!$AV$16:$AY$24,4),"")</f>
        <v>Débil</v>
      </c>
      <c r="V2562" s="207" t="s">
        <v>576</v>
      </c>
      <c r="W2562" s="123" t="s">
        <v>578</v>
      </c>
      <c r="X2562" s="123" t="str">
        <f t="shared" si="163"/>
        <v>DébilNo disminuyeDirectamente</v>
      </c>
      <c r="Y2562" s="208" t="str">
        <f>IFERROR(VLOOKUP(X2562,'Tablas de calculos'!$AZ$4:$BE$11,5,FALSE),"")</f>
        <v/>
      </c>
      <c r="Z2562" s="208" t="str">
        <f>IFERROR(VLOOKUP(X2562,'Tablas de calculos'!$AZ$4:$BE$11,6,FALSE),"")</f>
        <v/>
      </c>
    </row>
    <row r="2563" spans="1:26" ht="75" x14ac:dyDescent="0.25">
      <c r="A2563" s="224" t="s">
        <v>1380</v>
      </c>
      <c r="B2563" s="137">
        <v>31</v>
      </c>
      <c r="C2563" s="429" t="str">
        <f>+VLOOKUP(Tabla9[[#This Row],[Cod. Riesgo]],Tabla_Riesgos[[Número]:[Tipo de Riesgo]],6,FALSE)</f>
        <v>Estratégico</v>
      </c>
      <c r="D2563" s="416" t="s">
        <v>35</v>
      </c>
      <c r="E2563" s="417" t="s">
        <v>734</v>
      </c>
      <c r="F2563" s="121"/>
      <c r="G2563" s="293" t="s">
        <v>248</v>
      </c>
      <c r="H2563" s="472"/>
      <c r="I2563" s="207"/>
      <c r="J2563" s="207"/>
      <c r="K2563" s="207"/>
      <c r="L2563" s="207"/>
      <c r="M2563" s="207"/>
      <c r="N2563" s="207"/>
      <c r="O2563" s="123"/>
      <c r="P2563" s="123">
        <f t="shared" si="160"/>
        <v>0</v>
      </c>
      <c r="Q2563" s="208" t="str">
        <f t="shared" si="161"/>
        <v>Debil</v>
      </c>
      <c r="R2563" s="224" t="s">
        <v>516</v>
      </c>
      <c r="S2563" s="224" t="str">
        <f t="shared" si="162"/>
        <v>DebilFuerte</v>
      </c>
      <c r="T2563" s="224">
        <f>IFERROR(VLOOKUP(S2563,'Tablas de calculos'!$AU$16:$AV$24,2,FALSE),"")</f>
        <v>7</v>
      </c>
      <c r="U2563" s="208" t="str">
        <f>IFERROR(VLOOKUP(T2563,'Tablas de calculos'!$AV$16:$AY$24,4),"")</f>
        <v>Débil</v>
      </c>
      <c r="V2563" s="207" t="s">
        <v>576</v>
      </c>
      <c r="W2563" s="123" t="s">
        <v>578</v>
      </c>
      <c r="X2563" s="123" t="str">
        <f t="shared" si="163"/>
        <v>DébilNo disminuyeDirectamente</v>
      </c>
      <c r="Y2563" s="208" t="str">
        <f>IFERROR(VLOOKUP(X2563,'Tablas de calculos'!$AZ$4:$BE$11,5,FALSE),"")</f>
        <v/>
      </c>
      <c r="Z2563" s="208" t="str">
        <f>IFERROR(VLOOKUP(X2563,'Tablas de calculos'!$AZ$4:$BE$11,6,FALSE),"")</f>
        <v/>
      </c>
    </row>
    <row r="2564" spans="1:26" ht="75" x14ac:dyDescent="0.25">
      <c r="A2564" s="224" t="s">
        <v>1380</v>
      </c>
      <c r="B2564" s="137">
        <v>31</v>
      </c>
      <c r="C2564" s="429" t="str">
        <f>+VLOOKUP(Tabla9[[#This Row],[Cod. Riesgo]],Tabla_Riesgos[[Número]:[Tipo de Riesgo]],6,FALSE)</f>
        <v>Estratégico</v>
      </c>
      <c r="D2564" s="418" t="s">
        <v>35</v>
      </c>
      <c r="E2564" s="419" t="s">
        <v>734</v>
      </c>
      <c r="F2564" s="121"/>
      <c r="G2564" s="293" t="s">
        <v>249</v>
      </c>
      <c r="H2564" s="472"/>
      <c r="I2564" s="207"/>
      <c r="J2564" s="207"/>
      <c r="K2564" s="207"/>
      <c r="L2564" s="207"/>
      <c r="M2564" s="207"/>
      <c r="N2564" s="207"/>
      <c r="O2564" s="123"/>
      <c r="P2564" s="123">
        <f t="shared" si="160"/>
        <v>0</v>
      </c>
      <c r="Q2564" s="208" t="str">
        <f t="shared" si="161"/>
        <v>Debil</v>
      </c>
      <c r="R2564" s="224" t="s">
        <v>516</v>
      </c>
      <c r="S2564" s="224" t="str">
        <f t="shared" si="162"/>
        <v>DebilFuerte</v>
      </c>
      <c r="T2564" s="224">
        <f>IFERROR(VLOOKUP(S2564,'Tablas de calculos'!$AU$16:$AV$24,2,FALSE),"")</f>
        <v>7</v>
      </c>
      <c r="U2564" s="208" t="str">
        <f>IFERROR(VLOOKUP(T2564,'Tablas de calculos'!$AV$16:$AY$24,4),"")</f>
        <v>Débil</v>
      </c>
      <c r="V2564" s="207" t="s">
        <v>576</v>
      </c>
      <c r="W2564" s="123" t="s">
        <v>578</v>
      </c>
      <c r="X2564" s="123" t="str">
        <f t="shared" si="163"/>
        <v>DébilNo disminuyeDirectamente</v>
      </c>
      <c r="Y2564" s="208" t="str">
        <f>IFERROR(VLOOKUP(X2564,'Tablas de calculos'!$AZ$4:$BE$11,5,FALSE),"")</f>
        <v/>
      </c>
      <c r="Z2564" s="208" t="str">
        <f>IFERROR(VLOOKUP(X2564,'Tablas de calculos'!$AZ$4:$BE$11,6,FALSE),"")</f>
        <v/>
      </c>
    </row>
    <row r="2565" spans="1:26" ht="75" x14ac:dyDescent="0.25">
      <c r="A2565" s="224" t="s">
        <v>1380</v>
      </c>
      <c r="B2565" s="137">
        <v>33</v>
      </c>
      <c r="C2565" s="429" t="str">
        <f>+VLOOKUP(Tabla9[[#This Row],[Cod. Riesgo]],Tabla_Riesgos[[Número]:[Tipo de Riesgo]],6,FALSE)</f>
        <v>Estratégico</v>
      </c>
      <c r="D2565" s="416" t="s">
        <v>38</v>
      </c>
      <c r="E2565" s="417" t="s">
        <v>39</v>
      </c>
      <c r="F2565" s="121"/>
      <c r="G2565" s="293" t="s">
        <v>250</v>
      </c>
      <c r="H2565" s="472"/>
      <c r="I2565" s="207"/>
      <c r="J2565" s="207"/>
      <c r="K2565" s="207"/>
      <c r="L2565" s="207"/>
      <c r="M2565" s="207"/>
      <c r="N2565" s="207"/>
      <c r="O2565" s="123"/>
      <c r="P2565" s="123">
        <f t="shared" ref="P2565:P2628" si="164">IFERROR(IF(I2565="Asignado",15,0)+IF(J2565="Adecuado",15,0)+IF(K2565="Oportuna",15,0)+IF(L2565="Prevenir",15,0)+IF(L2565="Detectar",10,0)+IF(M2565="Confiable",15,0)+IF(N2565="Se investigan y resuelven oportunamente",15,0)+IF(O2565="Completa",10,0)+IF(O2565="Incompleta",5,0),"")</f>
        <v>0</v>
      </c>
      <c r="Q2565" s="208" t="str">
        <f t="shared" ref="Q2565:Q2628" si="165">IF(P2565&lt;86,"Debil",IF(P2565&lt;96,"Moderado","Fuerte"))</f>
        <v>Debil</v>
      </c>
      <c r="R2565" s="224" t="s">
        <v>516</v>
      </c>
      <c r="S2565" s="224" t="str">
        <f t="shared" ref="S2565:S2628" si="166">_xlfn.CONCAT(Q2565,R2565)</f>
        <v>DebilFuerte</v>
      </c>
      <c r="T2565" s="224">
        <f>IFERROR(VLOOKUP(S2565,'Tablas de calculos'!$AU$16:$AV$24,2,FALSE),"")</f>
        <v>7</v>
      </c>
      <c r="U2565" s="208" t="str">
        <f>IFERROR(VLOOKUP(T2565,'Tablas de calculos'!$AV$16:$AY$24,4),"")</f>
        <v>Débil</v>
      </c>
      <c r="V2565" s="207" t="s">
        <v>576</v>
      </c>
      <c r="W2565" s="123" t="s">
        <v>578</v>
      </c>
      <c r="X2565" s="123" t="str">
        <f t="shared" ref="X2565:X2628" si="167">CONCATENATE(U2565,V2565,W2565)</f>
        <v>DébilNo disminuyeDirectamente</v>
      </c>
      <c r="Y2565" s="208" t="str">
        <f>IFERROR(VLOOKUP(X2565,'Tablas de calculos'!$AZ$4:$BE$11,5,FALSE),"")</f>
        <v/>
      </c>
      <c r="Z2565" s="208" t="str">
        <f>IFERROR(VLOOKUP(X2565,'Tablas de calculos'!$AZ$4:$BE$11,6,FALSE),"")</f>
        <v/>
      </c>
    </row>
    <row r="2566" spans="1:26" ht="45" x14ac:dyDescent="0.25">
      <c r="A2566" s="224" t="s">
        <v>1380</v>
      </c>
      <c r="B2566" s="137">
        <v>33</v>
      </c>
      <c r="C2566" s="429" t="str">
        <f>+VLOOKUP(Tabla9[[#This Row],[Cod. Riesgo]],Tabla_Riesgos[[Número]:[Tipo de Riesgo]],6,FALSE)</f>
        <v>Estratégico</v>
      </c>
      <c r="D2566" s="418" t="s">
        <v>38</v>
      </c>
      <c r="E2566" s="419" t="s">
        <v>39</v>
      </c>
      <c r="F2566" s="121"/>
      <c r="G2566" s="293" t="s">
        <v>251</v>
      </c>
      <c r="H2566" s="472"/>
      <c r="I2566" s="207"/>
      <c r="J2566" s="207"/>
      <c r="K2566" s="207"/>
      <c r="L2566" s="207"/>
      <c r="M2566" s="207"/>
      <c r="N2566" s="207"/>
      <c r="O2566" s="123"/>
      <c r="P2566" s="123">
        <f t="shared" si="164"/>
        <v>0</v>
      </c>
      <c r="Q2566" s="208" t="str">
        <f t="shared" si="165"/>
        <v>Debil</v>
      </c>
      <c r="R2566" s="224" t="s">
        <v>516</v>
      </c>
      <c r="S2566" s="224" t="str">
        <f t="shared" si="166"/>
        <v>DebilFuerte</v>
      </c>
      <c r="T2566" s="224">
        <f>IFERROR(VLOOKUP(S2566,'Tablas de calculos'!$AU$16:$AV$24,2,FALSE),"")</f>
        <v>7</v>
      </c>
      <c r="U2566" s="208" t="str">
        <f>IFERROR(VLOOKUP(T2566,'Tablas de calculos'!$AV$16:$AY$24,4),"")</f>
        <v>Débil</v>
      </c>
      <c r="V2566" s="207" t="s">
        <v>576</v>
      </c>
      <c r="W2566" s="123" t="s">
        <v>578</v>
      </c>
      <c r="X2566" s="123" t="str">
        <f t="shared" si="167"/>
        <v>DébilNo disminuyeDirectamente</v>
      </c>
      <c r="Y2566" s="208" t="str">
        <f>IFERROR(VLOOKUP(X2566,'Tablas de calculos'!$AZ$4:$BE$11,5,FALSE),"")</f>
        <v/>
      </c>
      <c r="Z2566" s="208" t="str">
        <f>IFERROR(VLOOKUP(X2566,'Tablas de calculos'!$AZ$4:$BE$11,6,FALSE),"")</f>
        <v/>
      </c>
    </row>
    <row r="2567" spans="1:26" ht="30" x14ac:dyDescent="0.25">
      <c r="A2567" s="224" t="s">
        <v>1380</v>
      </c>
      <c r="B2567" s="137">
        <v>33</v>
      </c>
      <c r="C2567" s="429" t="str">
        <f>+VLOOKUP(Tabla9[[#This Row],[Cod. Riesgo]],Tabla_Riesgos[[Número]:[Tipo de Riesgo]],6,FALSE)</f>
        <v>Estratégico</v>
      </c>
      <c r="D2567" s="416" t="s">
        <v>38</v>
      </c>
      <c r="E2567" s="417" t="s">
        <v>39</v>
      </c>
      <c r="F2567" s="121"/>
      <c r="G2567" s="293" t="s">
        <v>252</v>
      </c>
      <c r="H2567" s="472"/>
      <c r="I2567" s="207"/>
      <c r="J2567" s="207"/>
      <c r="K2567" s="207"/>
      <c r="L2567" s="207"/>
      <c r="M2567" s="207"/>
      <c r="N2567" s="207"/>
      <c r="O2567" s="123"/>
      <c r="P2567" s="123">
        <f t="shared" si="164"/>
        <v>0</v>
      </c>
      <c r="Q2567" s="208" t="str">
        <f t="shared" si="165"/>
        <v>Debil</v>
      </c>
      <c r="R2567" s="224" t="s">
        <v>516</v>
      </c>
      <c r="S2567" s="224" t="str">
        <f t="shared" si="166"/>
        <v>DebilFuerte</v>
      </c>
      <c r="T2567" s="224">
        <f>IFERROR(VLOOKUP(S2567,'Tablas de calculos'!$AU$16:$AV$24,2,FALSE),"")</f>
        <v>7</v>
      </c>
      <c r="U2567" s="208" t="str">
        <f>IFERROR(VLOOKUP(T2567,'Tablas de calculos'!$AV$16:$AY$24,4),"")</f>
        <v>Débil</v>
      </c>
      <c r="V2567" s="207" t="s">
        <v>576</v>
      </c>
      <c r="W2567" s="123" t="s">
        <v>578</v>
      </c>
      <c r="X2567" s="123" t="str">
        <f t="shared" si="167"/>
        <v>DébilNo disminuyeDirectamente</v>
      </c>
      <c r="Y2567" s="208" t="str">
        <f>IFERROR(VLOOKUP(X2567,'Tablas de calculos'!$AZ$4:$BE$11,5,FALSE),"")</f>
        <v/>
      </c>
      <c r="Z2567" s="208" t="str">
        <f>IFERROR(VLOOKUP(X2567,'Tablas de calculos'!$AZ$4:$BE$11,6,FALSE),"")</f>
        <v/>
      </c>
    </row>
    <row r="2568" spans="1:26" ht="45" x14ac:dyDescent="0.25">
      <c r="A2568" s="224" t="s">
        <v>1380</v>
      </c>
      <c r="B2568" s="137">
        <v>33</v>
      </c>
      <c r="C2568" s="429" t="str">
        <f>+VLOOKUP(Tabla9[[#This Row],[Cod. Riesgo]],Tabla_Riesgos[[Número]:[Tipo de Riesgo]],6,FALSE)</f>
        <v>Estratégico</v>
      </c>
      <c r="D2568" s="418" t="s">
        <v>38</v>
      </c>
      <c r="E2568" s="419" t="s">
        <v>39</v>
      </c>
      <c r="F2568" s="121"/>
      <c r="G2568" s="293" t="s">
        <v>253</v>
      </c>
      <c r="H2568" s="472"/>
      <c r="I2568" s="207"/>
      <c r="J2568" s="207"/>
      <c r="K2568" s="207"/>
      <c r="L2568" s="207"/>
      <c r="M2568" s="207"/>
      <c r="N2568" s="207"/>
      <c r="O2568" s="123"/>
      <c r="P2568" s="123">
        <f t="shared" si="164"/>
        <v>0</v>
      </c>
      <c r="Q2568" s="208" t="str">
        <f t="shared" si="165"/>
        <v>Debil</v>
      </c>
      <c r="R2568" s="224" t="s">
        <v>516</v>
      </c>
      <c r="S2568" s="224" t="str">
        <f t="shared" si="166"/>
        <v>DebilFuerte</v>
      </c>
      <c r="T2568" s="224">
        <f>IFERROR(VLOOKUP(S2568,'Tablas de calculos'!$AU$16:$AV$24,2,FALSE),"")</f>
        <v>7</v>
      </c>
      <c r="U2568" s="208" t="str">
        <f>IFERROR(VLOOKUP(T2568,'Tablas de calculos'!$AV$16:$AY$24,4),"")</f>
        <v>Débil</v>
      </c>
      <c r="V2568" s="207" t="s">
        <v>576</v>
      </c>
      <c r="W2568" s="123" t="s">
        <v>578</v>
      </c>
      <c r="X2568" s="123" t="str">
        <f t="shared" si="167"/>
        <v>DébilNo disminuyeDirectamente</v>
      </c>
      <c r="Y2568" s="208" t="str">
        <f>IFERROR(VLOOKUP(X2568,'Tablas de calculos'!$AZ$4:$BE$11,5,FALSE),"")</f>
        <v/>
      </c>
      <c r="Z2568" s="208" t="str">
        <f>IFERROR(VLOOKUP(X2568,'Tablas de calculos'!$AZ$4:$BE$11,6,FALSE),"")</f>
        <v/>
      </c>
    </row>
    <row r="2569" spans="1:26" ht="45" x14ac:dyDescent="0.25">
      <c r="A2569" s="224" t="s">
        <v>1380</v>
      </c>
      <c r="B2569" s="137">
        <v>34</v>
      </c>
      <c r="C2569" s="429" t="str">
        <f>+VLOOKUP(Tabla9[[#This Row],[Cod. Riesgo]],Tabla_Riesgos[[Número]:[Tipo de Riesgo]],6,FALSE)</f>
        <v>Operativo</v>
      </c>
      <c r="D2569" s="416" t="s">
        <v>38</v>
      </c>
      <c r="E2569" s="417" t="s">
        <v>662</v>
      </c>
      <c r="F2569" s="121"/>
      <c r="G2569" s="293" t="s">
        <v>254</v>
      </c>
      <c r="H2569" s="472" t="s">
        <v>544</v>
      </c>
      <c r="I2569" s="207" t="s">
        <v>486</v>
      </c>
      <c r="J2569" s="207" t="s">
        <v>490</v>
      </c>
      <c r="K2569" s="207" t="s">
        <v>494</v>
      </c>
      <c r="L2569" s="207" t="s">
        <v>498</v>
      </c>
      <c r="M2569" s="207" t="s">
        <v>503</v>
      </c>
      <c r="N2569" s="207" t="s">
        <v>508</v>
      </c>
      <c r="O2569" s="123" t="s">
        <v>512</v>
      </c>
      <c r="P2569" s="123">
        <f t="shared" si="164"/>
        <v>100</v>
      </c>
      <c r="Q2569" s="208" t="str">
        <f t="shared" si="165"/>
        <v>Fuerte</v>
      </c>
      <c r="R2569" s="224" t="s">
        <v>516</v>
      </c>
      <c r="S2569" s="224" t="str">
        <f t="shared" si="166"/>
        <v>FuerteFuerte</v>
      </c>
      <c r="T2569" s="224">
        <f>IFERROR(VLOOKUP(S2569,'Tablas de calculos'!$AU$16:$AV$24,2,FALSE),"")</f>
        <v>1</v>
      </c>
      <c r="U2569" s="208" t="str">
        <f>IFERROR(VLOOKUP(T2569,'Tablas de calculos'!$AV$16:$AY$24,4),"")</f>
        <v>Fuerte</v>
      </c>
      <c r="V2569" s="207" t="s">
        <v>576</v>
      </c>
      <c r="W2569" s="123" t="s">
        <v>578</v>
      </c>
      <c r="X2569" s="123" t="str">
        <f t="shared" si="167"/>
        <v>FuerteNo disminuyeDirectamente</v>
      </c>
      <c r="Y2569" s="208">
        <f>IFERROR(VLOOKUP(X2569,'Tablas de calculos'!$AZ$4:$BE$11,5,FALSE),"")</f>
        <v>0</v>
      </c>
      <c r="Z2569" s="208">
        <f>IFERROR(VLOOKUP(X2569,'Tablas de calculos'!$AZ$4:$BE$11,6,FALSE),"")</f>
        <v>2</v>
      </c>
    </row>
    <row r="2570" spans="1:26" ht="45" x14ac:dyDescent="0.25">
      <c r="A2570" s="224" t="s">
        <v>1380</v>
      </c>
      <c r="B2570" s="137">
        <v>34</v>
      </c>
      <c r="C2570" s="429" t="str">
        <f>+VLOOKUP(Tabla9[[#This Row],[Cod. Riesgo]],Tabla_Riesgos[[Número]:[Tipo de Riesgo]],6,FALSE)</f>
        <v>Operativo</v>
      </c>
      <c r="D2570" s="418" t="s">
        <v>38</v>
      </c>
      <c r="E2570" s="419" t="s">
        <v>662</v>
      </c>
      <c r="F2570" s="121"/>
      <c r="G2570" s="293" t="s">
        <v>255</v>
      </c>
      <c r="H2570" s="472"/>
      <c r="I2570" s="207"/>
      <c r="J2570" s="207"/>
      <c r="K2570" s="207"/>
      <c r="L2570" s="207"/>
      <c r="M2570" s="207"/>
      <c r="N2570" s="207"/>
      <c r="O2570" s="123"/>
      <c r="P2570" s="123">
        <f t="shared" si="164"/>
        <v>0</v>
      </c>
      <c r="Q2570" s="208" t="str">
        <f t="shared" si="165"/>
        <v>Debil</v>
      </c>
      <c r="R2570" s="224" t="s">
        <v>516</v>
      </c>
      <c r="S2570" s="224" t="str">
        <f t="shared" si="166"/>
        <v>DebilFuerte</v>
      </c>
      <c r="T2570" s="224">
        <f>IFERROR(VLOOKUP(S2570,'Tablas de calculos'!$AU$16:$AV$24,2,FALSE),"")</f>
        <v>7</v>
      </c>
      <c r="U2570" s="208" t="str">
        <f>IFERROR(VLOOKUP(T2570,'Tablas de calculos'!$AV$16:$AY$24,4),"")</f>
        <v>Débil</v>
      </c>
      <c r="V2570" s="207" t="s">
        <v>576</v>
      </c>
      <c r="W2570" s="123" t="s">
        <v>578</v>
      </c>
      <c r="X2570" s="123" t="str">
        <f t="shared" si="167"/>
        <v>DébilNo disminuyeDirectamente</v>
      </c>
      <c r="Y2570" s="208" t="str">
        <f>IFERROR(VLOOKUP(X2570,'Tablas de calculos'!$AZ$4:$BE$11,5,FALSE),"")</f>
        <v/>
      </c>
      <c r="Z2570" s="208" t="str">
        <f>IFERROR(VLOOKUP(X2570,'Tablas de calculos'!$AZ$4:$BE$11,6,FALSE),"")</f>
        <v/>
      </c>
    </row>
    <row r="2571" spans="1:26" ht="60" x14ac:dyDescent="0.25">
      <c r="A2571" s="224" t="s">
        <v>1380</v>
      </c>
      <c r="B2571" s="137">
        <v>35</v>
      </c>
      <c r="C2571" s="429" t="str">
        <f>+VLOOKUP(Tabla9[[#This Row],[Cod. Riesgo]],Tabla_Riesgos[[Número]:[Tipo de Riesgo]],6,FALSE)</f>
        <v>Operativo</v>
      </c>
      <c r="D2571" s="416" t="s">
        <v>38</v>
      </c>
      <c r="E2571" s="417" t="s">
        <v>40</v>
      </c>
      <c r="F2571" s="121"/>
      <c r="G2571" s="293" t="s">
        <v>256</v>
      </c>
      <c r="H2571" s="472"/>
      <c r="I2571" s="207"/>
      <c r="J2571" s="207"/>
      <c r="K2571" s="207"/>
      <c r="L2571" s="207"/>
      <c r="M2571" s="207"/>
      <c r="N2571" s="207"/>
      <c r="O2571" s="123"/>
      <c r="P2571" s="123">
        <f t="shared" si="164"/>
        <v>0</v>
      </c>
      <c r="Q2571" s="208" t="str">
        <f t="shared" si="165"/>
        <v>Debil</v>
      </c>
      <c r="R2571" s="224" t="s">
        <v>516</v>
      </c>
      <c r="S2571" s="224" t="str">
        <f t="shared" si="166"/>
        <v>DebilFuerte</v>
      </c>
      <c r="T2571" s="224">
        <f>IFERROR(VLOOKUP(S2571,'Tablas de calculos'!$AU$16:$AV$24,2,FALSE),"")</f>
        <v>7</v>
      </c>
      <c r="U2571" s="208" t="str">
        <f>IFERROR(VLOOKUP(T2571,'Tablas de calculos'!$AV$16:$AY$24,4),"")</f>
        <v>Débil</v>
      </c>
      <c r="V2571" s="207" t="s">
        <v>576</v>
      </c>
      <c r="W2571" s="123" t="s">
        <v>578</v>
      </c>
      <c r="X2571" s="123" t="str">
        <f t="shared" si="167"/>
        <v>DébilNo disminuyeDirectamente</v>
      </c>
      <c r="Y2571" s="208" t="str">
        <f>IFERROR(VLOOKUP(X2571,'Tablas de calculos'!$AZ$4:$BE$11,5,FALSE),"")</f>
        <v/>
      </c>
      <c r="Z2571" s="208" t="str">
        <f>IFERROR(VLOOKUP(X2571,'Tablas de calculos'!$AZ$4:$BE$11,6,FALSE),"")</f>
        <v/>
      </c>
    </row>
    <row r="2572" spans="1:26" ht="45" x14ac:dyDescent="0.25">
      <c r="A2572" s="224" t="s">
        <v>1380</v>
      </c>
      <c r="B2572" s="137">
        <v>35</v>
      </c>
      <c r="C2572" s="429" t="str">
        <f>+VLOOKUP(Tabla9[[#This Row],[Cod. Riesgo]],Tabla_Riesgos[[Número]:[Tipo de Riesgo]],6,FALSE)</f>
        <v>Operativo</v>
      </c>
      <c r="D2572" s="418" t="s">
        <v>38</v>
      </c>
      <c r="E2572" s="419" t="s">
        <v>40</v>
      </c>
      <c r="F2572" s="121"/>
      <c r="G2572" s="293" t="s">
        <v>257</v>
      </c>
      <c r="H2572" s="472"/>
      <c r="I2572" s="207"/>
      <c r="J2572" s="207"/>
      <c r="K2572" s="207"/>
      <c r="L2572" s="207"/>
      <c r="M2572" s="207"/>
      <c r="N2572" s="207"/>
      <c r="O2572" s="123"/>
      <c r="P2572" s="123">
        <f t="shared" si="164"/>
        <v>0</v>
      </c>
      <c r="Q2572" s="208" t="str">
        <f t="shared" si="165"/>
        <v>Debil</v>
      </c>
      <c r="R2572" s="224" t="s">
        <v>516</v>
      </c>
      <c r="S2572" s="224" t="str">
        <f t="shared" si="166"/>
        <v>DebilFuerte</v>
      </c>
      <c r="T2572" s="224">
        <f>IFERROR(VLOOKUP(S2572,'Tablas de calculos'!$AU$16:$AV$24,2,FALSE),"")</f>
        <v>7</v>
      </c>
      <c r="U2572" s="208" t="str">
        <f>IFERROR(VLOOKUP(T2572,'Tablas de calculos'!$AV$16:$AY$24,4),"")</f>
        <v>Débil</v>
      </c>
      <c r="V2572" s="207" t="s">
        <v>576</v>
      </c>
      <c r="W2572" s="123" t="s">
        <v>578</v>
      </c>
      <c r="X2572" s="123" t="str">
        <f t="shared" si="167"/>
        <v>DébilNo disminuyeDirectamente</v>
      </c>
      <c r="Y2572" s="208" t="str">
        <f>IFERROR(VLOOKUP(X2572,'Tablas de calculos'!$AZ$4:$BE$11,5,FALSE),"")</f>
        <v/>
      </c>
      <c r="Z2572" s="208" t="str">
        <f>IFERROR(VLOOKUP(X2572,'Tablas de calculos'!$AZ$4:$BE$11,6,FALSE),"")</f>
        <v/>
      </c>
    </row>
    <row r="2573" spans="1:26" ht="60" x14ac:dyDescent="0.25">
      <c r="A2573" s="224" t="s">
        <v>1380</v>
      </c>
      <c r="B2573" s="137">
        <v>35</v>
      </c>
      <c r="C2573" s="429" t="str">
        <f>+VLOOKUP(Tabla9[[#This Row],[Cod. Riesgo]],Tabla_Riesgos[[Número]:[Tipo de Riesgo]],6,FALSE)</f>
        <v>Operativo</v>
      </c>
      <c r="D2573" s="416" t="s">
        <v>38</v>
      </c>
      <c r="E2573" s="417" t="s">
        <v>40</v>
      </c>
      <c r="F2573" s="121"/>
      <c r="G2573" s="293" t="s">
        <v>258</v>
      </c>
      <c r="H2573" s="472"/>
      <c r="I2573" s="207"/>
      <c r="J2573" s="207"/>
      <c r="K2573" s="207"/>
      <c r="L2573" s="207"/>
      <c r="M2573" s="207"/>
      <c r="N2573" s="207"/>
      <c r="O2573" s="123"/>
      <c r="P2573" s="123">
        <f t="shared" si="164"/>
        <v>0</v>
      </c>
      <c r="Q2573" s="208" t="str">
        <f t="shared" si="165"/>
        <v>Debil</v>
      </c>
      <c r="R2573" s="224" t="s">
        <v>516</v>
      </c>
      <c r="S2573" s="224" t="str">
        <f t="shared" si="166"/>
        <v>DebilFuerte</v>
      </c>
      <c r="T2573" s="224">
        <f>IFERROR(VLOOKUP(S2573,'Tablas de calculos'!$AU$16:$AV$24,2,FALSE),"")</f>
        <v>7</v>
      </c>
      <c r="U2573" s="208" t="str">
        <f>IFERROR(VLOOKUP(T2573,'Tablas de calculos'!$AV$16:$AY$24,4),"")</f>
        <v>Débil</v>
      </c>
      <c r="V2573" s="207" t="s">
        <v>576</v>
      </c>
      <c r="W2573" s="123" t="s">
        <v>578</v>
      </c>
      <c r="X2573" s="123" t="str">
        <f t="shared" si="167"/>
        <v>DébilNo disminuyeDirectamente</v>
      </c>
      <c r="Y2573" s="208" t="str">
        <f>IFERROR(VLOOKUP(X2573,'Tablas de calculos'!$AZ$4:$BE$11,5,FALSE),"")</f>
        <v/>
      </c>
      <c r="Z2573" s="208" t="str">
        <f>IFERROR(VLOOKUP(X2573,'Tablas de calculos'!$AZ$4:$BE$11,6,FALSE),"")</f>
        <v/>
      </c>
    </row>
    <row r="2574" spans="1:26" ht="135" x14ac:dyDescent="0.25">
      <c r="A2574" s="224" t="s">
        <v>1380</v>
      </c>
      <c r="B2574" s="137">
        <v>37</v>
      </c>
      <c r="C2574" s="429" t="str">
        <f>+VLOOKUP(Tabla9[[#This Row],[Cod. Riesgo]],Tabla_Riesgos[[Número]:[Tipo de Riesgo]],6,FALSE)</f>
        <v>Estratégico</v>
      </c>
      <c r="D2574" s="418" t="s">
        <v>38</v>
      </c>
      <c r="E2574" s="419" t="s">
        <v>663</v>
      </c>
      <c r="F2574" s="121"/>
      <c r="G2574" s="293" t="s">
        <v>259</v>
      </c>
      <c r="H2574" s="472"/>
      <c r="I2574" s="207"/>
      <c r="J2574" s="207"/>
      <c r="K2574" s="207"/>
      <c r="L2574" s="207"/>
      <c r="M2574" s="207"/>
      <c r="N2574" s="207"/>
      <c r="O2574" s="123"/>
      <c r="P2574" s="123">
        <f t="shared" si="164"/>
        <v>0</v>
      </c>
      <c r="Q2574" s="208" t="str">
        <f t="shared" si="165"/>
        <v>Debil</v>
      </c>
      <c r="R2574" s="224" t="s">
        <v>516</v>
      </c>
      <c r="S2574" s="224" t="str">
        <f t="shared" si="166"/>
        <v>DebilFuerte</v>
      </c>
      <c r="T2574" s="224">
        <f>IFERROR(VLOOKUP(S2574,'Tablas de calculos'!$AU$16:$AV$24,2,FALSE),"")</f>
        <v>7</v>
      </c>
      <c r="U2574" s="208" t="str">
        <f>IFERROR(VLOOKUP(T2574,'Tablas de calculos'!$AV$16:$AY$24,4),"")</f>
        <v>Débil</v>
      </c>
      <c r="V2574" s="207" t="s">
        <v>576</v>
      </c>
      <c r="W2574" s="123" t="s">
        <v>578</v>
      </c>
      <c r="X2574" s="123" t="str">
        <f t="shared" si="167"/>
        <v>DébilNo disminuyeDirectamente</v>
      </c>
      <c r="Y2574" s="208" t="str">
        <f>IFERROR(VLOOKUP(X2574,'Tablas de calculos'!$AZ$4:$BE$11,5,FALSE),"")</f>
        <v/>
      </c>
      <c r="Z2574" s="208" t="str">
        <f>IFERROR(VLOOKUP(X2574,'Tablas de calculos'!$AZ$4:$BE$11,6,FALSE),"")</f>
        <v/>
      </c>
    </row>
    <row r="2575" spans="1:26" ht="45" x14ac:dyDescent="0.25">
      <c r="A2575" s="224" t="s">
        <v>1380</v>
      </c>
      <c r="B2575" s="137">
        <v>38</v>
      </c>
      <c r="C2575" s="429" t="str">
        <f>+VLOOKUP(Tabla9[[#This Row],[Cod. Riesgo]],Tabla_Riesgos[[Número]:[Tipo de Riesgo]],6,FALSE)</f>
        <v>Operativo</v>
      </c>
      <c r="D2575" s="416" t="s">
        <v>43</v>
      </c>
      <c r="E2575" s="417" t="s">
        <v>664</v>
      </c>
      <c r="F2575" s="121"/>
      <c r="G2575" s="293" t="s">
        <v>260</v>
      </c>
      <c r="H2575" s="472"/>
      <c r="I2575" s="207"/>
      <c r="J2575" s="207"/>
      <c r="K2575" s="207"/>
      <c r="L2575" s="207"/>
      <c r="M2575" s="207"/>
      <c r="N2575" s="207"/>
      <c r="O2575" s="123"/>
      <c r="P2575" s="123">
        <f t="shared" si="164"/>
        <v>0</v>
      </c>
      <c r="Q2575" s="208" t="str">
        <f t="shared" si="165"/>
        <v>Debil</v>
      </c>
      <c r="R2575" s="224" t="s">
        <v>516</v>
      </c>
      <c r="S2575" s="224" t="str">
        <f t="shared" si="166"/>
        <v>DebilFuerte</v>
      </c>
      <c r="T2575" s="224">
        <f>IFERROR(VLOOKUP(S2575,'Tablas de calculos'!$AU$16:$AV$24,2,FALSE),"")</f>
        <v>7</v>
      </c>
      <c r="U2575" s="208" t="str">
        <f>IFERROR(VLOOKUP(T2575,'Tablas de calculos'!$AV$16:$AY$24,4),"")</f>
        <v>Débil</v>
      </c>
      <c r="V2575" s="207" t="s">
        <v>576</v>
      </c>
      <c r="W2575" s="123" t="s">
        <v>578</v>
      </c>
      <c r="X2575" s="123" t="str">
        <f t="shared" si="167"/>
        <v>DébilNo disminuyeDirectamente</v>
      </c>
      <c r="Y2575" s="208" t="str">
        <f>IFERROR(VLOOKUP(X2575,'Tablas de calculos'!$AZ$4:$BE$11,5,FALSE),"")</f>
        <v/>
      </c>
      <c r="Z2575" s="208" t="str">
        <f>IFERROR(VLOOKUP(X2575,'Tablas de calculos'!$AZ$4:$BE$11,6,FALSE),"")</f>
        <v/>
      </c>
    </row>
    <row r="2576" spans="1:26" ht="45" x14ac:dyDescent="0.25">
      <c r="A2576" s="224" t="s">
        <v>1380</v>
      </c>
      <c r="B2576" s="137">
        <v>38</v>
      </c>
      <c r="C2576" s="429" t="str">
        <f>+VLOOKUP(Tabla9[[#This Row],[Cod. Riesgo]],Tabla_Riesgos[[Número]:[Tipo de Riesgo]],6,FALSE)</f>
        <v>Operativo</v>
      </c>
      <c r="D2576" s="418" t="s">
        <v>43</v>
      </c>
      <c r="E2576" s="419" t="s">
        <v>664</v>
      </c>
      <c r="F2576" s="121"/>
      <c r="G2576" s="293" t="s">
        <v>261</v>
      </c>
      <c r="H2576" s="472"/>
      <c r="I2576" s="207"/>
      <c r="J2576" s="207"/>
      <c r="K2576" s="207"/>
      <c r="L2576" s="207"/>
      <c r="M2576" s="207"/>
      <c r="N2576" s="207"/>
      <c r="O2576" s="123"/>
      <c r="P2576" s="123">
        <f t="shared" si="164"/>
        <v>0</v>
      </c>
      <c r="Q2576" s="208" t="str">
        <f t="shared" si="165"/>
        <v>Debil</v>
      </c>
      <c r="R2576" s="224" t="s">
        <v>516</v>
      </c>
      <c r="S2576" s="224" t="str">
        <f t="shared" si="166"/>
        <v>DebilFuerte</v>
      </c>
      <c r="T2576" s="224">
        <f>IFERROR(VLOOKUP(S2576,'Tablas de calculos'!$AU$16:$AV$24,2,FALSE),"")</f>
        <v>7</v>
      </c>
      <c r="U2576" s="208" t="str">
        <f>IFERROR(VLOOKUP(T2576,'Tablas de calculos'!$AV$16:$AY$24,4),"")</f>
        <v>Débil</v>
      </c>
      <c r="V2576" s="207" t="s">
        <v>576</v>
      </c>
      <c r="W2576" s="123" t="s">
        <v>578</v>
      </c>
      <c r="X2576" s="123" t="str">
        <f t="shared" si="167"/>
        <v>DébilNo disminuyeDirectamente</v>
      </c>
      <c r="Y2576" s="208" t="str">
        <f>IFERROR(VLOOKUP(X2576,'Tablas de calculos'!$AZ$4:$BE$11,5,FALSE),"")</f>
        <v/>
      </c>
      <c r="Z2576" s="208" t="str">
        <f>IFERROR(VLOOKUP(X2576,'Tablas de calculos'!$AZ$4:$BE$11,6,FALSE),"")</f>
        <v/>
      </c>
    </row>
    <row r="2577" spans="1:26" ht="60" x14ac:dyDescent="0.25">
      <c r="A2577" s="224" t="s">
        <v>1380</v>
      </c>
      <c r="B2577" s="137">
        <v>39</v>
      </c>
      <c r="C2577" s="429" t="str">
        <f>+VLOOKUP(Tabla9[[#This Row],[Cod. Riesgo]],Tabla_Riesgos[[Número]:[Tipo de Riesgo]],6,FALSE)</f>
        <v>Estratégico</v>
      </c>
      <c r="D2577" s="416" t="s">
        <v>43</v>
      </c>
      <c r="E2577" s="417" t="s">
        <v>44</v>
      </c>
      <c r="F2577" s="121"/>
      <c r="G2577" s="293" t="s">
        <v>215</v>
      </c>
      <c r="H2577" s="472"/>
      <c r="I2577" s="207"/>
      <c r="J2577" s="207"/>
      <c r="K2577" s="207"/>
      <c r="L2577" s="207"/>
      <c r="M2577" s="207"/>
      <c r="N2577" s="207"/>
      <c r="O2577" s="123"/>
      <c r="P2577" s="123">
        <f t="shared" si="164"/>
        <v>0</v>
      </c>
      <c r="Q2577" s="208" t="str">
        <f t="shared" si="165"/>
        <v>Debil</v>
      </c>
      <c r="R2577" s="224" t="s">
        <v>516</v>
      </c>
      <c r="S2577" s="224" t="str">
        <f t="shared" si="166"/>
        <v>DebilFuerte</v>
      </c>
      <c r="T2577" s="224">
        <f>IFERROR(VLOOKUP(S2577,'Tablas de calculos'!$AU$16:$AV$24,2,FALSE),"")</f>
        <v>7</v>
      </c>
      <c r="U2577" s="208" t="str">
        <f>IFERROR(VLOOKUP(T2577,'Tablas de calculos'!$AV$16:$AY$24,4),"")</f>
        <v>Débil</v>
      </c>
      <c r="V2577" s="207" t="s">
        <v>576</v>
      </c>
      <c r="W2577" s="123" t="s">
        <v>578</v>
      </c>
      <c r="X2577" s="123" t="str">
        <f t="shared" si="167"/>
        <v>DébilNo disminuyeDirectamente</v>
      </c>
      <c r="Y2577" s="208" t="str">
        <f>IFERROR(VLOOKUP(X2577,'Tablas de calculos'!$AZ$4:$BE$11,5,FALSE),"")</f>
        <v/>
      </c>
      <c r="Z2577" s="208" t="str">
        <f>IFERROR(VLOOKUP(X2577,'Tablas de calculos'!$AZ$4:$BE$11,6,FALSE),"")</f>
        <v/>
      </c>
    </row>
    <row r="2578" spans="1:26" ht="60" x14ac:dyDescent="0.25">
      <c r="A2578" s="224" t="s">
        <v>1380</v>
      </c>
      <c r="B2578" s="137">
        <v>39</v>
      </c>
      <c r="C2578" s="429" t="str">
        <f>+VLOOKUP(Tabla9[[#This Row],[Cod. Riesgo]],Tabla_Riesgos[[Número]:[Tipo de Riesgo]],6,FALSE)</f>
        <v>Estratégico</v>
      </c>
      <c r="D2578" s="418" t="s">
        <v>43</v>
      </c>
      <c r="E2578" s="419" t="s">
        <v>44</v>
      </c>
      <c r="F2578" s="121"/>
      <c r="G2578" s="293" t="s">
        <v>216</v>
      </c>
      <c r="H2578" s="472"/>
      <c r="I2578" s="207"/>
      <c r="J2578" s="207"/>
      <c r="K2578" s="207"/>
      <c r="L2578" s="207"/>
      <c r="M2578" s="207"/>
      <c r="N2578" s="207"/>
      <c r="O2578" s="123"/>
      <c r="P2578" s="123">
        <f t="shared" si="164"/>
        <v>0</v>
      </c>
      <c r="Q2578" s="208" t="str">
        <f t="shared" si="165"/>
        <v>Debil</v>
      </c>
      <c r="R2578" s="224" t="s">
        <v>516</v>
      </c>
      <c r="S2578" s="224" t="str">
        <f t="shared" si="166"/>
        <v>DebilFuerte</v>
      </c>
      <c r="T2578" s="224">
        <f>IFERROR(VLOOKUP(S2578,'Tablas de calculos'!$AU$16:$AV$24,2,FALSE),"")</f>
        <v>7</v>
      </c>
      <c r="U2578" s="208" t="str">
        <f>IFERROR(VLOOKUP(T2578,'Tablas de calculos'!$AV$16:$AY$24,4),"")</f>
        <v>Débil</v>
      </c>
      <c r="V2578" s="207" t="s">
        <v>576</v>
      </c>
      <c r="W2578" s="123" t="s">
        <v>578</v>
      </c>
      <c r="X2578" s="123" t="str">
        <f t="shared" si="167"/>
        <v>DébilNo disminuyeDirectamente</v>
      </c>
      <c r="Y2578" s="208" t="str">
        <f>IFERROR(VLOOKUP(X2578,'Tablas de calculos'!$AZ$4:$BE$11,5,FALSE),"")</f>
        <v/>
      </c>
      <c r="Z2578" s="208" t="str">
        <f>IFERROR(VLOOKUP(X2578,'Tablas de calculos'!$AZ$4:$BE$11,6,FALSE),"")</f>
        <v/>
      </c>
    </row>
    <row r="2579" spans="1:26" ht="30" x14ac:dyDescent="0.25">
      <c r="A2579" s="224" t="s">
        <v>1380</v>
      </c>
      <c r="B2579" s="137">
        <v>39</v>
      </c>
      <c r="C2579" s="429" t="str">
        <f>+VLOOKUP(Tabla9[[#This Row],[Cod. Riesgo]],Tabla_Riesgos[[Número]:[Tipo de Riesgo]],6,FALSE)</f>
        <v>Estratégico</v>
      </c>
      <c r="D2579" s="416" t="s">
        <v>43</v>
      </c>
      <c r="E2579" s="417" t="s">
        <v>44</v>
      </c>
      <c r="F2579" s="121"/>
      <c r="G2579" s="293" t="s">
        <v>217</v>
      </c>
      <c r="H2579" s="472"/>
      <c r="I2579" s="207"/>
      <c r="J2579" s="207"/>
      <c r="K2579" s="207"/>
      <c r="L2579" s="207"/>
      <c r="M2579" s="207"/>
      <c r="N2579" s="207"/>
      <c r="O2579" s="123"/>
      <c r="P2579" s="123">
        <f t="shared" si="164"/>
        <v>0</v>
      </c>
      <c r="Q2579" s="208" t="str">
        <f t="shared" si="165"/>
        <v>Debil</v>
      </c>
      <c r="R2579" s="224" t="s">
        <v>516</v>
      </c>
      <c r="S2579" s="224" t="str">
        <f t="shared" si="166"/>
        <v>DebilFuerte</v>
      </c>
      <c r="T2579" s="224">
        <f>IFERROR(VLOOKUP(S2579,'Tablas de calculos'!$AU$16:$AV$24,2,FALSE),"")</f>
        <v>7</v>
      </c>
      <c r="U2579" s="208" t="str">
        <f>IFERROR(VLOOKUP(T2579,'Tablas de calculos'!$AV$16:$AY$24,4),"")</f>
        <v>Débil</v>
      </c>
      <c r="V2579" s="207" t="s">
        <v>576</v>
      </c>
      <c r="W2579" s="123" t="s">
        <v>578</v>
      </c>
      <c r="X2579" s="123" t="str">
        <f t="shared" si="167"/>
        <v>DébilNo disminuyeDirectamente</v>
      </c>
      <c r="Y2579" s="208" t="str">
        <f>IFERROR(VLOOKUP(X2579,'Tablas de calculos'!$AZ$4:$BE$11,5,FALSE),"")</f>
        <v/>
      </c>
      <c r="Z2579" s="208" t="str">
        <f>IFERROR(VLOOKUP(X2579,'Tablas de calculos'!$AZ$4:$BE$11,6,FALSE),"")</f>
        <v/>
      </c>
    </row>
    <row r="2580" spans="1:26" ht="60" x14ac:dyDescent="0.25">
      <c r="A2580" s="224" t="s">
        <v>1380</v>
      </c>
      <c r="B2580" s="137">
        <v>40</v>
      </c>
      <c r="C2580" s="429" t="str">
        <f>+VLOOKUP(Tabla9[[#This Row],[Cod. Riesgo]],Tabla_Riesgos[[Número]:[Tipo de Riesgo]],6,FALSE)</f>
        <v>Operativo</v>
      </c>
      <c r="D2580" s="418" t="s">
        <v>43</v>
      </c>
      <c r="E2580" s="419" t="s">
        <v>743</v>
      </c>
      <c r="F2580" s="121"/>
      <c r="G2580" s="293" t="s">
        <v>262</v>
      </c>
      <c r="H2580" s="472"/>
      <c r="I2580" s="207"/>
      <c r="J2580" s="207"/>
      <c r="K2580" s="207"/>
      <c r="L2580" s="207"/>
      <c r="M2580" s="207"/>
      <c r="N2580" s="207"/>
      <c r="O2580" s="123"/>
      <c r="P2580" s="123">
        <f t="shared" si="164"/>
        <v>0</v>
      </c>
      <c r="Q2580" s="208" t="str">
        <f t="shared" si="165"/>
        <v>Debil</v>
      </c>
      <c r="R2580" s="224" t="s">
        <v>516</v>
      </c>
      <c r="S2580" s="224" t="str">
        <f t="shared" si="166"/>
        <v>DebilFuerte</v>
      </c>
      <c r="T2580" s="224">
        <f>IFERROR(VLOOKUP(S2580,'Tablas de calculos'!$AU$16:$AV$24,2,FALSE),"")</f>
        <v>7</v>
      </c>
      <c r="U2580" s="208" t="str">
        <f>IFERROR(VLOOKUP(T2580,'Tablas de calculos'!$AV$16:$AY$24,4),"")</f>
        <v>Débil</v>
      </c>
      <c r="V2580" s="207" t="s">
        <v>576</v>
      </c>
      <c r="W2580" s="123" t="s">
        <v>578</v>
      </c>
      <c r="X2580" s="123" t="str">
        <f t="shared" si="167"/>
        <v>DébilNo disminuyeDirectamente</v>
      </c>
      <c r="Y2580" s="208" t="str">
        <f>IFERROR(VLOOKUP(X2580,'Tablas de calculos'!$AZ$4:$BE$11,5,FALSE),"")</f>
        <v/>
      </c>
      <c r="Z2580" s="208" t="str">
        <f>IFERROR(VLOOKUP(X2580,'Tablas de calculos'!$AZ$4:$BE$11,6,FALSE),"")</f>
        <v/>
      </c>
    </row>
    <row r="2581" spans="1:26" ht="45" x14ac:dyDescent="0.25">
      <c r="A2581" s="224" t="s">
        <v>1380</v>
      </c>
      <c r="B2581" s="137">
        <v>40</v>
      </c>
      <c r="C2581" s="429" t="str">
        <f>+VLOOKUP(Tabla9[[#This Row],[Cod. Riesgo]],Tabla_Riesgos[[Número]:[Tipo de Riesgo]],6,FALSE)</f>
        <v>Operativo</v>
      </c>
      <c r="D2581" s="416" t="s">
        <v>43</v>
      </c>
      <c r="E2581" s="417" t="s">
        <v>743</v>
      </c>
      <c r="F2581" s="121"/>
      <c r="G2581" s="293" t="s">
        <v>251</v>
      </c>
      <c r="H2581" s="472"/>
      <c r="I2581" s="207"/>
      <c r="J2581" s="207"/>
      <c r="K2581" s="207"/>
      <c r="L2581" s="207"/>
      <c r="M2581" s="207"/>
      <c r="N2581" s="207"/>
      <c r="O2581" s="123"/>
      <c r="P2581" s="123">
        <f t="shared" si="164"/>
        <v>0</v>
      </c>
      <c r="Q2581" s="208" t="str">
        <f t="shared" si="165"/>
        <v>Debil</v>
      </c>
      <c r="R2581" s="224" t="s">
        <v>516</v>
      </c>
      <c r="S2581" s="224" t="str">
        <f t="shared" si="166"/>
        <v>DebilFuerte</v>
      </c>
      <c r="T2581" s="224">
        <f>IFERROR(VLOOKUP(S2581,'Tablas de calculos'!$AU$16:$AV$24,2,FALSE),"")</f>
        <v>7</v>
      </c>
      <c r="U2581" s="208" t="str">
        <f>IFERROR(VLOOKUP(T2581,'Tablas de calculos'!$AV$16:$AY$24,4),"")</f>
        <v>Débil</v>
      </c>
      <c r="V2581" s="207" t="s">
        <v>576</v>
      </c>
      <c r="W2581" s="123" t="s">
        <v>578</v>
      </c>
      <c r="X2581" s="123" t="str">
        <f t="shared" si="167"/>
        <v>DébilNo disminuyeDirectamente</v>
      </c>
      <c r="Y2581" s="208" t="str">
        <f>IFERROR(VLOOKUP(X2581,'Tablas de calculos'!$AZ$4:$BE$11,5,FALSE),"")</f>
        <v/>
      </c>
      <c r="Z2581" s="208" t="str">
        <f>IFERROR(VLOOKUP(X2581,'Tablas de calculos'!$AZ$4:$BE$11,6,FALSE),"")</f>
        <v/>
      </c>
    </row>
    <row r="2582" spans="1:26" ht="45" x14ac:dyDescent="0.25">
      <c r="A2582" s="224" t="s">
        <v>1380</v>
      </c>
      <c r="B2582" s="137">
        <v>41</v>
      </c>
      <c r="C2582" s="429" t="str">
        <f>+VLOOKUP(Tabla9[[#This Row],[Cod. Riesgo]],Tabla_Riesgos[[Número]:[Tipo de Riesgo]],6,FALSE)</f>
        <v>Estratégico</v>
      </c>
      <c r="D2582" s="418" t="s">
        <v>43</v>
      </c>
      <c r="E2582" s="419" t="s">
        <v>665</v>
      </c>
      <c r="F2582" s="121"/>
      <c r="G2582" s="293" t="s">
        <v>263</v>
      </c>
      <c r="H2582" s="472"/>
      <c r="I2582" s="207"/>
      <c r="J2582" s="207"/>
      <c r="K2582" s="207"/>
      <c r="L2582" s="207"/>
      <c r="M2582" s="207"/>
      <c r="N2582" s="207"/>
      <c r="O2582" s="123"/>
      <c r="P2582" s="123">
        <f t="shared" si="164"/>
        <v>0</v>
      </c>
      <c r="Q2582" s="208" t="str">
        <f t="shared" si="165"/>
        <v>Debil</v>
      </c>
      <c r="R2582" s="224" t="s">
        <v>516</v>
      </c>
      <c r="S2582" s="224" t="str">
        <f t="shared" si="166"/>
        <v>DebilFuerte</v>
      </c>
      <c r="T2582" s="224">
        <f>IFERROR(VLOOKUP(S2582,'Tablas de calculos'!$AU$16:$AV$24,2,FALSE),"")</f>
        <v>7</v>
      </c>
      <c r="U2582" s="208" t="str">
        <f>IFERROR(VLOOKUP(T2582,'Tablas de calculos'!$AV$16:$AY$24,4),"")</f>
        <v>Débil</v>
      </c>
      <c r="V2582" s="207" t="s">
        <v>576</v>
      </c>
      <c r="W2582" s="123" t="s">
        <v>578</v>
      </c>
      <c r="X2582" s="123" t="str">
        <f t="shared" si="167"/>
        <v>DébilNo disminuyeDirectamente</v>
      </c>
      <c r="Y2582" s="208" t="str">
        <f>IFERROR(VLOOKUP(X2582,'Tablas de calculos'!$AZ$4:$BE$11,5,FALSE),"")</f>
        <v/>
      </c>
      <c r="Z2582" s="208" t="str">
        <f>IFERROR(VLOOKUP(X2582,'Tablas de calculos'!$AZ$4:$BE$11,6,FALSE),"")</f>
        <v/>
      </c>
    </row>
    <row r="2583" spans="1:26" ht="60" x14ac:dyDescent="0.25">
      <c r="A2583" s="224" t="s">
        <v>1380</v>
      </c>
      <c r="B2583" s="137">
        <v>42</v>
      </c>
      <c r="C2583" s="429" t="str">
        <f>+VLOOKUP(Tabla9[[#This Row],[Cod. Riesgo]],Tabla_Riesgos[[Número]:[Tipo de Riesgo]],6,FALSE)</f>
        <v>Operativo</v>
      </c>
      <c r="D2583" s="416" t="s">
        <v>43</v>
      </c>
      <c r="E2583" s="417" t="s">
        <v>666</v>
      </c>
      <c r="F2583" s="121"/>
      <c r="G2583" s="293" t="s">
        <v>264</v>
      </c>
      <c r="H2583" s="472"/>
      <c r="I2583" s="207"/>
      <c r="J2583" s="207"/>
      <c r="K2583" s="207"/>
      <c r="L2583" s="207"/>
      <c r="M2583" s="207"/>
      <c r="N2583" s="207"/>
      <c r="O2583" s="123"/>
      <c r="P2583" s="123">
        <f t="shared" si="164"/>
        <v>0</v>
      </c>
      <c r="Q2583" s="208" t="str">
        <f t="shared" si="165"/>
        <v>Debil</v>
      </c>
      <c r="R2583" s="224" t="s">
        <v>516</v>
      </c>
      <c r="S2583" s="224" t="str">
        <f t="shared" si="166"/>
        <v>DebilFuerte</v>
      </c>
      <c r="T2583" s="224">
        <f>IFERROR(VLOOKUP(S2583,'Tablas de calculos'!$AU$16:$AV$24,2,FALSE),"")</f>
        <v>7</v>
      </c>
      <c r="U2583" s="208" t="str">
        <f>IFERROR(VLOOKUP(T2583,'Tablas de calculos'!$AV$16:$AY$24,4),"")</f>
        <v>Débil</v>
      </c>
      <c r="V2583" s="207" t="s">
        <v>576</v>
      </c>
      <c r="W2583" s="123" t="s">
        <v>578</v>
      </c>
      <c r="X2583" s="123" t="str">
        <f t="shared" si="167"/>
        <v>DébilNo disminuyeDirectamente</v>
      </c>
      <c r="Y2583" s="208" t="str">
        <f>IFERROR(VLOOKUP(X2583,'Tablas de calculos'!$AZ$4:$BE$11,5,FALSE),"")</f>
        <v/>
      </c>
      <c r="Z2583" s="208" t="str">
        <f>IFERROR(VLOOKUP(X2583,'Tablas de calculos'!$AZ$4:$BE$11,6,FALSE),"")</f>
        <v/>
      </c>
    </row>
    <row r="2584" spans="1:26" ht="45" x14ac:dyDescent="0.25">
      <c r="A2584" s="224" t="s">
        <v>1380</v>
      </c>
      <c r="B2584" s="137">
        <v>42</v>
      </c>
      <c r="C2584" s="429" t="str">
        <f>+VLOOKUP(Tabla9[[#This Row],[Cod. Riesgo]],Tabla_Riesgos[[Número]:[Tipo de Riesgo]],6,FALSE)</f>
        <v>Operativo</v>
      </c>
      <c r="D2584" s="418" t="s">
        <v>43</v>
      </c>
      <c r="E2584" s="419" t="s">
        <v>666</v>
      </c>
      <c r="F2584" s="121"/>
      <c r="G2584" s="293" t="s">
        <v>265</v>
      </c>
      <c r="H2584" s="472"/>
      <c r="I2584" s="207"/>
      <c r="J2584" s="207"/>
      <c r="K2584" s="207"/>
      <c r="L2584" s="207"/>
      <c r="M2584" s="207"/>
      <c r="N2584" s="207"/>
      <c r="O2584" s="123"/>
      <c r="P2584" s="123">
        <f t="shared" si="164"/>
        <v>0</v>
      </c>
      <c r="Q2584" s="208" t="str">
        <f t="shared" si="165"/>
        <v>Debil</v>
      </c>
      <c r="R2584" s="224" t="s">
        <v>516</v>
      </c>
      <c r="S2584" s="224" t="str">
        <f t="shared" si="166"/>
        <v>DebilFuerte</v>
      </c>
      <c r="T2584" s="224">
        <f>IFERROR(VLOOKUP(S2584,'Tablas de calculos'!$AU$16:$AV$24,2,FALSE),"")</f>
        <v>7</v>
      </c>
      <c r="U2584" s="208" t="str">
        <f>IFERROR(VLOOKUP(T2584,'Tablas de calculos'!$AV$16:$AY$24,4),"")</f>
        <v>Débil</v>
      </c>
      <c r="V2584" s="207" t="s">
        <v>576</v>
      </c>
      <c r="W2584" s="123" t="s">
        <v>578</v>
      </c>
      <c r="X2584" s="123" t="str">
        <f t="shared" si="167"/>
        <v>DébilNo disminuyeDirectamente</v>
      </c>
      <c r="Y2584" s="208" t="str">
        <f>IFERROR(VLOOKUP(X2584,'Tablas de calculos'!$AZ$4:$BE$11,5,FALSE),"")</f>
        <v/>
      </c>
      <c r="Z2584" s="208" t="str">
        <f>IFERROR(VLOOKUP(X2584,'Tablas de calculos'!$AZ$4:$BE$11,6,FALSE),"")</f>
        <v/>
      </c>
    </row>
    <row r="2585" spans="1:26" ht="60" x14ac:dyDescent="0.25">
      <c r="A2585" s="224" t="s">
        <v>1380</v>
      </c>
      <c r="B2585" s="137">
        <v>43</v>
      </c>
      <c r="C2585" s="429" t="str">
        <f>+VLOOKUP(Tabla9[[#This Row],[Cod. Riesgo]],Tabla_Riesgos[[Número]:[Tipo de Riesgo]],6,FALSE)</f>
        <v>Operativo</v>
      </c>
      <c r="D2585" s="416" t="s">
        <v>45</v>
      </c>
      <c r="E2585" s="417" t="s">
        <v>667</v>
      </c>
      <c r="F2585" s="121"/>
      <c r="G2585" s="293" t="s">
        <v>266</v>
      </c>
      <c r="H2585" s="472"/>
      <c r="I2585" s="207"/>
      <c r="J2585" s="207"/>
      <c r="K2585" s="207"/>
      <c r="L2585" s="207"/>
      <c r="M2585" s="207"/>
      <c r="N2585" s="207"/>
      <c r="O2585" s="123"/>
      <c r="P2585" s="123">
        <f t="shared" si="164"/>
        <v>0</v>
      </c>
      <c r="Q2585" s="208" t="str">
        <f t="shared" si="165"/>
        <v>Debil</v>
      </c>
      <c r="R2585" s="224" t="s">
        <v>516</v>
      </c>
      <c r="S2585" s="224" t="str">
        <f t="shared" si="166"/>
        <v>DebilFuerte</v>
      </c>
      <c r="T2585" s="224">
        <f>IFERROR(VLOOKUP(S2585,'Tablas de calculos'!$AU$16:$AV$24,2,FALSE),"")</f>
        <v>7</v>
      </c>
      <c r="U2585" s="208" t="str">
        <f>IFERROR(VLOOKUP(T2585,'Tablas de calculos'!$AV$16:$AY$24,4),"")</f>
        <v>Débil</v>
      </c>
      <c r="V2585" s="207" t="s">
        <v>576</v>
      </c>
      <c r="W2585" s="123" t="s">
        <v>578</v>
      </c>
      <c r="X2585" s="123" t="str">
        <f t="shared" si="167"/>
        <v>DébilNo disminuyeDirectamente</v>
      </c>
      <c r="Y2585" s="208" t="str">
        <f>IFERROR(VLOOKUP(X2585,'Tablas de calculos'!$AZ$4:$BE$11,5,FALSE),"")</f>
        <v/>
      </c>
      <c r="Z2585" s="208" t="str">
        <f>IFERROR(VLOOKUP(X2585,'Tablas de calculos'!$AZ$4:$BE$11,6,FALSE),"")</f>
        <v/>
      </c>
    </row>
    <row r="2586" spans="1:26" ht="45" x14ac:dyDescent="0.25">
      <c r="A2586" s="224" t="s">
        <v>1380</v>
      </c>
      <c r="B2586" s="137">
        <v>43</v>
      </c>
      <c r="C2586" s="429" t="str">
        <f>+VLOOKUP(Tabla9[[#This Row],[Cod. Riesgo]],Tabla_Riesgos[[Número]:[Tipo de Riesgo]],6,FALSE)</f>
        <v>Operativo</v>
      </c>
      <c r="D2586" s="418" t="s">
        <v>45</v>
      </c>
      <c r="E2586" s="419" t="s">
        <v>667</v>
      </c>
      <c r="F2586" s="121"/>
      <c r="G2586" s="293" t="s">
        <v>267</v>
      </c>
      <c r="H2586" s="472"/>
      <c r="I2586" s="207"/>
      <c r="J2586" s="207"/>
      <c r="K2586" s="207"/>
      <c r="L2586" s="207"/>
      <c r="M2586" s="207"/>
      <c r="N2586" s="207"/>
      <c r="O2586" s="123"/>
      <c r="P2586" s="123">
        <f t="shared" si="164"/>
        <v>0</v>
      </c>
      <c r="Q2586" s="208" t="str">
        <f t="shared" si="165"/>
        <v>Debil</v>
      </c>
      <c r="R2586" s="224" t="s">
        <v>516</v>
      </c>
      <c r="S2586" s="224" t="str">
        <f t="shared" si="166"/>
        <v>DebilFuerte</v>
      </c>
      <c r="T2586" s="224">
        <f>IFERROR(VLOOKUP(S2586,'Tablas de calculos'!$AU$16:$AV$24,2,FALSE),"")</f>
        <v>7</v>
      </c>
      <c r="U2586" s="208" t="str">
        <f>IFERROR(VLOOKUP(T2586,'Tablas de calculos'!$AV$16:$AY$24,4),"")</f>
        <v>Débil</v>
      </c>
      <c r="V2586" s="207" t="s">
        <v>576</v>
      </c>
      <c r="W2586" s="123" t="s">
        <v>578</v>
      </c>
      <c r="X2586" s="123" t="str">
        <f t="shared" si="167"/>
        <v>DébilNo disminuyeDirectamente</v>
      </c>
      <c r="Y2586" s="208" t="str">
        <f>IFERROR(VLOOKUP(X2586,'Tablas de calculos'!$AZ$4:$BE$11,5,FALSE),"")</f>
        <v/>
      </c>
      <c r="Z2586" s="208" t="str">
        <f>IFERROR(VLOOKUP(X2586,'Tablas de calculos'!$AZ$4:$BE$11,6,FALSE),"")</f>
        <v/>
      </c>
    </row>
    <row r="2587" spans="1:26" ht="45" x14ac:dyDescent="0.25">
      <c r="A2587" s="224" t="s">
        <v>1380</v>
      </c>
      <c r="B2587" s="137">
        <v>43</v>
      </c>
      <c r="C2587" s="429" t="str">
        <f>+VLOOKUP(Tabla9[[#This Row],[Cod. Riesgo]],Tabla_Riesgos[[Número]:[Tipo de Riesgo]],6,FALSE)</f>
        <v>Operativo</v>
      </c>
      <c r="D2587" s="416" t="s">
        <v>45</v>
      </c>
      <c r="E2587" s="417" t="s">
        <v>667</v>
      </c>
      <c r="F2587" s="121"/>
      <c r="G2587" s="293" t="s">
        <v>268</v>
      </c>
      <c r="H2587" s="472"/>
      <c r="I2587" s="207"/>
      <c r="J2587" s="207"/>
      <c r="K2587" s="207"/>
      <c r="L2587" s="207"/>
      <c r="M2587" s="207"/>
      <c r="N2587" s="207"/>
      <c r="O2587" s="123"/>
      <c r="P2587" s="123">
        <f t="shared" si="164"/>
        <v>0</v>
      </c>
      <c r="Q2587" s="208" t="str">
        <f t="shared" si="165"/>
        <v>Debil</v>
      </c>
      <c r="R2587" s="224" t="s">
        <v>516</v>
      </c>
      <c r="S2587" s="224" t="str">
        <f t="shared" si="166"/>
        <v>DebilFuerte</v>
      </c>
      <c r="T2587" s="224">
        <f>IFERROR(VLOOKUP(S2587,'Tablas de calculos'!$AU$16:$AV$24,2,FALSE),"")</f>
        <v>7</v>
      </c>
      <c r="U2587" s="208" t="str">
        <f>IFERROR(VLOOKUP(T2587,'Tablas de calculos'!$AV$16:$AY$24,4),"")</f>
        <v>Débil</v>
      </c>
      <c r="V2587" s="207" t="s">
        <v>576</v>
      </c>
      <c r="W2587" s="123" t="s">
        <v>578</v>
      </c>
      <c r="X2587" s="123" t="str">
        <f t="shared" si="167"/>
        <v>DébilNo disminuyeDirectamente</v>
      </c>
      <c r="Y2587" s="208" t="str">
        <f>IFERROR(VLOOKUP(X2587,'Tablas de calculos'!$AZ$4:$BE$11,5,FALSE),"")</f>
        <v/>
      </c>
      <c r="Z2587" s="208" t="str">
        <f>IFERROR(VLOOKUP(X2587,'Tablas de calculos'!$AZ$4:$BE$11,6,FALSE),"")</f>
        <v/>
      </c>
    </row>
    <row r="2588" spans="1:26" ht="45" x14ac:dyDescent="0.25">
      <c r="A2588" s="224" t="s">
        <v>1380</v>
      </c>
      <c r="B2588" s="137">
        <v>43</v>
      </c>
      <c r="C2588" s="429" t="str">
        <f>+VLOOKUP(Tabla9[[#This Row],[Cod. Riesgo]],Tabla_Riesgos[[Número]:[Tipo de Riesgo]],6,FALSE)</f>
        <v>Operativo</v>
      </c>
      <c r="D2588" s="418" t="s">
        <v>45</v>
      </c>
      <c r="E2588" s="419" t="s">
        <v>667</v>
      </c>
      <c r="F2588" s="121"/>
      <c r="G2588" s="293" t="s">
        <v>269</v>
      </c>
      <c r="H2588" s="472"/>
      <c r="I2588" s="207"/>
      <c r="J2588" s="207"/>
      <c r="K2588" s="207"/>
      <c r="L2588" s="207"/>
      <c r="M2588" s="207"/>
      <c r="N2588" s="207"/>
      <c r="O2588" s="123"/>
      <c r="P2588" s="123">
        <f t="shared" si="164"/>
        <v>0</v>
      </c>
      <c r="Q2588" s="208" t="str">
        <f t="shared" si="165"/>
        <v>Debil</v>
      </c>
      <c r="R2588" s="224" t="s">
        <v>516</v>
      </c>
      <c r="S2588" s="224" t="str">
        <f t="shared" si="166"/>
        <v>DebilFuerte</v>
      </c>
      <c r="T2588" s="224">
        <f>IFERROR(VLOOKUP(S2588,'Tablas de calculos'!$AU$16:$AV$24,2,FALSE),"")</f>
        <v>7</v>
      </c>
      <c r="U2588" s="208" t="str">
        <f>IFERROR(VLOOKUP(T2588,'Tablas de calculos'!$AV$16:$AY$24,4),"")</f>
        <v>Débil</v>
      </c>
      <c r="V2588" s="207" t="s">
        <v>576</v>
      </c>
      <c r="W2588" s="123" t="s">
        <v>578</v>
      </c>
      <c r="X2588" s="123" t="str">
        <f t="shared" si="167"/>
        <v>DébilNo disminuyeDirectamente</v>
      </c>
      <c r="Y2588" s="208" t="str">
        <f>IFERROR(VLOOKUP(X2588,'Tablas de calculos'!$AZ$4:$BE$11,5,FALSE),"")</f>
        <v/>
      </c>
      <c r="Z2588" s="208" t="str">
        <f>IFERROR(VLOOKUP(X2588,'Tablas de calculos'!$AZ$4:$BE$11,6,FALSE),"")</f>
        <v/>
      </c>
    </row>
    <row r="2589" spans="1:26" ht="90" x14ac:dyDescent="0.25">
      <c r="A2589" s="224" t="s">
        <v>1380</v>
      </c>
      <c r="B2589" s="137">
        <v>43</v>
      </c>
      <c r="C2589" s="429" t="str">
        <f>+VLOOKUP(Tabla9[[#This Row],[Cod. Riesgo]],Tabla_Riesgos[[Número]:[Tipo de Riesgo]],6,FALSE)</f>
        <v>Operativo</v>
      </c>
      <c r="D2589" s="416" t="s">
        <v>45</v>
      </c>
      <c r="E2589" s="417" t="s">
        <v>667</v>
      </c>
      <c r="F2589" s="121"/>
      <c r="G2589" s="293" t="s">
        <v>270</v>
      </c>
      <c r="H2589" s="472"/>
      <c r="I2589" s="207"/>
      <c r="J2589" s="207"/>
      <c r="K2589" s="207"/>
      <c r="L2589" s="207"/>
      <c r="M2589" s="207"/>
      <c r="N2589" s="207"/>
      <c r="O2589" s="123"/>
      <c r="P2589" s="123">
        <f t="shared" si="164"/>
        <v>0</v>
      </c>
      <c r="Q2589" s="208" t="str">
        <f t="shared" si="165"/>
        <v>Debil</v>
      </c>
      <c r="R2589" s="224" t="s">
        <v>516</v>
      </c>
      <c r="S2589" s="224" t="str">
        <f t="shared" si="166"/>
        <v>DebilFuerte</v>
      </c>
      <c r="T2589" s="224">
        <f>IFERROR(VLOOKUP(S2589,'Tablas de calculos'!$AU$16:$AV$24,2,FALSE),"")</f>
        <v>7</v>
      </c>
      <c r="U2589" s="208" t="str">
        <f>IFERROR(VLOOKUP(T2589,'Tablas de calculos'!$AV$16:$AY$24,4),"")</f>
        <v>Débil</v>
      </c>
      <c r="V2589" s="207" t="s">
        <v>576</v>
      </c>
      <c r="W2589" s="123" t="s">
        <v>578</v>
      </c>
      <c r="X2589" s="123" t="str">
        <f t="shared" si="167"/>
        <v>DébilNo disminuyeDirectamente</v>
      </c>
      <c r="Y2589" s="208" t="str">
        <f>IFERROR(VLOOKUP(X2589,'Tablas de calculos'!$AZ$4:$BE$11,5,FALSE),"")</f>
        <v/>
      </c>
      <c r="Z2589" s="208" t="str">
        <f>IFERROR(VLOOKUP(X2589,'Tablas de calculos'!$AZ$4:$BE$11,6,FALSE),"")</f>
        <v/>
      </c>
    </row>
    <row r="2590" spans="1:26" ht="45" x14ac:dyDescent="0.25">
      <c r="A2590" s="224" t="s">
        <v>1380</v>
      </c>
      <c r="B2590" s="137">
        <v>43</v>
      </c>
      <c r="C2590" s="429" t="str">
        <f>+VLOOKUP(Tabla9[[#This Row],[Cod. Riesgo]],Tabla_Riesgos[[Número]:[Tipo de Riesgo]],6,FALSE)</f>
        <v>Operativo</v>
      </c>
      <c r="D2590" s="418" t="s">
        <v>45</v>
      </c>
      <c r="E2590" s="419" t="s">
        <v>667</v>
      </c>
      <c r="F2590" s="121"/>
      <c r="G2590" s="293" t="s">
        <v>271</v>
      </c>
      <c r="H2590" s="472"/>
      <c r="I2590" s="207"/>
      <c r="J2590" s="207"/>
      <c r="K2590" s="207"/>
      <c r="L2590" s="207"/>
      <c r="M2590" s="207"/>
      <c r="N2590" s="207"/>
      <c r="O2590" s="123"/>
      <c r="P2590" s="123">
        <f t="shared" si="164"/>
        <v>0</v>
      </c>
      <c r="Q2590" s="208" t="str">
        <f t="shared" si="165"/>
        <v>Debil</v>
      </c>
      <c r="R2590" s="224" t="s">
        <v>516</v>
      </c>
      <c r="S2590" s="224" t="str">
        <f t="shared" si="166"/>
        <v>DebilFuerte</v>
      </c>
      <c r="T2590" s="224">
        <f>IFERROR(VLOOKUP(S2590,'Tablas de calculos'!$AU$16:$AV$24,2,FALSE),"")</f>
        <v>7</v>
      </c>
      <c r="U2590" s="208" t="str">
        <f>IFERROR(VLOOKUP(T2590,'Tablas de calculos'!$AV$16:$AY$24,4),"")</f>
        <v>Débil</v>
      </c>
      <c r="V2590" s="207" t="s">
        <v>576</v>
      </c>
      <c r="W2590" s="123" t="s">
        <v>578</v>
      </c>
      <c r="X2590" s="123" t="str">
        <f t="shared" si="167"/>
        <v>DébilNo disminuyeDirectamente</v>
      </c>
      <c r="Y2590" s="208" t="str">
        <f>IFERROR(VLOOKUP(X2590,'Tablas de calculos'!$AZ$4:$BE$11,5,FALSE),"")</f>
        <v/>
      </c>
      <c r="Z2590" s="208" t="str">
        <f>IFERROR(VLOOKUP(X2590,'Tablas de calculos'!$AZ$4:$BE$11,6,FALSE),"")</f>
        <v/>
      </c>
    </row>
    <row r="2591" spans="1:26" ht="60" x14ac:dyDescent="0.25">
      <c r="A2591" s="224" t="s">
        <v>1380</v>
      </c>
      <c r="B2591" s="137">
        <v>44</v>
      </c>
      <c r="C2591" s="429" t="str">
        <f>+VLOOKUP(Tabla9[[#This Row],[Cod. Riesgo]],Tabla_Riesgos[[Número]:[Tipo de Riesgo]],6,FALSE)</f>
        <v>Operativo</v>
      </c>
      <c r="D2591" s="416" t="s">
        <v>45</v>
      </c>
      <c r="E2591" s="417" t="s">
        <v>668</v>
      </c>
      <c r="F2591" s="121"/>
      <c r="G2591" s="293" t="s">
        <v>272</v>
      </c>
      <c r="H2591" s="472"/>
      <c r="I2591" s="207"/>
      <c r="J2591" s="207"/>
      <c r="K2591" s="207"/>
      <c r="L2591" s="207"/>
      <c r="M2591" s="207"/>
      <c r="N2591" s="207"/>
      <c r="O2591" s="123"/>
      <c r="P2591" s="123">
        <f t="shared" si="164"/>
        <v>0</v>
      </c>
      <c r="Q2591" s="208" t="str">
        <f t="shared" si="165"/>
        <v>Debil</v>
      </c>
      <c r="R2591" s="224" t="s">
        <v>516</v>
      </c>
      <c r="S2591" s="224" t="str">
        <f t="shared" si="166"/>
        <v>DebilFuerte</v>
      </c>
      <c r="T2591" s="224">
        <f>IFERROR(VLOOKUP(S2591,'Tablas de calculos'!$AU$16:$AV$24,2,FALSE),"")</f>
        <v>7</v>
      </c>
      <c r="U2591" s="208" t="str">
        <f>IFERROR(VLOOKUP(T2591,'Tablas de calculos'!$AV$16:$AY$24,4),"")</f>
        <v>Débil</v>
      </c>
      <c r="V2591" s="207" t="s">
        <v>576</v>
      </c>
      <c r="W2591" s="123" t="s">
        <v>578</v>
      </c>
      <c r="X2591" s="123" t="str">
        <f t="shared" si="167"/>
        <v>DébilNo disminuyeDirectamente</v>
      </c>
      <c r="Y2591" s="208" t="str">
        <f>IFERROR(VLOOKUP(X2591,'Tablas de calculos'!$AZ$4:$BE$11,5,FALSE),"")</f>
        <v/>
      </c>
      <c r="Z2591" s="208" t="str">
        <f>IFERROR(VLOOKUP(X2591,'Tablas de calculos'!$AZ$4:$BE$11,6,FALSE),"")</f>
        <v/>
      </c>
    </row>
    <row r="2592" spans="1:26" ht="45" x14ac:dyDescent="0.25">
      <c r="A2592" s="224" t="s">
        <v>1380</v>
      </c>
      <c r="B2592" s="137">
        <v>44</v>
      </c>
      <c r="C2592" s="429" t="str">
        <f>+VLOOKUP(Tabla9[[#This Row],[Cod. Riesgo]],Tabla_Riesgos[[Número]:[Tipo de Riesgo]],6,FALSE)</f>
        <v>Operativo</v>
      </c>
      <c r="D2592" s="418" t="s">
        <v>45</v>
      </c>
      <c r="E2592" s="419" t="s">
        <v>668</v>
      </c>
      <c r="F2592" s="121"/>
      <c r="G2592" s="293" t="s">
        <v>273</v>
      </c>
      <c r="H2592" s="472"/>
      <c r="I2592" s="207"/>
      <c r="J2592" s="207"/>
      <c r="K2592" s="207"/>
      <c r="L2592" s="207"/>
      <c r="M2592" s="207"/>
      <c r="N2592" s="207"/>
      <c r="O2592" s="123"/>
      <c r="P2592" s="123">
        <f t="shared" si="164"/>
        <v>0</v>
      </c>
      <c r="Q2592" s="208" t="str">
        <f t="shared" si="165"/>
        <v>Debil</v>
      </c>
      <c r="R2592" s="224" t="s">
        <v>516</v>
      </c>
      <c r="S2592" s="224" t="str">
        <f t="shared" si="166"/>
        <v>DebilFuerte</v>
      </c>
      <c r="T2592" s="224">
        <f>IFERROR(VLOOKUP(S2592,'Tablas de calculos'!$AU$16:$AV$24,2,FALSE),"")</f>
        <v>7</v>
      </c>
      <c r="U2592" s="208" t="str">
        <f>IFERROR(VLOOKUP(T2592,'Tablas de calculos'!$AV$16:$AY$24,4),"")</f>
        <v>Débil</v>
      </c>
      <c r="V2592" s="207" t="s">
        <v>576</v>
      </c>
      <c r="W2592" s="123" t="s">
        <v>578</v>
      </c>
      <c r="X2592" s="123" t="str">
        <f t="shared" si="167"/>
        <v>DébilNo disminuyeDirectamente</v>
      </c>
      <c r="Y2592" s="208" t="str">
        <f>IFERROR(VLOOKUP(X2592,'Tablas de calculos'!$AZ$4:$BE$11,5,FALSE),"")</f>
        <v/>
      </c>
      <c r="Z2592" s="208" t="str">
        <f>IFERROR(VLOOKUP(X2592,'Tablas de calculos'!$AZ$4:$BE$11,6,FALSE),"")</f>
        <v/>
      </c>
    </row>
    <row r="2593" spans="1:26" ht="90" x14ac:dyDescent="0.25">
      <c r="A2593" s="224" t="s">
        <v>1380</v>
      </c>
      <c r="B2593" s="137">
        <v>44</v>
      </c>
      <c r="C2593" s="429" t="str">
        <f>+VLOOKUP(Tabla9[[#This Row],[Cod. Riesgo]],Tabla_Riesgos[[Número]:[Tipo de Riesgo]],6,FALSE)</f>
        <v>Operativo</v>
      </c>
      <c r="D2593" s="416" t="s">
        <v>45</v>
      </c>
      <c r="E2593" s="417" t="s">
        <v>668</v>
      </c>
      <c r="F2593" s="121"/>
      <c r="G2593" s="293" t="s">
        <v>274</v>
      </c>
      <c r="H2593" s="472"/>
      <c r="I2593" s="207"/>
      <c r="J2593" s="207"/>
      <c r="K2593" s="207"/>
      <c r="L2593" s="207"/>
      <c r="M2593" s="207"/>
      <c r="N2593" s="207"/>
      <c r="O2593" s="123"/>
      <c r="P2593" s="123">
        <f t="shared" si="164"/>
        <v>0</v>
      </c>
      <c r="Q2593" s="208" t="str">
        <f t="shared" si="165"/>
        <v>Debil</v>
      </c>
      <c r="R2593" s="224" t="s">
        <v>516</v>
      </c>
      <c r="S2593" s="224" t="str">
        <f t="shared" si="166"/>
        <v>DebilFuerte</v>
      </c>
      <c r="T2593" s="224">
        <f>IFERROR(VLOOKUP(S2593,'Tablas de calculos'!$AU$16:$AV$24,2,FALSE),"")</f>
        <v>7</v>
      </c>
      <c r="U2593" s="208" t="str">
        <f>IFERROR(VLOOKUP(T2593,'Tablas de calculos'!$AV$16:$AY$24,4),"")</f>
        <v>Débil</v>
      </c>
      <c r="V2593" s="207" t="s">
        <v>576</v>
      </c>
      <c r="W2593" s="123" t="s">
        <v>578</v>
      </c>
      <c r="X2593" s="123" t="str">
        <f t="shared" si="167"/>
        <v>DébilNo disminuyeDirectamente</v>
      </c>
      <c r="Y2593" s="208" t="str">
        <f>IFERROR(VLOOKUP(X2593,'Tablas de calculos'!$AZ$4:$BE$11,5,FALSE),"")</f>
        <v/>
      </c>
      <c r="Z2593" s="208" t="str">
        <f>IFERROR(VLOOKUP(X2593,'Tablas de calculos'!$AZ$4:$BE$11,6,FALSE),"")</f>
        <v/>
      </c>
    </row>
    <row r="2594" spans="1:26" ht="45" x14ac:dyDescent="0.25">
      <c r="A2594" s="224" t="s">
        <v>1380</v>
      </c>
      <c r="B2594" s="137">
        <v>45</v>
      </c>
      <c r="C2594" s="429" t="str">
        <f>+VLOOKUP(Tabla9[[#This Row],[Cod. Riesgo]],Tabla_Riesgos[[Número]:[Tipo de Riesgo]],6,FALSE)</f>
        <v>Operativo</v>
      </c>
      <c r="D2594" s="418" t="s">
        <v>45</v>
      </c>
      <c r="E2594" s="419" t="s">
        <v>46</v>
      </c>
      <c r="F2594" s="121"/>
      <c r="G2594" s="293" t="s">
        <v>275</v>
      </c>
      <c r="H2594" s="472"/>
      <c r="I2594" s="207"/>
      <c r="J2594" s="207"/>
      <c r="K2594" s="207"/>
      <c r="L2594" s="207"/>
      <c r="M2594" s="207"/>
      <c r="N2594" s="207"/>
      <c r="O2594" s="123"/>
      <c r="P2594" s="123">
        <f t="shared" si="164"/>
        <v>0</v>
      </c>
      <c r="Q2594" s="208" t="str">
        <f t="shared" si="165"/>
        <v>Debil</v>
      </c>
      <c r="R2594" s="224" t="s">
        <v>516</v>
      </c>
      <c r="S2594" s="224" t="str">
        <f t="shared" si="166"/>
        <v>DebilFuerte</v>
      </c>
      <c r="T2594" s="224">
        <f>IFERROR(VLOOKUP(S2594,'Tablas de calculos'!$AU$16:$AV$24,2,FALSE),"")</f>
        <v>7</v>
      </c>
      <c r="U2594" s="208" t="str">
        <f>IFERROR(VLOOKUP(T2594,'Tablas de calculos'!$AV$16:$AY$24,4),"")</f>
        <v>Débil</v>
      </c>
      <c r="V2594" s="207" t="s">
        <v>576</v>
      </c>
      <c r="W2594" s="123" t="s">
        <v>578</v>
      </c>
      <c r="X2594" s="123" t="str">
        <f t="shared" si="167"/>
        <v>DébilNo disminuyeDirectamente</v>
      </c>
      <c r="Y2594" s="208" t="str">
        <f>IFERROR(VLOOKUP(X2594,'Tablas de calculos'!$AZ$4:$BE$11,5,FALSE),"")</f>
        <v/>
      </c>
      <c r="Z2594" s="208" t="str">
        <f>IFERROR(VLOOKUP(X2594,'Tablas de calculos'!$AZ$4:$BE$11,6,FALSE),"")</f>
        <v/>
      </c>
    </row>
    <row r="2595" spans="1:26" ht="45" x14ac:dyDescent="0.25">
      <c r="A2595" s="224" t="s">
        <v>1380</v>
      </c>
      <c r="B2595" s="137">
        <v>45</v>
      </c>
      <c r="C2595" s="429" t="str">
        <f>+VLOOKUP(Tabla9[[#This Row],[Cod. Riesgo]],Tabla_Riesgos[[Número]:[Tipo de Riesgo]],6,FALSE)</f>
        <v>Operativo</v>
      </c>
      <c r="D2595" s="416" t="s">
        <v>45</v>
      </c>
      <c r="E2595" s="417" t="s">
        <v>46</v>
      </c>
      <c r="F2595" s="121"/>
      <c r="G2595" s="293" t="s">
        <v>276</v>
      </c>
      <c r="H2595" s="472"/>
      <c r="I2595" s="207"/>
      <c r="J2595" s="207"/>
      <c r="K2595" s="207"/>
      <c r="L2595" s="207"/>
      <c r="M2595" s="207"/>
      <c r="N2595" s="207"/>
      <c r="O2595" s="123"/>
      <c r="P2595" s="123">
        <f t="shared" si="164"/>
        <v>0</v>
      </c>
      <c r="Q2595" s="208" t="str">
        <f t="shared" si="165"/>
        <v>Debil</v>
      </c>
      <c r="R2595" s="224" t="s">
        <v>516</v>
      </c>
      <c r="S2595" s="224" t="str">
        <f t="shared" si="166"/>
        <v>DebilFuerte</v>
      </c>
      <c r="T2595" s="224">
        <f>IFERROR(VLOOKUP(S2595,'Tablas de calculos'!$AU$16:$AV$24,2,FALSE),"")</f>
        <v>7</v>
      </c>
      <c r="U2595" s="208" t="str">
        <f>IFERROR(VLOOKUP(T2595,'Tablas de calculos'!$AV$16:$AY$24,4),"")</f>
        <v>Débil</v>
      </c>
      <c r="V2595" s="207" t="s">
        <v>576</v>
      </c>
      <c r="W2595" s="123" t="s">
        <v>578</v>
      </c>
      <c r="X2595" s="123" t="str">
        <f t="shared" si="167"/>
        <v>DébilNo disminuyeDirectamente</v>
      </c>
      <c r="Y2595" s="208" t="str">
        <f>IFERROR(VLOOKUP(X2595,'Tablas de calculos'!$AZ$4:$BE$11,5,FALSE),"")</f>
        <v/>
      </c>
      <c r="Z2595" s="208" t="str">
        <f>IFERROR(VLOOKUP(X2595,'Tablas de calculos'!$AZ$4:$BE$11,6,FALSE),"")</f>
        <v/>
      </c>
    </row>
    <row r="2596" spans="1:26" ht="105" x14ac:dyDescent="0.25">
      <c r="A2596" s="224" t="s">
        <v>1380</v>
      </c>
      <c r="B2596" s="137">
        <v>45</v>
      </c>
      <c r="C2596" s="429" t="str">
        <f>+VLOOKUP(Tabla9[[#This Row],[Cod. Riesgo]],Tabla_Riesgos[[Número]:[Tipo de Riesgo]],6,FALSE)</f>
        <v>Operativo</v>
      </c>
      <c r="D2596" s="418" t="s">
        <v>45</v>
      </c>
      <c r="E2596" s="419" t="s">
        <v>46</v>
      </c>
      <c r="F2596" s="121"/>
      <c r="G2596" s="293" t="s">
        <v>277</v>
      </c>
      <c r="H2596" s="472"/>
      <c r="I2596" s="207"/>
      <c r="J2596" s="207"/>
      <c r="K2596" s="207"/>
      <c r="L2596" s="207"/>
      <c r="M2596" s="207"/>
      <c r="N2596" s="207"/>
      <c r="O2596" s="123"/>
      <c r="P2596" s="123">
        <f t="shared" si="164"/>
        <v>0</v>
      </c>
      <c r="Q2596" s="208" t="str">
        <f t="shared" si="165"/>
        <v>Debil</v>
      </c>
      <c r="R2596" s="224" t="s">
        <v>516</v>
      </c>
      <c r="S2596" s="224" t="str">
        <f t="shared" si="166"/>
        <v>DebilFuerte</v>
      </c>
      <c r="T2596" s="224">
        <f>IFERROR(VLOOKUP(S2596,'Tablas de calculos'!$AU$16:$AV$24,2,FALSE),"")</f>
        <v>7</v>
      </c>
      <c r="U2596" s="208" t="str">
        <f>IFERROR(VLOOKUP(T2596,'Tablas de calculos'!$AV$16:$AY$24,4),"")</f>
        <v>Débil</v>
      </c>
      <c r="V2596" s="207" t="s">
        <v>576</v>
      </c>
      <c r="W2596" s="123" t="s">
        <v>578</v>
      </c>
      <c r="X2596" s="123" t="str">
        <f t="shared" si="167"/>
        <v>DébilNo disminuyeDirectamente</v>
      </c>
      <c r="Y2596" s="208" t="str">
        <f>IFERROR(VLOOKUP(X2596,'Tablas de calculos'!$AZ$4:$BE$11,5,FALSE),"")</f>
        <v/>
      </c>
      <c r="Z2596" s="208" t="str">
        <f>IFERROR(VLOOKUP(X2596,'Tablas de calculos'!$AZ$4:$BE$11,6,FALSE),"")</f>
        <v/>
      </c>
    </row>
    <row r="2597" spans="1:26" ht="150" x14ac:dyDescent="0.25">
      <c r="A2597" s="224" t="s">
        <v>1380</v>
      </c>
      <c r="B2597" s="137">
        <v>45</v>
      </c>
      <c r="C2597" s="429" t="str">
        <f>+VLOOKUP(Tabla9[[#This Row],[Cod. Riesgo]],Tabla_Riesgos[[Número]:[Tipo de Riesgo]],6,FALSE)</f>
        <v>Operativo</v>
      </c>
      <c r="D2597" s="416" t="s">
        <v>45</v>
      </c>
      <c r="E2597" s="417" t="s">
        <v>46</v>
      </c>
      <c r="F2597" s="121"/>
      <c r="G2597" s="293" t="s">
        <v>278</v>
      </c>
      <c r="H2597" s="472"/>
      <c r="I2597" s="207"/>
      <c r="J2597" s="207"/>
      <c r="K2597" s="207"/>
      <c r="L2597" s="207"/>
      <c r="M2597" s="207"/>
      <c r="N2597" s="207"/>
      <c r="O2597" s="123"/>
      <c r="P2597" s="123">
        <f t="shared" si="164"/>
        <v>0</v>
      </c>
      <c r="Q2597" s="208" t="str">
        <f t="shared" si="165"/>
        <v>Debil</v>
      </c>
      <c r="R2597" s="224" t="s">
        <v>516</v>
      </c>
      <c r="S2597" s="224" t="str">
        <f t="shared" si="166"/>
        <v>DebilFuerte</v>
      </c>
      <c r="T2597" s="224">
        <f>IFERROR(VLOOKUP(S2597,'Tablas de calculos'!$AU$16:$AV$24,2,FALSE),"")</f>
        <v>7</v>
      </c>
      <c r="U2597" s="208" t="str">
        <f>IFERROR(VLOOKUP(T2597,'Tablas de calculos'!$AV$16:$AY$24,4),"")</f>
        <v>Débil</v>
      </c>
      <c r="V2597" s="207" t="s">
        <v>576</v>
      </c>
      <c r="W2597" s="123" t="s">
        <v>578</v>
      </c>
      <c r="X2597" s="123" t="str">
        <f t="shared" si="167"/>
        <v>DébilNo disminuyeDirectamente</v>
      </c>
      <c r="Y2597" s="208" t="str">
        <f>IFERROR(VLOOKUP(X2597,'Tablas de calculos'!$AZ$4:$BE$11,5,FALSE),"")</f>
        <v/>
      </c>
      <c r="Z2597" s="208" t="str">
        <f>IFERROR(VLOOKUP(X2597,'Tablas de calculos'!$AZ$4:$BE$11,6,FALSE),"")</f>
        <v/>
      </c>
    </row>
    <row r="2598" spans="1:26" ht="135" x14ac:dyDescent="0.25">
      <c r="A2598" s="224" t="s">
        <v>1380</v>
      </c>
      <c r="B2598" s="137">
        <v>48</v>
      </c>
      <c r="C2598" s="429" t="str">
        <f>+VLOOKUP(Tabla9[[#This Row],[Cod. Riesgo]],Tabla_Riesgos[[Número]:[Tipo de Riesgo]],6,FALSE)</f>
        <v>Operativo</v>
      </c>
      <c r="D2598" s="418" t="s">
        <v>48</v>
      </c>
      <c r="E2598" s="419" t="s">
        <v>52</v>
      </c>
      <c r="F2598" s="121"/>
      <c r="G2598" s="293" t="s">
        <v>279</v>
      </c>
      <c r="H2598" s="472"/>
      <c r="I2598" s="207"/>
      <c r="J2598" s="207"/>
      <c r="K2598" s="207"/>
      <c r="L2598" s="207"/>
      <c r="M2598" s="207"/>
      <c r="N2598" s="207"/>
      <c r="O2598" s="123"/>
      <c r="P2598" s="123">
        <f t="shared" si="164"/>
        <v>0</v>
      </c>
      <c r="Q2598" s="208" t="str">
        <f t="shared" si="165"/>
        <v>Debil</v>
      </c>
      <c r="R2598" s="224" t="s">
        <v>516</v>
      </c>
      <c r="S2598" s="224" t="str">
        <f t="shared" si="166"/>
        <v>DebilFuerte</v>
      </c>
      <c r="T2598" s="224">
        <f>IFERROR(VLOOKUP(S2598,'Tablas de calculos'!$AU$16:$AV$24,2,FALSE),"")</f>
        <v>7</v>
      </c>
      <c r="U2598" s="208" t="str">
        <f>IFERROR(VLOOKUP(T2598,'Tablas de calculos'!$AV$16:$AY$24,4),"")</f>
        <v>Débil</v>
      </c>
      <c r="V2598" s="207" t="s">
        <v>576</v>
      </c>
      <c r="W2598" s="123" t="s">
        <v>578</v>
      </c>
      <c r="X2598" s="123" t="str">
        <f t="shared" si="167"/>
        <v>DébilNo disminuyeDirectamente</v>
      </c>
      <c r="Y2598" s="208" t="str">
        <f>IFERROR(VLOOKUP(X2598,'Tablas de calculos'!$AZ$4:$BE$11,5,FALSE),"")</f>
        <v/>
      </c>
      <c r="Z2598" s="208" t="str">
        <f>IFERROR(VLOOKUP(X2598,'Tablas de calculos'!$AZ$4:$BE$11,6,FALSE),"")</f>
        <v/>
      </c>
    </row>
    <row r="2599" spans="1:26" ht="45" x14ac:dyDescent="0.25">
      <c r="A2599" s="224" t="s">
        <v>1380</v>
      </c>
      <c r="B2599" s="137">
        <v>48</v>
      </c>
      <c r="C2599" s="429" t="str">
        <f>+VLOOKUP(Tabla9[[#This Row],[Cod. Riesgo]],Tabla_Riesgos[[Número]:[Tipo de Riesgo]],6,FALSE)</f>
        <v>Operativo</v>
      </c>
      <c r="D2599" s="416" t="s">
        <v>48</v>
      </c>
      <c r="E2599" s="417" t="s">
        <v>52</v>
      </c>
      <c r="F2599" s="121"/>
      <c r="G2599" s="293" t="s">
        <v>280</v>
      </c>
      <c r="H2599" s="472"/>
      <c r="I2599" s="207"/>
      <c r="J2599" s="207"/>
      <c r="K2599" s="207"/>
      <c r="L2599" s="207"/>
      <c r="M2599" s="207"/>
      <c r="N2599" s="207"/>
      <c r="O2599" s="123"/>
      <c r="P2599" s="123">
        <f t="shared" si="164"/>
        <v>0</v>
      </c>
      <c r="Q2599" s="208" t="str">
        <f t="shared" si="165"/>
        <v>Debil</v>
      </c>
      <c r="R2599" s="224" t="s">
        <v>516</v>
      </c>
      <c r="S2599" s="224" t="str">
        <f t="shared" si="166"/>
        <v>DebilFuerte</v>
      </c>
      <c r="T2599" s="224">
        <f>IFERROR(VLOOKUP(S2599,'Tablas de calculos'!$AU$16:$AV$24,2,FALSE),"")</f>
        <v>7</v>
      </c>
      <c r="U2599" s="208" t="str">
        <f>IFERROR(VLOOKUP(T2599,'Tablas de calculos'!$AV$16:$AY$24,4),"")</f>
        <v>Débil</v>
      </c>
      <c r="V2599" s="207" t="s">
        <v>576</v>
      </c>
      <c r="W2599" s="123" t="s">
        <v>578</v>
      </c>
      <c r="X2599" s="123" t="str">
        <f t="shared" si="167"/>
        <v>DébilNo disminuyeDirectamente</v>
      </c>
      <c r="Y2599" s="208" t="str">
        <f>IFERROR(VLOOKUP(X2599,'Tablas de calculos'!$AZ$4:$BE$11,5,FALSE),"")</f>
        <v/>
      </c>
      <c r="Z2599" s="208" t="str">
        <f>IFERROR(VLOOKUP(X2599,'Tablas de calculos'!$AZ$4:$BE$11,6,FALSE),"")</f>
        <v/>
      </c>
    </row>
    <row r="2600" spans="1:26" ht="60" x14ac:dyDescent="0.25">
      <c r="A2600" s="224" t="s">
        <v>1380</v>
      </c>
      <c r="B2600" s="137">
        <v>48</v>
      </c>
      <c r="C2600" s="429" t="str">
        <f>+VLOOKUP(Tabla9[[#This Row],[Cod. Riesgo]],Tabla_Riesgos[[Número]:[Tipo de Riesgo]],6,FALSE)</f>
        <v>Operativo</v>
      </c>
      <c r="D2600" s="418" t="s">
        <v>48</v>
      </c>
      <c r="E2600" s="419" t="s">
        <v>52</v>
      </c>
      <c r="F2600" s="121"/>
      <c r="G2600" s="293" t="s">
        <v>281</v>
      </c>
      <c r="H2600" s="472"/>
      <c r="I2600" s="207"/>
      <c r="J2600" s="207"/>
      <c r="K2600" s="207"/>
      <c r="L2600" s="207"/>
      <c r="M2600" s="207"/>
      <c r="N2600" s="207"/>
      <c r="O2600" s="123"/>
      <c r="P2600" s="123">
        <f t="shared" si="164"/>
        <v>0</v>
      </c>
      <c r="Q2600" s="208" t="str">
        <f t="shared" si="165"/>
        <v>Debil</v>
      </c>
      <c r="R2600" s="224" t="s">
        <v>516</v>
      </c>
      <c r="S2600" s="224" t="str">
        <f t="shared" si="166"/>
        <v>DebilFuerte</v>
      </c>
      <c r="T2600" s="224">
        <f>IFERROR(VLOOKUP(S2600,'Tablas de calculos'!$AU$16:$AV$24,2,FALSE),"")</f>
        <v>7</v>
      </c>
      <c r="U2600" s="208" t="str">
        <f>IFERROR(VLOOKUP(T2600,'Tablas de calculos'!$AV$16:$AY$24,4),"")</f>
        <v>Débil</v>
      </c>
      <c r="V2600" s="207" t="s">
        <v>576</v>
      </c>
      <c r="W2600" s="123" t="s">
        <v>578</v>
      </c>
      <c r="X2600" s="123" t="str">
        <f t="shared" si="167"/>
        <v>DébilNo disminuyeDirectamente</v>
      </c>
      <c r="Y2600" s="208" t="str">
        <f>IFERROR(VLOOKUP(X2600,'Tablas de calculos'!$AZ$4:$BE$11,5,FALSE),"")</f>
        <v/>
      </c>
      <c r="Z2600" s="208" t="str">
        <f>IFERROR(VLOOKUP(X2600,'Tablas de calculos'!$AZ$4:$BE$11,6,FALSE),"")</f>
        <v/>
      </c>
    </row>
    <row r="2601" spans="1:26" ht="45" x14ac:dyDescent="0.25">
      <c r="A2601" s="224" t="s">
        <v>1380</v>
      </c>
      <c r="B2601" s="137">
        <v>48</v>
      </c>
      <c r="C2601" s="429" t="str">
        <f>+VLOOKUP(Tabla9[[#This Row],[Cod. Riesgo]],Tabla_Riesgos[[Número]:[Tipo de Riesgo]],6,FALSE)</f>
        <v>Operativo</v>
      </c>
      <c r="D2601" s="416" t="s">
        <v>48</v>
      </c>
      <c r="E2601" s="417" t="s">
        <v>52</v>
      </c>
      <c r="F2601" s="121"/>
      <c r="G2601" s="293" t="s">
        <v>282</v>
      </c>
      <c r="H2601" s="472"/>
      <c r="I2601" s="207"/>
      <c r="J2601" s="207"/>
      <c r="K2601" s="207"/>
      <c r="L2601" s="207"/>
      <c r="M2601" s="207"/>
      <c r="N2601" s="207"/>
      <c r="O2601" s="123"/>
      <c r="P2601" s="123">
        <f t="shared" si="164"/>
        <v>0</v>
      </c>
      <c r="Q2601" s="208" t="str">
        <f t="shared" si="165"/>
        <v>Debil</v>
      </c>
      <c r="R2601" s="224" t="s">
        <v>516</v>
      </c>
      <c r="S2601" s="224" t="str">
        <f t="shared" si="166"/>
        <v>DebilFuerte</v>
      </c>
      <c r="T2601" s="224">
        <f>IFERROR(VLOOKUP(S2601,'Tablas de calculos'!$AU$16:$AV$24,2,FALSE),"")</f>
        <v>7</v>
      </c>
      <c r="U2601" s="208" t="str">
        <f>IFERROR(VLOOKUP(T2601,'Tablas de calculos'!$AV$16:$AY$24,4),"")</f>
        <v>Débil</v>
      </c>
      <c r="V2601" s="207" t="s">
        <v>576</v>
      </c>
      <c r="W2601" s="123" t="s">
        <v>578</v>
      </c>
      <c r="X2601" s="123" t="str">
        <f t="shared" si="167"/>
        <v>DébilNo disminuyeDirectamente</v>
      </c>
      <c r="Y2601" s="208" t="str">
        <f>IFERROR(VLOOKUP(X2601,'Tablas de calculos'!$AZ$4:$BE$11,5,FALSE),"")</f>
        <v/>
      </c>
      <c r="Z2601" s="208" t="str">
        <f>IFERROR(VLOOKUP(X2601,'Tablas de calculos'!$AZ$4:$BE$11,6,FALSE),"")</f>
        <v/>
      </c>
    </row>
    <row r="2602" spans="1:26" ht="60" x14ac:dyDescent="0.25">
      <c r="A2602" s="224" t="s">
        <v>1380</v>
      </c>
      <c r="B2602" s="137">
        <v>49</v>
      </c>
      <c r="C2602" s="429" t="str">
        <f>+VLOOKUP(Tabla9[[#This Row],[Cod. Riesgo]],Tabla_Riesgos[[Número]:[Tipo de Riesgo]],6,FALSE)</f>
        <v>Operativo</v>
      </c>
      <c r="D2602" s="418" t="s">
        <v>48</v>
      </c>
      <c r="E2602" s="419" t="s">
        <v>54</v>
      </c>
      <c r="F2602" s="121"/>
      <c r="G2602" s="293" t="s">
        <v>283</v>
      </c>
      <c r="H2602" s="472" t="s">
        <v>544</v>
      </c>
      <c r="I2602" s="207" t="s">
        <v>486</v>
      </c>
      <c r="J2602" s="207" t="s">
        <v>490</v>
      </c>
      <c r="K2602" s="207" t="s">
        <v>494</v>
      </c>
      <c r="L2602" s="207" t="s">
        <v>498</v>
      </c>
      <c r="M2602" s="207" t="s">
        <v>503</v>
      </c>
      <c r="N2602" s="207" t="s">
        <v>508</v>
      </c>
      <c r="O2602" s="123" t="s">
        <v>512</v>
      </c>
      <c r="P2602" s="123">
        <f t="shared" si="164"/>
        <v>100</v>
      </c>
      <c r="Q2602" s="208" t="str">
        <f t="shared" si="165"/>
        <v>Fuerte</v>
      </c>
      <c r="R2602" s="224" t="s">
        <v>516</v>
      </c>
      <c r="S2602" s="224" t="str">
        <f t="shared" si="166"/>
        <v>FuerteFuerte</v>
      </c>
      <c r="T2602" s="224">
        <f>IFERROR(VLOOKUP(S2602,'Tablas de calculos'!$AU$16:$AV$24,2,FALSE),"")</f>
        <v>1</v>
      </c>
      <c r="U2602" s="208" t="str">
        <f>IFERROR(VLOOKUP(T2602,'Tablas de calculos'!$AV$16:$AY$24,4),"")</f>
        <v>Fuerte</v>
      </c>
      <c r="V2602" s="207" t="s">
        <v>576</v>
      </c>
      <c r="W2602" s="123" t="s">
        <v>578</v>
      </c>
      <c r="X2602" s="123" t="str">
        <f t="shared" si="167"/>
        <v>FuerteNo disminuyeDirectamente</v>
      </c>
      <c r="Y2602" s="208">
        <f>IFERROR(VLOOKUP(X2602,'Tablas de calculos'!$AZ$4:$BE$11,5,FALSE),"")</f>
        <v>0</v>
      </c>
      <c r="Z2602" s="208">
        <f>IFERROR(VLOOKUP(X2602,'Tablas de calculos'!$AZ$4:$BE$11,6,FALSE),"")</f>
        <v>2</v>
      </c>
    </row>
    <row r="2603" spans="1:26" ht="45" x14ac:dyDescent="0.25">
      <c r="A2603" s="224" t="s">
        <v>1380</v>
      </c>
      <c r="B2603" s="137">
        <v>49</v>
      </c>
      <c r="C2603" s="429" t="str">
        <f>+VLOOKUP(Tabla9[[#This Row],[Cod. Riesgo]],Tabla_Riesgos[[Número]:[Tipo de Riesgo]],6,FALSE)</f>
        <v>Operativo</v>
      </c>
      <c r="D2603" s="416" t="s">
        <v>48</v>
      </c>
      <c r="E2603" s="417" t="s">
        <v>54</v>
      </c>
      <c r="F2603" s="121"/>
      <c r="G2603" s="293" t="s">
        <v>280</v>
      </c>
      <c r="H2603" s="472" t="s">
        <v>544</v>
      </c>
      <c r="I2603" s="207" t="s">
        <v>486</v>
      </c>
      <c r="J2603" s="207" t="s">
        <v>490</v>
      </c>
      <c r="K2603" s="207" t="s">
        <v>494</v>
      </c>
      <c r="L2603" s="207" t="s">
        <v>498</v>
      </c>
      <c r="M2603" s="207" t="s">
        <v>503</v>
      </c>
      <c r="N2603" s="207" t="s">
        <v>508</v>
      </c>
      <c r="O2603" s="123" t="s">
        <v>512</v>
      </c>
      <c r="P2603" s="123">
        <f t="shared" si="164"/>
        <v>100</v>
      </c>
      <c r="Q2603" s="208" t="str">
        <f t="shared" si="165"/>
        <v>Fuerte</v>
      </c>
      <c r="R2603" s="224" t="s">
        <v>516</v>
      </c>
      <c r="S2603" s="224" t="str">
        <f t="shared" si="166"/>
        <v>FuerteFuerte</v>
      </c>
      <c r="T2603" s="224">
        <f>IFERROR(VLOOKUP(S2603,'Tablas de calculos'!$AU$16:$AV$24,2,FALSE),"")</f>
        <v>1</v>
      </c>
      <c r="U2603" s="208" t="str">
        <f>IFERROR(VLOOKUP(T2603,'Tablas de calculos'!$AV$16:$AY$24,4),"")</f>
        <v>Fuerte</v>
      </c>
      <c r="V2603" s="207" t="s">
        <v>576</v>
      </c>
      <c r="W2603" s="123" t="s">
        <v>578</v>
      </c>
      <c r="X2603" s="123" t="str">
        <f t="shared" si="167"/>
        <v>FuerteNo disminuyeDirectamente</v>
      </c>
      <c r="Y2603" s="208">
        <f>IFERROR(VLOOKUP(X2603,'Tablas de calculos'!$AZ$4:$BE$11,5,FALSE),"")</f>
        <v>0</v>
      </c>
      <c r="Z2603" s="208">
        <f>IFERROR(VLOOKUP(X2603,'Tablas de calculos'!$AZ$4:$BE$11,6,FALSE),"")</f>
        <v>2</v>
      </c>
    </row>
    <row r="2604" spans="1:26" ht="60" x14ac:dyDescent="0.25">
      <c r="A2604" s="224" t="s">
        <v>1380</v>
      </c>
      <c r="B2604" s="137">
        <v>49</v>
      </c>
      <c r="C2604" s="429" t="str">
        <f>+VLOOKUP(Tabla9[[#This Row],[Cod. Riesgo]],Tabla_Riesgos[[Número]:[Tipo de Riesgo]],6,FALSE)</f>
        <v>Operativo</v>
      </c>
      <c r="D2604" s="418" t="s">
        <v>48</v>
      </c>
      <c r="E2604" s="419" t="s">
        <v>54</v>
      </c>
      <c r="F2604" s="121"/>
      <c r="G2604" s="293" t="s">
        <v>284</v>
      </c>
      <c r="H2604" s="472" t="s">
        <v>544</v>
      </c>
      <c r="I2604" s="207" t="s">
        <v>486</v>
      </c>
      <c r="J2604" s="207" t="s">
        <v>490</v>
      </c>
      <c r="K2604" s="207" t="s">
        <v>494</v>
      </c>
      <c r="L2604" s="207" t="s">
        <v>498</v>
      </c>
      <c r="M2604" s="207" t="s">
        <v>503</v>
      </c>
      <c r="N2604" s="207" t="s">
        <v>508</v>
      </c>
      <c r="O2604" s="123" t="s">
        <v>512</v>
      </c>
      <c r="P2604" s="123">
        <f t="shared" si="164"/>
        <v>100</v>
      </c>
      <c r="Q2604" s="208" t="str">
        <f t="shared" si="165"/>
        <v>Fuerte</v>
      </c>
      <c r="R2604" s="224" t="s">
        <v>516</v>
      </c>
      <c r="S2604" s="224" t="str">
        <f t="shared" si="166"/>
        <v>FuerteFuerte</v>
      </c>
      <c r="T2604" s="224">
        <f>IFERROR(VLOOKUP(S2604,'Tablas de calculos'!$AU$16:$AV$24,2,FALSE),"")</f>
        <v>1</v>
      </c>
      <c r="U2604" s="208" t="str">
        <f>IFERROR(VLOOKUP(T2604,'Tablas de calculos'!$AV$16:$AY$24,4),"")</f>
        <v>Fuerte</v>
      </c>
      <c r="V2604" s="207" t="s">
        <v>576</v>
      </c>
      <c r="W2604" s="123" t="s">
        <v>578</v>
      </c>
      <c r="X2604" s="123" t="str">
        <f t="shared" si="167"/>
        <v>FuerteNo disminuyeDirectamente</v>
      </c>
      <c r="Y2604" s="208">
        <f>IFERROR(VLOOKUP(X2604,'Tablas de calculos'!$AZ$4:$BE$11,5,FALSE),"")</f>
        <v>0</v>
      </c>
      <c r="Z2604" s="208">
        <f>IFERROR(VLOOKUP(X2604,'Tablas de calculos'!$AZ$4:$BE$11,6,FALSE),"")</f>
        <v>2</v>
      </c>
    </row>
    <row r="2605" spans="1:26" ht="45" x14ac:dyDescent="0.25">
      <c r="A2605" s="224" t="s">
        <v>1380</v>
      </c>
      <c r="B2605" s="137">
        <v>49</v>
      </c>
      <c r="C2605" s="429" t="str">
        <f>+VLOOKUP(Tabla9[[#This Row],[Cod. Riesgo]],Tabla_Riesgos[[Número]:[Tipo de Riesgo]],6,FALSE)</f>
        <v>Operativo</v>
      </c>
      <c r="D2605" s="416" t="s">
        <v>48</v>
      </c>
      <c r="E2605" s="417" t="s">
        <v>54</v>
      </c>
      <c r="F2605" s="121"/>
      <c r="G2605" s="293" t="s">
        <v>282</v>
      </c>
      <c r="H2605" s="472" t="s">
        <v>544</v>
      </c>
      <c r="I2605" s="207" t="s">
        <v>486</v>
      </c>
      <c r="J2605" s="207" t="s">
        <v>490</v>
      </c>
      <c r="K2605" s="207" t="s">
        <v>494</v>
      </c>
      <c r="L2605" s="207" t="s">
        <v>498</v>
      </c>
      <c r="M2605" s="207" t="s">
        <v>503</v>
      </c>
      <c r="N2605" s="207" t="s">
        <v>508</v>
      </c>
      <c r="O2605" s="123" t="s">
        <v>512</v>
      </c>
      <c r="P2605" s="123">
        <f t="shared" si="164"/>
        <v>100</v>
      </c>
      <c r="Q2605" s="208" t="str">
        <f t="shared" si="165"/>
        <v>Fuerte</v>
      </c>
      <c r="R2605" s="224" t="s">
        <v>516</v>
      </c>
      <c r="S2605" s="224" t="str">
        <f t="shared" si="166"/>
        <v>FuerteFuerte</v>
      </c>
      <c r="T2605" s="224">
        <f>IFERROR(VLOOKUP(S2605,'Tablas de calculos'!$AU$16:$AV$24,2,FALSE),"")</f>
        <v>1</v>
      </c>
      <c r="U2605" s="208" t="str">
        <f>IFERROR(VLOOKUP(T2605,'Tablas de calculos'!$AV$16:$AY$24,4),"")</f>
        <v>Fuerte</v>
      </c>
      <c r="V2605" s="207" t="s">
        <v>576</v>
      </c>
      <c r="W2605" s="123" t="s">
        <v>578</v>
      </c>
      <c r="X2605" s="123" t="str">
        <f t="shared" si="167"/>
        <v>FuerteNo disminuyeDirectamente</v>
      </c>
      <c r="Y2605" s="208">
        <f>IFERROR(VLOOKUP(X2605,'Tablas de calculos'!$AZ$4:$BE$11,5,FALSE),"")</f>
        <v>0</v>
      </c>
      <c r="Z2605" s="208">
        <f>IFERROR(VLOOKUP(X2605,'Tablas de calculos'!$AZ$4:$BE$11,6,FALSE),"")</f>
        <v>2</v>
      </c>
    </row>
    <row r="2606" spans="1:26" ht="135" x14ac:dyDescent="0.25">
      <c r="A2606" s="224" t="s">
        <v>1380</v>
      </c>
      <c r="B2606" s="137">
        <v>50</v>
      </c>
      <c r="C2606" s="429" t="str">
        <f>+VLOOKUP(Tabla9[[#This Row],[Cod. Riesgo]],Tabla_Riesgos[[Número]:[Tipo de Riesgo]],6,FALSE)</f>
        <v>Operativo</v>
      </c>
      <c r="D2606" s="418" t="s">
        <v>55</v>
      </c>
      <c r="E2606" s="419" t="s">
        <v>670</v>
      </c>
      <c r="F2606" s="121"/>
      <c r="G2606" s="293" t="s">
        <v>285</v>
      </c>
      <c r="H2606" s="472"/>
      <c r="I2606" s="207"/>
      <c r="J2606" s="207"/>
      <c r="K2606" s="207"/>
      <c r="L2606" s="207"/>
      <c r="M2606" s="207"/>
      <c r="N2606" s="207"/>
      <c r="O2606" s="123"/>
      <c r="P2606" s="123">
        <f t="shared" si="164"/>
        <v>0</v>
      </c>
      <c r="Q2606" s="208" t="str">
        <f t="shared" si="165"/>
        <v>Debil</v>
      </c>
      <c r="R2606" s="224" t="s">
        <v>516</v>
      </c>
      <c r="S2606" s="224" t="str">
        <f t="shared" si="166"/>
        <v>DebilFuerte</v>
      </c>
      <c r="T2606" s="224">
        <f>IFERROR(VLOOKUP(S2606,'Tablas de calculos'!$AU$16:$AV$24,2,FALSE),"")</f>
        <v>7</v>
      </c>
      <c r="U2606" s="208" t="str">
        <f>IFERROR(VLOOKUP(T2606,'Tablas de calculos'!$AV$16:$AY$24,4),"")</f>
        <v>Débil</v>
      </c>
      <c r="V2606" s="207" t="s">
        <v>576</v>
      </c>
      <c r="W2606" s="123" t="s">
        <v>578</v>
      </c>
      <c r="X2606" s="123" t="str">
        <f t="shared" si="167"/>
        <v>DébilNo disminuyeDirectamente</v>
      </c>
      <c r="Y2606" s="208" t="str">
        <f>IFERROR(VLOOKUP(X2606,'Tablas de calculos'!$AZ$4:$BE$11,5,FALSE),"")</f>
        <v/>
      </c>
      <c r="Z2606" s="208" t="str">
        <f>IFERROR(VLOOKUP(X2606,'Tablas de calculos'!$AZ$4:$BE$11,6,FALSE),"")</f>
        <v/>
      </c>
    </row>
    <row r="2607" spans="1:26" ht="45" x14ac:dyDescent="0.25">
      <c r="A2607" s="224" t="s">
        <v>1380</v>
      </c>
      <c r="B2607" s="137">
        <v>50</v>
      </c>
      <c r="C2607" s="429" t="str">
        <f>+VLOOKUP(Tabla9[[#This Row],[Cod. Riesgo]],Tabla_Riesgos[[Número]:[Tipo de Riesgo]],6,FALSE)</f>
        <v>Operativo</v>
      </c>
      <c r="D2607" s="416" t="s">
        <v>55</v>
      </c>
      <c r="E2607" s="417" t="s">
        <v>670</v>
      </c>
      <c r="F2607" s="121"/>
      <c r="G2607" s="293" t="s">
        <v>231</v>
      </c>
      <c r="H2607" s="472"/>
      <c r="I2607" s="207"/>
      <c r="J2607" s="207"/>
      <c r="K2607" s="207"/>
      <c r="L2607" s="207"/>
      <c r="M2607" s="207"/>
      <c r="N2607" s="207"/>
      <c r="O2607" s="123"/>
      <c r="P2607" s="123">
        <f t="shared" si="164"/>
        <v>0</v>
      </c>
      <c r="Q2607" s="208" t="str">
        <f t="shared" si="165"/>
        <v>Debil</v>
      </c>
      <c r="R2607" s="224" t="s">
        <v>516</v>
      </c>
      <c r="S2607" s="224" t="str">
        <f t="shared" si="166"/>
        <v>DebilFuerte</v>
      </c>
      <c r="T2607" s="224">
        <f>IFERROR(VLOOKUP(S2607,'Tablas de calculos'!$AU$16:$AV$24,2,FALSE),"")</f>
        <v>7</v>
      </c>
      <c r="U2607" s="208" t="str">
        <f>IFERROR(VLOOKUP(T2607,'Tablas de calculos'!$AV$16:$AY$24,4),"")</f>
        <v>Débil</v>
      </c>
      <c r="V2607" s="207" t="s">
        <v>576</v>
      </c>
      <c r="W2607" s="123" t="s">
        <v>578</v>
      </c>
      <c r="X2607" s="123" t="str">
        <f t="shared" si="167"/>
        <v>DébilNo disminuyeDirectamente</v>
      </c>
      <c r="Y2607" s="208" t="str">
        <f>IFERROR(VLOOKUP(X2607,'Tablas de calculos'!$AZ$4:$BE$11,5,FALSE),"")</f>
        <v/>
      </c>
      <c r="Z2607" s="208" t="str">
        <f>IFERROR(VLOOKUP(X2607,'Tablas de calculos'!$AZ$4:$BE$11,6,FALSE),"")</f>
        <v/>
      </c>
    </row>
    <row r="2608" spans="1:26" ht="45" x14ac:dyDescent="0.25">
      <c r="A2608" s="224" t="s">
        <v>1380</v>
      </c>
      <c r="B2608" s="137">
        <v>50</v>
      </c>
      <c r="C2608" s="429" t="str">
        <f>+VLOOKUP(Tabla9[[#This Row],[Cod. Riesgo]],Tabla_Riesgos[[Número]:[Tipo de Riesgo]],6,FALSE)</f>
        <v>Operativo</v>
      </c>
      <c r="D2608" s="418" t="s">
        <v>55</v>
      </c>
      <c r="E2608" s="419" t="s">
        <v>670</v>
      </c>
      <c r="F2608" s="121"/>
      <c r="G2608" s="293" t="s">
        <v>189</v>
      </c>
      <c r="H2608" s="472"/>
      <c r="I2608" s="207"/>
      <c r="J2608" s="207"/>
      <c r="K2608" s="207"/>
      <c r="L2608" s="207"/>
      <c r="M2608" s="207"/>
      <c r="N2608" s="207"/>
      <c r="O2608" s="123"/>
      <c r="P2608" s="123">
        <f t="shared" si="164"/>
        <v>0</v>
      </c>
      <c r="Q2608" s="208" t="str">
        <f t="shared" si="165"/>
        <v>Debil</v>
      </c>
      <c r="R2608" s="224" t="s">
        <v>516</v>
      </c>
      <c r="S2608" s="224" t="str">
        <f t="shared" si="166"/>
        <v>DebilFuerte</v>
      </c>
      <c r="T2608" s="224">
        <f>IFERROR(VLOOKUP(S2608,'Tablas de calculos'!$AU$16:$AV$24,2,FALSE),"")</f>
        <v>7</v>
      </c>
      <c r="U2608" s="208" t="str">
        <f>IFERROR(VLOOKUP(T2608,'Tablas de calculos'!$AV$16:$AY$24,4),"")</f>
        <v>Débil</v>
      </c>
      <c r="V2608" s="207" t="s">
        <v>576</v>
      </c>
      <c r="W2608" s="123" t="s">
        <v>578</v>
      </c>
      <c r="X2608" s="123" t="str">
        <f t="shared" si="167"/>
        <v>DébilNo disminuyeDirectamente</v>
      </c>
      <c r="Y2608" s="208" t="str">
        <f>IFERROR(VLOOKUP(X2608,'Tablas de calculos'!$AZ$4:$BE$11,5,FALSE),"")</f>
        <v/>
      </c>
      <c r="Z2608" s="208" t="str">
        <f>IFERROR(VLOOKUP(X2608,'Tablas de calculos'!$AZ$4:$BE$11,6,FALSE),"")</f>
        <v/>
      </c>
    </row>
    <row r="2609" spans="1:26" ht="60" x14ac:dyDescent="0.25">
      <c r="A2609" s="224" t="s">
        <v>1380</v>
      </c>
      <c r="B2609" s="137">
        <v>50</v>
      </c>
      <c r="C2609" s="429" t="str">
        <f>+VLOOKUP(Tabla9[[#This Row],[Cod. Riesgo]],Tabla_Riesgos[[Número]:[Tipo de Riesgo]],6,FALSE)</f>
        <v>Operativo</v>
      </c>
      <c r="D2609" s="416" t="s">
        <v>55</v>
      </c>
      <c r="E2609" s="417" t="s">
        <v>670</v>
      </c>
      <c r="F2609" s="121"/>
      <c r="G2609" s="293" t="s">
        <v>221</v>
      </c>
      <c r="H2609" s="472"/>
      <c r="I2609" s="207"/>
      <c r="J2609" s="207"/>
      <c r="K2609" s="207"/>
      <c r="L2609" s="207"/>
      <c r="M2609" s="207"/>
      <c r="N2609" s="207"/>
      <c r="O2609" s="123"/>
      <c r="P2609" s="123">
        <f t="shared" si="164"/>
        <v>0</v>
      </c>
      <c r="Q2609" s="208" t="str">
        <f t="shared" si="165"/>
        <v>Debil</v>
      </c>
      <c r="R2609" s="224" t="s">
        <v>516</v>
      </c>
      <c r="S2609" s="224" t="str">
        <f t="shared" si="166"/>
        <v>DebilFuerte</v>
      </c>
      <c r="T2609" s="224">
        <f>IFERROR(VLOOKUP(S2609,'Tablas de calculos'!$AU$16:$AV$24,2,FALSE),"")</f>
        <v>7</v>
      </c>
      <c r="U2609" s="208" t="str">
        <f>IFERROR(VLOOKUP(T2609,'Tablas de calculos'!$AV$16:$AY$24,4),"")</f>
        <v>Débil</v>
      </c>
      <c r="V2609" s="207" t="s">
        <v>576</v>
      </c>
      <c r="W2609" s="123" t="s">
        <v>578</v>
      </c>
      <c r="X2609" s="123" t="str">
        <f t="shared" si="167"/>
        <v>DébilNo disminuyeDirectamente</v>
      </c>
      <c r="Y2609" s="208" t="str">
        <f>IFERROR(VLOOKUP(X2609,'Tablas de calculos'!$AZ$4:$BE$11,5,FALSE),"")</f>
        <v/>
      </c>
      <c r="Z2609" s="208" t="str">
        <f>IFERROR(VLOOKUP(X2609,'Tablas de calculos'!$AZ$4:$BE$11,6,FALSE),"")</f>
        <v/>
      </c>
    </row>
    <row r="2610" spans="1:26" ht="60" x14ac:dyDescent="0.25">
      <c r="A2610" s="224" t="s">
        <v>1380</v>
      </c>
      <c r="B2610" s="137">
        <v>51</v>
      </c>
      <c r="C2610" s="429" t="str">
        <f>+VLOOKUP(Tabla9[[#This Row],[Cod. Riesgo]],Tabla_Riesgos[[Número]:[Tipo de Riesgo]],6,FALSE)</f>
        <v>Operativo</v>
      </c>
      <c r="D2610" s="418" t="s">
        <v>55</v>
      </c>
      <c r="E2610" s="419" t="s">
        <v>671</v>
      </c>
      <c r="F2610" s="121"/>
      <c r="G2610" s="293" t="s">
        <v>286</v>
      </c>
      <c r="H2610" s="472"/>
      <c r="I2610" s="207"/>
      <c r="J2610" s="207"/>
      <c r="K2610" s="207"/>
      <c r="L2610" s="207"/>
      <c r="M2610" s="207"/>
      <c r="N2610" s="207"/>
      <c r="O2610" s="123"/>
      <c r="P2610" s="123">
        <f t="shared" si="164"/>
        <v>0</v>
      </c>
      <c r="Q2610" s="208" t="str">
        <f t="shared" si="165"/>
        <v>Debil</v>
      </c>
      <c r="R2610" s="224" t="s">
        <v>516</v>
      </c>
      <c r="S2610" s="224" t="str">
        <f t="shared" si="166"/>
        <v>DebilFuerte</v>
      </c>
      <c r="T2610" s="224">
        <f>IFERROR(VLOOKUP(S2610,'Tablas de calculos'!$AU$16:$AV$24,2,FALSE),"")</f>
        <v>7</v>
      </c>
      <c r="U2610" s="208" t="str">
        <f>IFERROR(VLOOKUP(T2610,'Tablas de calculos'!$AV$16:$AY$24,4),"")</f>
        <v>Débil</v>
      </c>
      <c r="V2610" s="207" t="s">
        <v>576</v>
      </c>
      <c r="W2610" s="123" t="s">
        <v>578</v>
      </c>
      <c r="X2610" s="123" t="str">
        <f t="shared" si="167"/>
        <v>DébilNo disminuyeDirectamente</v>
      </c>
      <c r="Y2610" s="208" t="str">
        <f>IFERROR(VLOOKUP(X2610,'Tablas de calculos'!$AZ$4:$BE$11,5,FALSE),"")</f>
        <v/>
      </c>
      <c r="Z2610" s="208" t="str">
        <f>IFERROR(VLOOKUP(X2610,'Tablas de calculos'!$AZ$4:$BE$11,6,FALSE),"")</f>
        <v/>
      </c>
    </row>
    <row r="2611" spans="1:26" ht="120" x14ac:dyDescent="0.25">
      <c r="A2611" s="224" t="s">
        <v>1380</v>
      </c>
      <c r="B2611" s="137">
        <v>52</v>
      </c>
      <c r="C2611" s="429" t="str">
        <f>+VLOOKUP(Tabla9[[#This Row],[Cod. Riesgo]],Tabla_Riesgos[[Número]:[Tipo de Riesgo]],6,FALSE)</f>
        <v>Operativo</v>
      </c>
      <c r="D2611" s="416" t="s">
        <v>55</v>
      </c>
      <c r="E2611" s="417" t="s">
        <v>56</v>
      </c>
      <c r="F2611" s="121"/>
      <c r="G2611" s="293" t="s">
        <v>287</v>
      </c>
      <c r="H2611" s="472"/>
      <c r="I2611" s="207"/>
      <c r="J2611" s="207"/>
      <c r="K2611" s="207"/>
      <c r="L2611" s="207"/>
      <c r="M2611" s="207"/>
      <c r="N2611" s="207"/>
      <c r="O2611" s="123"/>
      <c r="P2611" s="123">
        <f t="shared" si="164"/>
        <v>0</v>
      </c>
      <c r="Q2611" s="208" t="str">
        <f t="shared" si="165"/>
        <v>Debil</v>
      </c>
      <c r="R2611" s="224" t="s">
        <v>516</v>
      </c>
      <c r="S2611" s="224" t="str">
        <f t="shared" si="166"/>
        <v>DebilFuerte</v>
      </c>
      <c r="T2611" s="224">
        <f>IFERROR(VLOOKUP(S2611,'Tablas de calculos'!$AU$16:$AV$24,2,FALSE),"")</f>
        <v>7</v>
      </c>
      <c r="U2611" s="208" t="str">
        <f>IFERROR(VLOOKUP(T2611,'Tablas de calculos'!$AV$16:$AY$24,4),"")</f>
        <v>Débil</v>
      </c>
      <c r="V2611" s="207" t="s">
        <v>576</v>
      </c>
      <c r="W2611" s="123" t="s">
        <v>578</v>
      </c>
      <c r="X2611" s="123" t="str">
        <f t="shared" si="167"/>
        <v>DébilNo disminuyeDirectamente</v>
      </c>
      <c r="Y2611" s="208" t="str">
        <f>IFERROR(VLOOKUP(X2611,'Tablas de calculos'!$AZ$4:$BE$11,5,FALSE),"")</f>
        <v/>
      </c>
      <c r="Z2611" s="208" t="str">
        <f>IFERROR(VLOOKUP(X2611,'Tablas de calculos'!$AZ$4:$BE$11,6,FALSE),"")</f>
        <v/>
      </c>
    </row>
    <row r="2612" spans="1:26" ht="105" x14ac:dyDescent="0.25">
      <c r="A2612" s="224" t="s">
        <v>1380</v>
      </c>
      <c r="B2612" s="137">
        <v>53</v>
      </c>
      <c r="C2612" s="429" t="str">
        <f>+VLOOKUP(Tabla9[[#This Row],[Cod. Riesgo]],Tabla_Riesgos[[Número]:[Tipo de Riesgo]],6,FALSE)</f>
        <v>Seguridad de la Información</v>
      </c>
      <c r="D2612" s="418" t="s">
        <v>57</v>
      </c>
      <c r="E2612" s="419" t="s">
        <v>58</v>
      </c>
      <c r="F2612" s="121"/>
      <c r="G2612" s="293" t="s">
        <v>288</v>
      </c>
      <c r="H2612" s="472"/>
      <c r="I2612" s="207"/>
      <c r="J2612" s="207"/>
      <c r="K2612" s="207"/>
      <c r="L2612" s="207"/>
      <c r="M2612" s="207"/>
      <c r="N2612" s="207"/>
      <c r="O2612" s="123"/>
      <c r="P2612" s="123">
        <f t="shared" si="164"/>
        <v>0</v>
      </c>
      <c r="Q2612" s="208" t="str">
        <f t="shared" si="165"/>
        <v>Debil</v>
      </c>
      <c r="R2612" s="224" t="s">
        <v>516</v>
      </c>
      <c r="S2612" s="224" t="str">
        <f t="shared" si="166"/>
        <v>DebilFuerte</v>
      </c>
      <c r="T2612" s="224">
        <f>IFERROR(VLOOKUP(S2612,'Tablas de calculos'!$AU$16:$AV$24,2,FALSE),"")</f>
        <v>7</v>
      </c>
      <c r="U2612" s="208" t="str">
        <f>IFERROR(VLOOKUP(T2612,'Tablas de calculos'!$AV$16:$AY$24,4),"")</f>
        <v>Débil</v>
      </c>
      <c r="V2612" s="207" t="s">
        <v>576</v>
      </c>
      <c r="W2612" s="123" t="s">
        <v>578</v>
      </c>
      <c r="X2612" s="123" t="str">
        <f t="shared" si="167"/>
        <v>DébilNo disminuyeDirectamente</v>
      </c>
      <c r="Y2612" s="208" t="str">
        <f>IFERROR(VLOOKUP(X2612,'Tablas de calculos'!$AZ$4:$BE$11,5,FALSE),"")</f>
        <v/>
      </c>
      <c r="Z2612" s="208" t="str">
        <f>IFERROR(VLOOKUP(X2612,'Tablas de calculos'!$AZ$4:$BE$11,6,FALSE),"")</f>
        <v/>
      </c>
    </row>
    <row r="2613" spans="1:26" ht="165" x14ac:dyDescent="0.25">
      <c r="A2613" s="224" t="s">
        <v>1380</v>
      </c>
      <c r="B2613" s="137">
        <v>54</v>
      </c>
      <c r="C2613" s="429" t="str">
        <f>+VLOOKUP(Tabla9[[#This Row],[Cod. Riesgo]],Tabla_Riesgos[[Número]:[Tipo de Riesgo]],6,FALSE)</f>
        <v>Operativo</v>
      </c>
      <c r="D2613" s="416" t="s">
        <v>57</v>
      </c>
      <c r="E2613" s="417" t="s">
        <v>59</v>
      </c>
      <c r="F2613" s="121"/>
      <c r="G2613" s="293" t="s">
        <v>289</v>
      </c>
      <c r="H2613" s="472" t="s">
        <v>544</v>
      </c>
      <c r="I2613" s="207" t="s">
        <v>486</v>
      </c>
      <c r="J2613" s="207" t="s">
        <v>490</v>
      </c>
      <c r="K2613" s="207" t="s">
        <v>494</v>
      </c>
      <c r="L2613" s="207" t="s">
        <v>498</v>
      </c>
      <c r="M2613" s="207" t="s">
        <v>503</v>
      </c>
      <c r="N2613" s="207" t="s">
        <v>508</v>
      </c>
      <c r="O2613" s="123" t="s">
        <v>512</v>
      </c>
      <c r="P2613" s="123">
        <f t="shared" si="164"/>
        <v>100</v>
      </c>
      <c r="Q2613" s="208" t="str">
        <f t="shared" si="165"/>
        <v>Fuerte</v>
      </c>
      <c r="R2613" s="224" t="s">
        <v>516</v>
      </c>
      <c r="S2613" s="224" t="str">
        <f t="shared" si="166"/>
        <v>FuerteFuerte</v>
      </c>
      <c r="T2613" s="224">
        <f>IFERROR(VLOOKUP(S2613,'Tablas de calculos'!$AU$16:$AV$24,2,FALSE),"")</f>
        <v>1</v>
      </c>
      <c r="U2613" s="208" t="str">
        <f>IFERROR(VLOOKUP(T2613,'Tablas de calculos'!$AV$16:$AY$24,4),"")</f>
        <v>Fuerte</v>
      </c>
      <c r="V2613" s="207" t="s">
        <v>576</v>
      </c>
      <c r="W2613" s="123" t="s">
        <v>578</v>
      </c>
      <c r="X2613" s="123" t="str">
        <f t="shared" si="167"/>
        <v>FuerteNo disminuyeDirectamente</v>
      </c>
      <c r="Y2613" s="208">
        <f>IFERROR(VLOOKUP(X2613,'Tablas de calculos'!$AZ$4:$BE$11,5,FALSE),"")</f>
        <v>0</v>
      </c>
      <c r="Z2613" s="208">
        <f>IFERROR(VLOOKUP(X2613,'Tablas de calculos'!$AZ$4:$BE$11,6,FALSE),"")</f>
        <v>2</v>
      </c>
    </row>
    <row r="2614" spans="1:26" ht="120" x14ac:dyDescent="0.25">
      <c r="A2614" s="224" t="s">
        <v>1380</v>
      </c>
      <c r="B2614" s="137">
        <v>54</v>
      </c>
      <c r="C2614" s="429" t="str">
        <f>+VLOOKUP(Tabla9[[#This Row],[Cod. Riesgo]],Tabla_Riesgos[[Número]:[Tipo de Riesgo]],6,FALSE)</f>
        <v>Operativo</v>
      </c>
      <c r="D2614" s="418" t="s">
        <v>57</v>
      </c>
      <c r="E2614" s="419" t="s">
        <v>59</v>
      </c>
      <c r="F2614" s="121"/>
      <c r="G2614" s="293" t="s">
        <v>290</v>
      </c>
      <c r="H2614" s="472"/>
      <c r="I2614" s="207"/>
      <c r="J2614" s="207"/>
      <c r="K2614" s="207"/>
      <c r="L2614" s="207"/>
      <c r="M2614" s="207"/>
      <c r="N2614" s="207"/>
      <c r="O2614" s="123"/>
      <c r="P2614" s="123">
        <f t="shared" si="164"/>
        <v>0</v>
      </c>
      <c r="Q2614" s="208" t="str">
        <f t="shared" si="165"/>
        <v>Debil</v>
      </c>
      <c r="R2614" s="224" t="s">
        <v>516</v>
      </c>
      <c r="S2614" s="224" t="str">
        <f t="shared" si="166"/>
        <v>DebilFuerte</v>
      </c>
      <c r="T2614" s="224">
        <f>IFERROR(VLOOKUP(S2614,'Tablas de calculos'!$AU$16:$AV$24,2,FALSE),"")</f>
        <v>7</v>
      </c>
      <c r="U2614" s="208" t="str">
        <f>IFERROR(VLOOKUP(T2614,'Tablas de calculos'!$AV$16:$AY$24,4),"")</f>
        <v>Débil</v>
      </c>
      <c r="V2614" s="207" t="s">
        <v>576</v>
      </c>
      <c r="W2614" s="123" t="s">
        <v>578</v>
      </c>
      <c r="X2614" s="123" t="str">
        <f t="shared" si="167"/>
        <v>DébilNo disminuyeDirectamente</v>
      </c>
      <c r="Y2614" s="208" t="str">
        <f>IFERROR(VLOOKUP(X2614,'Tablas de calculos'!$AZ$4:$BE$11,5,FALSE),"")</f>
        <v/>
      </c>
      <c r="Z2614" s="208" t="str">
        <f>IFERROR(VLOOKUP(X2614,'Tablas de calculos'!$AZ$4:$BE$11,6,FALSE),"")</f>
        <v/>
      </c>
    </row>
    <row r="2615" spans="1:26" ht="75" x14ac:dyDescent="0.25">
      <c r="A2615" s="224" t="s">
        <v>1380</v>
      </c>
      <c r="B2615" s="137">
        <v>55</v>
      </c>
      <c r="C2615" s="429" t="str">
        <f>+VLOOKUP(Tabla9[[#This Row],[Cod. Riesgo]],Tabla_Riesgos[[Número]:[Tipo de Riesgo]],6,FALSE)</f>
        <v>Operativo</v>
      </c>
      <c r="D2615" s="416" t="s">
        <v>60</v>
      </c>
      <c r="E2615" s="417" t="s">
        <v>61</v>
      </c>
      <c r="F2615" s="121"/>
      <c r="G2615" s="293" t="s">
        <v>291</v>
      </c>
      <c r="H2615" s="472"/>
      <c r="I2615" s="207"/>
      <c r="J2615" s="207"/>
      <c r="K2615" s="207"/>
      <c r="L2615" s="207"/>
      <c r="M2615" s="207"/>
      <c r="N2615" s="207"/>
      <c r="O2615" s="123"/>
      <c r="P2615" s="123">
        <f t="shared" si="164"/>
        <v>0</v>
      </c>
      <c r="Q2615" s="208" t="str">
        <f t="shared" si="165"/>
        <v>Debil</v>
      </c>
      <c r="R2615" s="224" t="s">
        <v>516</v>
      </c>
      <c r="S2615" s="224" t="str">
        <f t="shared" si="166"/>
        <v>DebilFuerte</v>
      </c>
      <c r="T2615" s="224">
        <f>IFERROR(VLOOKUP(S2615,'Tablas de calculos'!$AU$16:$AV$24,2,FALSE),"")</f>
        <v>7</v>
      </c>
      <c r="U2615" s="208" t="str">
        <f>IFERROR(VLOOKUP(T2615,'Tablas de calculos'!$AV$16:$AY$24,4),"")</f>
        <v>Débil</v>
      </c>
      <c r="V2615" s="207" t="s">
        <v>576</v>
      </c>
      <c r="W2615" s="123" t="s">
        <v>578</v>
      </c>
      <c r="X2615" s="123" t="str">
        <f t="shared" si="167"/>
        <v>DébilNo disminuyeDirectamente</v>
      </c>
      <c r="Y2615" s="208" t="str">
        <f>IFERROR(VLOOKUP(X2615,'Tablas de calculos'!$AZ$4:$BE$11,5,FALSE),"")</f>
        <v/>
      </c>
      <c r="Z2615" s="208" t="str">
        <f>IFERROR(VLOOKUP(X2615,'Tablas de calculos'!$AZ$4:$BE$11,6,FALSE),"")</f>
        <v/>
      </c>
    </row>
    <row r="2616" spans="1:26" ht="90" x14ac:dyDescent="0.25">
      <c r="A2616" s="224" t="s">
        <v>1380</v>
      </c>
      <c r="B2616" s="137">
        <v>56</v>
      </c>
      <c r="C2616" s="429" t="str">
        <f>+VLOOKUP(Tabla9[[#This Row],[Cod. Riesgo]],Tabla_Riesgos[[Número]:[Tipo de Riesgo]],6,FALSE)</f>
        <v>Operativo</v>
      </c>
      <c r="D2616" s="418" t="s">
        <v>60</v>
      </c>
      <c r="E2616" s="419" t="s">
        <v>64</v>
      </c>
      <c r="F2616" s="121"/>
      <c r="G2616" s="293" t="s">
        <v>292</v>
      </c>
      <c r="H2616" s="472"/>
      <c r="I2616" s="207"/>
      <c r="J2616" s="207"/>
      <c r="K2616" s="207"/>
      <c r="L2616" s="207"/>
      <c r="M2616" s="207"/>
      <c r="N2616" s="207"/>
      <c r="O2616" s="123"/>
      <c r="P2616" s="123">
        <f t="shared" si="164"/>
        <v>0</v>
      </c>
      <c r="Q2616" s="208" t="str">
        <f t="shared" si="165"/>
        <v>Debil</v>
      </c>
      <c r="R2616" s="224" t="s">
        <v>516</v>
      </c>
      <c r="S2616" s="224" t="str">
        <f t="shared" si="166"/>
        <v>DebilFuerte</v>
      </c>
      <c r="T2616" s="224">
        <f>IFERROR(VLOOKUP(S2616,'Tablas de calculos'!$AU$16:$AV$24,2,FALSE),"")</f>
        <v>7</v>
      </c>
      <c r="U2616" s="208" t="str">
        <f>IFERROR(VLOOKUP(T2616,'Tablas de calculos'!$AV$16:$AY$24,4),"")</f>
        <v>Débil</v>
      </c>
      <c r="V2616" s="207" t="s">
        <v>576</v>
      </c>
      <c r="W2616" s="123" t="s">
        <v>578</v>
      </c>
      <c r="X2616" s="123" t="str">
        <f t="shared" si="167"/>
        <v>DébilNo disminuyeDirectamente</v>
      </c>
      <c r="Y2616" s="208" t="str">
        <f>IFERROR(VLOOKUP(X2616,'Tablas de calculos'!$AZ$4:$BE$11,5,FALSE),"")</f>
        <v/>
      </c>
      <c r="Z2616" s="208" t="str">
        <f>IFERROR(VLOOKUP(X2616,'Tablas de calculos'!$AZ$4:$BE$11,6,FALSE),"")</f>
        <v/>
      </c>
    </row>
    <row r="2617" spans="1:26" ht="105" x14ac:dyDescent="0.25">
      <c r="A2617" s="224" t="s">
        <v>1380</v>
      </c>
      <c r="B2617" s="137">
        <v>57</v>
      </c>
      <c r="C2617" s="429" t="str">
        <f>+VLOOKUP(Tabla9[[#This Row],[Cod. Riesgo]],Tabla_Riesgos[[Número]:[Tipo de Riesgo]],6,FALSE)</f>
        <v>Operativo</v>
      </c>
      <c r="D2617" s="416" t="s">
        <v>66</v>
      </c>
      <c r="E2617" s="417" t="s">
        <v>67</v>
      </c>
      <c r="F2617" s="121"/>
      <c r="G2617" s="293" t="s">
        <v>293</v>
      </c>
      <c r="H2617" s="472"/>
      <c r="I2617" s="207"/>
      <c r="J2617" s="207"/>
      <c r="K2617" s="207"/>
      <c r="L2617" s="207"/>
      <c r="M2617" s="207"/>
      <c r="N2617" s="207"/>
      <c r="O2617" s="123"/>
      <c r="P2617" s="123">
        <f t="shared" si="164"/>
        <v>0</v>
      </c>
      <c r="Q2617" s="208" t="str">
        <f t="shared" si="165"/>
        <v>Debil</v>
      </c>
      <c r="R2617" s="224" t="s">
        <v>516</v>
      </c>
      <c r="S2617" s="224" t="str">
        <f t="shared" si="166"/>
        <v>DebilFuerte</v>
      </c>
      <c r="T2617" s="224">
        <f>IFERROR(VLOOKUP(S2617,'Tablas de calculos'!$AU$16:$AV$24,2,FALSE),"")</f>
        <v>7</v>
      </c>
      <c r="U2617" s="208" t="str">
        <f>IFERROR(VLOOKUP(T2617,'Tablas de calculos'!$AV$16:$AY$24,4),"")</f>
        <v>Débil</v>
      </c>
      <c r="V2617" s="207" t="s">
        <v>576</v>
      </c>
      <c r="W2617" s="123" t="s">
        <v>578</v>
      </c>
      <c r="X2617" s="123" t="str">
        <f t="shared" si="167"/>
        <v>DébilNo disminuyeDirectamente</v>
      </c>
      <c r="Y2617" s="208" t="str">
        <f>IFERROR(VLOOKUP(X2617,'Tablas de calculos'!$AZ$4:$BE$11,5,FALSE),"")</f>
        <v/>
      </c>
      <c r="Z2617" s="208" t="str">
        <f>IFERROR(VLOOKUP(X2617,'Tablas de calculos'!$AZ$4:$BE$11,6,FALSE),"")</f>
        <v/>
      </c>
    </row>
    <row r="2618" spans="1:26" ht="75" x14ac:dyDescent="0.25">
      <c r="A2618" s="224" t="s">
        <v>1380</v>
      </c>
      <c r="B2618" s="137">
        <v>57</v>
      </c>
      <c r="C2618" s="429" t="str">
        <f>+VLOOKUP(Tabla9[[#This Row],[Cod. Riesgo]],Tabla_Riesgos[[Número]:[Tipo de Riesgo]],6,FALSE)</f>
        <v>Operativo</v>
      </c>
      <c r="D2618" s="418" t="s">
        <v>66</v>
      </c>
      <c r="E2618" s="419" t="s">
        <v>67</v>
      </c>
      <c r="F2618" s="121"/>
      <c r="G2618" s="293" t="s">
        <v>294</v>
      </c>
      <c r="H2618" s="472"/>
      <c r="I2618" s="207"/>
      <c r="J2618" s="207"/>
      <c r="K2618" s="207"/>
      <c r="L2618" s="207"/>
      <c r="M2618" s="207"/>
      <c r="N2618" s="207"/>
      <c r="O2618" s="123"/>
      <c r="P2618" s="123">
        <f t="shared" si="164"/>
        <v>0</v>
      </c>
      <c r="Q2618" s="208" t="str">
        <f t="shared" si="165"/>
        <v>Debil</v>
      </c>
      <c r="R2618" s="224" t="s">
        <v>516</v>
      </c>
      <c r="S2618" s="224" t="str">
        <f t="shared" si="166"/>
        <v>DebilFuerte</v>
      </c>
      <c r="T2618" s="224">
        <f>IFERROR(VLOOKUP(S2618,'Tablas de calculos'!$AU$16:$AV$24,2,FALSE),"")</f>
        <v>7</v>
      </c>
      <c r="U2618" s="208" t="str">
        <f>IFERROR(VLOOKUP(T2618,'Tablas de calculos'!$AV$16:$AY$24,4),"")</f>
        <v>Débil</v>
      </c>
      <c r="V2618" s="207" t="s">
        <v>576</v>
      </c>
      <c r="W2618" s="123" t="s">
        <v>578</v>
      </c>
      <c r="X2618" s="123" t="str">
        <f t="shared" si="167"/>
        <v>DébilNo disminuyeDirectamente</v>
      </c>
      <c r="Y2618" s="208" t="str">
        <f>IFERROR(VLOOKUP(X2618,'Tablas de calculos'!$AZ$4:$BE$11,5,FALSE),"")</f>
        <v/>
      </c>
      <c r="Z2618" s="208" t="str">
        <f>IFERROR(VLOOKUP(X2618,'Tablas de calculos'!$AZ$4:$BE$11,6,FALSE),"")</f>
        <v/>
      </c>
    </row>
    <row r="2619" spans="1:26" ht="45" x14ac:dyDescent="0.25">
      <c r="A2619" s="224" t="s">
        <v>1380</v>
      </c>
      <c r="B2619" s="137">
        <v>57</v>
      </c>
      <c r="C2619" s="429" t="str">
        <f>+VLOOKUP(Tabla9[[#This Row],[Cod. Riesgo]],Tabla_Riesgos[[Número]:[Tipo de Riesgo]],6,FALSE)</f>
        <v>Operativo</v>
      </c>
      <c r="D2619" s="416" t="s">
        <v>66</v>
      </c>
      <c r="E2619" s="417" t="s">
        <v>67</v>
      </c>
      <c r="F2619" s="121"/>
      <c r="G2619" s="293" t="s">
        <v>295</v>
      </c>
      <c r="H2619" s="472"/>
      <c r="I2619" s="207"/>
      <c r="J2619" s="207"/>
      <c r="K2619" s="207"/>
      <c r="L2619" s="207"/>
      <c r="M2619" s="207"/>
      <c r="N2619" s="207"/>
      <c r="O2619" s="123"/>
      <c r="P2619" s="123">
        <f t="shared" si="164"/>
        <v>0</v>
      </c>
      <c r="Q2619" s="208" t="str">
        <f t="shared" si="165"/>
        <v>Debil</v>
      </c>
      <c r="R2619" s="224" t="s">
        <v>516</v>
      </c>
      <c r="S2619" s="224" t="str">
        <f t="shared" si="166"/>
        <v>DebilFuerte</v>
      </c>
      <c r="T2619" s="224">
        <f>IFERROR(VLOOKUP(S2619,'Tablas de calculos'!$AU$16:$AV$24,2,FALSE),"")</f>
        <v>7</v>
      </c>
      <c r="U2619" s="208" t="str">
        <f>IFERROR(VLOOKUP(T2619,'Tablas de calculos'!$AV$16:$AY$24,4),"")</f>
        <v>Débil</v>
      </c>
      <c r="V2619" s="207" t="s">
        <v>576</v>
      </c>
      <c r="W2619" s="123" t="s">
        <v>578</v>
      </c>
      <c r="X2619" s="123" t="str">
        <f t="shared" si="167"/>
        <v>DébilNo disminuyeDirectamente</v>
      </c>
      <c r="Y2619" s="208" t="str">
        <f>IFERROR(VLOOKUP(X2619,'Tablas de calculos'!$AZ$4:$BE$11,5,FALSE),"")</f>
        <v/>
      </c>
      <c r="Z2619" s="208" t="str">
        <f>IFERROR(VLOOKUP(X2619,'Tablas de calculos'!$AZ$4:$BE$11,6,FALSE),"")</f>
        <v/>
      </c>
    </row>
    <row r="2620" spans="1:26" ht="105" x14ac:dyDescent="0.25">
      <c r="A2620" s="224" t="s">
        <v>1380</v>
      </c>
      <c r="B2620" s="137">
        <v>58</v>
      </c>
      <c r="C2620" s="429" t="str">
        <f>+VLOOKUP(Tabla9[[#This Row],[Cod. Riesgo]],Tabla_Riesgos[[Número]:[Tipo de Riesgo]],6,FALSE)</f>
        <v>Operativo</v>
      </c>
      <c r="D2620" s="418" t="s">
        <v>66</v>
      </c>
      <c r="E2620" s="419" t="s">
        <v>68</v>
      </c>
      <c r="F2620" s="121"/>
      <c r="G2620" s="293" t="s">
        <v>296</v>
      </c>
      <c r="H2620" s="472"/>
      <c r="I2620" s="207"/>
      <c r="J2620" s="207"/>
      <c r="K2620" s="207"/>
      <c r="L2620" s="207"/>
      <c r="M2620" s="207"/>
      <c r="N2620" s="207"/>
      <c r="O2620" s="123"/>
      <c r="P2620" s="123">
        <f t="shared" si="164"/>
        <v>0</v>
      </c>
      <c r="Q2620" s="208" t="str">
        <f t="shared" si="165"/>
        <v>Debil</v>
      </c>
      <c r="R2620" s="224" t="s">
        <v>516</v>
      </c>
      <c r="S2620" s="224" t="str">
        <f t="shared" si="166"/>
        <v>DebilFuerte</v>
      </c>
      <c r="T2620" s="224">
        <f>IFERROR(VLOOKUP(S2620,'Tablas de calculos'!$AU$16:$AV$24,2,FALSE),"")</f>
        <v>7</v>
      </c>
      <c r="U2620" s="208" t="str">
        <f>IFERROR(VLOOKUP(T2620,'Tablas de calculos'!$AV$16:$AY$24,4),"")</f>
        <v>Débil</v>
      </c>
      <c r="V2620" s="207" t="s">
        <v>576</v>
      </c>
      <c r="W2620" s="123" t="s">
        <v>578</v>
      </c>
      <c r="X2620" s="123" t="str">
        <f t="shared" si="167"/>
        <v>DébilNo disminuyeDirectamente</v>
      </c>
      <c r="Y2620" s="208" t="str">
        <f>IFERROR(VLOOKUP(X2620,'Tablas de calculos'!$AZ$4:$BE$11,5,FALSE),"")</f>
        <v/>
      </c>
      <c r="Z2620" s="208" t="str">
        <f>IFERROR(VLOOKUP(X2620,'Tablas de calculos'!$AZ$4:$BE$11,6,FALSE),"")</f>
        <v/>
      </c>
    </row>
    <row r="2621" spans="1:26" ht="75" x14ac:dyDescent="0.25">
      <c r="A2621" s="224" t="s">
        <v>1380</v>
      </c>
      <c r="B2621" s="137">
        <v>59</v>
      </c>
      <c r="C2621" s="429" t="str">
        <f>+VLOOKUP(Tabla9[[#This Row],[Cod. Riesgo]],Tabla_Riesgos[[Número]:[Tipo de Riesgo]],6,FALSE)</f>
        <v>Operativo</v>
      </c>
      <c r="D2621" s="416" t="s">
        <v>66</v>
      </c>
      <c r="E2621" s="417" t="s">
        <v>71</v>
      </c>
      <c r="F2621" s="121"/>
      <c r="G2621" s="293" t="s">
        <v>297</v>
      </c>
      <c r="H2621" s="472"/>
      <c r="I2621" s="207"/>
      <c r="J2621" s="207"/>
      <c r="K2621" s="207"/>
      <c r="L2621" s="207"/>
      <c r="M2621" s="207"/>
      <c r="N2621" s="207"/>
      <c r="O2621" s="123"/>
      <c r="P2621" s="123">
        <f t="shared" si="164"/>
        <v>0</v>
      </c>
      <c r="Q2621" s="208" t="str">
        <f t="shared" si="165"/>
        <v>Debil</v>
      </c>
      <c r="R2621" s="224" t="s">
        <v>516</v>
      </c>
      <c r="S2621" s="224" t="str">
        <f t="shared" si="166"/>
        <v>DebilFuerte</v>
      </c>
      <c r="T2621" s="224">
        <f>IFERROR(VLOOKUP(S2621,'Tablas de calculos'!$AU$16:$AV$24,2,FALSE),"")</f>
        <v>7</v>
      </c>
      <c r="U2621" s="208" t="str">
        <f>IFERROR(VLOOKUP(T2621,'Tablas de calculos'!$AV$16:$AY$24,4),"")</f>
        <v>Débil</v>
      </c>
      <c r="V2621" s="207" t="s">
        <v>576</v>
      </c>
      <c r="W2621" s="123" t="s">
        <v>578</v>
      </c>
      <c r="X2621" s="123" t="str">
        <f t="shared" si="167"/>
        <v>DébilNo disminuyeDirectamente</v>
      </c>
      <c r="Y2621" s="208" t="str">
        <f>IFERROR(VLOOKUP(X2621,'Tablas de calculos'!$AZ$4:$BE$11,5,FALSE),"")</f>
        <v/>
      </c>
      <c r="Z2621" s="208" t="str">
        <f>IFERROR(VLOOKUP(X2621,'Tablas de calculos'!$AZ$4:$BE$11,6,FALSE),"")</f>
        <v/>
      </c>
    </row>
    <row r="2622" spans="1:26" ht="45" x14ac:dyDescent="0.25">
      <c r="A2622" s="224" t="s">
        <v>1380</v>
      </c>
      <c r="B2622" s="137">
        <v>59</v>
      </c>
      <c r="C2622" s="429" t="str">
        <f>+VLOOKUP(Tabla9[[#This Row],[Cod. Riesgo]],Tabla_Riesgos[[Número]:[Tipo de Riesgo]],6,FALSE)</f>
        <v>Operativo</v>
      </c>
      <c r="D2622" s="418" t="s">
        <v>66</v>
      </c>
      <c r="E2622" s="419" t="s">
        <v>71</v>
      </c>
      <c r="F2622" s="121"/>
      <c r="G2622" s="293" t="s">
        <v>298</v>
      </c>
      <c r="H2622" s="472"/>
      <c r="I2622" s="207"/>
      <c r="J2622" s="207"/>
      <c r="K2622" s="207"/>
      <c r="L2622" s="207"/>
      <c r="M2622" s="207"/>
      <c r="N2622" s="207"/>
      <c r="O2622" s="123"/>
      <c r="P2622" s="123">
        <f t="shared" si="164"/>
        <v>0</v>
      </c>
      <c r="Q2622" s="208" t="str">
        <f t="shared" si="165"/>
        <v>Debil</v>
      </c>
      <c r="R2622" s="224" t="s">
        <v>516</v>
      </c>
      <c r="S2622" s="224" t="str">
        <f t="shared" si="166"/>
        <v>DebilFuerte</v>
      </c>
      <c r="T2622" s="224">
        <f>IFERROR(VLOOKUP(S2622,'Tablas de calculos'!$AU$16:$AV$24,2,FALSE),"")</f>
        <v>7</v>
      </c>
      <c r="U2622" s="208" t="str">
        <f>IFERROR(VLOOKUP(T2622,'Tablas de calculos'!$AV$16:$AY$24,4),"")</f>
        <v>Débil</v>
      </c>
      <c r="V2622" s="207" t="s">
        <v>576</v>
      </c>
      <c r="W2622" s="123" t="s">
        <v>578</v>
      </c>
      <c r="X2622" s="123" t="str">
        <f t="shared" si="167"/>
        <v>DébilNo disminuyeDirectamente</v>
      </c>
      <c r="Y2622" s="208" t="str">
        <f>IFERROR(VLOOKUP(X2622,'Tablas de calculos'!$AZ$4:$BE$11,5,FALSE),"")</f>
        <v/>
      </c>
      <c r="Z2622" s="208" t="str">
        <f>IFERROR(VLOOKUP(X2622,'Tablas de calculos'!$AZ$4:$BE$11,6,FALSE),"")</f>
        <v/>
      </c>
    </row>
    <row r="2623" spans="1:26" ht="105" x14ac:dyDescent="0.25">
      <c r="A2623" s="224" t="s">
        <v>1380</v>
      </c>
      <c r="B2623" s="137">
        <v>59</v>
      </c>
      <c r="C2623" s="429" t="str">
        <f>+VLOOKUP(Tabla9[[#This Row],[Cod. Riesgo]],Tabla_Riesgos[[Número]:[Tipo de Riesgo]],6,FALSE)</f>
        <v>Operativo</v>
      </c>
      <c r="D2623" s="416" t="s">
        <v>66</v>
      </c>
      <c r="E2623" s="417" t="s">
        <v>71</v>
      </c>
      <c r="F2623" s="121"/>
      <c r="G2623" s="293" t="s">
        <v>299</v>
      </c>
      <c r="H2623" s="472"/>
      <c r="I2623" s="207"/>
      <c r="J2623" s="207"/>
      <c r="K2623" s="207"/>
      <c r="L2623" s="207"/>
      <c r="M2623" s="207"/>
      <c r="N2623" s="207"/>
      <c r="O2623" s="123"/>
      <c r="P2623" s="123">
        <f t="shared" si="164"/>
        <v>0</v>
      </c>
      <c r="Q2623" s="208" t="str">
        <f t="shared" si="165"/>
        <v>Debil</v>
      </c>
      <c r="R2623" s="224" t="s">
        <v>516</v>
      </c>
      <c r="S2623" s="224" t="str">
        <f t="shared" si="166"/>
        <v>DebilFuerte</v>
      </c>
      <c r="T2623" s="224">
        <f>IFERROR(VLOOKUP(S2623,'Tablas de calculos'!$AU$16:$AV$24,2,FALSE),"")</f>
        <v>7</v>
      </c>
      <c r="U2623" s="208" t="str">
        <f>IFERROR(VLOOKUP(T2623,'Tablas de calculos'!$AV$16:$AY$24,4),"")</f>
        <v>Débil</v>
      </c>
      <c r="V2623" s="207" t="s">
        <v>576</v>
      </c>
      <c r="W2623" s="123" t="s">
        <v>578</v>
      </c>
      <c r="X2623" s="123" t="str">
        <f t="shared" si="167"/>
        <v>DébilNo disminuyeDirectamente</v>
      </c>
      <c r="Y2623" s="208" t="str">
        <f>IFERROR(VLOOKUP(X2623,'Tablas de calculos'!$AZ$4:$BE$11,5,FALSE),"")</f>
        <v/>
      </c>
      <c r="Z2623" s="208" t="str">
        <f>IFERROR(VLOOKUP(X2623,'Tablas de calculos'!$AZ$4:$BE$11,6,FALSE),"")</f>
        <v/>
      </c>
    </row>
    <row r="2624" spans="1:26" ht="45" x14ac:dyDescent="0.25">
      <c r="A2624" s="224" t="s">
        <v>1380</v>
      </c>
      <c r="B2624" s="137">
        <v>60</v>
      </c>
      <c r="C2624" s="429" t="str">
        <f>+VLOOKUP(Tabla9[[#This Row],[Cod. Riesgo]],Tabla_Riesgos[[Número]:[Tipo de Riesgo]],6,FALSE)</f>
        <v>Operativo</v>
      </c>
      <c r="D2624" s="418" t="s">
        <v>66</v>
      </c>
      <c r="E2624" s="419" t="s">
        <v>72</v>
      </c>
      <c r="F2624" s="121"/>
      <c r="G2624" s="293" t="s">
        <v>300</v>
      </c>
      <c r="H2624" s="472"/>
      <c r="I2624" s="207"/>
      <c r="J2624" s="207"/>
      <c r="K2624" s="207"/>
      <c r="L2624" s="207"/>
      <c r="M2624" s="207"/>
      <c r="N2624" s="207"/>
      <c r="O2624" s="123"/>
      <c r="P2624" s="123">
        <f t="shared" si="164"/>
        <v>0</v>
      </c>
      <c r="Q2624" s="208" t="str">
        <f t="shared" si="165"/>
        <v>Debil</v>
      </c>
      <c r="R2624" s="224" t="s">
        <v>516</v>
      </c>
      <c r="S2624" s="224" t="str">
        <f t="shared" si="166"/>
        <v>DebilFuerte</v>
      </c>
      <c r="T2624" s="224">
        <f>IFERROR(VLOOKUP(S2624,'Tablas de calculos'!$AU$16:$AV$24,2,FALSE),"")</f>
        <v>7</v>
      </c>
      <c r="U2624" s="208" t="str">
        <f>IFERROR(VLOOKUP(T2624,'Tablas de calculos'!$AV$16:$AY$24,4),"")</f>
        <v>Débil</v>
      </c>
      <c r="V2624" s="207" t="s">
        <v>576</v>
      </c>
      <c r="W2624" s="123" t="s">
        <v>578</v>
      </c>
      <c r="X2624" s="123" t="str">
        <f t="shared" si="167"/>
        <v>DébilNo disminuyeDirectamente</v>
      </c>
      <c r="Y2624" s="208" t="str">
        <f>IFERROR(VLOOKUP(X2624,'Tablas de calculos'!$AZ$4:$BE$11,5,FALSE),"")</f>
        <v/>
      </c>
      <c r="Z2624" s="208" t="str">
        <f>IFERROR(VLOOKUP(X2624,'Tablas de calculos'!$AZ$4:$BE$11,6,FALSE),"")</f>
        <v/>
      </c>
    </row>
    <row r="2625" spans="1:26" ht="60" x14ac:dyDescent="0.25">
      <c r="A2625" s="224" t="s">
        <v>1380</v>
      </c>
      <c r="B2625" s="137">
        <v>61</v>
      </c>
      <c r="C2625" s="429" t="str">
        <f>+VLOOKUP(Tabla9[[#This Row],[Cod. Riesgo]],Tabla_Riesgos[[Número]:[Tipo de Riesgo]],6,FALSE)</f>
        <v>Operativo</v>
      </c>
      <c r="D2625" s="416" t="s">
        <v>101</v>
      </c>
      <c r="E2625" s="417" t="s">
        <v>674</v>
      </c>
      <c r="F2625" s="121"/>
      <c r="G2625" s="293" t="s">
        <v>301</v>
      </c>
      <c r="H2625" s="472"/>
      <c r="I2625" s="207"/>
      <c r="J2625" s="207"/>
      <c r="K2625" s="207"/>
      <c r="L2625" s="207"/>
      <c r="M2625" s="207"/>
      <c r="N2625" s="207"/>
      <c r="O2625" s="123"/>
      <c r="P2625" s="123">
        <f t="shared" si="164"/>
        <v>0</v>
      </c>
      <c r="Q2625" s="208" t="str">
        <f t="shared" si="165"/>
        <v>Debil</v>
      </c>
      <c r="R2625" s="224" t="s">
        <v>516</v>
      </c>
      <c r="S2625" s="224" t="str">
        <f t="shared" si="166"/>
        <v>DebilFuerte</v>
      </c>
      <c r="T2625" s="224">
        <f>IFERROR(VLOOKUP(S2625,'Tablas de calculos'!$AU$16:$AV$24,2,FALSE),"")</f>
        <v>7</v>
      </c>
      <c r="U2625" s="208" t="str">
        <f>IFERROR(VLOOKUP(T2625,'Tablas de calculos'!$AV$16:$AY$24,4),"")</f>
        <v>Débil</v>
      </c>
      <c r="V2625" s="207" t="s">
        <v>576</v>
      </c>
      <c r="W2625" s="123" t="s">
        <v>578</v>
      </c>
      <c r="X2625" s="123" t="str">
        <f t="shared" si="167"/>
        <v>DébilNo disminuyeDirectamente</v>
      </c>
      <c r="Y2625" s="208" t="str">
        <f>IFERROR(VLOOKUP(X2625,'Tablas de calculos'!$AZ$4:$BE$11,5,FALSE),"")</f>
        <v/>
      </c>
      <c r="Z2625" s="208" t="str">
        <f>IFERROR(VLOOKUP(X2625,'Tablas de calculos'!$AZ$4:$BE$11,6,FALSE),"")</f>
        <v/>
      </c>
    </row>
    <row r="2626" spans="1:26" ht="105" x14ac:dyDescent="0.25">
      <c r="A2626" s="224" t="s">
        <v>1380</v>
      </c>
      <c r="B2626" s="137">
        <v>61</v>
      </c>
      <c r="C2626" s="429" t="str">
        <f>+VLOOKUP(Tabla9[[#This Row],[Cod. Riesgo]],Tabla_Riesgos[[Número]:[Tipo de Riesgo]],6,FALSE)</f>
        <v>Operativo</v>
      </c>
      <c r="D2626" s="418" t="s">
        <v>101</v>
      </c>
      <c r="E2626" s="419" t="s">
        <v>674</v>
      </c>
      <c r="F2626" s="121"/>
      <c r="G2626" s="293" t="s">
        <v>302</v>
      </c>
      <c r="H2626" s="472"/>
      <c r="I2626" s="207"/>
      <c r="J2626" s="207"/>
      <c r="K2626" s="207"/>
      <c r="L2626" s="207"/>
      <c r="M2626" s="207"/>
      <c r="N2626" s="207"/>
      <c r="O2626" s="123"/>
      <c r="P2626" s="123">
        <f t="shared" si="164"/>
        <v>0</v>
      </c>
      <c r="Q2626" s="208" t="str">
        <f t="shared" si="165"/>
        <v>Debil</v>
      </c>
      <c r="R2626" s="224" t="s">
        <v>516</v>
      </c>
      <c r="S2626" s="224" t="str">
        <f t="shared" si="166"/>
        <v>DebilFuerte</v>
      </c>
      <c r="T2626" s="224">
        <f>IFERROR(VLOOKUP(S2626,'Tablas de calculos'!$AU$16:$AV$24,2,FALSE),"")</f>
        <v>7</v>
      </c>
      <c r="U2626" s="208" t="str">
        <f>IFERROR(VLOOKUP(T2626,'Tablas de calculos'!$AV$16:$AY$24,4),"")</f>
        <v>Débil</v>
      </c>
      <c r="V2626" s="207" t="s">
        <v>576</v>
      </c>
      <c r="W2626" s="123" t="s">
        <v>578</v>
      </c>
      <c r="X2626" s="123" t="str">
        <f t="shared" si="167"/>
        <v>DébilNo disminuyeDirectamente</v>
      </c>
      <c r="Y2626" s="208" t="str">
        <f>IFERROR(VLOOKUP(X2626,'Tablas de calculos'!$AZ$4:$BE$11,5,FALSE),"")</f>
        <v/>
      </c>
      <c r="Z2626" s="208" t="str">
        <f>IFERROR(VLOOKUP(X2626,'Tablas de calculos'!$AZ$4:$BE$11,6,FALSE),"")</f>
        <v/>
      </c>
    </row>
    <row r="2627" spans="1:26" ht="75" x14ac:dyDescent="0.25">
      <c r="A2627" s="224" t="s">
        <v>1380</v>
      </c>
      <c r="B2627" s="137">
        <v>61</v>
      </c>
      <c r="C2627" s="429" t="str">
        <f>+VLOOKUP(Tabla9[[#This Row],[Cod. Riesgo]],Tabla_Riesgos[[Número]:[Tipo de Riesgo]],6,FALSE)</f>
        <v>Operativo</v>
      </c>
      <c r="D2627" s="416" t="s">
        <v>101</v>
      </c>
      <c r="E2627" s="417" t="s">
        <v>674</v>
      </c>
      <c r="F2627" s="121"/>
      <c r="G2627" s="293" t="s">
        <v>303</v>
      </c>
      <c r="H2627" s="472"/>
      <c r="I2627" s="207"/>
      <c r="J2627" s="207"/>
      <c r="K2627" s="207"/>
      <c r="L2627" s="207"/>
      <c r="M2627" s="207"/>
      <c r="N2627" s="207"/>
      <c r="O2627" s="123"/>
      <c r="P2627" s="123">
        <f t="shared" si="164"/>
        <v>0</v>
      </c>
      <c r="Q2627" s="208" t="str">
        <f t="shared" si="165"/>
        <v>Debil</v>
      </c>
      <c r="R2627" s="224" t="s">
        <v>516</v>
      </c>
      <c r="S2627" s="224" t="str">
        <f t="shared" si="166"/>
        <v>DebilFuerte</v>
      </c>
      <c r="T2627" s="224">
        <f>IFERROR(VLOOKUP(S2627,'Tablas de calculos'!$AU$16:$AV$24,2,FALSE),"")</f>
        <v>7</v>
      </c>
      <c r="U2627" s="208" t="str">
        <f>IFERROR(VLOOKUP(T2627,'Tablas de calculos'!$AV$16:$AY$24,4),"")</f>
        <v>Débil</v>
      </c>
      <c r="V2627" s="207" t="s">
        <v>576</v>
      </c>
      <c r="W2627" s="123" t="s">
        <v>578</v>
      </c>
      <c r="X2627" s="123" t="str">
        <f t="shared" si="167"/>
        <v>DébilNo disminuyeDirectamente</v>
      </c>
      <c r="Y2627" s="208" t="str">
        <f>IFERROR(VLOOKUP(X2627,'Tablas de calculos'!$AZ$4:$BE$11,5,FALSE),"")</f>
        <v/>
      </c>
      <c r="Z2627" s="208" t="str">
        <f>IFERROR(VLOOKUP(X2627,'Tablas de calculos'!$AZ$4:$BE$11,6,FALSE),"")</f>
        <v/>
      </c>
    </row>
    <row r="2628" spans="1:26" ht="30" x14ac:dyDescent="0.25">
      <c r="A2628" s="224" t="s">
        <v>1380</v>
      </c>
      <c r="B2628" s="137">
        <v>62</v>
      </c>
      <c r="C2628" s="429" t="str">
        <f>+VLOOKUP(Tabla9[[#This Row],[Cod. Riesgo]],Tabla_Riesgos[[Número]:[Tipo de Riesgo]],6,FALSE)</f>
        <v>Operativo</v>
      </c>
      <c r="D2628" s="418" t="s">
        <v>101</v>
      </c>
      <c r="E2628" s="419" t="s">
        <v>675</v>
      </c>
      <c r="F2628" s="121"/>
      <c r="G2628" s="293" t="s">
        <v>304</v>
      </c>
      <c r="H2628" s="472"/>
      <c r="I2628" s="207"/>
      <c r="J2628" s="207"/>
      <c r="K2628" s="207"/>
      <c r="L2628" s="207"/>
      <c r="M2628" s="207"/>
      <c r="N2628" s="207"/>
      <c r="O2628" s="123"/>
      <c r="P2628" s="123">
        <f t="shared" si="164"/>
        <v>0</v>
      </c>
      <c r="Q2628" s="208" t="str">
        <f t="shared" si="165"/>
        <v>Debil</v>
      </c>
      <c r="R2628" s="224" t="s">
        <v>516</v>
      </c>
      <c r="S2628" s="224" t="str">
        <f t="shared" si="166"/>
        <v>DebilFuerte</v>
      </c>
      <c r="T2628" s="224">
        <f>IFERROR(VLOOKUP(S2628,'Tablas de calculos'!$AU$16:$AV$24,2,FALSE),"")</f>
        <v>7</v>
      </c>
      <c r="U2628" s="208" t="str">
        <f>IFERROR(VLOOKUP(T2628,'Tablas de calculos'!$AV$16:$AY$24,4),"")</f>
        <v>Débil</v>
      </c>
      <c r="V2628" s="207" t="s">
        <v>576</v>
      </c>
      <c r="W2628" s="123" t="s">
        <v>578</v>
      </c>
      <c r="X2628" s="123" t="str">
        <f t="shared" si="167"/>
        <v>DébilNo disminuyeDirectamente</v>
      </c>
      <c r="Y2628" s="208" t="str">
        <f>IFERROR(VLOOKUP(X2628,'Tablas de calculos'!$AZ$4:$BE$11,5,FALSE),"")</f>
        <v/>
      </c>
      <c r="Z2628" s="208" t="str">
        <f>IFERROR(VLOOKUP(X2628,'Tablas de calculos'!$AZ$4:$BE$11,6,FALSE),"")</f>
        <v/>
      </c>
    </row>
    <row r="2629" spans="1:26" ht="45" x14ac:dyDescent="0.25">
      <c r="A2629" s="224" t="s">
        <v>1380</v>
      </c>
      <c r="B2629" s="137">
        <v>63</v>
      </c>
      <c r="C2629" s="429" t="str">
        <f>+VLOOKUP(Tabla9[[#This Row],[Cod. Riesgo]],Tabla_Riesgos[[Número]:[Tipo de Riesgo]],6,FALSE)</f>
        <v>Operativo</v>
      </c>
      <c r="D2629" s="416" t="s">
        <v>101</v>
      </c>
      <c r="E2629" s="417" t="s">
        <v>73</v>
      </c>
      <c r="F2629" s="121"/>
      <c r="G2629" s="293" t="s">
        <v>305</v>
      </c>
      <c r="H2629" s="472"/>
      <c r="I2629" s="207"/>
      <c r="J2629" s="207"/>
      <c r="K2629" s="207"/>
      <c r="L2629" s="207"/>
      <c r="M2629" s="207"/>
      <c r="N2629" s="207"/>
      <c r="O2629" s="123"/>
      <c r="P2629" s="123">
        <f t="shared" ref="P2629:P2692" si="168">IFERROR(IF(I2629="Asignado",15,0)+IF(J2629="Adecuado",15,0)+IF(K2629="Oportuna",15,0)+IF(L2629="Prevenir",15,0)+IF(L2629="Detectar",10,0)+IF(M2629="Confiable",15,0)+IF(N2629="Se investigan y resuelven oportunamente",15,0)+IF(O2629="Completa",10,0)+IF(O2629="Incompleta",5,0),"")</f>
        <v>0</v>
      </c>
      <c r="Q2629" s="208" t="str">
        <f t="shared" ref="Q2629:Q2692" si="169">IF(P2629&lt;86,"Debil",IF(P2629&lt;96,"Moderado","Fuerte"))</f>
        <v>Debil</v>
      </c>
      <c r="R2629" s="224" t="s">
        <v>516</v>
      </c>
      <c r="S2629" s="224" t="str">
        <f t="shared" ref="S2629:S2692" si="170">_xlfn.CONCAT(Q2629,R2629)</f>
        <v>DebilFuerte</v>
      </c>
      <c r="T2629" s="224">
        <f>IFERROR(VLOOKUP(S2629,'Tablas de calculos'!$AU$16:$AV$24,2,FALSE),"")</f>
        <v>7</v>
      </c>
      <c r="U2629" s="208" t="str">
        <f>IFERROR(VLOOKUP(T2629,'Tablas de calculos'!$AV$16:$AY$24,4),"")</f>
        <v>Débil</v>
      </c>
      <c r="V2629" s="207" t="s">
        <v>576</v>
      </c>
      <c r="W2629" s="123" t="s">
        <v>578</v>
      </c>
      <c r="X2629" s="123" t="str">
        <f t="shared" ref="X2629:X2692" si="171">CONCATENATE(U2629,V2629,W2629)</f>
        <v>DébilNo disminuyeDirectamente</v>
      </c>
      <c r="Y2629" s="208" t="str">
        <f>IFERROR(VLOOKUP(X2629,'Tablas de calculos'!$AZ$4:$BE$11,5,FALSE),"")</f>
        <v/>
      </c>
      <c r="Z2629" s="208" t="str">
        <f>IFERROR(VLOOKUP(X2629,'Tablas de calculos'!$AZ$4:$BE$11,6,FALSE),"")</f>
        <v/>
      </c>
    </row>
    <row r="2630" spans="1:26" ht="60" x14ac:dyDescent="0.25">
      <c r="A2630" s="224" t="s">
        <v>1380</v>
      </c>
      <c r="B2630" s="137">
        <v>64</v>
      </c>
      <c r="C2630" s="429" t="str">
        <f>+VLOOKUP(Tabla9[[#This Row],[Cod. Riesgo]],Tabla_Riesgos[[Número]:[Tipo de Riesgo]],6,FALSE)</f>
        <v>Operativo</v>
      </c>
      <c r="D2630" s="418" t="s">
        <v>76</v>
      </c>
      <c r="E2630" s="419" t="s">
        <v>77</v>
      </c>
      <c r="F2630" s="121"/>
      <c r="G2630" s="293" t="s">
        <v>306</v>
      </c>
      <c r="H2630" s="472"/>
      <c r="I2630" s="207"/>
      <c r="J2630" s="207"/>
      <c r="K2630" s="207"/>
      <c r="L2630" s="207"/>
      <c r="M2630" s="207"/>
      <c r="N2630" s="207"/>
      <c r="O2630" s="123"/>
      <c r="P2630" s="123">
        <f t="shared" si="168"/>
        <v>0</v>
      </c>
      <c r="Q2630" s="208" t="str">
        <f t="shared" si="169"/>
        <v>Debil</v>
      </c>
      <c r="R2630" s="224" t="s">
        <v>516</v>
      </c>
      <c r="S2630" s="224" t="str">
        <f t="shared" si="170"/>
        <v>DebilFuerte</v>
      </c>
      <c r="T2630" s="224">
        <f>IFERROR(VLOOKUP(S2630,'Tablas de calculos'!$AU$16:$AV$24,2,FALSE),"")</f>
        <v>7</v>
      </c>
      <c r="U2630" s="208" t="str">
        <f>IFERROR(VLOOKUP(T2630,'Tablas de calculos'!$AV$16:$AY$24,4),"")</f>
        <v>Débil</v>
      </c>
      <c r="V2630" s="207" t="s">
        <v>576</v>
      </c>
      <c r="W2630" s="123" t="s">
        <v>578</v>
      </c>
      <c r="X2630" s="123" t="str">
        <f t="shared" si="171"/>
        <v>DébilNo disminuyeDirectamente</v>
      </c>
      <c r="Y2630" s="208" t="str">
        <f>IFERROR(VLOOKUP(X2630,'Tablas de calculos'!$AZ$4:$BE$11,5,FALSE),"")</f>
        <v/>
      </c>
      <c r="Z2630" s="208" t="str">
        <f>IFERROR(VLOOKUP(X2630,'Tablas de calculos'!$AZ$4:$BE$11,6,FALSE),"")</f>
        <v/>
      </c>
    </row>
    <row r="2631" spans="1:26" ht="75" x14ac:dyDescent="0.25">
      <c r="A2631" s="224" t="s">
        <v>1380</v>
      </c>
      <c r="B2631" s="137">
        <v>65</v>
      </c>
      <c r="C2631" s="429" t="str">
        <f>+VLOOKUP(Tabla9[[#This Row],[Cod. Riesgo]],Tabla_Riesgos[[Número]:[Tipo de Riesgo]],6,FALSE)</f>
        <v>Operativo</v>
      </c>
      <c r="D2631" s="416" t="s">
        <v>76</v>
      </c>
      <c r="E2631" s="417" t="s">
        <v>78</v>
      </c>
      <c r="F2631" s="121"/>
      <c r="G2631" s="293" t="s">
        <v>307</v>
      </c>
      <c r="H2631" s="472"/>
      <c r="I2631" s="207"/>
      <c r="J2631" s="207"/>
      <c r="K2631" s="207"/>
      <c r="L2631" s="207"/>
      <c r="M2631" s="207"/>
      <c r="N2631" s="207"/>
      <c r="O2631" s="123"/>
      <c r="P2631" s="123">
        <f t="shared" si="168"/>
        <v>0</v>
      </c>
      <c r="Q2631" s="208" t="str">
        <f t="shared" si="169"/>
        <v>Debil</v>
      </c>
      <c r="R2631" s="224" t="s">
        <v>516</v>
      </c>
      <c r="S2631" s="224" t="str">
        <f t="shared" si="170"/>
        <v>DebilFuerte</v>
      </c>
      <c r="T2631" s="224">
        <f>IFERROR(VLOOKUP(S2631,'Tablas de calculos'!$AU$16:$AV$24,2,FALSE),"")</f>
        <v>7</v>
      </c>
      <c r="U2631" s="208" t="str">
        <f>IFERROR(VLOOKUP(T2631,'Tablas de calculos'!$AV$16:$AY$24,4),"")</f>
        <v>Débil</v>
      </c>
      <c r="V2631" s="207" t="s">
        <v>576</v>
      </c>
      <c r="W2631" s="123" t="s">
        <v>578</v>
      </c>
      <c r="X2631" s="123" t="str">
        <f t="shared" si="171"/>
        <v>DébilNo disminuyeDirectamente</v>
      </c>
      <c r="Y2631" s="208" t="str">
        <f>IFERROR(VLOOKUP(X2631,'Tablas de calculos'!$AZ$4:$BE$11,5,FALSE),"")</f>
        <v/>
      </c>
      <c r="Z2631" s="208" t="str">
        <f>IFERROR(VLOOKUP(X2631,'Tablas de calculos'!$AZ$4:$BE$11,6,FALSE),"")</f>
        <v/>
      </c>
    </row>
    <row r="2632" spans="1:26" ht="75" x14ac:dyDescent="0.25">
      <c r="A2632" s="224" t="s">
        <v>1380</v>
      </c>
      <c r="B2632" s="137">
        <v>65</v>
      </c>
      <c r="C2632" s="429" t="str">
        <f>+VLOOKUP(Tabla9[[#This Row],[Cod. Riesgo]],Tabla_Riesgos[[Número]:[Tipo de Riesgo]],6,FALSE)</f>
        <v>Operativo</v>
      </c>
      <c r="D2632" s="418" t="s">
        <v>76</v>
      </c>
      <c r="E2632" s="419" t="s">
        <v>78</v>
      </c>
      <c r="F2632" s="121"/>
      <c r="G2632" s="293" t="s">
        <v>308</v>
      </c>
      <c r="H2632" s="472"/>
      <c r="I2632" s="207"/>
      <c r="J2632" s="207"/>
      <c r="K2632" s="207"/>
      <c r="L2632" s="207"/>
      <c r="M2632" s="207"/>
      <c r="N2632" s="207"/>
      <c r="O2632" s="123"/>
      <c r="P2632" s="123">
        <f t="shared" si="168"/>
        <v>0</v>
      </c>
      <c r="Q2632" s="208" t="str">
        <f t="shared" si="169"/>
        <v>Debil</v>
      </c>
      <c r="R2632" s="224" t="s">
        <v>516</v>
      </c>
      <c r="S2632" s="224" t="str">
        <f t="shared" si="170"/>
        <v>DebilFuerte</v>
      </c>
      <c r="T2632" s="224">
        <f>IFERROR(VLOOKUP(S2632,'Tablas de calculos'!$AU$16:$AV$24,2,FALSE),"")</f>
        <v>7</v>
      </c>
      <c r="U2632" s="208" t="str">
        <f>IFERROR(VLOOKUP(T2632,'Tablas de calculos'!$AV$16:$AY$24,4),"")</f>
        <v>Débil</v>
      </c>
      <c r="V2632" s="207" t="s">
        <v>576</v>
      </c>
      <c r="W2632" s="123" t="s">
        <v>578</v>
      </c>
      <c r="X2632" s="123" t="str">
        <f t="shared" si="171"/>
        <v>DébilNo disminuyeDirectamente</v>
      </c>
      <c r="Y2632" s="208" t="str">
        <f>IFERROR(VLOOKUP(X2632,'Tablas de calculos'!$AZ$4:$BE$11,5,FALSE),"")</f>
        <v/>
      </c>
      <c r="Z2632" s="208" t="str">
        <f>IFERROR(VLOOKUP(X2632,'Tablas de calculos'!$AZ$4:$BE$11,6,FALSE),"")</f>
        <v/>
      </c>
    </row>
    <row r="2633" spans="1:26" ht="60" x14ac:dyDescent="0.25">
      <c r="A2633" s="224" t="s">
        <v>1380</v>
      </c>
      <c r="B2633" s="137">
        <v>65</v>
      </c>
      <c r="C2633" s="429" t="str">
        <f>+VLOOKUP(Tabla9[[#This Row],[Cod. Riesgo]],Tabla_Riesgos[[Número]:[Tipo de Riesgo]],6,FALSE)</f>
        <v>Operativo</v>
      </c>
      <c r="D2633" s="416" t="s">
        <v>76</v>
      </c>
      <c r="E2633" s="417" t="s">
        <v>78</v>
      </c>
      <c r="F2633" s="121"/>
      <c r="G2633" s="293" t="s">
        <v>309</v>
      </c>
      <c r="H2633" s="472"/>
      <c r="I2633" s="207"/>
      <c r="J2633" s="207"/>
      <c r="K2633" s="207"/>
      <c r="L2633" s="207"/>
      <c r="M2633" s="207"/>
      <c r="N2633" s="207"/>
      <c r="O2633" s="123"/>
      <c r="P2633" s="123">
        <f t="shared" si="168"/>
        <v>0</v>
      </c>
      <c r="Q2633" s="208" t="str">
        <f t="shared" si="169"/>
        <v>Debil</v>
      </c>
      <c r="R2633" s="224" t="s">
        <v>516</v>
      </c>
      <c r="S2633" s="224" t="str">
        <f t="shared" si="170"/>
        <v>DebilFuerte</v>
      </c>
      <c r="T2633" s="224">
        <f>IFERROR(VLOOKUP(S2633,'Tablas de calculos'!$AU$16:$AV$24,2,FALSE),"")</f>
        <v>7</v>
      </c>
      <c r="U2633" s="208" t="str">
        <f>IFERROR(VLOOKUP(T2633,'Tablas de calculos'!$AV$16:$AY$24,4),"")</f>
        <v>Débil</v>
      </c>
      <c r="V2633" s="207" t="s">
        <v>576</v>
      </c>
      <c r="W2633" s="123" t="s">
        <v>578</v>
      </c>
      <c r="X2633" s="123" t="str">
        <f t="shared" si="171"/>
        <v>DébilNo disminuyeDirectamente</v>
      </c>
      <c r="Y2633" s="208" t="str">
        <f>IFERROR(VLOOKUP(X2633,'Tablas de calculos'!$AZ$4:$BE$11,5,FALSE),"")</f>
        <v/>
      </c>
      <c r="Z2633" s="208" t="str">
        <f>IFERROR(VLOOKUP(X2633,'Tablas de calculos'!$AZ$4:$BE$11,6,FALSE),"")</f>
        <v/>
      </c>
    </row>
    <row r="2634" spans="1:26" ht="60" x14ac:dyDescent="0.25">
      <c r="A2634" s="224" t="s">
        <v>1380</v>
      </c>
      <c r="B2634" s="137">
        <v>66</v>
      </c>
      <c r="C2634" s="429" t="str">
        <f>+VLOOKUP(Tabla9[[#This Row],[Cod. Riesgo]],Tabla_Riesgos[[Número]:[Tipo de Riesgo]],6,FALSE)</f>
        <v>Operativo</v>
      </c>
      <c r="D2634" s="418" t="s">
        <v>76</v>
      </c>
      <c r="E2634" s="419" t="s">
        <v>79</v>
      </c>
      <c r="F2634" s="121"/>
      <c r="G2634" s="293" t="s">
        <v>310</v>
      </c>
      <c r="H2634" s="472"/>
      <c r="I2634" s="207"/>
      <c r="J2634" s="207"/>
      <c r="K2634" s="207"/>
      <c r="L2634" s="207"/>
      <c r="M2634" s="207"/>
      <c r="N2634" s="207"/>
      <c r="O2634" s="123"/>
      <c r="P2634" s="123">
        <f t="shared" si="168"/>
        <v>0</v>
      </c>
      <c r="Q2634" s="208" t="str">
        <f t="shared" si="169"/>
        <v>Debil</v>
      </c>
      <c r="R2634" s="224" t="s">
        <v>516</v>
      </c>
      <c r="S2634" s="224" t="str">
        <f t="shared" si="170"/>
        <v>DebilFuerte</v>
      </c>
      <c r="T2634" s="224">
        <f>IFERROR(VLOOKUP(S2634,'Tablas de calculos'!$AU$16:$AV$24,2,FALSE),"")</f>
        <v>7</v>
      </c>
      <c r="U2634" s="208" t="str">
        <f>IFERROR(VLOOKUP(T2634,'Tablas de calculos'!$AV$16:$AY$24,4),"")</f>
        <v>Débil</v>
      </c>
      <c r="V2634" s="207" t="s">
        <v>576</v>
      </c>
      <c r="W2634" s="123" t="s">
        <v>578</v>
      </c>
      <c r="X2634" s="123" t="str">
        <f t="shared" si="171"/>
        <v>DébilNo disminuyeDirectamente</v>
      </c>
      <c r="Y2634" s="208" t="str">
        <f>IFERROR(VLOOKUP(X2634,'Tablas de calculos'!$AZ$4:$BE$11,5,FALSE),"")</f>
        <v/>
      </c>
      <c r="Z2634" s="208" t="str">
        <f>IFERROR(VLOOKUP(X2634,'Tablas de calculos'!$AZ$4:$BE$11,6,FALSE),"")</f>
        <v/>
      </c>
    </row>
    <row r="2635" spans="1:26" ht="105" x14ac:dyDescent="0.25">
      <c r="A2635" s="224" t="s">
        <v>1380</v>
      </c>
      <c r="B2635" s="137">
        <v>67</v>
      </c>
      <c r="C2635" s="429" t="str">
        <f>+VLOOKUP(Tabla9[[#This Row],[Cod. Riesgo]],Tabla_Riesgos[[Número]:[Tipo de Riesgo]],6,FALSE)</f>
        <v>Seguridad de la Información</v>
      </c>
      <c r="D2635" s="416" t="s">
        <v>676</v>
      </c>
      <c r="E2635" s="417" t="s">
        <v>677</v>
      </c>
      <c r="F2635" s="121"/>
      <c r="G2635" s="293" t="s">
        <v>312</v>
      </c>
      <c r="H2635" s="472"/>
      <c r="I2635" s="207"/>
      <c r="J2635" s="207"/>
      <c r="K2635" s="207"/>
      <c r="L2635" s="207"/>
      <c r="M2635" s="207"/>
      <c r="N2635" s="207"/>
      <c r="O2635" s="123"/>
      <c r="P2635" s="123">
        <f t="shared" si="168"/>
        <v>0</v>
      </c>
      <c r="Q2635" s="208" t="str">
        <f t="shared" si="169"/>
        <v>Debil</v>
      </c>
      <c r="R2635" s="224" t="s">
        <v>516</v>
      </c>
      <c r="S2635" s="224" t="str">
        <f t="shared" si="170"/>
        <v>DebilFuerte</v>
      </c>
      <c r="T2635" s="224">
        <f>IFERROR(VLOOKUP(S2635,'Tablas de calculos'!$AU$16:$AV$24,2,FALSE),"")</f>
        <v>7</v>
      </c>
      <c r="U2635" s="208" t="str">
        <f>IFERROR(VLOOKUP(T2635,'Tablas de calculos'!$AV$16:$AY$24,4),"")</f>
        <v>Débil</v>
      </c>
      <c r="V2635" s="207" t="s">
        <v>576</v>
      </c>
      <c r="W2635" s="123" t="s">
        <v>578</v>
      </c>
      <c r="X2635" s="123" t="str">
        <f t="shared" si="171"/>
        <v>DébilNo disminuyeDirectamente</v>
      </c>
      <c r="Y2635" s="208" t="str">
        <f>IFERROR(VLOOKUP(X2635,'Tablas de calculos'!$AZ$4:$BE$11,5,FALSE),"")</f>
        <v/>
      </c>
      <c r="Z2635" s="208" t="str">
        <f>IFERROR(VLOOKUP(X2635,'Tablas de calculos'!$AZ$4:$BE$11,6,FALSE),"")</f>
        <v/>
      </c>
    </row>
    <row r="2636" spans="1:26" ht="60" x14ac:dyDescent="0.25">
      <c r="A2636" s="224" t="s">
        <v>1380</v>
      </c>
      <c r="B2636" s="137">
        <v>67</v>
      </c>
      <c r="C2636" s="429" t="str">
        <f>+VLOOKUP(Tabla9[[#This Row],[Cod. Riesgo]],Tabla_Riesgos[[Número]:[Tipo de Riesgo]],6,FALSE)</f>
        <v>Seguridad de la Información</v>
      </c>
      <c r="D2636" s="418" t="s">
        <v>676</v>
      </c>
      <c r="E2636" s="419" t="s">
        <v>677</v>
      </c>
      <c r="F2636" s="121"/>
      <c r="G2636" s="293" t="s">
        <v>314</v>
      </c>
      <c r="H2636" s="472"/>
      <c r="I2636" s="207"/>
      <c r="J2636" s="207"/>
      <c r="K2636" s="207"/>
      <c r="L2636" s="207"/>
      <c r="M2636" s="207"/>
      <c r="N2636" s="207"/>
      <c r="O2636" s="123"/>
      <c r="P2636" s="123">
        <f t="shared" si="168"/>
        <v>0</v>
      </c>
      <c r="Q2636" s="208" t="str">
        <f t="shared" si="169"/>
        <v>Debil</v>
      </c>
      <c r="R2636" s="224" t="s">
        <v>516</v>
      </c>
      <c r="S2636" s="224" t="str">
        <f t="shared" si="170"/>
        <v>DebilFuerte</v>
      </c>
      <c r="T2636" s="224">
        <f>IFERROR(VLOOKUP(S2636,'Tablas de calculos'!$AU$16:$AV$24,2,FALSE),"")</f>
        <v>7</v>
      </c>
      <c r="U2636" s="208" t="str">
        <f>IFERROR(VLOOKUP(T2636,'Tablas de calculos'!$AV$16:$AY$24,4),"")</f>
        <v>Débil</v>
      </c>
      <c r="V2636" s="207" t="s">
        <v>576</v>
      </c>
      <c r="W2636" s="123" t="s">
        <v>578</v>
      </c>
      <c r="X2636" s="123" t="str">
        <f t="shared" si="171"/>
        <v>DébilNo disminuyeDirectamente</v>
      </c>
      <c r="Y2636" s="208" t="str">
        <f>IFERROR(VLOOKUP(X2636,'Tablas de calculos'!$AZ$4:$BE$11,5,FALSE),"")</f>
        <v/>
      </c>
      <c r="Z2636" s="208" t="str">
        <f>IFERROR(VLOOKUP(X2636,'Tablas de calculos'!$AZ$4:$BE$11,6,FALSE),"")</f>
        <v/>
      </c>
    </row>
    <row r="2637" spans="1:26" ht="60" x14ac:dyDescent="0.25">
      <c r="A2637" s="224" t="s">
        <v>1380</v>
      </c>
      <c r="B2637" s="137">
        <v>67</v>
      </c>
      <c r="C2637" s="429" t="str">
        <f>+VLOOKUP(Tabla9[[#This Row],[Cod. Riesgo]],Tabla_Riesgos[[Número]:[Tipo de Riesgo]],6,FALSE)</f>
        <v>Seguridad de la Información</v>
      </c>
      <c r="D2637" s="416" t="s">
        <v>676</v>
      </c>
      <c r="E2637" s="417" t="s">
        <v>677</v>
      </c>
      <c r="F2637" s="121"/>
      <c r="G2637" s="293" t="s">
        <v>231</v>
      </c>
      <c r="H2637" s="472"/>
      <c r="I2637" s="207"/>
      <c r="J2637" s="207"/>
      <c r="K2637" s="207"/>
      <c r="L2637" s="207"/>
      <c r="M2637" s="207"/>
      <c r="N2637" s="207"/>
      <c r="O2637" s="123"/>
      <c r="P2637" s="123">
        <f t="shared" si="168"/>
        <v>0</v>
      </c>
      <c r="Q2637" s="208" t="str">
        <f t="shared" si="169"/>
        <v>Debil</v>
      </c>
      <c r="R2637" s="224" t="s">
        <v>516</v>
      </c>
      <c r="S2637" s="224" t="str">
        <f t="shared" si="170"/>
        <v>DebilFuerte</v>
      </c>
      <c r="T2637" s="224">
        <f>IFERROR(VLOOKUP(S2637,'Tablas de calculos'!$AU$16:$AV$24,2,FALSE),"")</f>
        <v>7</v>
      </c>
      <c r="U2637" s="208" t="str">
        <f>IFERROR(VLOOKUP(T2637,'Tablas de calculos'!$AV$16:$AY$24,4),"")</f>
        <v>Débil</v>
      </c>
      <c r="V2637" s="207" t="s">
        <v>576</v>
      </c>
      <c r="W2637" s="123" t="s">
        <v>578</v>
      </c>
      <c r="X2637" s="123" t="str">
        <f t="shared" si="171"/>
        <v>DébilNo disminuyeDirectamente</v>
      </c>
      <c r="Y2637" s="208" t="str">
        <f>IFERROR(VLOOKUP(X2637,'Tablas de calculos'!$AZ$4:$BE$11,5,FALSE),"")</f>
        <v/>
      </c>
      <c r="Z2637" s="208" t="str">
        <f>IFERROR(VLOOKUP(X2637,'Tablas de calculos'!$AZ$4:$BE$11,6,FALSE),"")</f>
        <v/>
      </c>
    </row>
    <row r="2638" spans="1:26" ht="75" x14ac:dyDescent="0.25">
      <c r="A2638" s="224" t="s">
        <v>1380</v>
      </c>
      <c r="B2638" s="137">
        <v>67</v>
      </c>
      <c r="C2638" s="429" t="str">
        <f>+VLOOKUP(Tabla9[[#This Row],[Cod. Riesgo]],Tabla_Riesgos[[Número]:[Tipo de Riesgo]],6,FALSE)</f>
        <v>Seguridad de la Información</v>
      </c>
      <c r="D2638" s="418" t="s">
        <v>676</v>
      </c>
      <c r="E2638" s="419" t="s">
        <v>677</v>
      </c>
      <c r="F2638" s="121"/>
      <c r="G2638" s="293" t="s">
        <v>317</v>
      </c>
      <c r="H2638" s="472"/>
      <c r="I2638" s="207"/>
      <c r="J2638" s="207"/>
      <c r="K2638" s="207"/>
      <c r="L2638" s="207"/>
      <c r="M2638" s="207"/>
      <c r="N2638" s="207"/>
      <c r="O2638" s="123"/>
      <c r="P2638" s="123">
        <f t="shared" si="168"/>
        <v>0</v>
      </c>
      <c r="Q2638" s="208" t="str">
        <f t="shared" si="169"/>
        <v>Debil</v>
      </c>
      <c r="R2638" s="224" t="s">
        <v>516</v>
      </c>
      <c r="S2638" s="224" t="str">
        <f t="shared" si="170"/>
        <v>DebilFuerte</v>
      </c>
      <c r="T2638" s="224">
        <f>IFERROR(VLOOKUP(S2638,'Tablas de calculos'!$AU$16:$AV$24,2,FALSE),"")</f>
        <v>7</v>
      </c>
      <c r="U2638" s="208" t="str">
        <f>IFERROR(VLOOKUP(T2638,'Tablas de calculos'!$AV$16:$AY$24,4),"")</f>
        <v>Débil</v>
      </c>
      <c r="V2638" s="207" t="s">
        <v>576</v>
      </c>
      <c r="W2638" s="123" t="s">
        <v>578</v>
      </c>
      <c r="X2638" s="123" t="str">
        <f t="shared" si="171"/>
        <v>DébilNo disminuyeDirectamente</v>
      </c>
      <c r="Y2638" s="208" t="str">
        <f>IFERROR(VLOOKUP(X2638,'Tablas de calculos'!$AZ$4:$BE$11,5,FALSE),"")</f>
        <v/>
      </c>
      <c r="Z2638" s="208" t="str">
        <f>IFERROR(VLOOKUP(X2638,'Tablas de calculos'!$AZ$4:$BE$11,6,FALSE),"")</f>
        <v/>
      </c>
    </row>
    <row r="2639" spans="1:26" ht="45" x14ac:dyDescent="0.25">
      <c r="A2639" s="224" t="s">
        <v>1380</v>
      </c>
      <c r="B2639" s="137">
        <v>68</v>
      </c>
      <c r="C2639" s="429" t="str">
        <f>+VLOOKUP(Tabla9[[#This Row],[Cod. Riesgo]],Tabla_Riesgos[[Número]:[Tipo de Riesgo]],6,FALSE)</f>
        <v>Seguridad de la Información</v>
      </c>
      <c r="D2639" s="416" t="s">
        <v>102</v>
      </c>
      <c r="E2639" s="417" t="s">
        <v>81</v>
      </c>
      <c r="F2639" s="121"/>
      <c r="G2639" s="293" t="s">
        <v>319</v>
      </c>
      <c r="H2639" s="472"/>
      <c r="I2639" s="207"/>
      <c r="J2639" s="207"/>
      <c r="K2639" s="207"/>
      <c r="L2639" s="207"/>
      <c r="M2639" s="207"/>
      <c r="N2639" s="207"/>
      <c r="O2639" s="123"/>
      <c r="P2639" s="123">
        <f t="shared" si="168"/>
        <v>0</v>
      </c>
      <c r="Q2639" s="208" t="str">
        <f t="shared" si="169"/>
        <v>Debil</v>
      </c>
      <c r="R2639" s="224" t="s">
        <v>516</v>
      </c>
      <c r="S2639" s="224" t="str">
        <f t="shared" si="170"/>
        <v>DebilFuerte</v>
      </c>
      <c r="T2639" s="224">
        <f>IFERROR(VLOOKUP(S2639,'Tablas de calculos'!$AU$16:$AV$24,2,FALSE),"")</f>
        <v>7</v>
      </c>
      <c r="U2639" s="208" t="str">
        <f>IFERROR(VLOOKUP(T2639,'Tablas de calculos'!$AV$16:$AY$24,4),"")</f>
        <v>Débil</v>
      </c>
      <c r="V2639" s="207" t="s">
        <v>576</v>
      </c>
      <c r="W2639" s="123" t="s">
        <v>578</v>
      </c>
      <c r="X2639" s="123" t="str">
        <f t="shared" si="171"/>
        <v>DébilNo disminuyeDirectamente</v>
      </c>
      <c r="Y2639" s="208" t="str">
        <f>IFERROR(VLOOKUP(X2639,'Tablas de calculos'!$AZ$4:$BE$11,5,FALSE),"")</f>
        <v/>
      </c>
      <c r="Z2639" s="208" t="str">
        <f>IFERROR(VLOOKUP(X2639,'Tablas de calculos'!$AZ$4:$BE$11,6,FALSE),"")</f>
        <v/>
      </c>
    </row>
    <row r="2640" spans="1:26" ht="90" x14ac:dyDescent="0.25">
      <c r="A2640" s="224" t="s">
        <v>1380</v>
      </c>
      <c r="B2640" s="137">
        <v>70</v>
      </c>
      <c r="C2640" s="429" t="str">
        <f>+VLOOKUP(Tabla9[[#This Row],[Cod. Riesgo]],Tabla_Riesgos[[Número]:[Tipo de Riesgo]],6,FALSE)</f>
        <v>Seguridad de la Información</v>
      </c>
      <c r="D2640" s="418" t="s">
        <v>102</v>
      </c>
      <c r="E2640" s="419" t="s">
        <v>678</v>
      </c>
      <c r="F2640" s="121"/>
      <c r="G2640" s="293" t="s">
        <v>321</v>
      </c>
      <c r="H2640" s="472"/>
      <c r="I2640" s="207"/>
      <c r="J2640" s="207"/>
      <c r="K2640" s="207"/>
      <c r="L2640" s="207"/>
      <c r="M2640" s="207"/>
      <c r="N2640" s="207"/>
      <c r="O2640" s="123"/>
      <c r="P2640" s="123">
        <f t="shared" si="168"/>
        <v>0</v>
      </c>
      <c r="Q2640" s="208" t="str">
        <f t="shared" si="169"/>
        <v>Debil</v>
      </c>
      <c r="R2640" s="224" t="s">
        <v>516</v>
      </c>
      <c r="S2640" s="224" t="str">
        <f t="shared" si="170"/>
        <v>DebilFuerte</v>
      </c>
      <c r="T2640" s="224">
        <f>IFERROR(VLOOKUP(S2640,'Tablas de calculos'!$AU$16:$AV$24,2,FALSE),"")</f>
        <v>7</v>
      </c>
      <c r="U2640" s="208" t="str">
        <f>IFERROR(VLOOKUP(T2640,'Tablas de calculos'!$AV$16:$AY$24,4),"")</f>
        <v>Débil</v>
      </c>
      <c r="V2640" s="207" t="s">
        <v>576</v>
      </c>
      <c r="W2640" s="123" t="s">
        <v>578</v>
      </c>
      <c r="X2640" s="123" t="str">
        <f t="shared" si="171"/>
        <v>DébilNo disminuyeDirectamente</v>
      </c>
      <c r="Y2640" s="208" t="str">
        <f>IFERROR(VLOOKUP(X2640,'Tablas de calculos'!$AZ$4:$BE$11,5,FALSE),"")</f>
        <v/>
      </c>
      <c r="Z2640" s="208" t="str">
        <f>IFERROR(VLOOKUP(X2640,'Tablas de calculos'!$AZ$4:$BE$11,6,FALSE),"")</f>
        <v/>
      </c>
    </row>
    <row r="2641" spans="1:26" ht="60" x14ac:dyDescent="0.25">
      <c r="A2641" s="224" t="s">
        <v>1380</v>
      </c>
      <c r="B2641" s="137">
        <v>70</v>
      </c>
      <c r="C2641" s="429" t="str">
        <f>+VLOOKUP(Tabla9[[#This Row],[Cod. Riesgo]],Tabla_Riesgos[[Número]:[Tipo de Riesgo]],6,FALSE)</f>
        <v>Seguridad de la Información</v>
      </c>
      <c r="D2641" s="416" t="s">
        <v>102</v>
      </c>
      <c r="E2641" s="417" t="s">
        <v>678</v>
      </c>
      <c r="F2641" s="121"/>
      <c r="G2641" s="293" t="s">
        <v>323</v>
      </c>
      <c r="H2641" s="472"/>
      <c r="I2641" s="207"/>
      <c r="J2641" s="207"/>
      <c r="K2641" s="207"/>
      <c r="L2641" s="207"/>
      <c r="M2641" s="207"/>
      <c r="N2641" s="207"/>
      <c r="O2641" s="123"/>
      <c r="P2641" s="123">
        <f t="shared" si="168"/>
        <v>0</v>
      </c>
      <c r="Q2641" s="208" t="str">
        <f t="shared" si="169"/>
        <v>Debil</v>
      </c>
      <c r="R2641" s="224" t="s">
        <v>516</v>
      </c>
      <c r="S2641" s="224" t="str">
        <f t="shared" si="170"/>
        <v>DebilFuerte</v>
      </c>
      <c r="T2641" s="224">
        <f>IFERROR(VLOOKUP(S2641,'Tablas de calculos'!$AU$16:$AV$24,2,FALSE),"")</f>
        <v>7</v>
      </c>
      <c r="U2641" s="208" t="str">
        <f>IFERROR(VLOOKUP(T2641,'Tablas de calculos'!$AV$16:$AY$24,4),"")</f>
        <v>Débil</v>
      </c>
      <c r="V2641" s="207" t="s">
        <v>576</v>
      </c>
      <c r="W2641" s="123" t="s">
        <v>578</v>
      </c>
      <c r="X2641" s="123" t="str">
        <f t="shared" si="171"/>
        <v>DébilNo disminuyeDirectamente</v>
      </c>
      <c r="Y2641" s="208" t="str">
        <f>IFERROR(VLOOKUP(X2641,'Tablas de calculos'!$AZ$4:$BE$11,5,FALSE),"")</f>
        <v/>
      </c>
      <c r="Z2641" s="208" t="str">
        <f>IFERROR(VLOOKUP(X2641,'Tablas de calculos'!$AZ$4:$BE$11,6,FALSE),"")</f>
        <v/>
      </c>
    </row>
    <row r="2642" spans="1:26" ht="30" x14ac:dyDescent="0.25">
      <c r="A2642" s="224" t="s">
        <v>1380</v>
      </c>
      <c r="B2642" s="137">
        <v>70</v>
      </c>
      <c r="C2642" s="429" t="str">
        <f>+VLOOKUP(Tabla9[[#This Row],[Cod. Riesgo]],Tabla_Riesgos[[Número]:[Tipo de Riesgo]],6,FALSE)</f>
        <v>Seguridad de la Información</v>
      </c>
      <c r="D2642" s="418" t="s">
        <v>102</v>
      </c>
      <c r="E2642" s="419" t="s">
        <v>678</v>
      </c>
      <c r="F2642" s="121"/>
      <c r="G2642" s="293" t="s">
        <v>325</v>
      </c>
      <c r="H2642" s="472"/>
      <c r="I2642" s="207"/>
      <c r="J2642" s="207"/>
      <c r="K2642" s="207"/>
      <c r="L2642" s="207"/>
      <c r="M2642" s="207"/>
      <c r="N2642" s="207"/>
      <c r="O2642" s="123"/>
      <c r="P2642" s="123">
        <f t="shared" si="168"/>
        <v>0</v>
      </c>
      <c r="Q2642" s="208" t="str">
        <f t="shared" si="169"/>
        <v>Debil</v>
      </c>
      <c r="R2642" s="224" t="s">
        <v>516</v>
      </c>
      <c r="S2642" s="224" t="str">
        <f t="shared" si="170"/>
        <v>DebilFuerte</v>
      </c>
      <c r="T2642" s="224">
        <f>IFERROR(VLOOKUP(S2642,'Tablas de calculos'!$AU$16:$AV$24,2,FALSE),"")</f>
        <v>7</v>
      </c>
      <c r="U2642" s="208" t="str">
        <f>IFERROR(VLOOKUP(T2642,'Tablas de calculos'!$AV$16:$AY$24,4),"")</f>
        <v>Débil</v>
      </c>
      <c r="V2642" s="207" t="s">
        <v>576</v>
      </c>
      <c r="W2642" s="123" t="s">
        <v>578</v>
      </c>
      <c r="X2642" s="123" t="str">
        <f t="shared" si="171"/>
        <v>DébilNo disminuyeDirectamente</v>
      </c>
      <c r="Y2642" s="208" t="str">
        <f>IFERROR(VLOOKUP(X2642,'Tablas de calculos'!$AZ$4:$BE$11,5,FALSE),"")</f>
        <v/>
      </c>
      <c r="Z2642" s="208" t="str">
        <f>IFERROR(VLOOKUP(X2642,'Tablas de calculos'!$AZ$4:$BE$11,6,FALSE),"")</f>
        <v/>
      </c>
    </row>
    <row r="2643" spans="1:26" ht="30" x14ac:dyDescent="0.25">
      <c r="A2643" s="224" t="s">
        <v>1380</v>
      </c>
      <c r="B2643" s="137">
        <v>70</v>
      </c>
      <c r="C2643" s="429" t="str">
        <f>+VLOOKUP(Tabla9[[#This Row],[Cod. Riesgo]],Tabla_Riesgos[[Número]:[Tipo de Riesgo]],6,FALSE)</f>
        <v>Seguridad de la Información</v>
      </c>
      <c r="D2643" s="416" t="s">
        <v>102</v>
      </c>
      <c r="E2643" s="417" t="s">
        <v>678</v>
      </c>
      <c r="F2643" s="121"/>
      <c r="G2643" s="293" t="s">
        <v>327</v>
      </c>
      <c r="H2643" s="472"/>
      <c r="I2643" s="207"/>
      <c r="J2643" s="207"/>
      <c r="K2643" s="207"/>
      <c r="L2643" s="207"/>
      <c r="M2643" s="207"/>
      <c r="N2643" s="207"/>
      <c r="O2643" s="123"/>
      <c r="P2643" s="123">
        <f t="shared" si="168"/>
        <v>0</v>
      </c>
      <c r="Q2643" s="208" t="str">
        <f t="shared" si="169"/>
        <v>Debil</v>
      </c>
      <c r="R2643" s="224" t="s">
        <v>516</v>
      </c>
      <c r="S2643" s="224" t="str">
        <f t="shared" si="170"/>
        <v>DebilFuerte</v>
      </c>
      <c r="T2643" s="224">
        <f>IFERROR(VLOOKUP(S2643,'Tablas de calculos'!$AU$16:$AV$24,2,FALSE),"")</f>
        <v>7</v>
      </c>
      <c r="U2643" s="208" t="str">
        <f>IFERROR(VLOOKUP(T2643,'Tablas de calculos'!$AV$16:$AY$24,4),"")</f>
        <v>Débil</v>
      </c>
      <c r="V2643" s="207" t="s">
        <v>576</v>
      </c>
      <c r="W2643" s="123" t="s">
        <v>578</v>
      </c>
      <c r="X2643" s="123" t="str">
        <f t="shared" si="171"/>
        <v>DébilNo disminuyeDirectamente</v>
      </c>
      <c r="Y2643" s="208" t="str">
        <f>IFERROR(VLOOKUP(X2643,'Tablas de calculos'!$AZ$4:$BE$11,5,FALSE),"")</f>
        <v/>
      </c>
      <c r="Z2643" s="208" t="str">
        <f>IFERROR(VLOOKUP(X2643,'Tablas de calculos'!$AZ$4:$BE$11,6,FALSE),"")</f>
        <v/>
      </c>
    </row>
    <row r="2644" spans="1:26" ht="30" x14ac:dyDescent="0.25">
      <c r="A2644" s="224" t="s">
        <v>1380</v>
      </c>
      <c r="B2644" s="137">
        <v>71</v>
      </c>
      <c r="C2644" s="429" t="str">
        <f>+VLOOKUP(Tabla9[[#This Row],[Cod. Riesgo]],Tabla_Riesgos[[Número]:[Tipo de Riesgo]],6,FALSE)</f>
        <v>Operativo</v>
      </c>
      <c r="D2644" s="418" t="s">
        <v>82</v>
      </c>
      <c r="E2644" s="419" t="s">
        <v>83</v>
      </c>
      <c r="F2644" s="121"/>
      <c r="G2644" s="293" t="s">
        <v>329</v>
      </c>
      <c r="H2644" s="472"/>
      <c r="I2644" s="207"/>
      <c r="J2644" s="207"/>
      <c r="K2644" s="207"/>
      <c r="L2644" s="207"/>
      <c r="M2644" s="207"/>
      <c r="N2644" s="207"/>
      <c r="O2644" s="123"/>
      <c r="P2644" s="123">
        <f t="shared" si="168"/>
        <v>0</v>
      </c>
      <c r="Q2644" s="208" t="str">
        <f t="shared" si="169"/>
        <v>Debil</v>
      </c>
      <c r="R2644" s="224" t="s">
        <v>516</v>
      </c>
      <c r="S2644" s="224" t="str">
        <f t="shared" si="170"/>
        <v>DebilFuerte</v>
      </c>
      <c r="T2644" s="224">
        <f>IFERROR(VLOOKUP(S2644,'Tablas de calculos'!$AU$16:$AV$24,2,FALSE),"")</f>
        <v>7</v>
      </c>
      <c r="U2644" s="208" t="str">
        <f>IFERROR(VLOOKUP(T2644,'Tablas de calculos'!$AV$16:$AY$24,4),"")</f>
        <v>Débil</v>
      </c>
      <c r="V2644" s="207" t="s">
        <v>576</v>
      </c>
      <c r="W2644" s="123" t="s">
        <v>578</v>
      </c>
      <c r="X2644" s="123" t="str">
        <f t="shared" si="171"/>
        <v>DébilNo disminuyeDirectamente</v>
      </c>
      <c r="Y2644" s="208" t="str">
        <f>IFERROR(VLOOKUP(X2644,'Tablas de calculos'!$AZ$4:$BE$11,5,FALSE),"")</f>
        <v/>
      </c>
      <c r="Z2644" s="208" t="str">
        <f>IFERROR(VLOOKUP(X2644,'Tablas de calculos'!$AZ$4:$BE$11,6,FALSE),"")</f>
        <v/>
      </c>
    </row>
    <row r="2645" spans="1:26" x14ac:dyDescent="0.25">
      <c r="A2645" s="224" t="s">
        <v>1380</v>
      </c>
      <c r="B2645" s="137">
        <v>71</v>
      </c>
      <c r="C2645" s="429" t="str">
        <f>+VLOOKUP(Tabla9[[#This Row],[Cod. Riesgo]],Tabla_Riesgos[[Número]:[Tipo de Riesgo]],6,FALSE)</f>
        <v>Operativo</v>
      </c>
      <c r="D2645" s="416" t="s">
        <v>82</v>
      </c>
      <c r="E2645" s="417" t="s">
        <v>83</v>
      </c>
      <c r="F2645" s="121"/>
      <c r="G2645" s="293" t="s">
        <v>331</v>
      </c>
      <c r="H2645" s="472"/>
      <c r="I2645" s="207"/>
      <c r="J2645" s="207"/>
      <c r="K2645" s="207"/>
      <c r="L2645" s="207"/>
      <c r="M2645" s="207"/>
      <c r="N2645" s="207"/>
      <c r="O2645" s="123"/>
      <c r="P2645" s="123">
        <f t="shared" si="168"/>
        <v>0</v>
      </c>
      <c r="Q2645" s="208" t="str">
        <f t="shared" si="169"/>
        <v>Debil</v>
      </c>
      <c r="R2645" s="224" t="s">
        <v>516</v>
      </c>
      <c r="S2645" s="224" t="str">
        <f t="shared" si="170"/>
        <v>DebilFuerte</v>
      </c>
      <c r="T2645" s="224">
        <f>IFERROR(VLOOKUP(S2645,'Tablas de calculos'!$AU$16:$AV$24,2,FALSE),"")</f>
        <v>7</v>
      </c>
      <c r="U2645" s="208" t="str">
        <f>IFERROR(VLOOKUP(T2645,'Tablas de calculos'!$AV$16:$AY$24,4),"")</f>
        <v>Débil</v>
      </c>
      <c r="V2645" s="207" t="s">
        <v>576</v>
      </c>
      <c r="W2645" s="123" t="s">
        <v>578</v>
      </c>
      <c r="X2645" s="123" t="str">
        <f t="shared" si="171"/>
        <v>DébilNo disminuyeDirectamente</v>
      </c>
      <c r="Y2645" s="208" t="str">
        <f>IFERROR(VLOOKUP(X2645,'Tablas de calculos'!$AZ$4:$BE$11,5,FALSE),"")</f>
        <v/>
      </c>
      <c r="Z2645" s="208" t="str">
        <f>IFERROR(VLOOKUP(X2645,'Tablas de calculos'!$AZ$4:$BE$11,6,FALSE),"")</f>
        <v/>
      </c>
    </row>
    <row r="2646" spans="1:26" ht="60" x14ac:dyDescent="0.25">
      <c r="A2646" s="224" t="s">
        <v>1380</v>
      </c>
      <c r="B2646" s="137">
        <v>72</v>
      </c>
      <c r="C2646" s="429" t="str">
        <f>+VLOOKUP(Tabla9[[#This Row],[Cod. Riesgo]],Tabla_Riesgos[[Número]:[Tipo de Riesgo]],6,FALSE)</f>
        <v>Operativo</v>
      </c>
      <c r="D2646" s="418" t="s">
        <v>676</v>
      </c>
      <c r="E2646" s="419" t="s">
        <v>679</v>
      </c>
      <c r="F2646" s="121"/>
      <c r="G2646" s="293" t="s">
        <v>332</v>
      </c>
      <c r="H2646" s="472"/>
      <c r="I2646" s="207"/>
      <c r="J2646" s="207"/>
      <c r="K2646" s="207"/>
      <c r="L2646" s="207"/>
      <c r="M2646" s="207"/>
      <c r="N2646" s="207"/>
      <c r="O2646" s="123"/>
      <c r="P2646" s="123">
        <f t="shared" si="168"/>
        <v>0</v>
      </c>
      <c r="Q2646" s="208" t="str">
        <f t="shared" si="169"/>
        <v>Debil</v>
      </c>
      <c r="R2646" s="224" t="s">
        <v>516</v>
      </c>
      <c r="S2646" s="224" t="str">
        <f t="shared" si="170"/>
        <v>DebilFuerte</v>
      </c>
      <c r="T2646" s="224">
        <f>IFERROR(VLOOKUP(S2646,'Tablas de calculos'!$AU$16:$AV$24,2,FALSE),"")</f>
        <v>7</v>
      </c>
      <c r="U2646" s="208" t="str">
        <f>IFERROR(VLOOKUP(T2646,'Tablas de calculos'!$AV$16:$AY$24,4),"")</f>
        <v>Débil</v>
      </c>
      <c r="V2646" s="207" t="s">
        <v>576</v>
      </c>
      <c r="W2646" s="123" t="s">
        <v>578</v>
      </c>
      <c r="X2646" s="123" t="str">
        <f t="shared" si="171"/>
        <v>DébilNo disminuyeDirectamente</v>
      </c>
      <c r="Y2646" s="208" t="str">
        <f>IFERROR(VLOOKUP(X2646,'Tablas de calculos'!$AZ$4:$BE$11,5,FALSE),"")</f>
        <v/>
      </c>
      <c r="Z2646" s="208" t="str">
        <f>IFERROR(VLOOKUP(X2646,'Tablas de calculos'!$AZ$4:$BE$11,6,FALSE),"")</f>
        <v/>
      </c>
    </row>
    <row r="2647" spans="1:26" ht="45" x14ac:dyDescent="0.25">
      <c r="A2647" s="224" t="s">
        <v>1380</v>
      </c>
      <c r="B2647" s="137">
        <v>73</v>
      </c>
      <c r="C2647" s="429" t="str">
        <f>+VLOOKUP(Tabla9[[#This Row],[Cod. Riesgo]],Tabla_Riesgos[[Número]:[Tipo de Riesgo]],6,FALSE)</f>
        <v>Seguridad de la Información</v>
      </c>
      <c r="D2647" s="416" t="s">
        <v>102</v>
      </c>
      <c r="E2647" s="417" t="s">
        <v>86</v>
      </c>
      <c r="F2647" s="121"/>
      <c r="G2647" s="293" t="s">
        <v>333</v>
      </c>
      <c r="H2647" s="472"/>
      <c r="I2647" s="207"/>
      <c r="J2647" s="207"/>
      <c r="K2647" s="207"/>
      <c r="L2647" s="207"/>
      <c r="M2647" s="207"/>
      <c r="N2647" s="207"/>
      <c r="O2647" s="123"/>
      <c r="P2647" s="123">
        <f t="shared" si="168"/>
        <v>0</v>
      </c>
      <c r="Q2647" s="208" t="str">
        <f t="shared" si="169"/>
        <v>Debil</v>
      </c>
      <c r="R2647" s="224" t="s">
        <v>516</v>
      </c>
      <c r="S2647" s="224" t="str">
        <f t="shared" si="170"/>
        <v>DebilFuerte</v>
      </c>
      <c r="T2647" s="224">
        <f>IFERROR(VLOOKUP(S2647,'Tablas de calculos'!$AU$16:$AV$24,2,FALSE),"")</f>
        <v>7</v>
      </c>
      <c r="U2647" s="208" t="str">
        <f>IFERROR(VLOOKUP(T2647,'Tablas de calculos'!$AV$16:$AY$24,4),"")</f>
        <v>Débil</v>
      </c>
      <c r="V2647" s="207" t="s">
        <v>576</v>
      </c>
      <c r="W2647" s="123" t="s">
        <v>578</v>
      </c>
      <c r="X2647" s="123" t="str">
        <f t="shared" si="171"/>
        <v>DébilNo disminuyeDirectamente</v>
      </c>
      <c r="Y2647" s="208" t="str">
        <f>IFERROR(VLOOKUP(X2647,'Tablas de calculos'!$AZ$4:$BE$11,5,FALSE),"")</f>
        <v/>
      </c>
      <c r="Z2647" s="208" t="str">
        <f>IFERROR(VLOOKUP(X2647,'Tablas de calculos'!$AZ$4:$BE$11,6,FALSE),"")</f>
        <v/>
      </c>
    </row>
    <row r="2648" spans="1:26" ht="60" x14ac:dyDescent="0.25">
      <c r="A2648" s="224" t="s">
        <v>1380</v>
      </c>
      <c r="B2648" s="137">
        <v>76</v>
      </c>
      <c r="C2648" s="429" t="str">
        <f>+VLOOKUP(Tabla9[[#This Row],[Cod. Riesgo]],Tabla_Riesgos[[Número]:[Tipo de Riesgo]],6,FALSE)</f>
        <v>Operativo</v>
      </c>
      <c r="D2648" s="418" t="s">
        <v>26</v>
      </c>
      <c r="E2648" s="419" t="s">
        <v>747</v>
      </c>
      <c r="F2648" s="121"/>
      <c r="G2648" s="293"/>
      <c r="H2648" s="472"/>
      <c r="I2648" s="207"/>
      <c r="J2648" s="207"/>
      <c r="K2648" s="207"/>
      <c r="L2648" s="207"/>
      <c r="M2648" s="207"/>
      <c r="N2648" s="207"/>
      <c r="O2648" s="123"/>
      <c r="P2648" s="123">
        <f t="shared" si="168"/>
        <v>0</v>
      </c>
      <c r="Q2648" s="208" t="str">
        <f t="shared" si="169"/>
        <v>Debil</v>
      </c>
      <c r="R2648" s="224" t="s">
        <v>516</v>
      </c>
      <c r="S2648" s="224" t="str">
        <f t="shared" si="170"/>
        <v>DebilFuerte</v>
      </c>
      <c r="T2648" s="224">
        <f>IFERROR(VLOOKUP(S2648,'Tablas de calculos'!$AU$16:$AV$24,2,FALSE),"")</f>
        <v>7</v>
      </c>
      <c r="U2648" s="208" t="str">
        <f>IFERROR(VLOOKUP(T2648,'Tablas de calculos'!$AV$16:$AY$24,4),"")</f>
        <v>Débil</v>
      </c>
      <c r="V2648" s="207" t="s">
        <v>576</v>
      </c>
      <c r="W2648" s="123" t="s">
        <v>578</v>
      </c>
      <c r="X2648" s="123" t="str">
        <f t="shared" si="171"/>
        <v>DébilNo disminuyeDirectamente</v>
      </c>
      <c r="Y2648" s="208" t="str">
        <f>IFERROR(VLOOKUP(X2648,'Tablas de calculos'!$AZ$4:$BE$11,5,FALSE),"")</f>
        <v/>
      </c>
      <c r="Z2648" s="208" t="str">
        <f>IFERROR(VLOOKUP(X2648,'Tablas de calculos'!$AZ$4:$BE$11,6,FALSE),"")</f>
        <v/>
      </c>
    </row>
    <row r="2649" spans="1:26" ht="75" x14ac:dyDescent="0.25">
      <c r="A2649" s="224" t="s">
        <v>1380</v>
      </c>
      <c r="B2649" s="137">
        <v>77</v>
      </c>
      <c r="C2649" s="429" t="str">
        <f>+VLOOKUP(Tabla9[[#This Row],[Cod. Riesgo]],Tabla_Riesgos[[Número]:[Tipo de Riesgo]],6,FALSE)</f>
        <v>Operativo</v>
      </c>
      <c r="D2649" s="416" t="s">
        <v>12</v>
      </c>
      <c r="E2649" s="417" t="s">
        <v>89</v>
      </c>
      <c r="F2649" s="121"/>
      <c r="G2649" s="293"/>
      <c r="H2649" s="472" t="s">
        <v>544</v>
      </c>
      <c r="I2649" s="207" t="s">
        <v>486</v>
      </c>
      <c r="J2649" s="207" t="s">
        <v>490</v>
      </c>
      <c r="K2649" s="207" t="s">
        <v>494</v>
      </c>
      <c r="L2649" s="207" t="s">
        <v>498</v>
      </c>
      <c r="M2649" s="207" t="s">
        <v>503</v>
      </c>
      <c r="N2649" s="207" t="s">
        <v>508</v>
      </c>
      <c r="O2649" s="123" t="s">
        <v>512</v>
      </c>
      <c r="P2649" s="123">
        <f t="shared" si="168"/>
        <v>100</v>
      </c>
      <c r="Q2649" s="208" t="str">
        <f t="shared" si="169"/>
        <v>Fuerte</v>
      </c>
      <c r="R2649" s="224" t="s">
        <v>516</v>
      </c>
      <c r="S2649" s="224" t="str">
        <f t="shared" si="170"/>
        <v>FuerteFuerte</v>
      </c>
      <c r="T2649" s="224">
        <f>IFERROR(VLOOKUP(S2649,'Tablas de calculos'!$AU$16:$AV$24,2,FALSE),"")</f>
        <v>1</v>
      </c>
      <c r="U2649" s="208" t="str">
        <f>IFERROR(VLOOKUP(T2649,'Tablas de calculos'!$AV$16:$AY$24,4),"")</f>
        <v>Fuerte</v>
      </c>
      <c r="V2649" s="207" t="s">
        <v>576</v>
      </c>
      <c r="W2649" s="123" t="s">
        <v>578</v>
      </c>
      <c r="X2649" s="123" t="str">
        <f t="shared" si="171"/>
        <v>FuerteNo disminuyeDirectamente</v>
      </c>
      <c r="Y2649" s="208">
        <f>IFERROR(VLOOKUP(X2649,'Tablas de calculos'!$AZ$4:$BE$11,5,FALSE),"")</f>
        <v>0</v>
      </c>
      <c r="Z2649" s="208">
        <f>IFERROR(VLOOKUP(X2649,'Tablas de calculos'!$AZ$4:$BE$11,6,FALSE),"")</f>
        <v>2</v>
      </c>
    </row>
    <row r="2650" spans="1:26" ht="60" x14ac:dyDescent="0.25">
      <c r="A2650" s="224" t="s">
        <v>1380</v>
      </c>
      <c r="B2650" s="137">
        <v>78</v>
      </c>
      <c r="C2650" s="429" t="str">
        <f>+VLOOKUP(Tabla9[[#This Row],[Cod. Riesgo]],Tabla_Riesgos[[Número]:[Tipo de Riesgo]],6,FALSE)</f>
        <v>Seguridad de la Información</v>
      </c>
      <c r="D2650" s="418" t="s">
        <v>26</v>
      </c>
      <c r="E2650" s="419" t="s">
        <v>682</v>
      </c>
      <c r="F2650" s="121"/>
      <c r="G2650" s="293"/>
      <c r="H2650" s="472"/>
      <c r="I2650" s="207"/>
      <c r="J2650" s="207"/>
      <c r="K2650" s="207"/>
      <c r="L2650" s="207"/>
      <c r="M2650" s="207"/>
      <c r="N2650" s="207"/>
      <c r="O2650" s="123"/>
      <c r="P2650" s="123">
        <f t="shared" si="168"/>
        <v>0</v>
      </c>
      <c r="Q2650" s="208" t="str">
        <f t="shared" si="169"/>
        <v>Debil</v>
      </c>
      <c r="R2650" s="224" t="s">
        <v>516</v>
      </c>
      <c r="S2650" s="224" t="str">
        <f t="shared" si="170"/>
        <v>DebilFuerte</v>
      </c>
      <c r="T2650" s="224">
        <f>IFERROR(VLOOKUP(S2650,'Tablas de calculos'!$AU$16:$AV$24,2,FALSE),"")</f>
        <v>7</v>
      </c>
      <c r="U2650" s="208" t="str">
        <f>IFERROR(VLOOKUP(T2650,'Tablas de calculos'!$AV$16:$AY$24,4),"")</f>
        <v>Débil</v>
      </c>
      <c r="V2650" s="207" t="s">
        <v>576</v>
      </c>
      <c r="W2650" s="123" t="s">
        <v>578</v>
      </c>
      <c r="X2650" s="123" t="str">
        <f t="shared" si="171"/>
        <v>DébilNo disminuyeDirectamente</v>
      </c>
      <c r="Y2650" s="208" t="str">
        <f>IFERROR(VLOOKUP(X2650,'Tablas de calculos'!$AZ$4:$BE$11,5,FALSE),"")</f>
        <v/>
      </c>
      <c r="Z2650" s="208" t="str">
        <f>IFERROR(VLOOKUP(X2650,'Tablas de calculos'!$AZ$4:$BE$11,6,FALSE),"")</f>
        <v/>
      </c>
    </row>
    <row r="2651" spans="1:26" ht="45" x14ac:dyDescent="0.25">
      <c r="A2651" s="224" t="s">
        <v>1380</v>
      </c>
      <c r="B2651" s="137">
        <v>79</v>
      </c>
      <c r="C2651" s="429" t="str">
        <f>+VLOOKUP(Tabla9[[#This Row],[Cod. Riesgo]],Tabla_Riesgos[[Número]:[Tipo de Riesgo]],6,FALSE)</f>
        <v>Operativo</v>
      </c>
      <c r="D2651" s="416" t="s">
        <v>12</v>
      </c>
      <c r="E2651" s="417" t="s">
        <v>637</v>
      </c>
      <c r="F2651" s="121"/>
      <c r="G2651" s="293"/>
      <c r="H2651" s="472" t="s">
        <v>544</v>
      </c>
      <c r="I2651" s="207" t="s">
        <v>486</v>
      </c>
      <c r="J2651" s="207" t="s">
        <v>490</v>
      </c>
      <c r="K2651" s="207" t="s">
        <v>494</v>
      </c>
      <c r="L2651" s="207" t="s">
        <v>498</v>
      </c>
      <c r="M2651" s="207" t="s">
        <v>503</v>
      </c>
      <c r="N2651" s="207" t="s">
        <v>508</v>
      </c>
      <c r="O2651" s="123" t="s">
        <v>512</v>
      </c>
      <c r="P2651" s="123">
        <f t="shared" si="168"/>
        <v>100</v>
      </c>
      <c r="Q2651" s="208" t="str">
        <f t="shared" si="169"/>
        <v>Fuerte</v>
      </c>
      <c r="R2651" s="224" t="s">
        <v>516</v>
      </c>
      <c r="S2651" s="224" t="str">
        <f t="shared" si="170"/>
        <v>FuerteFuerte</v>
      </c>
      <c r="T2651" s="224">
        <f>IFERROR(VLOOKUP(S2651,'Tablas de calculos'!$AU$16:$AV$24,2,FALSE),"")</f>
        <v>1</v>
      </c>
      <c r="U2651" s="208" t="str">
        <f>IFERROR(VLOOKUP(T2651,'Tablas de calculos'!$AV$16:$AY$24,4),"")</f>
        <v>Fuerte</v>
      </c>
      <c r="V2651" s="207" t="s">
        <v>576</v>
      </c>
      <c r="W2651" s="123" t="s">
        <v>578</v>
      </c>
      <c r="X2651" s="123" t="str">
        <f t="shared" si="171"/>
        <v>FuerteNo disminuyeDirectamente</v>
      </c>
      <c r="Y2651" s="208">
        <f>IFERROR(VLOOKUP(X2651,'Tablas de calculos'!$AZ$4:$BE$11,5,FALSE),"")</f>
        <v>0</v>
      </c>
      <c r="Z2651" s="208">
        <f>IFERROR(VLOOKUP(X2651,'Tablas de calculos'!$AZ$4:$BE$11,6,FALSE),"")</f>
        <v>2</v>
      </c>
    </row>
    <row r="2652" spans="1:26" ht="30" x14ac:dyDescent="0.25">
      <c r="A2652" s="224" t="s">
        <v>1380</v>
      </c>
      <c r="B2652" s="137">
        <v>80</v>
      </c>
      <c r="C2652" s="429" t="str">
        <f>+VLOOKUP(Tabla9[[#This Row],[Cod. Riesgo]],Tabla_Riesgos[[Número]:[Tipo de Riesgo]],6,FALSE)</f>
        <v>Operativo</v>
      </c>
      <c r="D2652" s="418" t="s">
        <v>55</v>
      </c>
      <c r="E2652" s="419" t="s">
        <v>90</v>
      </c>
      <c r="F2652" s="121"/>
      <c r="G2652" s="293"/>
      <c r="H2652" s="472"/>
      <c r="I2652" s="207"/>
      <c r="J2652" s="207"/>
      <c r="K2652" s="207"/>
      <c r="L2652" s="207"/>
      <c r="M2652" s="207"/>
      <c r="N2652" s="207"/>
      <c r="O2652" s="123"/>
      <c r="P2652" s="123">
        <f t="shared" si="168"/>
        <v>0</v>
      </c>
      <c r="Q2652" s="208" t="str">
        <f t="shared" si="169"/>
        <v>Debil</v>
      </c>
      <c r="R2652" s="224" t="s">
        <v>516</v>
      </c>
      <c r="S2652" s="224" t="str">
        <f t="shared" si="170"/>
        <v>DebilFuerte</v>
      </c>
      <c r="T2652" s="224">
        <f>IFERROR(VLOOKUP(S2652,'Tablas de calculos'!$AU$16:$AV$24,2,FALSE),"")</f>
        <v>7</v>
      </c>
      <c r="U2652" s="208" t="str">
        <f>IFERROR(VLOOKUP(T2652,'Tablas de calculos'!$AV$16:$AY$24,4),"")</f>
        <v>Débil</v>
      </c>
      <c r="V2652" s="207" t="s">
        <v>576</v>
      </c>
      <c r="W2652" s="123" t="s">
        <v>578</v>
      </c>
      <c r="X2652" s="123" t="str">
        <f t="shared" si="171"/>
        <v>DébilNo disminuyeDirectamente</v>
      </c>
      <c r="Y2652" s="208" t="str">
        <f>IFERROR(VLOOKUP(X2652,'Tablas de calculos'!$AZ$4:$BE$11,5,FALSE),"")</f>
        <v/>
      </c>
      <c r="Z2652" s="208" t="str">
        <f>IFERROR(VLOOKUP(X2652,'Tablas de calculos'!$AZ$4:$BE$11,6,FALSE),"")</f>
        <v/>
      </c>
    </row>
    <row r="2653" spans="1:26" ht="45" x14ac:dyDescent="0.25">
      <c r="A2653" s="224" t="s">
        <v>1380</v>
      </c>
      <c r="B2653" s="137">
        <v>81</v>
      </c>
      <c r="C2653" s="429" t="str">
        <f>+VLOOKUP(Tabla9[[#This Row],[Cod. Riesgo]],Tabla_Riesgos[[Número]:[Tipo de Riesgo]],6,FALSE)</f>
        <v>Operativo</v>
      </c>
      <c r="D2653" s="416" t="s">
        <v>26</v>
      </c>
      <c r="E2653" s="417" t="s">
        <v>751</v>
      </c>
      <c r="F2653" s="121"/>
      <c r="G2653" s="293" t="s">
        <v>334</v>
      </c>
      <c r="H2653" s="472"/>
      <c r="I2653" s="207"/>
      <c r="J2653" s="207"/>
      <c r="K2653" s="207"/>
      <c r="L2653" s="207"/>
      <c r="M2653" s="207"/>
      <c r="N2653" s="207"/>
      <c r="O2653" s="123"/>
      <c r="P2653" s="123">
        <f t="shared" si="168"/>
        <v>0</v>
      </c>
      <c r="Q2653" s="208" t="str">
        <f t="shared" si="169"/>
        <v>Debil</v>
      </c>
      <c r="R2653" s="224" t="s">
        <v>516</v>
      </c>
      <c r="S2653" s="224" t="str">
        <f t="shared" si="170"/>
        <v>DebilFuerte</v>
      </c>
      <c r="T2653" s="224">
        <f>IFERROR(VLOOKUP(S2653,'Tablas de calculos'!$AU$16:$AV$24,2,FALSE),"")</f>
        <v>7</v>
      </c>
      <c r="U2653" s="208" t="str">
        <f>IFERROR(VLOOKUP(T2653,'Tablas de calculos'!$AV$16:$AY$24,4),"")</f>
        <v>Débil</v>
      </c>
      <c r="V2653" s="207" t="s">
        <v>576</v>
      </c>
      <c r="W2653" s="123" t="s">
        <v>578</v>
      </c>
      <c r="X2653" s="123" t="str">
        <f t="shared" si="171"/>
        <v>DébilNo disminuyeDirectamente</v>
      </c>
      <c r="Y2653" s="208" t="str">
        <f>IFERROR(VLOOKUP(X2653,'Tablas de calculos'!$AZ$4:$BE$11,5,FALSE),"")</f>
        <v/>
      </c>
      <c r="Z2653" s="208" t="str">
        <f>IFERROR(VLOOKUP(X2653,'Tablas de calculos'!$AZ$4:$BE$11,6,FALSE),"")</f>
        <v/>
      </c>
    </row>
    <row r="2654" spans="1:26" ht="60" x14ac:dyDescent="0.25">
      <c r="A2654" s="224" t="s">
        <v>1380</v>
      </c>
      <c r="B2654" s="137">
        <v>81</v>
      </c>
      <c r="C2654" s="429" t="str">
        <f>+VLOOKUP(Tabla9[[#This Row],[Cod. Riesgo]],Tabla_Riesgos[[Número]:[Tipo de Riesgo]],6,FALSE)</f>
        <v>Operativo</v>
      </c>
      <c r="D2654" s="418" t="s">
        <v>26</v>
      </c>
      <c r="E2654" s="419" t="s">
        <v>751</v>
      </c>
      <c r="F2654" s="121"/>
      <c r="G2654" s="293" t="s">
        <v>335</v>
      </c>
      <c r="H2654" s="472"/>
      <c r="I2654" s="207"/>
      <c r="J2654" s="207"/>
      <c r="K2654" s="207"/>
      <c r="L2654" s="207"/>
      <c r="M2654" s="207"/>
      <c r="N2654" s="207"/>
      <c r="O2654" s="123"/>
      <c r="P2654" s="123">
        <f t="shared" si="168"/>
        <v>0</v>
      </c>
      <c r="Q2654" s="208" t="str">
        <f t="shared" si="169"/>
        <v>Debil</v>
      </c>
      <c r="R2654" s="224" t="s">
        <v>516</v>
      </c>
      <c r="S2654" s="224" t="str">
        <f t="shared" si="170"/>
        <v>DebilFuerte</v>
      </c>
      <c r="T2654" s="224">
        <f>IFERROR(VLOOKUP(S2654,'Tablas de calculos'!$AU$16:$AV$24,2,FALSE),"")</f>
        <v>7</v>
      </c>
      <c r="U2654" s="208" t="str">
        <f>IFERROR(VLOOKUP(T2654,'Tablas de calculos'!$AV$16:$AY$24,4),"")</f>
        <v>Débil</v>
      </c>
      <c r="V2654" s="207" t="s">
        <v>576</v>
      </c>
      <c r="W2654" s="123" t="s">
        <v>578</v>
      </c>
      <c r="X2654" s="123" t="str">
        <f t="shared" si="171"/>
        <v>DébilNo disminuyeDirectamente</v>
      </c>
      <c r="Y2654" s="208" t="str">
        <f>IFERROR(VLOOKUP(X2654,'Tablas de calculos'!$AZ$4:$BE$11,5,FALSE),"")</f>
        <v/>
      </c>
      <c r="Z2654" s="208" t="str">
        <f>IFERROR(VLOOKUP(X2654,'Tablas de calculos'!$AZ$4:$BE$11,6,FALSE),"")</f>
        <v/>
      </c>
    </row>
    <row r="2655" spans="1:26" ht="60" x14ac:dyDescent="0.25">
      <c r="A2655" s="224" t="s">
        <v>1380</v>
      </c>
      <c r="B2655" s="137">
        <v>81</v>
      </c>
      <c r="C2655" s="429" t="str">
        <f>+VLOOKUP(Tabla9[[#This Row],[Cod. Riesgo]],Tabla_Riesgos[[Número]:[Tipo de Riesgo]],6,FALSE)</f>
        <v>Operativo</v>
      </c>
      <c r="D2655" s="416" t="s">
        <v>26</v>
      </c>
      <c r="E2655" s="417" t="s">
        <v>751</v>
      </c>
      <c r="F2655" s="121"/>
      <c r="G2655" s="293" t="s">
        <v>336</v>
      </c>
      <c r="H2655" s="472"/>
      <c r="I2655" s="207"/>
      <c r="J2655" s="207"/>
      <c r="K2655" s="207"/>
      <c r="L2655" s="207"/>
      <c r="M2655" s="207"/>
      <c r="N2655" s="207"/>
      <c r="O2655" s="123"/>
      <c r="P2655" s="123">
        <f t="shared" si="168"/>
        <v>0</v>
      </c>
      <c r="Q2655" s="208" t="str">
        <f t="shared" si="169"/>
        <v>Debil</v>
      </c>
      <c r="R2655" s="224" t="s">
        <v>516</v>
      </c>
      <c r="S2655" s="224" t="str">
        <f t="shared" si="170"/>
        <v>DebilFuerte</v>
      </c>
      <c r="T2655" s="224">
        <f>IFERROR(VLOOKUP(S2655,'Tablas de calculos'!$AU$16:$AV$24,2,FALSE),"")</f>
        <v>7</v>
      </c>
      <c r="U2655" s="208" t="str">
        <f>IFERROR(VLOOKUP(T2655,'Tablas de calculos'!$AV$16:$AY$24,4),"")</f>
        <v>Débil</v>
      </c>
      <c r="V2655" s="207" t="s">
        <v>576</v>
      </c>
      <c r="W2655" s="123" t="s">
        <v>578</v>
      </c>
      <c r="X2655" s="123" t="str">
        <f t="shared" si="171"/>
        <v>DébilNo disminuyeDirectamente</v>
      </c>
      <c r="Y2655" s="208" t="str">
        <f>IFERROR(VLOOKUP(X2655,'Tablas de calculos'!$AZ$4:$BE$11,5,FALSE),"")</f>
        <v/>
      </c>
      <c r="Z2655" s="208" t="str">
        <f>IFERROR(VLOOKUP(X2655,'Tablas de calculos'!$AZ$4:$BE$11,6,FALSE),"")</f>
        <v/>
      </c>
    </row>
    <row r="2656" spans="1:26" ht="75" x14ac:dyDescent="0.25">
      <c r="A2656" s="224" t="s">
        <v>1380</v>
      </c>
      <c r="B2656" s="137">
        <v>81</v>
      </c>
      <c r="C2656" s="429" t="str">
        <f>+VLOOKUP(Tabla9[[#This Row],[Cod. Riesgo]],Tabla_Riesgos[[Número]:[Tipo de Riesgo]],6,FALSE)</f>
        <v>Operativo</v>
      </c>
      <c r="D2656" s="418" t="s">
        <v>26</v>
      </c>
      <c r="E2656" s="419" t="s">
        <v>751</v>
      </c>
      <c r="F2656" s="121"/>
      <c r="G2656" s="293" t="s">
        <v>337</v>
      </c>
      <c r="H2656" s="472"/>
      <c r="I2656" s="207"/>
      <c r="J2656" s="207"/>
      <c r="K2656" s="207"/>
      <c r="L2656" s="207"/>
      <c r="M2656" s="207"/>
      <c r="N2656" s="207"/>
      <c r="O2656" s="123"/>
      <c r="P2656" s="123">
        <f t="shared" si="168"/>
        <v>0</v>
      </c>
      <c r="Q2656" s="208" t="str">
        <f t="shared" si="169"/>
        <v>Debil</v>
      </c>
      <c r="R2656" s="224" t="s">
        <v>516</v>
      </c>
      <c r="S2656" s="224" t="str">
        <f t="shared" si="170"/>
        <v>DebilFuerte</v>
      </c>
      <c r="T2656" s="224">
        <f>IFERROR(VLOOKUP(S2656,'Tablas de calculos'!$AU$16:$AV$24,2,FALSE),"")</f>
        <v>7</v>
      </c>
      <c r="U2656" s="208" t="str">
        <f>IFERROR(VLOOKUP(T2656,'Tablas de calculos'!$AV$16:$AY$24,4),"")</f>
        <v>Débil</v>
      </c>
      <c r="V2656" s="207" t="s">
        <v>576</v>
      </c>
      <c r="W2656" s="123" t="s">
        <v>578</v>
      </c>
      <c r="X2656" s="123" t="str">
        <f t="shared" si="171"/>
        <v>DébilNo disminuyeDirectamente</v>
      </c>
      <c r="Y2656" s="208" t="str">
        <f>IFERROR(VLOOKUP(X2656,'Tablas de calculos'!$AZ$4:$BE$11,5,FALSE),"")</f>
        <v/>
      </c>
      <c r="Z2656" s="208" t="str">
        <f>IFERROR(VLOOKUP(X2656,'Tablas de calculos'!$AZ$4:$BE$11,6,FALSE),"")</f>
        <v/>
      </c>
    </row>
    <row r="2657" spans="1:26" ht="60" x14ac:dyDescent="0.25">
      <c r="A2657" s="224" t="s">
        <v>1380</v>
      </c>
      <c r="B2657" s="137">
        <v>82</v>
      </c>
      <c r="C2657" s="429" t="str">
        <f>+VLOOKUP(Tabla9[[#This Row],[Cod. Riesgo]],Tabla_Riesgos[[Número]:[Tipo de Riesgo]],6,FALSE)</f>
        <v>Operativo</v>
      </c>
      <c r="D2657" s="416" t="s">
        <v>26</v>
      </c>
      <c r="E2657" s="417" t="s">
        <v>1160</v>
      </c>
      <c r="F2657" s="121"/>
      <c r="G2657" s="293" t="s">
        <v>338</v>
      </c>
      <c r="H2657" s="472"/>
      <c r="I2657" s="207"/>
      <c r="J2657" s="207"/>
      <c r="K2657" s="207"/>
      <c r="L2657" s="207"/>
      <c r="M2657" s="207"/>
      <c r="N2657" s="207"/>
      <c r="O2657" s="123"/>
      <c r="P2657" s="123">
        <f t="shared" si="168"/>
        <v>0</v>
      </c>
      <c r="Q2657" s="208" t="str">
        <f t="shared" si="169"/>
        <v>Debil</v>
      </c>
      <c r="R2657" s="224" t="s">
        <v>516</v>
      </c>
      <c r="S2657" s="224" t="str">
        <f t="shared" si="170"/>
        <v>DebilFuerte</v>
      </c>
      <c r="T2657" s="224">
        <f>IFERROR(VLOOKUP(S2657,'Tablas de calculos'!$AU$16:$AV$24,2,FALSE),"")</f>
        <v>7</v>
      </c>
      <c r="U2657" s="208" t="str">
        <f>IFERROR(VLOOKUP(T2657,'Tablas de calculos'!$AV$16:$AY$24,4),"")</f>
        <v>Débil</v>
      </c>
      <c r="V2657" s="207" t="s">
        <v>576</v>
      </c>
      <c r="W2657" s="123" t="s">
        <v>578</v>
      </c>
      <c r="X2657" s="123" t="str">
        <f t="shared" si="171"/>
        <v>DébilNo disminuyeDirectamente</v>
      </c>
      <c r="Y2657" s="208" t="str">
        <f>IFERROR(VLOOKUP(X2657,'Tablas de calculos'!$AZ$4:$BE$11,5,FALSE),"")</f>
        <v/>
      </c>
      <c r="Z2657" s="208" t="str">
        <f>IFERROR(VLOOKUP(X2657,'Tablas de calculos'!$AZ$4:$BE$11,6,FALSE),"")</f>
        <v/>
      </c>
    </row>
    <row r="2658" spans="1:26" ht="60" x14ac:dyDescent="0.25">
      <c r="A2658" s="224" t="s">
        <v>1380</v>
      </c>
      <c r="B2658" s="137">
        <v>82</v>
      </c>
      <c r="C2658" s="429" t="str">
        <f>+VLOOKUP(Tabla9[[#This Row],[Cod. Riesgo]],Tabla_Riesgos[[Número]:[Tipo de Riesgo]],6,FALSE)</f>
        <v>Operativo</v>
      </c>
      <c r="D2658" s="418" t="s">
        <v>26</v>
      </c>
      <c r="E2658" s="419" t="s">
        <v>1160</v>
      </c>
      <c r="F2658" s="121"/>
      <c r="G2658" s="293" t="s">
        <v>339</v>
      </c>
      <c r="H2658" s="472"/>
      <c r="I2658" s="207"/>
      <c r="J2658" s="207"/>
      <c r="K2658" s="207"/>
      <c r="L2658" s="207"/>
      <c r="M2658" s="207"/>
      <c r="N2658" s="207"/>
      <c r="O2658" s="123"/>
      <c r="P2658" s="123">
        <f t="shared" si="168"/>
        <v>0</v>
      </c>
      <c r="Q2658" s="208" t="str">
        <f t="shared" si="169"/>
        <v>Debil</v>
      </c>
      <c r="R2658" s="224" t="s">
        <v>516</v>
      </c>
      <c r="S2658" s="224" t="str">
        <f t="shared" si="170"/>
        <v>DebilFuerte</v>
      </c>
      <c r="T2658" s="224">
        <f>IFERROR(VLOOKUP(S2658,'Tablas de calculos'!$AU$16:$AV$24,2,FALSE),"")</f>
        <v>7</v>
      </c>
      <c r="U2658" s="208" t="str">
        <f>IFERROR(VLOOKUP(T2658,'Tablas de calculos'!$AV$16:$AY$24,4),"")</f>
        <v>Débil</v>
      </c>
      <c r="V2658" s="207" t="s">
        <v>576</v>
      </c>
      <c r="W2658" s="123" t="s">
        <v>578</v>
      </c>
      <c r="X2658" s="123" t="str">
        <f t="shared" si="171"/>
        <v>DébilNo disminuyeDirectamente</v>
      </c>
      <c r="Y2658" s="208" t="str">
        <f>IFERROR(VLOOKUP(X2658,'Tablas de calculos'!$AZ$4:$BE$11,5,FALSE),"")</f>
        <v/>
      </c>
      <c r="Z2658" s="208" t="str">
        <f>IFERROR(VLOOKUP(X2658,'Tablas de calculos'!$AZ$4:$BE$11,6,FALSE),"")</f>
        <v/>
      </c>
    </row>
    <row r="2659" spans="1:26" ht="60" x14ac:dyDescent="0.25">
      <c r="A2659" s="224" t="s">
        <v>1380</v>
      </c>
      <c r="B2659" s="137">
        <v>82</v>
      </c>
      <c r="C2659" s="429" t="str">
        <f>+VLOOKUP(Tabla9[[#This Row],[Cod. Riesgo]],Tabla_Riesgos[[Número]:[Tipo de Riesgo]],6,FALSE)</f>
        <v>Operativo</v>
      </c>
      <c r="D2659" s="416" t="s">
        <v>26</v>
      </c>
      <c r="E2659" s="417" t="s">
        <v>1160</v>
      </c>
      <c r="F2659" s="121"/>
      <c r="G2659" s="293" t="s">
        <v>340</v>
      </c>
      <c r="H2659" s="472"/>
      <c r="I2659" s="207"/>
      <c r="J2659" s="207"/>
      <c r="K2659" s="207"/>
      <c r="L2659" s="207"/>
      <c r="M2659" s="207"/>
      <c r="N2659" s="207"/>
      <c r="O2659" s="123"/>
      <c r="P2659" s="123">
        <f t="shared" si="168"/>
        <v>0</v>
      </c>
      <c r="Q2659" s="208" t="str">
        <f t="shared" si="169"/>
        <v>Debil</v>
      </c>
      <c r="R2659" s="224" t="s">
        <v>516</v>
      </c>
      <c r="S2659" s="224" t="str">
        <f t="shared" si="170"/>
        <v>DebilFuerte</v>
      </c>
      <c r="T2659" s="224">
        <f>IFERROR(VLOOKUP(S2659,'Tablas de calculos'!$AU$16:$AV$24,2,FALSE),"")</f>
        <v>7</v>
      </c>
      <c r="U2659" s="208" t="str">
        <f>IFERROR(VLOOKUP(T2659,'Tablas de calculos'!$AV$16:$AY$24,4),"")</f>
        <v>Débil</v>
      </c>
      <c r="V2659" s="207" t="s">
        <v>576</v>
      </c>
      <c r="W2659" s="123" t="s">
        <v>578</v>
      </c>
      <c r="X2659" s="123" t="str">
        <f t="shared" si="171"/>
        <v>DébilNo disminuyeDirectamente</v>
      </c>
      <c r="Y2659" s="208" t="str">
        <f>IFERROR(VLOOKUP(X2659,'Tablas de calculos'!$AZ$4:$BE$11,5,FALSE),"")</f>
        <v/>
      </c>
      <c r="Z2659" s="208" t="str">
        <f>IFERROR(VLOOKUP(X2659,'Tablas de calculos'!$AZ$4:$BE$11,6,FALSE),"")</f>
        <v/>
      </c>
    </row>
    <row r="2660" spans="1:26" ht="60" x14ac:dyDescent="0.25">
      <c r="A2660" s="224" t="s">
        <v>1380</v>
      </c>
      <c r="B2660" s="137">
        <v>82</v>
      </c>
      <c r="C2660" s="429" t="str">
        <f>+VLOOKUP(Tabla9[[#This Row],[Cod. Riesgo]],Tabla_Riesgos[[Número]:[Tipo de Riesgo]],6,FALSE)</f>
        <v>Operativo</v>
      </c>
      <c r="D2660" s="418" t="s">
        <v>26</v>
      </c>
      <c r="E2660" s="419" t="s">
        <v>1160</v>
      </c>
      <c r="F2660" s="121"/>
      <c r="G2660" s="293" t="s">
        <v>338</v>
      </c>
      <c r="H2660" s="472"/>
      <c r="I2660" s="207"/>
      <c r="J2660" s="207"/>
      <c r="K2660" s="207"/>
      <c r="L2660" s="207"/>
      <c r="M2660" s="207"/>
      <c r="N2660" s="207"/>
      <c r="O2660" s="123"/>
      <c r="P2660" s="123">
        <f t="shared" si="168"/>
        <v>0</v>
      </c>
      <c r="Q2660" s="208" t="str">
        <f t="shared" si="169"/>
        <v>Debil</v>
      </c>
      <c r="R2660" s="224" t="s">
        <v>516</v>
      </c>
      <c r="S2660" s="224" t="str">
        <f t="shared" si="170"/>
        <v>DebilFuerte</v>
      </c>
      <c r="T2660" s="224">
        <f>IFERROR(VLOOKUP(S2660,'Tablas de calculos'!$AU$16:$AV$24,2,FALSE),"")</f>
        <v>7</v>
      </c>
      <c r="U2660" s="208" t="str">
        <f>IFERROR(VLOOKUP(T2660,'Tablas de calculos'!$AV$16:$AY$24,4),"")</f>
        <v>Débil</v>
      </c>
      <c r="V2660" s="207" t="s">
        <v>576</v>
      </c>
      <c r="W2660" s="123" t="s">
        <v>578</v>
      </c>
      <c r="X2660" s="123" t="str">
        <f t="shared" si="171"/>
        <v>DébilNo disminuyeDirectamente</v>
      </c>
      <c r="Y2660" s="208" t="str">
        <f>IFERROR(VLOOKUP(X2660,'Tablas de calculos'!$AZ$4:$BE$11,5,FALSE),"")</f>
        <v/>
      </c>
      <c r="Z2660" s="208" t="str">
        <f>IFERROR(VLOOKUP(X2660,'Tablas de calculos'!$AZ$4:$BE$11,6,FALSE),"")</f>
        <v/>
      </c>
    </row>
    <row r="2661" spans="1:26" ht="60" x14ac:dyDescent="0.25">
      <c r="A2661" s="224" t="s">
        <v>1380</v>
      </c>
      <c r="B2661" s="137">
        <v>83</v>
      </c>
      <c r="C2661" s="429" t="str">
        <f>+VLOOKUP(Tabla9[[#This Row],[Cod. Riesgo]],Tabla_Riesgos[[Número]:[Tipo de Riesgo]],6,FALSE)</f>
        <v>Operativo</v>
      </c>
      <c r="D2661" s="416" t="s">
        <v>26</v>
      </c>
      <c r="E2661" s="417" t="s">
        <v>833</v>
      </c>
      <c r="F2661" s="121"/>
      <c r="G2661" s="293" t="s">
        <v>341</v>
      </c>
      <c r="H2661" s="472"/>
      <c r="I2661" s="207"/>
      <c r="J2661" s="207"/>
      <c r="K2661" s="207"/>
      <c r="L2661" s="207"/>
      <c r="M2661" s="207"/>
      <c r="N2661" s="207"/>
      <c r="O2661" s="123"/>
      <c r="P2661" s="123">
        <f t="shared" si="168"/>
        <v>0</v>
      </c>
      <c r="Q2661" s="208" t="str">
        <f t="shared" si="169"/>
        <v>Debil</v>
      </c>
      <c r="R2661" s="224" t="s">
        <v>516</v>
      </c>
      <c r="S2661" s="224" t="str">
        <f t="shared" si="170"/>
        <v>DebilFuerte</v>
      </c>
      <c r="T2661" s="224">
        <f>IFERROR(VLOOKUP(S2661,'Tablas de calculos'!$AU$16:$AV$24,2,FALSE),"")</f>
        <v>7</v>
      </c>
      <c r="U2661" s="208" t="str">
        <f>IFERROR(VLOOKUP(T2661,'Tablas de calculos'!$AV$16:$AY$24,4),"")</f>
        <v>Débil</v>
      </c>
      <c r="V2661" s="207" t="s">
        <v>576</v>
      </c>
      <c r="W2661" s="123" t="s">
        <v>578</v>
      </c>
      <c r="X2661" s="123" t="str">
        <f t="shared" si="171"/>
        <v>DébilNo disminuyeDirectamente</v>
      </c>
      <c r="Y2661" s="208" t="str">
        <f>IFERROR(VLOOKUP(X2661,'Tablas de calculos'!$AZ$4:$BE$11,5,FALSE),"")</f>
        <v/>
      </c>
      <c r="Z2661" s="208" t="str">
        <f>IFERROR(VLOOKUP(X2661,'Tablas de calculos'!$AZ$4:$BE$11,6,FALSE),"")</f>
        <v/>
      </c>
    </row>
    <row r="2662" spans="1:26" ht="90" x14ac:dyDescent="0.25">
      <c r="A2662" s="224" t="s">
        <v>1380</v>
      </c>
      <c r="B2662" s="137">
        <v>83</v>
      </c>
      <c r="C2662" s="429" t="str">
        <f>+VLOOKUP(Tabla9[[#This Row],[Cod. Riesgo]],Tabla_Riesgos[[Número]:[Tipo de Riesgo]],6,FALSE)</f>
        <v>Operativo</v>
      </c>
      <c r="D2662" s="418" t="s">
        <v>26</v>
      </c>
      <c r="E2662" s="419" t="s">
        <v>833</v>
      </c>
      <c r="F2662" s="121"/>
      <c r="G2662" s="293" t="s">
        <v>342</v>
      </c>
      <c r="H2662" s="472"/>
      <c r="I2662" s="207"/>
      <c r="J2662" s="207"/>
      <c r="K2662" s="207"/>
      <c r="L2662" s="207"/>
      <c r="M2662" s="207"/>
      <c r="N2662" s="207"/>
      <c r="O2662" s="123"/>
      <c r="P2662" s="123">
        <f t="shared" si="168"/>
        <v>0</v>
      </c>
      <c r="Q2662" s="208" t="str">
        <f t="shared" si="169"/>
        <v>Debil</v>
      </c>
      <c r="R2662" s="224" t="s">
        <v>516</v>
      </c>
      <c r="S2662" s="224" t="str">
        <f t="shared" si="170"/>
        <v>DebilFuerte</v>
      </c>
      <c r="T2662" s="224">
        <f>IFERROR(VLOOKUP(S2662,'Tablas de calculos'!$AU$16:$AV$24,2,FALSE),"")</f>
        <v>7</v>
      </c>
      <c r="U2662" s="208" t="str">
        <f>IFERROR(VLOOKUP(T2662,'Tablas de calculos'!$AV$16:$AY$24,4),"")</f>
        <v>Débil</v>
      </c>
      <c r="V2662" s="207" t="s">
        <v>576</v>
      </c>
      <c r="W2662" s="123" t="s">
        <v>578</v>
      </c>
      <c r="X2662" s="123" t="str">
        <f t="shared" si="171"/>
        <v>DébilNo disminuyeDirectamente</v>
      </c>
      <c r="Y2662" s="208" t="str">
        <f>IFERROR(VLOOKUP(X2662,'Tablas de calculos'!$AZ$4:$BE$11,5,FALSE),"")</f>
        <v/>
      </c>
      <c r="Z2662" s="208" t="str">
        <f>IFERROR(VLOOKUP(X2662,'Tablas de calculos'!$AZ$4:$BE$11,6,FALSE),"")</f>
        <v/>
      </c>
    </row>
    <row r="2663" spans="1:26" ht="90" x14ac:dyDescent="0.25">
      <c r="A2663" s="224" t="s">
        <v>1380</v>
      </c>
      <c r="B2663" s="137">
        <v>83</v>
      </c>
      <c r="C2663" s="429" t="str">
        <f>+VLOOKUP(Tabla9[[#This Row],[Cod. Riesgo]],Tabla_Riesgos[[Número]:[Tipo de Riesgo]],6,FALSE)</f>
        <v>Operativo</v>
      </c>
      <c r="D2663" s="416" t="s">
        <v>26</v>
      </c>
      <c r="E2663" s="417" t="s">
        <v>833</v>
      </c>
      <c r="F2663" s="121"/>
      <c r="G2663" s="293" t="s">
        <v>343</v>
      </c>
      <c r="H2663" s="472"/>
      <c r="I2663" s="207"/>
      <c r="J2663" s="207"/>
      <c r="K2663" s="207"/>
      <c r="L2663" s="207"/>
      <c r="M2663" s="207"/>
      <c r="N2663" s="207"/>
      <c r="O2663" s="123"/>
      <c r="P2663" s="123">
        <f t="shared" si="168"/>
        <v>0</v>
      </c>
      <c r="Q2663" s="208" t="str">
        <f t="shared" si="169"/>
        <v>Debil</v>
      </c>
      <c r="R2663" s="224" t="s">
        <v>516</v>
      </c>
      <c r="S2663" s="224" t="str">
        <f t="shared" si="170"/>
        <v>DebilFuerte</v>
      </c>
      <c r="T2663" s="224">
        <f>IFERROR(VLOOKUP(S2663,'Tablas de calculos'!$AU$16:$AV$24,2,FALSE),"")</f>
        <v>7</v>
      </c>
      <c r="U2663" s="208" t="str">
        <f>IFERROR(VLOOKUP(T2663,'Tablas de calculos'!$AV$16:$AY$24,4),"")</f>
        <v>Débil</v>
      </c>
      <c r="V2663" s="207" t="s">
        <v>576</v>
      </c>
      <c r="W2663" s="123" t="s">
        <v>578</v>
      </c>
      <c r="X2663" s="123" t="str">
        <f t="shared" si="171"/>
        <v>DébilNo disminuyeDirectamente</v>
      </c>
      <c r="Y2663" s="208" t="str">
        <f>IFERROR(VLOOKUP(X2663,'Tablas de calculos'!$AZ$4:$BE$11,5,FALSE),"")</f>
        <v/>
      </c>
      <c r="Z2663" s="208" t="str">
        <f>IFERROR(VLOOKUP(X2663,'Tablas de calculos'!$AZ$4:$BE$11,6,FALSE),"")</f>
        <v/>
      </c>
    </row>
    <row r="2664" spans="1:26" ht="150" x14ac:dyDescent="0.25">
      <c r="A2664" s="224" t="s">
        <v>1380</v>
      </c>
      <c r="B2664" s="137">
        <v>83</v>
      </c>
      <c r="C2664" s="429" t="str">
        <f>+VLOOKUP(Tabla9[[#This Row],[Cod. Riesgo]],Tabla_Riesgos[[Número]:[Tipo de Riesgo]],6,FALSE)</f>
        <v>Operativo</v>
      </c>
      <c r="D2664" s="418" t="s">
        <v>26</v>
      </c>
      <c r="E2664" s="419" t="s">
        <v>833</v>
      </c>
      <c r="F2664" s="121"/>
      <c r="G2664" s="293" t="s">
        <v>344</v>
      </c>
      <c r="H2664" s="472"/>
      <c r="I2664" s="207"/>
      <c r="J2664" s="207"/>
      <c r="K2664" s="207"/>
      <c r="L2664" s="207"/>
      <c r="M2664" s="207"/>
      <c r="N2664" s="207"/>
      <c r="O2664" s="123"/>
      <c r="P2664" s="123">
        <f t="shared" si="168"/>
        <v>0</v>
      </c>
      <c r="Q2664" s="208" t="str">
        <f t="shared" si="169"/>
        <v>Debil</v>
      </c>
      <c r="R2664" s="224" t="s">
        <v>516</v>
      </c>
      <c r="S2664" s="224" t="str">
        <f t="shared" si="170"/>
        <v>DebilFuerte</v>
      </c>
      <c r="T2664" s="224">
        <f>IFERROR(VLOOKUP(S2664,'Tablas de calculos'!$AU$16:$AV$24,2,FALSE),"")</f>
        <v>7</v>
      </c>
      <c r="U2664" s="208" t="str">
        <f>IFERROR(VLOOKUP(T2664,'Tablas de calculos'!$AV$16:$AY$24,4),"")</f>
        <v>Débil</v>
      </c>
      <c r="V2664" s="207" t="s">
        <v>576</v>
      </c>
      <c r="W2664" s="123" t="s">
        <v>578</v>
      </c>
      <c r="X2664" s="123" t="str">
        <f t="shared" si="171"/>
        <v>DébilNo disminuyeDirectamente</v>
      </c>
      <c r="Y2664" s="208" t="str">
        <f>IFERROR(VLOOKUP(X2664,'Tablas de calculos'!$AZ$4:$BE$11,5,FALSE),"")</f>
        <v/>
      </c>
      <c r="Z2664" s="208" t="str">
        <f>IFERROR(VLOOKUP(X2664,'Tablas de calculos'!$AZ$4:$BE$11,6,FALSE),"")</f>
        <v/>
      </c>
    </row>
    <row r="2665" spans="1:26" ht="45" x14ac:dyDescent="0.25">
      <c r="A2665" s="224" t="s">
        <v>1380</v>
      </c>
      <c r="B2665" s="137">
        <v>84</v>
      </c>
      <c r="C2665" s="429" t="str">
        <f>+VLOOKUP(Tabla9[[#This Row],[Cod. Riesgo]],Tabla_Riesgos[[Número]:[Tipo de Riesgo]],6,FALSE)</f>
        <v>Operativo</v>
      </c>
      <c r="D2665" s="416" t="s">
        <v>26</v>
      </c>
      <c r="E2665" s="417" t="s">
        <v>837</v>
      </c>
      <c r="F2665" s="121"/>
      <c r="G2665" s="293" t="s">
        <v>345</v>
      </c>
      <c r="H2665" s="472"/>
      <c r="I2665" s="207"/>
      <c r="J2665" s="207"/>
      <c r="K2665" s="207"/>
      <c r="L2665" s="207"/>
      <c r="M2665" s="207"/>
      <c r="N2665" s="207"/>
      <c r="O2665" s="123"/>
      <c r="P2665" s="123">
        <f t="shared" si="168"/>
        <v>0</v>
      </c>
      <c r="Q2665" s="208" t="str">
        <f t="shared" si="169"/>
        <v>Debil</v>
      </c>
      <c r="R2665" s="224" t="s">
        <v>516</v>
      </c>
      <c r="S2665" s="224" t="str">
        <f t="shared" si="170"/>
        <v>DebilFuerte</v>
      </c>
      <c r="T2665" s="224">
        <f>IFERROR(VLOOKUP(S2665,'Tablas de calculos'!$AU$16:$AV$24,2,FALSE),"")</f>
        <v>7</v>
      </c>
      <c r="U2665" s="208" t="str">
        <f>IFERROR(VLOOKUP(T2665,'Tablas de calculos'!$AV$16:$AY$24,4),"")</f>
        <v>Débil</v>
      </c>
      <c r="V2665" s="207" t="s">
        <v>576</v>
      </c>
      <c r="W2665" s="123" t="s">
        <v>578</v>
      </c>
      <c r="X2665" s="123" t="str">
        <f t="shared" si="171"/>
        <v>DébilNo disminuyeDirectamente</v>
      </c>
      <c r="Y2665" s="208" t="str">
        <f>IFERROR(VLOOKUP(X2665,'Tablas de calculos'!$AZ$4:$BE$11,5,FALSE),"")</f>
        <v/>
      </c>
      <c r="Z2665" s="208" t="str">
        <f>IFERROR(VLOOKUP(X2665,'Tablas de calculos'!$AZ$4:$BE$11,6,FALSE),"")</f>
        <v/>
      </c>
    </row>
    <row r="2666" spans="1:26" ht="135" x14ac:dyDescent="0.25">
      <c r="A2666" s="224" t="s">
        <v>1380</v>
      </c>
      <c r="B2666" s="137">
        <v>84</v>
      </c>
      <c r="C2666" s="429" t="str">
        <f>+VLOOKUP(Tabla9[[#This Row],[Cod. Riesgo]],Tabla_Riesgos[[Número]:[Tipo de Riesgo]],6,FALSE)</f>
        <v>Operativo</v>
      </c>
      <c r="D2666" s="418" t="s">
        <v>26</v>
      </c>
      <c r="E2666" s="419" t="s">
        <v>837</v>
      </c>
      <c r="F2666" s="121"/>
      <c r="G2666" s="293" t="s">
        <v>346</v>
      </c>
      <c r="H2666" s="472"/>
      <c r="I2666" s="207"/>
      <c r="J2666" s="207"/>
      <c r="K2666" s="207"/>
      <c r="L2666" s="207"/>
      <c r="M2666" s="207"/>
      <c r="N2666" s="207"/>
      <c r="O2666" s="123"/>
      <c r="P2666" s="123">
        <f t="shared" si="168"/>
        <v>0</v>
      </c>
      <c r="Q2666" s="208" t="str">
        <f t="shared" si="169"/>
        <v>Debil</v>
      </c>
      <c r="R2666" s="224" t="s">
        <v>516</v>
      </c>
      <c r="S2666" s="224" t="str">
        <f t="shared" si="170"/>
        <v>DebilFuerte</v>
      </c>
      <c r="T2666" s="224">
        <f>IFERROR(VLOOKUP(S2666,'Tablas de calculos'!$AU$16:$AV$24,2,FALSE),"")</f>
        <v>7</v>
      </c>
      <c r="U2666" s="208" t="str">
        <f>IFERROR(VLOOKUP(T2666,'Tablas de calculos'!$AV$16:$AY$24,4),"")</f>
        <v>Débil</v>
      </c>
      <c r="V2666" s="207" t="s">
        <v>576</v>
      </c>
      <c r="W2666" s="123" t="s">
        <v>578</v>
      </c>
      <c r="X2666" s="123" t="str">
        <f t="shared" si="171"/>
        <v>DébilNo disminuyeDirectamente</v>
      </c>
      <c r="Y2666" s="208" t="str">
        <f>IFERROR(VLOOKUP(X2666,'Tablas de calculos'!$AZ$4:$BE$11,5,FALSE),"")</f>
        <v/>
      </c>
      <c r="Z2666" s="208" t="str">
        <f>IFERROR(VLOOKUP(X2666,'Tablas de calculos'!$AZ$4:$BE$11,6,FALSE),"")</f>
        <v/>
      </c>
    </row>
    <row r="2667" spans="1:26" ht="60" x14ac:dyDescent="0.25">
      <c r="A2667" s="224" t="s">
        <v>1380</v>
      </c>
      <c r="B2667" s="137">
        <v>84</v>
      </c>
      <c r="C2667" s="429" t="str">
        <f>+VLOOKUP(Tabla9[[#This Row],[Cod. Riesgo]],Tabla_Riesgos[[Número]:[Tipo de Riesgo]],6,FALSE)</f>
        <v>Operativo</v>
      </c>
      <c r="D2667" s="416" t="s">
        <v>26</v>
      </c>
      <c r="E2667" s="417" t="s">
        <v>837</v>
      </c>
      <c r="F2667" s="121"/>
      <c r="G2667" s="293" t="s">
        <v>347</v>
      </c>
      <c r="H2667" s="472"/>
      <c r="I2667" s="207"/>
      <c r="J2667" s="207"/>
      <c r="K2667" s="207"/>
      <c r="L2667" s="207"/>
      <c r="M2667" s="207"/>
      <c r="N2667" s="207"/>
      <c r="O2667" s="123"/>
      <c r="P2667" s="123">
        <f t="shared" si="168"/>
        <v>0</v>
      </c>
      <c r="Q2667" s="208" t="str">
        <f t="shared" si="169"/>
        <v>Debil</v>
      </c>
      <c r="R2667" s="224" t="s">
        <v>516</v>
      </c>
      <c r="S2667" s="224" t="str">
        <f t="shared" si="170"/>
        <v>DebilFuerte</v>
      </c>
      <c r="T2667" s="224">
        <f>IFERROR(VLOOKUP(S2667,'Tablas de calculos'!$AU$16:$AV$24,2,FALSE),"")</f>
        <v>7</v>
      </c>
      <c r="U2667" s="208" t="str">
        <f>IFERROR(VLOOKUP(T2667,'Tablas de calculos'!$AV$16:$AY$24,4),"")</f>
        <v>Débil</v>
      </c>
      <c r="V2667" s="207" t="s">
        <v>576</v>
      </c>
      <c r="W2667" s="123" t="s">
        <v>578</v>
      </c>
      <c r="X2667" s="123" t="str">
        <f t="shared" si="171"/>
        <v>DébilNo disminuyeDirectamente</v>
      </c>
      <c r="Y2667" s="208" t="str">
        <f>IFERROR(VLOOKUP(X2667,'Tablas de calculos'!$AZ$4:$BE$11,5,FALSE),"")</f>
        <v/>
      </c>
      <c r="Z2667" s="208" t="str">
        <f>IFERROR(VLOOKUP(X2667,'Tablas de calculos'!$AZ$4:$BE$11,6,FALSE),"")</f>
        <v/>
      </c>
    </row>
    <row r="2668" spans="1:26" ht="45" x14ac:dyDescent="0.25">
      <c r="A2668" s="224" t="s">
        <v>1380</v>
      </c>
      <c r="B2668" s="137">
        <v>84</v>
      </c>
      <c r="C2668" s="429" t="str">
        <f>+VLOOKUP(Tabla9[[#This Row],[Cod. Riesgo]],Tabla_Riesgos[[Número]:[Tipo de Riesgo]],6,FALSE)</f>
        <v>Operativo</v>
      </c>
      <c r="D2668" s="418" t="s">
        <v>26</v>
      </c>
      <c r="E2668" s="419" t="s">
        <v>837</v>
      </c>
      <c r="F2668" s="121"/>
      <c r="G2668" s="293" t="s">
        <v>348</v>
      </c>
      <c r="H2668" s="472"/>
      <c r="I2668" s="207"/>
      <c r="J2668" s="207"/>
      <c r="K2668" s="207"/>
      <c r="L2668" s="207"/>
      <c r="M2668" s="207"/>
      <c r="N2668" s="207"/>
      <c r="O2668" s="123"/>
      <c r="P2668" s="123">
        <f t="shared" si="168"/>
        <v>0</v>
      </c>
      <c r="Q2668" s="208" t="str">
        <f t="shared" si="169"/>
        <v>Debil</v>
      </c>
      <c r="R2668" s="224" t="s">
        <v>516</v>
      </c>
      <c r="S2668" s="224" t="str">
        <f t="shared" si="170"/>
        <v>DebilFuerte</v>
      </c>
      <c r="T2668" s="224">
        <f>IFERROR(VLOOKUP(S2668,'Tablas de calculos'!$AU$16:$AV$24,2,FALSE),"")</f>
        <v>7</v>
      </c>
      <c r="U2668" s="208" t="str">
        <f>IFERROR(VLOOKUP(T2668,'Tablas de calculos'!$AV$16:$AY$24,4),"")</f>
        <v>Débil</v>
      </c>
      <c r="V2668" s="207" t="s">
        <v>576</v>
      </c>
      <c r="W2668" s="123" t="s">
        <v>578</v>
      </c>
      <c r="X2668" s="123" t="str">
        <f t="shared" si="171"/>
        <v>DébilNo disminuyeDirectamente</v>
      </c>
      <c r="Y2668" s="208" t="str">
        <f>IFERROR(VLOOKUP(X2668,'Tablas de calculos'!$AZ$4:$BE$11,5,FALSE),"")</f>
        <v/>
      </c>
      <c r="Z2668" s="208" t="str">
        <f>IFERROR(VLOOKUP(X2668,'Tablas de calculos'!$AZ$4:$BE$11,6,FALSE),"")</f>
        <v/>
      </c>
    </row>
    <row r="2669" spans="1:26" ht="120" x14ac:dyDescent="0.25">
      <c r="A2669" s="224" t="s">
        <v>1380</v>
      </c>
      <c r="B2669" s="137">
        <v>84</v>
      </c>
      <c r="C2669" s="429" t="str">
        <f>+VLOOKUP(Tabla9[[#This Row],[Cod. Riesgo]],Tabla_Riesgos[[Número]:[Tipo de Riesgo]],6,FALSE)</f>
        <v>Operativo</v>
      </c>
      <c r="D2669" s="416" t="s">
        <v>26</v>
      </c>
      <c r="E2669" s="417" t="s">
        <v>837</v>
      </c>
      <c r="F2669" s="121"/>
      <c r="G2669" s="293" t="s">
        <v>349</v>
      </c>
      <c r="H2669" s="472"/>
      <c r="I2669" s="207"/>
      <c r="J2669" s="207"/>
      <c r="K2669" s="207"/>
      <c r="L2669" s="207"/>
      <c r="M2669" s="207"/>
      <c r="N2669" s="207"/>
      <c r="O2669" s="123"/>
      <c r="P2669" s="123">
        <f t="shared" si="168"/>
        <v>0</v>
      </c>
      <c r="Q2669" s="208" t="str">
        <f t="shared" si="169"/>
        <v>Debil</v>
      </c>
      <c r="R2669" s="224" t="s">
        <v>516</v>
      </c>
      <c r="S2669" s="224" t="str">
        <f t="shared" si="170"/>
        <v>DebilFuerte</v>
      </c>
      <c r="T2669" s="224">
        <f>IFERROR(VLOOKUP(S2669,'Tablas de calculos'!$AU$16:$AV$24,2,FALSE),"")</f>
        <v>7</v>
      </c>
      <c r="U2669" s="208" t="str">
        <f>IFERROR(VLOOKUP(T2669,'Tablas de calculos'!$AV$16:$AY$24,4),"")</f>
        <v>Débil</v>
      </c>
      <c r="V2669" s="207" t="s">
        <v>576</v>
      </c>
      <c r="W2669" s="123" t="s">
        <v>578</v>
      </c>
      <c r="X2669" s="123" t="str">
        <f t="shared" si="171"/>
        <v>DébilNo disminuyeDirectamente</v>
      </c>
      <c r="Y2669" s="208" t="str">
        <f>IFERROR(VLOOKUP(X2669,'Tablas de calculos'!$AZ$4:$BE$11,5,FALSE),"")</f>
        <v/>
      </c>
      <c r="Z2669" s="208" t="str">
        <f>IFERROR(VLOOKUP(X2669,'Tablas de calculos'!$AZ$4:$BE$11,6,FALSE),"")</f>
        <v/>
      </c>
    </row>
    <row r="2670" spans="1:26" ht="120" x14ac:dyDescent="0.25">
      <c r="A2670" s="224" t="s">
        <v>1380</v>
      </c>
      <c r="B2670" s="137">
        <v>85</v>
      </c>
      <c r="C2670" s="429" t="str">
        <f>+VLOOKUP(Tabla9[[#This Row],[Cod. Riesgo]],Tabla_Riesgos[[Número]:[Tipo de Riesgo]],6,FALSE)</f>
        <v>Operativo</v>
      </c>
      <c r="D2670" s="418" t="s">
        <v>26</v>
      </c>
      <c r="E2670" s="419" t="s">
        <v>842</v>
      </c>
      <c r="F2670" s="121"/>
      <c r="G2670" s="293" t="s">
        <v>350</v>
      </c>
      <c r="H2670" s="472"/>
      <c r="I2670" s="207"/>
      <c r="J2670" s="207"/>
      <c r="K2670" s="207"/>
      <c r="L2670" s="207"/>
      <c r="M2670" s="207"/>
      <c r="N2670" s="207"/>
      <c r="O2670" s="123"/>
      <c r="P2670" s="123">
        <f t="shared" si="168"/>
        <v>0</v>
      </c>
      <c r="Q2670" s="208" t="str">
        <f t="shared" si="169"/>
        <v>Debil</v>
      </c>
      <c r="R2670" s="224" t="s">
        <v>516</v>
      </c>
      <c r="S2670" s="224" t="str">
        <f t="shared" si="170"/>
        <v>DebilFuerte</v>
      </c>
      <c r="T2670" s="224">
        <f>IFERROR(VLOOKUP(S2670,'Tablas de calculos'!$AU$16:$AV$24,2,FALSE),"")</f>
        <v>7</v>
      </c>
      <c r="U2670" s="208" t="str">
        <f>IFERROR(VLOOKUP(T2670,'Tablas de calculos'!$AV$16:$AY$24,4),"")</f>
        <v>Débil</v>
      </c>
      <c r="V2670" s="207" t="s">
        <v>576</v>
      </c>
      <c r="W2670" s="123" t="s">
        <v>578</v>
      </c>
      <c r="X2670" s="123" t="str">
        <f t="shared" si="171"/>
        <v>DébilNo disminuyeDirectamente</v>
      </c>
      <c r="Y2670" s="208" t="str">
        <f>IFERROR(VLOOKUP(X2670,'Tablas de calculos'!$AZ$4:$BE$11,5,FALSE),"")</f>
        <v/>
      </c>
      <c r="Z2670" s="208" t="str">
        <f>IFERROR(VLOOKUP(X2670,'Tablas de calculos'!$AZ$4:$BE$11,6,FALSE),"")</f>
        <v/>
      </c>
    </row>
    <row r="2671" spans="1:26" ht="120" x14ac:dyDescent="0.25">
      <c r="A2671" s="224" t="s">
        <v>1380</v>
      </c>
      <c r="B2671" s="137">
        <v>85</v>
      </c>
      <c r="C2671" s="429" t="str">
        <f>+VLOOKUP(Tabla9[[#This Row],[Cod. Riesgo]],Tabla_Riesgos[[Número]:[Tipo de Riesgo]],6,FALSE)</f>
        <v>Operativo</v>
      </c>
      <c r="D2671" s="416" t="s">
        <v>26</v>
      </c>
      <c r="E2671" s="417" t="s">
        <v>842</v>
      </c>
      <c r="F2671" s="121"/>
      <c r="G2671" s="293" t="s">
        <v>351</v>
      </c>
      <c r="H2671" s="472"/>
      <c r="I2671" s="207"/>
      <c r="J2671" s="207"/>
      <c r="K2671" s="207"/>
      <c r="L2671" s="207"/>
      <c r="M2671" s="207"/>
      <c r="N2671" s="207"/>
      <c r="O2671" s="123"/>
      <c r="P2671" s="123">
        <f t="shared" si="168"/>
        <v>0</v>
      </c>
      <c r="Q2671" s="208" t="str">
        <f t="shared" si="169"/>
        <v>Debil</v>
      </c>
      <c r="R2671" s="224" t="s">
        <v>516</v>
      </c>
      <c r="S2671" s="224" t="str">
        <f t="shared" si="170"/>
        <v>DebilFuerte</v>
      </c>
      <c r="T2671" s="224">
        <f>IFERROR(VLOOKUP(S2671,'Tablas de calculos'!$AU$16:$AV$24,2,FALSE),"")</f>
        <v>7</v>
      </c>
      <c r="U2671" s="208" t="str">
        <f>IFERROR(VLOOKUP(T2671,'Tablas de calculos'!$AV$16:$AY$24,4),"")</f>
        <v>Débil</v>
      </c>
      <c r="V2671" s="207" t="s">
        <v>576</v>
      </c>
      <c r="W2671" s="123" t="s">
        <v>578</v>
      </c>
      <c r="X2671" s="123" t="str">
        <f t="shared" si="171"/>
        <v>DébilNo disminuyeDirectamente</v>
      </c>
      <c r="Y2671" s="208" t="str">
        <f>IFERROR(VLOOKUP(X2671,'Tablas de calculos'!$AZ$4:$BE$11,5,FALSE),"")</f>
        <v/>
      </c>
      <c r="Z2671" s="208" t="str">
        <f>IFERROR(VLOOKUP(X2671,'Tablas de calculos'!$AZ$4:$BE$11,6,FALSE),"")</f>
        <v/>
      </c>
    </row>
    <row r="2672" spans="1:26" ht="165" x14ac:dyDescent="0.25">
      <c r="A2672" s="224" t="s">
        <v>1380</v>
      </c>
      <c r="B2672" s="137">
        <v>85</v>
      </c>
      <c r="C2672" s="429" t="str">
        <f>+VLOOKUP(Tabla9[[#This Row],[Cod. Riesgo]],Tabla_Riesgos[[Número]:[Tipo de Riesgo]],6,FALSE)</f>
        <v>Operativo</v>
      </c>
      <c r="D2672" s="418" t="s">
        <v>26</v>
      </c>
      <c r="E2672" s="419" t="s">
        <v>842</v>
      </c>
      <c r="F2672" s="121"/>
      <c r="G2672" s="293" t="s">
        <v>352</v>
      </c>
      <c r="H2672" s="472"/>
      <c r="I2672" s="207"/>
      <c r="J2672" s="207"/>
      <c r="K2672" s="207"/>
      <c r="L2672" s="207"/>
      <c r="M2672" s="207"/>
      <c r="N2672" s="207"/>
      <c r="O2672" s="123"/>
      <c r="P2672" s="123">
        <f t="shared" si="168"/>
        <v>0</v>
      </c>
      <c r="Q2672" s="208" t="str">
        <f t="shared" si="169"/>
        <v>Debil</v>
      </c>
      <c r="R2672" s="224" t="s">
        <v>516</v>
      </c>
      <c r="S2672" s="224" t="str">
        <f t="shared" si="170"/>
        <v>DebilFuerte</v>
      </c>
      <c r="T2672" s="224">
        <f>IFERROR(VLOOKUP(S2672,'Tablas de calculos'!$AU$16:$AV$24,2,FALSE),"")</f>
        <v>7</v>
      </c>
      <c r="U2672" s="208" t="str">
        <f>IFERROR(VLOOKUP(T2672,'Tablas de calculos'!$AV$16:$AY$24,4),"")</f>
        <v>Débil</v>
      </c>
      <c r="V2672" s="207" t="s">
        <v>576</v>
      </c>
      <c r="W2672" s="123" t="s">
        <v>578</v>
      </c>
      <c r="X2672" s="123" t="str">
        <f t="shared" si="171"/>
        <v>DébilNo disminuyeDirectamente</v>
      </c>
      <c r="Y2672" s="208" t="str">
        <f>IFERROR(VLOOKUP(X2672,'Tablas de calculos'!$AZ$4:$BE$11,5,FALSE),"")</f>
        <v/>
      </c>
      <c r="Z2672" s="208" t="str">
        <f>IFERROR(VLOOKUP(X2672,'Tablas de calculos'!$AZ$4:$BE$11,6,FALSE),"")</f>
        <v/>
      </c>
    </row>
    <row r="2673" spans="1:26" ht="105" x14ac:dyDescent="0.25">
      <c r="A2673" s="224" t="s">
        <v>1380</v>
      </c>
      <c r="B2673" s="137">
        <v>86</v>
      </c>
      <c r="C2673" s="429" t="str">
        <f>+VLOOKUP(Tabla9[[#This Row],[Cod. Riesgo]],Tabla_Riesgos[[Número]:[Tipo de Riesgo]],6,FALSE)</f>
        <v>Operativo</v>
      </c>
      <c r="D2673" s="416" t="s">
        <v>26</v>
      </c>
      <c r="E2673" s="417" t="s">
        <v>1161</v>
      </c>
      <c r="F2673" s="121"/>
      <c r="G2673" s="293" t="s">
        <v>353</v>
      </c>
      <c r="H2673" s="472"/>
      <c r="I2673" s="207"/>
      <c r="J2673" s="207"/>
      <c r="K2673" s="207"/>
      <c r="L2673" s="207"/>
      <c r="M2673" s="207"/>
      <c r="N2673" s="207"/>
      <c r="O2673" s="123"/>
      <c r="P2673" s="123">
        <f t="shared" si="168"/>
        <v>0</v>
      </c>
      <c r="Q2673" s="208" t="str">
        <f t="shared" si="169"/>
        <v>Debil</v>
      </c>
      <c r="R2673" s="224" t="s">
        <v>516</v>
      </c>
      <c r="S2673" s="224" t="str">
        <f t="shared" si="170"/>
        <v>DebilFuerte</v>
      </c>
      <c r="T2673" s="224">
        <f>IFERROR(VLOOKUP(S2673,'Tablas de calculos'!$AU$16:$AV$24,2,FALSE),"")</f>
        <v>7</v>
      </c>
      <c r="U2673" s="208" t="str">
        <f>IFERROR(VLOOKUP(T2673,'Tablas de calculos'!$AV$16:$AY$24,4),"")</f>
        <v>Débil</v>
      </c>
      <c r="V2673" s="207" t="s">
        <v>576</v>
      </c>
      <c r="W2673" s="123" t="s">
        <v>578</v>
      </c>
      <c r="X2673" s="123" t="str">
        <f t="shared" si="171"/>
        <v>DébilNo disminuyeDirectamente</v>
      </c>
      <c r="Y2673" s="208" t="str">
        <f>IFERROR(VLOOKUP(X2673,'Tablas de calculos'!$AZ$4:$BE$11,5,FALSE),"")</f>
        <v/>
      </c>
      <c r="Z2673" s="208" t="str">
        <f>IFERROR(VLOOKUP(X2673,'Tablas de calculos'!$AZ$4:$BE$11,6,FALSE),"")</f>
        <v/>
      </c>
    </row>
    <row r="2674" spans="1:26" ht="105" x14ac:dyDescent="0.25">
      <c r="A2674" s="224" t="s">
        <v>1380</v>
      </c>
      <c r="B2674" s="137">
        <v>86</v>
      </c>
      <c r="C2674" s="429" t="str">
        <f>+VLOOKUP(Tabla9[[#This Row],[Cod. Riesgo]],Tabla_Riesgos[[Número]:[Tipo de Riesgo]],6,FALSE)</f>
        <v>Operativo</v>
      </c>
      <c r="D2674" s="418" t="s">
        <v>26</v>
      </c>
      <c r="E2674" s="419" t="s">
        <v>1161</v>
      </c>
      <c r="F2674" s="121"/>
      <c r="G2674" s="293" t="s">
        <v>353</v>
      </c>
      <c r="H2674" s="472"/>
      <c r="I2674" s="207"/>
      <c r="J2674" s="207"/>
      <c r="K2674" s="207"/>
      <c r="L2674" s="207"/>
      <c r="M2674" s="207"/>
      <c r="N2674" s="207"/>
      <c r="O2674" s="123"/>
      <c r="P2674" s="123">
        <f t="shared" si="168"/>
        <v>0</v>
      </c>
      <c r="Q2674" s="208" t="str">
        <f t="shared" si="169"/>
        <v>Debil</v>
      </c>
      <c r="R2674" s="224" t="s">
        <v>516</v>
      </c>
      <c r="S2674" s="224" t="str">
        <f t="shared" si="170"/>
        <v>DebilFuerte</v>
      </c>
      <c r="T2674" s="224">
        <f>IFERROR(VLOOKUP(S2674,'Tablas de calculos'!$AU$16:$AV$24,2,FALSE),"")</f>
        <v>7</v>
      </c>
      <c r="U2674" s="208" t="str">
        <f>IFERROR(VLOOKUP(T2674,'Tablas de calculos'!$AV$16:$AY$24,4),"")</f>
        <v>Débil</v>
      </c>
      <c r="V2674" s="207" t="s">
        <v>576</v>
      </c>
      <c r="W2674" s="123" t="s">
        <v>578</v>
      </c>
      <c r="X2674" s="123" t="str">
        <f t="shared" si="171"/>
        <v>DébilNo disminuyeDirectamente</v>
      </c>
      <c r="Y2674" s="208" t="str">
        <f>IFERROR(VLOOKUP(X2674,'Tablas de calculos'!$AZ$4:$BE$11,5,FALSE),"")</f>
        <v/>
      </c>
      <c r="Z2674" s="208" t="str">
        <f>IFERROR(VLOOKUP(X2674,'Tablas de calculos'!$AZ$4:$BE$11,6,FALSE),"")</f>
        <v/>
      </c>
    </row>
    <row r="2675" spans="1:26" ht="105" x14ac:dyDescent="0.25">
      <c r="A2675" s="224" t="s">
        <v>1380</v>
      </c>
      <c r="B2675" s="137">
        <v>87</v>
      </c>
      <c r="C2675" s="429" t="str">
        <f>+VLOOKUP(Tabla9[[#This Row],[Cod. Riesgo]],Tabla_Riesgos[[Número]:[Tipo de Riesgo]],6,FALSE)</f>
        <v>Operativo</v>
      </c>
      <c r="D2675" s="416" t="s">
        <v>26</v>
      </c>
      <c r="E2675" s="417" t="s">
        <v>840</v>
      </c>
      <c r="F2675" s="121"/>
      <c r="G2675" s="293" t="s">
        <v>354</v>
      </c>
      <c r="H2675" s="472"/>
      <c r="I2675" s="207"/>
      <c r="J2675" s="207"/>
      <c r="K2675" s="207"/>
      <c r="L2675" s="207"/>
      <c r="M2675" s="207"/>
      <c r="N2675" s="207"/>
      <c r="O2675" s="123"/>
      <c r="P2675" s="123">
        <f t="shared" si="168"/>
        <v>0</v>
      </c>
      <c r="Q2675" s="208" t="str">
        <f t="shared" si="169"/>
        <v>Debil</v>
      </c>
      <c r="R2675" s="224" t="s">
        <v>516</v>
      </c>
      <c r="S2675" s="224" t="str">
        <f t="shared" si="170"/>
        <v>DebilFuerte</v>
      </c>
      <c r="T2675" s="224">
        <f>IFERROR(VLOOKUP(S2675,'Tablas de calculos'!$AU$16:$AV$24,2,FALSE),"")</f>
        <v>7</v>
      </c>
      <c r="U2675" s="208" t="str">
        <f>IFERROR(VLOOKUP(T2675,'Tablas de calculos'!$AV$16:$AY$24,4),"")</f>
        <v>Débil</v>
      </c>
      <c r="V2675" s="207" t="s">
        <v>576</v>
      </c>
      <c r="W2675" s="123" t="s">
        <v>578</v>
      </c>
      <c r="X2675" s="123" t="str">
        <f t="shared" si="171"/>
        <v>DébilNo disminuyeDirectamente</v>
      </c>
      <c r="Y2675" s="208" t="str">
        <f>IFERROR(VLOOKUP(X2675,'Tablas de calculos'!$AZ$4:$BE$11,5,FALSE),"")</f>
        <v/>
      </c>
      <c r="Z2675" s="208" t="str">
        <f>IFERROR(VLOOKUP(X2675,'Tablas de calculos'!$AZ$4:$BE$11,6,FALSE),"")</f>
        <v/>
      </c>
    </row>
    <row r="2676" spans="1:26" ht="45" x14ac:dyDescent="0.25">
      <c r="A2676" s="224" t="s">
        <v>1380</v>
      </c>
      <c r="B2676" s="137">
        <v>87</v>
      </c>
      <c r="C2676" s="429" t="str">
        <f>+VLOOKUP(Tabla9[[#This Row],[Cod. Riesgo]],Tabla_Riesgos[[Número]:[Tipo de Riesgo]],6,FALSE)</f>
        <v>Operativo</v>
      </c>
      <c r="D2676" s="418" t="s">
        <v>26</v>
      </c>
      <c r="E2676" s="419" t="s">
        <v>840</v>
      </c>
      <c r="F2676" s="121"/>
      <c r="G2676" s="293" t="s">
        <v>348</v>
      </c>
      <c r="H2676" s="472"/>
      <c r="I2676" s="207"/>
      <c r="J2676" s="207"/>
      <c r="K2676" s="207"/>
      <c r="L2676" s="207"/>
      <c r="M2676" s="207"/>
      <c r="N2676" s="207"/>
      <c r="O2676" s="123"/>
      <c r="P2676" s="123">
        <f t="shared" si="168"/>
        <v>0</v>
      </c>
      <c r="Q2676" s="208" t="str">
        <f t="shared" si="169"/>
        <v>Debil</v>
      </c>
      <c r="R2676" s="224" t="s">
        <v>516</v>
      </c>
      <c r="S2676" s="224" t="str">
        <f t="shared" si="170"/>
        <v>DebilFuerte</v>
      </c>
      <c r="T2676" s="224">
        <f>IFERROR(VLOOKUP(S2676,'Tablas de calculos'!$AU$16:$AV$24,2,FALSE),"")</f>
        <v>7</v>
      </c>
      <c r="U2676" s="208" t="str">
        <f>IFERROR(VLOOKUP(T2676,'Tablas de calculos'!$AV$16:$AY$24,4),"")</f>
        <v>Débil</v>
      </c>
      <c r="V2676" s="207" t="s">
        <v>576</v>
      </c>
      <c r="W2676" s="123" t="s">
        <v>578</v>
      </c>
      <c r="X2676" s="123" t="str">
        <f t="shared" si="171"/>
        <v>DébilNo disminuyeDirectamente</v>
      </c>
      <c r="Y2676" s="208" t="str">
        <f>IFERROR(VLOOKUP(X2676,'Tablas de calculos'!$AZ$4:$BE$11,5,FALSE),"")</f>
        <v/>
      </c>
      <c r="Z2676" s="208" t="str">
        <f>IFERROR(VLOOKUP(X2676,'Tablas de calculos'!$AZ$4:$BE$11,6,FALSE),"")</f>
        <v/>
      </c>
    </row>
    <row r="2677" spans="1:26" ht="60" x14ac:dyDescent="0.25">
      <c r="A2677" s="224" t="s">
        <v>1380</v>
      </c>
      <c r="B2677" s="137">
        <v>88</v>
      </c>
      <c r="C2677" s="429" t="str">
        <f>+VLOOKUP(Tabla9[[#This Row],[Cod. Riesgo]],Tabla_Riesgos[[Número]:[Tipo de Riesgo]],6,FALSE)</f>
        <v>Seguridad de la Información</v>
      </c>
      <c r="D2677" s="416" t="s">
        <v>26</v>
      </c>
      <c r="E2677" s="417" t="s">
        <v>1148</v>
      </c>
      <c r="F2677" s="121"/>
      <c r="G2677" s="293" t="s">
        <v>347</v>
      </c>
      <c r="H2677" s="472"/>
      <c r="I2677" s="207"/>
      <c r="J2677" s="207"/>
      <c r="K2677" s="207"/>
      <c r="L2677" s="207"/>
      <c r="M2677" s="207"/>
      <c r="N2677" s="207"/>
      <c r="O2677" s="123"/>
      <c r="P2677" s="123">
        <f t="shared" si="168"/>
        <v>0</v>
      </c>
      <c r="Q2677" s="208" t="str">
        <f t="shared" si="169"/>
        <v>Debil</v>
      </c>
      <c r="R2677" s="224" t="s">
        <v>516</v>
      </c>
      <c r="S2677" s="224" t="str">
        <f t="shared" si="170"/>
        <v>DebilFuerte</v>
      </c>
      <c r="T2677" s="224">
        <f>IFERROR(VLOOKUP(S2677,'Tablas de calculos'!$AU$16:$AV$24,2,FALSE),"")</f>
        <v>7</v>
      </c>
      <c r="U2677" s="208" t="str">
        <f>IFERROR(VLOOKUP(T2677,'Tablas de calculos'!$AV$16:$AY$24,4),"")</f>
        <v>Débil</v>
      </c>
      <c r="V2677" s="207" t="s">
        <v>576</v>
      </c>
      <c r="W2677" s="123" t="s">
        <v>578</v>
      </c>
      <c r="X2677" s="123" t="str">
        <f t="shared" si="171"/>
        <v>DébilNo disminuyeDirectamente</v>
      </c>
      <c r="Y2677" s="208" t="str">
        <f>IFERROR(VLOOKUP(X2677,'Tablas de calculos'!$AZ$4:$BE$11,5,FALSE),"")</f>
        <v/>
      </c>
      <c r="Z2677" s="208" t="str">
        <f>IFERROR(VLOOKUP(X2677,'Tablas de calculos'!$AZ$4:$BE$11,6,FALSE),"")</f>
        <v/>
      </c>
    </row>
    <row r="2678" spans="1:26" ht="60" x14ac:dyDescent="0.25">
      <c r="A2678" s="224" t="s">
        <v>1380</v>
      </c>
      <c r="B2678" s="137">
        <v>88</v>
      </c>
      <c r="C2678" s="429" t="str">
        <f>+VLOOKUP(Tabla9[[#This Row],[Cod. Riesgo]],Tabla_Riesgos[[Número]:[Tipo de Riesgo]],6,FALSE)</f>
        <v>Seguridad de la Información</v>
      </c>
      <c r="D2678" s="418" t="s">
        <v>26</v>
      </c>
      <c r="E2678" s="419" t="s">
        <v>1148</v>
      </c>
      <c r="F2678" s="121"/>
      <c r="G2678" s="293" t="s">
        <v>347</v>
      </c>
      <c r="H2678" s="472"/>
      <c r="I2678" s="207"/>
      <c r="J2678" s="207"/>
      <c r="K2678" s="207"/>
      <c r="L2678" s="207"/>
      <c r="M2678" s="207"/>
      <c r="N2678" s="207"/>
      <c r="O2678" s="123"/>
      <c r="P2678" s="123">
        <f t="shared" si="168"/>
        <v>0</v>
      </c>
      <c r="Q2678" s="208" t="str">
        <f t="shared" si="169"/>
        <v>Debil</v>
      </c>
      <c r="R2678" s="224" t="s">
        <v>516</v>
      </c>
      <c r="S2678" s="224" t="str">
        <f t="shared" si="170"/>
        <v>DebilFuerte</v>
      </c>
      <c r="T2678" s="224">
        <f>IFERROR(VLOOKUP(S2678,'Tablas de calculos'!$AU$16:$AV$24,2,FALSE),"")</f>
        <v>7</v>
      </c>
      <c r="U2678" s="208" t="str">
        <f>IFERROR(VLOOKUP(T2678,'Tablas de calculos'!$AV$16:$AY$24,4),"")</f>
        <v>Débil</v>
      </c>
      <c r="V2678" s="207" t="s">
        <v>576</v>
      </c>
      <c r="W2678" s="123" t="s">
        <v>578</v>
      </c>
      <c r="X2678" s="123" t="str">
        <f t="shared" si="171"/>
        <v>DébilNo disminuyeDirectamente</v>
      </c>
      <c r="Y2678" s="208" t="str">
        <f>IFERROR(VLOOKUP(X2678,'Tablas de calculos'!$AZ$4:$BE$11,5,FALSE),"")</f>
        <v/>
      </c>
      <c r="Z2678" s="208" t="str">
        <f>IFERROR(VLOOKUP(X2678,'Tablas de calculos'!$AZ$4:$BE$11,6,FALSE),"")</f>
        <v/>
      </c>
    </row>
    <row r="2679" spans="1:26" ht="75" x14ac:dyDescent="0.25">
      <c r="A2679" s="224" t="s">
        <v>1380</v>
      </c>
      <c r="B2679" s="137">
        <v>88</v>
      </c>
      <c r="C2679" s="429" t="str">
        <f>+VLOOKUP(Tabla9[[#This Row],[Cod. Riesgo]],Tabla_Riesgos[[Número]:[Tipo de Riesgo]],6,FALSE)</f>
        <v>Seguridad de la Información</v>
      </c>
      <c r="D2679" s="416" t="s">
        <v>26</v>
      </c>
      <c r="E2679" s="417" t="s">
        <v>1148</v>
      </c>
      <c r="F2679" s="121"/>
      <c r="G2679" s="293" t="s">
        <v>355</v>
      </c>
      <c r="H2679" s="472"/>
      <c r="I2679" s="207"/>
      <c r="J2679" s="207"/>
      <c r="K2679" s="207"/>
      <c r="L2679" s="207"/>
      <c r="M2679" s="207"/>
      <c r="N2679" s="207"/>
      <c r="O2679" s="123"/>
      <c r="P2679" s="123">
        <f t="shared" si="168"/>
        <v>0</v>
      </c>
      <c r="Q2679" s="208" t="str">
        <f t="shared" si="169"/>
        <v>Debil</v>
      </c>
      <c r="R2679" s="224" t="s">
        <v>516</v>
      </c>
      <c r="S2679" s="224" t="str">
        <f t="shared" si="170"/>
        <v>DebilFuerte</v>
      </c>
      <c r="T2679" s="224">
        <f>IFERROR(VLOOKUP(S2679,'Tablas de calculos'!$AU$16:$AV$24,2,FALSE),"")</f>
        <v>7</v>
      </c>
      <c r="U2679" s="208" t="str">
        <f>IFERROR(VLOOKUP(T2679,'Tablas de calculos'!$AV$16:$AY$24,4),"")</f>
        <v>Débil</v>
      </c>
      <c r="V2679" s="207" t="s">
        <v>576</v>
      </c>
      <c r="W2679" s="123" t="s">
        <v>578</v>
      </c>
      <c r="X2679" s="123" t="str">
        <f t="shared" si="171"/>
        <v>DébilNo disminuyeDirectamente</v>
      </c>
      <c r="Y2679" s="208" t="str">
        <f>IFERROR(VLOOKUP(X2679,'Tablas de calculos'!$AZ$4:$BE$11,5,FALSE),"")</f>
        <v/>
      </c>
      <c r="Z2679" s="208" t="str">
        <f>IFERROR(VLOOKUP(X2679,'Tablas de calculos'!$AZ$4:$BE$11,6,FALSE),"")</f>
        <v/>
      </c>
    </row>
    <row r="2680" spans="1:26" ht="45" x14ac:dyDescent="0.25">
      <c r="A2680" s="224" t="s">
        <v>1380</v>
      </c>
      <c r="B2680" s="137">
        <v>89</v>
      </c>
      <c r="C2680" s="429" t="str">
        <f>+VLOOKUP(Tabla9[[#This Row],[Cod. Riesgo]],Tabla_Riesgos[[Número]:[Tipo de Riesgo]],6,FALSE)</f>
        <v>Operativo</v>
      </c>
      <c r="D2680" s="418" t="s">
        <v>26</v>
      </c>
      <c r="E2680" s="419" t="s">
        <v>1149</v>
      </c>
      <c r="F2680" s="121"/>
      <c r="G2680" s="293" t="s">
        <v>356</v>
      </c>
      <c r="H2680" s="472"/>
      <c r="I2680" s="207"/>
      <c r="J2680" s="207"/>
      <c r="K2680" s="207"/>
      <c r="L2680" s="207"/>
      <c r="M2680" s="207"/>
      <c r="N2680" s="207"/>
      <c r="O2680" s="123"/>
      <c r="P2680" s="123">
        <f t="shared" si="168"/>
        <v>0</v>
      </c>
      <c r="Q2680" s="208" t="str">
        <f t="shared" si="169"/>
        <v>Debil</v>
      </c>
      <c r="R2680" s="224" t="s">
        <v>516</v>
      </c>
      <c r="S2680" s="224" t="str">
        <f t="shared" si="170"/>
        <v>DebilFuerte</v>
      </c>
      <c r="T2680" s="224">
        <f>IFERROR(VLOOKUP(S2680,'Tablas de calculos'!$AU$16:$AV$24,2,FALSE),"")</f>
        <v>7</v>
      </c>
      <c r="U2680" s="208" t="str">
        <f>IFERROR(VLOOKUP(T2680,'Tablas de calculos'!$AV$16:$AY$24,4),"")</f>
        <v>Débil</v>
      </c>
      <c r="V2680" s="207" t="s">
        <v>576</v>
      </c>
      <c r="W2680" s="123" t="s">
        <v>578</v>
      </c>
      <c r="X2680" s="123" t="str">
        <f t="shared" si="171"/>
        <v>DébilNo disminuyeDirectamente</v>
      </c>
      <c r="Y2680" s="208" t="str">
        <f>IFERROR(VLOOKUP(X2680,'Tablas de calculos'!$AZ$4:$BE$11,5,FALSE),"")</f>
        <v/>
      </c>
      <c r="Z2680" s="208" t="str">
        <f>IFERROR(VLOOKUP(X2680,'Tablas de calculos'!$AZ$4:$BE$11,6,FALSE),"")</f>
        <v/>
      </c>
    </row>
    <row r="2681" spans="1:26" ht="135" x14ac:dyDescent="0.25">
      <c r="A2681" s="224" t="s">
        <v>1380</v>
      </c>
      <c r="B2681" s="137">
        <v>89</v>
      </c>
      <c r="C2681" s="429" t="str">
        <f>+VLOOKUP(Tabla9[[#This Row],[Cod. Riesgo]],Tabla_Riesgos[[Número]:[Tipo de Riesgo]],6,FALSE)</f>
        <v>Operativo</v>
      </c>
      <c r="D2681" s="416" t="s">
        <v>26</v>
      </c>
      <c r="E2681" s="417" t="s">
        <v>1149</v>
      </c>
      <c r="F2681" s="121"/>
      <c r="G2681" s="293" t="s">
        <v>357</v>
      </c>
      <c r="H2681" s="472"/>
      <c r="I2681" s="207"/>
      <c r="J2681" s="207"/>
      <c r="K2681" s="207"/>
      <c r="L2681" s="207"/>
      <c r="M2681" s="207"/>
      <c r="N2681" s="207"/>
      <c r="O2681" s="123"/>
      <c r="P2681" s="123">
        <f t="shared" si="168"/>
        <v>0</v>
      </c>
      <c r="Q2681" s="208" t="str">
        <f t="shared" si="169"/>
        <v>Debil</v>
      </c>
      <c r="R2681" s="224" t="s">
        <v>516</v>
      </c>
      <c r="S2681" s="224" t="str">
        <f t="shared" si="170"/>
        <v>DebilFuerte</v>
      </c>
      <c r="T2681" s="224">
        <f>IFERROR(VLOOKUP(S2681,'Tablas de calculos'!$AU$16:$AV$24,2,FALSE),"")</f>
        <v>7</v>
      </c>
      <c r="U2681" s="208" t="str">
        <f>IFERROR(VLOOKUP(T2681,'Tablas de calculos'!$AV$16:$AY$24,4),"")</f>
        <v>Débil</v>
      </c>
      <c r="V2681" s="207" t="s">
        <v>576</v>
      </c>
      <c r="W2681" s="123" t="s">
        <v>578</v>
      </c>
      <c r="X2681" s="123" t="str">
        <f t="shared" si="171"/>
        <v>DébilNo disminuyeDirectamente</v>
      </c>
      <c r="Y2681" s="208" t="str">
        <f>IFERROR(VLOOKUP(X2681,'Tablas de calculos'!$AZ$4:$BE$11,5,FALSE),"")</f>
        <v/>
      </c>
      <c r="Z2681" s="208" t="str">
        <f>IFERROR(VLOOKUP(X2681,'Tablas de calculos'!$AZ$4:$BE$11,6,FALSE),"")</f>
        <v/>
      </c>
    </row>
    <row r="2682" spans="1:26" ht="45" x14ac:dyDescent="0.25">
      <c r="A2682" s="224" t="s">
        <v>1380</v>
      </c>
      <c r="B2682" s="137">
        <v>89</v>
      </c>
      <c r="C2682" s="429" t="str">
        <f>+VLOOKUP(Tabla9[[#This Row],[Cod. Riesgo]],Tabla_Riesgos[[Número]:[Tipo de Riesgo]],6,FALSE)</f>
        <v>Operativo</v>
      </c>
      <c r="D2682" s="418" t="s">
        <v>26</v>
      </c>
      <c r="E2682" s="419" t="s">
        <v>1149</v>
      </c>
      <c r="F2682" s="121"/>
      <c r="G2682" s="293" t="s">
        <v>358</v>
      </c>
      <c r="H2682" s="472"/>
      <c r="I2682" s="207"/>
      <c r="J2682" s="207"/>
      <c r="K2682" s="207"/>
      <c r="L2682" s="207"/>
      <c r="M2682" s="207"/>
      <c r="N2682" s="207"/>
      <c r="O2682" s="123"/>
      <c r="P2682" s="123">
        <f t="shared" si="168"/>
        <v>0</v>
      </c>
      <c r="Q2682" s="208" t="str">
        <f t="shared" si="169"/>
        <v>Debil</v>
      </c>
      <c r="R2682" s="224" t="s">
        <v>516</v>
      </c>
      <c r="S2682" s="224" t="str">
        <f t="shared" si="170"/>
        <v>DebilFuerte</v>
      </c>
      <c r="T2682" s="224">
        <f>IFERROR(VLOOKUP(S2682,'Tablas de calculos'!$AU$16:$AV$24,2,FALSE),"")</f>
        <v>7</v>
      </c>
      <c r="U2682" s="208" t="str">
        <f>IFERROR(VLOOKUP(T2682,'Tablas de calculos'!$AV$16:$AY$24,4),"")</f>
        <v>Débil</v>
      </c>
      <c r="V2682" s="207" t="s">
        <v>576</v>
      </c>
      <c r="W2682" s="123" t="s">
        <v>578</v>
      </c>
      <c r="X2682" s="123" t="str">
        <f t="shared" si="171"/>
        <v>DébilNo disminuyeDirectamente</v>
      </c>
      <c r="Y2682" s="208" t="str">
        <f>IFERROR(VLOOKUP(X2682,'Tablas de calculos'!$AZ$4:$BE$11,5,FALSE),"")</f>
        <v/>
      </c>
      <c r="Z2682" s="208" t="str">
        <f>IFERROR(VLOOKUP(X2682,'Tablas de calculos'!$AZ$4:$BE$11,6,FALSE),"")</f>
        <v/>
      </c>
    </row>
    <row r="2683" spans="1:26" ht="120" x14ac:dyDescent="0.25">
      <c r="A2683" s="224" t="s">
        <v>1380</v>
      </c>
      <c r="B2683" s="137">
        <v>89</v>
      </c>
      <c r="C2683" s="429" t="str">
        <f>+VLOOKUP(Tabla9[[#This Row],[Cod. Riesgo]],Tabla_Riesgos[[Número]:[Tipo de Riesgo]],6,FALSE)</f>
        <v>Operativo</v>
      </c>
      <c r="D2683" s="416" t="s">
        <v>26</v>
      </c>
      <c r="E2683" s="417" t="s">
        <v>1149</v>
      </c>
      <c r="F2683" s="121"/>
      <c r="G2683" s="293" t="s">
        <v>359</v>
      </c>
      <c r="H2683" s="472"/>
      <c r="I2683" s="207"/>
      <c r="J2683" s="207"/>
      <c r="K2683" s="207"/>
      <c r="L2683" s="207"/>
      <c r="M2683" s="207"/>
      <c r="N2683" s="207"/>
      <c r="O2683" s="123"/>
      <c r="P2683" s="123">
        <f t="shared" si="168"/>
        <v>0</v>
      </c>
      <c r="Q2683" s="208" t="str">
        <f t="shared" si="169"/>
        <v>Debil</v>
      </c>
      <c r="R2683" s="224" t="s">
        <v>516</v>
      </c>
      <c r="S2683" s="224" t="str">
        <f t="shared" si="170"/>
        <v>DebilFuerte</v>
      </c>
      <c r="T2683" s="224">
        <f>IFERROR(VLOOKUP(S2683,'Tablas de calculos'!$AU$16:$AV$24,2,FALSE),"")</f>
        <v>7</v>
      </c>
      <c r="U2683" s="208" t="str">
        <f>IFERROR(VLOOKUP(T2683,'Tablas de calculos'!$AV$16:$AY$24,4),"")</f>
        <v>Débil</v>
      </c>
      <c r="V2683" s="207" t="s">
        <v>576</v>
      </c>
      <c r="W2683" s="123" t="s">
        <v>578</v>
      </c>
      <c r="X2683" s="123" t="str">
        <f t="shared" si="171"/>
        <v>DébilNo disminuyeDirectamente</v>
      </c>
      <c r="Y2683" s="208" t="str">
        <f>IFERROR(VLOOKUP(X2683,'Tablas de calculos'!$AZ$4:$BE$11,5,FALSE),"")</f>
        <v/>
      </c>
      <c r="Z2683" s="208" t="str">
        <f>IFERROR(VLOOKUP(X2683,'Tablas de calculos'!$AZ$4:$BE$11,6,FALSE),"")</f>
        <v/>
      </c>
    </row>
    <row r="2684" spans="1:26" ht="30" x14ac:dyDescent="0.25">
      <c r="A2684" s="224" t="s">
        <v>1380</v>
      </c>
      <c r="B2684" s="137">
        <v>27</v>
      </c>
      <c r="C2684" s="429" t="str">
        <f>+VLOOKUP(Tabla9[[#This Row],[Cod. Riesgo]],Tabla_Riesgos[[Número]:[Tipo de Riesgo]],6,FALSE)</f>
        <v>Seguridad de la Información</v>
      </c>
      <c r="D2684" s="418" t="s">
        <v>12</v>
      </c>
      <c r="E2684" s="419" t="s">
        <v>661</v>
      </c>
      <c r="F2684" s="121"/>
      <c r="G2684" s="293"/>
      <c r="H2684" s="472" t="s">
        <v>544</v>
      </c>
      <c r="I2684" s="207" t="s">
        <v>486</v>
      </c>
      <c r="J2684" s="207" t="s">
        <v>490</v>
      </c>
      <c r="K2684" s="207" t="s">
        <v>494</v>
      </c>
      <c r="L2684" s="207" t="s">
        <v>498</v>
      </c>
      <c r="M2684" s="207" t="s">
        <v>503</v>
      </c>
      <c r="N2684" s="207" t="s">
        <v>508</v>
      </c>
      <c r="O2684" s="123" t="s">
        <v>512</v>
      </c>
      <c r="P2684" s="123">
        <f t="shared" si="168"/>
        <v>100</v>
      </c>
      <c r="Q2684" s="208" t="str">
        <f t="shared" si="169"/>
        <v>Fuerte</v>
      </c>
      <c r="R2684" s="224" t="s">
        <v>516</v>
      </c>
      <c r="S2684" s="224" t="str">
        <f t="shared" si="170"/>
        <v>FuerteFuerte</v>
      </c>
      <c r="T2684" s="224">
        <f>IFERROR(VLOOKUP(S2684,'Tablas de calculos'!$AU$16:$AV$24,2,FALSE),"")</f>
        <v>1</v>
      </c>
      <c r="U2684" s="208" t="str">
        <f>IFERROR(VLOOKUP(T2684,'Tablas de calculos'!$AV$16:$AY$24,4),"")</f>
        <v>Fuerte</v>
      </c>
      <c r="V2684" s="207" t="s">
        <v>576</v>
      </c>
      <c r="W2684" s="123" t="s">
        <v>578</v>
      </c>
      <c r="X2684" s="123" t="str">
        <f t="shared" si="171"/>
        <v>FuerteNo disminuyeDirectamente</v>
      </c>
      <c r="Y2684" s="208">
        <f>IFERROR(VLOOKUP(X2684,'Tablas de calculos'!$AZ$4:$BE$11,5,FALSE),"")</f>
        <v>0</v>
      </c>
      <c r="Z2684" s="208">
        <f>IFERROR(VLOOKUP(X2684,'Tablas de calculos'!$AZ$4:$BE$11,6,FALSE),"")</f>
        <v>2</v>
      </c>
    </row>
    <row r="2685" spans="1:26" ht="45" x14ac:dyDescent="0.25">
      <c r="A2685" s="224" t="s">
        <v>1380</v>
      </c>
      <c r="B2685" s="137">
        <v>132</v>
      </c>
      <c r="C2685" s="429" t="str">
        <f>+VLOOKUP(Tabla9[[#This Row],[Cod. Riesgo]],Tabla_Riesgos[[Número]:[Tipo de Riesgo]],6,FALSE)</f>
        <v xml:space="preserve">Continuidad del negocio </v>
      </c>
      <c r="D2685" s="416" t="s">
        <v>12</v>
      </c>
      <c r="E2685" s="417" t="s">
        <v>729</v>
      </c>
      <c r="F2685" s="121"/>
      <c r="G2685" s="293" t="s">
        <v>780</v>
      </c>
      <c r="H2685" s="472" t="s">
        <v>544</v>
      </c>
      <c r="I2685" s="207" t="s">
        <v>486</v>
      </c>
      <c r="J2685" s="207" t="s">
        <v>490</v>
      </c>
      <c r="K2685" s="207" t="s">
        <v>494</v>
      </c>
      <c r="L2685" s="207" t="s">
        <v>498</v>
      </c>
      <c r="M2685" s="207" t="s">
        <v>503</v>
      </c>
      <c r="N2685" s="207" t="s">
        <v>508</v>
      </c>
      <c r="O2685" s="123" t="s">
        <v>512</v>
      </c>
      <c r="P2685" s="123">
        <f t="shared" si="168"/>
        <v>100</v>
      </c>
      <c r="Q2685" s="208" t="str">
        <f t="shared" si="169"/>
        <v>Fuerte</v>
      </c>
      <c r="R2685" s="224" t="s">
        <v>516</v>
      </c>
      <c r="S2685" s="224" t="str">
        <f t="shared" si="170"/>
        <v>FuerteFuerte</v>
      </c>
      <c r="T2685" s="224">
        <f>IFERROR(VLOOKUP(S2685,'Tablas de calculos'!$AU$16:$AV$24,2,FALSE),"")</f>
        <v>1</v>
      </c>
      <c r="U2685" s="208" t="str">
        <f>IFERROR(VLOOKUP(T2685,'Tablas de calculos'!$AV$16:$AY$24,4),"")</f>
        <v>Fuerte</v>
      </c>
      <c r="V2685" s="207" t="s">
        <v>576</v>
      </c>
      <c r="W2685" s="123" t="s">
        <v>578</v>
      </c>
      <c r="X2685" s="123" t="str">
        <f t="shared" si="171"/>
        <v>FuerteNo disminuyeDirectamente</v>
      </c>
      <c r="Y2685" s="208">
        <f>IFERROR(VLOOKUP(X2685,'Tablas de calculos'!$AZ$4:$BE$11,5,FALSE),"")</f>
        <v>0</v>
      </c>
      <c r="Z2685" s="208">
        <f>IFERROR(VLOOKUP(X2685,'Tablas de calculos'!$AZ$4:$BE$11,6,FALSE),"")</f>
        <v>2</v>
      </c>
    </row>
    <row r="2686" spans="1:26" ht="45" x14ac:dyDescent="0.25">
      <c r="A2686" s="224" t="s">
        <v>1380</v>
      </c>
      <c r="B2686" s="137">
        <v>133</v>
      </c>
      <c r="C2686" s="429" t="str">
        <f>+VLOOKUP(Tabla9[[#This Row],[Cod. Riesgo]],Tabla_Riesgos[[Número]:[Tipo de Riesgo]],6,FALSE)</f>
        <v xml:space="preserve">Continuidad del negocio </v>
      </c>
      <c r="D2686" s="418" t="s">
        <v>102</v>
      </c>
      <c r="E2686" s="419" t="s">
        <v>772</v>
      </c>
      <c r="F2686" s="121"/>
      <c r="G2686" s="293"/>
      <c r="H2686" s="472"/>
      <c r="I2686" s="207"/>
      <c r="J2686" s="207"/>
      <c r="K2686" s="207"/>
      <c r="L2686" s="207"/>
      <c r="M2686" s="207"/>
      <c r="N2686" s="207"/>
      <c r="O2686" s="123"/>
      <c r="P2686" s="123">
        <f t="shared" si="168"/>
        <v>0</v>
      </c>
      <c r="Q2686" s="208" t="str">
        <f t="shared" si="169"/>
        <v>Debil</v>
      </c>
      <c r="R2686" s="224" t="s">
        <v>516</v>
      </c>
      <c r="S2686" s="224" t="str">
        <f t="shared" si="170"/>
        <v>DebilFuerte</v>
      </c>
      <c r="T2686" s="224">
        <f>IFERROR(VLOOKUP(S2686,'Tablas de calculos'!$AU$16:$AV$24,2,FALSE),"")</f>
        <v>7</v>
      </c>
      <c r="U2686" s="208" t="str">
        <f>IFERROR(VLOOKUP(T2686,'Tablas de calculos'!$AV$16:$AY$24,4),"")</f>
        <v>Débil</v>
      </c>
      <c r="V2686" s="207" t="s">
        <v>576</v>
      </c>
      <c r="W2686" s="123" t="s">
        <v>578</v>
      </c>
      <c r="X2686" s="123" t="str">
        <f t="shared" si="171"/>
        <v>DébilNo disminuyeDirectamente</v>
      </c>
      <c r="Y2686" s="208" t="str">
        <f>IFERROR(VLOOKUP(X2686,'Tablas de calculos'!$AZ$4:$BE$11,5,FALSE),"")</f>
        <v/>
      </c>
      <c r="Z2686" s="208" t="str">
        <f>IFERROR(VLOOKUP(X2686,'Tablas de calculos'!$AZ$4:$BE$11,6,FALSE),"")</f>
        <v/>
      </c>
    </row>
    <row r="2687" spans="1:26" ht="30" x14ac:dyDescent="0.25">
      <c r="A2687" s="224" t="s">
        <v>1380</v>
      </c>
      <c r="B2687" s="196">
        <v>134</v>
      </c>
      <c r="C2687" s="429" t="str">
        <f>+VLOOKUP(Tabla9[[#This Row],[Cod. Riesgo]],Tabla_Riesgos[[Número]:[Tipo de Riesgo]],6,FALSE)</f>
        <v xml:space="preserve">Continuidad del negocio </v>
      </c>
      <c r="D2687" s="416" t="s">
        <v>38</v>
      </c>
      <c r="E2687" s="417" t="s">
        <v>726</v>
      </c>
      <c r="F2687" s="121"/>
      <c r="G2687" s="293" t="s">
        <v>781</v>
      </c>
      <c r="H2687" s="472" t="s">
        <v>544</v>
      </c>
      <c r="I2687" s="207" t="s">
        <v>486</v>
      </c>
      <c r="J2687" s="207" t="s">
        <v>490</v>
      </c>
      <c r="K2687" s="207" t="s">
        <v>494</v>
      </c>
      <c r="L2687" s="207" t="s">
        <v>498</v>
      </c>
      <c r="M2687" s="207" t="s">
        <v>503</v>
      </c>
      <c r="N2687" s="207" t="s">
        <v>508</v>
      </c>
      <c r="O2687" s="123" t="s">
        <v>512</v>
      </c>
      <c r="P2687" s="123">
        <f t="shared" si="168"/>
        <v>100</v>
      </c>
      <c r="Q2687" s="208" t="str">
        <f t="shared" si="169"/>
        <v>Fuerte</v>
      </c>
      <c r="R2687" s="224" t="s">
        <v>516</v>
      </c>
      <c r="S2687" s="224" t="str">
        <f t="shared" si="170"/>
        <v>FuerteFuerte</v>
      </c>
      <c r="T2687" s="224">
        <f>IFERROR(VLOOKUP(S2687,'Tablas de calculos'!$AU$16:$AV$24,2,FALSE),"")</f>
        <v>1</v>
      </c>
      <c r="U2687" s="208" t="str">
        <f>IFERROR(VLOOKUP(T2687,'Tablas de calculos'!$AV$16:$AY$24,4),"")</f>
        <v>Fuerte</v>
      </c>
      <c r="V2687" s="207" t="s">
        <v>576</v>
      </c>
      <c r="W2687" s="123" t="s">
        <v>578</v>
      </c>
      <c r="X2687" s="123" t="str">
        <f t="shared" si="171"/>
        <v>FuerteNo disminuyeDirectamente</v>
      </c>
      <c r="Y2687" s="208">
        <f>IFERROR(VLOOKUP(X2687,'Tablas de calculos'!$AZ$4:$BE$11,5,FALSE),"")</f>
        <v>0</v>
      </c>
      <c r="Z2687" s="208">
        <f>IFERROR(VLOOKUP(X2687,'Tablas de calculos'!$AZ$4:$BE$11,6,FALSE),"")</f>
        <v>2</v>
      </c>
    </row>
    <row r="2688" spans="1:26" ht="30" x14ac:dyDescent="0.25">
      <c r="A2688" s="224" t="s">
        <v>1380</v>
      </c>
      <c r="B2688" s="204">
        <v>135</v>
      </c>
      <c r="C2688" s="429" t="str">
        <f>+VLOOKUP(Tabla9[[#This Row],[Cod. Riesgo]],Tabla_Riesgos[[Número]:[Tipo de Riesgo]],6,FALSE)</f>
        <v xml:space="preserve">Continuidad del negocio </v>
      </c>
      <c r="D2688" s="418" t="s">
        <v>43</v>
      </c>
      <c r="E2688" s="419" t="s">
        <v>730</v>
      </c>
      <c r="F2688" s="121"/>
      <c r="G2688" s="293" t="s">
        <v>782</v>
      </c>
      <c r="H2688" s="472" t="s">
        <v>544</v>
      </c>
      <c r="I2688" s="207" t="s">
        <v>486</v>
      </c>
      <c r="J2688" s="207" t="s">
        <v>490</v>
      </c>
      <c r="K2688" s="207" t="s">
        <v>494</v>
      </c>
      <c r="L2688" s="207" t="s">
        <v>498</v>
      </c>
      <c r="M2688" s="207" t="s">
        <v>503</v>
      </c>
      <c r="N2688" s="207" t="s">
        <v>508</v>
      </c>
      <c r="O2688" s="123" t="s">
        <v>512</v>
      </c>
      <c r="P2688" s="123">
        <f t="shared" si="168"/>
        <v>100</v>
      </c>
      <c r="Q2688" s="208" t="str">
        <f t="shared" si="169"/>
        <v>Fuerte</v>
      </c>
      <c r="R2688" s="224" t="s">
        <v>516</v>
      </c>
      <c r="S2688" s="224" t="str">
        <f t="shared" si="170"/>
        <v>FuerteFuerte</v>
      </c>
      <c r="T2688" s="224">
        <f>IFERROR(VLOOKUP(S2688,'Tablas de calculos'!$AU$16:$AV$24,2,FALSE),"")</f>
        <v>1</v>
      </c>
      <c r="U2688" s="208" t="str">
        <f>IFERROR(VLOOKUP(T2688,'Tablas de calculos'!$AV$16:$AY$24,4),"")</f>
        <v>Fuerte</v>
      </c>
      <c r="V2688" s="207" t="s">
        <v>576</v>
      </c>
      <c r="W2688" s="123" t="s">
        <v>578</v>
      </c>
      <c r="X2688" s="123" t="str">
        <f t="shared" si="171"/>
        <v>FuerteNo disminuyeDirectamente</v>
      </c>
      <c r="Y2688" s="208">
        <f>IFERROR(VLOOKUP(X2688,'Tablas de calculos'!$AZ$4:$BE$11,5,FALSE),"")</f>
        <v>0</v>
      </c>
      <c r="Z2688" s="208">
        <f>IFERROR(VLOOKUP(X2688,'Tablas de calculos'!$AZ$4:$BE$11,6,FALSE),"")</f>
        <v>2</v>
      </c>
    </row>
    <row r="2689" spans="1:26" ht="30" x14ac:dyDescent="0.25">
      <c r="A2689" s="224" t="s">
        <v>1380</v>
      </c>
      <c r="B2689" s="196">
        <v>135</v>
      </c>
      <c r="C2689" s="429" t="str">
        <f>+VLOOKUP(Tabla9[[#This Row],[Cod. Riesgo]],Tabla_Riesgos[[Número]:[Tipo de Riesgo]],6,FALSE)</f>
        <v xml:space="preserve">Continuidad del negocio </v>
      </c>
      <c r="D2689" s="416" t="s">
        <v>43</v>
      </c>
      <c r="E2689" s="417" t="s">
        <v>730</v>
      </c>
      <c r="F2689" s="121"/>
      <c r="G2689" s="293" t="s">
        <v>783</v>
      </c>
      <c r="H2689" s="472" t="s">
        <v>544</v>
      </c>
      <c r="I2689" s="207" t="s">
        <v>486</v>
      </c>
      <c r="J2689" s="207" t="s">
        <v>490</v>
      </c>
      <c r="K2689" s="207" t="s">
        <v>494</v>
      </c>
      <c r="L2689" s="207" t="s">
        <v>498</v>
      </c>
      <c r="M2689" s="207" t="s">
        <v>503</v>
      </c>
      <c r="N2689" s="207" t="s">
        <v>508</v>
      </c>
      <c r="O2689" s="123" t="s">
        <v>512</v>
      </c>
      <c r="P2689" s="123">
        <f t="shared" si="168"/>
        <v>100</v>
      </c>
      <c r="Q2689" s="208" t="str">
        <f t="shared" si="169"/>
        <v>Fuerte</v>
      </c>
      <c r="R2689" s="224" t="s">
        <v>516</v>
      </c>
      <c r="S2689" s="224" t="str">
        <f t="shared" si="170"/>
        <v>FuerteFuerte</v>
      </c>
      <c r="T2689" s="224">
        <f>IFERROR(VLOOKUP(S2689,'Tablas de calculos'!$AU$16:$AV$24,2,FALSE),"")</f>
        <v>1</v>
      </c>
      <c r="U2689" s="208" t="str">
        <f>IFERROR(VLOOKUP(T2689,'Tablas de calculos'!$AV$16:$AY$24,4),"")</f>
        <v>Fuerte</v>
      </c>
      <c r="V2689" s="207" t="s">
        <v>576</v>
      </c>
      <c r="W2689" s="123" t="s">
        <v>578</v>
      </c>
      <c r="X2689" s="123" t="str">
        <f t="shared" si="171"/>
        <v>FuerteNo disminuyeDirectamente</v>
      </c>
      <c r="Y2689" s="208">
        <f>IFERROR(VLOOKUP(X2689,'Tablas de calculos'!$AZ$4:$BE$11,5,FALSE),"")</f>
        <v>0</v>
      </c>
      <c r="Z2689" s="208">
        <f>IFERROR(VLOOKUP(X2689,'Tablas de calculos'!$AZ$4:$BE$11,6,FALSE),"")</f>
        <v>2</v>
      </c>
    </row>
    <row r="2690" spans="1:26" ht="30" x14ac:dyDescent="0.25">
      <c r="A2690" s="224" t="s">
        <v>1380</v>
      </c>
      <c r="B2690" s="196">
        <v>136</v>
      </c>
      <c r="C2690" s="429" t="str">
        <f>+VLOOKUP(Tabla9[[#This Row],[Cod. Riesgo]],Tabla_Riesgos[[Número]:[Tipo de Riesgo]],6,FALSE)</f>
        <v xml:space="preserve">Continuidad del negocio </v>
      </c>
      <c r="D2690" s="418" t="s">
        <v>66</v>
      </c>
      <c r="E2690" s="419" t="s">
        <v>774</v>
      </c>
      <c r="F2690" s="121"/>
      <c r="G2690" s="293" t="s">
        <v>784</v>
      </c>
      <c r="H2690" s="472" t="s">
        <v>544</v>
      </c>
      <c r="I2690" s="207" t="s">
        <v>486</v>
      </c>
      <c r="J2690" s="207" t="s">
        <v>490</v>
      </c>
      <c r="K2690" s="207" t="s">
        <v>494</v>
      </c>
      <c r="L2690" s="207" t="s">
        <v>498</v>
      </c>
      <c r="M2690" s="207" t="s">
        <v>503</v>
      </c>
      <c r="N2690" s="207" t="s">
        <v>508</v>
      </c>
      <c r="O2690" s="123" t="s">
        <v>512</v>
      </c>
      <c r="P2690" s="123">
        <f t="shared" si="168"/>
        <v>100</v>
      </c>
      <c r="Q2690" s="208" t="str">
        <f t="shared" si="169"/>
        <v>Fuerte</v>
      </c>
      <c r="R2690" s="224" t="s">
        <v>516</v>
      </c>
      <c r="S2690" s="224" t="str">
        <f t="shared" si="170"/>
        <v>FuerteFuerte</v>
      </c>
      <c r="T2690" s="224">
        <f>IFERROR(VLOOKUP(S2690,'Tablas de calculos'!$AU$16:$AV$24,2,FALSE),"")</f>
        <v>1</v>
      </c>
      <c r="U2690" s="208" t="str">
        <f>IFERROR(VLOOKUP(T2690,'Tablas de calculos'!$AV$16:$AY$24,4),"")</f>
        <v>Fuerte</v>
      </c>
      <c r="V2690" s="207" t="s">
        <v>576</v>
      </c>
      <c r="W2690" s="123" t="s">
        <v>578</v>
      </c>
      <c r="X2690" s="123" t="str">
        <f t="shared" si="171"/>
        <v>FuerteNo disminuyeDirectamente</v>
      </c>
      <c r="Y2690" s="208">
        <f>IFERROR(VLOOKUP(X2690,'Tablas de calculos'!$AZ$4:$BE$11,5,FALSE),"")</f>
        <v>0</v>
      </c>
      <c r="Z2690" s="208">
        <f>IFERROR(VLOOKUP(X2690,'Tablas de calculos'!$AZ$4:$BE$11,6,FALSE),"")</f>
        <v>2</v>
      </c>
    </row>
    <row r="2691" spans="1:26" ht="30" x14ac:dyDescent="0.25">
      <c r="A2691" s="224" t="s">
        <v>1380</v>
      </c>
      <c r="B2691" s="204">
        <v>136</v>
      </c>
      <c r="C2691" s="429" t="str">
        <f>+VLOOKUP(Tabla9[[#This Row],[Cod. Riesgo]],Tabla_Riesgos[[Número]:[Tipo de Riesgo]],6,FALSE)</f>
        <v xml:space="preserve">Continuidad del negocio </v>
      </c>
      <c r="D2691" s="416" t="s">
        <v>66</v>
      </c>
      <c r="E2691" s="417" t="s">
        <v>774</v>
      </c>
      <c r="F2691" s="121"/>
      <c r="G2691" s="293" t="s">
        <v>785</v>
      </c>
      <c r="H2691" s="472" t="s">
        <v>544</v>
      </c>
      <c r="I2691" s="207" t="s">
        <v>486</v>
      </c>
      <c r="J2691" s="207" t="s">
        <v>490</v>
      </c>
      <c r="K2691" s="207" t="s">
        <v>494</v>
      </c>
      <c r="L2691" s="207" t="s">
        <v>498</v>
      </c>
      <c r="M2691" s="207" t="s">
        <v>503</v>
      </c>
      <c r="N2691" s="207" t="s">
        <v>508</v>
      </c>
      <c r="O2691" s="123" t="s">
        <v>512</v>
      </c>
      <c r="P2691" s="123">
        <f t="shared" si="168"/>
        <v>100</v>
      </c>
      <c r="Q2691" s="208" t="str">
        <f t="shared" si="169"/>
        <v>Fuerte</v>
      </c>
      <c r="R2691" s="224" t="s">
        <v>516</v>
      </c>
      <c r="S2691" s="224" t="str">
        <f t="shared" si="170"/>
        <v>FuerteFuerte</v>
      </c>
      <c r="T2691" s="224">
        <f>IFERROR(VLOOKUP(S2691,'Tablas de calculos'!$AU$16:$AV$24,2,FALSE),"")</f>
        <v>1</v>
      </c>
      <c r="U2691" s="208" t="str">
        <f>IFERROR(VLOOKUP(T2691,'Tablas de calculos'!$AV$16:$AY$24,4),"")</f>
        <v>Fuerte</v>
      </c>
      <c r="V2691" s="207" t="s">
        <v>576</v>
      </c>
      <c r="W2691" s="123" t="s">
        <v>578</v>
      </c>
      <c r="X2691" s="123" t="str">
        <f t="shared" si="171"/>
        <v>FuerteNo disminuyeDirectamente</v>
      </c>
      <c r="Y2691" s="208">
        <f>IFERROR(VLOOKUP(X2691,'Tablas de calculos'!$AZ$4:$BE$11,5,FALSE),"")</f>
        <v>0</v>
      </c>
      <c r="Z2691" s="208">
        <f>IFERROR(VLOOKUP(X2691,'Tablas de calculos'!$AZ$4:$BE$11,6,FALSE),"")</f>
        <v>2</v>
      </c>
    </row>
    <row r="2692" spans="1:26" ht="30" x14ac:dyDescent="0.25">
      <c r="A2692" s="224" t="s">
        <v>1380</v>
      </c>
      <c r="B2692" s="204">
        <v>136</v>
      </c>
      <c r="C2692" s="429" t="str">
        <f>+VLOOKUP(Tabla9[[#This Row],[Cod. Riesgo]],Tabla_Riesgos[[Número]:[Tipo de Riesgo]],6,FALSE)</f>
        <v xml:space="preserve">Continuidad del negocio </v>
      </c>
      <c r="D2692" s="418" t="s">
        <v>66</v>
      </c>
      <c r="E2692" s="419" t="s">
        <v>774</v>
      </c>
      <c r="F2692" s="121"/>
      <c r="G2692" s="293" t="s">
        <v>786</v>
      </c>
      <c r="H2692" s="472" t="s">
        <v>544</v>
      </c>
      <c r="I2692" s="207" t="s">
        <v>486</v>
      </c>
      <c r="J2692" s="207" t="s">
        <v>490</v>
      </c>
      <c r="K2692" s="207" t="s">
        <v>494</v>
      </c>
      <c r="L2692" s="207" t="s">
        <v>498</v>
      </c>
      <c r="M2692" s="207" t="s">
        <v>503</v>
      </c>
      <c r="N2692" s="207" t="s">
        <v>508</v>
      </c>
      <c r="O2692" s="123" t="s">
        <v>512</v>
      </c>
      <c r="P2692" s="123">
        <f t="shared" si="168"/>
        <v>100</v>
      </c>
      <c r="Q2692" s="208" t="str">
        <f t="shared" si="169"/>
        <v>Fuerte</v>
      </c>
      <c r="R2692" s="224" t="s">
        <v>516</v>
      </c>
      <c r="S2692" s="224" t="str">
        <f t="shared" si="170"/>
        <v>FuerteFuerte</v>
      </c>
      <c r="T2692" s="224">
        <f>IFERROR(VLOOKUP(S2692,'Tablas de calculos'!$AU$16:$AV$24,2,FALSE),"")</f>
        <v>1</v>
      </c>
      <c r="U2692" s="208" t="str">
        <f>IFERROR(VLOOKUP(T2692,'Tablas de calculos'!$AV$16:$AY$24,4),"")</f>
        <v>Fuerte</v>
      </c>
      <c r="V2692" s="207" t="s">
        <v>576</v>
      </c>
      <c r="W2692" s="123" t="s">
        <v>578</v>
      </c>
      <c r="X2692" s="123" t="str">
        <f t="shared" si="171"/>
        <v>FuerteNo disminuyeDirectamente</v>
      </c>
      <c r="Y2692" s="208">
        <f>IFERROR(VLOOKUP(X2692,'Tablas de calculos'!$AZ$4:$BE$11,5,FALSE),"")</f>
        <v>0</v>
      </c>
      <c r="Z2692" s="208">
        <f>IFERROR(VLOOKUP(X2692,'Tablas de calculos'!$AZ$4:$BE$11,6,FALSE),"")</f>
        <v>2</v>
      </c>
    </row>
    <row r="2693" spans="1:26" ht="60" x14ac:dyDescent="0.25">
      <c r="A2693" s="224" t="s">
        <v>1380</v>
      </c>
      <c r="B2693" s="204">
        <v>106</v>
      </c>
      <c r="C2693" s="429" t="str">
        <f>+VLOOKUP(Tabla9[[#This Row],[Cod. Riesgo]],Tabla_Riesgos[[Número]:[Tipo de Riesgo]],6,FALSE)</f>
        <v>Operativo</v>
      </c>
      <c r="D2693" s="416" t="s">
        <v>33</v>
      </c>
      <c r="E2693" s="417" t="s">
        <v>695</v>
      </c>
      <c r="F2693" s="121"/>
      <c r="G2693" s="293" t="s">
        <v>1393</v>
      </c>
      <c r="H2693" s="472" t="s">
        <v>544</v>
      </c>
      <c r="I2693" s="207" t="s">
        <v>486</v>
      </c>
      <c r="J2693" s="207" t="s">
        <v>490</v>
      </c>
      <c r="K2693" s="207" t="s">
        <v>494</v>
      </c>
      <c r="L2693" s="207" t="s">
        <v>498</v>
      </c>
      <c r="M2693" s="207" t="s">
        <v>503</v>
      </c>
      <c r="N2693" s="207" t="s">
        <v>508</v>
      </c>
      <c r="O2693" s="123" t="s">
        <v>512</v>
      </c>
      <c r="P2693" s="123">
        <f t="shared" ref="P2693:P2764" si="172">IFERROR(IF(I2693="Asignado",15,0)+IF(J2693="Adecuado",15,0)+IF(K2693="Oportuna",15,0)+IF(L2693="Prevenir",15,0)+IF(L2693="Detectar",10,0)+IF(M2693="Confiable",15,0)+IF(N2693="Se investigan y resuelven oportunamente",15,0)+IF(O2693="Completa",10,0)+IF(O2693="Incompleta",5,0),"")</f>
        <v>100</v>
      </c>
      <c r="Q2693" s="208" t="str">
        <f t="shared" ref="Q2693:Q2764" si="173">IF(P2693&lt;86,"Debil",IF(P2693&lt;96,"Moderado","Fuerte"))</f>
        <v>Fuerte</v>
      </c>
      <c r="R2693" s="224" t="s">
        <v>516</v>
      </c>
      <c r="S2693" s="224" t="str">
        <f t="shared" ref="S2693:S2764" si="174">_xlfn.CONCAT(Q2693,R2693)</f>
        <v>FuerteFuerte</v>
      </c>
      <c r="T2693" s="224">
        <f>IFERROR(VLOOKUP(S2693,'Tablas de calculos'!$AU$16:$AV$24,2,FALSE),"")</f>
        <v>1</v>
      </c>
      <c r="U2693" s="208" t="str">
        <f>IFERROR(VLOOKUP(T2693,'Tablas de calculos'!$AV$16:$AY$24,4),"")</f>
        <v>Fuerte</v>
      </c>
      <c r="V2693" s="207" t="s">
        <v>578</v>
      </c>
      <c r="W2693" s="123" t="s">
        <v>578</v>
      </c>
      <c r="X2693" s="123" t="str">
        <f t="shared" ref="X2693:X2764" si="175">CONCATENATE(U2693,V2693,W2693)</f>
        <v>FuerteDirectamenteDirectamente</v>
      </c>
      <c r="Y2693" s="208">
        <f>IFERROR(VLOOKUP(X2693,'Tablas de calculos'!$AZ$4:$BE$11,5,FALSE),"")</f>
        <v>2</v>
      </c>
      <c r="Z2693" s="208">
        <f>IFERROR(VLOOKUP(X2693,'Tablas de calculos'!$AZ$4:$BE$11,6,FALSE),"")</f>
        <v>2</v>
      </c>
    </row>
    <row r="2694" spans="1:26" ht="45" x14ac:dyDescent="0.25">
      <c r="A2694" s="224" t="s">
        <v>1380</v>
      </c>
      <c r="B2694" s="204">
        <v>107</v>
      </c>
      <c r="C2694" s="429" t="str">
        <f>+VLOOKUP(Tabla9[[#This Row],[Cod. Riesgo]],Tabla_Riesgos[[Número]:[Tipo de Riesgo]],6,FALSE)</f>
        <v>Operativo</v>
      </c>
      <c r="D2694" s="418" t="s">
        <v>33</v>
      </c>
      <c r="E2694" s="419" t="s">
        <v>696</v>
      </c>
      <c r="F2694" s="121"/>
      <c r="G2694" s="293" t="s">
        <v>1393</v>
      </c>
      <c r="H2694" s="472" t="s">
        <v>544</v>
      </c>
      <c r="I2694" s="207" t="s">
        <v>486</v>
      </c>
      <c r="J2694" s="207" t="s">
        <v>490</v>
      </c>
      <c r="K2694" s="207" t="s">
        <v>494</v>
      </c>
      <c r="L2694" s="207" t="s">
        <v>498</v>
      </c>
      <c r="M2694" s="207" t="s">
        <v>503</v>
      </c>
      <c r="N2694" s="207" t="s">
        <v>508</v>
      </c>
      <c r="O2694" s="123" t="s">
        <v>512</v>
      </c>
      <c r="P2694" s="123">
        <f t="shared" si="172"/>
        <v>100</v>
      </c>
      <c r="Q2694" s="208" t="str">
        <f t="shared" si="173"/>
        <v>Fuerte</v>
      </c>
      <c r="R2694" s="224" t="s">
        <v>516</v>
      </c>
      <c r="S2694" s="224" t="str">
        <f t="shared" si="174"/>
        <v>FuerteFuerte</v>
      </c>
      <c r="T2694" s="224">
        <f>IFERROR(VLOOKUP(S2694,'Tablas de calculos'!$AU$16:$AV$24,2,FALSE),"")</f>
        <v>1</v>
      </c>
      <c r="U2694" s="208" t="str">
        <f>IFERROR(VLOOKUP(T2694,'Tablas de calculos'!$AV$16:$AY$24,4),"")</f>
        <v>Fuerte</v>
      </c>
      <c r="V2694" s="207" t="s">
        <v>578</v>
      </c>
      <c r="W2694" s="123" t="s">
        <v>578</v>
      </c>
      <c r="X2694" s="123" t="str">
        <f t="shared" si="175"/>
        <v>FuerteDirectamenteDirectamente</v>
      </c>
      <c r="Y2694" s="208">
        <f>IFERROR(VLOOKUP(X2694,'Tablas de calculos'!$AZ$4:$BE$11,5,FALSE),"")</f>
        <v>2</v>
      </c>
      <c r="Z2694" s="208">
        <f>IFERROR(VLOOKUP(X2694,'Tablas de calculos'!$AZ$4:$BE$11,6,FALSE),"")</f>
        <v>2</v>
      </c>
    </row>
    <row r="2695" spans="1:26" ht="45" x14ac:dyDescent="0.25">
      <c r="A2695" s="224" t="s">
        <v>1380</v>
      </c>
      <c r="B2695" s="196">
        <v>108</v>
      </c>
      <c r="C2695" s="429" t="str">
        <f>+VLOOKUP(Tabla9[[#This Row],[Cod. Riesgo]],Tabla_Riesgos[[Número]:[Tipo de Riesgo]],6,FALSE)</f>
        <v>Operativo</v>
      </c>
      <c r="D2695" s="416" t="s">
        <v>35</v>
      </c>
      <c r="E2695" s="417" t="s">
        <v>697</v>
      </c>
      <c r="F2695" s="121"/>
      <c r="G2695" s="293" t="s">
        <v>1393</v>
      </c>
      <c r="H2695" s="472" t="s">
        <v>544</v>
      </c>
      <c r="I2695" s="207" t="s">
        <v>486</v>
      </c>
      <c r="J2695" s="207" t="s">
        <v>490</v>
      </c>
      <c r="K2695" s="207" t="s">
        <v>494</v>
      </c>
      <c r="L2695" s="207" t="s">
        <v>498</v>
      </c>
      <c r="M2695" s="207" t="s">
        <v>503</v>
      </c>
      <c r="N2695" s="207" t="s">
        <v>508</v>
      </c>
      <c r="O2695" s="123" t="s">
        <v>512</v>
      </c>
      <c r="P2695" s="123">
        <f t="shared" si="172"/>
        <v>100</v>
      </c>
      <c r="Q2695" s="208" t="str">
        <f t="shared" si="173"/>
        <v>Fuerte</v>
      </c>
      <c r="R2695" s="224" t="s">
        <v>516</v>
      </c>
      <c r="S2695" s="224" t="str">
        <f t="shared" si="174"/>
        <v>FuerteFuerte</v>
      </c>
      <c r="T2695" s="224">
        <f>IFERROR(VLOOKUP(S2695,'Tablas de calculos'!$AU$16:$AV$24,2,FALSE),"")</f>
        <v>1</v>
      </c>
      <c r="U2695" s="208" t="str">
        <f>IFERROR(VLOOKUP(T2695,'Tablas de calculos'!$AV$16:$AY$24,4),"")</f>
        <v>Fuerte</v>
      </c>
      <c r="V2695" s="207" t="s">
        <v>578</v>
      </c>
      <c r="W2695" s="123" t="s">
        <v>578</v>
      </c>
      <c r="X2695" s="123" t="str">
        <f t="shared" si="175"/>
        <v>FuerteDirectamenteDirectamente</v>
      </c>
      <c r="Y2695" s="208">
        <f>IFERROR(VLOOKUP(X2695,'Tablas de calculos'!$AZ$4:$BE$11,5,FALSE),"")</f>
        <v>2</v>
      </c>
      <c r="Z2695" s="208">
        <f>IFERROR(VLOOKUP(X2695,'Tablas de calculos'!$AZ$4:$BE$11,6,FALSE),"")</f>
        <v>2</v>
      </c>
    </row>
    <row r="2696" spans="1:26" ht="30" x14ac:dyDescent="0.25">
      <c r="A2696" s="224" t="s">
        <v>1380</v>
      </c>
      <c r="B2696" s="204">
        <v>114</v>
      </c>
      <c r="C2696" s="429" t="str">
        <f>+VLOOKUP(Tabla9[[#This Row],[Cod. Riesgo]],Tabla_Riesgos[[Número]:[Tipo de Riesgo]],6,FALSE)</f>
        <v>Operativo</v>
      </c>
      <c r="D2696" s="418" t="s">
        <v>38</v>
      </c>
      <c r="E2696" s="419" t="s">
        <v>703</v>
      </c>
      <c r="F2696" s="121"/>
      <c r="G2696" s="293" t="s">
        <v>1393</v>
      </c>
      <c r="H2696" s="472" t="s">
        <v>544</v>
      </c>
      <c r="I2696" s="207" t="s">
        <v>486</v>
      </c>
      <c r="J2696" s="207" t="s">
        <v>490</v>
      </c>
      <c r="K2696" s="207" t="s">
        <v>494</v>
      </c>
      <c r="L2696" s="207" t="s">
        <v>498</v>
      </c>
      <c r="M2696" s="207" t="s">
        <v>503</v>
      </c>
      <c r="N2696" s="207" t="s">
        <v>508</v>
      </c>
      <c r="O2696" s="123" t="s">
        <v>512</v>
      </c>
      <c r="P2696" s="123">
        <f t="shared" si="172"/>
        <v>100</v>
      </c>
      <c r="Q2696" s="208" t="str">
        <f t="shared" si="173"/>
        <v>Fuerte</v>
      </c>
      <c r="R2696" s="224" t="s">
        <v>516</v>
      </c>
      <c r="S2696" s="224" t="str">
        <f t="shared" si="174"/>
        <v>FuerteFuerte</v>
      </c>
      <c r="T2696" s="224">
        <f>IFERROR(VLOOKUP(S2696,'Tablas de calculos'!$AU$16:$AV$24,2,FALSE),"")</f>
        <v>1</v>
      </c>
      <c r="U2696" s="208" t="str">
        <f>IFERROR(VLOOKUP(T2696,'Tablas de calculos'!$AV$16:$AY$24,4),"")</f>
        <v>Fuerte</v>
      </c>
      <c r="V2696" s="207" t="s">
        <v>578</v>
      </c>
      <c r="W2696" s="123" t="s">
        <v>578</v>
      </c>
      <c r="X2696" s="123" t="str">
        <f t="shared" si="175"/>
        <v>FuerteDirectamenteDirectamente</v>
      </c>
      <c r="Y2696" s="208">
        <f>IFERROR(VLOOKUP(X2696,'Tablas de calculos'!$AZ$4:$BE$11,5,FALSE),"")</f>
        <v>2</v>
      </c>
      <c r="Z2696" s="208">
        <f>IFERROR(VLOOKUP(X2696,'Tablas de calculos'!$AZ$4:$BE$11,6,FALSE),"")</f>
        <v>2</v>
      </c>
    </row>
    <row r="2697" spans="1:26" ht="30" x14ac:dyDescent="0.25">
      <c r="A2697" s="224" t="s">
        <v>1380</v>
      </c>
      <c r="B2697" s="137">
        <v>116</v>
      </c>
      <c r="C2697" s="429" t="str">
        <f>+VLOOKUP(Tabla9[[#This Row],[Cod. Riesgo]],Tabla_Riesgos[[Número]:[Tipo de Riesgo]],6,FALSE)</f>
        <v>Operativo</v>
      </c>
      <c r="D2697" s="290" t="s">
        <v>38</v>
      </c>
      <c r="E2697" s="291" t="s">
        <v>703</v>
      </c>
      <c r="F2697" s="292"/>
      <c r="G2697" s="293" t="s">
        <v>1393</v>
      </c>
      <c r="H2697" s="472" t="s">
        <v>544</v>
      </c>
      <c r="I2697" s="207" t="s">
        <v>486</v>
      </c>
      <c r="J2697" s="207" t="s">
        <v>490</v>
      </c>
      <c r="K2697" s="207" t="s">
        <v>494</v>
      </c>
      <c r="L2697" s="207" t="s">
        <v>498</v>
      </c>
      <c r="M2697" s="207" t="s">
        <v>503</v>
      </c>
      <c r="N2697" s="207" t="s">
        <v>508</v>
      </c>
      <c r="O2697" s="123" t="s">
        <v>512</v>
      </c>
      <c r="P2697" s="123">
        <f t="shared" si="172"/>
        <v>100</v>
      </c>
      <c r="Q2697" s="208" t="str">
        <f t="shared" si="173"/>
        <v>Fuerte</v>
      </c>
      <c r="R2697" s="224" t="s">
        <v>516</v>
      </c>
      <c r="S2697" s="224" t="str">
        <f t="shared" si="174"/>
        <v>FuerteFuerte</v>
      </c>
      <c r="T2697" s="224">
        <f>IFERROR(VLOOKUP(S2697,'Tablas de calculos'!$AU$16:$AV$24,2,FALSE),"")</f>
        <v>1</v>
      </c>
      <c r="U2697" s="208" t="str">
        <f>IFERROR(VLOOKUP(T2697,'Tablas de calculos'!$AV$16:$AY$24,4),"")</f>
        <v>Fuerte</v>
      </c>
      <c r="V2697" s="207" t="s">
        <v>578</v>
      </c>
      <c r="W2697" s="123" t="s">
        <v>578</v>
      </c>
      <c r="X2697" s="123" t="str">
        <f t="shared" si="175"/>
        <v>FuerteDirectamenteDirectamente</v>
      </c>
      <c r="Y2697" s="208">
        <f>IFERROR(VLOOKUP(X2697,'Tablas de calculos'!$AZ$4:$BE$11,5,FALSE),"")</f>
        <v>2</v>
      </c>
      <c r="Z2697" s="208">
        <f>IFERROR(VLOOKUP(X2697,'Tablas de calculos'!$AZ$4:$BE$11,6,FALSE),"")</f>
        <v>2</v>
      </c>
    </row>
    <row r="2698" spans="1:26" ht="60" x14ac:dyDescent="0.25">
      <c r="A2698" s="224" t="s">
        <v>1380</v>
      </c>
      <c r="B2698" s="137">
        <v>131</v>
      </c>
      <c r="C2698" s="429" t="str">
        <f>+VLOOKUP(Tabla9[[#This Row],[Cod. Riesgo]],Tabla_Riesgos[[Número]:[Tipo de Riesgo]],6,FALSE)</f>
        <v>Operativo</v>
      </c>
      <c r="D2698" s="290" t="s">
        <v>48</v>
      </c>
      <c r="E2698" s="291" t="s">
        <v>724</v>
      </c>
      <c r="F2698" s="292"/>
      <c r="G2698" s="293" t="s">
        <v>1394</v>
      </c>
      <c r="H2698" s="472" t="s">
        <v>544</v>
      </c>
      <c r="I2698" s="207" t="s">
        <v>486</v>
      </c>
      <c r="J2698" s="207" t="s">
        <v>490</v>
      </c>
      <c r="K2698" s="207" t="s">
        <v>494</v>
      </c>
      <c r="L2698" s="207" t="s">
        <v>498</v>
      </c>
      <c r="M2698" s="207" t="s">
        <v>503</v>
      </c>
      <c r="N2698" s="207" t="s">
        <v>508</v>
      </c>
      <c r="O2698" s="123" t="s">
        <v>512</v>
      </c>
      <c r="P2698" s="123">
        <f t="shared" si="172"/>
        <v>100</v>
      </c>
      <c r="Q2698" s="208" t="str">
        <f t="shared" si="173"/>
        <v>Fuerte</v>
      </c>
      <c r="R2698" s="224" t="s">
        <v>516</v>
      </c>
      <c r="S2698" s="224" t="str">
        <f t="shared" si="174"/>
        <v>FuerteFuerte</v>
      </c>
      <c r="T2698" s="224">
        <f>IFERROR(VLOOKUP(S2698,'Tablas de calculos'!$AU$16:$AV$24,2,FALSE),"")</f>
        <v>1</v>
      </c>
      <c r="U2698" s="208" t="str">
        <f>IFERROR(VLOOKUP(T2698,'Tablas de calculos'!$AV$16:$AY$24,4),"")</f>
        <v>Fuerte</v>
      </c>
      <c r="V2698" s="207"/>
      <c r="W2698" s="123"/>
      <c r="X2698" s="123" t="str">
        <f t="shared" si="175"/>
        <v>Fuerte</v>
      </c>
      <c r="Y2698" s="208" t="str">
        <f>IFERROR(VLOOKUP(X2698,'Tablas de calculos'!$AZ$4:$BE$11,5,FALSE),"")</f>
        <v/>
      </c>
      <c r="Z2698" s="208" t="str">
        <f>IFERROR(VLOOKUP(X2698,'Tablas de calculos'!$AZ$4:$BE$11,6,FALSE),"")</f>
        <v/>
      </c>
    </row>
    <row r="2699" spans="1:26" ht="30" x14ac:dyDescent="0.25">
      <c r="A2699" s="224" t="s">
        <v>1380</v>
      </c>
      <c r="B2699" s="137">
        <v>136</v>
      </c>
      <c r="C2699" s="429" t="str">
        <f>+VLOOKUP(Tabla9[[#This Row],[Cod. Riesgo]],Tabla_Riesgos[[Número]:[Tipo de Riesgo]],6,FALSE)</f>
        <v xml:space="preserve">Continuidad del negocio </v>
      </c>
      <c r="D2699" s="290" t="s">
        <v>66</v>
      </c>
      <c r="E2699" s="291" t="s">
        <v>774</v>
      </c>
      <c r="F2699" s="292"/>
      <c r="G2699" s="293" t="s">
        <v>787</v>
      </c>
      <c r="H2699" s="472" t="s">
        <v>544</v>
      </c>
      <c r="I2699" s="207" t="s">
        <v>486</v>
      </c>
      <c r="J2699" s="207" t="s">
        <v>490</v>
      </c>
      <c r="K2699" s="207" t="s">
        <v>494</v>
      </c>
      <c r="L2699" s="207" t="s">
        <v>498</v>
      </c>
      <c r="M2699" s="207" t="s">
        <v>503</v>
      </c>
      <c r="N2699" s="207" t="s">
        <v>508</v>
      </c>
      <c r="O2699" s="123" t="s">
        <v>512</v>
      </c>
      <c r="P2699" s="123">
        <f t="shared" si="172"/>
        <v>100</v>
      </c>
      <c r="Q2699" s="208" t="str">
        <f t="shared" si="173"/>
        <v>Fuerte</v>
      </c>
      <c r="R2699" s="224" t="s">
        <v>516</v>
      </c>
      <c r="S2699" s="224" t="str">
        <f t="shared" si="174"/>
        <v>FuerteFuerte</v>
      </c>
      <c r="T2699" s="224">
        <f>IFERROR(VLOOKUP(S2699,'Tablas de calculos'!$AU$16:$AV$24,2,FALSE),"")</f>
        <v>1</v>
      </c>
      <c r="U2699" s="208" t="str">
        <f>IFERROR(VLOOKUP(T2699,'Tablas de calculos'!$AV$16:$AY$24,4),"")</f>
        <v>Fuerte</v>
      </c>
      <c r="V2699" s="207" t="s">
        <v>576</v>
      </c>
      <c r="W2699" s="123" t="s">
        <v>578</v>
      </c>
      <c r="X2699" s="123" t="str">
        <f t="shared" si="175"/>
        <v>FuerteNo disminuyeDirectamente</v>
      </c>
      <c r="Y2699" s="208">
        <f>IFERROR(VLOOKUP(X2699,'Tablas de calculos'!$AZ$4:$BE$11,5,FALSE),"")</f>
        <v>0</v>
      </c>
      <c r="Z2699" s="208">
        <f>IFERROR(VLOOKUP(X2699,'Tablas de calculos'!$AZ$4:$BE$11,6,FALSE),"")</f>
        <v>2</v>
      </c>
    </row>
    <row r="2700" spans="1:26" ht="30" x14ac:dyDescent="0.25">
      <c r="A2700" s="224" t="s">
        <v>1380</v>
      </c>
      <c r="B2700" s="137">
        <v>137</v>
      </c>
      <c r="C2700" s="429" t="str">
        <f>+VLOOKUP(Tabla9[[#This Row],[Cod. Riesgo]],Tabla_Riesgos[[Número]:[Tipo de Riesgo]],6,FALSE)</f>
        <v xml:space="preserve">Continuidad del negocio </v>
      </c>
      <c r="D2700" s="290" t="s">
        <v>66</v>
      </c>
      <c r="E2700" s="291" t="s">
        <v>736</v>
      </c>
      <c r="F2700" s="292"/>
      <c r="G2700" s="293" t="s">
        <v>788</v>
      </c>
      <c r="H2700" s="472" t="s">
        <v>544</v>
      </c>
      <c r="I2700" s="207" t="s">
        <v>486</v>
      </c>
      <c r="J2700" s="207" t="s">
        <v>490</v>
      </c>
      <c r="K2700" s="207" t="s">
        <v>494</v>
      </c>
      <c r="L2700" s="207" t="s">
        <v>498</v>
      </c>
      <c r="M2700" s="207" t="s">
        <v>503</v>
      </c>
      <c r="N2700" s="207" t="s">
        <v>508</v>
      </c>
      <c r="O2700" s="123" t="s">
        <v>512</v>
      </c>
      <c r="P2700" s="123">
        <f t="shared" si="172"/>
        <v>100</v>
      </c>
      <c r="Q2700" s="208" t="str">
        <f t="shared" si="173"/>
        <v>Fuerte</v>
      </c>
      <c r="R2700" s="224" t="s">
        <v>516</v>
      </c>
      <c r="S2700" s="224" t="str">
        <f t="shared" si="174"/>
        <v>FuerteFuerte</v>
      </c>
      <c r="T2700" s="224">
        <f>IFERROR(VLOOKUP(S2700,'Tablas de calculos'!$AU$16:$AV$24,2,FALSE),"")</f>
        <v>1</v>
      </c>
      <c r="U2700" s="208" t="str">
        <f>IFERROR(VLOOKUP(T2700,'Tablas de calculos'!$AV$16:$AY$24,4),"")</f>
        <v>Fuerte</v>
      </c>
      <c r="V2700" s="207" t="s">
        <v>576</v>
      </c>
      <c r="W2700" s="123" t="s">
        <v>578</v>
      </c>
      <c r="X2700" s="123" t="str">
        <f t="shared" si="175"/>
        <v>FuerteNo disminuyeDirectamente</v>
      </c>
      <c r="Y2700" s="208">
        <f>IFERROR(VLOOKUP(X2700,'Tablas de calculos'!$AZ$4:$BE$11,5,FALSE),"")</f>
        <v>0</v>
      </c>
      <c r="Z2700" s="208">
        <f>IFERROR(VLOOKUP(X2700,'Tablas de calculos'!$AZ$4:$BE$11,6,FALSE),"")</f>
        <v>2</v>
      </c>
    </row>
    <row r="2701" spans="1:26" ht="30" x14ac:dyDescent="0.25">
      <c r="A2701" s="224" t="s">
        <v>1380</v>
      </c>
      <c r="B2701" s="203">
        <v>138</v>
      </c>
      <c r="C2701" s="467" t="str">
        <f>+VLOOKUP(Tabla9[[#This Row],[Cod. Riesgo]],Tabla_Riesgos[[Número]:[Tipo de Riesgo]],6,FALSE)</f>
        <v xml:space="preserve">Continuidad del negocio </v>
      </c>
      <c r="D2701" s="468" t="s">
        <v>66</v>
      </c>
      <c r="E2701" s="469" t="s">
        <v>738</v>
      </c>
      <c r="F2701" s="470"/>
      <c r="G2701" s="471" t="s">
        <v>789</v>
      </c>
      <c r="H2701" s="472" t="s">
        <v>544</v>
      </c>
      <c r="I2701" s="207" t="s">
        <v>486</v>
      </c>
      <c r="J2701" s="207" t="s">
        <v>490</v>
      </c>
      <c r="K2701" s="207" t="s">
        <v>494</v>
      </c>
      <c r="L2701" s="207" t="s">
        <v>498</v>
      </c>
      <c r="M2701" s="207" t="s">
        <v>503</v>
      </c>
      <c r="N2701" s="207" t="s">
        <v>508</v>
      </c>
      <c r="O2701" s="123" t="s">
        <v>512</v>
      </c>
      <c r="P2701" s="123">
        <f t="shared" si="172"/>
        <v>100</v>
      </c>
      <c r="Q2701" s="208" t="str">
        <f t="shared" si="173"/>
        <v>Fuerte</v>
      </c>
      <c r="R2701" s="224" t="s">
        <v>516</v>
      </c>
      <c r="S2701" s="224" t="str">
        <f t="shared" si="174"/>
        <v>FuerteFuerte</v>
      </c>
      <c r="T2701" s="224">
        <f>IFERROR(VLOOKUP(S2701,'Tablas de calculos'!$AU$16:$AV$24,2,FALSE),"")</f>
        <v>1</v>
      </c>
      <c r="U2701" s="208" t="str">
        <f>IFERROR(VLOOKUP(T2701,'Tablas de calculos'!$AV$16:$AY$24,4),"")</f>
        <v>Fuerte</v>
      </c>
      <c r="V2701" s="207" t="s">
        <v>576</v>
      </c>
      <c r="W2701" s="123" t="s">
        <v>578</v>
      </c>
      <c r="X2701" s="123" t="str">
        <f t="shared" si="175"/>
        <v>FuerteNo disminuyeDirectamente</v>
      </c>
      <c r="Y2701" s="208">
        <f>IFERROR(VLOOKUP(X2701,'Tablas de calculos'!$AZ$4:$BE$11,5,FALSE),"")</f>
        <v>0</v>
      </c>
      <c r="Z2701" s="208">
        <f>IFERROR(VLOOKUP(X2701,'Tablas de calculos'!$AZ$4:$BE$11,6,FALSE),"")</f>
        <v>2</v>
      </c>
    </row>
    <row r="2702" spans="1:26" ht="45" x14ac:dyDescent="0.25">
      <c r="A2702" s="232" t="s">
        <v>1395</v>
      </c>
      <c r="B2702" s="137">
        <v>53</v>
      </c>
      <c r="C2702" s="429" t="str">
        <f>+VLOOKUP(Tabla9[[#This Row],[Cod. Riesgo]],Tabla_Riesgos[[Número]:[Tipo de Riesgo]],6,FALSE)</f>
        <v>Seguridad de la Información</v>
      </c>
      <c r="D2702" s="290" t="s">
        <v>57</v>
      </c>
      <c r="E2702" s="291" t="s">
        <v>58</v>
      </c>
      <c r="F2702" s="292" t="s">
        <v>288</v>
      </c>
      <c r="G2702" s="293" t="s">
        <v>543</v>
      </c>
      <c r="H2702" s="472" t="s">
        <v>486</v>
      </c>
      <c r="I2702" s="214"/>
      <c r="J2702" s="214"/>
      <c r="K2702" s="214"/>
      <c r="L2702" s="214"/>
      <c r="M2702" s="214"/>
      <c r="N2702" s="214"/>
      <c r="O2702" s="214" t="s">
        <v>562</v>
      </c>
      <c r="P2702" s="123">
        <f t="shared" si="172"/>
        <v>0</v>
      </c>
      <c r="Q2702" s="208" t="str">
        <f t="shared" si="173"/>
        <v>Debil</v>
      </c>
      <c r="R2702" s="214" t="s">
        <v>576</v>
      </c>
      <c r="S2702" s="224" t="str">
        <f t="shared" si="174"/>
        <v>DebilNo disminuye</v>
      </c>
      <c r="T2702" s="224" t="str">
        <f>IFERROR(VLOOKUP(S2702,'Tablas de calculos'!$AU$16:$AV$24,2,FALSE),"")</f>
        <v/>
      </c>
      <c r="U2702" s="208" t="str">
        <f>IFERROR(VLOOKUP(T2702,'Tablas de calculos'!$AV$16:$AY$24,4),"")</f>
        <v/>
      </c>
      <c r="V2702" s="214"/>
      <c r="W2702" s="214"/>
      <c r="X2702" s="123" t="str">
        <f t="shared" si="175"/>
        <v/>
      </c>
      <c r="Y2702" s="208" t="str">
        <f>IFERROR(VLOOKUP(X2702,'Tablas de calculos'!$AZ$4:$BE$11,5,FALSE),"")</f>
        <v/>
      </c>
      <c r="Z2702" s="208" t="str">
        <f>IFERROR(VLOOKUP(X2702,'Tablas de calculos'!$AZ$4:$BE$11,6,FALSE),"")</f>
        <v/>
      </c>
    </row>
    <row r="2703" spans="1:26" ht="45" x14ac:dyDescent="0.25">
      <c r="A2703" s="232" t="s">
        <v>1395</v>
      </c>
      <c r="B2703" s="137">
        <v>54</v>
      </c>
      <c r="C2703" s="429" t="str">
        <f>+VLOOKUP(Tabla9[[#This Row],[Cod. Riesgo]],Tabla_Riesgos[[Número]:[Tipo de Riesgo]],6,FALSE)</f>
        <v>Operativo</v>
      </c>
      <c r="D2703" s="290" t="s">
        <v>57</v>
      </c>
      <c r="E2703" s="291" t="s">
        <v>59</v>
      </c>
      <c r="F2703" s="292" t="s">
        <v>289</v>
      </c>
      <c r="G2703" s="293" t="s">
        <v>543</v>
      </c>
      <c r="H2703" s="472" t="s">
        <v>487</v>
      </c>
      <c r="I2703" s="214"/>
      <c r="J2703" s="214"/>
      <c r="K2703" s="214"/>
      <c r="L2703" s="214"/>
      <c r="M2703" s="214"/>
      <c r="N2703" s="214"/>
      <c r="O2703" s="214" t="s">
        <v>562</v>
      </c>
      <c r="P2703" s="123">
        <f t="shared" si="172"/>
        <v>0</v>
      </c>
      <c r="Q2703" s="208" t="str">
        <f t="shared" si="173"/>
        <v>Debil</v>
      </c>
      <c r="R2703" s="214" t="s">
        <v>576</v>
      </c>
      <c r="S2703" s="224" t="str">
        <f t="shared" si="174"/>
        <v>DebilNo disminuye</v>
      </c>
      <c r="T2703" s="224" t="str">
        <f>IFERROR(VLOOKUP(S2703,'Tablas de calculos'!$AU$16:$AV$24,2,FALSE),"")</f>
        <v/>
      </c>
      <c r="U2703" s="208" t="str">
        <f>IFERROR(VLOOKUP(T2703,'Tablas de calculos'!$AV$16:$AY$24,4),"")</f>
        <v/>
      </c>
      <c r="V2703" s="214"/>
      <c r="W2703" s="214"/>
      <c r="X2703" s="123" t="str">
        <f t="shared" si="175"/>
        <v/>
      </c>
      <c r="Y2703" s="208" t="str">
        <f>IFERROR(VLOOKUP(X2703,'Tablas de calculos'!$AZ$4:$BE$11,5,FALSE),"")</f>
        <v/>
      </c>
      <c r="Z2703" s="208" t="str">
        <f>IFERROR(VLOOKUP(X2703,'Tablas de calculos'!$AZ$4:$BE$11,6,FALSE),"")</f>
        <v/>
      </c>
    </row>
    <row r="2704" spans="1:26" ht="45" x14ac:dyDescent="0.25">
      <c r="A2704" s="232" t="s">
        <v>1395</v>
      </c>
      <c r="B2704" s="203">
        <v>54</v>
      </c>
      <c r="C2704" s="467" t="str">
        <f>+VLOOKUP(Tabla9[[#This Row],[Cod. Riesgo]],Tabla_Riesgos[[Número]:[Tipo de Riesgo]],6,FALSE)</f>
        <v>Operativo</v>
      </c>
      <c r="D2704" s="468" t="s">
        <v>57</v>
      </c>
      <c r="E2704" s="469" t="s">
        <v>59</v>
      </c>
      <c r="F2704" s="470" t="s">
        <v>290</v>
      </c>
      <c r="G2704" s="471" t="s">
        <v>543</v>
      </c>
      <c r="H2704" s="472" t="s">
        <v>487</v>
      </c>
      <c r="I2704" s="214"/>
      <c r="J2704" s="214"/>
      <c r="K2704" s="214"/>
      <c r="L2704" s="214"/>
      <c r="M2704" s="214"/>
      <c r="N2704" s="214"/>
      <c r="O2704" s="214" t="s">
        <v>562</v>
      </c>
      <c r="P2704" s="123">
        <f t="shared" si="172"/>
        <v>0</v>
      </c>
      <c r="Q2704" s="208" t="str">
        <f t="shared" si="173"/>
        <v>Debil</v>
      </c>
      <c r="R2704" s="214" t="s">
        <v>576</v>
      </c>
      <c r="S2704" s="224" t="str">
        <f t="shared" si="174"/>
        <v>DebilNo disminuye</v>
      </c>
      <c r="T2704" s="224" t="str">
        <f>IFERROR(VLOOKUP(S2704,'Tablas de calculos'!$AU$16:$AV$24,2,FALSE),"")</f>
        <v/>
      </c>
      <c r="U2704" s="208" t="str">
        <f>IFERROR(VLOOKUP(T2704,'Tablas de calculos'!$AV$16:$AY$24,4),"")</f>
        <v/>
      </c>
      <c r="V2704" s="214"/>
      <c r="W2704" s="214"/>
      <c r="X2704" s="123" t="str">
        <f t="shared" si="175"/>
        <v/>
      </c>
      <c r="Y2704" s="208" t="str">
        <f>IFERROR(VLOOKUP(X2704,'Tablas de calculos'!$AZ$4:$BE$11,5,FALSE),"")</f>
        <v/>
      </c>
      <c r="Z2704" s="208" t="str">
        <f>IFERROR(VLOOKUP(X2704,'Tablas de calculos'!$AZ$4:$BE$11,6,FALSE),"")</f>
        <v/>
      </c>
    </row>
    <row r="2705" spans="1:26" ht="45" x14ac:dyDescent="0.25">
      <c r="A2705" s="232" t="s">
        <v>1610</v>
      </c>
      <c r="B2705" s="137">
        <v>39</v>
      </c>
      <c r="C2705" s="429" t="str">
        <f>+VLOOKUP(Tabla9[[#This Row],[Cod. Riesgo]],Tabla_Riesgos[[Número]:[Tipo de Riesgo]],6,FALSE)</f>
        <v>Estratégico</v>
      </c>
      <c r="D2705" s="290" t="str">
        <f>VLOOKUP(B2705,Tabla_Riesgos[#All],2,0)</f>
        <v>GESTIÓN FINANCIERA</v>
      </c>
      <c r="E2705" s="291" t="str">
        <f>VLOOKUP(B2705,Tabla_Riesgos[#All],3,0)</f>
        <v>Se podría presentar que no exista disponibilidad de recursos</v>
      </c>
      <c r="F2705" s="292"/>
      <c r="G2705" s="293" t="s">
        <v>213</v>
      </c>
      <c r="H2705" s="511" t="s">
        <v>544</v>
      </c>
      <c r="I2705" s="214" t="s">
        <v>486</v>
      </c>
      <c r="J2705" s="214" t="s">
        <v>490</v>
      </c>
      <c r="K2705" s="214" t="s">
        <v>494</v>
      </c>
      <c r="L2705" s="214" t="s">
        <v>498</v>
      </c>
      <c r="M2705" s="214" t="s">
        <v>503</v>
      </c>
      <c r="N2705" s="214" t="s">
        <v>508</v>
      </c>
      <c r="O2705" s="214" t="s">
        <v>512</v>
      </c>
      <c r="P2705" s="123">
        <v>100</v>
      </c>
      <c r="Q2705" s="208" t="s">
        <v>516</v>
      </c>
      <c r="R2705" s="214" t="s">
        <v>516</v>
      </c>
      <c r="S2705" s="224" t="s">
        <v>1611</v>
      </c>
      <c r="T2705" s="224">
        <v>1</v>
      </c>
      <c r="U2705" s="208" t="s">
        <v>516</v>
      </c>
      <c r="V2705" s="214" t="s">
        <v>576</v>
      </c>
      <c r="W2705" s="214" t="s">
        <v>578</v>
      </c>
      <c r="X2705" s="123" t="s">
        <v>1612</v>
      </c>
      <c r="Y2705" s="208">
        <v>0</v>
      </c>
      <c r="Z2705" s="208">
        <v>2</v>
      </c>
    </row>
    <row r="2706" spans="1:26" ht="60" x14ac:dyDescent="0.25">
      <c r="A2706" s="232" t="s">
        <v>1610</v>
      </c>
      <c r="B2706" s="137">
        <v>40</v>
      </c>
      <c r="C2706" s="429" t="str">
        <f>+VLOOKUP(Tabla9[[#This Row],[Cod. Riesgo]],Tabla_Riesgos[[Número]:[Tipo de Riesgo]],6,FALSE)</f>
        <v>Operativo</v>
      </c>
      <c r="D2706" s="290" t="str">
        <f>VLOOKUP(B2706,Tabla_Riesgos[#All],2,0)</f>
        <v>GESTIÓN FINANCIERA</v>
      </c>
      <c r="E2706" s="291" t="str">
        <f>VLOOKUP(B2706,Tabla_Riesgos[#All],3,0)</f>
        <v>Puede ocurrir que no se cuente con información del estado de cuenta por activo</v>
      </c>
      <c r="F2706" s="292"/>
      <c r="G2706" s="293" t="s">
        <v>214</v>
      </c>
      <c r="H2706" s="511" t="s">
        <v>544</v>
      </c>
      <c r="I2706" s="214" t="s">
        <v>486</v>
      </c>
      <c r="J2706" s="214" t="s">
        <v>490</v>
      </c>
      <c r="K2706" s="214" t="s">
        <v>494</v>
      </c>
      <c r="L2706" s="214" t="s">
        <v>498</v>
      </c>
      <c r="M2706" s="214" t="s">
        <v>503</v>
      </c>
      <c r="N2706" s="214" t="s">
        <v>508</v>
      </c>
      <c r="O2706" s="214" t="s">
        <v>512</v>
      </c>
      <c r="P2706" s="123">
        <v>100</v>
      </c>
      <c r="Q2706" s="208" t="s">
        <v>516</v>
      </c>
      <c r="R2706" s="214" t="s">
        <v>516</v>
      </c>
      <c r="S2706" s="224" t="s">
        <v>1611</v>
      </c>
      <c r="T2706" s="224">
        <v>1</v>
      </c>
      <c r="U2706" s="208" t="s">
        <v>516</v>
      </c>
      <c r="V2706" s="214" t="s">
        <v>576</v>
      </c>
      <c r="W2706" s="214" t="s">
        <v>578</v>
      </c>
      <c r="X2706" s="123" t="s">
        <v>1612</v>
      </c>
      <c r="Y2706" s="208">
        <v>0</v>
      </c>
      <c r="Z2706" s="208">
        <v>2</v>
      </c>
    </row>
    <row r="2707" spans="1:26" ht="45" x14ac:dyDescent="0.25">
      <c r="A2707" s="232" t="s">
        <v>1610</v>
      </c>
      <c r="B2707" s="137">
        <v>40</v>
      </c>
      <c r="C2707" s="429" t="str">
        <f>+VLOOKUP(Tabla9[[#This Row],[Cod. Riesgo]],Tabla_Riesgos[[Número]:[Tipo de Riesgo]],6,FALSE)</f>
        <v>Operativo</v>
      </c>
      <c r="D2707" s="290" t="str">
        <f>VLOOKUP(B2707,Tabla_Riesgos[#All],2,0)</f>
        <v>GESTIÓN FINANCIERA</v>
      </c>
      <c r="E2707" s="291" t="str">
        <f>VLOOKUP(B2707,Tabla_Riesgos[#All],3,0)</f>
        <v>Puede ocurrir que no se cuente con información del estado de cuenta por activo</v>
      </c>
      <c r="F2707" s="292"/>
      <c r="G2707" s="293" t="s">
        <v>260</v>
      </c>
      <c r="H2707" s="511" t="s">
        <v>545</v>
      </c>
      <c r="I2707" s="214" t="s">
        <v>486</v>
      </c>
      <c r="J2707" s="214" t="s">
        <v>490</v>
      </c>
      <c r="K2707" s="214" t="s">
        <v>494</v>
      </c>
      <c r="L2707" s="214" t="s">
        <v>498</v>
      </c>
      <c r="M2707" s="214" t="s">
        <v>503</v>
      </c>
      <c r="N2707" s="214" t="s">
        <v>508</v>
      </c>
      <c r="O2707" s="214" t="s">
        <v>512</v>
      </c>
      <c r="P2707" s="123">
        <v>100</v>
      </c>
      <c r="Q2707" s="208" t="s">
        <v>516</v>
      </c>
      <c r="R2707" s="214" t="s">
        <v>516</v>
      </c>
      <c r="S2707" s="224" t="s">
        <v>1611</v>
      </c>
      <c r="T2707" s="224">
        <v>1</v>
      </c>
      <c r="U2707" s="208" t="s">
        <v>516</v>
      </c>
      <c r="V2707" s="214" t="s">
        <v>576</v>
      </c>
      <c r="W2707" s="214" t="s">
        <v>578</v>
      </c>
      <c r="X2707" s="123" t="s">
        <v>1612</v>
      </c>
      <c r="Y2707" s="208">
        <v>0</v>
      </c>
      <c r="Z2707" s="208">
        <v>2</v>
      </c>
    </row>
    <row r="2708" spans="1:26" ht="45" x14ac:dyDescent="0.25">
      <c r="A2708" s="232" t="s">
        <v>1610</v>
      </c>
      <c r="B2708" s="137">
        <v>41</v>
      </c>
      <c r="C2708" s="429" t="str">
        <f>+VLOOKUP(Tabla9[[#This Row],[Cod. Riesgo]],Tabla_Riesgos[[Número]:[Tipo de Riesgo]],6,FALSE)</f>
        <v>Estratégico</v>
      </c>
      <c r="D2708" s="290" t="str">
        <f>VLOOKUP(B2708,Tabla_Riesgos[#All],2,0)</f>
        <v>GESTIÓN FINANCIERA</v>
      </c>
      <c r="E2708" s="291" t="str">
        <f>VLOOKUP(B2708,Tabla_Riesgos[#All],3,0)</f>
        <v xml:space="preserve">Puede ocurrir que SAE disponga de los recursos de los activos del FRISCO desconociendo la condición de estos. </v>
      </c>
      <c r="F2708" s="292"/>
      <c r="G2708" s="293" t="s">
        <v>261</v>
      </c>
      <c r="H2708" s="511" t="s">
        <v>545</v>
      </c>
      <c r="I2708" s="214" t="s">
        <v>486</v>
      </c>
      <c r="J2708" s="214" t="s">
        <v>490</v>
      </c>
      <c r="K2708" s="214" t="s">
        <v>494</v>
      </c>
      <c r="L2708" s="214" t="s">
        <v>498</v>
      </c>
      <c r="M2708" s="214" t="s">
        <v>503</v>
      </c>
      <c r="N2708" s="214" t="s">
        <v>508</v>
      </c>
      <c r="O2708" s="214" t="s">
        <v>512</v>
      </c>
      <c r="P2708" s="123">
        <v>100</v>
      </c>
      <c r="Q2708" s="208" t="s">
        <v>516</v>
      </c>
      <c r="R2708" s="214" t="s">
        <v>516</v>
      </c>
      <c r="S2708" s="224" t="s">
        <v>1611</v>
      </c>
      <c r="T2708" s="224">
        <v>1</v>
      </c>
      <c r="U2708" s="208" t="s">
        <v>516</v>
      </c>
      <c r="V2708" s="214" t="s">
        <v>576</v>
      </c>
      <c r="W2708" s="214" t="s">
        <v>578</v>
      </c>
      <c r="X2708" s="123" t="s">
        <v>1612</v>
      </c>
      <c r="Y2708" s="208">
        <v>0</v>
      </c>
      <c r="Z2708" s="208">
        <v>2</v>
      </c>
    </row>
    <row r="2709" spans="1:26" ht="60" x14ac:dyDescent="0.25">
      <c r="A2709" s="232" t="s">
        <v>1610</v>
      </c>
      <c r="B2709" s="137">
        <v>42</v>
      </c>
      <c r="C2709" s="429" t="str">
        <f>+VLOOKUP(Tabla9[[#This Row],[Cod. Riesgo]],Tabla_Riesgos[[Número]:[Tipo de Riesgo]],6,FALSE)</f>
        <v>Operativo</v>
      </c>
      <c r="D2709" s="290" t="str">
        <f>VLOOKUP(B2709,Tabla_Riesgos[#All],2,0)</f>
        <v>GESTIÓN FINANCIERA</v>
      </c>
      <c r="E2709" s="291" t="str">
        <f>VLOOKUP(B2709,Tabla_Riesgos[#All],3,0)</f>
        <v>Se podría reportar información financiera inexacta tanto de SAE como del FRISCO.</v>
      </c>
      <c r="F2709" s="292"/>
      <c r="G2709" s="293" t="s">
        <v>215</v>
      </c>
      <c r="H2709" s="511" t="s">
        <v>545</v>
      </c>
      <c r="I2709" s="214" t="s">
        <v>486</v>
      </c>
      <c r="J2709" s="214" t="s">
        <v>490</v>
      </c>
      <c r="K2709" s="214" t="s">
        <v>494</v>
      </c>
      <c r="L2709" s="214" t="s">
        <v>498</v>
      </c>
      <c r="M2709" s="214" t="s">
        <v>503</v>
      </c>
      <c r="N2709" s="214" t="s">
        <v>508</v>
      </c>
      <c r="O2709" s="214" t="s">
        <v>512</v>
      </c>
      <c r="P2709" s="123">
        <v>100</v>
      </c>
      <c r="Q2709" s="208" t="s">
        <v>516</v>
      </c>
      <c r="R2709" s="214" t="s">
        <v>516</v>
      </c>
      <c r="S2709" s="224" t="s">
        <v>1611</v>
      </c>
      <c r="T2709" s="224">
        <v>1</v>
      </c>
      <c r="U2709" s="208" t="s">
        <v>516</v>
      </c>
      <c r="V2709" s="214" t="s">
        <v>576</v>
      </c>
      <c r="W2709" s="214" t="s">
        <v>578</v>
      </c>
      <c r="X2709" s="123" t="s">
        <v>1612</v>
      </c>
      <c r="Y2709" s="208">
        <v>0</v>
      </c>
      <c r="Z2709" s="208">
        <v>2</v>
      </c>
    </row>
    <row r="2710" spans="1:26" ht="60" x14ac:dyDescent="0.25">
      <c r="A2710" s="232" t="s">
        <v>1610</v>
      </c>
      <c r="B2710" s="137">
        <v>42</v>
      </c>
      <c r="C2710" s="429" t="str">
        <f>+VLOOKUP(Tabla9[[#This Row],[Cod. Riesgo]],Tabla_Riesgos[[Número]:[Tipo de Riesgo]],6,FALSE)</f>
        <v>Operativo</v>
      </c>
      <c r="D2710" s="290" t="str">
        <f>VLOOKUP(B2710,Tabla_Riesgos[#All],2,0)</f>
        <v>GESTIÓN FINANCIERA</v>
      </c>
      <c r="E2710" s="291" t="str">
        <f>VLOOKUP(B2710,Tabla_Riesgos[#All],3,0)</f>
        <v>Se podría reportar información financiera inexacta tanto de SAE como del FRISCO.</v>
      </c>
      <c r="F2710" s="292"/>
      <c r="G2710" s="293" t="s">
        <v>216</v>
      </c>
      <c r="H2710" s="511" t="s">
        <v>545</v>
      </c>
      <c r="I2710" s="214" t="s">
        <v>486</v>
      </c>
      <c r="J2710" s="214" t="s">
        <v>490</v>
      </c>
      <c r="K2710" s="214" t="s">
        <v>494</v>
      </c>
      <c r="L2710" s="214" t="s">
        <v>498</v>
      </c>
      <c r="M2710" s="214" t="s">
        <v>503</v>
      </c>
      <c r="N2710" s="214" t="s">
        <v>508</v>
      </c>
      <c r="O2710" s="214" t="s">
        <v>512</v>
      </c>
      <c r="P2710" s="123">
        <v>100</v>
      </c>
      <c r="Q2710" s="208" t="s">
        <v>516</v>
      </c>
      <c r="R2710" s="214" t="s">
        <v>516</v>
      </c>
      <c r="S2710" s="224" t="s">
        <v>1611</v>
      </c>
      <c r="T2710" s="224">
        <v>1</v>
      </c>
      <c r="U2710" s="208" t="s">
        <v>516</v>
      </c>
      <c r="V2710" s="214" t="s">
        <v>576</v>
      </c>
      <c r="W2710" s="214" t="s">
        <v>578</v>
      </c>
      <c r="X2710" s="123" t="s">
        <v>1612</v>
      </c>
      <c r="Y2710" s="208">
        <v>0</v>
      </c>
      <c r="Z2710" s="208">
        <v>2</v>
      </c>
    </row>
    <row r="2711" spans="1:26" ht="30" x14ac:dyDescent="0.25">
      <c r="A2711" s="232" t="s">
        <v>1610</v>
      </c>
      <c r="B2711" s="137">
        <v>135</v>
      </c>
      <c r="C2711" s="429" t="str">
        <f>+VLOOKUP(Tabla9[[#This Row],[Cod. Riesgo]],Tabla_Riesgos[[Número]:[Tipo de Riesgo]],6,FALSE)</f>
        <v xml:space="preserve">Continuidad del negocio </v>
      </c>
      <c r="D2711" s="290" t="str">
        <f>VLOOKUP(B2711,Tabla_Riesgos[#All],2,0)</f>
        <v>GESTIÓN FINANCIERA</v>
      </c>
      <c r="E2711" s="291" t="str">
        <f>VLOOKUP(B2711,Tabla_Riesgos[#All],3,0)</f>
        <v>Puede ocurrir que un proveedor se encuentre suplantado</v>
      </c>
      <c r="F2711" s="292"/>
      <c r="G2711" s="293" t="s">
        <v>217</v>
      </c>
      <c r="H2711" s="511" t="s">
        <v>545</v>
      </c>
      <c r="I2711" s="214" t="s">
        <v>486</v>
      </c>
      <c r="J2711" s="214" t="s">
        <v>490</v>
      </c>
      <c r="K2711" s="214" t="s">
        <v>494</v>
      </c>
      <c r="L2711" s="214" t="s">
        <v>498</v>
      </c>
      <c r="M2711" s="214" t="s">
        <v>503</v>
      </c>
      <c r="N2711" s="214" t="s">
        <v>508</v>
      </c>
      <c r="O2711" s="214" t="s">
        <v>512</v>
      </c>
      <c r="P2711" s="123">
        <v>100</v>
      </c>
      <c r="Q2711" s="208" t="s">
        <v>516</v>
      </c>
      <c r="R2711" s="214" t="s">
        <v>516</v>
      </c>
      <c r="S2711" s="224" t="s">
        <v>1611</v>
      </c>
      <c r="T2711" s="224">
        <v>1</v>
      </c>
      <c r="U2711" s="208" t="s">
        <v>516</v>
      </c>
      <c r="V2711" s="214" t="s">
        <v>576</v>
      </c>
      <c r="W2711" s="214" t="s">
        <v>578</v>
      </c>
      <c r="X2711" s="123" t="s">
        <v>1612</v>
      </c>
      <c r="Y2711" s="208">
        <v>0</v>
      </c>
      <c r="Z2711" s="208">
        <v>2</v>
      </c>
    </row>
    <row r="2712" spans="1:26" ht="60" x14ac:dyDescent="0.25">
      <c r="A2712" s="232" t="s">
        <v>1610</v>
      </c>
      <c r="B2712" s="137">
        <v>135</v>
      </c>
      <c r="C2712" s="429" t="str">
        <f>+VLOOKUP(Tabla9[[#This Row],[Cod. Riesgo]],Tabla_Riesgos[[Número]:[Tipo de Riesgo]],6,FALSE)</f>
        <v xml:space="preserve">Continuidad del negocio </v>
      </c>
      <c r="D2712" s="290" t="str">
        <f>VLOOKUP(B2712,Tabla_Riesgos[#All],2,0)</f>
        <v>GESTIÓN FINANCIERA</v>
      </c>
      <c r="E2712" s="291" t="str">
        <f>VLOOKUP(B2712,Tabla_Riesgos[#All],3,0)</f>
        <v>Puede ocurrir que un proveedor se encuentre suplantado</v>
      </c>
      <c r="F2712" s="292"/>
      <c r="G2712" s="293" t="s">
        <v>262</v>
      </c>
      <c r="H2712" s="511" t="s">
        <v>545</v>
      </c>
      <c r="I2712" s="214" t="s">
        <v>486</v>
      </c>
      <c r="J2712" s="214" t="s">
        <v>490</v>
      </c>
      <c r="K2712" s="214" t="s">
        <v>494</v>
      </c>
      <c r="L2712" s="214" t="s">
        <v>498</v>
      </c>
      <c r="M2712" s="214" t="s">
        <v>503</v>
      </c>
      <c r="N2712" s="214" t="s">
        <v>508</v>
      </c>
      <c r="O2712" s="214" t="s">
        <v>512</v>
      </c>
      <c r="P2712" s="123">
        <v>100</v>
      </c>
      <c r="Q2712" s="208" t="s">
        <v>516</v>
      </c>
      <c r="R2712" s="214" t="s">
        <v>516</v>
      </c>
      <c r="S2712" s="224" t="s">
        <v>1611</v>
      </c>
      <c r="T2712" s="224">
        <v>1</v>
      </c>
      <c r="U2712" s="208" t="s">
        <v>516</v>
      </c>
      <c r="V2712" s="214" t="s">
        <v>576</v>
      </c>
      <c r="W2712" s="214" t="s">
        <v>578</v>
      </c>
      <c r="X2712" s="123" t="s">
        <v>1612</v>
      </c>
      <c r="Y2712" s="208">
        <v>0</v>
      </c>
      <c r="Z2712" s="208">
        <v>2</v>
      </c>
    </row>
    <row r="2713" spans="1:26" ht="60" x14ac:dyDescent="0.25">
      <c r="A2713" s="232" t="s">
        <v>947</v>
      </c>
      <c r="B2713" s="137">
        <v>1</v>
      </c>
      <c r="C2713" s="429" t="str">
        <f>+VLOOKUP(Tabla9[[#This Row],[Cod. Riesgo]],Tabla_Riesgos[[Número]:[Tipo de Riesgo]],6,FALSE)</f>
        <v>Corrupción</v>
      </c>
      <c r="D2713" s="290" t="s">
        <v>12</v>
      </c>
      <c r="E2713" s="291" t="s">
        <v>386</v>
      </c>
      <c r="F2713" s="292"/>
      <c r="G2713" s="293" t="s">
        <v>173</v>
      </c>
      <c r="H2713" s="472" t="s">
        <v>544</v>
      </c>
      <c r="I2713" s="214" t="s">
        <v>486</v>
      </c>
      <c r="J2713" s="214" t="s">
        <v>490</v>
      </c>
      <c r="K2713" s="214" t="s">
        <v>494</v>
      </c>
      <c r="L2713" s="214" t="s">
        <v>498</v>
      </c>
      <c r="M2713" s="214" t="s">
        <v>503</v>
      </c>
      <c r="N2713" s="214" t="s">
        <v>508</v>
      </c>
      <c r="O2713" s="214" t="s">
        <v>512</v>
      </c>
      <c r="P2713" s="123">
        <f t="shared" si="172"/>
        <v>100</v>
      </c>
      <c r="Q2713" s="208" t="str">
        <f t="shared" si="173"/>
        <v>Fuerte</v>
      </c>
      <c r="R2713" s="214" t="s">
        <v>371</v>
      </c>
      <c r="S2713" s="224" t="str">
        <f t="shared" si="174"/>
        <v>FuerteModerado</v>
      </c>
      <c r="T2713" s="224">
        <f>IFERROR(VLOOKUP(S2713,'Tablas de calculos'!$AU$16:$AV$24,2,FALSE),"")</f>
        <v>2</v>
      </c>
      <c r="U2713" s="208" t="str">
        <f>IFERROR(VLOOKUP(T2713,'Tablas de calculos'!$AV$16:$AY$24,4),"")</f>
        <v>Moderado</v>
      </c>
      <c r="V2713" s="214" t="s">
        <v>578</v>
      </c>
      <c r="W2713" s="214" t="s">
        <v>575</v>
      </c>
      <c r="X2713" s="123" t="str">
        <f t="shared" si="175"/>
        <v>ModeradoDirectamenteIndirectamente</v>
      </c>
      <c r="Y2713" s="208">
        <f>IFERROR(VLOOKUP(X2713,'Tablas de calculos'!$AZ$4:$BE$11,5,FALSE),"")</f>
        <v>1</v>
      </c>
      <c r="Z2713" s="208">
        <f>IFERROR(VLOOKUP(X2713,'Tablas de calculos'!$AZ$4:$BE$11,6,FALSE),"")</f>
        <v>0</v>
      </c>
    </row>
    <row r="2714" spans="1:26" ht="60" x14ac:dyDescent="0.25">
      <c r="A2714" s="232" t="s">
        <v>947</v>
      </c>
      <c r="B2714" s="137">
        <v>1</v>
      </c>
      <c r="C2714" s="429" t="str">
        <f>+VLOOKUP(Tabla9[[#This Row],[Cod. Riesgo]],Tabla_Riesgos[[Número]:[Tipo de Riesgo]],6,FALSE)</f>
        <v>Corrupción</v>
      </c>
      <c r="D2714" s="290" t="s">
        <v>12</v>
      </c>
      <c r="E2714" s="291" t="s">
        <v>386</v>
      </c>
      <c r="F2714" s="292"/>
      <c r="G2714" s="293" t="s">
        <v>174</v>
      </c>
      <c r="H2714" s="472" t="s">
        <v>544</v>
      </c>
      <c r="I2714" s="214" t="s">
        <v>486</v>
      </c>
      <c r="J2714" s="214" t="s">
        <v>490</v>
      </c>
      <c r="K2714" s="214" t="s">
        <v>494</v>
      </c>
      <c r="L2714" s="214" t="s">
        <v>498</v>
      </c>
      <c r="M2714" s="214" t="s">
        <v>503</v>
      </c>
      <c r="N2714" s="214" t="s">
        <v>508</v>
      </c>
      <c r="O2714" s="214" t="s">
        <v>512</v>
      </c>
      <c r="P2714" s="123">
        <f t="shared" si="172"/>
        <v>100</v>
      </c>
      <c r="Q2714" s="208" t="str">
        <f t="shared" si="173"/>
        <v>Fuerte</v>
      </c>
      <c r="R2714" s="214" t="s">
        <v>516</v>
      </c>
      <c r="S2714" s="224" t="str">
        <f t="shared" si="174"/>
        <v>FuerteFuerte</v>
      </c>
      <c r="T2714" s="224">
        <f>IFERROR(VLOOKUP(S2714,'Tablas de calculos'!$AU$16:$AV$24,2,FALSE),"")</f>
        <v>1</v>
      </c>
      <c r="U2714" s="208" t="str">
        <f>IFERROR(VLOOKUP(T2714,'Tablas de calculos'!$AV$16:$AY$24,4),"")</f>
        <v>Fuerte</v>
      </c>
      <c r="V2714" s="214" t="s">
        <v>578</v>
      </c>
      <c r="W2714" s="214" t="s">
        <v>575</v>
      </c>
      <c r="X2714" s="123" t="str">
        <f t="shared" si="175"/>
        <v>FuerteDirectamenteIndirectamente</v>
      </c>
      <c r="Y2714" s="208">
        <f>IFERROR(VLOOKUP(X2714,'Tablas de calculos'!$AZ$4:$BE$11,5,FALSE),"")</f>
        <v>2</v>
      </c>
      <c r="Z2714" s="208">
        <f>IFERROR(VLOOKUP(X2714,'Tablas de calculos'!$AZ$4:$BE$11,6,FALSE),"")</f>
        <v>1</v>
      </c>
    </row>
    <row r="2715" spans="1:26" ht="60" x14ac:dyDescent="0.25">
      <c r="A2715" s="232" t="s">
        <v>947</v>
      </c>
      <c r="B2715" s="137">
        <v>1</v>
      </c>
      <c r="C2715" s="429" t="str">
        <f>+VLOOKUP(Tabla9[[#This Row],[Cod. Riesgo]],Tabla_Riesgos[[Número]:[Tipo de Riesgo]],6,FALSE)</f>
        <v>Corrupción</v>
      </c>
      <c r="D2715" s="290" t="s">
        <v>12</v>
      </c>
      <c r="E2715" s="291" t="s">
        <v>386</v>
      </c>
      <c r="F2715" s="292"/>
      <c r="G2715" s="293" t="s">
        <v>175</v>
      </c>
      <c r="H2715" s="472" t="s">
        <v>544</v>
      </c>
      <c r="I2715" s="214" t="s">
        <v>486</v>
      </c>
      <c r="J2715" s="214" t="s">
        <v>490</v>
      </c>
      <c r="K2715" s="214" t="s">
        <v>494</v>
      </c>
      <c r="L2715" s="214" t="s">
        <v>498</v>
      </c>
      <c r="M2715" s="214" t="s">
        <v>503</v>
      </c>
      <c r="N2715" s="214" t="s">
        <v>508</v>
      </c>
      <c r="O2715" s="214" t="s">
        <v>512</v>
      </c>
      <c r="P2715" s="123">
        <f t="shared" si="172"/>
        <v>100</v>
      </c>
      <c r="Q2715" s="208" t="str">
        <f t="shared" si="173"/>
        <v>Fuerte</v>
      </c>
      <c r="R2715" s="214" t="s">
        <v>371</v>
      </c>
      <c r="S2715" s="224" t="str">
        <f t="shared" si="174"/>
        <v>FuerteModerado</v>
      </c>
      <c r="T2715" s="224">
        <f>IFERROR(VLOOKUP(S2715,'Tablas de calculos'!$AU$16:$AV$24,2,FALSE),"")</f>
        <v>2</v>
      </c>
      <c r="U2715" s="208" t="str">
        <f>IFERROR(VLOOKUP(T2715,'Tablas de calculos'!$AV$16:$AY$24,4),"")</f>
        <v>Moderado</v>
      </c>
      <c r="V2715" s="214" t="s">
        <v>576</v>
      </c>
      <c r="W2715" s="214" t="s">
        <v>578</v>
      </c>
      <c r="X2715" s="123" t="str">
        <f t="shared" si="175"/>
        <v>ModeradoNo disminuyeDirectamente</v>
      </c>
      <c r="Y2715" s="208">
        <f>IFERROR(VLOOKUP(X2715,'Tablas de calculos'!$AZ$4:$BE$11,5,FALSE),"")</f>
        <v>0</v>
      </c>
      <c r="Z2715" s="208">
        <f>IFERROR(VLOOKUP(X2715,'Tablas de calculos'!$AZ$4:$BE$11,6,FALSE),"")</f>
        <v>1</v>
      </c>
    </row>
    <row r="2716" spans="1:26" ht="60" x14ac:dyDescent="0.25">
      <c r="A2716" s="232" t="s">
        <v>947</v>
      </c>
      <c r="B2716" s="137">
        <v>1</v>
      </c>
      <c r="C2716" s="429" t="str">
        <f>+VLOOKUP(Tabla9[[#This Row],[Cod. Riesgo]],Tabla_Riesgos[[Número]:[Tipo de Riesgo]],6,FALSE)</f>
        <v>Corrupción</v>
      </c>
      <c r="D2716" s="290" t="s">
        <v>12</v>
      </c>
      <c r="E2716" s="291" t="s">
        <v>386</v>
      </c>
      <c r="F2716" s="292"/>
      <c r="G2716" s="293" t="s">
        <v>176</v>
      </c>
      <c r="H2716" s="472" t="s">
        <v>544</v>
      </c>
      <c r="I2716" s="214" t="s">
        <v>486</v>
      </c>
      <c r="J2716" s="214" t="s">
        <v>490</v>
      </c>
      <c r="K2716" s="214" t="s">
        <v>494</v>
      </c>
      <c r="L2716" s="214" t="s">
        <v>498</v>
      </c>
      <c r="M2716" s="214" t="s">
        <v>503</v>
      </c>
      <c r="N2716" s="214" t="s">
        <v>508</v>
      </c>
      <c r="O2716" s="214" t="s">
        <v>512</v>
      </c>
      <c r="P2716" s="123">
        <f t="shared" si="172"/>
        <v>100</v>
      </c>
      <c r="Q2716" s="208" t="str">
        <f t="shared" si="173"/>
        <v>Fuerte</v>
      </c>
      <c r="R2716" s="214" t="s">
        <v>516</v>
      </c>
      <c r="S2716" s="224" t="str">
        <f t="shared" si="174"/>
        <v>FuerteFuerte</v>
      </c>
      <c r="T2716" s="224">
        <f>IFERROR(VLOOKUP(S2716,'Tablas de calculos'!$AU$16:$AV$24,2,FALSE),"")</f>
        <v>1</v>
      </c>
      <c r="U2716" s="208" t="str">
        <f>IFERROR(VLOOKUP(T2716,'Tablas de calculos'!$AV$16:$AY$24,4),"")</f>
        <v>Fuerte</v>
      </c>
      <c r="V2716" s="214" t="s">
        <v>578</v>
      </c>
      <c r="W2716" s="214" t="s">
        <v>578</v>
      </c>
      <c r="X2716" s="123" t="str">
        <f t="shared" si="175"/>
        <v>FuerteDirectamenteDirectamente</v>
      </c>
      <c r="Y2716" s="208">
        <f>IFERROR(VLOOKUP(X2716,'Tablas de calculos'!$AZ$4:$BE$11,5,FALSE),"")</f>
        <v>2</v>
      </c>
      <c r="Z2716" s="208">
        <f>IFERROR(VLOOKUP(X2716,'Tablas de calculos'!$AZ$4:$BE$11,6,FALSE),"")</f>
        <v>2</v>
      </c>
    </row>
    <row r="2717" spans="1:26" ht="60" x14ac:dyDescent="0.25">
      <c r="A2717" s="232" t="s">
        <v>947</v>
      </c>
      <c r="B2717" s="137">
        <v>1</v>
      </c>
      <c r="C2717" s="429" t="str">
        <f>+VLOOKUP(Tabla9[[#This Row],[Cod. Riesgo]],Tabla_Riesgos[[Número]:[Tipo de Riesgo]],6,FALSE)</f>
        <v>Corrupción</v>
      </c>
      <c r="D2717" s="290" t="s">
        <v>12</v>
      </c>
      <c r="E2717" s="291" t="s">
        <v>386</v>
      </c>
      <c r="F2717" s="292"/>
      <c r="G2717" s="293" t="s">
        <v>177</v>
      </c>
      <c r="H2717" s="472" t="s">
        <v>544</v>
      </c>
      <c r="I2717" s="214" t="s">
        <v>486</v>
      </c>
      <c r="J2717" s="214" t="s">
        <v>490</v>
      </c>
      <c r="K2717" s="214" t="s">
        <v>494</v>
      </c>
      <c r="L2717" s="214" t="s">
        <v>498</v>
      </c>
      <c r="M2717" s="214" t="s">
        <v>503</v>
      </c>
      <c r="N2717" s="214" t="s">
        <v>508</v>
      </c>
      <c r="O2717" s="214" t="s">
        <v>512</v>
      </c>
      <c r="P2717" s="123">
        <f t="shared" si="172"/>
        <v>100</v>
      </c>
      <c r="Q2717" s="208" t="str">
        <f t="shared" si="173"/>
        <v>Fuerte</v>
      </c>
      <c r="R2717" s="214" t="s">
        <v>516</v>
      </c>
      <c r="S2717" s="224" t="str">
        <f t="shared" si="174"/>
        <v>FuerteFuerte</v>
      </c>
      <c r="T2717" s="224">
        <f>IFERROR(VLOOKUP(S2717,'Tablas de calculos'!$AU$16:$AV$24,2,FALSE),"")</f>
        <v>1</v>
      </c>
      <c r="U2717" s="208" t="str">
        <f>IFERROR(VLOOKUP(T2717,'Tablas de calculos'!$AV$16:$AY$24,4),"")</f>
        <v>Fuerte</v>
      </c>
      <c r="V2717" s="214" t="s">
        <v>578</v>
      </c>
      <c r="W2717" s="214" t="s">
        <v>575</v>
      </c>
      <c r="X2717" s="123" t="str">
        <f t="shared" si="175"/>
        <v>FuerteDirectamenteIndirectamente</v>
      </c>
      <c r="Y2717" s="208">
        <f>IFERROR(VLOOKUP(X2717,'Tablas de calculos'!$AZ$4:$BE$11,5,FALSE),"")</f>
        <v>2</v>
      </c>
      <c r="Z2717" s="208">
        <f>IFERROR(VLOOKUP(X2717,'Tablas de calculos'!$AZ$4:$BE$11,6,FALSE),"")</f>
        <v>1</v>
      </c>
    </row>
    <row r="2718" spans="1:26" ht="60" x14ac:dyDescent="0.25">
      <c r="A2718" s="232" t="s">
        <v>947</v>
      </c>
      <c r="B2718" s="137">
        <v>1</v>
      </c>
      <c r="C2718" s="429" t="str">
        <f>+VLOOKUP(Tabla9[[#This Row],[Cod. Riesgo]],Tabla_Riesgos[[Número]:[Tipo de Riesgo]],6,FALSE)</f>
        <v>Corrupción</v>
      </c>
      <c r="D2718" s="290" t="s">
        <v>12</v>
      </c>
      <c r="E2718" s="291" t="s">
        <v>386</v>
      </c>
      <c r="F2718" s="292"/>
      <c r="G2718" s="293" t="s">
        <v>178</v>
      </c>
      <c r="H2718" s="472" t="s">
        <v>544</v>
      </c>
      <c r="I2718" s="214" t="s">
        <v>486</v>
      </c>
      <c r="J2718" s="214" t="s">
        <v>490</v>
      </c>
      <c r="K2718" s="214" t="s">
        <v>494</v>
      </c>
      <c r="L2718" s="214" t="s">
        <v>498</v>
      </c>
      <c r="M2718" s="214" t="s">
        <v>503</v>
      </c>
      <c r="N2718" s="214" t="s">
        <v>508</v>
      </c>
      <c r="O2718" s="214" t="s">
        <v>512</v>
      </c>
      <c r="P2718" s="123">
        <f t="shared" si="172"/>
        <v>100</v>
      </c>
      <c r="Q2718" s="208" t="str">
        <f t="shared" si="173"/>
        <v>Fuerte</v>
      </c>
      <c r="R2718" s="214" t="s">
        <v>516</v>
      </c>
      <c r="S2718" s="224" t="str">
        <f t="shared" si="174"/>
        <v>FuerteFuerte</v>
      </c>
      <c r="T2718" s="224">
        <f>IFERROR(VLOOKUP(S2718,'Tablas de calculos'!$AU$16:$AV$24,2,FALSE),"")</f>
        <v>1</v>
      </c>
      <c r="U2718" s="208" t="str">
        <f>IFERROR(VLOOKUP(T2718,'Tablas de calculos'!$AV$16:$AY$24,4),"")</f>
        <v>Fuerte</v>
      </c>
      <c r="V2718" s="214" t="s">
        <v>578</v>
      </c>
      <c r="W2718" s="214" t="s">
        <v>578</v>
      </c>
      <c r="X2718" s="123" t="str">
        <f t="shared" si="175"/>
        <v>FuerteDirectamenteDirectamente</v>
      </c>
      <c r="Y2718" s="208">
        <f>IFERROR(VLOOKUP(X2718,'Tablas de calculos'!$AZ$4:$BE$11,5,FALSE),"")</f>
        <v>2</v>
      </c>
      <c r="Z2718" s="208">
        <f>IFERROR(VLOOKUP(X2718,'Tablas de calculos'!$AZ$4:$BE$11,6,FALSE),"")</f>
        <v>2</v>
      </c>
    </row>
    <row r="2719" spans="1:26" ht="75" x14ac:dyDescent="0.25">
      <c r="A2719" s="232" t="s">
        <v>947</v>
      </c>
      <c r="B2719" s="137">
        <v>3</v>
      </c>
      <c r="C2719" s="429" t="str">
        <f>+VLOOKUP(Tabla9[[#This Row],[Cod. Riesgo]],Tabla_Riesgos[[Número]:[Tipo de Riesgo]],6,FALSE)</f>
        <v>Corrupción</v>
      </c>
      <c r="D2719" s="290" t="s">
        <v>12</v>
      </c>
      <c r="E2719" s="291" t="s">
        <v>390</v>
      </c>
      <c r="F2719" s="292"/>
      <c r="G2719" s="293" t="s">
        <v>177</v>
      </c>
      <c r="H2719" s="472" t="s">
        <v>544</v>
      </c>
      <c r="I2719" s="214" t="s">
        <v>486</v>
      </c>
      <c r="J2719" s="214" t="s">
        <v>490</v>
      </c>
      <c r="K2719" s="214" t="s">
        <v>494</v>
      </c>
      <c r="L2719" s="214" t="s">
        <v>498</v>
      </c>
      <c r="M2719" s="214" t="s">
        <v>503</v>
      </c>
      <c r="N2719" s="214" t="s">
        <v>508</v>
      </c>
      <c r="O2719" s="214" t="s">
        <v>512</v>
      </c>
      <c r="P2719" s="123">
        <f t="shared" si="172"/>
        <v>100</v>
      </c>
      <c r="Q2719" s="208" t="str">
        <f t="shared" si="173"/>
        <v>Fuerte</v>
      </c>
      <c r="R2719" s="214" t="s">
        <v>516</v>
      </c>
      <c r="S2719" s="224" t="str">
        <f t="shared" si="174"/>
        <v>FuerteFuerte</v>
      </c>
      <c r="T2719" s="224">
        <f>IFERROR(VLOOKUP(S2719,'Tablas de calculos'!$AU$16:$AV$24,2,FALSE),"")</f>
        <v>1</v>
      </c>
      <c r="U2719" s="208" t="str">
        <f>IFERROR(VLOOKUP(T2719,'Tablas de calculos'!$AV$16:$AY$24,4),"")</f>
        <v>Fuerte</v>
      </c>
      <c r="V2719" s="214" t="s">
        <v>578</v>
      </c>
      <c r="W2719" s="214" t="s">
        <v>578</v>
      </c>
      <c r="X2719" s="123" t="str">
        <f t="shared" si="175"/>
        <v>FuerteDirectamenteDirectamente</v>
      </c>
      <c r="Y2719" s="208">
        <f>IFERROR(VLOOKUP(X2719,'Tablas de calculos'!$AZ$4:$BE$11,5,FALSE),"")</f>
        <v>2</v>
      </c>
      <c r="Z2719" s="208">
        <f>IFERROR(VLOOKUP(X2719,'Tablas de calculos'!$AZ$4:$BE$11,6,FALSE),"")</f>
        <v>2</v>
      </c>
    </row>
    <row r="2720" spans="1:26" ht="75" x14ac:dyDescent="0.25">
      <c r="A2720" s="232" t="s">
        <v>947</v>
      </c>
      <c r="B2720" s="137">
        <v>3</v>
      </c>
      <c r="C2720" s="429" t="str">
        <f>+VLOOKUP(Tabla9[[#This Row],[Cod. Riesgo]],Tabla_Riesgos[[Número]:[Tipo de Riesgo]],6,FALSE)</f>
        <v>Corrupción</v>
      </c>
      <c r="D2720" s="290" t="s">
        <v>12</v>
      </c>
      <c r="E2720" s="291" t="s">
        <v>390</v>
      </c>
      <c r="F2720" s="292"/>
      <c r="G2720" s="293" t="s">
        <v>178</v>
      </c>
      <c r="H2720" s="472" t="s">
        <v>544</v>
      </c>
      <c r="I2720" s="214" t="s">
        <v>486</v>
      </c>
      <c r="J2720" s="214" t="s">
        <v>490</v>
      </c>
      <c r="K2720" s="214" t="s">
        <v>494</v>
      </c>
      <c r="L2720" s="214" t="s">
        <v>498</v>
      </c>
      <c r="M2720" s="214" t="s">
        <v>503</v>
      </c>
      <c r="N2720" s="214" t="s">
        <v>508</v>
      </c>
      <c r="O2720" s="214" t="s">
        <v>512</v>
      </c>
      <c r="P2720" s="123">
        <f t="shared" si="172"/>
        <v>100</v>
      </c>
      <c r="Q2720" s="208" t="str">
        <f t="shared" si="173"/>
        <v>Fuerte</v>
      </c>
      <c r="R2720" s="214" t="s">
        <v>516</v>
      </c>
      <c r="S2720" s="224" t="str">
        <f t="shared" si="174"/>
        <v>FuerteFuerte</v>
      </c>
      <c r="T2720" s="224">
        <f>IFERROR(VLOOKUP(S2720,'Tablas de calculos'!$AU$16:$AV$24,2,FALSE),"")</f>
        <v>1</v>
      </c>
      <c r="U2720" s="208" t="str">
        <f>IFERROR(VLOOKUP(T2720,'Tablas de calculos'!$AV$16:$AY$24,4),"")</f>
        <v>Fuerte</v>
      </c>
      <c r="V2720" s="214" t="s">
        <v>576</v>
      </c>
      <c r="W2720" s="214" t="s">
        <v>578</v>
      </c>
      <c r="X2720" s="123" t="str">
        <f t="shared" si="175"/>
        <v>FuerteNo disminuyeDirectamente</v>
      </c>
      <c r="Y2720" s="208">
        <f>IFERROR(VLOOKUP(X2720,'Tablas de calculos'!$AZ$4:$BE$11,5,FALSE),"")</f>
        <v>0</v>
      </c>
      <c r="Z2720" s="208">
        <f>IFERROR(VLOOKUP(X2720,'Tablas de calculos'!$AZ$4:$BE$11,6,FALSE),"")</f>
        <v>2</v>
      </c>
    </row>
    <row r="2721" spans="1:26" ht="75" x14ac:dyDescent="0.25">
      <c r="A2721" s="232" t="s">
        <v>947</v>
      </c>
      <c r="B2721" s="137">
        <v>3</v>
      </c>
      <c r="C2721" s="429" t="str">
        <f>+VLOOKUP(Tabla9[[#This Row],[Cod. Riesgo]],Tabla_Riesgos[[Número]:[Tipo de Riesgo]],6,FALSE)</f>
        <v>Corrupción</v>
      </c>
      <c r="D2721" s="290" t="s">
        <v>12</v>
      </c>
      <c r="E2721" s="291" t="s">
        <v>390</v>
      </c>
      <c r="F2721" s="292"/>
      <c r="G2721" s="293" t="s">
        <v>179</v>
      </c>
      <c r="H2721" s="472" t="s">
        <v>544</v>
      </c>
      <c r="I2721" s="214" t="s">
        <v>486</v>
      </c>
      <c r="J2721" s="214" t="s">
        <v>490</v>
      </c>
      <c r="K2721" s="214" t="s">
        <v>494</v>
      </c>
      <c r="L2721" s="214" t="s">
        <v>498</v>
      </c>
      <c r="M2721" s="214" t="s">
        <v>503</v>
      </c>
      <c r="N2721" s="214" t="s">
        <v>508</v>
      </c>
      <c r="O2721" s="214" t="s">
        <v>512</v>
      </c>
      <c r="P2721" s="123">
        <f t="shared" si="172"/>
        <v>100</v>
      </c>
      <c r="Q2721" s="208" t="str">
        <f t="shared" si="173"/>
        <v>Fuerte</v>
      </c>
      <c r="R2721" s="214" t="s">
        <v>516</v>
      </c>
      <c r="S2721" s="224" t="str">
        <f t="shared" si="174"/>
        <v>FuerteFuerte</v>
      </c>
      <c r="T2721" s="224">
        <f>IFERROR(VLOOKUP(S2721,'Tablas de calculos'!$AU$16:$AV$24,2,FALSE),"")</f>
        <v>1</v>
      </c>
      <c r="U2721" s="208" t="str">
        <f>IFERROR(VLOOKUP(T2721,'Tablas de calculos'!$AV$16:$AY$24,4),"")</f>
        <v>Fuerte</v>
      </c>
      <c r="V2721" s="214" t="s">
        <v>578</v>
      </c>
      <c r="W2721" s="214" t="s">
        <v>578</v>
      </c>
      <c r="X2721" s="123" t="str">
        <f t="shared" si="175"/>
        <v>FuerteDirectamenteDirectamente</v>
      </c>
      <c r="Y2721" s="208">
        <f>IFERROR(VLOOKUP(X2721,'Tablas de calculos'!$AZ$4:$BE$11,5,FALSE),"")</f>
        <v>2</v>
      </c>
      <c r="Z2721" s="208">
        <f>IFERROR(VLOOKUP(X2721,'Tablas de calculos'!$AZ$4:$BE$11,6,FALSE),"")</f>
        <v>2</v>
      </c>
    </row>
    <row r="2722" spans="1:26" ht="75" x14ac:dyDescent="0.25">
      <c r="A2722" s="232" t="s">
        <v>947</v>
      </c>
      <c r="B2722" s="137">
        <v>3</v>
      </c>
      <c r="C2722" s="429" t="str">
        <f>+VLOOKUP(Tabla9[[#This Row],[Cod. Riesgo]],Tabla_Riesgos[[Número]:[Tipo de Riesgo]],6,FALSE)</f>
        <v>Corrupción</v>
      </c>
      <c r="D2722" s="290" t="s">
        <v>12</v>
      </c>
      <c r="E2722" s="291" t="s">
        <v>390</v>
      </c>
      <c r="F2722" s="292"/>
      <c r="G2722" s="293" t="s">
        <v>180</v>
      </c>
      <c r="H2722" s="472" t="s">
        <v>544</v>
      </c>
      <c r="I2722" s="214" t="s">
        <v>486</v>
      </c>
      <c r="J2722" s="214" t="s">
        <v>490</v>
      </c>
      <c r="K2722" s="214" t="s">
        <v>494</v>
      </c>
      <c r="L2722" s="214" t="s">
        <v>498</v>
      </c>
      <c r="M2722" s="214" t="s">
        <v>503</v>
      </c>
      <c r="N2722" s="214" t="s">
        <v>508</v>
      </c>
      <c r="O2722" s="214" t="s">
        <v>512</v>
      </c>
      <c r="P2722" s="123">
        <f t="shared" si="172"/>
        <v>100</v>
      </c>
      <c r="Q2722" s="208" t="str">
        <f t="shared" si="173"/>
        <v>Fuerte</v>
      </c>
      <c r="R2722" s="214" t="s">
        <v>516</v>
      </c>
      <c r="S2722" s="224" t="str">
        <f t="shared" si="174"/>
        <v>FuerteFuerte</v>
      </c>
      <c r="T2722" s="224">
        <f>IFERROR(VLOOKUP(S2722,'Tablas de calculos'!$AU$16:$AV$24,2,FALSE),"")</f>
        <v>1</v>
      </c>
      <c r="U2722" s="208" t="str">
        <f>IFERROR(VLOOKUP(T2722,'Tablas de calculos'!$AV$16:$AY$24,4),"")</f>
        <v>Fuerte</v>
      </c>
      <c r="V2722" s="214" t="s">
        <v>578</v>
      </c>
      <c r="W2722" s="214" t="s">
        <v>578</v>
      </c>
      <c r="X2722" s="123" t="str">
        <f t="shared" si="175"/>
        <v>FuerteDirectamenteDirectamente</v>
      </c>
      <c r="Y2722" s="208">
        <f>IFERROR(VLOOKUP(X2722,'Tablas de calculos'!$AZ$4:$BE$11,5,FALSE),"")</f>
        <v>2</v>
      </c>
      <c r="Z2722" s="208">
        <f>IFERROR(VLOOKUP(X2722,'Tablas de calculos'!$AZ$4:$BE$11,6,FALSE),"")</f>
        <v>2</v>
      </c>
    </row>
    <row r="2723" spans="1:26" ht="90" x14ac:dyDescent="0.25">
      <c r="A2723" s="232" t="s">
        <v>947</v>
      </c>
      <c r="B2723" s="137">
        <v>4</v>
      </c>
      <c r="C2723" s="429" t="str">
        <f>+VLOOKUP(Tabla9[[#This Row],[Cod. Riesgo]],Tabla_Riesgos[[Número]:[Tipo de Riesgo]],6,FALSE)</f>
        <v>Corrupción</v>
      </c>
      <c r="D2723" s="290" t="s">
        <v>12</v>
      </c>
      <c r="E2723" s="291" t="s">
        <v>622</v>
      </c>
      <c r="F2723" s="292"/>
      <c r="G2723" s="293" t="s">
        <v>181</v>
      </c>
      <c r="H2723" s="472" t="s">
        <v>544</v>
      </c>
      <c r="I2723" s="214" t="s">
        <v>486</v>
      </c>
      <c r="J2723" s="214" t="s">
        <v>490</v>
      </c>
      <c r="K2723" s="214" t="s">
        <v>494</v>
      </c>
      <c r="L2723" s="214" t="s">
        <v>498</v>
      </c>
      <c r="M2723" s="214" t="s">
        <v>503</v>
      </c>
      <c r="N2723" s="214" t="s">
        <v>508</v>
      </c>
      <c r="O2723" s="214" t="s">
        <v>512</v>
      </c>
      <c r="P2723" s="123">
        <f t="shared" si="172"/>
        <v>100</v>
      </c>
      <c r="Q2723" s="208" t="str">
        <f t="shared" si="173"/>
        <v>Fuerte</v>
      </c>
      <c r="R2723" s="214" t="s">
        <v>516</v>
      </c>
      <c r="S2723" s="224" t="str">
        <f t="shared" si="174"/>
        <v>FuerteFuerte</v>
      </c>
      <c r="T2723" s="224">
        <f>IFERROR(VLOOKUP(S2723,'Tablas de calculos'!$AU$16:$AV$24,2,FALSE),"")</f>
        <v>1</v>
      </c>
      <c r="U2723" s="208" t="str">
        <f>IFERROR(VLOOKUP(T2723,'Tablas de calculos'!$AV$16:$AY$24,4),"")</f>
        <v>Fuerte</v>
      </c>
      <c r="V2723" s="214" t="s">
        <v>578</v>
      </c>
      <c r="W2723" s="214" t="s">
        <v>578</v>
      </c>
      <c r="X2723" s="123" t="str">
        <f t="shared" si="175"/>
        <v>FuerteDirectamenteDirectamente</v>
      </c>
      <c r="Y2723" s="208">
        <f>IFERROR(VLOOKUP(X2723,'Tablas de calculos'!$AZ$4:$BE$11,5,FALSE),"")</f>
        <v>2</v>
      </c>
      <c r="Z2723" s="208">
        <f>IFERROR(VLOOKUP(X2723,'Tablas de calculos'!$AZ$4:$BE$11,6,FALSE),"")</f>
        <v>2</v>
      </c>
    </row>
    <row r="2724" spans="1:26" ht="90" x14ac:dyDescent="0.25">
      <c r="A2724" s="232" t="s">
        <v>947</v>
      </c>
      <c r="B2724" s="137">
        <v>4</v>
      </c>
      <c r="C2724" s="429" t="str">
        <f>+VLOOKUP(Tabla9[[#This Row],[Cod. Riesgo]],Tabla_Riesgos[[Número]:[Tipo de Riesgo]],6,FALSE)</f>
        <v>Corrupción</v>
      </c>
      <c r="D2724" s="290" t="s">
        <v>12</v>
      </c>
      <c r="E2724" s="291" t="s">
        <v>622</v>
      </c>
      <c r="F2724" s="292"/>
      <c r="G2724" s="293" t="s">
        <v>182</v>
      </c>
      <c r="H2724" s="472" t="s">
        <v>544</v>
      </c>
      <c r="I2724" s="214" t="s">
        <v>486</v>
      </c>
      <c r="J2724" s="214" t="s">
        <v>490</v>
      </c>
      <c r="K2724" s="214" t="s">
        <v>494</v>
      </c>
      <c r="L2724" s="214" t="s">
        <v>498</v>
      </c>
      <c r="M2724" s="214" t="s">
        <v>503</v>
      </c>
      <c r="N2724" s="214" t="s">
        <v>508</v>
      </c>
      <c r="O2724" s="214" t="s">
        <v>512</v>
      </c>
      <c r="P2724" s="123">
        <f t="shared" si="172"/>
        <v>100</v>
      </c>
      <c r="Q2724" s="208" t="str">
        <f t="shared" si="173"/>
        <v>Fuerte</v>
      </c>
      <c r="R2724" s="214" t="s">
        <v>516</v>
      </c>
      <c r="S2724" s="224" t="str">
        <f t="shared" si="174"/>
        <v>FuerteFuerte</v>
      </c>
      <c r="T2724" s="224">
        <f>IFERROR(VLOOKUP(S2724,'Tablas de calculos'!$AU$16:$AV$24,2,FALSE),"")</f>
        <v>1</v>
      </c>
      <c r="U2724" s="208" t="str">
        <f>IFERROR(VLOOKUP(T2724,'Tablas de calculos'!$AV$16:$AY$24,4),"")</f>
        <v>Fuerte</v>
      </c>
      <c r="V2724" s="214" t="s">
        <v>576</v>
      </c>
      <c r="W2724" s="214" t="s">
        <v>578</v>
      </c>
      <c r="X2724" s="123" t="str">
        <f t="shared" si="175"/>
        <v>FuerteNo disminuyeDirectamente</v>
      </c>
      <c r="Y2724" s="208">
        <f>IFERROR(VLOOKUP(X2724,'Tablas de calculos'!$AZ$4:$BE$11,5,FALSE),"")</f>
        <v>0</v>
      </c>
      <c r="Z2724" s="208">
        <f>IFERROR(VLOOKUP(X2724,'Tablas de calculos'!$AZ$4:$BE$11,6,FALSE),"")</f>
        <v>2</v>
      </c>
    </row>
    <row r="2725" spans="1:26" ht="90" x14ac:dyDescent="0.25">
      <c r="A2725" s="232" t="s">
        <v>947</v>
      </c>
      <c r="B2725" s="137">
        <v>4</v>
      </c>
      <c r="C2725" s="429" t="str">
        <f>+VLOOKUP(Tabla9[[#This Row],[Cod. Riesgo]],Tabla_Riesgos[[Número]:[Tipo de Riesgo]],6,FALSE)</f>
        <v>Corrupción</v>
      </c>
      <c r="D2725" s="290" t="s">
        <v>12</v>
      </c>
      <c r="E2725" s="291" t="s">
        <v>622</v>
      </c>
      <c r="F2725" s="292"/>
      <c r="G2725" s="293" t="s">
        <v>183</v>
      </c>
      <c r="H2725" s="472" t="s">
        <v>544</v>
      </c>
      <c r="I2725" s="214" t="s">
        <v>486</v>
      </c>
      <c r="J2725" s="214" t="s">
        <v>490</v>
      </c>
      <c r="K2725" s="214" t="s">
        <v>494</v>
      </c>
      <c r="L2725" s="214" t="s">
        <v>498</v>
      </c>
      <c r="M2725" s="214" t="s">
        <v>503</v>
      </c>
      <c r="N2725" s="214" t="s">
        <v>508</v>
      </c>
      <c r="O2725" s="214" t="s">
        <v>512</v>
      </c>
      <c r="P2725" s="123">
        <f t="shared" si="172"/>
        <v>100</v>
      </c>
      <c r="Q2725" s="208" t="str">
        <f t="shared" si="173"/>
        <v>Fuerte</v>
      </c>
      <c r="R2725" s="214" t="s">
        <v>516</v>
      </c>
      <c r="S2725" s="224" t="str">
        <f t="shared" si="174"/>
        <v>FuerteFuerte</v>
      </c>
      <c r="T2725" s="224">
        <f>IFERROR(VLOOKUP(S2725,'Tablas de calculos'!$AU$16:$AV$24,2,FALSE),"")</f>
        <v>1</v>
      </c>
      <c r="U2725" s="208" t="str">
        <f>IFERROR(VLOOKUP(T2725,'Tablas de calculos'!$AV$16:$AY$24,4),"")</f>
        <v>Fuerte</v>
      </c>
      <c r="V2725" s="214" t="s">
        <v>576</v>
      </c>
      <c r="W2725" s="214" t="s">
        <v>578</v>
      </c>
      <c r="X2725" s="123" t="str">
        <f t="shared" si="175"/>
        <v>FuerteNo disminuyeDirectamente</v>
      </c>
      <c r="Y2725" s="208">
        <f>IFERROR(VLOOKUP(X2725,'Tablas de calculos'!$AZ$4:$BE$11,5,FALSE),"")</f>
        <v>0</v>
      </c>
      <c r="Z2725" s="208">
        <f>IFERROR(VLOOKUP(X2725,'Tablas de calculos'!$AZ$4:$BE$11,6,FALSE),"")</f>
        <v>2</v>
      </c>
    </row>
    <row r="2726" spans="1:26" ht="60" x14ac:dyDescent="0.25">
      <c r="A2726" s="232" t="s">
        <v>947</v>
      </c>
      <c r="B2726" s="137">
        <v>5</v>
      </c>
      <c r="C2726" s="429" t="str">
        <f>+VLOOKUP(Tabla9[[#This Row],[Cod. Riesgo]],Tabla_Riesgos[[Número]:[Tipo de Riesgo]],6,FALSE)</f>
        <v>Operativo</v>
      </c>
      <c r="D2726" s="290" t="s">
        <v>12</v>
      </c>
      <c r="E2726" s="291" t="s">
        <v>624</v>
      </c>
      <c r="F2726" s="292"/>
      <c r="G2726" s="293" t="s">
        <v>184</v>
      </c>
      <c r="H2726" s="472" t="s">
        <v>544</v>
      </c>
      <c r="I2726" s="214" t="s">
        <v>486</v>
      </c>
      <c r="J2726" s="214" t="s">
        <v>490</v>
      </c>
      <c r="K2726" s="214" t="s">
        <v>494</v>
      </c>
      <c r="L2726" s="214" t="s">
        <v>498</v>
      </c>
      <c r="M2726" s="214" t="s">
        <v>503</v>
      </c>
      <c r="N2726" s="214" t="s">
        <v>508</v>
      </c>
      <c r="O2726" s="214" t="s">
        <v>512</v>
      </c>
      <c r="P2726" s="123">
        <f t="shared" si="172"/>
        <v>100</v>
      </c>
      <c r="Q2726" s="208" t="str">
        <f t="shared" si="173"/>
        <v>Fuerte</v>
      </c>
      <c r="R2726" s="214" t="s">
        <v>516</v>
      </c>
      <c r="S2726" s="224" t="str">
        <f t="shared" si="174"/>
        <v>FuerteFuerte</v>
      </c>
      <c r="T2726" s="224">
        <f>IFERROR(VLOOKUP(S2726,'Tablas de calculos'!$AU$16:$AV$24,2,FALSE),"")</f>
        <v>1</v>
      </c>
      <c r="U2726" s="208" t="str">
        <f>IFERROR(VLOOKUP(T2726,'Tablas de calculos'!$AV$16:$AY$24,4),"")</f>
        <v>Fuerte</v>
      </c>
      <c r="V2726" s="214" t="s">
        <v>576</v>
      </c>
      <c r="W2726" s="214" t="s">
        <v>578</v>
      </c>
      <c r="X2726" s="123" t="str">
        <f t="shared" si="175"/>
        <v>FuerteNo disminuyeDirectamente</v>
      </c>
      <c r="Y2726" s="208">
        <f>IFERROR(VLOOKUP(X2726,'Tablas de calculos'!$AZ$4:$BE$11,5,FALSE),"")</f>
        <v>0</v>
      </c>
      <c r="Z2726" s="208">
        <f>IFERROR(VLOOKUP(X2726,'Tablas de calculos'!$AZ$4:$BE$11,6,FALSE),"")</f>
        <v>2</v>
      </c>
    </row>
    <row r="2727" spans="1:26" ht="75" x14ac:dyDescent="0.25">
      <c r="A2727" s="232" t="s">
        <v>947</v>
      </c>
      <c r="B2727" s="137">
        <v>6</v>
      </c>
      <c r="C2727" s="429" t="str">
        <f>+VLOOKUP(Tabla9[[#This Row],[Cod. Riesgo]],Tabla_Riesgos[[Número]:[Tipo de Riesgo]],6,FALSE)</f>
        <v>Corrupción</v>
      </c>
      <c r="D2727" s="290" t="s">
        <v>12</v>
      </c>
      <c r="E2727" s="291" t="s">
        <v>639</v>
      </c>
      <c r="F2727" s="292"/>
      <c r="G2727" s="293" t="s">
        <v>183</v>
      </c>
      <c r="H2727" s="472" t="s">
        <v>544</v>
      </c>
      <c r="I2727" s="214" t="s">
        <v>486</v>
      </c>
      <c r="J2727" s="214" t="s">
        <v>490</v>
      </c>
      <c r="K2727" s="214" t="s">
        <v>494</v>
      </c>
      <c r="L2727" s="214" t="s">
        <v>498</v>
      </c>
      <c r="M2727" s="214" t="s">
        <v>503</v>
      </c>
      <c r="N2727" s="214" t="s">
        <v>508</v>
      </c>
      <c r="O2727" s="214" t="s">
        <v>512</v>
      </c>
      <c r="P2727" s="123">
        <f t="shared" si="172"/>
        <v>100</v>
      </c>
      <c r="Q2727" s="208" t="str">
        <f t="shared" si="173"/>
        <v>Fuerte</v>
      </c>
      <c r="R2727" s="214" t="s">
        <v>516</v>
      </c>
      <c r="S2727" s="224" t="str">
        <f t="shared" si="174"/>
        <v>FuerteFuerte</v>
      </c>
      <c r="T2727" s="224">
        <f>IFERROR(VLOOKUP(S2727,'Tablas de calculos'!$AU$16:$AV$24,2,FALSE),"")</f>
        <v>1</v>
      </c>
      <c r="U2727" s="208" t="str">
        <f>IFERROR(VLOOKUP(T2727,'Tablas de calculos'!$AV$16:$AY$24,4),"")</f>
        <v>Fuerte</v>
      </c>
      <c r="V2727" s="214" t="s">
        <v>576</v>
      </c>
      <c r="W2727" s="214" t="s">
        <v>578</v>
      </c>
      <c r="X2727" s="123" t="str">
        <f t="shared" si="175"/>
        <v>FuerteNo disminuyeDirectamente</v>
      </c>
      <c r="Y2727" s="208">
        <f>IFERROR(VLOOKUP(X2727,'Tablas de calculos'!$AZ$4:$BE$11,5,FALSE),"")</f>
        <v>0</v>
      </c>
      <c r="Z2727" s="208">
        <f>IFERROR(VLOOKUP(X2727,'Tablas de calculos'!$AZ$4:$BE$11,6,FALSE),"")</f>
        <v>2</v>
      </c>
    </row>
    <row r="2728" spans="1:26" ht="60" x14ac:dyDescent="0.25">
      <c r="A2728" s="232" t="s">
        <v>947</v>
      </c>
      <c r="B2728" s="137">
        <v>6</v>
      </c>
      <c r="C2728" s="429" t="str">
        <f>+VLOOKUP(Tabla9[[#This Row],[Cod. Riesgo]],Tabla_Riesgos[[Número]:[Tipo de Riesgo]],6,FALSE)</f>
        <v>Corrupción</v>
      </c>
      <c r="D2728" s="290" t="s">
        <v>12</v>
      </c>
      <c r="E2728" s="291" t="s">
        <v>639</v>
      </c>
      <c r="F2728" s="292"/>
      <c r="G2728" s="293" t="s">
        <v>185</v>
      </c>
      <c r="H2728" s="472" t="s">
        <v>544</v>
      </c>
      <c r="I2728" s="214" t="s">
        <v>486</v>
      </c>
      <c r="J2728" s="214" t="s">
        <v>490</v>
      </c>
      <c r="K2728" s="214" t="s">
        <v>494</v>
      </c>
      <c r="L2728" s="214" t="s">
        <v>498</v>
      </c>
      <c r="M2728" s="214" t="s">
        <v>503</v>
      </c>
      <c r="N2728" s="214" t="s">
        <v>508</v>
      </c>
      <c r="O2728" s="214" t="s">
        <v>512</v>
      </c>
      <c r="P2728" s="123">
        <f t="shared" si="172"/>
        <v>100</v>
      </c>
      <c r="Q2728" s="208" t="str">
        <f t="shared" si="173"/>
        <v>Fuerte</v>
      </c>
      <c r="R2728" s="214" t="s">
        <v>516</v>
      </c>
      <c r="S2728" s="224" t="str">
        <f t="shared" si="174"/>
        <v>FuerteFuerte</v>
      </c>
      <c r="T2728" s="224">
        <f>IFERROR(VLOOKUP(S2728,'Tablas de calculos'!$AU$16:$AV$24,2,FALSE),"")</f>
        <v>1</v>
      </c>
      <c r="U2728" s="208" t="str">
        <f>IFERROR(VLOOKUP(T2728,'Tablas de calculos'!$AV$16:$AY$24,4),"")</f>
        <v>Fuerte</v>
      </c>
      <c r="V2728" s="214" t="s">
        <v>576</v>
      </c>
      <c r="W2728" s="214" t="s">
        <v>578</v>
      </c>
      <c r="X2728" s="123" t="str">
        <f t="shared" si="175"/>
        <v>FuerteNo disminuyeDirectamente</v>
      </c>
      <c r="Y2728" s="208">
        <f>IFERROR(VLOOKUP(X2728,'Tablas de calculos'!$AZ$4:$BE$11,5,FALSE),"")</f>
        <v>0</v>
      </c>
      <c r="Z2728" s="208">
        <f>IFERROR(VLOOKUP(X2728,'Tablas de calculos'!$AZ$4:$BE$11,6,FALSE),"")</f>
        <v>2</v>
      </c>
    </row>
    <row r="2729" spans="1:26" ht="60" x14ac:dyDescent="0.25">
      <c r="A2729" s="232" t="s">
        <v>947</v>
      </c>
      <c r="B2729" s="137">
        <v>6</v>
      </c>
      <c r="C2729" s="429" t="str">
        <f>+VLOOKUP(Tabla9[[#This Row],[Cod. Riesgo]],Tabla_Riesgos[[Número]:[Tipo de Riesgo]],6,FALSE)</f>
        <v>Corrupción</v>
      </c>
      <c r="D2729" s="290" t="s">
        <v>12</v>
      </c>
      <c r="E2729" s="291" t="s">
        <v>639</v>
      </c>
      <c r="F2729" s="292"/>
      <c r="G2729" s="293" t="s">
        <v>177</v>
      </c>
      <c r="H2729" s="472" t="s">
        <v>544</v>
      </c>
      <c r="I2729" s="214" t="s">
        <v>486</v>
      </c>
      <c r="J2729" s="214" t="s">
        <v>490</v>
      </c>
      <c r="K2729" s="214" t="s">
        <v>494</v>
      </c>
      <c r="L2729" s="214" t="s">
        <v>498</v>
      </c>
      <c r="M2729" s="214" t="s">
        <v>503</v>
      </c>
      <c r="N2729" s="214" t="s">
        <v>508</v>
      </c>
      <c r="O2729" s="214" t="s">
        <v>512</v>
      </c>
      <c r="P2729" s="123">
        <f t="shared" si="172"/>
        <v>100</v>
      </c>
      <c r="Q2729" s="208" t="str">
        <f t="shared" si="173"/>
        <v>Fuerte</v>
      </c>
      <c r="R2729" s="214" t="s">
        <v>516</v>
      </c>
      <c r="S2729" s="224" t="str">
        <f t="shared" si="174"/>
        <v>FuerteFuerte</v>
      </c>
      <c r="T2729" s="224">
        <f>IFERROR(VLOOKUP(S2729,'Tablas de calculos'!$AU$16:$AV$24,2,FALSE),"")</f>
        <v>1</v>
      </c>
      <c r="U2729" s="208" t="str">
        <f>IFERROR(VLOOKUP(T2729,'Tablas de calculos'!$AV$16:$AY$24,4),"")</f>
        <v>Fuerte</v>
      </c>
      <c r="V2729" s="214" t="s">
        <v>576</v>
      </c>
      <c r="W2729" s="214" t="s">
        <v>578</v>
      </c>
      <c r="X2729" s="123" t="str">
        <f t="shared" si="175"/>
        <v>FuerteNo disminuyeDirectamente</v>
      </c>
      <c r="Y2729" s="208">
        <f>IFERROR(VLOOKUP(X2729,'Tablas de calculos'!$AZ$4:$BE$11,5,FALSE),"")</f>
        <v>0</v>
      </c>
      <c r="Z2729" s="208">
        <f>IFERROR(VLOOKUP(X2729,'Tablas de calculos'!$AZ$4:$BE$11,6,FALSE),"")</f>
        <v>2</v>
      </c>
    </row>
    <row r="2730" spans="1:26" ht="60" x14ac:dyDescent="0.25">
      <c r="A2730" s="232" t="s">
        <v>947</v>
      </c>
      <c r="B2730" s="137">
        <v>6</v>
      </c>
      <c r="C2730" s="429" t="str">
        <f>+VLOOKUP(Tabla9[[#This Row],[Cod. Riesgo]],Tabla_Riesgos[[Número]:[Tipo de Riesgo]],6,FALSE)</f>
        <v>Corrupción</v>
      </c>
      <c r="D2730" s="290" t="s">
        <v>12</v>
      </c>
      <c r="E2730" s="291" t="s">
        <v>639</v>
      </c>
      <c r="F2730" s="292"/>
      <c r="G2730" s="293" t="s">
        <v>186</v>
      </c>
      <c r="H2730" s="472" t="s">
        <v>544</v>
      </c>
      <c r="I2730" s="214" t="s">
        <v>486</v>
      </c>
      <c r="J2730" s="214" t="s">
        <v>490</v>
      </c>
      <c r="K2730" s="214" t="s">
        <v>494</v>
      </c>
      <c r="L2730" s="214" t="s">
        <v>498</v>
      </c>
      <c r="M2730" s="214" t="s">
        <v>503</v>
      </c>
      <c r="N2730" s="214" t="s">
        <v>508</v>
      </c>
      <c r="O2730" s="214" t="s">
        <v>512</v>
      </c>
      <c r="P2730" s="123">
        <f t="shared" si="172"/>
        <v>100</v>
      </c>
      <c r="Q2730" s="208" t="str">
        <f t="shared" si="173"/>
        <v>Fuerte</v>
      </c>
      <c r="R2730" s="214" t="s">
        <v>516</v>
      </c>
      <c r="S2730" s="224" t="str">
        <f t="shared" si="174"/>
        <v>FuerteFuerte</v>
      </c>
      <c r="T2730" s="224">
        <f>IFERROR(VLOOKUP(S2730,'Tablas de calculos'!$AU$16:$AV$24,2,FALSE),"")</f>
        <v>1</v>
      </c>
      <c r="U2730" s="208" t="str">
        <f>IFERROR(VLOOKUP(T2730,'Tablas de calculos'!$AV$16:$AY$24,4),"")</f>
        <v>Fuerte</v>
      </c>
      <c r="V2730" s="214" t="s">
        <v>576</v>
      </c>
      <c r="W2730" s="214" t="s">
        <v>578</v>
      </c>
      <c r="X2730" s="123" t="str">
        <f t="shared" si="175"/>
        <v>FuerteNo disminuyeDirectamente</v>
      </c>
      <c r="Y2730" s="208">
        <f>IFERROR(VLOOKUP(X2730,'Tablas de calculos'!$AZ$4:$BE$11,5,FALSE),"")</f>
        <v>0</v>
      </c>
      <c r="Z2730" s="208">
        <f>IFERROR(VLOOKUP(X2730,'Tablas de calculos'!$AZ$4:$BE$11,6,FALSE),"")</f>
        <v>2</v>
      </c>
    </row>
    <row r="2731" spans="1:26" ht="75" x14ac:dyDescent="0.25">
      <c r="A2731" s="232" t="s">
        <v>947</v>
      </c>
      <c r="B2731" s="137">
        <v>7</v>
      </c>
      <c r="C2731" s="429" t="str">
        <f>+VLOOKUP(Tabla9[[#This Row],[Cod. Riesgo]],Tabla_Riesgos[[Número]:[Tipo de Riesgo]],6,FALSE)</f>
        <v>Corrupción</v>
      </c>
      <c r="D2731" s="290" t="s">
        <v>12</v>
      </c>
      <c r="E2731" s="291" t="s">
        <v>392</v>
      </c>
      <c r="F2731" s="292"/>
      <c r="G2731" s="293" t="s">
        <v>179</v>
      </c>
      <c r="H2731" s="472" t="s">
        <v>544</v>
      </c>
      <c r="I2731" s="214" t="s">
        <v>486</v>
      </c>
      <c r="J2731" s="214" t="s">
        <v>490</v>
      </c>
      <c r="K2731" s="214" t="s">
        <v>494</v>
      </c>
      <c r="L2731" s="214" t="s">
        <v>498</v>
      </c>
      <c r="M2731" s="214" t="s">
        <v>503</v>
      </c>
      <c r="N2731" s="214" t="s">
        <v>508</v>
      </c>
      <c r="O2731" s="214" t="s">
        <v>512</v>
      </c>
      <c r="P2731" s="123">
        <f t="shared" si="172"/>
        <v>100</v>
      </c>
      <c r="Q2731" s="208" t="str">
        <f t="shared" si="173"/>
        <v>Fuerte</v>
      </c>
      <c r="R2731" s="214" t="s">
        <v>516</v>
      </c>
      <c r="S2731" s="224" t="str">
        <f t="shared" si="174"/>
        <v>FuerteFuerte</v>
      </c>
      <c r="T2731" s="224">
        <f>IFERROR(VLOOKUP(S2731,'Tablas de calculos'!$AU$16:$AV$24,2,FALSE),"")</f>
        <v>1</v>
      </c>
      <c r="U2731" s="208" t="str">
        <f>IFERROR(VLOOKUP(T2731,'Tablas de calculos'!$AV$16:$AY$24,4),"")</f>
        <v>Fuerte</v>
      </c>
      <c r="V2731" s="214" t="s">
        <v>576</v>
      </c>
      <c r="W2731" s="214" t="s">
        <v>578</v>
      </c>
      <c r="X2731" s="123" t="str">
        <f t="shared" si="175"/>
        <v>FuerteNo disminuyeDirectamente</v>
      </c>
      <c r="Y2731" s="208">
        <f>IFERROR(VLOOKUP(X2731,'Tablas de calculos'!$AZ$4:$BE$11,5,FALSE),"")</f>
        <v>0</v>
      </c>
      <c r="Z2731" s="208">
        <f>IFERROR(VLOOKUP(X2731,'Tablas de calculos'!$AZ$4:$BE$11,6,FALSE),"")</f>
        <v>2</v>
      </c>
    </row>
    <row r="2732" spans="1:26" ht="60" x14ac:dyDescent="0.25">
      <c r="A2732" s="232" t="s">
        <v>947</v>
      </c>
      <c r="B2732" s="137">
        <v>7</v>
      </c>
      <c r="C2732" s="429" t="str">
        <f>+VLOOKUP(Tabla9[[#This Row],[Cod. Riesgo]],Tabla_Riesgos[[Número]:[Tipo de Riesgo]],6,FALSE)</f>
        <v>Corrupción</v>
      </c>
      <c r="D2732" s="290" t="s">
        <v>12</v>
      </c>
      <c r="E2732" s="291" t="s">
        <v>392</v>
      </c>
      <c r="F2732" s="292"/>
      <c r="G2732" s="293" t="s">
        <v>177</v>
      </c>
      <c r="H2732" s="472" t="s">
        <v>544</v>
      </c>
      <c r="I2732" s="214" t="s">
        <v>486</v>
      </c>
      <c r="J2732" s="214" t="s">
        <v>490</v>
      </c>
      <c r="K2732" s="214" t="s">
        <v>494</v>
      </c>
      <c r="L2732" s="214" t="s">
        <v>498</v>
      </c>
      <c r="M2732" s="214" t="s">
        <v>503</v>
      </c>
      <c r="N2732" s="214" t="s">
        <v>508</v>
      </c>
      <c r="O2732" s="214" t="s">
        <v>512</v>
      </c>
      <c r="P2732" s="123">
        <f t="shared" si="172"/>
        <v>100</v>
      </c>
      <c r="Q2732" s="208" t="str">
        <f t="shared" si="173"/>
        <v>Fuerte</v>
      </c>
      <c r="R2732" s="214" t="s">
        <v>516</v>
      </c>
      <c r="S2732" s="224" t="str">
        <f t="shared" si="174"/>
        <v>FuerteFuerte</v>
      </c>
      <c r="T2732" s="224">
        <f>IFERROR(VLOOKUP(S2732,'Tablas de calculos'!$AU$16:$AV$24,2,FALSE),"")</f>
        <v>1</v>
      </c>
      <c r="U2732" s="208" t="str">
        <f>IFERROR(VLOOKUP(T2732,'Tablas de calculos'!$AV$16:$AY$24,4),"")</f>
        <v>Fuerte</v>
      </c>
      <c r="V2732" s="214" t="s">
        <v>576</v>
      </c>
      <c r="W2732" s="214" t="s">
        <v>578</v>
      </c>
      <c r="X2732" s="123" t="str">
        <f t="shared" si="175"/>
        <v>FuerteNo disminuyeDirectamente</v>
      </c>
      <c r="Y2732" s="208">
        <f>IFERROR(VLOOKUP(X2732,'Tablas de calculos'!$AZ$4:$BE$11,5,FALSE),"")</f>
        <v>0</v>
      </c>
      <c r="Z2732" s="208">
        <f>IFERROR(VLOOKUP(X2732,'Tablas de calculos'!$AZ$4:$BE$11,6,FALSE),"")</f>
        <v>2</v>
      </c>
    </row>
    <row r="2733" spans="1:26" ht="60" x14ac:dyDescent="0.25">
      <c r="A2733" s="232" t="s">
        <v>947</v>
      </c>
      <c r="B2733" s="137">
        <v>7</v>
      </c>
      <c r="C2733" s="429" t="str">
        <f>+VLOOKUP(Tabla9[[#This Row],[Cod. Riesgo]],Tabla_Riesgos[[Número]:[Tipo de Riesgo]],6,FALSE)</f>
        <v>Corrupción</v>
      </c>
      <c r="D2733" s="290" t="s">
        <v>12</v>
      </c>
      <c r="E2733" s="291" t="s">
        <v>392</v>
      </c>
      <c r="F2733" s="292"/>
      <c r="G2733" s="293" t="s">
        <v>186</v>
      </c>
      <c r="H2733" s="472" t="s">
        <v>544</v>
      </c>
      <c r="I2733" s="214" t="s">
        <v>486</v>
      </c>
      <c r="J2733" s="214" t="s">
        <v>490</v>
      </c>
      <c r="K2733" s="214" t="s">
        <v>494</v>
      </c>
      <c r="L2733" s="214" t="s">
        <v>498</v>
      </c>
      <c r="M2733" s="214" t="s">
        <v>503</v>
      </c>
      <c r="N2733" s="214" t="s">
        <v>508</v>
      </c>
      <c r="O2733" s="214" t="s">
        <v>512</v>
      </c>
      <c r="P2733" s="123">
        <f t="shared" si="172"/>
        <v>100</v>
      </c>
      <c r="Q2733" s="208" t="str">
        <f t="shared" si="173"/>
        <v>Fuerte</v>
      </c>
      <c r="R2733" s="214" t="s">
        <v>516</v>
      </c>
      <c r="S2733" s="224" t="str">
        <f t="shared" si="174"/>
        <v>FuerteFuerte</v>
      </c>
      <c r="T2733" s="224">
        <f>IFERROR(VLOOKUP(S2733,'Tablas de calculos'!$AU$16:$AV$24,2,FALSE),"")</f>
        <v>1</v>
      </c>
      <c r="U2733" s="208" t="str">
        <f>IFERROR(VLOOKUP(T2733,'Tablas de calculos'!$AV$16:$AY$24,4),"")</f>
        <v>Fuerte</v>
      </c>
      <c r="V2733" s="214" t="s">
        <v>576</v>
      </c>
      <c r="W2733" s="214" t="s">
        <v>578</v>
      </c>
      <c r="X2733" s="123" t="str">
        <f t="shared" si="175"/>
        <v>FuerteNo disminuyeDirectamente</v>
      </c>
      <c r="Y2733" s="208">
        <f>IFERROR(VLOOKUP(X2733,'Tablas de calculos'!$AZ$4:$BE$11,5,FALSE),"")</f>
        <v>0</v>
      </c>
      <c r="Z2733" s="208">
        <f>IFERROR(VLOOKUP(X2733,'Tablas de calculos'!$AZ$4:$BE$11,6,FALSE),"")</f>
        <v>2</v>
      </c>
    </row>
    <row r="2734" spans="1:26" ht="75" x14ac:dyDescent="0.25">
      <c r="A2734" s="232" t="s">
        <v>947</v>
      </c>
      <c r="B2734" s="137">
        <v>8</v>
      </c>
      <c r="C2734" s="429" t="str">
        <f>+VLOOKUP(Tabla9[[#This Row],[Cod. Riesgo]],Tabla_Riesgos[[Número]:[Tipo de Riesgo]],6,FALSE)</f>
        <v>Corrupción</v>
      </c>
      <c r="D2734" s="290" t="s">
        <v>12</v>
      </c>
      <c r="E2734" s="291" t="s">
        <v>641</v>
      </c>
      <c r="F2734" s="292"/>
      <c r="G2734" s="293" t="s">
        <v>179</v>
      </c>
      <c r="H2734" s="472" t="s">
        <v>544</v>
      </c>
      <c r="I2734" s="214" t="s">
        <v>486</v>
      </c>
      <c r="J2734" s="214" t="s">
        <v>490</v>
      </c>
      <c r="K2734" s="214" t="s">
        <v>494</v>
      </c>
      <c r="L2734" s="214" t="s">
        <v>498</v>
      </c>
      <c r="M2734" s="214" t="s">
        <v>503</v>
      </c>
      <c r="N2734" s="214" t="s">
        <v>508</v>
      </c>
      <c r="O2734" s="214" t="s">
        <v>512</v>
      </c>
      <c r="P2734" s="123">
        <f t="shared" si="172"/>
        <v>100</v>
      </c>
      <c r="Q2734" s="208" t="str">
        <f t="shared" si="173"/>
        <v>Fuerte</v>
      </c>
      <c r="R2734" s="214" t="s">
        <v>516</v>
      </c>
      <c r="S2734" s="224" t="str">
        <f t="shared" si="174"/>
        <v>FuerteFuerte</v>
      </c>
      <c r="T2734" s="224">
        <f>IFERROR(VLOOKUP(S2734,'Tablas de calculos'!$AU$16:$AV$24,2,FALSE),"")</f>
        <v>1</v>
      </c>
      <c r="U2734" s="208" t="str">
        <f>IFERROR(VLOOKUP(T2734,'Tablas de calculos'!$AV$16:$AY$24,4),"")</f>
        <v>Fuerte</v>
      </c>
      <c r="V2734" s="214" t="s">
        <v>578</v>
      </c>
      <c r="W2734" s="214" t="s">
        <v>578</v>
      </c>
      <c r="X2734" s="123" t="str">
        <f t="shared" si="175"/>
        <v>FuerteDirectamenteDirectamente</v>
      </c>
      <c r="Y2734" s="208">
        <f>IFERROR(VLOOKUP(X2734,'Tablas de calculos'!$AZ$4:$BE$11,5,FALSE),"")</f>
        <v>2</v>
      </c>
      <c r="Z2734" s="208">
        <f>IFERROR(VLOOKUP(X2734,'Tablas de calculos'!$AZ$4:$BE$11,6,FALSE),"")</f>
        <v>2</v>
      </c>
    </row>
    <row r="2735" spans="1:26" ht="75" x14ac:dyDescent="0.25">
      <c r="A2735" s="232" t="s">
        <v>947</v>
      </c>
      <c r="B2735" s="137">
        <v>8</v>
      </c>
      <c r="C2735" s="429" t="str">
        <f>+VLOOKUP(Tabla9[[#This Row],[Cod. Riesgo]],Tabla_Riesgos[[Número]:[Tipo de Riesgo]],6,FALSE)</f>
        <v>Corrupción</v>
      </c>
      <c r="D2735" s="290" t="s">
        <v>12</v>
      </c>
      <c r="E2735" s="291" t="s">
        <v>641</v>
      </c>
      <c r="F2735" s="292"/>
      <c r="G2735" s="293" t="s">
        <v>185</v>
      </c>
      <c r="H2735" s="472" t="s">
        <v>544</v>
      </c>
      <c r="I2735" s="214" t="s">
        <v>486</v>
      </c>
      <c r="J2735" s="214" t="s">
        <v>490</v>
      </c>
      <c r="K2735" s="214" t="s">
        <v>494</v>
      </c>
      <c r="L2735" s="214" t="s">
        <v>498</v>
      </c>
      <c r="M2735" s="214" t="s">
        <v>503</v>
      </c>
      <c r="N2735" s="214" t="s">
        <v>508</v>
      </c>
      <c r="O2735" s="214" t="s">
        <v>512</v>
      </c>
      <c r="P2735" s="123">
        <f t="shared" si="172"/>
        <v>100</v>
      </c>
      <c r="Q2735" s="208" t="str">
        <f t="shared" si="173"/>
        <v>Fuerte</v>
      </c>
      <c r="R2735" s="214" t="s">
        <v>516</v>
      </c>
      <c r="S2735" s="224" t="str">
        <f t="shared" si="174"/>
        <v>FuerteFuerte</v>
      </c>
      <c r="T2735" s="224">
        <f>IFERROR(VLOOKUP(S2735,'Tablas de calculos'!$AU$16:$AV$24,2,FALSE),"")</f>
        <v>1</v>
      </c>
      <c r="U2735" s="208" t="str">
        <f>IFERROR(VLOOKUP(T2735,'Tablas de calculos'!$AV$16:$AY$24,4),"")</f>
        <v>Fuerte</v>
      </c>
      <c r="V2735" s="214" t="s">
        <v>578</v>
      </c>
      <c r="W2735" s="214" t="s">
        <v>578</v>
      </c>
      <c r="X2735" s="123" t="str">
        <f t="shared" si="175"/>
        <v>FuerteDirectamenteDirectamente</v>
      </c>
      <c r="Y2735" s="208">
        <f>IFERROR(VLOOKUP(X2735,'Tablas de calculos'!$AZ$4:$BE$11,5,FALSE),"")</f>
        <v>2</v>
      </c>
      <c r="Z2735" s="208">
        <f>IFERROR(VLOOKUP(X2735,'Tablas de calculos'!$AZ$4:$BE$11,6,FALSE),"")</f>
        <v>2</v>
      </c>
    </row>
    <row r="2736" spans="1:26" ht="75" x14ac:dyDescent="0.25">
      <c r="A2736" s="232" t="s">
        <v>947</v>
      </c>
      <c r="B2736" s="137">
        <v>8</v>
      </c>
      <c r="C2736" s="429" t="str">
        <f>+VLOOKUP(Tabla9[[#This Row],[Cod. Riesgo]],Tabla_Riesgos[[Número]:[Tipo de Riesgo]],6,FALSE)</f>
        <v>Corrupción</v>
      </c>
      <c r="D2736" s="290" t="s">
        <v>12</v>
      </c>
      <c r="E2736" s="291" t="s">
        <v>641</v>
      </c>
      <c r="F2736" s="292"/>
      <c r="G2736" s="293" t="s">
        <v>177</v>
      </c>
      <c r="H2736" s="472" t="s">
        <v>544</v>
      </c>
      <c r="I2736" s="214" t="s">
        <v>486</v>
      </c>
      <c r="J2736" s="214" t="s">
        <v>490</v>
      </c>
      <c r="K2736" s="214" t="s">
        <v>494</v>
      </c>
      <c r="L2736" s="214" t="s">
        <v>498</v>
      </c>
      <c r="M2736" s="214" t="s">
        <v>503</v>
      </c>
      <c r="N2736" s="214" t="s">
        <v>508</v>
      </c>
      <c r="O2736" s="214" t="s">
        <v>512</v>
      </c>
      <c r="P2736" s="123">
        <f t="shared" si="172"/>
        <v>100</v>
      </c>
      <c r="Q2736" s="208" t="str">
        <f t="shared" si="173"/>
        <v>Fuerte</v>
      </c>
      <c r="R2736" s="214" t="s">
        <v>516</v>
      </c>
      <c r="S2736" s="224" t="str">
        <f t="shared" si="174"/>
        <v>FuerteFuerte</v>
      </c>
      <c r="T2736" s="224">
        <f>IFERROR(VLOOKUP(S2736,'Tablas de calculos'!$AU$16:$AV$24,2,FALSE),"")</f>
        <v>1</v>
      </c>
      <c r="U2736" s="208" t="str">
        <f>IFERROR(VLOOKUP(T2736,'Tablas de calculos'!$AV$16:$AY$24,4),"")</f>
        <v>Fuerte</v>
      </c>
      <c r="V2736" s="214" t="s">
        <v>578</v>
      </c>
      <c r="W2736" s="214" t="s">
        <v>578</v>
      </c>
      <c r="X2736" s="123" t="str">
        <f t="shared" si="175"/>
        <v>FuerteDirectamenteDirectamente</v>
      </c>
      <c r="Y2736" s="208">
        <f>IFERROR(VLOOKUP(X2736,'Tablas de calculos'!$AZ$4:$BE$11,5,FALSE),"")</f>
        <v>2</v>
      </c>
      <c r="Z2736" s="208">
        <f>IFERROR(VLOOKUP(X2736,'Tablas de calculos'!$AZ$4:$BE$11,6,FALSE),"")</f>
        <v>2</v>
      </c>
    </row>
    <row r="2737" spans="1:26" ht="75" x14ac:dyDescent="0.25">
      <c r="A2737" s="232" t="s">
        <v>947</v>
      </c>
      <c r="B2737" s="137">
        <v>8</v>
      </c>
      <c r="C2737" s="429" t="str">
        <f>+VLOOKUP(Tabla9[[#This Row],[Cod. Riesgo]],Tabla_Riesgos[[Número]:[Tipo de Riesgo]],6,FALSE)</f>
        <v>Corrupción</v>
      </c>
      <c r="D2737" s="290" t="s">
        <v>12</v>
      </c>
      <c r="E2737" s="291" t="s">
        <v>641</v>
      </c>
      <c r="F2737" s="292"/>
      <c r="G2737" s="293" t="s">
        <v>173</v>
      </c>
      <c r="H2737" s="472" t="s">
        <v>544</v>
      </c>
      <c r="I2737" s="214" t="s">
        <v>486</v>
      </c>
      <c r="J2737" s="214" t="s">
        <v>490</v>
      </c>
      <c r="K2737" s="214" t="s">
        <v>494</v>
      </c>
      <c r="L2737" s="214" t="s">
        <v>499</v>
      </c>
      <c r="M2737" s="214" t="s">
        <v>503</v>
      </c>
      <c r="N2737" s="214" t="s">
        <v>508</v>
      </c>
      <c r="O2737" s="214" t="s">
        <v>512</v>
      </c>
      <c r="P2737" s="123">
        <f t="shared" si="172"/>
        <v>95</v>
      </c>
      <c r="Q2737" s="208" t="str">
        <f t="shared" si="173"/>
        <v>Moderado</v>
      </c>
      <c r="R2737" s="214" t="s">
        <v>516</v>
      </c>
      <c r="S2737" s="224" t="str">
        <f t="shared" si="174"/>
        <v>ModeradoFuerte</v>
      </c>
      <c r="T2737" s="224">
        <f>IFERROR(VLOOKUP(S2737,'Tablas de calculos'!$AU$16:$AV$24,2,FALSE),"")</f>
        <v>4</v>
      </c>
      <c r="U2737" s="208" t="str">
        <f>IFERROR(VLOOKUP(T2737,'Tablas de calculos'!$AV$16:$AY$24,4),"")</f>
        <v>Moderado</v>
      </c>
      <c r="V2737" s="214" t="s">
        <v>578</v>
      </c>
      <c r="W2737" s="214" t="s">
        <v>578</v>
      </c>
      <c r="X2737" s="123" t="str">
        <f t="shared" si="175"/>
        <v>ModeradoDirectamenteDirectamente</v>
      </c>
      <c r="Y2737" s="208">
        <f>IFERROR(VLOOKUP(X2737,'Tablas de calculos'!$AZ$4:$BE$11,5,FALSE),"")</f>
        <v>1</v>
      </c>
      <c r="Z2737" s="208">
        <f>IFERROR(VLOOKUP(X2737,'Tablas de calculos'!$AZ$4:$BE$11,6,FALSE),"")</f>
        <v>1</v>
      </c>
    </row>
    <row r="2738" spans="1:26" ht="75" x14ac:dyDescent="0.25">
      <c r="A2738" s="232" t="s">
        <v>947</v>
      </c>
      <c r="B2738" s="137">
        <v>8</v>
      </c>
      <c r="C2738" s="429" t="str">
        <f>+VLOOKUP(Tabla9[[#This Row],[Cod. Riesgo]],Tabla_Riesgos[[Número]:[Tipo de Riesgo]],6,FALSE)</f>
        <v>Corrupción</v>
      </c>
      <c r="D2738" s="290" t="s">
        <v>12</v>
      </c>
      <c r="E2738" s="291" t="s">
        <v>641</v>
      </c>
      <c r="F2738" s="292"/>
      <c r="G2738" s="293" t="s">
        <v>186</v>
      </c>
      <c r="H2738" s="472" t="s">
        <v>544</v>
      </c>
      <c r="I2738" s="214" t="s">
        <v>486</v>
      </c>
      <c r="J2738" s="214" t="s">
        <v>490</v>
      </c>
      <c r="K2738" s="214" t="s">
        <v>494</v>
      </c>
      <c r="L2738" s="214" t="s">
        <v>499</v>
      </c>
      <c r="M2738" s="214" t="s">
        <v>503</v>
      </c>
      <c r="N2738" s="214" t="s">
        <v>508</v>
      </c>
      <c r="O2738" s="214" t="s">
        <v>512</v>
      </c>
      <c r="P2738" s="123">
        <f t="shared" si="172"/>
        <v>95</v>
      </c>
      <c r="Q2738" s="208" t="str">
        <f t="shared" si="173"/>
        <v>Moderado</v>
      </c>
      <c r="R2738" s="214" t="s">
        <v>516</v>
      </c>
      <c r="S2738" s="224" t="str">
        <f t="shared" si="174"/>
        <v>ModeradoFuerte</v>
      </c>
      <c r="T2738" s="224">
        <f>IFERROR(VLOOKUP(S2738,'Tablas de calculos'!$AU$16:$AV$24,2,FALSE),"")</f>
        <v>4</v>
      </c>
      <c r="U2738" s="208" t="str">
        <f>IFERROR(VLOOKUP(T2738,'Tablas de calculos'!$AV$16:$AY$24,4),"")</f>
        <v>Moderado</v>
      </c>
      <c r="V2738" s="214" t="s">
        <v>578</v>
      </c>
      <c r="W2738" s="214" t="s">
        <v>578</v>
      </c>
      <c r="X2738" s="123" t="str">
        <f t="shared" si="175"/>
        <v>ModeradoDirectamenteDirectamente</v>
      </c>
      <c r="Y2738" s="208">
        <f>IFERROR(VLOOKUP(X2738,'Tablas de calculos'!$AZ$4:$BE$11,5,FALSE),"")</f>
        <v>1</v>
      </c>
      <c r="Z2738" s="208">
        <f>IFERROR(VLOOKUP(X2738,'Tablas de calculos'!$AZ$4:$BE$11,6,FALSE),"")</f>
        <v>1</v>
      </c>
    </row>
    <row r="2739" spans="1:26" ht="75" x14ac:dyDescent="0.25">
      <c r="A2739" s="232" t="s">
        <v>947</v>
      </c>
      <c r="B2739" s="137">
        <v>9</v>
      </c>
      <c r="C2739" s="429" t="str">
        <f>+VLOOKUP(Tabla9[[#This Row],[Cod. Riesgo]],Tabla_Riesgos[[Número]:[Tipo de Riesgo]],6,FALSE)</f>
        <v>Corrupción</v>
      </c>
      <c r="D2739" s="290" t="s">
        <v>12</v>
      </c>
      <c r="E2739" s="291" t="s">
        <v>391</v>
      </c>
      <c r="F2739" s="292"/>
      <c r="G2739" s="293" t="s">
        <v>187</v>
      </c>
      <c r="H2739" s="472" t="s">
        <v>544</v>
      </c>
      <c r="I2739" s="214" t="s">
        <v>486</v>
      </c>
      <c r="J2739" s="214" t="s">
        <v>490</v>
      </c>
      <c r="K2739" s="214" t="s">
        <v>494</v>
      </c>
      <c r="L2739" s="214" t="s">
        <v>499</v>
      </c>
      <c r="M2739" s="214" t="s">
        <v>503</v>
      </c>
      <c r="N2739" s="214" t="s">
        <v>508</v>
      </c>
      <c r="O2739" s="214" t="s">
        <v>512</v>
      </c>
      <c r="P2739" s="123">
        <f t="shared" si="172"/>
        <v>95</v>
      </c>
      <c r="Q2739" s="208" t="str">
        <f t="shared" si="173"/>
        <v>Moderado</v>
      </c>
      <c r="R2739" s="214" t="s">
        <v>516</v>
      </c>
      <c r="S2739" s="224" t="str">
        <f t="shared" si="174"/>
        <v>ModeradoFuerte</v>
      </c>
      <c r="T2739" s="224">
        <f>IFERROR(VLOOKUP(S2739,'Tablas de calculos'!$AU$16:$AV$24,2,FALSE),"")</f>
        <v>4</v>
      </c>
      <c r="U2739" s="208" t="str">
        <f>IFERROR(VLOOKUP(T2739,'Tablas de calculos'!$AV$16:$AY$24,4),"")</f>
        <v>Moderado</v>
      </c>
      <c r="V2739" s="214" t="s">
        <v>578</v>
      </c>
      <c r="W2739" s="214" t="s">
        <v>578</v>
      </c>
      <c r="X2739" s="123" t="str">
        <f t="shared" si="175"/>
        <v>ModeradoDirectamenteDirectamente</v>
      </c>
      <c r="Y2739" s="208">
        <f>IFERROR(VLOOKUP(X2739,'Tablas de calculos'!$AZ$4:$BE$11,5,FALSE),"")</f>
        <v>1</v>
      </c>
      <c r="Z2739" s="208">
        <f>IFERROR(VLOOKUP(X2739,'Tablas de calculos'!$AZ$4:$BE$11,6,FALSE),"")</f>
        <v>1</v>
      </c>
    </row>
    <row r="2740" spans="1:26" ht="75" x14ac:dyDescent="0.25">
      <c r="A2740" s="232" t="s">
        <v>947</v>
      </c>
      <c r="B2740" s="137">
        <v>9</v>
      </c>
      <c r="C2740" s="429" t="str">
        <f>+VLOOKUP(Tabla9[[#This Row],[Cod. Riesgo]],Tabla_Riesgos[[Número]:[Tipo de Riesgo]],6,FALSE)</f>
        <v>Corrupción</v>
      </c>
      <c r="D2740" s="290" t="s">
        <v>12</v>
      </c>
      <c r="E2740" s="291" t="s">
        <v>391</v>
      </c>
      <c r="F2740" s="292"/>
      <c r="G2740" s="293" t="s">
        <v>188</v>
      </c>
      <c r="H2740" s="472" t="s">
        <v>544</v>
      </c>
      <c r="I2740" s="214" t="s">
        <v>486</v>
      </c>
      <c r="J2740" s="214" t="s">
        <v>490</v>
      </c>
      <c r="K2740" s="214" t="s">
        <v>494</v>
      </c>
      <c r="L2740" s="214" t="s">
        <v>499</v>
      </c>
      <c r="M2740" s="214" t="s">
        <v>503</v>
      </c>
      <c r="N2740" s="214" t="s">
        <v>508</v>
      </c>
      <c r="O2740" s="214" t="s">
        <v>512</v>
      </c>
      <c r="P2740" s="123">
        <f t="shared" si="172"/>
        <v>95</v>
      </c>
      <c r="Q2740" s="208" t="str">
        <f t="shared" si="173"/>
        <v>Moderado</v>
      </c>
      <c r="R2740" s="214" t="s">
        <v>516</v>
      </c>
      <c r="S2740" s="224" t="str">
        <f t="shared" si="174"/>
        <v>ModeradoFuerte</v>
      </c>
      <c r="T2740" s="224">
        <f>IFERROR(VLOOKUP(S2740,'Tablas de calculos'!$AU$16:$AV$24,2,FALSE),"")</f>
        <v>4</v>
      </c>
      <c r="U2740" s="208" t="str">
        <f>IFERROR(VLOOKUP(T2740,'Tablas de calculos'!$AV$16:$AY$24,4),"")</f>
        <v>Moderado</v>
      </c>
      <c r="V2740" s="214" t="s">
        <v>578</v>
      </c>
      <c r="W2740" s="214" t="s">
        <v>578</v>
      </c>
      <c r="X2740" s="123" t="str">
        <f t="shared" si="175"/>
        <v>ModeradoDirectamenteDirectamente</v>
      </c>
      <c r="Y2740" s="208">
        <f>IFERROR(VLOOKUP(X2740,'Tablas de calculos'!$AZ$4:$BE$11,5,FALSE),"")</f>
        <v>1</v>
      </c>
      <c r="Z2740" s="208">
        <f>IFERROR(VLOOKUP(X2740,'Tablas de calculos'!$AZ$4:$BE$11,6,FALSE),"")</f>
        <v>1</v>
      </c>
    </row>
    <row r="2741" spans="1:26" ht="75" x14ac:dyDescent="0.25">
      <c r="A2741" s="232" t="s">
        <v>947</v>
      </c>
      <c r="B2741" s="137">
        <v>9</v>
      </c>
      <c r="C2741" s="429" t="str">
        <f>+VLOOKUP(Tabla9[[#This Row],[Cod. Riesgo]],Tabla_Riesgos[[Número]:[Tipo de Riesgo]],6,FALSE)</f>
        <v>Corrupción</v>
      </c>
      <c r="D2741" s="290" t="s">
        <v>12</v>
      </c>
      <c r="E2741" s="291" t="s">
        <v>391</v>
      </c>
      <c r="F2741" s="292"/>
      <c r="G2741" s="293" t="s">
        <v>189</v>
      </c>
      <c r="H2741" s="472" t="s">
        <v>544</v>
      </c>
      <c r="I2741" s="214" t="s">
        <v>486</v>
      </c>
      <c r="J2741" s="214" t="s">
        <v>490</v>
      </c>
      <c r="K2741" s="214" t="s">
        <v>494</v>
      </c>
      <c r="L2741" s="214" t="s">
        <v>499</v>
      </c>
      <c r="M2741" s="214" t="s">
        <v>503</v>
      </c>
      <c r="N2741" s="214" t="s">
        <v>508</v>
      </c>
      <c r="O2741" s="214" t="s">
        <v>512</v>
      </c>
      <c r="P2741" s="123">
        <f t="shared" si="172"/>
        <v>95</v>
      </c>
      <c r="Q2741" s="208" t="str">
        <f t="shared" si="173"/>
        <v>Moderado</v>
      </c>
      <c r="R2741" s="214" t="s">
        <v>516</v>
      </c>
      <c r="S2741" s="224" t="str">
        <f t="shared" si="174"/>
        <v>ModeradoFuerte</v>
      </c>
      <c r="T2741" s="224">
        <f>IFERROR(VLOOKUP(S2741,'Tablas de calculos'!$AU$16:$AV$24,2,FALSE),"")</f>
        <v>4</v>
      </c>
      <c r="U2741" s="208" t="str">
        <f>IFERROR(VLOOKUP(T2741,'Tablas de calculos'!$AV$16:$AY$24,4),"")</f>
        <v>Moderado</v>
      </c>
      <c r="V2741" s="214" t="s">
        <v>578</v>
      </c>
      <c r="W2741" s="214" t="s">
        <v>578</v>
      </c>
      <c r="X2741" s="123" t="str">
        <f t="shared" si="175"/>
        <v>ModeradoDirectamenteDirectamente</v>
      </c>
      <c r="Y2741" s="208">
        <f>IFERROR(VLOOKUP(X2741,'Tablas de calculos'!$AZ$4:$BE$11,5,FALSE),"")</f>
        <v>1</v>
      </c>
      <c r="Z2741" s="208">
        <f>IFERROR(VLOOKUP(X2741,'Tablas de calculos'!$AZ$4:$BE$11,6,FALSE),"")</f>
        <v>1</v>
      </c>
    </row>
    <row r="2742" spans="1:26" ht="75" x14ac:dyDescent="0.25">
      <c r="A2742" s="232" t="s">
        <v>947</v>
      </c>
      <c r="B2742" s="137">
        <v>9</v>
      </c>
      <c r="C2742" s="429" t="str">
        <f>+VLOOKUP(Tabla9[[#This Row],[Cod. Riesgo]],Tabla_Riesgos[[Número]:[Tipo de Riesgo]],6,FALSE)</f>
        <v>Corrupción</v>
      </c>
      <c r="D2742" s="290" t="s">
        <v>12</v>
      </c>
      <c r="E2742" s="291" t="s">
        <v>391</v>
      </c>
      <c r="F2742" s="292"/>
      <c r="G2742" s="293" t="s">
        <v>190</v>
      </c>
      <c r="H2742" s="472" t="s">
        <v>544</v>
      </c>
      <c r="I2742" s="214" t="s">
        <v>486</v>
      </c>
      <c r="J2742" s="214" t="s">
        <v>490</v>
      </c>
      <c r="K2742" s="214" t="s">
        <v>494</v>
      </c>
      <c r="L2742" s="214" t="s">
        <v>499</v>
      </c>
      <c r="M2742" s="214" t="s">
        <v>503</v>
      </c>
      <c r="N2742" s="214" t="s">
        <v>508</v>
      </c>
      <c r="O2742" s="214" t="s">
        <v>512</v>
      </c>
      <c r="P2742" s="123">
        <f t="shared" si="172"/>
        <v>95</v>
      </c>
      <c r="Q2742" s="208" t="str">
        <f t="shared" si="173"/>
        <v>Moderado</v>
      </c>
      <c r="R2742" s="214" t="s">
        <v>516</v>
      </c>
      <c r="S2742" s="224" t="str">
        <f t="shared" si="174"/>
        <v>ModeradoFuerte</v>
      </c>
      <c r="T2742" s="224">
        <f>IFERROR(VLOOKUP(S2742,'Tablas de calculos'!$AU$16:$AV$24,2,FALSE),"")</f>
        <v>4</v>
      </c>
      <c r="U2742" s="208" t="str">
        <f>IFERROR(VLOOKUP(T2742,'Tablas de calculos'!$AV$16:$AY$24,4),"")</f>
        <v>Moderado</v>
      </c>
      <c r="V2742" s="214" t="s">
        <v>578</v>
      </c>
      <c r="W2742" s="214" t="s">
        <v>578</v>
      </c>
      <c r="X2742" s="123" t="str">
        <f t="shared" si="175"/>
        <v>ModeradoDirectamenteDirectamente</v>
      </c>
      <c r="Y2742" s="208">
        <f>IFERROR(VLOOKUP(X2742,'Tablas de calculos'!$AZ$4:$BE$11,5,FALSE),"")</f>
        <v>1</v>
      </c>
      <c r="Z2742" s="208">
        <f>IFERROR(VLOOKUP(X2742,'Tablas de calculos'!$AZ$4:$BE$11,6,FALSE),"")</f>
        <v>1</v>
      </c>
    </row>
    <row r="2743" spans="1:26" ht="75" x14ac:dyDescent="0.25">
      <c r="A2743" s="232" t="s">
        <v>947</v>
      </c>
      <c r="B2743" s="137">
        <v>9</v>
      </c>
      <c r="C2743" s="429" t="str">
        <f>+VLOOKUP(Tabla9[[#This Row],[Cod. Riesgo]],Tabla_Riesgos[[Número]:[Tipo de Riesgo]],6,FALSE)</f>
        <v>Corrupción</v>
      </c>
      <c r="D2743" s="290" t="s">
        <v>12</v>
      </c>
      <c r="E2743" s="291" t="s">
        <v>391</v>
      </c>
      <c r="F2743" s="292"/>
      <c r="G2743" s="293" t="s">
        <v>191</v>
      </c>
      <c r="H2743" s="472" t="s">
        <v>544</v>
      </c>
      <c r="I2743" s="214" t="s">
        <v>486</v>
      </c>
      <c r="J2743" s="214" t="s">
        <v>490</v>
      </c>
      <c r="K2743" s="214" t="s">
        <v>494</v>
      </c>
      <c r="L2743" s="214" t="s">
        <v>499</v>
      </c>
      <c r="M2743" s="214" t="s">
        <v>503</v>
      </c>
      <c r="N2743" s="214" t="s">
        <v>508</v>
      </c>
      <c r="O2743" s="214" t="s">
        <v>512</v>
      </c>
      <c r="P2743" s="123">
        <f t="shared" si="172"/>
        <v>95</v>
      </c>
      <c r="Q2743" s="208" t="str">
        <f t="shared" si="173"/>
        <v>Moderado</v>
      </c>
      <c r="R2743" s="214" t="s">
        <v>516</v>
      </c>
      <c r="S2743" s="224" t="str">
        <f t="shared" si="174"/>
        <v>ModeradoFuerte</v>
      </c>
      <c r="T2743" s="224">
        <f>IFERROR(VLOOKUP(S2743,'Tablas de calculos'!$AU$16:$AV$24,2,FALSE),"")</f>
        <v>4</v>
      </c>
      <c r="U2743" s="208" t="str">
        <f>IFERROR(VLOOKUP(T2743,'Tablas de calculos'!$AV$16:$AY$24,4),"")</f>
        <v>Moderado</v>
      </c>
      <c r="V2743" s="214" t="s">
        <v>578</v>
      </c>
      <c r="W2743" s="214" t="s">
        <v>578</v>
      </c>
      <c r="X2743" s="123" t="str">
        <f t="shared" si="175"/>
        <v>ModeradoDirectamenteDirectamente</v>
      </c>
      <c r="Y2743" s="208">
        <f>IFERROR(VLOOKUP(X2743,'Tablas de calculos'!$AZ$4:$BE$11,5,FALSE),"")</f>
        <v>1</v>
      </c>
      <c r="Z2743" s="208">
        <f>IFERROR(VLOOKUP(X2743,'Tablas de calculos'!$AZ$4:$BE$11,6,FALSE),"")</f>
        <v>1</v>
      </c>
    </row>
    <row r="2744" spans="1:26" ht="75" x14ac:dyDescent="0.25">
      <c r="A2744" s="232" t="s">
        <v>947</v>
      </c>
      <c r="B2744" s="137">
        <v>9</v>
      </c>
      <c r="C2744" s="429" t="str">
        <f>+VLOOKUP(Tabla9[[#This Row],[Cod. Riesgo]],Tabla_Riesgos[[Número]:[Tipo de Riesgo]],6,FALSE)</f>
        <v>Corrupción</v>
      </c>
      <c r="D2744" s="290" t="s">
        <v>12</v>
      </c>
      <c r="E2744" s="291" t="s">
        <v>391</v>
      </c>
      <c r="F2744" s="292"/>
      <c r="G2744" s="293" t="s">
        <v>192</v>
      </c>
      <c r="H2744" s="472" t="s">
        <v>544</v>
      </c>
      <c r="I2744" s="214" t="s">
        <v>486</v>
      </c>
      <c r="J2744" s="214" t="s">
        <v>490</v>
      </c>
      <c r="K2744" s="214" t="s">
        <v>494</v>
      </c>
      <c r="L2744" s="214" t="s">
        <v>499</v>
      </c>
      <c r="M2744" s="214" t="s">
        <v>503</v>
      </c>
      <c r="N2744" s="214" t="s">
        <v>508</v>
      </c>
      <c r="O2744" s="214" t="s">
        <v>512</v>
      </c>
      <c r="P2744" s="123">
        <f t="shared" si="172"/>
        <v>95</v>
      </c>
      <c r="Q2744" s="208" t="str">
        <f t="shared" si="173"/>
        <v>Moderado</v>
      </c>
      <c r="R2744" s="214" t="s">
        <v>516</v>
      </c>
      <c r="S2744" s="224" t="str">
        <f t="shared" si="174"/>
        <v>ModeradoFuerte</v>
      </c>
      <c r="T2744" s="224">
        <f>IFERROR(VLOOKUP(S2744,'Tablas de calculos'!$AU$16:$AV$24,2,FALSE),"")</f>
        <v>4</v>
      </c>
      <c r="U2744" s="208" t="str">
        <f>IFERROR(VLOOKUP(T2744,'Tablas de calculos'!$AV$16:$AY$24,4),"")</f>
        <v>Moderado</v>
      </c>
      <c r="V2744" s="214" t="s">
        <v>578</v>
      </c>
      <c r="W2744" s="214" t="s">
        <v>578</v>
      </c>
      <c r="X2744" s="123" t="str">
        <f t="shared" si="175"/>
        <v>ModeradoDirectamenteDirectamente</v>
      </c>
      <c r="Y2744" s="208">
        <f>IFERROR(VLOOKUP(X2744,'Tablas de calculos'!$AZ$4:$BE$11,5,FALSE),"")</f>
        <v>1</v>
      </c>
      <c r="Z2744" s="208">
        <f>IFERROR(VLOOKUP(X2744,'Tablas de calculos'!$AZ$4:$BE$11,6,FALSE),"")</f>
        <v>1</v>
      </c>
    </row>
    <row r="2745" spans="1:26" ht="90" x14ac:dyDescent="0.25">
      <c r="A2745" s="232" t="s">
        <v>947</v>
      </c>
      <c r="B2745" s="137">
        <v>10</v>
      </c>
      <c r="C2745" s="429" t="str">
        <f>+VLOOKUP(Tabla9[[#This Row],[Cod. Riesgo]],Tabla_Riesgos[[Número]:[Tipo de Riesgo]],6,FALSE)</f>
        <v>Corrupción</v>
      </c>
      <c r="D2745" s="290" t="s">
        <v>12</v>
      </c>
      <c r="E2745" s="291" t="s">
        <v>623</v>
      </c>
      <c r="F2745" s="292"/>
      <c r="G2745" s="293" t="s">
        <v>177</v>
      </c>
      <c r="H2745" s="472" t="s">
        <v>544</v>
      </c>
      <c r="I2745" s="214" t="s">
        <v>486</v>
      </c>
      <c r="J2745" s="214" t="s">
        <v>490</v>
      </c>
      <c r="K2745" s="214" t="s">
        <v>494</v>
      </c>
      <c r="L2745" s="214" t="s">
        <v>499</v>
      </c>
      <c r="M2745" s="214" t="s">
        <v>503</v>
      </c>
      <c r="N2745" s="214" t="s">
        <v>508</v>
      </c>
      <c r="O2745" s="214" t="s">
        <v>512</v>
      </c>
      <c r="P2745" s="123">
        <f t="shared" si="172"/>
        <v>95</v>
      </c>
      <c r="Q2745" s="208" t="str">
        <f t="shared" si="173"/>
        <v>Moderado</v>
      </c>
      <c r="R2745" s="214" t="s">
        <v>516</v>
      </c>
      <c r="S2745" s="224" t="str">
        <f t="shared" si="174"/>
        <v>ModeradoFuerte</v>
      </c>
      <c r="T2745" s="224">
        <f>IFERROR(VLOOKUP(S2745,'Tablas de calculos'!$AU$16:$AV$24,2,FALSE),"")</f>
        <v>4</v>
      </c>
      <c r="U2745" s="208" t="str">
        <f>IFERROR(VLOOKUP(T2745,'Tablas de calculos'!$AV$16:$AY$24,4),"")</f>
        <v>Moderado</v>
      </c>
      <c r="V2745" s="214" t="s">
        <v>578</v>
      </c>
      <c r="W2745" s="214" t="s">
        <v>578</v>
      </c>
      <c r="X2745" s="123" t="str">
        <f t="shared" si="175"/>
        <v>ModeradoDirectamenteDirectamente</v>
      </c>
      <c r="Y2745" s="208">
        <f>IFERROR(VLOOKUP(X2745,'Tablas de calculos'!$AZ$4:$BE$11,5,FALSE),"")</f>
        <v>1</v>
      </c>
      <c r="Z2745" s="208">
        <f>IFERROR(VLOOKUP(X2745,'Tablas de calculos'!$AZ$4:$BE$11,6,FALSE),"")</f>
        <v>1</v>
      </c>
    </row>
    <row r="2746" spans="1:26" ht="60" x14ac:dyDescent="0.25">
      <c r="A2746" s="232" t="s">
        <v>947</v>
      </c>
      <c r="B2746" s="137">
        <v>74</v>
      </c>
      <c r="C2746" s="429" t="str">
        <f>+VLOOKUP(Tabla9[[#This Row],[Cod. Riesgo]],Tabla_Riesgos[[Número]:[Tipo de Riesgo]],6,FALSE)</f>
        <v>Seguridad de la Información</v>
      </c>
      <c r="D2746" s="290" t="s">
        <v>45</v>
      </c>
      <c r="E2746" s="291" t="s">
        <v>636</v>
      </c>
      <c r="F2746" s="292"/>
      <c r="G2746" s="293" t="s">
        <v>193</v>
      </c>
      <c r="H2746" s="472" t="s">
        <v>544</v>
      </c>
      <c r="I2746" s="214" t="s">
        <v>486</v>
      </c>
      <c r="J2746" s="214" t="s">
        <v>490</v>
      </c>
      <c r="K2746" s="214" t="s">
        <v>494</v>
      </c>
      <c r="L2746" s="214" t="s">
        <v>499</v>
      </c>
      <c r="M2746" s="214" t="s">
        <v>503</v>
      </c>
      <c r="N2746" s="214" t="s">
        <v>508</v>
      </c>
      <c r="O2746" s="214" t="s">
        <v>512</v>
      </c>
      <c r="P2746" s="123">
        <f t="shared" si="172"/>
        <v>95</v>
      </c>
      <c r="Q2746" s="208" t="str">
        <f t="shared" si="173"/>
        <v>Moderado</v>
      </c>
      <c r="R2746" s="214" t="s">
        <v>516</v>
      </c>
      <c r="S2746" s="224" t="str">
        <f t="shared" si="174"/>
        <v>ModeradoFuerte</v>
      </c>
      <c r="T2746" s="224">
        <f>IFERROR(VLOOKUP(S2746,'Tablas de calculos'!$AU$16:$AV$24,2,FALSE),"")</f>
        <v>4</v>
      </c>
      <c r="U2746" s="208" t="str">
        <f>IFERROR(VLOOKUP(T2746,'Tablas de calculos'!$AV$16:$AY$24,4),"")</f>
        <v>Moderado</v>
      </c>
      <c r="V2746" s="214" t="s">
        <v>578</v>
      </c>
      <c r="W2746" s="214" t="s">
        <v>578</v>
      </c>
      <c r="X2746" s="123" t="str">
        <f t="shared" si="175"/>
        <v>ModeradoDirectamenteDirectamente</v>
      </c>
      <c r="Y2746" s="208">
        <f>IFERROR(VLOOKUP(X2746,'Tablas de calculos'!$AZ$4:$BE$11,5,FALSE),"")</f>
        <v>1</v>
      </c>
      <c r="Z2746" s="208">
        <f>IFERROR(VLOOKUP(X2746,'Tablas de calculos'!$AZ$4:$BE$11,6,FALSE),"")</f>
        <v>1</v>
      </c>
    </row>
    <row r="2747" spans="1:26" ht="60" x14ac:dyDescent="0.25">
      <c r="A2747" s="232" t="s">
        <v>947</v>
      </c>
      <c r="B2747" s="137">
        <v>74</v>
      </c>
      <c r="C2747" s="429" t="str">
        <f>+VLOOKUP(Tabla9[[#This Row],[Cod. Riesgo]],Tabla_Riesgos[[Número]:[Tipo de Riesgo]],6,FALSE)</f>
        <v>Seguridad de la Información</v>
      </c>
      <c r="D2747" s="290" t="s">
        <v>45</v>
      </c>
      <c r="E2747" s="291" t="s">
        <v>636</v>
      </c>
      <c r="F2747" s="292"/>
      <c r="G2747" s="293" t="s">
        <v>194</v>
      </c>
      <c r="H2747" s="472" t="s">
        <v>544</v>
      </c>
      <c r="I2747" s="214" t="s">
        <v>486</v>
      </c>
      <c r="J2747" s="214" t="s">
        <v>490</v>
      </c>
      <c r="K2747" s="214" t="s">
        <v>494</v>
      </c>
      <c r="L2747" s="214" t="s">
        <v>499</v>
      </c>
      <c r="M2747" s="214" t="s">
        <v>503</v>
      </c>
      <c r="N2747" s="214" t="s">
        <v>508</v>
      </c>
      <c r="O2747" s="214" t="s">
        <v>512</v>
      </c>
      <c r="P2747" s="123">
        <f t="shared" si="172"/>
        <v>95</v>
      </c>
      <c r="Q2747" s="208" t="str">
        <f t="shared" si="173"/>
        <v>Moderado</v>
      </c>
      <c r="R2747" s="214" t="s">
        <v>516</v>
      </c>
      <c r="S2747" s="224" t="str">
        <f t="shared" si="174"/>
        <v>ModeradoFuerte</v>
      </c>
      <c r="T2747" s="224">
        <f>IFERROR(VLOOKUP(S2747,'Tablas de calculos'!$AU$16:$AV$24,2,FALSE),"")</f>
        <v>4</v>
      </c>
      <c r="U2747" s="208" t="str">
        <f>IFERROR(VLOOKUP(T2747,'Tablas de calculos'!$AV$16:$AY$24,4),"")</f>
        <v>Moderado</v>
      </c>
      <c r="V2747" s="214" t="s">
        <v>578</v>
      </c>
      <c r="W2747" s="214" t="s">
        <v>578</v>
      </c>
      <c r="X2747" s="123" t="str">
        <f t="shared" si="175"/>
        <v>ModeradoDirectamenteDirectamente</v>
      </c>
      <c r="Y2747" s="208">
        <f>IFERROR(VLOOKUP(X2747,'Tablas de calculos'!$AZ$4:$BE$11,5,FALSE),"")</f>
        <v>1</v>
      </c>
      <c r="Z2747" s="208">
        <f>IFERROR(VLOOKUP(X2747,'Tablas de calculos'!$AZ$4:$BE$11,6,FALSE),"")</f>
        <v>1</v>
      </c>
    </row>
    <row r="2748" spans="1:26" ht="60" x14ac:dyDescent="0.25">
      <c r="A2748" s="232" t="s">
        <v>947</v>
      </c>
      <c r="B2748" s="137">
        <v>74</v>
      </c>
      <c r="C2748" s="429" t="str">
        <f>+VLOOKUP(Tabla9[[#This Row],[Cod. Riesgo]],Tabla_Riesgos[[Número]:[Tipo de Riesgo]],6,FALSE)</f>
        <v>Seguridad de la Información</v>
      </c>
      <c r="D2748" s="290" t="s">
        <v>45</v>
      </c>
      <c r="E2748" s="291" t="s">
        <v>636</v>
      </c>
      <c r="F2748" s="292"/>
      <c r="G2748" s="293" t="s">
        <v>195</v>
      </c>
      <c r="H2748" s="472" t="s">
        <v>544</v>
      </c>
      <c r="I2748" s="214" t="s">
        <v>486</v>
      </c>
      <c r="J2748" s="214" t="s">
        <v>490</v>
      </c>
      <c r="K2748" s="214" t="s">
        <v>494</v>
      </c>
      <c r="L2748" s="214" t="s">
        <v>499</v>
      </c>
      <c r="M2748" s="214" t="s">
        <v>503</v>
      </c>
      <c r="N2748" s="214" t="s">
        <v>508</v>
      </c>
      <c r="O2748" s="214" t="s">
        <v>512</v>
      </c>
      <c r="P2748" s="123">
        <f t="shared" si="172"/>
        <v>95</v>
      </c>
      <c r="Q2748" s="208" t="str">
        <f t="shared" si="173"/>
        <v>Moderado</v>
      </c>
      <c r="R2748" s="214" t="s">
        <v>516</v>
      </c>
      <c r="S2748" s="224" t="str">
        <f t="shared" si="174"/>
        <v>ModeradoFuerte</v>
      </c>
      <c r="T2748" s="224">
        <f>IFERROR(VLOOKUP(S2748,'Tablas de calculos'!$AU$16:$AV$24,2,FALSE),"")</f>
        <v>4</v>
      </c>
      <c r="U2748" s="208" t="str">
        <f>IFERROR(VLOOKUP(T2748,'Tablas de calculos'!$AV$16:$AY$24,4),"")</f>
        <v>Moderado</v>
      </c>
      <c r="V2748" s="214" t="s">
        <v>578</v>
      </c>
      <c r="W2748" s="214" t="s">
        <v>578</v>
      </c>
      <c r="X2748" s="123" t="str">
        <f t="shared" si="175"/>
        <v>ModeradoDirectamenteDirectamente</v>
      </c>
      <c r="Y2748" s="208">
        <f>IFERROR(VLOOKUP(X2748,'Tablas de calculos'!$AZ$4:$BE$11,5,FALSE),"")</f>
        <v>1</v>
      </c>
      <c r="Z2748" s="208">
        <f>IFERROR(VLOOKUP(X2748,'Tablas de calculos'!$AZ$4:$BE$11,6,FALSE),"")</f>
        <v>1</v>
      </c>
    </row>
    <row r="2749" spans="1:26" ht="60" x14ac:dyDescent="0.25">
      <c r="A2749" s="232" t="s">
        <v>947</v>
      </c>
      <c r="B2749" s="137">
        <v>74</v>
      </c>
      <c r="C2749" s="429" t="str">
        <f>+VLOOKUP(Tabla9[[#This Row],[Cod. Riesgo]],Tabla_Riesgos[[Número]:[Tipo de Riesgo]],6,FALSE)</f>
        <v>Seguridad de la Información</v>
      </c>
      <c r="D2749" s="290" t="s">
        <v>45</v>
      </c>
      <c r="E2749" s="291" t="s">
        <v>636</v>
      </c>
      <c r="F2749" s="292"/>
      <c r="G2749" s="293" t="s">
        <v>196</v>
      </c>
      <c r="H2749" s="472" t="s">
        <v>544</v>
      </c>
      <c r="I2749" s="214" t="s">
        <v>486</v>
      </c>
      <c r="J2749" s="214" t="s">
        <v>490</v>
      </c>
      <c r="K2749" s="214" t="s">
        <v>494</v>
      </c>
      <c r="L2749" s="214" t="s">
        <v>499</v>
      </c>
      <c r="M2749" s="214" t="s">
        <v>503</v>
      </c>
      <c r="N2749" s="214" t="s">
        <v>508</v>
      </c>
      <c r="O2749" s="214" t="s">
        <v>512</v>
      </c>
      <c r="P2749" s="123">
        <f t="shared" si="172"/>
        <v>95</v>
      </c>
      <c r="Q2749" s="208" t="str">
        <f t="shared" si="173"/>
        <v>Moderado</v>
      </c>
      <c r="R2749" s="214" t="s">
        <v>516</v>
      </c>
      <c r="S2749" s="224" t="str">
        <f t="shared" si="174"/>
        <v>ModeradoFuerte</v>
      </c>
      <c r="T2749" s="224">
        <f>IFERROR(VLOOKUP(S2749,'Tablas de calculos'!$AU$16:$AV$24,2,FALSE),"")</f>
        <v>4</v>
      </c>
      <c r="U2749" s="208" t="str">
        <f>IFERROR(VLOOKUP(T2749,'Tablas de calculos'!$AV$16:$AY$24,4),"")</f>
        <v>Moderado</v>
      </c>
      <c r="V2749" s="214" t="s">
        <v>578</v>
      </c>
      <c r="W2749" s="214" t="s">
        <v>578</v>
      </c>
      <c r="X2749" s="123" t="str">
        <f t="shared" si="175"/>
        <v>ModeradoDirectamenteDirectamente</v>
      </c>
      <c r="Y2749" s="208">
        <f>IFERROR(VLOOKUP(X2749,'Tablas de calculos'!$AZ$4:$BE$11,5,FALSE),"")</f>
        <v>1</v>
      </c>
      <c r="Z2749" s="208">
        <f>IFERROR(VLOOKUP(X2749,'Tablas de calculos'!$AZ$4:$BE$11,6,FALSE),"")</f>
        <v>1</v>
      </c>
    </row>
    <row r="2750" spans="1:26" ht="75" x14ac:dyDescent="0.25">
      <c r="A2750" s="232" t="s">
        <v>947</v>
      </c>
      <c r="B2750" s="137">
        <v>11</v>
      </c>
      <c r="C2750" s="429" t="str">
        <f>+VLOOKUP(Tabla9[[#This Row],[Cod. Riesgo]],Tabla_Riesgos[[Número]:[Tipo de Riesgo]],6,FALSE)</f>
        <v>Corrupción</v>
      </c>
      <c r="D2750" s="290" t="s">
        <v>12</v>
      </c>
      <c r="E2750" s="291" t="s">
        <v>394</v>
      </c>
      <c r="F2750" s="292"/>
      <c r="G2750" s="293" t="s">
        <v>197</v>
      </c>
      <c r="H2750" s="472" t="s">
        <v>544</v>
      </c>
      <c r="I2750" s="214" t="s">
        <v>486</v>
      </c>
      <c r="J2750" s="214" t="s">
        <v>490</v>
      </c>
      <c r="K2750" s="214" t="s">
        <v>494</v>
      </c>
      <c r="L2750" s="214" t="s">
        <v>499</v>
      </c>
      <c r="M2750" s="214" t="s">
        <v>503</v>
      </c>
      <c r="N2750" s="214" t="s">
        <v>508</v>
      </c>
      <c r="O2750" s="214" t="s">
        <v>512</v>
      </c>
      <c r="P2750" s="123">
        <f t="shared" si="172"/>
        <v>95</v>
      </c>
      <c r="Q2750" s="208" t="str">
        <f t="shared" si="173"/>
        <v>Moderado</v>
      </c>
      <c r="R2750" s="214" t="s">
        <v>516</v>
      </c>
      <c r="S2750" s="224" t="str">
        <f t="shared" si="174"/>
        <v>ModeradoFuerte</v>
      </c>
      <c r="T2750" s="224">
        <f>IFERROR(VLOOKUP(S2750,'Tablas de calculos'!$AU$16:$AV$24,2,FALSE),"")</f>
        <v>4</v>
      </c>
      <c r="U2750" s="208" t="str">
        <f>IFERROR(VLOOKUP(T2750,'Tablas de calculos'!$AV$16:$AY$24,4),"")</f>
        <v>Moderado</v>
      </c>
      <c r="V2750" s="214" t="s">
        <v>578</v>
      </c>
      <c r="W2750" s="214" t="s">
        <v>578</v>
      </c>
      <c r="X2750" s="123" t="str">
        <f t="shared" si="175"/>
        <v>ModeradoDirectamenteDirectamente</v>
      </c>
      <c r="Y2750" s="208">
        <f>IFERROR(VLOOKUP(X2750,'Tablas de calculos'!$AZ$4:$BE$11,5,FALSE),"")</f>
        <v>1</v>
      </c>
      <c r="Z2750" s="208">
        <f>IFERROR(VLOOKUP(X2750,'Tablas de calculos'!$AZ$4:$BE$11,6,FALSE),"")</f>
        <v>1</v>
      </c>
    </row>
    <row r="2751" spans="1:26" ht="75" x14ac:dyDescent="0.25">
      <c r="A2751" s="232" t="s">
        <v>947</v>
      </c>
      <c r="B2751" s="137">
        <v>11</v>
      </c>
      <c r="C2751" s="429" t="str">
        <f>+VLOOKUP(Tabla9[[#This Row],[Cod. Riesgo]],Tabla_Riesgos[[Número]:[Tipo de Riesgo]],6,FALSE)</f>
        <v>Corrupción</v>
      </c>
      <c r="D2751" s="290" t="s">
        <v>12</v>
      </c>
      <c r="E2751" s="291" t="s">
        <v>394</v>
      </c>
      <c r="F2751" s="292"/>
      <c r="G2751" s="293" t="s">
        <v>174</v>
      </c>
      <c r="H2751" s="472" t="s">
        <v>544</v>
      </c>
      <c r="I2751" s="214" t="s">
        <v>486</v>
      </c>
      <c r="J2751" s="214" t="s">
        <v>490</v>
      </c>
      <c r="K2751" s="214" t="s">
        <v>494</v>
      </c>
      <c r="L2751" s="214" t="s">
        <v>499</v>
      </c>
      <c r="M2751" s="214" t="s">
        <v>503</v>
      </c>
      <c r="N2751" s="214" t="s">
        <v>508</v>
      </c>
      <c r="O2751" s="214" t="s">
        <v>512</v>
      </c>
      <c r="P2751" s="123">
        <f t="shared" si="172"/>
        <v>95</v>
      </c>
      <c r="Q2751" s="208" t="str">
        <f t="shared" si="173"/>
        <v>Moderado</v>
      </c>
      <c r="R2751" s="214" t="s">
        <v>516</v>
      </c>
      <c r="S2751" s="224" t="str">
        <f t="shared" si="174"/>
        <v>ModeradoFuerte</v>
      </c>
      <c r="T2751" s="224">
        <f>IFERROR(VLOOKUP(S2751,'Tablas de calculos'!$AU$16:$AV$24,2,FALSE),"")</f>
        <v>4</v>
      </c>
      <c r="U2751" s="208" t="str">
        <f>IFERROR(VLOOKUP(T2751,'Tablas de calculos'!$AV$16:$AY$24,4),"")</f>
        <v>Moderado</v>
      </c>
      <c r="V2751" s="214" t="s">
        <v>578</v>
      </c>
      <c r="W2751" s="214" t="s">
        <v>578</v>
      </c>
      <c r="X2751" s="123" t="str">
        <f t="shared" si="175"/>
        <v>ModeradoDirectamenteDirectamente</v>
      </c>
      <c r="Y2751" s="208">
        <f>IFERROR(VLOOKUP(X2751,'Tablas de calculos'!$AZ$4:$BE$11,5,FALSE),"")</f>
        <v>1</v>
      </c>
      <c r="Z2751" s="208">
        <f>IFERROR(VLOOKUP(X2751,'Tablas de calculos'!$AZ$4:$BE$11,6,FALSE),"")</f>
        <v>1</v>
      </c>
    </row>
    <row r="2752" spans="1:26" ht="75" x14ac:dyDescent="0.25">
      <c r="A2752" s="232" t="s">
        <v>947</v>
      </c>
      <c r="B2752" s="137">
        <v>11</v>
      </c>
      <c r="C2752" s="429" t="str">
        <f>+VLOOKUP(Tabla9[[#This Row],[Cod. Riesgo]],Tabla_Riesgos[[Número]:[Tipo de Riesgo]],6,FALSE)</f>
        <v>Corrupción</v>
      </c>
      <c r="D2752" s="290" t="s">
        <v>12</v>
      </c>
      <c r="E2752" s="291" t="s">
        <v>394</v>
      </c>
      <c r="F2752" s="292"/>
      <c r="G2752" s="293" t="s">
        <v>175</v>
      </c>
      <c r="H2752" s="472" t="s">
        <v>544</v>
      </c>
      <c r="I2752" s="214" t="s">
        <v>486</v>
      </c>
      <c r="J2752" s="214" t="s">
        <v>490</v>
      </c>
      <c r="K2752" s="214" t="s">
        <v>494</v>
      </c>
      <c r="L2752" s="214" t="s">
        <v>499</v>
      </c>
      <c r="M2752" s="214" t="s">
        <v>503</v>
      </c>
      <c r="N2752" s="214" t="s">
        <v>508</v>
      </c>
      <c r="O2752" s="214" t="s">
        <v>512</v>
      </c>
      <c r="P2752" s="123">
        <f t="shared" si="172"/>
        <v>95</v>
      </c>
      <c r="Q2752" s="208" t="str">
        <f t="shared" si="173"/>
        <v>Moderado</v>
      </c>
      <c r="R2752" s="214" t="s">
        <v>516</v>
      </c>
      <c r="S2752" s="224" t="str">
        <f t="shared" si="174"/>
        <v>ModeradoFuerte</v>
      </c>
      <c r="T2752" s="224">
        <f>IFERROR(VLOOKUP(S2752,'Tablas de calculos'!$AU$16:$AV$24,2,FALSE),"")</f>
        <v>4</v>
      </c>
      <c r="U2752" s="208" t="str">
        <f>IFERROR(VLOOKUP(T2752,'Tablas de calculos'!$AV$16:$AY$24,4),"")</f>
        <v>Moderado</v>
      </c>
      <c r="V2752" s="214" t="s">
        <v>578</v>
      </c>
      <c r="W2752" s="214" t="s">
        <v>578</v>
      </c>
      <c r="X2752" s="123" t="str">
        <f t="shared" si="175"/>
        <v>ModeradoDirectamenteDirectamente</v>
      </c>
      <c r="Y2752" s="208">
        <f>IFERROR(VLOOKUP(X2752,'Tablas de calculos'!$AZ$4:$BE$11,5,FALSE),"")</f>
        <v>1</v>
      </c>
      <c r="Z2752" s="208">
        <f>IFERROR(VLOOKUP(X2752,'Tablas de calculos'!$AZ$4:$BE$11,6,FALSE),"")</f>
        <v>1</v>
      </c>
    </row>
    <row r="2753" spans="1:26" ht="75" x14ac:dyDescent="0.25">
      <c r="A2753" s="232" t="s">
        <v>947</v>
      </c>
      <c r="B2753" s="137">
        <v>11</v>
      </c>
      <c r="C2753" s="429" t="str">
        <f>+VLOOKUP(Tabla9[[#This Row],[Cod. Riesgo]],Tabla_Riesgos[[Número]:[Tipo de Riesgo]],6,FALSE)</f>
        <v>Corrupción</v>
      </c>
      <c r="D2753" s="290" t="s">
        <v>12</v>
      </c>
      <c r="E2753" s="291" t="s">
        <v>394</v>
      </c>
      <c r="F2753" s="292"/>
      <c r="G2753" s="293" t="s">
        <v>198</v>
      </c>
      <c r="H2753" s="472" t="s">
        <v>544</v>
      </c>
      <c r="I2753" s="214" t="s">
        <v>486</v>
      </c>
      <c r="J2753" s="214" t="s">
        <v>490</v>
      </c>
      <c r="K2753" s="214" t="s">
        <v>494</v>
      </c>
      <c r="L2753" s="214" t="s">
        <v>499</v>
      </c>
      <c r="M2753" s="214" t="s">
        <v>503</v>
      </c>
      <c r="N2753" s="214" t="s">
        <v>508</v>
      </c>
      <c r="O2753" s="214" t="s">
        <v>512</v>
      </c>
      <c r="P2753" s="123">
        <f t="shared" si="172"/>
        <v>95</v>
      </c>
      <c r="Q2753" s="208" t="str">
        <f t="shared" si="173"/>
        <v>Moderado</v>
      </c>
      <c r="R2753" s="214" t="s">
        <v>516</v>
      </c>
      <c r="S2753" s="224" t="str">
        <f t="shared" si="174"/>
        <v>ModeradoFuerte</v>
      </c>
      <c r="T2753" s="224">
        <f>IFERROR(VLOOKUP(S2753,'Tablas de calculos'!$AU$16:$AV$24,2,FALSE),"")</f>
        <v>4</v>
      </c>
      <c r="U2753" s="208" t="str">
        <f>IFERROR(VLOOKUP(T2753,'Tablas de calculos'!$AV$16:$AY$24,4),"")</f>
        <v>Moderado</v>
      </c>
      <c r="V2753" s="214" t="s">
        <v>578</v>
      </c>
      <c r="W2753" s="214" t="s">
        <v>578</v>
      </c>
      <c r="X2753" s="123" t="str">
        <f t="shared" si="175"/>
        <v>ModeradoDirectamenteDirectamente</v>
      </c>
      <c r="Y2753" s="208">
        <f>IFERROR(VLOOKUP(X2753,'Tablas de calculos'!$AZ$4:$BE$11,5,FALSE),"")</f>
        <v>1</v>
      </c>
      <c r="Z2753" s="208">
        <f>IFERROR(VLOOKUP(X2753,'Tablas de calculos'!$AZ$4:$BE$11,6,FALSE),"")</f>
        <v>1</v>
      </c>
    </row>
    <row r="2754" spans="1:26" ht="75" x14ac:dyDescent="0.25">
      <c r="A2754" s="232" t="s">
        <v>947</v>
      </c>
      <c r="B2754" s="137">
        <v>11</v>
      </c>
      <c r="C2754" s="429" t="str">
        <f>+VLOOKUP(Tabla9[[#This Row],[Cod. Riesgo]],Tabla_Riesgos[[Número]:[Tipo de Riesgo]],6,FALSE)</f>
        <v>Corrupción</v>
      </c>
      <c r="D2754" s="290" t="s">
        <v>12</v>
      </c>
      <c r="E2754" s="291" t="s">
        <v>394</v>
      </c>
      <c r="F2754" s="292"/>
      <c r="G2754" s="293" t="s">
        <v>199</v>
      </c>
      <c r="H2754" s="472" t="s">
        <v>544</v>
      </c>
      <c r="I2754" s="214" t="s">
        <v>486</v>
      </c>
      <c r="J2754" s="214" t="s">
        <v>490</v>
      </c>
      <c r="K2754" s="214" t="s">
        <v>494</v>
      </c>
      <c r="L2754" s="214" t="s">
        <v>499</v>
      </c>
      <c r="M2754" s="214" t="s">
        <v>503</v>
      </c>
      <c r="N2754" s="214" t="s">
        <v>508</v>
      </c>
      <c r="O2754" s="214" t="s">
        <v>512</v>
      </c>
      <c r="P2754" s="123">
        <f t="shared" si="172"/>
        <v>95</v>
      </c>
      <c r="Q2754" s="208" t="str">
        <f t="shared" si="173"/>
        <v>Moderado</v>
      </c>
      <c r="R2754" s="214" t="s">
        <v>516</v>
      </c>
      <c r="S2754" s="224" t="str">
        <f t="shared" si="174"/>
        <v>ModeradoFuerte</v>
      </c>
      <c r="T2754" s="224">
        <f>IFERROR(VLOOKUP(S2754,'Tablas de calculos'!$AU$16:$AV$24,2,FALSE),"")</f>
        <v>4</v>
      </c>
      <c r="U2754" s="208" t="str">
        <f>IFERROR(VLOOKUP(T2754,'Tablas de calculos'!$AV$16:$AY$24,4),"")</f>
        <v>Moderado</v>
      </c>
      <c r="V2754" s="214" t="s">
        <v>578</v>
      </c>
      <c r="W2754" s="214" t="s">
        <v>578</v>
      </c>
      <c r="X2754" s="123" t="str">
        <f t="shared" si="175"/>
        <v>ModeradoDirectamenteDirectamente</v>
      </c>
      <c r="Y2754" s="208">
        <f>IFERROR(VLOOKUP(X2754,'Tablas de calculos'!$AZ$4:$BE$11,5,FALSE),"")</f>
        <v>1</v>
      </c>
      <c r="Z2754" s="208">
        <f>IFERROR(VLOOKUP(X2754,'Tablas de calculos'!$AZ$4:$BE$11,6,FALSE),"")</f>
        <v>1</v>
      </c>
    </row>
    <row r="2755" spans="1:26" ht="75" x14ac:dyDescent="0.25">
      <c r="A2755" s="232" t="s">
        <v>947</v>
      </c>
      <c r="B2755" s="137">
        <v>12</v>
      </c>
      <c r="C2755" s="429" t="str">
        <f>+VLOOKUP(Tabla9[[#This Row],[Cod. Riesgo]],Tabla_Riesgos[[Número]:[Tipo de Riesgo]],6,FALSE)</f>
        <v>Estratégico</v>
      </c>
      <c r="D2755" s="290" t="s">
        <v>12</v>
      </c>
      <c r="E2755" s="291" t="s">
        <v>14</v>
      </c>
      <c r="F2755" s="292"/>
      <c r="G2755" s="293" t="s">
        <v>200</v>
      </c>
      <c r="H2755" s="472" t="s">
        <v>544</v>
      </c>
      <c r="I2755" s="214" t="s">
        <v>486</v>
      </c>
      <c r="J2755" s="214" t="s">
        <v>490</v>
      </c>
      <c r="K2755" s="214" t="s">
        <v>494</v>
      </c>
      <c r="L2755" s="214" t="s">
        <v>499</v>
      </c>
      <c r="M2755" s="214" t="s">
        <v>503</v>
      </c>
      <c r="N2755" s="214" t="s">
        <v>508</v>
      </c>
      <c r="O2755" s="214" t="s">
        <v>512</v>
      </c>
      <c r="P2755" s="123">
        <f t="shared" si="172"/>
        <v>95</v>
      </c>
      <c r="Q2755" s="208" t="str">
        <f t="shared" si="173"/>
        <v>Moderado</v>
      </c>
      <c r="R2755" s="214" t="s">
        <v>516</v>
      </c>
      <c r="S2755" s="224" t="str">
        <f t="shared" si="174"/>
        <v>ModeradoFuerte</v>
      </c>
      <c r="T2755" s="224">
        <f>IFERROR(VLOOKUP(S2755,'Tablas de calculos'!$AU$16:$AV$24,2,FALSE),"")</f>
        <v>4</v>
      </c>
      <c r="U2755" s="208" t="str">
        <f>IFERROR(VLOOKUP(T2755,'Tablas de calculos'!$AV$16:$AY$24,4),"")</f>
        <v>Moderado</v>
      </c>
      <c r="V2755" s="214" t="s">
        <v>578</v>
      </c>
      <c r="W2755" s="214" t="s">
        <v>578</v>
      </c>
      <c r="X2755" s="123" t="str">
        <f t="shared" si="175"/>
        <v>ModeradoDirectamenteDirectamente</v>
      </c>
      <c r="Y2755" s="208">
        <f>IFERROR(VLOOKUP(X2755,'Tablas de calculos'!$AZ$4:$BE$11,5,FALSE),"")</f>
        <v>1</v>
      </c>
      <c r="Z2755" s="208">
        <f>IFERROR(VLOOKUP(X2755,'Tablas de calculos'!$AZ$4:$BE$11,6,FALSE),"")</f>
        <v>1</v>
      </c>
    </row>
    <row r="2756" spans="1:26" ht="75" x14ac:dyDescent="0.25">
      <c r="A2756" s="232" t="s">
        <v>947</v>
      </c>
      <c r="B2756" s="137">
        <v>12</v>
      </c>
      <c r="C2756" s="429" t="str">
        <f>+VLOOKUP(Tabla9[[#This Row],[Cod. Riesgo]],Tabla_Riesgos[[Número]:[Tipo de Riesgo]],6,FALSE)</f>
        <v>Estratégico</v>
      </c>
      <c r="D2756" s="290" t="s">
        <v>12</v>
      </c>
      <c r="E2756" s="291" t="s">
        <v>14</v>
      </c>
      <c r="F2756" s="292"/>
      <c r="G2756" s="293" t="s">
        <v>201</v>
      </c>
      <c r="H2756" s="472" t="s">
        <v>544</v>
      </c>
      <c r="I2756" s="214" t="s">
        <v>486</v>
      </c>
      <c r="J2756" s="214" t="s">
        <v>490</v>
      </c>
      <c r="K2756" s="214" t="s">
        <v>494</v>
      </c>
      <c r="L2756" s="214" t="s">
        <v>499</v>
      </c>
      <c r="M2756" s="214" t="s">
        <v>503</v>
      </c>
      <c r="N2756" s="214" t="s">
        <v>508</v>
      </c>
      <c r="O2756" s="214" t="s">
        <v>512</v>
      </c>
      <c r="P2756" s="123">
        <f t="shared" si="172"/>
        <v>95</v>
      </c>
      <c r="Q2756" s="208" t="str">
        <f t="shared" si="173"/>
        <v>Moderado</v>
      </c>
      <c r="R2756" s="214" t="s">
        <v>516</v>
      </c>
      <c r="S2756" s="224" t="str">
        <f t="shared" si="174"/>
        <v>ModeradoFuerte</v>
      </c>
      <c r="T2756" s="224">
        <f>IFERROR(VLOOKUP(S2756,'Tablas de calculos'!$AU$16:$AV$24,2,FALSE),"")</f>
        <v>4</v>
      </c>
      <c r="U2756" s="208" t="str">
        <f>IFERROR(VLOOKUP(T2756,'Tablas de calculos'!$AV$16:$AY$24,4),"")</f>
        <v>Moderado</v>
      </c>
      <c r="V2756" s="214" t="s">
        <v>578</v>
      </c>
      <c r="W2756" s="214" t="s">
        <v>578</v>
      </c>
      <c r="X2756" s="123" t="str">
        <f t="shared" si="175"/>
        <v>ModeradoDirectamenteDirectamente</v>
      </c>
      <c r="Y2756" s="208">
        <f>IFERROR(VLOOKUP(X2756,'Tablas de calculos'!$AZ$4:$BE$11,5,FALSE),"")</f>
        <v>1</v>
      </c>
      <c r="Z2756" s="208">
        <f>IFERROR(VLOOKUP(X2756,'Tablas de calculos'!$AZ$4:$BE$11,6,FALSE),"")</f>
        <v>1</v>
      </c>
    </row>
    <row r="2757" spans="1:26" ht="75" x14ac:dyDescent="0.25">
      <c r="A2757" s="232" t="s">
        <v>947</v>
      </c>
      <c r="B2757" s="137">
        <v>12</v>
      </c>
      <c r="C2757" s="429" t="str">
        <f>+VLOOKUP(Tabla9[[#This Row],[Cod. Riesgo]],Tabla_Riesgos[[Número]:[Tipo de Riesgo]],6,FALSE)</f>
        <v>Estratégico</v>
      </c>
      <c r="D2757" s="290" t="s">
        <v>12</v>
      </c>
      <c r="E2757" s="291" t="s">
        <v>14</v>
      </c>
      <c r="F2757" s="292"/>
      <c r="G2757" s="293" t="s">
        <v>202</v>
      </c>
      <c r="H2757" s="472" t="s">
        <v>544</v>
      </c>
      <c r="I2757" s="214" t="s">
        <v>486</v>
      </c>
      <c r="J2757" s="214" t="s">
        <v>490</v>
      </c>
      <c r="K2757" s="214" t="s">
        <v>494</v>
      </c>
      <c r="L2757" s="214" t="s">
        <v>499</v>
      </c>
      <c r="M2757" s="214" t="s">
        <v>503</v>
      </c>
      <c r="N2757" s="214" t="s">
        <v>508</v>
      </c>
      <c r="O2757" s="214" t="s">
        <v>512</v>
      </c>
      <c r="P2757" s="123">
        <f t="shared" si="172"/>
        <v>95</v>
      </c>
      <c r="Q2757" s="208" t="str">
        <f t="shared" si="173"/>
        <v>Moderado</v>
      </c>
      <c r="R2757" s="214" t="s">
        <v>516</v>
      </c>
      <c r="S2757" s="224" t="str">
        <f t="shared" si="174"/>
        <v>ModeradoFuerte</v>
      </c>
      <c r="T2757" s="224">
        <f>IFERROR(VLOOKUP(S2757,'Tablas de calculos'!$AU$16:$AV$24,2,FALSE),"")</f>
        <v>4</v>
      </c>
      <c r="U2757" s="208" t="str">
        <f>IFERROR(VLOOKUP(T2757,'Tablas de calculos'!$AV$16:$AY$24,4),"")</f>
        <v>Moderado</v>
      </c>
      <c r="V2757" s="214" t="s">
        <v>578</v>
      </c>
      <c r="W2757" s="214" t="s">
        <v>578</v>
      </c>
      <c r="X2757" s="123" t="str">
        <f t="shared" si="175"/>
        <v>ModeradoDirectamenteDirectamente</v>
      </c>
      <c r="Y2757" s="208">
        <f>IFERROR(VLOOKUP(X2757,'Tablas de calculos'!$AZ$4:$BE$11,5,FALSE),"")</f>
        <v>1</v>
      </c>
      <c r="Z2757" s="208">
        <f>IFERROR(VLOOKUP(X2757,'Tablas de calculos'!$AZ$4:$BE$11,6,FALSE),"")</f>
        <v>1</v>
      </c>
    </row>
    <row r="2758" spans="1:26" ht="45" x14ac:dyDescent="0.25">
      <c r="A2758" s="232" t="s">
        <v>947</v>
      </c>
      <c r="B2758" s="137">
        <v>13</v>
      </c>
      <c r="C2758" s="429" t="str">
        <f>+VLOOKUP(Tabla9[[#This Row],[Cod. Riesgo]],Tabla_Riesgos[[Número]:[Tipo de Riesgo]],6,FALSE)</f>
        <v>Corrupción</v>
      </c>
      <c r="D2758" s="290" t="s">
        <v>12</v>
      </c>
      <c r="E2758" s="291" t="s">
        <v>15</v>
      </c>
      <c r="F2758" s="292"/>
      <c r="G2758" s="293" t="s">
        <v>203</v>
      </c>
      <c r="H2758" s="472" t="s">
        <v>544</v>
      </c>
      <c r="I2758" s="214" t="s">
        <v>486</v>
      </c>
      <c r="J2758" s="214" t="s">
        <v>490</v>
      </c>
      <c r="K2758" s="214" t="s">
        <v>494</v>
      </c>
      <c r="L2758" s="214" t="s">
        <v>499</v>
      </c>
      <c r="M2758" s="214" t="s">
        <v>503</v>
      </c>
      <c r="N2758" s="214" t="s">
        <v>508</v>
      </c>
      <c r="O2758" s="214" t="s">
        <v>512</v>
      </c>
      <c r="P2758" s="123">
        <f t="shared" si="172"/>
        <v>95</v>
      </c>
      <c r="Q2758" s="208" t="str">
        <f t="shared" si="173"/>
        <v>Moderado</v>
      </c>
      <c r="R2758" s="214" t="s">
        <v>516</v>
      </c>
      <c r="S2758" s="224" t="str">
        <f t="shared" si="174"/>
        <v>ModeradoFuerte</v>
      </c>
      <c r="T2758" s="224">
        <f>IFERROR(VLOOKUP(S2758,'Tablas de calculos'!$AU$16:$AV$24,2,FALSE),"")</f>
        <v>4</v>
      </c>
      <c r="U2758" s="208" t="str">
        <f>IFERROR(VLOOKUP(T2758,'Tablas de calculos'!$AV$16:$AY$24,4),"")</f>
        <v>Moderado</v>
      </c>
      <c r="V2758" s="214" t="s">
        <v>578</v>
      </c>
      <c r="W2758" s="214" t="s">
        <v>578</v>
      </c>
      <c r="X2758" s="123" t="str">
        <f t="shared" si="175"/>
        <v>ModeradoDirectamenteDirectamente</v>
      </c>
      <c r="Y2758" s="208">
        <f>IFERROR(VLOOKUP(X2758,'Tablas de calculos'!$AZ$4:$BE$11,5,FALSE),"")</f>
        <v>1</v>
      </c>
      <c r="Z2758" s="208">
        <f>IFERROR(VLOOKUP(X2758,'Tablas de calculos'!$AZ$4:$BE$11,6,FALSE),"")</f>
        <v>1</v>
      </c>
    </row>
    <row r="2759" spans="1:26" ht="45" x14ac:dyDescent="0.25">
      <c r="A2759" s="232" t="s">
        <v>947</v>
      </c>
      <c r="B2759" s="137">
        <v>13</v>
      </c>
      <c r="C2759" s="429" t="str">
        <f>+VLOOKUP(Tabla9[[#This Row],[Cod. Riesgo]],Tabla_Riesgos[[Número]:[Tipo de Riesgo]],6,FALSE)</f>
        <v>Corrupción</v>
      </c>
      <c r="D2759" s="290" t="s">
        <v>12</v>
      </c>
      <c r="E2759" s="291" t="s">
        <v>15</v>
      </c>
      <c r="F2759" s="292"/>
      <c r="G2759" s="293" t="s">
        <v>185</v>
      </c>
      <c r="H2759" s="472" t="s">
        <v>544</v>
      </c>
      <c r="I2759" s="214" t="s">
        <v>486</v>
      </c>
      <c r="J2759" s="214" t="s">
        <v>490</v>
      </c>
      <c r="K2759" s="214" t="s">
        <v>494</v>
      </c>
      <c r="L2759" s="214" t="s">
        <v>499</v>
      </c>
      <c r="M2759" s="214" t="s">
        <v>503</v>
      </c>
      <c r="N2759" s="214" t="s">
        <v>508</v>
      </c>
      <c r="O2759" s="214" t="s">
        <v>512</v>
      </c>
      <c r="P2759" s="123">
        <f t="shared" si="172"/>
        <v>95</v>
      </c>
      <c r="Q2759" s="208" t="str">
        <f t="shared" si="173"/>
        <v>Moderado</v>
      </c>
      <c r="R2759" s="214" t="s">
        <v>516</v>
      </c>
      <c r="S2759" s="224" t="str">
        <f t="shared" si="174"/>
        <v>ModeradoFuerte</v>
      </c>
      <c r="T2759" s="224">
        <f>IFERROR(VLOOKUP(S2759,'Tablas de calculos'!$AU$16:$AV$24,2,FALSE),"")</f>
        <v>4</v>
      </c>
      <c r="U2759" s="208" t="str">
        <f>IFERROR(VLOOKUP(T2759,'Tablas de calculos'!$AV$16:$AY$24,4),"")</f>
        <v>Moderado</v>
      </c>
      <c r="V2759" s="214" t="s">
        <v>578</v>
      </c>
      <c r="W2759" s="214" t="s">
        <v>578</v>
      </c>
      <c r="X2759" s="123" t="str">
        <f t="shared" si="175"/>
        <v>ModeradoDirectamenteDirectamente</v>
      </c>
      <c r="Y2759" s="208">
        <f>IFERROR(VLOOKUP(X2759,'Tablas de calculos'!$AZ$4:$BE$11,5,FALSE),"")</f>
        <v>1</v>
      </c>
      <c r="Z2759" s="208">
        <f>IFERROR(VLOOKUP(X2759,'Tablas de calculos'!$AZ$4:$BE$11,6,FALSE),"")</f>
        <v>1</v>
      </c>
    </row>
    <row r="2760" spans="1:26" ht="45" x14ac:dyDescent="0.25">
      <c r="A2760" s="232" t="s">
        <v>947</v>
      </c>
      <c r="B2760" s="137">
        <v>13</v>
      </c>
      <c r="C2760" s="429" t="str">
        <f>+VLOOKUP(Tabla9[[#This Row],[Cod. Riesgo]],Tabla_Riesgos[[Número]:[Tipo de Riesgo]],6,FALSE)</f>
        <v>Corrupción</v>
      </c>
      <c r="D2760" s="290" t="s">
        <v>12</v>
      </c>
      <c r="E2760" s="291" t="s">
        <v>15</v>
      </c>
      <c r="F2760" s="292"/>
      <c r="G2760" s="293" t="s">
        <v>177</v>
      </c>
      <c r="H2760" s="472" t="s">
        <v>544</v>
      </c>
      <c r="I2760" s="214" t="s">
        <v>486</v>
      </c>
      <c r="J2760" s="214" t="s">
        <v>490</v>
      </c>
      <c r="K2760" s="214" t="s">
        <v>494</v>
      </c>
      <c r="L2760" s="214" t="s">
        <v>499</v>
      </c>
      <c r="M2760" s="214" t="s">
        <v>503</v>
      </c>
      <c r="N2760" s="214" t="s">
        <v>508</v>
      </c>
      <c r="O2760" s="214" t="s">
        <v>512</v>
      </c>
      <c r="P2760" s="123">
        <f t="shared" si="172"/>
        <v>95</v>
      </c>
      <c r="Q2760" s="208" t="str">
        <f t="shared" si="173"/>
        <v>Moderado</v>
      </c>
      <c r="R2760" s="214" t="s">
        <v>516</v>
      </c>
      <c r="S2760" s="224" t="str">
        <f t="shared" si="174"/>
        <v>ModeradoFuerte</v>
      </c>
      <c r="T2760" s="224">
        <f>IFERROR(VLOOKUP(S2760,'Tablas de calculos'!$AU$16:$AV$24,2,FALSE),"")</f>
        <v>4</v>
      </c>
      <c r="U2760" s="208" t="str">
        <f>IFERROR(VLOOKUP(T2760,'Tablas de calculos'!$AV$16:$AY$24,4),"")</f>
        <v>Moderado</v>
      </c>
      <c r="V2760" s="214" t="s">
        <v>578</v>
      </c>
      <c r="W2760" s="214" t="s">
        <v>578</v>
      </c>
      <c r="X2760" s="123" t="str">
        <f t="shared" si="175"/>
        <v>ModeradoDirectamenteDirectamente</v>
      </c>
      <c r="Y2760" s="208">
        <f>IFERROR(VLOOKUP(X2760,'Tablas de calculos'!$AZ$4:$BE$11,5,FALSE),"")</f>
        <v>1</v>
      </c>
      <c r="Z2760" s="208">
        <f>IFERROR(VLOOKUP(X2760,'Tablas de calculos'!$AZ$4:$BE$11,6,FALSE),"")</f>
        <v>1</v>
      </c>
    </row>
    <row r="2761" spans="1:26" ht="60" x14ac:dyDescent="0.25">
      <c r="A2761" s="232" t="s">
        <v>947</v>
      </c>
      <c r="B2761" s="137">
        <v>14</v>
      </c>
      <c r="C2761" s="429" t="str">
        <f>+VLOOKUP(Tabla9[[#This Row],[Cod. Riesgo]],Tabla_Riesgos[[Número]:[Tipo de Riesgo]],6,FALSE)</f>
        <v>Operativo</v>
      </c>
      <c r="D2761" s="290" t="s">
        <v>35</v>
      </c>
      <c r="E2761" s="291" t="s">
        <v>626</v>
      </c>
      <c r="F2761" s="292"/>
      <c r="G2761" s="293" t="s">
        <v>204</v>
      </c>
      <c r="H2761" s="472"/>
      <c r="I2761" s="214"/>
      <c r="J2761" s="214"/>
      <c r="K2761" s="214"/>
      <c r="L2761" s="214"/>
      <c r="M2761" s="214"/>
      <c r="N2761" s="214"/>
      <c r="O2761" s="214"/>
      <c r="P2761" s="123">
        <f t="shared" si="172"/>
        <v>0</v>
      </c>
      <c r="Q2761" s="208" t="str">
        <f t="shared" si="173"/>
        <v>Debil</v>
      </c>
      <c r="R2761" s="214"/>
      <c r="S2761" s="224" t="str">
        <f t="shared" si="174"/>
        <v>Debil</v>
      </c>
      <c r="T2761" s="224" t="str">
        <f>IFERROR(VLOOKUP(S2761,'Tablas de calculos'!$AU$16:$AV$24,2,FALSE),"")</f>
        <v/>
      </c>
      <c r="U2761" s="208" t="str">
        <f>IFERROR(VLOOKUP(T2761,'Tablas de calculos'!$AV$16:$AY$24,4),"")</f>
        <v/>
      </c>
      <c r="V2761" s="214"/>
      <c r="W2761" s="214"/>
      <c r="X2761" s="123" t="str">
        <f t="shared" si="175"/>
        <v/>
      </c>
      <c r="Y2761" s="208" t="str">
        <f>IFERROR(VLOOKUP(X2761,'Tablas de calculos'!$AZ$4:$BE$11,5,FALSE),"")</f>
        <v/>
      </c>
      <c r="Z2761" s="208" t="str">
        <f>IFERROR(VLOOKUP(X2761,'Tablas de calculos'!$AZ$4:$BE$11,6,FALSE),"")</f>
        <v/>
      </c>
    </row>
    <row r="2762" spans="1:26" ht="75" x14ac:dyDescent="0.25">
      <c r="A2762" s="232" t="s">
        <v>947</v>
      </c>
      <c r="B2762" s="137">
        <v>14</v>
      </c>
      <c r="C2762" s="429" t="str">
        <f>+VLOOKUP(Tabla9[[#This Row],[Cod. Riesgo]],Tabla_Riesgos[[Número]:[Tipo de Riesgo]],6,FALSE)</f>
        <v>Operativo</v>
      </c>
      <c r="D2762" s="290" t="s">
        <v>35</v>
      </c>
      <c r="E2762" s="291" t="s">
        <v>626</v>
      </c>
      <c r="F2762" s="292"/>
      <c r="G2762" s="293" t="s">
        <v>205</v>
      </c>
      <c r="H2762" s="472"/>
      <c r="I2762" s="214"/>
      <c r="J2762" s="214"/>
      <c r="K2762" s="214"/>
      <c r="L2762" s="214"/>
      <c r="M2762" s="214"/>
      <c r="N2762" s="214"/>
      <c r="O2762" s="214"/>
      <c r="P2762" s="123">
        <f t="shared" si="172"/>
        <v>0</v>
      </c>
      <c r="Q2762" s="208" t="str">
        <f t="shared" si="173"/>
        <v>Debil</v>
      </c>
      <c r="R2762" s="214"/>
      <c r="S2762" s="224" t="str">
        <f t="shared" si="174"/>
        <v>Debil</v>
      </c>
      <c r="T2762" s="224" t="str">
        <f>IFERROR(VLOOKUP(S2762,'Tablas de calculos'!$AU$16:$AV$24,2,FALSE),"")</f>
        <v/>
      </c>
      <c r="U2762" s="208" t="str">
        <f>IFERROR(VLOOKUP(T2762,'Tablas de calculos'!$AV$16:$AY$24,4),"")</f>
        <v/>
      </c>
      <c r="V2762" s="214"/>
      <c r="W2762" s="214"/>
      <c r="X2762" s="123" t="str">
        <f t="shared" si="175"/>
        <v/>
      </c>
      <c r="Y2762" s="208" t="str">
        <f>IFERROR(VLOOKUP(X2762,'Tablas de calculos'!$AZ$4:$BE$11,5,FALSE),"")</f>
        <v/>
      </c>
      <c r="Z2762" s="208" t="str">
        <f>IFERROR(VLOOKUP(X2762,'Tablas de calculos'!$AZ$4:$BE$11,6,FALSE),"")</f>
        <v/>
      </c>
    </row>
    <row r="2763" spans="1:26" ht="45" x14ac:dyDescent="0.25">
      <c r="A2763" s="232" t="s">
        <v>947</v>
      </c>
      <c r="B2763" s="137">
        <v>14</v>
      </c>
      <c r="C2763" s="429" t="str">
        <f>+VLOOKUP(Tabla9[[#This Row],[Cod. Riesgo]],Tabla_Riesgos[[Número]:[Tipo de Riesgo]],6,FALSE)</f>
        <v>Operativo</v>
      </c>
      <c r="D2763" s="290" t="s">
        <v>35</v>
      </c>
      <c r="E2763" s="291" t="s">
        <v>626</v>
      </c>
      <c r="F2763" s="292"/>
      <c r="G2763" s="293" t="s">
        <v>206</v>
      </c>
      <c r="H2763" s="472"/>
      <c r="I2763" s="214"/>
      <c r="J2763" s="214"/>
      <c r="K2763" s="214"/>
      <c r="L2763" s="214"/>
      <c r="M2763" s="214"/>
      <c r="N2763" s="214"/>
      <c r="O2763" s="214"/>
      <c r="P2763" s="123">
        <f t="shared" si="172"/>
        <v>0</v>
      </c>
      <c r="Q2763" s="208" t="str">
        <f t="shared" si="173"/>
        <v>Debil</v>
      </c>
      <c r="R2763" s="214"/>
      <c r="S2763" s="224" t="str">
        <f t="shared" si="174"/>
        <v>Debil</v>
      </c>
      <c r="T2763" s="224" t="str">
        <f>IFERROR(VLOOKUP(S2763,'Tablas de calculos'!$AU$16:$AV$24,2,FALSE),"")</f>
        <v/>
      </c>
      <c r="U2763" s="208" t="str">
        <f>IFERROR(VLOOKUP(T2763,'Tablas de calculos'!$AV$16:$AY$24,4),"")</f>
        <v/>
      </c>
      <c r="V2763" s="214"/>
      <c r="W2763" s="214"/>
      <c r="X2763" s="123" t="str">
        <f t="shared" si="175"/>
        <v/>
      </c>
      <c r="Y2763" s="208" t="str">
        <f>IFERROR(VLOOKUP(X2763,'Tablas de calculos'!$AZ$4:$BE$11,5,FALSE),"")</f>
        <v/>
      </c>
      <c r="Z2763" s="208" t="str">
        <f>IFERROR(VLOOKUP(X2763,'Tablas de calculos'!$AZ$4:$BE$11,6,FALSE),"")</f>
        <v/>
      </c>
    </row>
    <row r="2764" spans="1:26" ht="90" x14ac:dyDescent="0.25">
      <c r="A2764" s="232" t="s">
        <v>947</v>
      </c>
      <c r="B2764" s="137">
        <v>15</v>
      </c>
      <c r="C2764" s="429" t="str">
        <f>+VLOOKUP(Tabla9[[#This Row],[Cod. Riesgo]],Tabla_Riesgos[[Número]:[Tipo de Riesgo]],6,FALSE)</f>
        <v>Operativo</v>
      </c>
      <c r="D2764" s="290" t="s">
        <v>38</v>
      </c>
      <c r="E2764" s="291" t="s">
        <v>17</v>
      </c>
      <c r="F2764" s="292"/>
      <c r="G2764" s="293" t="s">
        <v>207</v>
      </c>
      <c r="H2764" s="472"/>
      <c r="I2764" s="214"/>
      <c r="J2764" s="214"/>
      <c r="K2764" s="214"/>
      <c r="L2764" s="214"/>
      <c r="M2764" s="214"/>
      <c r="N2764" s="214"/>
      <c r="O2764" s="214"/>
      <c r="P2764" s="123">
        <f t="shared" si="172"/>
        <v>0</v>
      </c>
      <c r="Q2764" s="208" t="str">
        <f t="shared" si="173"/>
        <v>Debil</v>
      </c>
      <c r="R2764" s="214"/>
      <c r="S2764" s="224" t="str">
        <f t="shared" si="174"/>
        <v>Debil</v>
      </c>
      <c r="T2764" s="224" t="str">
        <f>IFERROR(VLOOKUP(S2764,'Tablas de calculos'!$AU$16:$AV$24,2,FALSE),"")</f>
        <v/>
      </c>
      <c r="U2764" s="208" t="str">
        <f>IFERROR(VLOOKUP(T2764,'Tablas de calculos'!$AV$16:$AY$24,4),"")</f>
        <v/>
      </c>
      <c r="V2764" s="214"/>
      <c r="W2764" s="214"/>
      <c r="X2764" s="123" t="str">
        <f t="shared" si="175"/>
        <v/>
      </c>
      <c r="Y2764" s="208" t="str">
        <f>IFERROR(VLOOKUP(X2764,'Tablas de calculos'!$AZ$4:$BE$11,5,FALSE),"")</f>
        <v/>
      </c>
      <c r="Z2764" s="208" t="str">
        <f>IFERROR(VLOOKUP(X2764,'Tablas de calculos'!$AZ$4:$BE$11,6,FALSE),"")</f>
        <v/>
      </c>
    </row>
    <row r="2765" spans="1:26" ht="60" x14ac:dyDescent="0.25">
      <c r="A2765" s="232" t="s">
        <v>947</v>
      </c>
      <c r="B2765" s="137">
        <v>15</v>
      </c>
      <c r="C2765" s="429" t="str">
        <f>+VLOOKUP(Tabla9[[#This Row],[Cod. Riesgo]],Tabla_Riesgos[[Número]:[Tipo de Riesgo]],6,FALSE)</f>
        <v>Operativo</v>
      </c>
      <c r="D2765" s="290" t="s">
        <v>38</v>
      </c>
      <c r="E2765" s="291" t="s">
        <v>17</v>
      </c>
      <c r="F2765" s="292"/>
      <c r="G2765" s="293" t="s">
        <v>208</v>
      </c>
      <c r="H2765" s="472"/>
      <c r="I2765" s="214"/>
      <c r="J2765" s="214"/>
      <c r="K2765" s="214"/>
      <c r="L2765" s="214"/>
      <c r="M2765" s="214"/>
      <c r="N2765" s="214"/>
      <c r="O2765" s="214"/>
      <c r="P2765" s="123">
        <f t="shared" ref="P2765:P2828" si="176">IFERROR(IF(I2765="Asignado",15,0)+IF(J2765="Adecuado",15,0)+IF(K2765="Oportuna",15,0)+IF(L2765="Prevenir",15,0)+IF(L2765="Detectar",10,0)+IF(M2765="Confiable",15,0)+IF(N2765="Se investigan y resuelven oportunamente",15,0)+IF(O2765="Completa",10,0)+IF(O2765="Incompleta",5,0),"")</f>
        <v>0</v>
      </c>
      <c r="Q2765" s="208" t="str">
        <f t="shared" ref="Q2765:Q2828" si="177">IF(P2765&lt;86,"Debil",IF(P2765&lt;96,"Moderado","Fuerte"))</f>
        <v>Debil</v>
      </c>
      <c r="R2765" s="214"/>
      <c r="S2765" s="224" t="str">
        <f t="shared" ref="S2765:S2828" si="178">_xlfn.CONCAT(Q2765,R2765)</f>
        <v>Debil</v>
      </c>
      <c r="T2765" s="224" t="str">
        <f>IFERROR(VLOOKUP(S2765,'Tablas de calculos'!$AU$16:$AV$24,2,FALSE),"")</f>
        <v/>
      </c>
      <c r="U2765" s="208" t="str">
        <f>IFERROR(VLOOKUP(T2765,'Tablas de calculos'!$AV$16:$AY$24,4),"")</f>
        <v/>
      </c>
      <c r="V2765" s="214"/>
      <c r="W2765" s="214"/>
      <c r="X2765" s="123" t="str">
        <f t="shared" ref="X2765:X2828" si="179">CONCATENATE(U2765,V2765,W2765)</f>
        <v/>
      </c>
      <c r="Y2765" s="208" t="str">
        <f>IFERROR(VLOOKUP(X2765,'Tablas de calculos'!$AZ$4:$BE$11,5,FALSE),"")</f>
        <v/>
      </c>
      <c r="Z2765" s="208" t="str">
        <f>IFERROR(VLOOKUP(X2765,'Tablas de calculos'!$AZ$4:$BE$11,6,FALSE),"")</f>
        <v/>
      </c>
    </row>
    <row r="2766" spans="1:26" ht="45" x14ac:dyDescent="0.25">
      <c r="A2766" s="232" t="s">
        <v>947</v>
      </c>
      <c r="B2766" s="137">
        <v>15</v>
      </c>
      <c r="C2766" s="429" t="str">
        <f>+VLOOKUP(Tabla9[[#This Row],[Cod. Riesgo]],Tabla_Riesgos[[Número]:[Tipo de Riesgo]],6,FALSE)</f>
        <v>Operativo</v>
      </c>
      <c r="D2766" s="290" t="s">
        <v>38</v>
      </c>
      <c r="E2766" s="291" t="s">
        <v>17</v>
      </c>
      <c r="F2766" s="292"/>
      <c r="G2766" s="293" t="s">
        <v>209</v>
      </c>
      <c r="H2766" s="472"/>
      <c r="I2766" s="214"/>
      <c r="J2766" s="214"/>
      <c r="K2766" s="214"/>
      <c r="L2766" s="214"/>
      <c r="M2766" s="214"/>
      <c r="N2766" s="214"/>
      <c r="O2766" s="214"/>
      <c r="P2766" s="123">
        <f t="shared" si="176"/>
        <v>0</v>
      </c>
      <c r="Q2766" s="208" t="str">
        <f t="shared" si="177"/>
        <v>Debil</v>
      </c>
      <c r="R2766" s="214"/>
      <c r="S2766" s="224" t="str">
        <f t="shared" si="178"/>
        <v>Debil</v>
      </c>
      <c r="T2766" s="224" t="str">
        <f>IFERROR(VLOOKUP(S2766,'Tablas de calculos'!$AU$16:$AV$24,2,FALSE),"")</f>
        <v/>
      </c>
      <c r="U2766" s="208" t="str">
        <f>IFERROR(VLOOKUP(T2766,'Tablas de calculos'!$AV$16:$AY$24,4),"")</f>
        <v/>
      </c>
      <c r="V2766" s="214"/>
      <c r="W2766" s="214"/>
      <c r="X2766" s="123" t="str">
        <f t="shared" si="179"/>
        <v/>
      </c>
      <c r="Y2766" s="208" t="str">
        <f>IFERROR(VLOOKUP(X2766,'Tablas de calculos'!$AZ$4:$BE$11,5,FALSE),"")</f>
        <v/>
      </c>
      <c r="Z2766" s="208" t="str">
        <f>IFERROR(VLOOKUP(X2766,'Tablas de calculos'!$AZ$4:$BE$11,6,FALSE),"")</f>
        <v/>
      </c>
    </row>
    <row r="2767" spans="1:26" ht="45" x14ac:dyDescent="0.25">
      <c r="A2767" s="232" t="s">
        <v>947</v>
      </c>
      <c r="B2767" s="137">
        <v>16</v>
      </c>
      <c r="C2767" s="429" t="str">
        <f>+VLOOKUP(Tabla9[[#This Row],[Cod. Riesgo]],Tabla_Riesgos[[Número]:[Tipo de Riesgo]],6,FALSE)</f>
        <v>Estratégico</v>
      </c>
      <c r="D2767" s="290" t="s">
        <v>33</v>
      </c>
      <c r="E2767" s="291" t="s">
        <v>19</v>
      </c>
      <c r="F2767" s="292"/>
      <c r="G2767" s="293" t="s">
        <v>210</v>
      </c>
      <c r="H2767" s="472"/>
      <c r="I2767" s="214"/>
      <c r="J2767" s="214"/>
      <c r="K2767" s="214"/>
      <c r="L2767" s="214"/>
      <c r="M2767" s="214"/>
      <c r="N2767" s="214"/>
      <c r="O2767" s="214"/>
      <c r="P2767" s="123">
        <f t="shared" si="176"/>
        <v>0</v>
      </c>
      <c r="Q2767" s="208" t="str">
        <f t="shared" si="177"/>
        <v>Debil</v>
      </c>
      <c r="R2767" s="214"/>
      <c r="S2767" s="224" t="str">
        <f t="shared" si="178"/>
        <v>Debil</v>
      </c>
      <c r="T2767" s="224" t="str">
        <f>IFERROR(VLOOKUP(S2767,'Tablas de calculos'!$AU$16:$AV$24,2,FALSE),"")</f>
        <v/>
      </c>
      <c r="U2767" s="208" t="str">
        <f>IFERROR(VLOOKUP(T2767,'Tablas de calculos'!$AV$16:$AY$24,4),"")</f>
        <v/>
      </c>
      <c r="V2767" s="214"/>
      <c r="W2767" s="214"/>
      <c r="X2767" s="123" t="str">
        <f t="shared" si="179"/>
        <v/>
      </c>
      <c r="Y2767" s="208" t="str">
        <f>IFERROR(VLOOKUP(X2767,'Tablas de calculos'!$AZ$4:$BE$11,5,FALSE),"")</f>
        <v/>
      </c>
      <c r="Z2767" s="208" t="str">
        <f>IFERROR(VLOOKUP(X2767,'Tablas de calculos'!$AZ$4:$BE$11,6,FALSE),"")</f>
        <v/>
      </c>
    </row>
    <row r="2768" spans="1:26" ht="60" x14ac:dyDescent="0.25">
      <c r="A2768" s="232" t="s">
        <v>947</v>
      </c>
      <c r="B2768" s="137">
        <v>16</v>
      </c>
      <c r="C2768" s="429" t="str">
        <f>+VLOOKUP(Tabla9[[#This Row],[Cod. Riesgo]],Tabla_Riesgos[[Número]:[Tipo de Riesgo]],6,FALSE)</f>
        <v>Estratégico</v>
      </c>
      <c r="D2768" s="290" t="s">
        <v>33</v>
      </c>
      <c r="E2768" s="291" t="s">
        <v>19</v>
      </c>
      <c r="F2768" s="292"/>
      <c r="G2768" s="293" t="s">
        <v>211</v>
      </c>
      <c r="H2768" s="472"/>
      <c r="I2768" s="214"/>
      <c r="J2768" s="214"/>
      <c r="K2768" s="214"/>
      <c r="L2768" s="214"/>
      <c r="M2768" s="214"/>
      <c r="N2768" s="214"/>
      <c r="O2768" s="214"/>
      <c r="P2768" s="123">
        <f t="shared" si="176"/>
        <v>0</v>
      </c>
      <c r="Q2768" s="208" t="str">
        <f t="shared" si="177"/>
        <v>Debil</v>
      </c>
      <c r="R2768" s="214"/>
      <c r="S2768" s="224" t="str">
        <f t="shared" si="178"/>
        <v>Debil</v>
      </c>
      <c r="T2768" s="224" t="str">
        <f>IFERROR(VLOOKUP(S2768,'Tablas de calculos'!$AU$16:$AV$24,2,FALSE),"")</f>
        <v/>
      </c>
      <c r="U2768" s="208" t="str">
        <f>IFERROR(VLOOKUP(T2768,'Tablas de calculos'!$AV$16:$AY$24,4),"")</f>
        <v/>
      </c>
      <c r="V2768" s="214"/>
      <c r="W2768" s="214"/>
      <c r="X2768" s="123" t="str">
        <f t="shared" si="179"/>
        <v/>
      </c>
      <c r="Y2768" s="208" t="str">
        <f>IFERROR(VLOOKUP(X2768,'Tablas de calculos'!$AZ$4:$BE$11,5,FALSE),"")</f>
        <v/>
      </c>
      <c r="Z2768" s="208" t="str">
        <f>IFERROR(VLOOKUP(X2768,'Tablas de calculos'!$AZ$4:$BE$11,6,FALSE),"")</f>
        <v/>
      </c>
    </row>
    <row r="2769" spans="1:26" ht="45" x14ac:dyDescent="0.25">
      <c r="A2769" s="232" t="s">
        <v>947</v>
      </c>
      <c r="B2769" s="137">
        <v>16</v>
      </c>
      <c r="C2769" s="429" t="str">
        <f>+VLOOKUP(Tabla9[[#This Row],[Cod. Riesgo]],Tabla_Riesgos[[Número]:[Tipo de Riesgo]],6,FALSE)</f>
        <v>Estratégico</v>
      </c>
      <c r="D2769" s="290" t="s">
        <v>33</v>
      </c>
      <c r="E2769" s="291" t="s">
        <v>19</v>
      </c>
      <c r="F2769" s="292"/>
      <c r="G2769" s="293" t="s">
        <v>212</v>
      </c>
      <c r="H2769" s="472"/>
      <c r="I2769" s="214"/>
      <c r="J2769" s="214"/>
      <c r="K2769" s="214"/>
      <c r="L2769" s="214"/>
      <c r="M2769" s="214"/>
      <c r="N2769" s="214"/>
      <c r="O2769" s="214"/>
      <c r="P2769" s="123">
        <f t="shared" si="176"/>
        <v>0</v>
      </c>
      <c r="Q2769" s="208" t="str">
        <f t="shared" si="177"/>
        <v>Debil</v>
      </c>
      <c r="R2769" s="214"/>
      <c r="S2769" s="224" t="str">
        <f t="shared" si="178"/>
        <v>Debil</v>
      </c>
      <c r="T2769" s="224" t="str">
        <f>IFERROR(VLOOKUP(S2769,'Tablas de calculos'!$AU$16:$AV$24,2,FALSE),"")</f>
        <v/>
      </c>
      <c r="U2769" s="208" t="str">
        <f>IFERROR(VLOOKUP(T2769,'Tablas de calculos'!$AV$16:$AY$24,4),"")</f>
        <v/>
      </c>
      <c r="V2769" s="214"/>
      <c r="W2769" s="214"/>
      <c r="X2769" s="123" t="str">
        <f t="shared" si="179"/>
        <v/>
      </c>
      <c r="Y2769" s="208" t="str">
        <f>IFERROR(VLOOKUP(X2769,'Tablas de calculos'!$AZ$4:$BE$11,5,FALSE),"")</f>
        <v/>
      </c>
      <c r="Z2769" s="208" t="str">
        <f>IFERROR(VLOOKUP(X2769,'Tablas de calculos'!$AZ$4:$BE$11,6,FALSE),"")</f>
        <v/>
      </c>
    </row>
    <row r="2770" spans="1:26" ht="45" x14ac:dyDescent="0.25">
      <c r="A2770" s="232" t="s">
        <v>947</v>
      </c>
      <c r="B2770" s="137">
        <v>17</v>
      </c>
      <c r="C2770" s="429" t="str">
        <f>+VLOOKUP(Tabla9[[#This Row],[Cod. Riesgo]],Tabla_Riesgos[[Número]:[Tipo de Riesgo]],6,FALSE)</f>
        <v>Operativo</v>
      </c>
      <c r="D2770" s="290" t="s">
        <v>43</v>
      </c>
      <c r="E2770" s="291" t="s">
        <v>20</v>
      </c>
      <c r="F2770" s="292"/>
      <c r="G2770" s="293" t="s">
        <v>213</v>
      </c>
      <c r="H2770" s="472"/>
      <c r="I2770" s="214"/>
      <c r="J2770" s="214"/>
      <c r="K2770" s="214"/>
      <c r="L2770" s="214"/>
      <c r="M2770" s="214"/>
      <c r="N2770" s="214"/>
      <c r="O2770" s="214"/>
      <c r="P2770" s="123">
        <f t="shared" si="176"/>
        <v>0</v>
      </c>
      <c r="Q2770" s="208" t="str">
        <f t="shared" si="177"/>
        <v>Debil</v>
      </c>
      <c r="R2770" s="214"/>
      <c r="S2770" s="224" t="str">
        <f t="shared" si="178"/>
        <v>Debil</v>
      </c>
      <c r="T2770" s="224" t="str">
        <f>IFERROR(VLOOKUP(S2770,'Tablas de calculos'!$AU$16:$AV$24,2,FALSE),"")</f>
        <v/>
      </c>
      <c r="U2770" s="208" t="str">
        <f>IFERROR(VLOOKUP(T2770,'Tablas de calculos'!$AV$16:$AY$24,4),"")</f>
        <v/>
      </c>
      <c r="V2770" s="214"/>
      <c r="W2770" s="214"/>
      <c r="X2770" s="123" t="str">
        <f t="shared" si="179"/>
        <v/>
      </c>
      <c r="Y2770" s="208" t="str">
        <f>IFERROR(VLOOKUP(X2770,'Tablas de calculos'!$AZ$4:$BE$11,5,FALSE),"")</f>
        <v/>
      </c>
      <c r="Z2770" s="208" t="str">
        <f>IFERROR(VLOOKUP(X2770,'Tablas de calculos'!$AZ$4:$BE$11,6,FALSE),"")</f>
        <v/>
      </c>
    </row>
    <row r="2771" spans="1:26" ht="60" x14ac:dyDescent="0.25">
      <c r="A2771" s="232" t="s">
        <v>947</v>
      </c>
      <c r="B2771" s="137">
        <v>17</v>
      </c>
      <c r="C2771" s="429" t="str">
        <f>+VLOOKUP(Tabla9[[#This Row],[Cod. Riesgo]],Tabla_Riesgos[[Número]:[Tipo de Riesgo]],6,FALSE)</f>
        <v>Operativo</v>
      </c>
      <c r="D2771" s="290" t="s">
        <v>43</v>
      </c>
      <c r="E2771" s="291" t="s">
        <v>20</v>
      </c>
      <c r="F2771" s="292"/>
      <c r="G2771" s="293" t="s">
        <v>214</v>
      </c>
      <c r="H2771" s="472"/>
      <c r="I2771" s="214"/>
      <c r="J2771" s="214"/>
      <c r="K2771" s="214"/>
      <c r="L2771" s="214"/>
      <c r="M2771" s="214"/>
      <c r="N2771" s="214"/>
      <c r="O2771" s="214"/>
      <c r="P2771" s="123">
        <f t="shared" si="176"/>
        <v>0</v>
      </c>
      <c r="Q2771" s="208" t="str">
        <f t="shared" si="177"/>
        <v>Debil</v>
      </c>
      <c r="R2771" s="214"/>
      <c r="S2771" s="224" t="str">
        <f t="shared" si="178"/>
        <v>Debil</v>
      </c>
      <c r="T2771" s="224" t="str">
        <f>IFERROR(VLOOKUP(S2771,'Tablas de calculos'!$AU$16:$AV$24,2,FALSE),"")</f>
        <v/>
      </c>
      <c r="U2771" s="208" t="str">
        <f>IFERROR(VLOOKUP(T2771,'Tablas de calculos'!$AV$16:$AY$24,4),"")</f>
        <v/>
      </c>
      <c r="V2771" s="214"/>
      <c r="W2771" s="214"/>
      <c r="X2771" s="123" t="str">
        <f t="shared" si="179"/>
        <v/>
      </c>
      <c r="Y2771" s="208" t="str">
        <f>IFERROR(VLOOKUP(X2771,'Tablas de calculos'!$AZ$4:$BE$11,5,FALSE),"")</f>
        <v/>
      </c>
      <c r="Z2771" s="208" t="str">
        <f>IFERROR(VLOOKUP(X2771,'Tablas de calculos'!$AZ$4:$BE$11,6,FALSE),"")</f>
        <v/>
      </c>
    </row>
    <row r="2772" spans="1:26" ht="60" x14ac:dyDescent="0.25">
      <c r="A2772" s="232" t="s">
        <v>947</v>
      </c>
      <c r="B2772" s="137">
        <v>18</v>
      </c>
      <c r="C2772" s="429" t="str">
        <f>+VLOOKUP(Tabla9[[#This Row],[Cod. Riesgo]],Tabla_Riesgos[[Número]:[Tipo de Riesgo]],6,FALSE)</f>
        <v>Estratégico</v>
      </c>
      <c r="D2772" s="290" t="s">
        <v>12</v>
      </c>
      <c r="E2772" s="291" t="s">
        <v>21</v>
      </c>
      <c r="F2772" s="292"/>
      <c r="G2772" s="293" t="s">
        <v>215</v>
      </c>
      <c r="H2772" s="472" t="s">
        <v>544</v>
      </c>
      <c r="I2772" s="214" t="s">
        <v>486</v>
      </c>
      <c r="J2772" s="214" t="s">
        <v>490</v>
      </c>
      <c r="K2772" s="214" t="s">
        <v>494</v>
      </c>
      <c r="L2772" s="214" t="s">
        <v>499</v>
      </c>
      <c r="M2772" s="214" t="s">
        <v>503</v>
      </c>
      <c r="N2772" s="214" t="s">
        <v>508</v>
      </c>
      <c r="O2772" s="214" t="s">
        <v>512</v>
      </c>
      <c r="P2772" s="123">
        <f t="shared" si="176"/>
        <v>95</v>
      </c>
      <c r="Q2772" s="208" t="str">
        <f t="shared" si="177"/>
        <v>Moderado</v>
      </c>
      <c r="R2772" s="214" t="s">
        <v>516</v>
      </c>
      <c r="S2772" s="224" t="str">
        <f t="shared" si="178"/>
        <v>ModeradoFuerte</v>
      </c>
      <c r="T2772" s="224">
        <f>IFERROR(VLOOKUP(S2772,'Tablas de calculos'!$AU$16:$AV$24,2,FALSE),"")</f>
        <v>4</v>
      </c>
      <c r="U2772" s="208" t="str">
        <f>IFERROR(VLOOKUP(T2772,'Tablas de calculos'!$AV$16:$AY$24,4),"")</f>
        <v>Moderado</v>
      </c>
      <c r="V2772" s="214" t="s">
        <v>578</v>
      </c>
      <c r="W2772" s="214" t="s">
        <v>578</v>
      </c>
      <c r="X2772" s="123" t="str">
        <f t="shared" si="179"/>
        <v>ModeradoDirectamenteDirectamente</v>
      </c>
      <c r="Y2772" s="208">
        <f>IFERROR(VLOOKUP(X2772,'Tablas de calculos'!$AZ$4:$BE$11,5,FALSE),"")</f>
        <v>1</v>
      </c>
      <c r="Z2772" s="208">
        <f>IFERROR(VLOOKUP(X2772,'Tablas de calculos'!$AZ$4:$BE$11,6,FALSE),"")</f>
        <v>1</v>
      </c>
    </row>
    <row r="2773" spans="1:26" ht="45" x14ac:dyDescent="0.25">
      <c r="A2773" s="232" t="s">
        <v>947</v>
      </c>
      <c r="B2773" s="137">
        <v>18</v>
      </c>
      <c r="C2773" s="429" t="str">
        <f>+VLOOKUP(Tabla9[[#This Row],[Cod. Riesgo]],Tabla_Riesgos[[Número]:[Tipo de Riesgo]],6,FALSE)</f>
        <v>Estratégico</v>
      </c>
      <c r="D2773" s="290" t="s">
        <v>12</v>
      </c>
      <c r="E2773" s="291" t="s">
        <v>21</v>
      </c>
      <c r="F2773" s="292"/>
      <c r="G2773" s="293" t="s">
        <v>1444</v>
      </c>
      <c r="H2773" s="472" t="s">
        <v>544</v>
      </c>
      <c r="I2773" s="214" t="s">
        <v>486</v>
      </c>
      <c r="J2773" s="214" t="s">
        <v>490</v>
      </c>
      <c r="K2773" s="214" t="s">
        <v>494</v>
      </c>
      <c r="L2773" s="214" t="s">
        <v>499</v>
      </c>
      <c r="M2773" s="214" t="s">
        <v>503</v>
      </c>
      <c r="N2773" s="214" t="s">
        <v>508</v>
      </c>
      <c r="O2773" s="214" t="s">
        <v>512</v>
      </c>
      <c r="P2773" s="123">
        <f t="shared" si="176"/>
        <v>95</v>
      </c>
      <c r="Q2773" s="208" t="str">
        <f t="shared" si="177"/>
        <v>Moderado</v>
      </c>
      <c r="R2773" s="214" t="s">
        <v>516</v>
      </c>
      <c r="S2773" s="224" t="str">
        <f t="shared" si="178"/>
        <v>ModeradoFuerte</v>
      </c>
      <c r="T2773" s="224">
        <f>IFERROR(VLOOKUP(S2773,'Tablas de calculos'!$AU$16:$AV$24,2,FALSE),"")</f>
        <v>4</v>
      </c>
      <c r="U2773" s="208" t="str">
        <f>IFERROR(VLOOKUP(T2773,'Tablas de calculos'!$AV$16:$AY$24,4),"")</f>
        <v>Moderado</v>
      </c>
      <c r="V2773" s="214" t="s">
        <v>578</v>
      </c>
      <c r="W2773" s="214" t="s">
        <v>578</v>
      </c>
      <c r="X2773" s="123" t="str">
        <f t="shared" si="179"/>
        <v>ModeradoDirectamenteDirectamente</v>
      </c>
      <c r="Y2773" s="208">
        <f>IFERROR(VLOOKUP(X2773,'Tablas de calculos'!$AZ$4:$BE$11,5,FALSE),"")</f>
        <v>1</v>
      </c>
      <c r="Z2773" s="208">
        <f>IFERROR(VLOOKUP(X2773,'Tablas de calculos'!$AZ$4:$BE$11,6,FALSE),"")</f>
        <v>1</v>
      </c>
    </row>
    <row r="2774" spans="1:26" ht="45" x14ac:dyDescent="0.25">
      <c r="A2774" s="232" t="s">
        <v>947</v>
      </c>
      <c r="B2774" s="137">
        <v>18</v>
      </c>
      <c r="C2774" s="429" t="str">
        <f>+VLOOKUP(Tabla9[[#This Row],[Cod. Riesgo]],Tabla_Riesgos[[Número]:[Tipo de Riesgo]],6,FALSE)</f>
        <v>Estratégico</v>
      </c>
      <c r="D2774" s="290" t="s">
        <v>12</v>
      </c>
      <c r="E2774" s="291" t="s">
        <v>21</v>
      </c>
      <c r="F2774" s="292"/>
      <c r="G2774" s="293" t="s">
        <v>217</v>
      </c>
      <c r="H2774" s="472" t="s">
        <v>544</v>
      </c>
      <c r="I2774" s="214" t="s">
        <v>486</v>
      </c>
      <c r="J2774" s="214" t="s">
        <v>490</v>
      </c>
      <c r="K2774" s="214" t="s">
        <v>494</v>
      </c>
      <c r="L2774" s="214" t="s">
        <v>499</v>
      </c>
      <c r="M2774" s="214" t="s">
        <v>503</v>
      </c>
      <c r="N2774" s="214" t="s">
        <v>508</v>
      </c>
      <c r="O2774" s="214" t="s">
        <v>512</v>
      </c>
      <c r="P2774" s="123">
        <f t="shared" si="176"/>
        <v>95</v>
      </c>
      <c r="Q2774" s="208" t="str">
        <f t="shared" si="177"/>
        <v>Moderado</v>
      </c>
      <c r="R2774" s="214" t="s">
        <v>516</v>
      </c>
      <c r="S2774" s="224" t="str">
        <f t="shared" si="178"/>
        <v>ModeradoFuerte</v>
      </c>
      <c r="T2774" s="224">
        <f>IFERROR(VLOOKUP(S2774,'Tablas de calculos'!$AU$16:$AV$24,2,FALSE),"")</f>
        <v>4</v>
      </c>
      <c r="U2774" s="208" t="str">
        <f>IFERROR(VLOOKUP(T2774,'Tablas de calculos'!$AV$16:$AY$24,4),"")</f>
        <v>Moderado</v>
      </c>
      <c r="V2774" s="214" t="s">
        <v>578</v>
      </c>
      <c r="W2774" s="214" t="s">
        <v>578</v>
      </c>
      <c r="X2774" s="123" t="str">
        <f t="shared" si="179"/>
        <v>ModeradoDirectamenteDirectamente</v>
      </c>
      <c r="Y2774" s="208">
        <f>IFERROR(VLOOKUP(X2774,'Tablas de calculos'!$AZ$4:$BE$11,5,FALSE),"")</f>
        <v>1</v>
      </c>
      <c r="Z2774" s="208">
        <f>IFERROR(VLOOKUP(X2774,'Tablas de calculos'!$AZ$4:$BE$11,6,FALSE),"")</f>
        <v>1</v>
      </c>
    </row>
    <row r="2775" spans="1:26" ht="60" x14ac:dyDescent="0.25">
      <c r="A2775" s="232" t="s">
        <v>947</v>
      </c>
      <c r="B2775" s="137">
        <v>19</v>
      </c>
      <c r="C2775" s="429" t="str">
        <f>+VLOOKUP(Tabla9[[#This Row],[Cod. Riesgo]],Tabla_Riesgos[[Número]:[Tipo de Riesgo]],6,FALSE)</f>
        <v>Operativo</v>
      </c>
      <c r="D2775" s="290" t="s">
        <v>12</v>
      </c>
      <c r="E2775" s="291" t="s">
        <v>22</v>
      </c>
      <c r="F2775" s="292"/>
      <c r="G2775" s="293" t="s">
        <v>218</v>
      </c>
      <c r="H2775" s="472" t="s">
        <v>544</v>
      </c>
      <c r="I2775" s="214" t="s">
        <v>486</v>
      </c>
      <c r="J2775" s="214" t="s">
        <v>490</v>
      </c>
      <c r="K2775" s="214" t="s">
        <v>494</v>
      </c>
      <c r="L2775" s="214" t="s">
        <v>498</v>
      </c>
      <c r="M2775" s="214" t="s">
        <v>503</v>
      </c>
      <c r="N2775" s="214" t="s">
        <v>509</v>
      </c>
      <c r="O2775" s="214" t="s">
        <v>512</v>
      </c>
      <c r="P2775" s="123">
        <f t="shared" si="176"/>
        <v>85</v>
      </c>
      <c r="Q2775" s="208" t="str">
        <f t="shared" si="177"/>
        <v>Debil</v>
      </c>
      <c r="R2775" s="214" t="s">
        <v>371</v>
      </c>
      <c r="S2775" s="224" t="str">
        <f t="shared" si="178"/>
        <v>DebilModerado</v>
      </c>
      <c r="T2775" s="224">
        <f>IFERROR(VLOOKUP(S2775,'Tablas de calculos'!$AU$16:$AV$24,2,FALSE),"")</f>
        <v>8</v>
      </c>
      <c r="U2775" s="208" t="str">
        <f>IFERROR(VLOOKUP(T2775,'Tablas de calculos'!$AV$16:$AY$24,4),"")</f>
        <v>Débil</v>
      </c>
      <c r="V2775" s="214" t="s">
        <v>578</v>
      </c>
      <c r="W2775" s="214" t="s">
        <v>578</v>
      </c>
      <c r="X2775" s="123" t="str">
        <f t="shared" si="179"/>
        <v>DébilDirectamenteDirectamente</v>
      </c>
      <c r="Y2775" s="208" t="str">
        <f>IFERROR(VLOOKUP(X2775,'Tablas de calculos'!$AZ$4:$BE$11,5,FALSE),"")</f>
        <v/>
      </c>
      <c r="Z2775" s="208" t="str">
        <f>IFERROR(VLOOKUP(X2775,'Tablas de calculos'!$AZ$4:$BE$11,6,FALSE),"")</f>
        <v/>
      </c>
    </row>
    <row r="2776" spans="1:26" ht="75" x14ac:dyDescent="0.25">
      <c r="A2776" s="232" t="s">
        <v>947</v>
      </c>
      <c r="B2776" s="137">
        <v>19</v>
      </c>
      <c r="C2776" s="429" t="str">
        <f>+VLOOKUP(Tabla9[[#This Row],[Cod. Riesgo]],Tabla_Riesgos[[Número]:[Tipo de Riesgo]],6,FALSE)</f>
        <v>Operativo</v>
      </c>
      <c r="D2776" s="290" t="s">
        <v>12</v>
      </c>
      <c r="E2776" s="291" t="s">
        <v>22</v>
      </c>
      <c r="F2776" s="292"/>
      <c r="G2776" s="293" t="s">
        <v>219</v>
      </c>
      <c r="H2776" s="472" t="s">
        <v>544</v>
      </c>
      <c r="I2776" s="214" t="s">
        <v>486</v>
      </c>
      <c r="J2776" s="214" t="s">
        <v>490</v>
      </c>
      <c r="K2776" s="214" t="s">
        <v>494</v>
      </c>
      <c r="L2776" s="214" t="s">
        <v>499</v>
      </c>
      <c r="M2776" s="214" t="s">
        <v>503</v>
      </c>
      <c r="N2776" s="214" t="s">
        <v>508</v>
      </c>
      <c r="O2776" s="214" t="s">
        <v>512</v>
      </c>
      <c r="P2776" s="123">
        <f t="shared" si="176"/>
        <v>95</v>
      </c>
      <c r="Q2776" s="208" t="str">
        <f t="shared" si="177"/>
        <v>Moderado</v>
      </c>
      <c r="R2776" s="214" t="s">
        <v>516</v>
      </c>
      <c r="S2776" s="224" t="str">
        <f t="shared" si="178"/>
        <v>ModeradoFuerte</v>
      </c>
      <c r="T2776" s="224">
        <f>IFERROR(VLOOKUP(S2776,'Tablas de calculos'!$AU$16:$AV$24,2,FALSE),"")</f>
        <v>4</v>
      </c>
      <c r="U2776" s="208" t="str">
        <f>IFERROR(VLOOKUP(T2776,'Tablas de calculos'!$AV$16:$AY$24,4),"")</f>
        <v>Moderado</v>
      </c>
      <c r="V2776" s="214" t="s">
        <v>578</v>
      </c>
      <c r="W2776" s="214" t="s">
        <v>578</v>
      </c>
      <c r="X2776" s="123" t="str">
        <f t="shared" si="179"/>
        <v>ModeradoDirectamenteDirectamente</v>
      </c>
      <c r="Y2776" s="208">
        <f>IFERROR(VLOOKUP(X2776,'Tablas de calculos'!$AZ$4:$BE$11,5,FALSE),"")</f>
        <v>1</v>
      </c>
      <c r="Z2776" s="208">
        <f>IFERROR(VLOOKUP(X2776,'Tablas de calculos'!$AZ$4:$BE$11,6,FALSE),"")</f>
        <v>1</v>
      </c>
    </row>
    <row r="2777" spans="1:26" ht="45" x14ac:dyDescent="0.25">
      <c r="A2777" s="232" t="s">
        <v>947</v>
      </c>
      <c r="B2777" s="137">
        <v>20</v>
      </c>
      <c r="C2777" s="429" t="str">
        <f>+VLOOKUP(Tabla9[[#This Row],[Cod. Riesgo]],Tabla_Riesgos[[Número]:[Tipo de Riesgo]],6,FALSE)</f>
        <v>Seguridad de la Información</v>
      </c>
      <c r="D2777" s="290" t="s">
        <v>12</v>
      </c>
      <c r="E2777" s="291" t="s">
        <v>24</v>
      </c>
      <c r="F2777" s="292"/>
      <c r="G2777" s="293" t="s">
        <v>1445</v>
      </c>
      <c r="H2777" s="472" t="s">
        <v>544</v>
      </c>
      <c r="I2777" s="214" t="s">
        <v>486</v>
      </c>
      <c r="J2777" s="214" t="s">
        <v>490</v>
      </c>
      <c r="K2777" s="214" t="s">
        <v>494</v>
      </c>
      <c r="L2777" s="214" t="s">
        <v>498</v>
      </c>
      <c r="M2777" s="214" t="s">
        <v>503</v>
      </c>
      <c r="N2777" s="214" t="s">
        <v>508</v>
      </c>
      <c r="O2777" s="214" t="s">
        <v>512</v>
      </c>
      <c r="P2777" s="123">
        <f t="shared" si="176"/>
        <v>100</v>
      </c>
      <c r="Q2777" s="208" t="str">
        <f t="shared" si="177"/>
        <v>Fuerte</v>
      </c>
      <c r="R2777" s="214" t="s">
        <v>516</v>
      </c>
      <c r="S2777" s="224" t="str">
        <f t="shared" si="178"/>
        <v>FuerteFuerte</v>
      </c>
      <c r="T2777" s="224">
        <f>IFERROR(VLOOKUP(S2777,'Tablas de calculos'!$AU$16:$AV$24,2,FALSE),"")</f>
        <v>1</v>
      </c>
      <c r="U2777" s="208" t="str">
        <f>IFERROR(VLOOKUP(T2777,'Tablas de calculos'!$AV$16:$AY$24,4),"")</f>
        <v>Fuerte</v>
      </c>
      <c r="V2777" s="214" t="s">
        <v>578</v>
      </c>
      <c r="W2777" s="214" t="s">
        <v>578</v>
      </c>
      <c r="X2777" s="123" t="str">
        <f t="shared" si="179"/>
        <v>FuerteDirectamenteDirectamente</v>
      </c>
      <c r="Y2777" s="208">
        <f>IFERROR(VLOOKUP(X2777,'Tablas de calculos'!$AZ$4:$BE$11,5,FALSE),"")</f>
        <v>2</v>
      </c>
      <c r="Z2777" s="208">
        <f>IFERROR(VLOOKUP(X2777,'Tablas de calculos'!$AZ$4:$BE$11,6,FALSE),"")</f>
        <v>2</v>
      </c>
    </row>
    <row r="2778" spans="1:26" ht="60" x14ac:dyDescent="0.25">
      <c r="A2778" s="232" t="s">
        <v>947</v>
      </c>
      <c r="B2778" s="137">
        <v>21</v>
      </c>
      <c r="C2778" s="429" t="str">
        <f>+VLOOKUP(Tabla9[[#This Row],[Cod. Riesgo]],Tabla_Riesgos[[Número]:[Tipo de Riesgo]],6,FALSE)</f>
        <v>Estratégico</v>
      </c>
      <c r="D2778" s="290" t="s">
        <v>12</v>
      </c>
      <c r="E2778" s="291" t="s">
        <v>25</v>
      </c>
      <c r="F2778" s="292"/>
      <c r="G2778" s="293" t="s">
        <v>221</v>
      </c>
      <c r="H2778" s="472" t="s">
        <v>544</v>
      </c>
      <c r="I2778" s="214" t="s">
        <v>486</v>
      </c>
      <c r="J2778" s="214" t="s">
        <v>490</v>
      </c>
      <c r="K2778" s="214" t="s">
        <v>494</v>
      </c>
      <c r="L2778" s="214" t="s">
        <v>498</v>
      </c>
      <c r="M2778" s="214" t="s">
        <v>503</v>
      </c>
      <c r="N2778" s="214" t="s">
        <v>508</v>
      </c>
      <c r="O2778" s="214" t="s">
        <v>512</v>
      </c>
      <c r="P2778" s="123">
        <f t="shared" si="176"/>
        <v>100</v>
      </c>
      <c r="Q2778" s="208" t="str">
        <f t="shared" si="177"/>
        <v>Fuerte</v>
      </c>
      <c r="R2778" s="214" t="s">
        <v>516</v>
      </c>
      <c r="S2778" s="224" t="str">
        <f t="shared" si="178"/>
        <v>FuerteFuerte</v>
      </c>
      <c r="T2778" s="224">
        <f>IFERROR(VLOOKUP(S2778,'Tablas de calculos'!$AU$16:$AV$24,2,FALSE),"")</f>
        <v>1</v>
      </c>
      <c r="U2778" s="208" t="str">
        <f>IFERROR(VLOOKUP(T2778,'Tablas de calculos'!$AV$16:$AY$24,4),"")</f>
        <v>Fuerte</v>
      </c>
      <c r="V2778" s="214" t="s">
        <v>578</v>
      </c>
      <c r="W2778" s="214" t="s">
        <v>578</v>
      </c>
      <c r="X2778" s="123" t="str">
        <f t="shared" si="179"/>
        <v>FuerteDirectamenteDirectamente</v>
      </c>
      <c r="Y2778" s="208">
        <f>IFERROR(VLOOKUP(X2778,'Tablas de calculos'!$AZ$4:$BE$11,5,FALSE),"")</f>
        <v>2</v>
      </c>
      <c r="Z2778" s="208">
        <f>IFERROR(VLOOKUP(X2778,'Tablas de calculos'!$AZ$4:$BE$11,6,FALSE),"")</f>
        <v>2</v>
      </c>
    </row>
    <row r="2779" spans="1:26" ht="45" x14ac:dyDescent="0.25">
      <c r="A2779" s="232" t="s">
        <v>947</v>
      </c>
      <c r="B2779" s="137">
        <v>21</v>
      </c>
      <c r="C2779" s="429" t="str">
        <f>+VLOOKUP(Tabla9[[#This Row],[Cod. Riesgo]],Tabla_Riesgos[[Número]:[Tipo de Riesgo]],6,FALSE)</f>
        <v>Estratégico</v>
      </c>
      <c r="D2779" s="290" t="s">
        <v>12</v>
      </c>
      <c r="E2779" s="291" t="s">
        <v>25</v>
      </c>
      <c r="F2779" s="292"/>
      <c r="G2779" s="293" t="s">
        <v>1444</v>
      </c>
      <c r="H2779" s="472" t="s">
        <v>544</v>
      </c>
      <c r="I2779" s="214" t="s">
        <v>486</v>
      </c>
      <c r="J2779" s="214" t="s">
        <v>490</v>
      </c>
      <c r="K2779" s="214" t="s">
        <v>494</v>
      </c>
      <c r="L2779" s="214" t="s">
        <v>498</v>
      </c>
      <c r="M2779" s="214" t="s">
        <v>503</v>
      </c>
      <c r="N2779" s="214" t="s">
        <v>508</v>
      </c>
      <c r="O2779" s="214" t="s">
        <v>512</v>
      </c>
      <c r="P2779" s="123">
        <f t="shared" si="176"/>
        <v>100</v>
      </c>
      <c r="Q2779" s="208" t="str">
        <f t="shared" si="177"/>
        <v>Fuerte</v>
      </c>
      <c r="R2779" s="214" t="s">
        <v>516</v>
      </c>
      <c r="S2779" s="224" t="str">
        <f t="shared" si="178"/>
        <v>FuerteFuerte</v>
      </c>
      <c r="T2779" s="224">
        <f>IFERROR(VLOOKUP(S2779,'Tablas de calculos'!$AU$16:$AV$24,2,FALSE),"")</f>
        <v>1</v>
      </c>
      <c r="U2779" s="208" t="str">
        <f>IFERROR(VLOOKUP(T2779,'Tablas de calculos'!$AV$16:$AY$24,4),"")</f>
        <v>Fuerte</v>
      </c>
      <c r="V2779" s="214" t="s">
        <v>578</v>
      </c>
      <c r="W2779" s="214" t="s">
        <v>578</v>
      </c>
      <c r="X2779" s="123" t="str">
        <f t="shared" si="179"/>
        <v>FuerteDirectamenteDirectamente</v>
      </c>
      <c r="Y2779" s="208">
        <f>IFERROR(VLOOKUP(X2779,'Tablas de calculos'!$AZ$4:$BE$11,5,FALSE),"")</f>
        <v>2</v>
      </c>
      <c r="Z2779" s="208">
        <f>IFERROR(VLOOKUP(X2779,'Tablas de calculos'!$AZ$4:$BE$11,6,FALSE),"")</f>
        <v>2</v>
      </c>
    </row>
    <row r="2780" spans="1:26" ht="45" x14ac:dyDescent="0.25">
      <c r="A2780" s="232" t="s">
        <v>947</v>
      </c>
      <c r="B2780" s="137">
        <v>21</v>
      </c>
      <c r="C2780" s="429" t="str">
        <f>+VLOOKUP(Tabla9[[#This Row],[Cod. Riesgo]],Tabla_Riesgos[[Número]:[Tipo de Riesgo]],6,FALSE)</f>
        <v>Estratégico</v>
      </c>
      <c r="D2780" s="290" t="s">
        <v>12</v>
      </c>
      <c r="E2780" s="291" t="s">
        <v>25</v>
      </c>
      <c r="F2780" s="292"/>
      <c r="G2780" s="293" t="s">
        <v>217</v>
      </c>
      <c r="H2780" s="472" t="s">
        <v>544</v>
      </c>
      <c r="I2780" s="214" t="s">
        <v>486</v>
      </c>
      <c r="J2780" s="214" t="s">
        <v>490</v>
      </c>
      <c r="K2780" s="214" t="s">
        <v>494</v>
      </c>
      <c r="L2780" s="214" t="s">
        <v>498</v>
      </c>
      <c r="M2780" s="214" t="s">
        <v>503</v>
      </c>
      <c r="N2780" s="214" t="s">
        <v>508</v>
      </c>
      <c r="O2780" s="214" t="s">
        <v>512</v>
      </c>
      <c r="P2780" s="123">
        <f t="shared" si="176"/>
        <v>100</v>
      </c>
      <c r="Q2780" s="208" t="str">
        <f t="shared" si="177"/>
        <v>Fuerte</v>
      </c>
      <c r="R2780" s="214" t="s">
        <v>516</v>
      </c>
      <c r="S2780" s="224" t="str">
        <f t="shared" si="178"/>
        <v>FuerteFuerte</v>
      </c>
      <c r="T2780" s="224">
        <f>IFERROR(VLOOKUP(S2780,'Tablas de calculos'!$AU$16:$AV$24,2,FALSE),"")</f>
        <v>1</v>
      </c>
      <c r="U2780" s="208" t="str">
        <f>IFERROR(VLOOKUP(T2780,'Tablas de calculos'!$AV$16:$AY$24,4),"")</f>
        <v>Fuerte</v>
      </c>
      <c r="V2780" s="214" t="s">
        <v>578</v>
      </c>
      <c r="W2780" s="214" t="s">
        <v>578</v>
      </c>
      <c r="X2780" s="123" t="str">
        <f t="shared" si="179"/>
        <v>FuerteDirectamenteDirectamente</v>
      </c>
      <c r="Y2780" s="208">
        <f>IFERROR(VLOOKUP(X2780,'Tablas de calculos'!$AZ$4:$BE$11,5,FALSE),"")</f>
        <v>2</v>
      </c>
      <c r="Z2780" s="208">
        <f>IFERROR(VLOOKUP(X2780,'Tablas de calculos'!$AZ$4:$BE$11,6,FALSE),"")</f>
        <v>2</v>
      </c>
    </row>
    <row r="2781" spans="1:26" ht="105" x14ac:dyDescent="0.25">
      <c r="A2781" s="232" t="s">
        <v>947</v>
      </c>
      <c r="B2781" s="137">
        <v>22</v>
      </c>
      <c r="C2781" s="429" t="str">
        <f>+VLOOKUP(Tabla9[[#This Row],[Cod. Riesgo]],Tabla_Riesgos[[Número]:[Tipo de Riesgo]],6,FALSE)</f>
        <v>Estratégico</v>
      </c>
      <c r="D2781" s="290" t="s">
        <v>26</v>
      </c>
      <c r="E2781" s="291" t="s">
        <v>27</v>
      </c>
      <c r="F2781" s="292"/>
      <c r="G2781" s="293" t="s">
        <v>222</v>
      </c>
      <c r="H2781" s="472"/>
      <c r="I2781" s="214"/>
      <c r="J2781" s="214"/>
      <c r="K2781" s="214"/>
      <c r="L2781" s="214"/>
      <c r="M2781" s="214"/>
      <c r="N2781" s="214"/>
      <c r="O2781" s="214"/>
      <c r="P2781" s="123">
        <f t="shared" si="176"/>
        <v>0</v>
      </c>
      <c r="Q2781" s="208" t="str">
        <f t="shared" si="177"/>
        <v>Debil</v>
      </c>
      <c r="R2781" s="214"/>
      <c r="S2781" s="224" t="str">
        <f t="shared" si="178"/>
        <v>Debil</v>
      </c>
      <c r="T2781" s="224" t="str">
        <f>IFERROR(VLOOKUP(S2781,'Tablas de calculos'!$AU$16:$AV$24,2,FALSE),"")</f>
        <v/>
      </c>
      <c r="U2781" s="208" t="str">
        <f>IFERROR(VLOOKUP(T2781,'Tablas de calculos'!$AV$16:$AY$24,4),"")</f>
        <v/>
      </c>
      <c r="V2781" s="214"/>
      <c r="W2781" s="214"/>
      <c r="X2781" s="123" t="str">
        <f t="shared" si="179"/>
        <v/>
      </c>
      <c r="Y2781" s="208" t="str">
        <f>IFERROR(VLOOKUP(X2781,'Tablas de calculos'!$AZ$4:$BE$11,5,FALSE),"")</f>
        <v/>
      </c>
      <c r="Z2781" s="208" t="str">
        <f>IFERROR(VLOOKUP(X2781,'Tablas de calculos'!$AZ$4:$BE$11,6,FALSE),"")</f>
        <v/>
      </c>
    </row>
    <row r="2782" spans="1:26" ht="105" x14ac:dyDescent="0.25">
      <c r="A2782" s="232" t="s">
        <v>947</v>
      </c>
      <c r="B2782" s="137">
        <v>22</v>
      </c>
      <c r="C2782" s="429" t="str">
        <f>+VLOOKUP(Tabla9[[#This Row],[Cod. Riesgo]],Tabla_Riesgos[[Número]:[Tipo de Riesgo]],6,FALSE)</f>
        <v>Estratégico</v>
      </c>
      <c r="D2782" s="290" t="s">
        <v>26</v>
      </c>
      <c r="E2782" s="291" t="s">
        <v>27</v>
      </c>
      <c r="F2782" s="292"/>
      <c r="G2782" s="293" t="s">
        <v>223</v>
      </c>
      <c r="H2782" s="472"/>
      <c r="I2782" s="214"/>
      <c r="J2782" s="214"/>
      <c r="K2782" s="214"/>
      <c r="L2782" s="214"/>
      <c r="M2782" s="214"/>
      <c r="N2782" s="214"/>
      <c r="O2782" s="214"/>
      <c r="P2782" s="123">
        <f t="shared" si="176"/>
        <v>0</v>
      </c>
      <c r="Q2782" s="208" t="str">
        <f t="shared" si="177"/>
        <v>Debil</v>
      </c>
      <c r="R2782" s="214"/>
      <c r="S2782" s="224" t="str">
        <f t="shared" si="178"/>
        <v>Debil</v>
      </c>
      <c r="T2782" s="224" t="str">
        <f>IFERROR(VLOOKUP(S2782,'Tablas de calculos'!$AU$16:$AV$24,2,FALSE),"")</f>
        <v/>
      </c>
      <c r="U2782" s="208" t="str">
        <f>IFERROR(VLOOKUP(T2782,'Tablas de calculos'!$AV$16:$AY$24,4),"")</f>
        <v/>
      </c>
      <c r="V2782" s="214"/>
      <c r="W2782" s="214"/>
      <c r="X2782" s="123" t="str">
        <f t="shared" si="179"/>
        <v/>
      </c>
      <c r="Y2782" s="208" t="str">
        <f>IFERROR(VLOOKUP(X2782,'Tablas de calculos'!$AZ$4:$BE$11,5,FALSE),"")</f>
        <v/>
      </c>
      <c r="Z2782" s="208" t="str">
        <f>IFERROR(VLOOKUP(X2782,'Tablas de calculos'!$AZ$4:$BE$11,6,FALSE),"")</f>
        <v/>
      </c>
    </row>
    <row r="2783" spans="1:26" ht="60" x14ac:dyDescent="0.25">
      <c r="A2783" s="232" t="s">
        <v>947</v>
      </c>
      <c r="B2783" s="137">
        <v>23</v>
      </c>
      <c r="C2783" s="429" t="str">
        <f>+VLOOKUP(Tabla9[[#This Row],[Cod. Riesgo]],Tabla_Riesgos[[Número]:[Tipo de Riesgo]],6,FALSE)</f>
        <v>Estratégico</v>
      </c>
      <c r="D2783" s="290" t="s">
        <v>26</v>
      </c>
      <c r="E2783" s="291" t="s">
        <v>28</v>
      </c>
      <c r="F2783" s="292"/>
      <c r="G2783" s="293" t="s">
        <v>224</v>
      </c>
      <c r="H2783" s="472"/>
      <c r="I2783" s="214"/>
      <c r="J2783" s="214"/>
      <c r="K2783" s="214"/>
      <c r="L2783" s="214"/>
      <c r="M2783" s="214"/>
      <c r="N2783" s="214"/>
      <c r="O2783" s="214"/>
      <c r="P2783" s="123">
        <f t="shared" si="176"/>
        <v>0</v>
      </c>
      <c r="Q2783" s="208" t="str">
        <f t="shared" si="177"/>
        <v>Debil</v>
      </c>
      <c r="R2783" s="214"/>
      <c r="S2783" s="224" t="str">
        <f t="shared" si="178"/>
        <v>Debil</v>
      </c>
      <c r="T2783" s="224" t="str">
        <f>IFERROR(VLOOKUP(S2783,'Tablas de calculos'!$AU$16:$AV$24,2,FALSE),"")</f>
        <v/>
      </c>
      <c r="U2783" s="208" t="str">
        <f>IFERROR(VLOOKUP(T2783,'Tablas de calculos'!$AV$16:$AY$24,4),"")</f>
        <v/>
      </c>
      <c r="V2783" s="214"/>
      <c r="W2783" s="214"/>
      <c r="X2783" s="123" t="str">
        <f t="shared" si="179"/>
        <v/>
      </c>
      <c r="Y2783" s="208" t="str">
        <f>IFERROR(VLOOKUP(X2783,'Tablas de calculos'!$AZ$4:$BE$11,5,FALSE),"")</f>
        <v/>
      </c>
      <c r="Z2783" s="208" t="str">
        <f>IFERROR(VLOOKUP(X2783,'Tablas de calculos'!$AZ$4:$BE$11,6,FALSE),"")</f>
        <v/>
      </c>
    </row>
    <row r="2784" spans="1:26" ht="45" x14ac:dyDescent="0.25">
      <c r="A2784" s="232" t="s">
        <v>947</v>
      </c>
      <c r="B2784" s="137">
        <v>75</v>
      </c>
      <c r="C2784" s="429" t="str">
        <f>+VLOOKUP(Tabla9[[#This Row],[Cod. Riesgo]],Tabla_Riesgos[[Número]:[Tipo de Riesgo]],6,FALSE)</f>
        <v>Seguridad de la Información</v>
      </c>
      <c r="D2784" s="290" t="s">
        <v>26</v>
      </c>
      <c r="E2784" s="291" t="s">
        <v>681</v>
      </c>
      <c r="F2784" s="292"/>
      <c r="G2784" s="293" t="s">
        <v>225</v>
      </c>
      <c r="H2784" s="472"/>
      <c r="I2784" s="214"/>
      <c r="J2784" s="214"/>
      <c r="K2784" s="214"/>
      <c r="L2784" s="214"/>
      <c r="M2784" s="214"/>
      <c r="N2784" s="214"/>
      <c r="O2784" s="214"/>
      <c r="P2784" s="123">
        <f t="shared" si="176"/>
        <v>0</v>
      </c>
      <c r="Q2784" s="208" t="str">
        <f t="shared" si="177"/>
        <v>Debil</v>
      </c>
      <c r="R2784" s="214"/>
      <c r="S2784" s="224" t="str">
        <f t="shared" si="178"/>
        <v>Debil</v>
      </c>
      <c r="T2784" s="224" t="str">
        <f>IFERROR(VLOOKUP(S2784,'Tablas de calculos'!$AU$16:$AV$24,2,FALSE),"")</f>
        <v/>
      </c>
      <c r="U2784" s="208" t="str">
        <f>IFERROR(VLOOKUP(T2784,'Tablas de calculos'!$AV$16:$AY$24,4),"")</f>
        <v/>
      </c>
      <c r="V2784" s="214"/>
      <c r="W2784" s="214"/>
      <c r="X2784" s="123" t="str">
        <f t="shared" si="179"/>
        <v/>
      </c>
      <c r="Y2784" s="208" t="str">
        <f>IFERROR(VLOOKUP(X2784,'Tablas de calculos'!$AZ$4:$BE$11,5,FALSE),"")</f>
        <v/>
      </c>
      <c r="Z2784" s="208" t="str">
        <f>IFERROR(VLOOKUP(X2784,'Tablas de calculos'!$AZ$4:$BE$11,6,FALSE),"")</f>
        <v/>
      </c>
    </row>
    <row r="2785" spans="1:26" ht="45" x14ac:dyDescent="0.25">
      <c r="A2785" s="232" t="s">
        <v>947</v>
      </c>
      <c r="B2785" s="137">
        <v>75</v>
      </c>
      <c r="C2785" s="429" t="str">
        <f>+VLOOKUP(Tabla9[[#This Row],[Cod. Riesgo]],Tabla_Riesgos[[Número]:[Tipo de Riesgo]],6,FALSE)</f>
        <v>Seguridad de la Información</v>
      </c>
      <c r="D2785" s="290" t="s">
        <v>26</v>
      </c>
      <c r="E2785" s="291" t="s">
        <v>681</v>
      </c>
      <c r="F2785" s="292"/>
      <c r="G2785" s="293" t="s">
        <v>226</v>
      </c>
      <c r="H2785" s="472"/>
      <c r="I2785" s="214"/>
      <c r="J2785" s="214"/>
      <c r="K2785" s="214"/>
      <c r="L2785" s="214"/>
      <c r="M2785" s="214"/>
      <c r="N2785" s="214"/>
      <c r="O2785" s="214"/>
      <c r="P2785" s="123">
        <f t="shared" si="176"/>
        <v>0</v>
      </c>
      <c r="Q2785" s="208" t="str">
        <f t="shared" si="177"/>
        <v>Debil</v>
      </c>
      <c r="R2785" s="214"/>
      <c r="S2785" s="224" t="str">
        <f t="shared" si="178"/>
        <v>Debil</v>
      </c>
      <c r="T2785" s="224" t="str">
        <f>IFERROR(VLOOKUP(S2785,'Tablas de calculos'!$AU$16:$AV$24,2,FALSE),"")</f>
        <v/>
      </c>
      <c r="U2785" s="208" t="str">
        <f>IFERROR(VLOOKUP(T2785,'Tablas de calculos'!$AV$16:$AY$24,4),"")</f>
        <v/>
      </c>
      <c r="V2785" s="214"/>
      <c r="W2785" s="214"/>
      <c r="X2785" s="123" t="str">
        <f t="shared" si="179"/>
        <v/>
      </c>
      <c r="Y2785" s="208" t="str">
        <f>IFERROR(VLOOKUP(X2785,'Tablas de calculos'!$AZ$4:$BE$11,5,FALSE),"")</f>
        <v/>
      </c>
      <c r="Z2785" s="208" t="str">
        <f>IFERROR(VLOOKUP(X2785,'Tablas de calculos'!$AZ$4:$BE$11,6,FALSE),"")</f>
        <v/>
      </c>
    </row>
    <row r="2786" spans="1:26" ht="165" x14ac:dyDescent="0.25">
      <c r="A2786" s="232" t="s">
        <v>947</v>
      </c>
      <c r="B2786" s="137">
        <v>24</v>
      </c>
      <c r="C2786" s="429" t="str">
        <f>+VLOOKUP(Tabla9[[#This Row],[Cod. Riesgo]],Tabla_Riesgos[[Número]:[Tipo de Riesgo]],6,FALSE)</f>
        <v>Operativo</v>
      </c>
      <c r="D2786" s="290" t="s">
        <v>29</v>
      </c>
      <c r="E2786" s="291" t="s">
        <v>30</v>
      </c>
      <c r="F2786" s="292"/>
      <c r="G2786" s="293" t="s">
        <v>227</v>
      </c>
      <c r="H2786" s="472"/>
      <c r="I2786" s="214"/>
      <c r="J2786" s="214"/>
      <c r="K2786" s="214"/>
      <c r="L2786" s="214"/>
      <c r="M2786" s="214"/>
      <c r="N2786" s="214"/>
      <c r="O2786" s="214"/>
      <c r="P2786" s="123">
        <f t="shared" si="176"/>
        <v>0</v>
      </c>
      <c r="Q2786" s="208" t="str">
        <f t="shared" si="177"/>
        <v>Debil</v>
      </c>
      <c r="R2786" s="214"/>
      <c r="S2786" s="224" t="str">
        <f t="shared" si="178"/>
        <v>Debil</v>
      </c>
      <c r="T2786" s="224" t="str">
        <f>IFERROR(VLOOKUP(S2786,'Tablas de calculos'!$AU$16:$AV$24,2,FALSE),"")</f>
        <v/>
      </c>
      <c r="U2786" s="208" t="str">
        <f>IFERROR(VLOOKUP(T2786,'Tablas de calculos'!$AV$16:$AY$24,4),"")</f>
        <v/>
      </c>
      <c r="V2786" s="214"/>
      <c r="W2786" s="214"/>
      <c r="X2786" s="123" t="str">
        <f t="shared" si="179"/>
        <v/>
      </c>
      <c r="Y2786" s="208" t="str">
        <f>IFERROR(VLOOKUP(X2786,'Tablas de calculos'!$AZ$4:$BE$11,5,FALSE),"")</f>
        <v/>
      </c>
      <c r="Z2786" s="208" t="str">
        <f>IFERROR(VLOOKUP(X2786,'Tablas de calculos'!$AZ$4:$BE$11,6,FALSE),"")</f>
        <v/>
      </c>
    </row>
    <row r="2787" spans="1:26" ht="60" x14ac:dyDescent="0.25">
      <c r="A2787" s="232" t="s">
        <v>947</v>
      </c>
      <c r="B2787" s="137">
        <v>24</v>
      </c>
      <c r="C2787" s="429" t="str">
        <f>+VLOOKUP(Tabla9[[#This Row],[Cod. Riesgo]],Tabla_Riesgos[[Número]:[Tipo de Riesgo]],6,FALSE)</f>
        <v>Operativo</v>
      </c>
      <c r="D2787" s="290" t="s">
        <v>29</v>
      </c>
      <c r="E2787" s="291" t="s">
        <v>30</v>
      </c>
      <c r="F2787" s="292"/>
      <c r="G2787" s="293" t="s">
        <v>228</v>
      </c>
      <c r="H2787" s="472"/>
      <c r="I2787" s="214"/>
      <c r="J2787" s="214"/>
      <c r="K2787" s="214"/>
      <c r="L2787" s="214"/>
      <c r="M2787" s="214"/>
      <c r="N2787" s="214"/>
      <c r="O2787" s="214"/>
      <c r="P2787" s="123">
        <f t="shared" si="176"/>
        <v>0</v>
      </c>
      <c r="Q2787" s="208" t="str">
        <f t="shared" si="177"/>
        <v>Debil</v>
      </c>
      <c r="R2787" s="214"/>
      <c r="S2787" s="224" t="str">
        <f t="shared" si="178"/>
        <v>Debil</v>
      </c>
      <c r="T2787" s="224" t="str">
        <f>IFERROR(VLOOKUP(S2787,'Tablas de calculos'!$AU$16:$AV$24,2,FALSE),"")</f>
        <v/>
      </c>
      <c r="U2787" s="208" t="str">
        <f>IFERROR(VLOOKUP(T2787,'Tablas de calculos'!$AV$16:$AY$24,4),"")</f>
        <v/>
      </c>
      <c r="V2787" s="214"/>
      <c r="W2787" s="214"/>
      <c r="X2787" s="123" t="str">
        <f t="shared" si="179"/>
        <v/>
      </c>
      <c r="Y2787" s="208" t="str">
        <f>IFERROR(VLOOKUP(X2787,'Tablas de calculos'!$AZ$4:$BE$11,5,FALSE),"")</f>
        <v/>
      </c>
      <c r="Z2787" s="208" t="str">
        <f>IFERROR(VLOOKUP(X2787,'Tablas de calculos'!$AZ$4:$BE$11,6,FALSE),"")</f>
        <v/>
      </c>
    </row>
    <row r="2788" spans="1:26" ht="30" x14ac:dyDescent="0.25">
      <c r="A2788" s="232" t="s">
        <v>947</v>
      </c>
      <c r="B2788" s="137">
        <v>25</v>
      </c>
      <c r="C2788" s="429" t="str">
        <f>+VLOOKUP(Tabla9[[#This Row],[Cod. Riesgo]],Tabla_Riesgos[[Número]:[Tipo de Riesgo]],6,FALSE)</f>
        <v>Operativo</v>
      </c>
      <c r="D2788" s="290" t="s">
        <v>12</v>
      </c>
      <c r="E2788" s="291" t="s">
        <v>31</v>
      </c>
      <c r="F2788" s="292"/>
      <c r="G2788" s="293" t="s">
        <v>229</v>
      </c>
      <c r="H2788" s="472" t="s">
        <v>544</v>
      </c>
      <c r="I2788" s="214" t="s">
        <v>486</v>
      </c>
      <c r="J2788" s="214" t="s">
        <v>490</v>
      </c>
      <c r="K2788" s="214" t="s">
        <v>494</v>
      </c>
      <c r="L2788" s="214" t="s">
        <v>498</v>
      </c>
      <c r="M2788" s="214" t="s">
        <v>503</v>
      </c>
      <c r="N2788" s="214" t="s">
        <v>508</v>
      </c>
      <c r="O2788" s="214" t="s">
        <v>512</v>
      </c>
      <c r="P2788" s="123">
        <f t="shared" si="176"/>
        <v>100</v>
      </c>
      <c r="Q2788" s="208" t="str">
        <f t="shared" si="177"/>
        <v>Fuerte</v>
      </c>
      <c r="R2788" s="214" t="s">
        <v>516</v>
      </c>
      <c r="S2788" s="224" t="str">
        <f t="shared" si="178"/>
        <v>FuerteFuerte</v>
      </c>
      <c r="T2788" s="224">
        <f>IFERROR(VLOOKUP(S2788,'Tablas de calculos'!$AU$16:$AV$24,2,FALSE),"")</f>
        <v>1</v>
      </c>
      <c r="U2788" s="208" t="str">
        <f>IFERROR(VLOOKUP(T2788,'Tablas de calculos'!$AV$16:$AY$24,4),"")</f>
        <v>Fuerte</v>
      </c>
      <c r="V2788" s="214" t="s">
        <v>578</v>
      </c>
      <c r="W2788" s="214" t="s">
        <v>578</v>
      </c>
      <c r="X2788" s="123" t="str">
        <f t="shared" si="179"/>
        <v>FuerteDirectamenteDirectamente</v>
      </c>
      <c r="Y2788" s="208">
        <f>IFERROR(VLOOKUP(X2788,'Tablas de calculos'!$AZ$4:$BE$11,5,FALSE),"")</f>
        <v>2</v>
      </c>
      <c r="Z2788" s="208">
        <f>IFERROR(VLOOKUP(X2788,'Tablas de calculos'!$AZ$4:$BE$11,6,FALSE),"")</f>
        <v>2</v>
      </c>
    </row>
    <row r="2789" spans="1:26" ht="30" x14ac:dyDescent="0.25">
      <c r="A2789" s="232" t="s">
        <v>947</v>
      </c>
      <c r="B2789" s="137">
        <v>25</v>
      </c>
      <c r="C2789" s="429" t="str">
        <f>+VLOOKUP(Tabla9[[#This Row],[Cod. Riesgo]],Tabla_Riesgos[[Número]:[Tipo de Riesgo]],6,FALSE)</f>
        <v>Operativo</v>
      </c>
      <c r="D2789" s="290" t="s">
        <v>12</v>
      </c>
      <c r="E2789" s="291" t="s">
        <v>31</v>
      </c>
      <c r="F2789" s="292"/>
      <c r="G2789" s="293" t="s">
        <v>1446</v>
      </c>
      <c r="H2789" s="472" t="s">
        <v>544</v>
      </c>
      <c r="I2789" s="214" t="s">
        <v>486</v>
      </c>
      <c r="J2789" s="214" t="s">
        <v>490</v>
      </c>
      <c r="K2789" s="214" t="s">
        <v>494</v>
      </c>
      <c r="L2789" s="214" t="s">
        <v>498</v>
      </c>
      <c r="M2789" s="214" t="s">
        <v>503</v>
      </c>
      <c r="N2789" s="214" t="s">
        <v>508</v>
      </c>
      <c r="O2789" s="214" t="s">
        <v>512</v>
      </c>
      <c r="P2789" s="123">
        <f t="shared" si="176"/>
        <v>100</v>
      </c>
      <c r="Q2789" s="208" t="str">
        <f t="shared" si="177"/>
        <v>Fuerte</v>
      </c>
      <c r="R2789" s="214" t="s">
        <v>516</v>
      </c>
      <c r="S2789" s="224" t="str">
        <f t="shared" si="178"/>
        <v>FuerteFuerte</v>
      </c>
      <c r="T2789" s="224">
        <f>IFERROR(VLOOKUP(S2789,'Tablas de calculos'!$AU$16:$AV$24,2,FALSE),"")</f>
        <v>1</v>
      </c>
      <c r="U2789" s="208" t="str">
        <f>IFERROR(VLOOKUP(T2789,'Tablas de calculos'!$AV$16:$AY$24,4),"")</f>
        <v>Fuerte</v>
      </c>
      <c r="V2789" s="214" t="s">
        <v>578</v>
      </c>
      <c r="W2789" s="214" t="s">
        <v>578</v>
      </c>
      <c r="X2789" s="123" t="str">
        <f t="shared" si="179"/>
        <v>FuerteDirectamenteDirectamente</v>
      </c>
      <c r="Y2789" s="208">
        <f>IFERROR(VLOOKUP(X2789,'Tablas de calculos'!$AZ$4:$BE$11,5,FALSE),"")</f>
        <v>2</v>
      </c>
      <c r="Z2789" s="208">
        <f>IFERROR(VLOOKUP(X2789,'Tablas de calculos'!$AZ$4:$BE$11,6,FALSE),"")</f>
        <v>2</v>
      </c>
    </row>
    <row r="2790" spans="1:26" ht="45" x14ac:dyDescent="0.25">
      <c r="A2790" s="232" t="s">
        <v>947</v>
      </c>
      <c r="B2790" s="137">
        <v>25</v>
      </c>
      <c r="C2790" s="429" t="str">
        <f>+VLOOKUP(Tabla9[[#This Row],[Cod. Riesgo]],Tabla_Riesgos[[Número]:[Tipo de Riesgo]],6,FALSE)</f>
        <v>Operativo</v>
      </c>
      <c r="D2790" s="290" t="s">
        <v>12</v>
      </c>
      <c r="E2790" s="291" t="s">
        <v>31</v>
      </c>
      <c r="F2790" s="292"/>
      <c r="G2790" s="293" t="s">
        <v>231</v>
      </c>
      <c r="H2790" s="472" t="s">
        <v>544</v>
      </c>
      <c r="I2790" s="214" t="s">
        <v>486</v>
      </c>
      <c r="J2790" s="214" t="s">
        <v>490</v>
      </c>
      <c r="K2790" s="214" t="s">
        <v>494</v>
      </c>
      <c r="L2790" s="214" t="s">
        <v>498</v>
      </c>
      <c r="M2790" s="214" t="s">
        <v>503</v>
      </c>
      <c r="N2790" s="214" t="s">
        <v>508</v>
      </c>
      <c r="O2790" s="214" t="s">
        <v>512</v>
      </c>
      <c r="P2790" s="123">
        <f t="shared" si="176"/>
        <v>100</v>
      </c>
      <c r="Q2790" s="208" t="str">
        <f t="shared" si="177"/>
        <v>Fuerte</v>
      </c>
      <c r="R2790" s="214" t="s">
        <v>516</v>
      </c>
      <c r="S2790" s="224" t="str">
        <f t="shared" si="178"/>
        <v>FuerteFuerte</v>
      </c>
      <c r="T2790" s="224">
        <f>IFERROR(VLOOKUP(S2790,'Tablas de calculos'!$AU$16:$AV$24,2,FALSE),"")</f>
        <v>1</v>
      </c>
      <c r="U2790" s="208" t="str">
        <f>IFERROR(VLOOKUP(T2790,'Tablas de calculos'!$AV$16:$AY$24,4),"")</f>
        <v>Fuerte</v>
      </c>
      <c r="V2790" s="214" t="s">
        <v>578</v>
      </c>
      <c r="W2790" s="214" t="s">
        <v>578</v>
      </c>
      <c r="X2790" s="123" t="str">
        <f t="shared" si="179"/>
        <v>FuerteDirectamenteDirectamente</v>
      </c>
      <c r="Y2790" s="208">
        <f>IFERROR(VLOOKUP(X2790,'Tablas de calculos'!$AZ$4:$BE$11,5,FALSE),"")</f>
        <v>2</v>
      </c>
      <c r="Z2790" s="208">
        <f>IFERROR(VLOOKUP(X2790,'Tablas de calculos'!$AZ$4:$BE$11,6,FALSE),"")</f>
        <v>2</v>
      </c>
    </row>
    <row r="2791" spans="1:26" ht="45" x14ac:dyDescent="0.25">
      <c r="A2791" s="232" t="s">
        <v>947</v>
      </c>
      <c r="B2791" s="137">
        <v>26</v>
      </c>
      <c r="C2791" s="429" t="str">
        <f>+VLOOKUP(Tabla9[[#This Row],[Cod. Riesgo]],Tabla_Riesgos[[Número]:[Tipo de Riesgo]],6,FALSE)</f>
        <v>Operativo</v>
      </c>
      <c r="D2791" s="290" t="s">
        <v>12</v>
      </c>
      <c r="E2791" s="291" t="s">
        <v>32</v>
      </c>
      <c r="F2791" s="292"/>
      <c r="G2791" s="293" t="s">
        <v>231</v>
      </c>
      <c r="H2791" s="472" t="s">
        <v>544</v>
      </c>
      <c r="I2791" s="214" t="s">
        <v>486</v>
      </c>
      <c r="J2791" s="214" t="s">
        <v>490</v>
      </c>
      <c r="K2791" s="214" t="s">
        <v>494</v>
      </c>
      <c r="L2791" s="214" t="s">
        <v>498</v>
      </c>
      <c r="M2791" s="214" t="s">
        <v>503</v>
      </c>
      <c r="N2791" s="214" t="s">
        <v>508</v>
      </c>
      <c r="O2791" s="214" t="s">
        <v>512</v>
      </c>
      <c r="P2791" s="123">
        <f t="shared" si="176"/>
        <v>100</v>
      </c>
      <c r="Q2791" s="208" t="str">
        <f t="shared" si="177"/>
        <v>Fuerte</v>
      </c>
      <c r="R2791" s="214" t="s">
        <v>516</v>
      </c>
      <c r="S2791" s="224" t="str">
        <f t="shared" si="178"/>
        <v>FuerteFuerte</v>
      </c>
      <c r="T2791" s="224">
        <f>IFERROR(VLOOKUP(S2791,'Tablas de calculos'!$AU$16:$AV$24,2,FALSE),"")</f>
        <v>1</v>
      </c>
      <c r="U2791" s="208" t="str">
        <f>IFERROR(VLOOKUP(T2791,'Tablas de calculos'!$AV$16:$AY$24,4),"")</f>
        <v>Fuerte</v>
      </c>
      <c r="V2791" s="214" t="s">
        <v>578</v>
      </c>
      <c r="W2791" s="214" t="s">
        <v>578</v>
      </c>
      <c r="X2791" s="123" t="str">
        <f t="shared" si="179"/>
        <v>FuerteDirectamenteDirectamente</v>
      </c>
      <c r="Y2791" s="208">
        <f>IFERROR(VLOOKUP(X2791,'Tablas de calculos'!$AZ$4:$BE$11,5,FALSE),"")</f>
        <v>2</v>
      </c>
      <c r="Z2791" s="208">
        <f>IFERROR(VLOOKUP(X2791,'Tablas de calculos'!$AZ$4:$BE$11,6,FALSE),"")</f>
        <v>2</v>
      </c>
    </row>
    <row r="2792" spans="1:26" ht="60" x14ac:dyDescent="0.25">
      <c r="A2792" s="232" t="s">
        <v>947</v>
      </c>
      <c r="B2792" s="137">
        <v>26</v>
      </c>
      <c r="C2792" s="429" t="str">
        <f>+VLOOKUP(Tabla9[[#This Row],[Cod. Riesgo]],Tabla_Riesgos[[Número]:[Tipo de Riesgo]],6,FALSE)</f>
        <v>Operativo</v>
      </c>
      <c r="D2792" s="290" t="s">
        <v>12</v>
      </c>
      <c r="E2792" s="291" t="s">
        <v>32</v>
      </c>
      <c r="F2792" s="292"/>
      <c r="G2792" s="293" t="s">
        <v>232</v>
      </c>
      <c r="H2792" s="472" t="s">
        <v>544</v>
      </c>
      <c r="I2792" s="214" t="s">
        <v>486</v>
      </c>
      <c r="J2792" s="214" t="s">
        <v>490</v>
      </c>
      <c r="K2792" s="214" t="s">
        <v>494</v>
      </c>
      <c r="L2792" s="214" t="s">
        <v>498</v>
      </c>
      <c r="M2792" s="214" t="s">
        <v>503</v>
      </c>
      <c r="N2792" s="214" t="s">
        <v>508</v>
      </c>
      <c r="O2792" s="214" t="s">
        <v>512</v>
      </c>
      <c r="P2792" s="123">
        <f t="shared" si="176"/>
        <v>100</v>
      </c>
      <c r="Q2792" s="208" t="str">
        <f t="shared" si="177"/>
        <v>Fuerte</v>
      </c>
      <c r="R2792" s="214" t="s">
        <v>516</v>
      </c>
      <c r="S2792" s="224" t="str">
        <f t="shared" si="178"/>
        <v>FuerteFuerte</v>
      </c>
      <c r="T2792" s="224">
        <f>IFERROR(VLOOKUP(S2792,'Tablas de calculos'!$AU$16:$AV$24,2,FALSE),"")</f>
        <v>1</v>
      </c>
      <c r="U2792" s="208" t="str">
        <f>IFERROR(VLOOKUP(T2792,'Tablas de calculos'!$AV$16:$AY$24,4),"")</f>
        <v>Fuerte</v>
      </c>
      <c r="V2792" s="214" t="s">
        <v>578</v>
      </c>
      <c r="W2792" s="214" t="s">
        <v>578</v>
      </c>
      <c r="X2792" s="123" t="str">
        <f t="shared" si="179"/>
        <v>FuerteDirectamenteDirectamente</v>
      </c>
      <c r="Y2792" s="208">
        <f>IFERROR(VLOOKUP(X2792,'Tablas de calculos'!$AZ$4:$BE$11,5,FALSE),"")</f>
        <v>2</v>
      </c>
      <c r="Z2792" s="208">
        <f>IFERROR(VLOOKUP(X2792,'Tablas de calculos'!$AZ$4:$BE$11,6,FALSE),"")</f>
        <v>2</v>
      </c>
    </row>
    <row r="2793" spans="1:26" ht="75" x14ac:dyDescent="0.25">
      <c r="A2793" s="232" t="s">
        <v>947</v>
      </c>
      <c r="B2793" s="137">
        <v>28</v>
      </c>
      <c r="C2793" s="429" t="str">
        <f>+VLOOKUP(Tabla9[[#This Row],[Cod. Riesgo]],Tabla_Riesgos[[Número]:[Tipo de Riesgo]],6,FALSE)</f>
        <v>Estratégico</v>
      </c>
      <c r="D2793" s="290" t="s">
        <v>26</v>
      </c>
      <c r="E2793" s="291" t="s">
        <v>1155</v>
      </c>
      <c r="F2793" s="292"/>
      <c r="G2793" s="293" t="s">
        <v>233</v>
      </c>
      <c r="H2793" s="472"/>
      <c r="I2793" s="214"/>
      <c r="J2793" s="214"/>
      <c r="K2793" s="214"/>
      <c r="L2793" s="214"/>
      <c r="M2793" s="214"/>
      <c r="N2793" s="214"/>
      <c r="O2793" s="214"/>
      <c r="P2793" s="123">
        <f t="shared" si="176"/>
        <v>0</v>
      </c>
      <c r="Q2793" s="208" t="str">
        <f t="shared" si="177"/>
        <v>Debil</v>
      </c>
      <c r="R2793" s="214" t="s">
        <v>516</v>
      </c>
      <c r="S2793" s="224" t="str">
        <f t="shared" si="178"/>
        <v>DebilFuerte</v>
      </c>
      <c r="T2793" s="224">
        <f>IFERROR(VLOOKUP(S2793,'Tablas de calculos'!$AU$16:$AV$24,2,FALSE),"")</f>
        <v>7</v>
      </c>
      <c r="U2793" s="208" t="str">
        <f>IFERROR(VLOOKUP(T2793,'Tablas de calculos'!$AV$16:$AY$24,4),"")</f>
        <v>Débil</v>
      </c>
      <c r="V2793" s="214"/>
      <c r="W2793" s="214"/>
      <c r="X2793" s="123" t="str">
        <f t="shared" si="179"/>
        <v>Débil</v>
      </c>
      <c r="Y2793" s="208" t="str">
        <f>IFERROR(VLOOKUP(X2793,'Tablas de calculos'!$AZ$4:$BE$11,5,FALSE),"")</f>
        <v/>
      </c>
      <c r="Z2793" s="208" t="str">
        <f>IFERROR(VLOOKUP(X2793,'Tablas de calculos'!$AZ$4:$BE$11,6,FALSE),"")</f>
        <v/>
      </c>
    </row>
    <row r="2794" spans="1:26" ht="75" x14ac:dyDescent="0.25">
      <c r="A2794" s="232" t="s">
        <v>947</v>
      </c>
      <c r="B2794" s="137">
        <v>28</v>
      </c>
      <c r="C2794" s="429" t="str">
        <f>+VLOOKUP(Tabla9[[#This Row],[Cod. Riesgo]],Tabla_Riesgos[[Número]:[Tipo de Riesgo]],6,FALSE)</f>
        <v>Estratégico</v>
      </c>
      <c r="D2794" s="290" t="s">
        <v>26</v>
      </c>
      <c r="E2794" s="291" t="s">
        <v>1155</v>
      </c>
      <c r="F2794" s="292"/>
      <c r="G2794" s="293" t="s">
        <v>234</v>
      </c>
      <c r="H2794" s="472"/>
      <c r="I2794" s="214"/>
      <c r="J2794" s="214"/>
      <c r="K2794" s="214"/>
      <c r="L2794" s="214"/>
      <c r="M2794" s="214"/>
      <c r="N2794" s="214"/>
      <c r="O2794" s="214"/>
      <c r="P2794" s="123">
        <f t="shared" si="176"/>
        <v>0</v>
      </c>
      <c r="Q2794" s="208" t="str">
        <f t="shared" si="177"/>
        <v>Debil</v>
      </c>
      <c r="R2794" s="214" t="s">
        <v>516</v>
      </c>
      <c r="S2794" s="224" t="str">
        <f t="shared" si="178"/>
        <v>DebilFuerte</v>
      </c>
      <c r="T2794" s="224">
        <f>IFERROR(VLOOKUP(S2794,'Tablas de calculos'!$AU$16:$AV$24,2,FALSE),"")</f>
        <v>7</v>
      </c>
      <c r="U2794" s="208" t="str">
        <f>IFERROR(VLOOKUP(T2794,'Tablas de calculos'!$AV$16:$AY$24,4),"")</f>
        <v>Débil</v>
      </c>
      <c r="V2794" s="214"/>
      <c r="W2794" s="214"/>
      <c r="X2794" s="123" t="str">
        <f t="shared" si="179"/>
        <v>Débil</v>
      </c>
      <c r="Y2794" s="208" t="str">
        <f>IFERROR(VLOOKUP(X2794,'Tablas de calculos'!$AZ$4:$BE$11,5,FALSE),"")</f>
        <v/>
      </c>
      <c r="Z2794" s="208" t="str">
        <f>IFERROR(VLOOKUP(X2794,'Tablas de calculos'!$AZ$4:$BE$11,6,FALSE),"")</f>
        <v/>
      </c>
    </row>
    <row r="2795" spans="1:26" ht="75" x14ac:dyDescent="0.25">
      <c r="A2795" s="232" t="s">
        <v>947</v>
      </c>
      <c r="B2795" s="137">
        <v>28</v>
      </c>
      <c r="C2795" s="429" t="str">
        <f>+VLOOKUP(Tabla9[[#This Row],[Cod. Riesgo]],Tabla_Riesgos[[Número]:[Tipo de Riesgo]],6,FALSE)</f>
        <v>Estratégico</v>
      </c>
      <c r="D2795" s="290" t="s">
        <v>26</v>
      </c>
      <c r="E2795" s="291" t="s">
        <v>1155</v>
      </c>
      <c r="F2795" s="292"/>
      <c r="G2795" s="293" t="s">
        <v>235</v>
      </c>
      <c r="H2795" s="472"/>
      <c r="I2795" s="214"/>
      <c r="J2795" s="214"/>
      <c r="K2795" s="214"/>
      <c r="L2795" s="214"/>
      <c r="M2795" s="214"/>
      <c r="N2795" s="214"/>
      <c r="O2795" s="214"/>
      <c r="P2795" s="123">
        <f t="shared" si="176"/>
        <v>0</v>
      </c>
      <c r="Q2795" s="208" t="str">
        <f t="shared" si="177"/>
        <v>Debil</v>
      </c>
      <c r="R2795" s="214" t="s">
        <v>516</v>
      </c>
      <c r="S2795" s="224" t="str">
        <f t="shared" si="178"/>
        <v>DebilFuerte</v>
      </c>
      <c r="T2795" s="224">
        <f>IFERROR(VLOOKUP(S2795,'Tablas de calculos'!$AU$16:$AV$24,2,FALSE),"")</f>
        <v>7</v>
      </c>
      <c r="U2795" s="208" t="str">
        <f>IFERROR(VLOOKUP(T2795,'Tablas de calculos'!$AV$16:$AY$24,4),"")</f>
        <v>Débil</v>
      </c>
      <c r="V2795" s="214"/>
      <c r="W2795" s="214"/>
      <c r="X2795" s="123" t="str">
        <f t="shared" si="179"/>
        <v>Débil</v>
      </c>
      <c r="Y2795" s="208" t="str">
        <f>IFERROR(VLOOKUP(X2795,'Tablas de calculos'!$AZ$4:$BE$11,5,FALSE),"")</f>
        <v/>
      </c>
      <c r="Z2795" s="208" t="str">
        <f>IFERROR(VLOOKUP(X2795,'Tablas de calculos'!$AZ$4:$BE$11,6,FALSE),"")</f>
        <v/>
      </c>
    </row>
    <row r="2796" spans="1:26" ht="75" x14ac:dyDescent="0.25">
      <c r="A2796" s="232" t="s">
        <v>947</v>
      </c>
      <c r="B2796" s="137">
        <v>28</v>
      </c>
      <c r="C2796" s="429" t="str">
        <f>+VLOOKUP(Tabla9[[#This Row],[Cod. Riesgo]],Tabla_Riesgos[[Número]:[Tipo de Riesgo]],6,FALSE)</f>
        <v>Estratégico</v>
      </c>
      <c r="D2796" s="290" t="s">
        <v>26</v>
      </c>
      <c r="E2796" s="291" t="s">
        <v>1155</v>
      </c>
      <c r="F2796" s="292"/>
      <c r="G2796" s="293" t="s">
        <v>236</v>
      </c>
      <c r="H2796" s="472"/>
      <c r="I2796" s="214"/>
      <c r="J2796" s="214"/>
      <c r="K2796" s="214"/>
      <c r="L2796" s="214"/>
      <c r="M2796" s="214"/>
      <c r="N2796" s="214"/>
      <c r="O2796" s="214"/>
      <c r="P2796" s="123">
        <f t="shared" si="176"/>
        <v>0</v>
      </c>
      <c r="Q2796" s="208" t="str">
        <f t="shared" si="177"/>
        <v>Debil</v>
      </c>
      <c r="R2796" s="214" t="s">
        <v>516</v>
      </c>
      <c r="S2796" s="224" t="str">
        <f t="shared" si="178"/>
        <v>DebilFuerte</v>
      </c>
      <c r="T2796" s="224">
        <f>IFERROR(VLOOKUP(S2796,'Tablas de calculos'!$AU$16:$AV$24,2,FALSE),"")</f>
        <v>7</v>
      </c>
      <c r="U2796" s="208" t="str">
        <f>IFERROR(VLOOKUP(T2796,'Tablas de calculos'!$AV$16:$AY$24,4),"")</f>
        <v>Débil</v>
      </c>
      <c r="V2796" s="214"/>
      <c r="W2796" s="214"/>
      <c r="X2796" s="123" t="str">
        <f t="shared" si="179"/>
        <v>Débil</v>
      </c>
      <c r="Y2796" s="208" t="str">
        <f>IFERROR(VLOOKUP(X2796,'Tablas de calculos'!$AZ$4:$BE$11,5,FALSE),"")</f>
        <v/>
      </c>
      <c r="Z2796" s="208" t="str">
        <f>IFERROR(VLOOKUP(X2796,'Tablas de calculos'!$AZ$4:$BE$11,6,FALSE),"")</f>
        <v/>
      </c>
    </row>
    <row r="2797" spans="1:26" ht="60" x14ac:dyDescent="0.25">
      <c r="A2797" s="232" t="s">
        <v>947</v>
      </c>
      <c r="B2797" s="137">
        <v>30</v>
      </c>
      <c r="C2797" s="429" t="str">
        <f>+VLOOKUP(Tabla9[[#This Row],[Cod. Riesgo]],Tabla_Riesgos[[Número]:[Tipo de Riesgo]],6,FALSE)</f>
        <v>Operativo</v>
      </c>
      <c r="D2797" s="290" t="s">
        <v>35</v>
      </c>
      <c r="E2797" s="291" t="s">
        <v>36</v>
      </c>
      <c r="F2797" s="292"/>
      <c r="G2797" s="293" t="s">
        <v>237</v>
      </c>
      <c r="H2797" s="472"/>
      <c r="I2797" s="214"/>
      <c r="J2797" s="214"/>
      <c r="K2797" s="214"/>
      <c r="L2797" s="214"/>
      <c r="M2797" s="214"/>
      <c r="N2797" s="214"/>
      <c r="O2797" s="214"/>
      <c r="P2797" s="123">
        <f t="shared" si="176"/>
        <v>0</v>
      </c>
      <c r="Q2797" s="208" t="str">
        <f t="shared" si="177"/>
        <v>Debil</v>
      </c>
      <c r="R2797" s="214" t="s">
        <v>516</v>
      </c>
      <c r="S2797" s="224" t="str">
        <f t="shared" si="178"/>
        <v>DebilFuerte</v>
      </c>
      <c r="T2797" s="224">
        <f>IFERROR(VLOOKUP(S2797,'Tablas de calculos'!$AU$16:$AV$24,2,FALSE),"")</f>
        <v>7</v>
      </c>
      <c r="U2797" s="208" t="str">
        <f>IFERROR(VLOOKUP(T2797,'Tablas de calculos'!$AV$16:$AY$24,4),"")</f>
        <v>Débil</v>
      </c>
      <c r="V2797" s="214"/>
      <c r="W2797" s="214"/>
      <c r="X2797" s="123" t="str">
        <f t="shared" si="179"/>
        <v>Débil</v>
      </c>
      <c r="Y2797" s="208" t="str">
        <f>IFERROR(VLOOKUP(X2797,'Tablas de calculos'!$AZ$4:$BE$11,5,FALSE),"")</f>
        <v/>
      </c>
      <c r="Z2797" s="208" t="str">
        <f>IFERROR(VLOOKUP(X2797,'Tablas de calculos'!$AZ$4:$BE$11,6,FALSE),"")</f>
        <v/>
      </c>
    </row>
    <row r="2798" spans="1:26" ht="60" x14ac:dyDescent="0.25">
      <c r="A2798" s="232" t="s">
        <v>947</v>
      </c>
      <c r="B2798" s="137">
        <v>30</v>
      </c>
      <c r="C2798" s="429" t="str">
        <f>+VLOOKUP(Tabla9[[#This Row],[Cod. Riesgo]],Tabla_Riesgos[[Número]:[Tipo de Riesgo]],6,FALSE)</f>
        <v>Operativo</v>
      </c>
      <c r="D2798" s="290" t="s">
        <v>35</v>
      </c>
      <c r="E2798" s="291" t="s">
        <v>36</v>
      </c>
      <c r="F2798" s="292"/>
      <c r="G2798" s="293" t="s">
        <v>238</v>
      </c>
      <c r="H2798" s="472"/>
      <c r="I2798" s="214"/>
      <c r="J2798" s="214"/>
      <c r="K2798" s="214"/>
      <c r="L2798" s="214"/>
      <c r="M2798" s="214"/>
      <c r="N2798" s="214"/>
      <c r="O2798" s="214"/>
      <c r="P2798" s="123">
        <f t="shared" si="176"/>
        <v>0</v>
      </c>
      <c r="Q2798" s="208" t="str">
        <f t="shared" si="177"/>
        <v>Debil</v>
      </c>
      <c r="R2798" s="214" t="s">
        <v>516</v>
      </c>
      <c r="S2798" s="224" t="str">
        <f t="shared" si="178"/>
        <v>DebilFuerte</v>
      </c>
      <c r="T2798" s="224">
        <f>IFERROR(VLOOKUP(S2798,'Tablas de calculos'!$AU$16:$AV$24,2,FALSE),"")</f>
        <v>7</v>
      </c>
      <c r="U2798" s="208" t="str">
        <f>IFERROR(VLOOKUP(T2798,'Tablas de calculos'!$AV$16:$AY$24,4),"")</f>
        <v>Débil</v>
      </c>
      <c r="V2798" s="214"/>
      <c r="W2798" s="214"/>
      <c r="X2798" s="123" t="str">
        <f t="shared" si="179"/>
        <v>Débil</v>
      </c>
      <c r="Y2798" s="208" t="str">
        <f>IFERROR(VLOOKUP(X2798,'Tablas de calculos'!$AZ$4:$BE$11,5,FALSE),"")</f>
        <v/>
      </c>
      <c r="Z2798" s="208" t="str">
        <f>IFERROR(VLOOKUP(X2798,'Tablas de calculos'!$AZ$4:$BE$11,6,FALSE),"")</f>
        <v/>
      </c>
    </row>
    <row r="2799" spans="1:26" ht="60" x14ac:dyDescent="0.25">
      <c r="A2799" s="232" t="s">
        <v>947</v>
      </c>
      <c r="B2799" s="137">
        <v>30</v>
      </c>
      <c r="C2799" s="429" t="str">
        <f>+VLOOKUP(Tabla9[[#This Row],[Cod. Riesgo]],Tabla_Riesgos[[Número]:[Tipo de Riesgo]],6,FALSE)</f>
        <v>Operativo</v>
      </c>
      <c r="D2799" s="290" t="s">
        <v>35</v>
      </c>
      <c r="E2799" s="291" t="s">
        <v>36</v>
      </c>
      <c r="F2799" s="292"/>
      <c r="G2799" s="293" t="s">
        <v>239</v>
      </c>
      <c r="H2799" s="472"/>
      <c r="I2799" s="214"/>
      <c r="J2799" s="214"/>
      <c r="K2799" s="214"/>
      <c r="L2799" s="214"/>
      <c r="M2799" s="214"/>
      <c r="N2799" s="214"/>
      <c r="O2799" s="214"/>
      <c r="P2799" s="123">
        <f t="shared" si="176"/>
        <v>0</v>
      </c>
      <c r="Q2799" s="208" t="str">
        <f t="shared" si="177"/>
        <v>Debil</v>
      </c>
      <c r="R2799" s="214" t="s">
        <v>516</v>
      </c>
      <c r="S2799" s="224" t="str">
        <f t="shared" si="178"/>
        <v>DebilFuerte</v>
      </c>
      <c r="T2799" s="224">
        <f>IFERROR(VLOOKUP(S2799,'Tablas de calculos'!$AU$16:$AV$24,2,FALSE),"")</f>
        <v>7</v>
      </c>
      <c r="U2799" s="208" t="str">
        <f>IFERROR(VLOOKUP(T2799,'Tablas de calculos'!$AV$16:$AY$24,4),"")</f>
        <v>Débil</v>
      </c>
      <c r="V2799" s="214"/>
      <c r="W2799" s="214"/>
      <c r="X2799" s="123" t="str">
        <f t="shared" si="179"/>
        <v>Débil</v>
      </c>
      <c r="Y2799" s="208" t="str">
        <f>IFERROR(VLOOKUP(X2799,'Tablas de calculos'!$AZ$4:$BE$11,5,FALSE),"")</f>
        <v/>
      </c>
      <c r="Z2799" s="208" t="str">
        <f>IFERROR(VLOOKUP(X2799,'Tablas de calculos'!$AZ$4:$BE$11,6,FALSE),"")</f>
        <v/>
      </c>
    </row>
    <row r="2800" spans="1:26" ht="60" x14ac:dyDescent="0.25">
      <c r="A2800" s="232" t="s">
        <v>947</v>
      </c>
      <c r="B2800" s="137">
        <v>30</v>
      </c>
      <c r="C2800" s="429" t="str">
        <f>+VLOOKUP(Tabla9[[#This Row],[Cod. Riesgo]],Tabla_Riesgos[[Número]:[Tipo de Riesgo]],6,FALSE)</f>
        <v>Operativo</v>
      </c>
      <c r="D2800" s="290" t="s">
        <v>35</v>
      </c>
      <c r="E2800" s="291" t="s">
        <v>36</v>
      </c>
      <c r="F2800" s="292"/>
      <c r="G2800" s="293" t="s">
        <v>240</v>
      </c>
      <c r="H2800" s="472"/>
      <c r="I2800" s="214"/>
      <c r="J2800" s="214"/>
      <c r="K2800" s="214"/>
      <c r="L2800" s="214"/>
      <c r="M2800" s="214"/>
      <c r="N2800" s="214"/>
      <c r="O2800" s="214"/>
      <c r="P2800" s="123">
        <f t="shared" si="176"/>
        <v>0</v>
      </c>
      <c r="Q2800" s="208" t="str">
        <f t="shared" si="177"/>
        <v>Debil</v>
      </c>
      <c r="R2800" s="214" t="s">
        <v>516</v>
      </c>
      <c r="S2800" s="224" t="str">
        <f t="shared" si="178"/>
        <v>DebilFuerte</v>
      </c>
      <c r="T2800" s="224">
        <f>IFERROR(VLOOKUP(S2800,'Tablas de calculos'!$AU$16:$AV$24,2,FALSE),"")</f>
        <v>7</v>
      </c>
      <c r="U2800" s="208" t="str">
        <f>IFERROR(VLOOKUP(T2800,'Tablas de calculos'!$AV$16:$AY$24,4),"")</f>
        <v>Débil</v>
      </c>
      <c r="V2800" s="214"/>
      <c r="W2800" s="214"/>
      <c r="X2800" s="123" t="str">
        <f t="shared" si="179"/>
        <v>Débil</v>
      </c>
      <c r="Y2800" s="208" t="str">
        <f>IFERROR(VLOOKUP(X2800,'Tablas de calculos'!$AZ$4:$BE$11,5,FALSE),"")</f>
        <v/>
      </c>
      <c r="Z2800" s="208" t="str">
        <f>IFERROR(VLOOKUP(X2800,'Tablas de calculos'!$AZ$4:$BE$11,6,FALSE),"")</f>
        <v/>
      </c>
    </row>
    <row r="2801" spans="1:26" ht="75" x14ac:dyDescent="0.25">
      <c r="A2801" s="232" t="s">
        <v>947</v>
      </c>
      <c r="B2801" s="137">
        <v>30</v>
      </c>
      <c r="C2801" s="429" t="str">
        <f>+VLOOKUP(Tabla9[[#This Row],[Cod. Riesgo]],Tabla_Riesgos[[Número]:[Tipo de Riesgo]],6,FALSE)</f>
        <v>Operativo</v>
      </c>
      <c r="D2801" s="290" t="s">
        <v>35</v>
      </c>
      <c r="E2801" s="291" t="s">
        <v>36</v>
      </c>
      <c r="F2801" s="292"/>
      <c r="G2801" s="293" t="s">
        <v>241</v>
      </c>
      <c r="H2801" s="472"/>
      <c r="I2801" s="214"/>
      <c r="J2801" s="214"/>
      <c r="K2801" s="214"/>
      <c r="L2801" s="214"/>
      <c r="M2801" s="214"/>
      <c r="N2801" s="214"/>
      <c r="O2801" s="214"/>
      <c r="P2801" s="123">
        <f t="shared" si="176"/>
        <v>0</v>
      </c>
      <c r="Q2801" s="208" t="str">
        <f t="shared" si="177"/>
        <v>Debil</v>
      </c>
      <c r="R2801" s="214" t="s">
        <v>516</v>
      </c>
      <c r="S2801" s="224" t="str">
        <f t="shared" si="178"/>
        <v>DebilFuerte</v>
      </c>
      <c r="T2801" s="224">
        <f>IFERROR(VLOOKUP(S2801,'Tablas de calculos'!$AU$16:$AV$24,2,FALSE),"")</f>
        <v>7</v>
      </c>
      <c r="U2801" s="208" t="str">
        <f>IFERROR(VLOOKUP(T2801,'Tablas de calculos'!$AV$16:$AY$24,4),"")</f>
        <v>Débil</v>
      </c>
      <c r="V2801" s="214"/>
      <c r="W2801" s="214"/>
      <c r="X2801" s="123" t="str">
        <f t="shared" si="179"/>
        <v>Débil</v>
      </c>
      <c r="Y2801" s="208" t="str">
        <f>IFERROR(VLOOKUP(X2801,'Tablas de calculos'!$AZ$4:$BE$11,5,FALSE),"")</f>
        <v/>
      </c>
      <c r="Z2801" s="208" t="str">
        <f>IFERROR(VLOOKUP(X2801,'Tablas de calculos'!$AZ$4:$BE$11,6,FALSE),"")</f>
        <v/>
      </c>
    </row>
    <row r="2802" spans="1:26" ht="60" x14ac:dyDescent="0.25">
      <c r="A2802" s="232" t="s">
        <v>947</v>
      </c>
      <c r="B2802" s="137">
        <v>30</v>
      </c>
      <c r="C2802" s="429" t="str">
        <f>+VLOOKUP(Tabla9[[#This Row],[Cod. Riesgo]],Tabla_Riesgos[[Número]:[Tipo de Riesgo]],6,FALSE)</f>
        <v>Operativo</v>
      </c>
      <c r="D2802" s="290" t="s">
        <v>35</v>
      </c>
      <c r="E2802" s="291" t="s">
        <v>36</v>
      </c>
      <c r="F2802" s="292"/>
      <c r="G2802" s="293" t="s">
        <v>242</v>
      </c>
      <c r="H2802" s="472"/>
      <c r="I2802" s="214"/>
      <c r="J2802" s="214"/>
      <c r="K2802" s="214"/>
      <c r="L2802" s="214"/>
      <c r="M2802" s="214"/>
      <c r="N2802" s="214"/>
      <c r="O2802" s="214"/>
      <c r="P2802" s="123">
        <f t="shared" si="176"/>
        <v>0</v>
      </c>
      <c r="Q2802" s="208" t="str">
        <f t="shared" si="177"/>
        <v>Debil</v>
      </c>
      <c r="R2802" s="214" t="s">
        <v>516</v>
      </c>
      <c r="S2802" s="224" t="str">
        <f t="shared" si="178"/>
        <v>DebilFuerte</v>
      </c>
      <c r="T2802" s="224">
        <f>IFERROR(VLOOKUP(S2802,'Tablas de calculos'!$AU$16:$AV$24,2,FALSE),"")</f>
        <v>7</v>
      </c>
      <c r="U2802" s="208" t="str">
        <f>IFERROR(VLOOKUP(T2802,'Tablas de calculos'!$AV$16:$AY$24,4),"")</f>
        <v>Débil</v>
      </c>
      <c r="V2802" s="214"/>
      <c r="W2802" s="214"/>
      <c r="X2802" s="123" t="str">
        <f t="shared" si="179"/>
        <v>Débil</v>
      </c>
      <c r="Y2802" s="208" t="str">
        <f>IFERROR(VLOOKUP(X2802,'Tablas de calculos'!$AZ$4:$BE$11,5,FALSE),"")</f>
        <v/>
      </c>
      <c r="Z2802" s="208" t="str">
        <f>IFERROR(VLOOKUP(X2802,'Tablas de calculos'!$AZ$4:$BE$11,6,FALSE),"")</f>
        <v/>
      </c>
    </row>
    <row r="2803" spans="1:26" ht="60" x14ac:dyDescent="0.25">
      <c r="A2803" s="232" t="s">
        <v>947</v>
      </c>
      <c r="B2803" s="137">
        <v>30</v>
      </c>
      <c r="C2803" s="429" t="str">
        <f>+VLOOKUP(Tabla9[[#This Row],[Cod. Riesgo]],Tabla_Riesgos[[Número]:[Tipo de Riesgo]],6,FALSE)</f>
        <v>Operativo</v>
      </c>
      <c r="D2803" s="290" t="s">
        <v>35</v>
      </c>
      <c r="E2803" s="291" t="s">
        <v>36</v>
      </c>
      <c r="F2803" s="292"/>
      <c r="G2803" s="293" t="s">
        <v>243</v>
      </c>
      <c r="H2803" s="472"/>
      <c r="I2803" s="214"/>
      <c r="J2803" s="214"/>
      <c r="K2803" s="214"/>
      <c r="L2803" s="214"/>
      <c r="M2803" s="214"/>
      <c r="N2803" s="214"/>
      <c r="O2803" s="214"/>
      <c r="P2803" s="123">
        <f t="shared" si="176"/>
        <v>0</v>
      </c>
      <c r="Q2803" s="208" t="str">
        <f t="shared" si="177"/>
        <v>Debil</v>
      </c>
      <c r="R2803" s="214" t="s">
        <v>516</v>
      </c>
      <c r="S2803" s="224" t="str">
        <f t="shared" si="178"/>
        <v>DebilFuerte</v>
      </c>
      <c r="T2803" s="224">
        <f>IFERROR(VLOOKUP(S2803,'Tablas de calculos'!$AU$16:$AV$24,2,FALSE),"")</f>
        <v>7</v>
      </c>
      <c r="U2803" s="208" t="str">
        <f>IFERROR(VLOOKUP(T2803,'Tablas de calculos'!$AV$16:$AY$24,4),"")</f>
        <v>Débil</v>
      </c>
      <c r="V2803" s="214"/>
      <c r="W2803" s="214"/>
      <c r="X2803" s="123" t="str">
        <f t="shared" si="179"/>
        <v>Débil</v>
      </c>
      <c r="Y2803" s="208" t="str">
        <f>IFERROR(VLOOKUP(X2803,'Tablas de calculos'!$AZ$4:$BE$11,5,FALSE),"")</f>
        <v/>
      </c>
      <c r="Z2803" s="208" t="str">
        <f>IFERROR(VLOOKUP(X2803,'Tablas de calculos'!$AZ$4:$BE$11,6,FALSE),"")</f>
        <v/>
      </c>
    </row>
    <row r="2804" spans="1:26" ht="60" x14ac:dyDescent="0.25">
      <c r="A2804" s="232" t="s">
        <v>947</v>
      </c>
      <c r="B2804" s="137">
        <v>30</v>
      </c>
      <c r="C2804" s="429" t="str">
        <f>+VLOOKUP(Tabla9[[#This Row],[Cod. Riesgo]],Tabla_Riesgos[[Número]:[Tipo de Riesgo]],6,FALSE)</f>
        <v>Operativo</v>
      </c>
      <c r="D2804" s="290" t="s">
        <v>35</v>
      </c>
      <c r="E2804" s="291" t="s">
        <v>36</v>
      </c>
      <c r="F2804" s="292"/>
      <c r="G2804" s="293" t="s">
        <v>244</v>
      </c>
      <c r="H2804" s="472"/>
      <c r="I2804" s="214"/>
      <c r="J2804" s="214"/>
      <c r="K2804" s="214"/>
      <c r="L2804" s="214"/>
      <c r="M2804" s="214"/>
      <c r="N2804" s="214"/>
      <c r="O2804" s="214"/>
      <c r="P2804" s="123">
        <f t="shared" si="176"/>
        <v>0</v>
      </c>
      <c r="Q2804" s="208" t="str">
        <f t="shared" si="177"/>
        <v>Debil</v>
      </c>
      <c r="R2804" s="214" t="s">
        <v>516</v>
      </c>
      <c r="S2804" s="224" t="str">
        <f t="shared" si="178"/>
        <v>DebilFuerte</v>
      </c>
      <c r="T2804" s="224">
        <f>IFERROR(VLOOKUP(S2804,'Tablas de calculos'!$AU$16:$AV$24,2,FALSE),"")</f>
        <v>7</v>
      </c>
      <c r="U2804" s="208" t="str">
        <f>IFERROR(VLOOKUP(T2804,'Tablas de calculos'!$AV$16:$AY$24,4),"")</f>
        <v>Débil</v>
      </c>
      <c r="V2804" s="214"/>
      <c r="W2804" s="214"/>
      <c r="X2804" s="123" t="str">
        <f t="shared" si="179"/>
        <v>Débil</v>
      </c>
      <c r="Y2804" s="208" t="str">
        <f>IFERROR(VLOOKUP(X2804,'Tablas de calculos'!$AZ$4:$BE$11,5,FALSE),"")</f>
        <v/>
      </c>
      <c r="Z2804" s="208" t="str">
        <f>IFERROR(VLOOKUP(X2804,'Tablas de calculos'!$AZ$4:$BE$11,6,FALSE),"")</f>
        <v/>
      </c>
    </row>
    <row r="2805" spans="1:26" ht="75" x14ac:dyDescent="0.25">
      <c r="A2805" s="232" t="s">
        <v>947</v>
      </c>
      <c r="B2805" s="137">
        <v>31</v>
      </c>
      <c r="C2805" s="429" t="str">
        <f>+VLOOKUP(Tabla9[[#This Row],[Cod. Riesgo]],Tabla_Riesgos[[Número]:[Tipo de Riesgo]],6,FALSE)</f>
        <v>Estratégico</v>
      </c>
      <c r="D2805" s="290" t="s">
        <v>35</v>
      </c>
      <c r="E2805" s="291" t="s">
        <v>734</v>
      </c>
      <c r="F2805" s="292"/>
      <c r="G2805" s="293" t="s">
        <v>245</v>
      </c>
      <c r="H2805" s="472"/>
      <c r="I2805" s="214"/>
      <c r="J2805" s="214"/>
      <c r="K2805" s="214"/>
      <c r="L2805" s="214"/>
      <c r="M2805" s="214"/>
      <c r="N2805" s="214"/>
      <c r="O2805" s="214"/>
      <c r="P2805" s="123">
        <f t="shared" si="176"/>
        <v>0</v>
      </c>
      <c r="Q2805" s="208" t="str">
        <f t="shared" si="177"/>
        <v>Debil</v>
      </c>
      <c r="R2805" s="214" t="s">
        <v>516</v>
      </c>
      <c r="S2805" s="224" t="str">
        <f t="shared" si="178"/>
        <v>DebilFuerte</v>
      </c>
      <c r="T2805" s="224">
        <f>IFERROR(VLOOKUP(S2805,'Tablas de calculos'!$AU$16:$AV$24,2,FALSE),"")</f>
        <v>7</v>
      </c>
      <c r="U2805" s="208" t="str">
        <f>IFERROR(VLOOKUP(T2805,'Tablas de calculos'!$AV$16:$AY$24,4),"")</f>
        <v>Débil</v>
      </c>
      <c r="V2805" s="214"/>
      <c r="W2805" s="214"/>
      <c r="X2805" s="123" t="str">
        <f t="shared" si="179"/>
        <v>Débil</v>
      </c>
      <c r="Y2805" s="208" t="str">
        <f>IFERROR(VLOOKUP(X2805,'Tablas de calculos'!$AZ$4:$BE$11,5,FALSE),"")</f>
        <v/>
      </c>
      <c r="Z2805" s="208" t="str">
        <f>IFERROR(VLOOKUP(X2805,'Tablas de calculos'!$AZ$4:$BE$11,6,FALSE),"")</f>
        <v/>
      </c>
    </row>
    <row r="2806" spans="1:26" ht="75" x14ac:dyDescent="0.25">
      <c r="A2806" s="232" t="s">
        <v>947</v>
      </c>
      <c r="B2806" s="137">
        <v>31</v>
      </c>
      <c r="C2806" s="429" t="str">
        <f>+VLOOKUP(Tabla9[[#This Row],[Cod. Riesgo]],Tabla_Riesgos[[Número]:[Tipo de Riesgo]],6,FALSE)</f>
        <v>Estratégico</v>
      </c>
      <c r="D2806" s="290" t="s">
        <v>35</v>
      </c>
      <c r="E2806" s="291" t="s">
        <v>734</v>
      </c>
      <c r="F2806" s="292"/>
      <c r="G2806" s="293" t="s">
        <v>246</v>
      </c>
      <c r="H2806" s="472"/>
      <c r="I2806" s="214"/>
      <c r="J2806" s="214"/>
      <c r="K2806" s="214"/>
      <c r="L2806" s="214"/>
      <c r="M2806" s="214"/>
      <c r="N2806" s="214"/>
      <c r="O2806" s="214"/>
      <c r="P2806" s="123">
        <f t="shared" si="176"/>
        <v>0</v>
      </c>
      <c r="Q2806" s="208" t="str">
        <f t="shared" si="177"/>
        <v>Debil</v>
      </c>
      <c r="R2806" s="214" t="s">
        <v>516</v>
      </c>
      <c r="S2806" s="224" t="str">
        <f t="shared" si="178"/>
        <v>DebilFuerte</v>
      </c>
      <c r="T2806" s="224">
        <f>IFERROR(VLOOKUP(S2806,'Tablas de calculos'!$AU$16:$AV$24,2,FALSE),"")</f>
        <v>7</v>
      </c>
      <c r="U2806" s="208" t="str">
        <f>IFERROR(VLOOKUP(T2806,'Tablas de calculos'!$AV$16:$AY$24,4),"")</f>
        <v>Débil</v>
      </c>
      <c r="V2806" s="214"/>
      <c r="W2806" s="214"/>
      <c r="X2806" s="123" t="str">
        <f t="shared" si="179"/>
        <v>Débil</v>
      </c>
      <c r="Y2806" s="208" t="str">
        <f>IFERROR(VLOOKUP(X2806,'Tablas de calculos'!$AZ$4:$BE$11,5,FALSE),"")</f>
        <v/>
      </c>
      <c r="Z2806" s="208" t="str">
        <f>IFERROR(VLOOKUP(X2806,'Tablas de calculos'!$AZ$4:$BE$11,6,FALSE),"")</f>
        <v/>
      </c>
    </row>
    <row r="2807" spans="1:26" ht="90" x14ac:dyDescent="0.25">
      <c r="A2807" s="232" t="s">
        <v>947</v>
      </c>
      <c r="B2807" s="137">
        <v>31</v>
      </c>
      <c r="C2807" s="429" t="str">
        <f>+VLOOKUP(Tabla9[[#This Row],[Cod. Riesgo]],Tabla_Riesgos[[Número]:[Tipo de Riesgo]],6,FALSE)</f>
        <v>Estratégico</v>
      </c>
      <c r="D2807" s="290" t="s">
        <v>35</v>
      </c>
      <c r="E2807" s="291" t="s">
        <v>734</v>
      </c>
      <c r="F2807" s="292"/>
      <c r="G2807" s="293" t="s">
        <v>247</v>
      </c>
      <c r="H2807" s="472"/>
      <c r="I2807" s="214"/>
      <c r="J2807" s="214"/>
      <c r="K2807" s="214"/>
      <c r="L2807" s="214"/>
      <c r="M2807" s="214"/>
      <c r="N2807" s="214"/>
      <c r="O2807" s="214"/>
      <c r="P2807" s="123">
        <f t="shared" si="176"/>
        <v>0</v>
      </c>
      <c r="Q2807" s="208" t="str">
        <f t="shared" si="177"/>
        <v>Debil</v>
      </c>
      <c r="R2807" s="214" t="s">
        <v>516</v>
      </c>
      <c r="S2807" s="224" t="str">
        <f t="shared" si="178"/>
        <v>DebilFuerte</v>
      </c>
      <c r="T2807" s="224">
        <f>IFERROR(VLOOKUP(S2807,'Tablas de calculos'!$AU$16:$AV$24,2,FALSE),"")</f>
        <v>7</v>
      </c>
      <c r="U2807" s="208" t="str">
        <f>IFERROR(VLOOKUP(T2807,'Tablas de calculos'!$AV$16:$AY$24,4),"")</f>
        <v>Débil</v>
      </c>
      <c r="V2807" s="214"/>
      <c r="W2807" s="214"/>
      <c r="X2807" s="123" t="str">
        <f t="shared" si="179"/>
        <v>Débil</v>
      </c>
      <c r="Y2807" s="208" t="str">
        <f>IFERROR(VLOOKUP(X2807,'Tablas de calculos'!$AZ$4:$BE$11,5,FALSE),"")</f>
        <v/>
      </c>
      <c r="Z2807" s="208" t="str">
        <f>IFERROR(VLOOKUP(X2807,'Tablas de calculos'!$AZ$4:$BE$11,6,FALSE),"")</f>
        <v/>
      </c>
    </row>
    <row r="2808" spans="1:26" ht="75" x14ac:dyDescent="0.25">
      <c r="A2808" s="232" t="s">
        <v>947</v>
      </c>
      <c r="B2808" s="137">
        <v>31</v>
      </c>
      <c r="C2808" s="429" t="str">
        <f>+VLOOKUP(Tabla9[[#This Row],[Cod. Riesgo]],Tabla_Riesgos[[Número]:[Tipo de Riesgo]],6,FALSE)</f>
        <v>Estratégico</v>
      </c>
      <c r="D2808" s="290" t="s">
        <v>35</v>
      </c>
      <c r="E2808" s="291" t="s">
        <v>734</v>
      </c>
      <c r="F2808" s="292"/>
      <c r="G2808" s="293" t="s">
        <v>248</v>
      </c>
      <c r="H2808" s="472"/>
      <c r="I2808" s="214"/>
      <c r="J2808" s="214"/>
      <c r="K2808" s="214"/>
      <c r="L2808" s="214"/>
      <c r="M2808" s="214"/>
      <c r="N2808" s="214"/>
      <c r="O2808" s="214"/>
      <c r="P2808" s="123">
        <f t="shared" si="176"/>
        <v>0</v>
      </c>
      <c r="Q2808" s="208" t="str">
        <f t="shared" si="177"/>
        <v>Debil</v>
      </c>
      <c r="R2808" s="214" t="s">
        <v>516</v>
      </c>
      <c r="S2808" s="224" t="str">
        <f t="shared" si="178"/>
        <v>DebilFuerte</v>
      </c>
      <c r="T2808" s="224">
        <f>IFERROR(VLOOKUP(S2808,'Tablas de calculos'!$AU$16:$AV$24,2,FALSE),"")</f>
        <v>7</v>
      </c>
      <c r="U2808" s="208" t="str">
        <f>IFERROR(VLOOKUP(T2808,'Tablas de calculos'!$AV$16:$AY$24,4),"")</f>
        <v>Débil</v>
      </c>
      <c r="V2808" s="214"/>
      <c r="W2808" s="214"/>
      <c r="X2808" s="123" t="str">
        <f t="shared" si="179"/>
        <v>Débil</v>
      </c>
      <c r="Y2808" s="208" t="str">
        <f>IFERROR(VLOOKUP(X2808,'Tablas de calculos'!$AZ$4:$BE$11,5,FALSE),"")</f>
        <v/>
      </c>
      <c r="Z2808" s="208" t="str">
        <f>IFERROR(VLOOKUP(X2808,'Tablas de calculos'!$AZ$4:$BE$11,6,FALSE),"")</f>
        <v/>
      </c>
    </row>
    <row r="2809" spans="1:26" ht="75" x14ac:dyDescent="0.25">
      <c r="A2809" s="232" t="s">
        <v>947</v>
      </c>
      <c r="B2809" s="137">
        <v>31</v>
      </c>
      <c r="C2809" s="429" t="str">
        <f>+VLOOKUP(Tabla9[[#This Row],[Cod. Riesgo]],Tabla_Riesgos[[Número]:[Tipo de Riesgo]],6,FALSE)</f>
        <v>Estratégico</v>
      </c>
      <c r="D2809" s="290" t="s">
        <v>35</v>
      </c>
      <c r="E2809" s="291" t="s">
        <v>734</v>
      </c>
      <c r="F2809" s="292"/>
      <c r="G2809" s="293" t="s">
        <v>249</v>
      </c>
      <c r="H2809" s="472"/>
      <c r="I2809" s="214"/>
      <c r="J2809" s="214"/>
      <c r="K2809" s="214"/>
      <c r="L2809" s="214"/>
      <c r="M2809" s="214"/>
      <c r="N2809" s="214"/>
      <c r="O2809" s="214"/>
      <c r="P2809" s="123">
        <f t="shared" si="176"/>
        <v>0</v>
      </c>
      <c r="Q2809" s="208" t="str">
        <f t="shared" si="177"/>
        <v>Debil</v>
      </c>
      <c r="R2809" s="214" t="s">
        <v>516</v>
      </c>
      <c r="S2809" s="224" t="str">
        <f t="shared" si="178"/>
        <v>DebilFuerte</v>
      </c>
      <c r="T2809" s="224">
        <f>IFERROR(VLOOKUP(S2809,'Tablas de calculos'!$AU$16:$AV$24,2,FALSE),"")</f>
        <v>7</v>
      </c>
      <c r="U2809" s="208" t="str">
        <f>IFERROR(VLOOKUP(T2809,'Tablas de calculos'!$AV$16:$AY$24,4),"")</f>
        <v>Débil</v>
      </c>
      <c r="V2809" s="214"/>
      <c r="W2809" s="214"/>
      <c r="X2809" s="123" t="str">
        <f t="shared" si="179"/>
        <v>Débil</v>
      </c>
      <c r="Y2809" s="208" t="str">
        <f>IFERROR(VLOOKUP(X2809,'Tablas de calculos'!$AZ$4:$BE$11,5,FALSE),"")</f>
        <v/>
      </c>
      <c r="Z2809" s="208" t="str">
        <f>IFERROR(VLOOKUP(X2809,'Tablas de calculos'!$AZ$4:$BE$11,6,FALSE),"")</f>
        <v/>
      </c>
    </row>
    <row r="2810" spans="1:26" ht="75" x14ac:dyDescent="0.25">
      <c r="A2810" s="232" t="s">
        <v>947</v>
      </c>
      <c r="B2810" s="137">
        <v>33</v>
      </c>
      <c r="C2810" s="429" t="str">
        <f>+VLOOKUP(Tabla9[[#This Row],[Cod. Riesgo]],Tabla_Riesgos[[Número]:[Tipo de Riesgo]],6,FALSE)</f>
        <v>Estratégico</v>
      </c>
      <c r="D2810" s="290" t="s">
        <v>38</v>
      </c>
      <c r="E2810" s="291" t="s">
        <v>39</v>
      </c>
      <c r="F2810" s="292"/>
      <c r="G2810" s="293" t="s">
        <v>250</v>
      </c>
      <c r="H2810" s="472"/>
      <c r="I2810" s="214"/>
      <c r="J2810" s="214"/>
      <c r="K2810" s="214"/>
      <c r="L2810" s="214"/>
      <c r="M2810" s="214"/>
      <c r="N2810" s="214"/>
      <c r="O2810" s="214"/>
      <c r="P2810" s="123">
        <f t="shared" si="176"/>
        <v>0</v>
      </c>
      <c r="Q2810" s="208" t="str">
        <f t="shared" si="177"/>
        <v>Debil</v>
      </c>
      <c r="R2810" s="214" t="s">
        <v>516</v>
      </c>
      <c r="S2810" s="224" t="str">
        <f t="shared" si="178"/>
        <v>DebilFuerte</v>
      </c>
      <c r="T2810" s="224">
        <f>IFERROR(VLOOKUP(S2810,'Tablas de calculos'!$AU$16:$AV$24,2,FALSE),"")</f>
        <v>7</v>
      </c>
      <c r="U2810" s="208" t="str">
        <f>IFERROR(VLOOKUP(T2810,'Tablas de calculos'!$AV$16:$AY$24,4),"")</f>
        <v>Débil</v>
      </c>
      <c r="V2810" s="214"/>
      <c r="W2810" s="214"/>
      <c r="X2810" s="123" t="str">
        <f t="shared" si="179"/>
        <v>Débil</v>
      </c>
      <c r="Y2810" s="208" t="str">
        <f>IFERROR(VLOOKUP(X2810,'Tablas de calculos'!$AZ$4:$BE$11,5,FALSE),"")</f>
        <v/>
      </c>
      <c r="Z2810" s="208" t="str">
        <f>IFERROR(VLOOKUP(X2810,'Tablas de calculos'!$AZ$4:$BE$11,6,FALSE),"")</f>
        <v/>
      </c>
    </row>
    <row r="2811" spans="1:26" ht="45" x14ac:dyDescent="0.25">
      <c r="A2811" s="232" t="s">
        <v>947</v>
      </c>
      <c r="B2811" s="137">
        <v>33</v>
      </c>
      <c r="C2811" s="429" t="str">
        <f>+VLOOKUP(Tabla9[[#This Row],[Cod. Riesgo]],Tabla_Riesgos[[Número]:[Tipo de Riesgo]],6,FALSE)</f>
        <v>Estratégico</v>
      </c>
      <c r="D2811" s="290" t="s">
        <v>38</v>
      </c>
      <c r="E2811" s="291" t="s">
        <v>39</v>
      </c>
      <c r="F2811" s="292"/>
      <c r="G2811" s="293" t="s">
        <v>251</v>
      </c>
      <c r="H2811" s="472"/>
      <c r="I2811" s="214"/>
      <c r="J2811" s="214"/>
      <c r="K2811" s="214"/>
      <c r="L2811" s="214"/>
      <c r="M2811" s="214"/>
      <c r="N2811" s="214"/>
      <c r="O2811" s="214"/>
      <c r="P2811" s="123">
        <f t="shared" si="176"/>
        <v>0</v>
      </c>
      <c r="Q2811" s="208" t="str">
        <f t="shared" si="177"/>
        <v>Debil</v>
      </c>
      <c r="R2811" s="214" t="s">
        <v>516</v>
      </c>
      <c r="S2811" s="224" t="str">
        <f t="shared" si="178"/>
        <v>DebilFuerte</v>
      </c>
      <c r="T2811" s="224">
        <f>IFERROR(VLOOKUP(S2811,'Tablas de calculos'!$AU$16:$AV$24,2,FALSE),"")</f>
        <v>7</v>
      </c>
      <c r="U2811" s="208" t="str">
        <f>IFERROR(VLOOKUP(T2811,'Tablas de calculos'!$AV$16:$AY$24,4),"")</f>
        <v>Débil</v>
      </c>
      <c r="V2811" s="214"/>
      <c r="W2811" s="214"/>
      <c r="X2811" s="123" t="str">
        <f t="shared" si="179"/>
        <v>Débil</v>
      </c>
      <c r="Y2811" s="208" t="str">
        <f>IFERROR(VLOOKUP(X2811,'Tablas de calculos'!$AZ$4:$BE$11,5,FALSE),"")</f>
        <v/>
      </c>
      <c r="Z2811" s="208" t="str">
        <f>IFERROR(VLOOKUP(X2811,'Tablas de calculos'!$AZ$4:$BE$11,6,FALSE),"")</f>
        <v/>
      </c>
    </row>
    <row r="2812" spans="1:26" ht="30" x14ac:dyDescent="0.25">
      <c r="A2812" s="232" t="s">
        <v>947</v>
      </c>
      <c r="B2812" s="137">
        <v>33</v>
      </c>
      <c r="C2812" s="429" t="str">
        <f>+VLOOKUP(Tabla9[[#This Row],[Cod. Riesgo]],Tabla_Riesgos[[Número]:[Tipo de Riesgo]],6,FALSE)</f>
        <v>Estratégico</v>
      </c>
      <c r="D2812" s="290" t="s">
        <v>38</v>
      </c>
      <c r="E2812" s="291" t="s">
        <v>39</v>
      </c>
      <c r="F2812" s="292"/>
      <c r="G2812" s="293" t="s">
        <v>252</v>
      </c>
      <c r="H2812" s="472"/>
      <c r="I2812" s="214"/>
      <c r="J2812" s="214"/>
      <c r="K2812" s="214"/>
      <c r="L2812" s="214"/>
      <c r="M2812" s="214"/>
      <c r="N2812" s="214"/>
      <c r="O2812" s="214"/>
      <c r="P2812" s="123">
        <f t="shared" si="176"/>
        <v>0</v>
      </c>
      <c r="Q2812" s="208" t="str">
        <f t="shared" si="177"/>
        <v>Debil</v>
      </c>
      <c r="R2812" s="214" t="s">
        <v>516</v>
      </c>
      <c r="S2812" s="224" t="str">
        <f t="shared" si="178"/>
        <v>DebilFuerte</v>
      </c>
      <c r="T2812" s="224">
        <f>IFERROR(VLOOKUP(S2812,'Tablas de calculos'!$AU$16:$AV$24,2,FALSE),"")</f>
        <v>7</v>
      </c>
      <c r="U2812" s="208" t="str">
        <f>IFERROR(VLOOKUP(T2812,'Tablas de calculos'!$AV$16:$AY$24,4),"")</f>
        <v>Débil</v>
      </c>
      <c r="V2812" s="214"/>
      <c r="W2812" s="214"/>
      <c r="X2812" s="123" t="str">
        <f t="shared" si="179"/>
        <v>Débil</v>
      </c>
      <c r="Y2812" s="208" t="str">
        <f>IFERROR(VLOOKUP(X2812,'Tablas de calculos'!$AZ$4:$BE$11,5,FALSE),"")</f>
        <v/>
      </c>
      <c r="Z2812" s="208" t="str">
        <f>IFERROR(VLOOKUP(X2812,'Tablas de calculos'!$AZ$4:$BE$11,6,FALSE),"")</f>
        <v/>
      </c>
    </row>
    <row r="2813" spans="1:26" ht="45" x14ac:dyDescent="0.25">
      <c r="A2813" s="232" t="s">
        <v>947</v>
      </c>
      <c r="B2813" s="137">
        <v>33</v>
      </c>
      <c r="C2813" s="429" t="str">
        <f>+VLOOKUP(Tabla9[[#This Row],[Cod. Riesgo]],Tabla_Riesgos[[Número]:[Tipo de Riesgo]],6,FALSE)</f>
        <v>Estratégico</v>
      </c>
      <c r="D2813" s="290" t="s">
        <v>38</v>
      </c>
      <c r="E2813" s="291" t="s">
        <v>39</v>
      </c>
      <c r="F2813" s="292"/>
      <c r="G2813" s="293" t="s">
        <v>253</v>
      </c>
      <c r="H2813" s="472"/>
      <c r="I2813" s="214"/>
      <c r="J2813" s="214"/>
      <c r="K2813" s="214"/>
      <c r="L2813" s="214"/>
      <c r="M2813" s="214"/>
      <c r="N2813" s="214"/>
      <c r="O2813" s="214"/>
      <c r="P2813" s="123">
        <f t="shared" si="176"/>
        <v>0</v>
      </c>
      <c r="Q2813" s="208" t="str">
        <f t="shared" si="177"/>
        <v>Debil</v>
      </c>
      <c r="R2813" s="214" t="s">
        <v>516</v>
      </c>
      <c r="S2813" s="224" t="str">
        <f t="shared" si="178"/>
        <v>DebilFuerte</v>
      </c>
      <c r="T2813" s="224">
        <f>IFERROR(VLOOKUP(S2813,'Tablas de calculos'!$AU$16:$AV$24,2,FALSE),"")</f>
        <v>7</v>
      </c>
      <c r="U2813" s="208" t="str">
        <f>IFERROR(VLOOKUP(T2813,'Tablas de calculos'!$AV$16:$AY$24,4),"")</f>
        <v>Débil</v>
      </c>
      <c r="V2813" s="214"/>
      <c r="W2813" s="214"/>
      <c r="X2813" s="123" t="str">
        <f t="shared" si="179"/>
        <v>Débil</v>
      </c>
      <c r="Y2813" s="208" t="str">
        <f>IFERROR(VLOOKUP(X2813,'Tablas de calculos'!$AZ$4:$BE$11,5,FALSE),"")</f>
        <v/>
      </c>
      <c r="Z2813" s="208" t="str">
        <f>IFERROR(VLOOKUP(X2813,'Tablas de calculos'!$AZ$4:$BE$11,6,FALSE),"")</f>
        <v/>
      </c>
    </row>
    <row r="2814" spans="1:26" ht="45" x14ac:dyDescent="0.25">
      <c r="A2814" s="232" t="s">
        <v>947</v>
      </c>
      <c r="B2814" s="137">
        <v>34</v>
      </c>
      <c r="C2814" s="429" t="str">
        <f>+VLOOKUP(Tabla9[[#This Row],[Cod. Riesgo]],Tabla_Riesgos[[Número]:[Tipo de Riesgo]],6,FALSE)</f>
        <v>Operativo</v>
      </c>
      <c r="D2814" s="290" t="s">
        <v>38</v>
      </c>
      <c r="E2814" s="291" t="s">
        <v>662</v>
      </c>
      <c r="F2814" s="292"/>
      <c r="G2814" s="293" t="s">
        <v>254</v>
      </c>
      <c r="H2814" s="472"/>
      <c r="I2814" s="214"/>
      <c r="J2814" s="214"/>
      <c r="K2814" s="214"/>
      <c r="L2814" s="214"/>
      <c r="M2814" s="214"/>
      <c r="N2814" s="214"/>
      <c r="O2814" s="214"/>
      <c r="P2814" s="123">
        <f t="shared" si="176"/>
        <v>0</v>
      </c>
      <c r="Q2814" s="208" t="str">
        <f t="shared" si="177"/>
        <v>Debil</v>
      </c>
      <c r="R2814" s="214" t="s">
        <v>516</v>
      </c>
      <c r="S2814" s="224" t="str">
        <f t="shared" si="178"/>
        <v>DebilFuerte</v>
      </c>
      <c r="T2814" s="224">
        <f>IFERROR(VLOOKUP(S2814,'Tablas de calculos'!$AU$16:$AV$24,2,FALSE),"")</f>
        <v>7</v>
      </c>
      <c r="U2814" s="208" t="str">
        <f>IFERROR(VLOOKUP(T2814,'Tablas de calculos'!$AV$16:$AY$24,4),"")</f>
        <v>Débil</v>
      </c>
      <c r="V2814" s="214"/>
      <c r="W2814" s="214"/>
      <c r="X2814" s="123" t="str">
        <f t="shared" si="179"/>
        <v>Débil</v>
      </c>
      <c r="Y2814" s="208" t="str">
        <f>IFERROR(VLOOKUP(X2814,'Tablas de calculos'!$AZ$4:$BE$11,5,FALSE),"")</f>
        <v/>
      </c>
      <c r="Z2814" s="208" t="str">
        <f>IFERROR(VLOOKUP(X2814,'Tablas de calculos'!$AZ$4:$BE$11,6,FALSE),"")</f>
        <v/>
      </c>
    </row>
    <row r="2815" spans="1:26" ht="45" x14ac:dyDescent="0.25">
      <c r="A2815" s="232" t="s">
        <v>947</v>
      </c>
      <c r="B2815" s="137">
        <v>34</v>
      </c>
      <c r="C2815" s="429" t="str">
        <f>+VLOOKUP(Tabla9[[#This Row],[Cod. Riesgo]],Tabla_Riesgos[[Número]:[Tipo de Riesgo]],6,FALSE)</f>
        <v>Operativo</v>
      </c>
      <c r="D2815" s="290" t="s">
        <v>38</v>
      </c>
      <c r="E2815" s="291" t="s">
        <v>662</v>
      </c>
      <c r="F2815" s="292"/>
      <c r="G2815" s="293" t="s">
        <v>255</v>
      </c>
      <c r="H2815" s="472"/>
      <c r="I2815" s="214"/>
      <c r="J2815" s="214"/>
      <c r="K2815" s="214"/>
      <c r="L2815" s="214"/>
      <c r="M2815" s="214"/>
      <c r="N2815" s="214"/>
      <c r="O2815" s="214"/>
      <c r="P2815" s="123">
        <f t="shared" si="176"/>
        <v>0</v>
      </c>
      <c r="Q2815" s="208" t="str">
        <f t="shared" si="177"/>
        <v>Debil</v>
      </c>
      <c r="R2815" s="214" t="s">
        <v>516</v>
      </c>
      <c r="S2815" s="224" t="str">
        <f t="shared" si="178"/>
        <v>DebilFuerte</v>
      </c>
      <c r="T2815" s="224">
        <f>IFERROR(VLOOKUP(S2815,'Tablas de calculos'!$AU$16:$AV$24,2,FALSE),"")</f>
        <v>7</v>
      </c>
      <c r="U2815" s="208" t="str">
        <f>IFERROR(VLOOKUP(T2815,'Tablas de calculos'!$AV$16:$AY$24,4),"")</f>
        <v>Débil</v>
      </c>
      <c r="V2815" s="214"/>
      <c r="W2815" s="214"/>
      <c r="X2815" s="123" t="str">
        <f t="shared" si="179"/>
        <v>Débil</v>
      </c>
      <c r="Y2815" s="208" t="str">
        <f>IFERROR(VLOOKUP(X2815,'Tablas de calculos'!$AZ$4:$BE$11,5,FALSE),"")</f>
        <v/>
      </c>
      <c r="Z2815" s="208" t="str">
        <f>IFERROR(VLOOKUP(X2815,'Tablas de calculos'!$AZ$4:$BE$11,6,FALSE),"")</f>
        <v/>
      </c>
    </row>
    <row r="2816" spans="1:26" ht="60" x14ac:dyDescent="0.25">
      <c r="A2816" s="232" t="s">
        <v>947</v>
      </c>
      <c r="B2816" s="137">
        <v>35</v>
      </c>
      <c r="C2816" s="429" t="str">
        <f>+VLOOKUP(Tabla9[[#This Row],[Cod. Riesgo]],Tabla_Riesgos[[Número]:[Tipo de Riesgo]],6,FALSE)</f>
        <v>Operativo</v>
      </c>
      <c r="D2816" s="290" t="s">
        <v>38</v>
      </c>
      <c r="E2816" s="291" t="s">
        <v>40</v>
      </c>
      <c r="F2816" s="292"/>
      <c r="G2816" s="293" t="s">
        <v>256</v>
      </c>
      <c r="H2816" s="472"/>
      <c r="I2816" s="214"/>
      <c r="J2816" s="214"/>
      <c r="K2816" s="214"/>
      <c r="L2816" s="214"/>
      <c r="M2816" s="214"/>
      <c r="N2816" s="214"/>
      <c r="O2816" s="214"/>
      <c r="P2816" s="123">
        <f t="shared" si="176"/>
        <v>0</v>
      </c>
      <c r="Q2816" s="208" t="str">
        <f t="shared" si="177"/>
        <v>Debil</v>
      </c>
      <c r="R2816" s="214" t="s">
        <v>516</v>
      </c>
      <c r="S2816" s="224" t="str">
        <f t="shared" si="178"/>
        <v>DebilFuerte</v>
      </c>
      <c r="T2816" s="224">
        <f>IFERROR(VLOOKUP(S2816,'Tablas de calculos'!$AU$16:$AV$24,2,FALSE),"")</f>
        <v>7</v>
      </c>
      <c r="U2816" s="208" t="str">
        <f>IFERROR(VLOOKUP(T2816,'Tablas de calculos'!$AV$16:$AY$24,4),"")</f>
        <v>Débil</v>
      </c>
      <c r="V2816" s="214"/>
      <c r="W2816" s="214"/>
      <c r="X2816" s="123" t="str">
        <f t="shared" si="179"/>
        <v>Débil</v>
      </c>
      <c r="Y2816" s="208" t="str">
        <f>IFERROR(VLOOKUP(X2816,'Tablas de calculos'!$AZ$4:$BE$11,5,FALSE),"")</f>
        <v/>
      </c>
      <c r="Z2816" s="208" t="str">
        <f>IFERROR(VLOOKUP(X2816,'Tablas de calculos'!$AZ$4:$BE$11,6,FALSE),"")</f>
        <v/>
      </c>
    </row>
    <row r="2817" spans="1:26" ht="45" x14ac:dyDescent="0.25">
      <c r="A2817" s="232" t="s">
        <v>947</v>
      </c>
      <c r="B2817" s="137">
        <v>35</v>
      </c>
      <c r="C2817" s="429" t="str">
        <f>+VLOOKUP(Tabla9[[#This Row],[Cod. Riesgo]],Tabla_Riesgos[[Número]:[Tipo de Riesgo]],6,FALSE)</f>
        <v>Operativo</v>
      </c>
      <c r="D2817" s="290" t="s">
        <v>38</v>
      </c>
      <c r="E2817" s="291" t="s">
        <v>40</v>
      </c>
      <c r="F2817" s="292"/>
      <c r="G2817" s="293" t="s">
        <v>257</v>
      </c>
      <c r="H2817" s="472"/>
      <c r="I2817" s="214"/>
      <c r="J2817" s="214"/>
      <c r="K2817" s="214"/>
      <c r="L2817" s="214"/>
      <c r="M2817" s="214"/>
      <c r="N2817" s="214"/>
      <c r="O2817" s="214"/>
      <c r="P2817" s="123">
        <f t="shared" si="176"/>
        <v>0</v>
      </c>
      <c r="Q2817" s="208" t="str">
        <f t="shared" si="177"/>
        <v>Debil</v>
      </c>
      <c r="R2817" s="214" t="s">
        <v>516</v>
      </c>
      <c r="S2817" s="224" t="str">
        <f t="shared" si="178"/>
        <v>DebilFuerte</v>
      </c>
      <c r="T2817" s="224">
        <f>IFERROR(VLOOKUP(S2817,'Tablas de calculos'!$AU$16:$AV$24,2,FALSE),"")</f>
        <v>7</v>
      </c>
      <c r="U2817" s="208" t="str">
        <f>IFERROR(VLOOKUP(T2817,'Tablas de calculos'!$AV$16:$AY$24,4),"")</f>
        <v>Débil</v>
      </c>
      <c r="V2817" s="214"/>
      <c r="W2817" s="214"/>
      <c r="X2817" s="123" t="str">
        <f t="shared" si="179"/>
        <v>Débil</v>
      </c>
      <c r="Y2817" s="208" t="str">
        <f>IFERROR(VLOOKUP(X2817,'Tablas de calculos'!$AZ$4:$BE$11,5,FALSE),"")</f>
        <v/>
      </c>
      <c r="Z2817" s="208" t="str">
        <f>IFERROR(VLOOKUP(X2817,'Tablas de calculos'!$AZ$4:$BE$11,6,FALSE),"")</f>
        <v/>
      </c>
    </row>
    <row r="2818" spans="1:26" ht="60" x14ac:dyDescent="0.25">
      <c r="A2818" s="232" t="s">
        <v>947</v>
      </c>
      <c r="B2818" s="137">
        <v>35</v>
      </c>
      <c r="C2818" s="429" t="str">
        <f>+VLOOKUP(Tabla9[[#This Row],[Cod. Riesgo]],Tabla_Riesgos[[Número]:[Tipo de Riesgo]],6,FALSE)</f>
        <v>Operativo</v>
      </c>
      <c r="D2818" s="290" t="s">
        <v>38</v>
      </c>
      <c r="E2818" s="291" t="s">
        <v>40</v>
      </c>
      <c r="F2818" s="292"/>
      <c r="G2818" s="293" t="s">
        <v>258</v>
      </c>
      <c r="H2818" s="472"/>
      <c r="I2818" s="214"/>
      <c r="J2818" s="214"/>
      <c r="K2818" s="214"/>
      <c r="L2818" s="214"/>
      <c r="M2818" s="214"/>
      <c r="N2818" s="214"/>
      <c r="O2818" s="214"/>
      <c r="P2818" s="123">
        <f t="shared" si="176"/>
        <v>0</v>
      </c>
      <c r="Q2818" s="208" t="str">
        <f t="shared" si="177"/>
        <v>Debil</v>
      </c>
      <c r="R2818" s="214" t="s">
        <v>516</v>
      </c>
      <c r="S2818" s="224" t="str">
        <f t="shared" si="178"/>
        <v>DebilFuerte</v>
      </c>
      <c r="T2818" s="224">
        <f>IFERROR(VLOOKUP(S2818,'Tablas de calculos'!$AU$16:$AV$24,2,FALSE),"")</f>
        <v>7</v>
      </c>
      <c r="U2818" s="208" t="str">
        <f>IFERROR(VLOOKUP(T2818,'Tablas de calculos'!$AV$16:$AY$24,4),"")</f>
        <v>Débil</v>
      </c>
      <c r="V2818" s="214"/>
      <c r="W2818" s="214"/>
      <c r="X2818" s="123" t="str">
        <f t="shared" si="179"/>
        <v>Débil</v>
      </c>
      <c r="Y2818" s="208" t="str">
        <f>IFERROR(VLOOKUP(X2818,'Tablas de calculos'!$AZ$4:$BE$11,5,FALSE),"")</f>
        <v/>
      </c>
      <c r="Z2818" s="208" t="str">
        <f>IFERROR(VLOOKUP(X2818,'Tablas de calculos'!$AZ$4:$BE$11,6,FALSE),"")</f>
        <v/>
      </c>
    </row>
    <row r="2819" spans="1:26" ht="135" x14ac:dyDescent="0.25">
      <c r="A2819" s="232" t="s">
        <v>947</v>
      </c>
      <c r="B2819" s="137">
        <v>37</v>
      </c>
      <c r="C2819" s="429" t="str">
        <f>+VLOOKUP(Tabla9[[#This Row],[Cod. Riesgo]],Tabla_Riesgos[[Número]:[Tipo de Riesgo]],6,FALSE)</f>
        <v>Estratégico</v>
      </c>
      <c r="D2819" s="290" t="s">
        <v>38</v>
      </c>
      <c r="E2819" s="291" t="s">
        <v>663</v>
      </c>
      <c r="F2819" s="292"/>
      <c r="G2819" s="293" t="s">
        <v>259</v>
      </c>
      <c r="H2819" s="472"/>
      <c r="I2819" s="214"/>
      <c r="J2819" s="214"/>
      <c r="K2819" s="214"/>
      <c r="L2819" s="214"/>
      <c r="M2819" s="214"/>
      <c r="N2819" s="214"/>
      <c r="O2819" s="214"/>
      <c r="P2819" s="123">
        <f t="shared" si="176"/>
        <v>0</v>
      </c>
      <c r="Q2819" s="208" t="str">
        <f t="shared" si="177"/>
        <v>Debil</v>
      </c>
      <c r="R2819" s="214" t="s">
        <v>516</v>
      </c>
      <c r="S2819" s="224" t="str">
        <f t="shared" si="178"/>
        <v>DebilFuerte</v>
      </c>
      <c r="T2819" s="224">
        <f>IFERROR(VLOOKUP(S2819,'Tablas de calculos'!$AU$16:$AV$24,2,FALSE),"")</f>
        <v>7</v>
      </c>
      <c r="U2819" s="208" t="str">
        <f>IFERROR(VLOOKUP(T2819,'Tablas de calculos'!$AV$16:$AY$24,4),"")</f>
        <v>Débil</v>
      </c>
      <c r="V2819" s="214"/>
      <c r="W2819" s="214"/>
      <c r="X2819" s="123" t="str">
        <f t="shared" si="179"/>
        <v>Débil</v>
      </c>
      <c r="Y2819" s="208" t="str">
        <f>IFERROR(VLOOKUP(X2819,'Tablas de calculos'!$AZ$4:$BE$11,5,FALSE),"")</f>
        <v/>
      </c>
      <c r="Z2819" s="208" t="str">
        <f>IFERROR(VLOOKUP(X2819,'Tablas de calculos'!$AZ$4:$BE$11,6,FALSE),"")</f>
        <v/>
      </c>
    </row>
    <row r="2820" spans="1:26" ht="45" x14ac:dyDescent="0.25">
      <c r="A2820" s="232" t="s">
        <v>947</v>
      </c>
      <c r="B2820" s="137">
        <v>38</v>
      </c>
      <c r="C2820" s="429" t="str">
        <f>+VLOOKUP(Tabla9[[#This Row],[Cod. Riesgo]],Tabla_Riesgos[[Número]:[Tipo de Riesgo]],6,FALSE)</f>
        <v>Operativo</v>
      </c>
      <c r="D2820" s="290" t="s">
        <v>43</v>
      </c>
      <c r="E2820" s="291" t="s">
        <v>664</v>
      </c>
      <c r="F2820" s="292"/>
      <c r="G2820" s="293" t="s">
        <v>260</v>
      </c>
      <c r="H2820" s="472"/>
      <c r="I2820" s="214"/>
      <c r="J2820" s="214"/>
      <c r="K2820" s="214"/>
      <c r="L2820" s="214"/>
      <c r="M2820" s="214"/>
      <c r="N2820" s="214"/>
      <c r="O2820" s="214"/>
      <c r="P2820" s="123">
        <f t="shared" si="176"/>
        <v>0</v>
      </c>
      <c r="Q2820" s="208" t="str">
        <f t="shared" si="177"/>
        <v>Debil</v>
      </c>
      <c r="R2820" s="214" t="s">
        <v>516</v>
      </c>
      <c r="S2820" s="224" t="str">
        <f t="shared" si="178"/>
        <v>DebilFuerte</v>
      </c>
      <c r="T2820" s="224">
        <f>IFERROR(VLOOKUP(S2820,'Tablas de calculos'!$AU$16:$AV$24,2,FALSE),"")</f>
        <v>7</v>
      </c>
      <c r="U2820" s="208" t="str">
        <f>IFERROR(VLOOKUP(T2820,'Tablas de calculos'!$AV$16:$AY$24,4),"")</f>
        <v>Débil</v>
      </c>
      <c r="V2820" s="214"/>
      <c r="W2820" s="214"/>
      <c r="X2820" s="123" t="str">
        <f t="shared" si="179"/>
        <v>Débil</v>
      </c>
      <c r="Y2820" s="208" t="str">
        <f>IFERROR(VLOOKUP(X2820,'Tablas de calculos'!$AZ$4:$BE$11,5,FALSE),"")</f>
        <v/>
      </c>
      <c r="Z2820" s="208" t="str">
        <f>IFERROR(VLOOKUP(X2820,'Tablas de calculos'!$AZ$4:$BE$11,6,FALSE),"")</f>
        <v/>
      </c>
    </row>
    <row r="2821" spans="1:26" ht="45" x14ac:dyDescent="0.25">
      <c r="A2821" s="232" t="s">
        <v>947</v>
      </c>
      <c r="B2821" s="137">
        <v>38</v>
      </c>
      <c r="C2821" s="429" t="str">
        <f>+VLOOKUP(Tabla9[[#This Row],[Cod. Riesgo]],Tabla_Riesgos[[Número]:[Tipo de Riesgo]],6,FALSE)</f>
        <v>Operativo</v>
      </c>
      <c r="D2821" s="290" t="s">
        <v>43</v>
      </c>
      <c r="E2821" s="291" t="s">
        <v>664</v>
      </c>
      <c r="F2821" s="292"/>
      <c r="G2821" s="293" t="s">
        <v>261</v>
      </c>
      <c r="H2821" s="472"/>
      <c r="I2821" s="214"/>
      <c r="J2821" s="214"/>
      <c r="K2821" s="214"/>
      <c r="L2821" s="214"/>
      <c r="M2821" s="214"/>
      <c r="N2821" s="214"/>
      <c r="O2821" s="214"/>
      <c r="P2821" s="123">
        <f t="shared" si="176"/>
        <v>0</v>
      </c>
      <c r="Q2821" s="208" t="str">
        <f t="shared" si="177"/>
        <v>Debil</v>
      </c>
      <c r="R2821" s="214" t="s">
        <v>516</v>
      </c>
      <c r="S2821" s="224" t="str">
        <f t="shared" si="178"/>
        <v>DebilFuerte</v>
      </c>
      <c r="T2821" s="224">
        <f>IFERROR(VLOOKUP(S2821,'Tablas de calculos'!$AU$16:$AV$24,2,FALSE),"")</f>
        <v>7</v>
      </c>
      <c r="U2821" s="208" t="str">
        <f>IFERROR(VLOOKUP(T2821,'Tablas de calculos'!$AV$16:$AY$24,4),"")</f>
        <v>Débil</v>
      </c>
      <c r="V2821" s="214"/>
      <c r="W2821" s="214"/>
      <c r="X2821" s="123" t="str">
        <f t="shared" si="179"/>
        <v>Débil</v>
      </c>
      <c r="Y2821" s="208" t="str">
        <f>IFERROR(VLOOKUP(X2821,'Tablas de calculos'!$AZ$4:$BE$11,5,FALSE),"")</f>
        <v/>
      </c>
      <c r="Z2821" s="208" t="str">
        <f>IFERROR(VLOOKUP(X2821,'Tablas de calculos'!$AZ$4:$BE$11,6,FALSE),"")</f>
        <v/>
      </c>
    </row>
    <row r="2822" spans="1:26" ht="60" x14ac:dyDescent="0.25">
      <c r="A2822" s="232" t="s">
        <v>947</v>
      </c>
      <c r="B2822" s="137">
        <v>39</v>
      </c>
      <c r="C2822" s="429" t="str">
        <f>+VLOOKUP(Tabla9[[#This Row],[Cod. Riesgo]],Tabla_Riesgos[[Número]:[Tipo de Riesgo]],6,FALSE)</f>
        <v>Estratégico</v>
      </c>
      <c r="D2822" s="290" t="s">
        <v>43</v>
      </c>
      <c r="E2822" s="291" t="s">
        <v>44</v>
      </c>
      <c r="F2822" s="292"/>
      <c r="G2822" s="293" t="s">
        <v>215</v>
      </c>
      <c r="H2822" s="472"/>
      <c r="I2822" s="214"/>
      <c r="J2822" s="214"/>
      <c r="K2822" s="214"/>
      <c r="L2822" s="214"/>
      <c r="M2822" s="214"/>
      <c r="N2822" s="214"/>
      <c r="O2822" s="214"/>
      <c r="P2822" s="123">
        <f t="shared" si="176"/>
        <v>0</v>
      </c>
      <c r="Q2822" s="208" t="str">
        <f t="shared" si="177"/>
        <v>Debil</v>
      </c>
      <c r="R2822" s="214" t="s">
        <v>516</v>
      </c>
      <c r="S2822" s="224" t="str">
        <f t="shared" si="178"/>
        <v>DebilFuerte</v>
      </c>
      <c r="T2822" s="224">
        <f>IFERROR(VLOOKUP(S2822,'Tablas de calculos'!$AU$16:$AV$24,2,FALSE),"")</f>
        <v>7</v>
      </c>
      <c r="U2822" s="208" t="str">
        <f>IFERROR(VLOOKUP(T2822,'Tablas de calculos'!$AV$16:$AY$24,4),"")</f>
        <v>Débil</v>
      </c>
      <c r="V2822" s="214"/>
      <c r="W2822" s="214"/>
      <c r="X2822" s="123" t="str">
        <f t="shared" si="179"/>
        <v>Débil</v>
      </c>
      <c r="Y2822" s="208" t="str">
        <f>IFERROR(VLOOKUP(X2822,'Tablas de calculos'!$AZ$4:$BE$11,5,FALSE),"")</f>
        <v/>
      </c>
      <c r="Z2822" s="208" t="str">
        <f>IFERROR(VLOOKUP(X2822,'Tablas de calculos'!$AZ$4:$BE$11,6,FALSE),"")</f>
        <v/>
      </c>
    </row>
    <row r="2823" spans="1:26" ht="60" x14ac:dyDescent="0.25">
      <c r="A2823" s="232" t="s">
        <v>947</v>
      </c>
      <c r="B2823" s="137">
        <v>39</v>
      </c>
      <c r="C2823" s="429" t="str">
        <f>+VLOOKUP(Tabla9[[#This Row],[Cod. Riesgo]],Tabla_Riesgos[[Número]:[Tipo de Riesgo]],6,FALSE)</f>
        <v>Estratégico</v>
      </c>
      <c r="D2823" s="290" t="s">
        <v>43</v>
      </c>
      <c r="E2823" s="291" t="s">
        <v>44</v>
      </c>
      <c r="F2823" s="292"/>
      <c r="G2823" s="293" t="s">
        <v>216</v>
      </c>
      <c r="H2823" s="472"/>
      <c r="I2823" s="214"/>
      <c r="J2823" s="214"/>
      <c r="K2823" s="214"/>
      <c r="L2823" s="214"/>
      <c r="M2823" s="214"/>
      <c r="N2823" s="214"/>
      <c r="O2823" s="214"/>
      <c r="P2823" s="123">
        <f t="shared" si="176"/>
        <v>0</v>
      </c>
      <c r="Q2823" s="208" t="str">
        <f t="shared" si="177"/>
        <v>Debil</v>
      </c>
      <c r="R2823" s="214" t="s">
        <v>516</v>
      </c>
      <c r="S2823" s="224" t="str">
        <f t="shared" si="178"/>
        <v>DebilFuerte</v>
      </c>
      <c r="T2823" s="224">
        <f>IFERROR(VLOOKUP(S2823,'Tablas de calculos'!$AU$16:$AV$24,2,FALSE),"")</f>
        <v>7</v>
      </c>
      <c r="U2823" s="208" t="str">
        <f>IFERROR(VLOOKUP(T2823,'Tablas de calculos'!$AV$16:$AY$24,4),"")</f>
        <v>Débil</v>
      </c>
      <c r="V2823" s="214"/>
      <c r="W2823" s="214"/>
      <c r="X2823" s="123" t="str">
        <f t="shared" si="179"/>
        <v>Débil</v>
      </c>
      <c r="Y2823" s="208" t="str">
        <f>IFERROR(VLOOKUP(X2823,'Tablas de calculos'!$AZ$4:$BE$11,5,FALSE),"")</f>
        <v/>
      </c>
      <c r="Z2823" s="208" t="str">
        <f>IFERROR(VLOOKUP(X2823,'Tablas de calculos'!$AZ$4:$BE$11,6,FALSE),"")</f>
        <v/>
      </c>
    </row>
    <row r="2824" spans="1:26" ht="30" x14ac:dyDescent="0.25">
      <c r="A2824" s="232" t="s">
        <v>947</v>
      </c>
      <c r="B2824" s="137">
        <v>39</v>
      </c>
      <c r="C2824" s="429" t="str">
        <f>+VLOOKUP(Tabla9[[#This Row],[Cod. Riesgo]],Tabla_Riesgos[[Número]:[Tipo de Riesgo]],6,FALSE)</f>
        <v>Estratégico</v>
      </c>
      <c r="D2824" s="290" t="s">
        <v>43</v>
      </c>
      <c r="E2824" s="291" t="s">
        <v>44</v>
      </c>
      <c r="F2824" s="292"/>
      <c r="G2824" s="293" t="s">
        <v>217</v>
      </c>
      <c r="H2824" s="472"/>
      <c r="I2824" s="214"/>
      <c r="J2824" s="214"/>
      <c r="K2824" s="214"/>
      <c r="L2824" s="214"/>
      <c r="M2824" s="214"/>
      <c r="N2824" s="214"/>
      <c r="O2824" s="214"/>
      <c r="P2824" s="123">
        <f t="shared" si="176"/>
        <v>0</v>
      </c>
      <c r="Q2824" s="208" t="str">
        <f t="shared" si="177"/>
        <v>Debil</v>
      </c>
      <c r="R2824" s="214" t="s">
        <v>516</v>
      </c>
      <c r="S2824" s="224" t="str">
        <f t="shared" si="178"/>
        <v>DebilFuerte</v>
      </c>
      <c r="T2824" s="224">
        <f>IFERROR(VLOOKUP(S2824,'Tablas de calculos'!$AU$16:$AV$24,2,FALSE),"")</f>
        <v>7</v>
      </c>
      <c r="U2824" s="208" t="str">
        <f>IFERROR(VLOOKUP(T2824,'Tablas de calculos'!$AV$16:$AY$24,4),"")</f>
        <v>Débil</v>
      </c>
      <c r="V2824" s="214"/>
      <c r="W2824" s="214"/>
      <c r="X2824" s="123" t="str">
        <f t="shared" si="179"/>
        <v>Débil</v>
      </c>
      <c r="Y2824" s="208" t="str">
        <f>IFERROR(VLOOKUP(X2824,'Tablas de calculos'!$AZ$4:$BE$11,5,FALSE),"")</f>
        <v/>
      </c>
      <c r="Z2824" s="208" t="str">
        <f>IFERROR(VLOOKUP(X2824,'Tablas de calculos'!$AZ$4:$BE$11,6,FALSE),"")</f>
        <v/>
      </c>
    </row>
    <row r="2825" spans="1:26" ht="60" x14ac:dyDescent="0.25">
      <c r="A2825" s="232" t="s">
        <v>947</v>
      </c>
      <c r="B2825" s="137">
        <v>40</v>
      </c>
      <c r="C2825" s="429" t="str">
        <f>+VLOOKUP(Tabla9[[#This Row],[Cod. Riesgo]],Tabla_Riesgos[[Número]:[Tipo de Riesgo]],6,FALSE)</f>
        <v>Operativo</v>
      </c>
      <c r="D2825" s="290" t="s">
        <v>43</v>
      </c>
      <c r="E2825" s="291" t="s">
        <v>743</v>
      </c>
      <c r="F2825" s="292"/>
      <c r="G2825" s="293" t="s">
        <v>262</v>
      </c>
      <c r="H2825" s="472"/>
      <c r="I2825" s="214"/>
      <c r="J2825" s="214"/>
      <c r="K2825" s="214"/>
      <c r="L2825" s="214"/>
      <c r="M2825" s="214"/>
      <c r="N2825" s="214"/>
      <c r="O2825" s="214"/>
      <c r="P2825" s="123">
        <f t="shared" si="176"/>
        <v>0</v>
      </c>
      <c r="Q2825" s="208" t="str">
        <f t="shared" si="177"/>
        <v>Debil</v>
      </c>
      <c r="R2825" s="214" t="s">
        <v>516</v>
      </c>
      <c r="S2825" s="224" t="str">
        <f t="shared" si="178"/>
        <v>DebilFuerte</v>
      </c>
      <c r="T2825" s="224">
        <f>IFERROR(VLOOKUP(S2825,'Tablas de calculos'!$AU$16:$AV$24,2,FALSE),"")</f>
        <v>7</v>
      </c>
      <c r="U2825" s="208" t="str">
        <f>IFERROR(VLOOKUP(T2825,'Tablas de calculos'!$AV$16:$AY$24,4),"")</f>
        <v>Débil</v>
      </c>
      <c r="V2825" s="214"/>
      <c r="W2825" s="214"/>
      <c r="X2825" s="123" t="str">
        <f t="shared" si="179"/>
        <v>Débil</v>
      </c>
      <c r="Y2825" s="208" t="str">
        <f>IFERROR(VLOOKUP(X2825,'Tablas de calculos'!$AZ$4:$BE$11,5,FALSE),"")</f>
        <v/>
      </c>
      <c r="Z2825" s="208" t="str">
        <f>IFERROR(VLOOKUP(X2825,'Tablas de calculos'!$AZ$4:$BE$11,6,FALSE),"")</f>
        <v/>
      </c>
    </row>
    <row r="2826" spans="1:26" ht="45" x14ac:dyDescent="0.25">
      <c r="A2826" s="232" t="s">
        <v>947</v>
      </c>
      <c r="B2826" s="137">
        <v>40</v>
      </c>
      <c r="C2826" s="429" t="str">
        <f>+VLOOKUP(Tabla9[[#This Row],[Cod. Riesgo]],Tabla_Riesgos[[Número]:[Tipo de Riesgo]],6,FALSE)</f>
        <v>Operativo</v>
      </c>
      <c r="D2826" s="290" t="s">
        <v>43</v>
      </c>
      <c r="E2826" s="291" t="s">
        <v>743</v>
      </c>
      <c r="F2826" s="292"/>
      <c r="G2826" s="293" t="s">
        <v>251</v>
      </c>
      <c r="H2826" s="472"/>
      <c r="I2826" s="214"/>
      <c r="J2826" s="214"/>
      <c r="K2826" s="214"/>
      <c r="L2826" s="214"/>
      <c r="M2826" s="214"/>
      <c r="N2826" s="214"/>
      <c r="O2826" s="214"/>
      <c r="P2826" s="123">
        <f t="shared" si="176"/>
        <v>0</v>
      </c>
      <c r="Q2826" s="208" t="str">
        <f t="shared" si="177"/>
        <v>Debil</v>
      </c>
      <c r="R2826" s="214" t="s">
        <v>516</v>
      </c>
      <c r="S2826" s="224" t="str">
        <f t="shared" si="178"/>
        <v>DebilFuerte</v>
      </c>
      <c r="T2826" s="224">
        <f>IFERROR(VLOOKUP(S2826,'Tablas de calculos'!$AU$16:$AV$24,2,FALSE),"")</f>
        <v>7</v>
      </c>
      <c r="U2826" s="208" t="str">
        <f>IFERROR(VLOOKUP(T2826,'Tablas de calculos'!$AV$16:$AY$24,4),"")</f>
        <v>Débil</v>
      </c>
      <c r="V2826" s="214"/>
      <c r="W2826" s="214"/>
      <c r="X2826" s="123" t="str">
        <f t="shared" si="179"/>
        <v>Débil</v>
      </c>
      <c r="Y2826" s="208" t="str">
        <f>IFERROR(VLOOKUP(X2826,'Tablas de calculos'!$AZ$4:$BE$11,5,FALSE),"")</f>
        <v/>
      </c>
      <c r="Z2826" s="208" t="str">
        <f>IFERROR(VLOOKUP(X2826,'Tablas de calculos'!$AZ$4:$BE$11,6,FALSE),"")</f>
        <v/>
      </c>
    </row>
    <row r="2827" spans="1:26" ht="45" x14ac:dyDescent="0.25">
      <c r="A2827" s="232" t="s">
        <v>947</v>
      </c>
      <c r="B2827" s="137">
        <v>41</v>
      </c>
      <c r="C2827" s="429" t="str">
        <f>+VLOOKUP(Tabla9[[#This Row],[Cod. Riesgo]],Tabla_Riesgos[[Número]:[Tipo de Riesgo]],6,FALSE)</f>
        <v>Estratégico</v>
      </c>
      <c r="D2827" s="290" t="s">
        <v>43</v>
      </c>
      <c r="E2827" s="291" t="s">
        <v>665</v>
      </c>
      <c r="F2827" s="292"/>
      <c r="G2827" s="293" t="s">
        <v>263</v>
      </c>
      <c r="H2827" s="472"/>
      <c r="I2827" s="214"/>
      <c r="J2827" s="214"/>
      <c r="K2827" s="214"/>
      <c r="L2827" s="214"/>
      <c r="M2827" s="214"/>
      <c r="N2827" s="214"/>
      <c r="O2827" s="214"/>
      <c r="P2827" s="123">
        <f t="shared" si="176"/>
        <v>0</v>
      </c>
      <c r="Q2827" s="208" t="str">
        <f t="shared" si="177"/>
        <v>Debil</v>
      </c>
      <c r="R2827" s="214" t="s">
        <v>516</v>
      </c>
      <c r="S2827" s="224" t="str">
        <f t="shared" si="178"/>
        <v>DebilFuerte</v>
      </c>
      <c r="T2827" s="224">
        <f>IFERROR(VLOOKUP(S2827,'Tablas de calculos'!$AU$16:$AV$24,2,FALSE),"")</f>
        <v>7</v>
      </c>
      <c r="U2827" s="208" t="str">
        <f>IFERROR(VLOOKUP(T2827,'Tablas de calculos'!$AV$16:$AY$24,4),"")</f>
        <v>Débil</v>
      </c>
      <c r="V2827" s="214"/>
      <c r="W2827" s="214"/>
      <c r="X2827" s="123" t="str">
        <f t="shared" si="179"/>
        <v>Débil</v>
      </c>
      <c r="Y2827" s="208" t="str">
        <f>IFERROR(VLOOKUP(X2827,'Tablas de calculos'!$AZ$4:$BE$11,5,FALSE),"")</f>
        <v/>
      </c>
      <c r="Z2827" s="208" t="str">
        <f>IFERROR(VLOOKUP(X2827,'Tablas de calculos'!$AZ$4:$BE$11,6,FALSE),"")</f>
        <v/>
      </c>
    </row>
    <row r="2828" spans="1:26" ht="60" x14ac:dyDescent="0.25">
      <c r="A2828" s="232" t="s">
        <v>947</v>
      </c>
      <c r="B2828" s="137">
        <v>42</v>
      </c>
      <c r="C2828" s="429" t="str">
        <f>+VLOOKUP(Tabla9[[#This Row],[Cod. Riesgo]],Tabla_Riesgos[[Número]:[Tipo de Riesgo]],6,FALSE)</f>
        <v>Operativo</v>
      </c>
      <c r="D2828" s="290" t="s">
        <v>43</v>
      </c>
      <c r="E2828" s="291" t="s">
        <v>666</v>
      </c>
      <c r="F2828" s="292"/>
      <c r="G2828" s="293" t="s">
        <v>264</v>
      </c>
      <c r="H2828" s="472"/>
      <c r="I2828" s="214"/>
      <c r="J2828" s="214"/>
      <c r="K2828" s="214"/>
      <c r="L2828" s="214"/>
      <c r="M2828" s="214"/>
      <c r="N2828" s="214"/>
      <c r="O2828" s="214"/>
      <c r="P2828" s="123">
        <f t="shared" si="176"/>
        <v>0</v>
      </c>
      <c r="Q2828" s="208" t="str">
        <f t="shared" si="177"/>
        <v>Debil</v>
      </c>
      <c r="R2828" s="214" t="s">
        <v>516</v>
      </c>
      <c r="S2828" s="224" t="str">
        <f t="shared" si="178"/>
        <v>DebilFuerte</v>
      </c>
      <c r="T2828" s="224">
        <f>IFERROR(VLOOKUP(S2828,'Tablas de calculos'!$AU$16:$AV$24,2,FALSE),"")</f>
        <v>7</v>
      </c>
      <c r="U2828" s="208" t="str">
        <f>IFERROR(VLOOKUP(T2828,'Tablas de calculos'!$AV$16:$AY$24,4),"")</f>
        <v>Débil</v>
      </c>
      <c r="V2828" s="214"/>
      <c r="W2828" s="214"/>
      <c r="X2828" s="123" t="str">
        <f t="shared" si="179"/>
        <v>Débil</v>
      </c>
      <c r="Y2828" s="208" t="str">
        <f>IFERROR(VLOOKUP(X2828,'Tablas de calculos'!$AZ$4:$BE$11,5,FALSE),"")</f>
        <v/>
      </c>
      <c r="Z2828" s="208" t="str">
        <f>IFERROR(VLOOKUP(X2828,'Tablas de calculos'!$AZ$4:$BE$11,6,FALSE),"")</f>
        <v/>
      </c>
    </row>
    <row r="2829" spans="1:26" ht="45" x14ac:dyDescent="0.25">
      <c r="A2829" s="232" t="s">
        <v>947</v>
      </c>
      <c r="B2829" s="137">
        <v>42</v>
      </c>
      <c r="C2829" s="429" t="str">
        <f>+VLOOKUP(Tabla9[[#This Row],[Cod. Riesgo]],Tabla_Riesgos[[Número]:[Tipo de Riesgo]],6,FALSE)</f>
        <v>Operativo</v>
      </c>
      <c r="D2829" s="290" t="s">
        <v>43</v>
      </c>
      <c r="E2829" s="291" t="s">
        <v>666</v>
      </c>
      <c r="F2829" s="292"/>
      <c r="G2829" s="293" t="s">
        <v>265</v>
      </c>
      <c r="H2829" s="472"/>
      <c r="I2829" s="214"/>
      <c r="J2829" s="214"/>
      <c r="K2829" s="214"/>
      <c r="L2829" s="214"/>
      <c r="M2829" s="214"/>
      <c r="N2829" s="214"/>
      <c r="O2829" s="214"/>
      <c r="P2829" s="123">
        <f t="shared" ref="P2829:P2892" si="180">IFERROR(IF(I2829="Asignado",15,0)+IF(J2829="Adecuado",15,0)+IF(K2829="Oportuna",15,0)+IF(L2829="Prevenir",15,0)+IF(L2829="Detectar",10,0)+IF(M2829="Confiable",15,0)+IF(N2829="Se investigan y resuelven oportunamente",15,0)+IF(O2829="Completa",10,0)+IF(O2829="Incompleta",5,0),"")</f>
        <v>0</v>
      </c>
      <c r="Q2829" s="208" t="str">
        <f t="shared" ref="Q2829:Q2892" si="181">IF(P2829&lt;86,"Debil",IF(P2829&lt;96,"Moderado","Fuerte"))</f>
        <v>Debil</v>
      </c>
      <c r="R2829" s="214" t="s">
        <v>516</v>
      </c>
      <c r="S2829" s="224" t="str">
        <f t="shared" ref="S2829:S2892" si="182">_xlfn.CONCAT(Q2829,R2829)</f>
        <v>DebilFuerte</v>
      </c>
      <c r="T2829" s="224">
        <f>IFERROR(VLOOKUP(S2829,'Tablas de calculos'!$AU$16:$AV$24,2,FALSE),"")</f>
        <v>7</v>
      </c>
      <c r="U2829" s="208" t="str">
        <f>IFERROR(VLOOKUP(T2829,'Tablas de calculos'!$AV$16:$AY$24,4),"")</f>
        <v>Débil</v>
      </c>
      <c r="V2829" s="214"/>
      <c r="W2829" s="214"/>
      <c r="X2829" s="123" t="str">
        <f t="shared" ref="X2829:X2892" si="183">CONCATENATE(U2829,V2829,W2829)</f>
        <v>Débil</v>
      </c>
      <c r="Y2829" s="208" t="str">
        <f>IFERROR(VLOOKUP(X2829,'Tablas de calculos'!$AZ$4:$BE$11,5,FALSE),"")</f>
        <v/>
      </c>
      <c r="Z2829" s="208" t="str">
        <f>IFERROR(VLOOKUP(X2829,'Tablas de calculos'!$AZ$4:$BE$11,6,FALSE),"")</f>
        <v/>
      </c>
    </row>
    <row r="2830" spans="1:26" ht="60" x14ac:dyDescent="0.25">
      <c r="A2830" s="232" t="s">
        <v>947</v>
      </c>
      <c r="B2830" s="137">
        <v>43</v>
      </c>
      <c r="C2830" s="429" t="str">
        <f>+VLOOKUP(Tabla9[[#This Row],[Cod. Riesgo]],Tabla_Riesgos[[Número]:[Tipo de Riesgo]],6,FALSE)</f>
        <v>Operativo</v>
      </c>
      <c r="D2830" s="290" t="s">
        <v>45</v>
      </c>
      <c r="E2830" s="291" t="s">
        <v>667</v>
      </c>
      <c r="F2830" s="292"/>
      <c r="G2830" s="293" t="s">
        <v>266</v>
      </c>
      <c r="H2830" s="472"/>
      <c r="I2830" s="214"/>
      <c r="J2830" s="214"/>
      <c r="K2830" s="214"/>
      <c r="L2830" s="214"/>
      <c r="M2830" s="214"/>
      <c r="N2830" s="214"/>
      <c r="O2830" s="214"/>
      <c r="P2830" s="123">
        <f t="shared" si="180"/>
        <v>0</v>
      </c>
      <c r="Q2830" s="208" t="str">
        <f t="shared" si="181"/>
        <v>Debil</v>
      </c>
      <c r="R2830" s="214" t="s">
        <v>516</v>
      </c>
      <c r="S2830" s="224" t="str">
        <f t="shared" si="182"/>
        <v>DebilFuerte</v>
      </c>
      <c r="T2830" s="224">
        <f>IFERROR(VLOOKUP(S2830,'Tablas de calculos'!$AU$16:$AV$24,2,FALSE),"")</f>
        <v>7</v>
      </c>
      <c r="U2830" s="208" t="str">
        <f>IFERROR(VLOOKUP(T2830,'Tablas de calculos'!$AV$16:$AY$24,4),"")</f>
        <v>Débil</v>
      </c>
      <c r="V2830" s="214"/>
      <c r="W2830" s="214"/>
      <c r="X2830" s="123" t="str">
        <f t="shared" si="183"/>
        <v>Débil</v>
      </c>
      <c r="Y2830" s="208" t="str">
        <f>IFERROR(VLOOKUP(X2830,'Tablas de calculos'!$AZ$4:$BE$11,5,FALSE),"")</f>
        <v/>
      </c>
      <c r="Z2830" s="208" t="str">
        <f>IFERROR(VLOOKUP(X2830,'Tablas de calculos'!$AZ$4:$BE$11,6,FALSE),"")</f>
        <v/>
      </c>
    </row>
    <row r="2831" spans="1:26" ht="45" x14ac:dyDescent="0.25">
      <c r="A2831" s="232" t="s">
        <v>947</v>
      </c>
      <c r="B2831" s="137">
        <v>43</v>
      </c>
      <c r="C2831" s="429" t="str">
        <f>+VLOOKUP(Tabla9[[#This Row],[Cod. Riesgo]],Tabla_Riesgos[[Número]:[Tipo de Riesgo]],6,FALSE)</f>
        <v>Operativo</v>
      </c>
      <c r="D2831" s="290" t="s">
        <v>45</v>
      </c>
      <c r="E2831" s="291" t="s">
        <v>667</v>
      </c>
      <c r="F2831" s="292"/>
      <c r="G2831" s="293" t="s">
        <v>267</v>
      </c>
      <c r="H2831" s="472"/>
      <c r="I2831" s="214"/>
      <c r="J2831" s="214"/>
      <c r="K2831" s="214"/>
      <c r="L2831" s="214"/>
      <c r="M2831" s="214"/>
      <c r="N2831" s="214"/>
      <c r="O2831" s="214"/>
      <c r="P2831" s="123">
        <f t="shared" si="180"/>
        <v>0</v>
      </c>
      <c r="Q2831" s="208" t="str">
        <f t="shared" si="181"/>
        <v>Debil</v>
      </c>
      <c r="R2831" s="214" t="s">
        <v>516</v>
      </c>
      <c r="S2831" s="224" t="str">
        <f t="shared" si="182"/>
        <v>DebilFuerte</v>
      </c>
      <c r="T2831" s="224">
        <f>IFERROR(VLOOKUP(S2831,'Tablas de calculos'!$AU$16:$AV$24,2,FALSE),"")</f>
        <v>7</v>
      </c>
      <c r="U2831" s="208" t="str">
        <f>IFERROR(VLOOKUP(T2831,'Tablas de calculos'!$AV$16:$AY$24,4),"")</f>
        <v>Débil</v>
      </c>
      <c r="V2831" s="214"/>
      <c r="W2831" s="214"/>
      <c r="X2831" s="123" t="str">
        <f t="shared" si="183"/>
        <v>Débil</v>
      </c>
      <c r="Y2831" s="208" t="str">
        <f>IFERROR(VLOOKUP(X2831,'Tablas de calculos'!$AZ$4:$BE$11,5,FALSE),"")</f>
        <v/>
      </c>
      <c r="Z2831" s="208" t="str">
        <f>IFERROR(VLOOKUP(X2831,'Tablas de calculos'!$AZ$4:$BE$11,6,FALSE),"")</f>
        <v/>
      </c>
    </row>
    <row r="2832" spans="1:26" ht="45" x14ac:dyDescent="0.25">
      <c r="A2832" s="232" t="s">
        <v>947</v>
      </c>
      <c r="B2832" s="137">
        <v>43</v>
      </c>
      <c r="C2832" s="429" t="str">
        <f>+VLOOKUP(Tabla9[[#This Row],[Cod. Riesgo]],Tabla_Riesgos[[Número]:[Tipo de Riesgo]],6,FALSE)</f>
        <v>Operativo</v>
      </c>
      <c r="D2832" s="290" t="s">
        <v>45</v>
      </c>
      <c r="E2832" s="291" t="s">
        <v>667</v>
      </c>
      <c r="F2832" s="292"/>
      <c r="G2832" s="293" t="s">
        <v>268</v>
      </c>
      <c r="H2832" s="472"/>
      <c r="I2832" s="214"/>
      <c r="J2832" s="214"/>
      <c r="K2832" s="214"/>
      <c r="L2832" s="214"/>
      <c r="M2832" s="214"/>
      <c r="N2832" s="214"/>
      <c r="O2832" s="214"/>
      <c r="P2832" s="123">
        <f t="shared" si="180"/>
        <v>0</v>
      </c>
      <c r="Q2832" s="208" t="str">
        <f t="shared" si="181"/>
        <v>Debil</v>
      </c>
      <c r="R2832" s="214" t="s">
        <v>516</v>
      </c>
      <c r="S2832" s="224" t="str">
        <f t="shared" si="182"/>
        <v>DebilFuerte</v>
      </c>
      <c r="T2832" s="224">
        <f>IFERROR(VLOOKUP(S2832,'Tablas de calculos'!$AU$16:$AV$24,2,FALSE),"")</f>
        <v>7</v>
      </c>
      <c r="U2832" s="208" t="str">
        <f>IFERROR(VLOOKUP(T2832,'Tablas de calculos'!$AV$16:$AY$24,4),"")</f>
        <v>Débil</v>
      </c>
      <c r="V2832" s="214"/>
      <c r="W2832" s="214"/>
      <c r="X2832" s="123" t="str">
        <f t="shared" si="183"/>
        <v>Débil</v>
      </c>
      <c r="Y2832" s="208" t="str">
        <f>IFERROR(VLOOKUP(X2832,'Tablas de calculos'!$AZ$4:$BE$11,5,FALSE),"")</f>
        <v/>
      </c>
      <c r="Z2832" s="208" t="str">
        <f>IFERROR(VLOOKUP(X2832,'Tablas de calculos'!$AZ$4:$BE$11,6,FALSE),"")</f>
        <v/>
      </c>
    </row>
    <row r="2833" spans="1:26" ht="45" x14ac:dyDescent="0.25">
      <c r="A2833" s="232" t="s">
        <v>947</v>
      </c>
      <c r="B2833" s="137">
        <v>43</v>
      </c>
      <c r="C2833" s="429" t="str">
        <f>+VLOOKUP(Tabla9[[#This Row],[Cod. Riesgo]],Tabla_Riesgos[[Número]:[Tipo de Riesgo]],6,FALSE)</f>
        <v>Operativo</v>
      </c>
      <c r="D2833" s="290" t="s">
        <v>45</v>
      </c>
      <c r="E2833" s="291" t="s">
        <v>667</v>
      </c>
      <c r="F2833" s="292"/>
      <c r="G2833" s="293" t="s">
        <v>269</v>
      </c>
      <c r="H2833" s="472"/>
      <c r="I2833" s="214"/>
      <c r="J2833" s="214"/>
      <c r="K2833" s="214"/>
      <c r="L2833" s="214"/>
      <c r="M2833" s="214"/>
      <c r="N2833" s="214"/>
      <c r="O2833" s="214"/>
      <c r="P2833" s="123">
        <f t="shared" si="180"/>
        <v>0</v>
      </c>
      <c r="Q2833" s="208" t="str">
        <f t="shared" si="181"/>
        <v>Debil</v>
      </c>
      <c r="R2833" s="214" t="s">
        <v>516</v>
      </c>
      <c r="S2833" s="224" t="str">
        <f t="shared" si="182"/>
        <v>DebilFuerte</v>
      </c>
      <c r="T2833" s="224">
        <f>IFERROR(VLOOKUP(S2833,'Tablas de calculos'!$AU$16:$AV$24,2,FALSE),"")</f>
        <v>7</v>
      </c>
      <c r="U2833" s="208" t="str">
        <f>IFERROR(VLOOKUP(T2833,'Tablas de calculos'!$AV$16:$AY$24,4),"")</f>
        <v>Débil</v>
      </c>
      <c r="V2833" s="214"/>
      <c r="W2833" s="214"/>
      <c r="X2833" s="123" t="str">
        <f t="shared" si="183"/>
        <v>Débil</v>
      </c>
      <c r="Y2833" s="208" t="str">
        <f>IFERROR(VLOOKUP(X2833,'Tablas de calculos'!$AZ$4:$BE$11,5,FALSE),"")</f>
        <v/>
      </c>
      <c r="Z2833" s="208" t="str">
        <f>IFERROR(VLOOKUP(X2833,'Tablas de calculos'!$AZ$4:$BE$11,6,FALSE),"")</f>
        <v/>
      </c>
    </row>
    <row r="2834" spans="1:26" ht="90" x14ac:dyDescent="0.25">
      <c r="A2834" s="232" t="s">
        <v>947</v>
      </c>
      <c r="B2834" s="137">
        <v>43</v>
      </c>
      <c r="C2834" s="429" t="str">
        <f>+VLOOKUP(Tabla9[[#This Row],[Cod. Riesgo]],Tabla_Riesgos[[Número]:[Tipo de Riesgo]],6,FALSE)</f>
        <v>Operativo</v>
      </c>
      <c r="D2834" s="290" t="s">
        <v>45</v>
      </c>
      <c r="E2834" s="291" t="s">
        <v>667</v>
      </c>
      <c r="F2834" s="292"/>
      <c r="G2834" s="293" t="s">
        <v>270</v>
      </c>
      <c r="H2834" s="472"/>
      <c r="I2834" s="214"/>
      <c r="J2834" s="214"/>
      <c r="K2834" s="214"/>
      <c r="L2834" s="214"/>
      <c r="M2834" s="214"/>
      <c r="N2834" s="214"/>
      <c r="O2834" s="214"/>
      <c r="P2834" s="123">
        <f t="shared" si="180"/>
        <v>0</v>
      </c>
      <c r="Q2834" s="208" t="str">
        <f t="shared" si="181"/>
        <v>Debil</v>
      </c>
      <c r="R2834" s="214" t="s">
        <v>516</v>
      </c>
      <c r="S2834" s="224" t="str">
        <f t="shared" si="182"/>
        <v>DebilFuerte</v>
      </c>
      <c r="T2834" s="224">
        <f>IFERROR(VLOOKUP(S2834,'Tablas de calculos'!$AU$16:$AV$24,2,FALSE),"")</f>
        <v>7</v>
      </c>
      <c r="U2834" s="208" t="str">
        <f>IFERROR(VLOOKUP(T2834,'Tablas de calculos'!$AV$16:$AY$24,4),"")</f>
        <v>Débil</v>
      </c>
      <c r="V2834" s="214"/>
      <c r="W2834" s="214"/>
      <c r="X2834" s="123" t="str">
        <f t="shared" si="183"/>
        <v>Débil</v>
      </c>
      <c r="Y2834" s="208" t="str">
        <f>IFERROR(VLOOKUP(X2834,'Tablas de calculos'!$AZ$4:$BE$11,5,FALSE),"")</f>
        <v/>
      </c>
      <c r="Z2834" s="208" t="str">
        <f>IFERROR(VLOOKUP(X2834,'Tablas de calculos'!$AZ$4:$BE$11,6,FALSE),"")</f>
        <v/>
      </c>
    </row>
    <row r="2835" spans="1:26" ht="45" x14ac:dyDescent="0.25">
      <c r="A2835" s="232" t="s">
        <v>947</v>
      </c>
      <c r="B2835" s="137">
        <v>43</v>
      </c>
      <c r="C2835" s="429" t="str">
        <f>+VLOOKUP(Tabla9[[#This Row],[Cod. Riesgo]],Tabla_Riesgos[[Número]:[Tipo de Riesgo]],6,FALSE)</f>
        <v>Operativo</v>
      </c>
      <c r="D2835" s="290" t="s">
        <v>45</v>
      </c>
      <c r="E2835" s="291" t="s">
        <v>667</v>
      </c>
      <c r="F2835" s="292"/>
      <c r="G2835" s="293" t="s">
        <v>271</v>
      </c>
      <c r="H2835" s="472"/>
      <c r="I2835" s="214"/>
      <c r="J2835" s="214"/>
      <c r="K2835" s="214"/>
      <c r="L2835" s="214"/>
      <c r="M2835" s="214"/>
      <c r="N2835" s="214"/>
      <c r="O2835" s="214"/>
      <c r="P2835" s="123">
        <f t="shared" si="180"/>
        <v>0</v>
      </c>
      <c r="Q2835" s="208" t="str">
        <f t="shared" si="181"/>
        <v>Debil</v>
      </c>
      <c r="R2835" s="214" t="s">
        <v>516</v>
      </c>
      <c r="S2835" s="224" t="str">
        <f t="shared" si="182"/>
        <v>DebilFuerte</v>
      </c>
      <c r="T2835" s="224">
        <f>IFERROR(VLOOKUP(S2835,'Tablas de calculos'!$AU$16:$AV$24,2,FALSE),"")</f>
        <v>7</v>
      </c>
      <c r="U2835" s="208" t="str">
        <f>IFERROR(VLOOKUP(T2835,'Tablas de calculos'!$AV$16:$AY$24,4),"")</f>
        <v>Débil</v>
      </c>
      <c r="V2835" s="214"/>
      <c r="W2835" s="214"/>
      <c r="X2835" s="123" t="str">
        <f t="shared" si="183"/>
        <v>Débil</v>
      </c>
      <c r="Y2835" s="208" t="str">
        <f>IFERROR(VLOOKUP(X2835,'Tablas de calculos'!$AZ$4:$BE$11,5,FALSE),"")</f>
        <v/>
      </c>
      <c r="Z2835" s="208" t="str">
        <f>IFERROR(VLOOKUP(X2835,'Tablas de calculos'!$AZ$4:$BE$11,6,FALSE),"")</f>
        <v/>
      </c>
    </row>
    <row r="2836" spans="1:26" ht="60" x14ac:dyDescent="0.25">
      <c r="A2836" s="232" t="s">
        <v>947</v>
      </c>
      <c r="B2836" s="137">
        <v>44</v>
      </c>
      <c r="C2836" s="429" t="str">
        <f>+VLOOKUP(Tabla9[[#This Row],[Cod. Riesgo]],Tabla_Riesgos[[Número]:[Tipo de Riesgo]],6,FALSE)</f>
        <v>Operativo</v>
      </c>
      <c r="D2836" s="290" t="s">
        <v>45</v>
      </c>
      <c r="E2836" s="291" t="s">
        <v>668</v>
      </c>
      <c r="F2836" s="292"/>
      <c r="G2836" s="293" t="s">
        <v>272</v>
      </c>
      <c r="H2836" s="472"/>
      <c r="I2836" s="214"/>
      <c r="J2836" s="214"/>
      <c r="K2836" s="214"/>
      <c r="L2836" s="214"/>
      <c r="M2836" s="214"/>
      <c r="N2836" s="214"/>
      <c r="O2836" s="214"/>
      <c r="P2836" s="123">
        <f t="shared" si="180"/>
        <v>0</v>
      </c>
      <c r="Q2836" s="208" t="str">
        <f t="shared" si="181"/>
        <v>Debil</v>
      </c>
      <c r="R2836" s="214" t="s">
        <v>516</v>
      </c>
      <c r="S2836" s="224" t="str">
        <f t="shared" si="182"/>
        <v>DebilFuerte</v>
      </c>
      <c r="T2836" s="224">
        <f>IFERROR(VLOOKUP(S2836,'Tablas de calculos'!$AU$16:$AV$24,2,FALSE),"")</f>
        <v>7</v>
      </c>
      <c r="U2836" s="208" t="str">
        <f>IFERROR(VLOOKUP(T2836,'Tablas de calculos'!$AV$16:$AY$24,4),"")</f>
        <v>Débil</v>
      </c>
      <c r="V2836" s="214"/>
      <c r="W2836" s="214"/>
      <c r="X2836" s="123" t="str">
        <f t="shared" si="183"/>
        <v>Débil</v>
      </c>
      <c r="Y2836" s="208" t="str">
        <f>IFERROR(VLOOKUP(X2836,'Tablas de calculos'!$AZ$4:$BE$11,5,FALSE),"")</f>
        <v/>
      </c>
      <c r="Z2836" s="208" t="str">
        <f>IFERROR(VLOOKUP(X2836,'Tablas de calculos'!$AZ$4:$BE$11,6,FALSE),"")</f>
        <v/>
      </c>
    </row>
    <row r="2837" spans="1:26" ht="45" x14ac:dyDescent="0.25">
      <c r="A2837" s="232" t="s">
        <v>947</v>
      </c>
      <c r="B2837" s="137">
        <v>44</v>
      </c>
      <c r="C2837" s="429" t="str">
        <f>+VLOOKUP(Tabla9[[#This Row],[Cod. Riesgo]],Tabla_Riesgos[[Número]:[Tipo de Riesgo]],6,FALSE)</f>
        <v>Operativo</v>
      </c>
      <c r="D2837" s="290" t="s">
        <v>45</v>
      </c>
      <c r="E2837" s="291" t="s">
        <v>668</v>
      </c>
      <c r="F2837" s="292"/>
      <c r="G2837" s="293" t="s">
        <v>273</v>
      </c>
      <c r="H2837" s="472"/>
      <c r="I2837" s="214"/>
      <c r="J2837" s="214"/>
      <c r="K2837" s="214"/>
      <c r="L2837" s="214"/>
      <c r="M2837" s="214"/>
      <c r="N2837" s="214"/>
      <c r="O2837" s="214"/>
      <c r="P2837" s="123">
        <f t="shared" si="180"/>
        <v>0</v>
      </c>
      <c r="Q2837" s="208" t="str">
        <f t="shared" si="181"/>
        <v>Debil</v>
      </c>
      <c r="R2837" s="214" t="s">
        <v>516</v>
      </c>
      <c r="S2837" s="224" t="str">
        <f t="shared" si="182"/>
        <v>DebilFuerte</v>
      </c>
      <c r="T2837" s="224">
        <f>IFERROR(VLOOKUP(S2837,'Tablas de calculos'!$AU$16:$AV$24,2,FALSE),"")</f>
        <v>7</v>
      </c>
      <c r="U2837" s="208" t="str">
        <f>IFERROR(VLOOKUP(T2837,'Tablas de calculos'!$AV$16:$AY$24,4),"")</f>
        <v>Débil</v>
      </c>
      <c r="V2837" s="214"/>
      <c r="W2837" s="214"/>
      <c r="X2837" s="123" t="str">
        <f t="shared" si="183"/>
        <v>Débil</v>
      </c>
      <c r="Y2837" s="208" t="str">
        <f>IFERROR(VLOOKUP(X2837,'Tablas de calculos'!$AZ$4:$BE$11,5,FALSE),"")</f>
        <v/>
      </c>
      <c r="Z2837" s="208" t="str">
        <f>IFERROR(VLOOKUP(X2837,'Tablas de calculos'!$AZ$4:$BE$11,6,FALSE),"")</f>
        <v/>
      </c>
    </row>
    <row r="2838" spans="1:26" ht="90" x14ac:dyDescent="0.25">
      <c r="A2838" s="232" t="s">
        <v>947</v>
      </c>
      <c r="B2838" s="137">
        <v>44</v>
      </c>
      <c r="C2838" s="429" t="str">
        <f>+VLOOKUP(Tabla9[[#This Row],[Cod. Riesgo]],Tabla_Riesgos[[Número]:[Tipo de Riesgo]],6,FALSE)</f>
        <v>Operativo</v>
      </c>
      <c r="D2838" s="290" t="s">
        <v>45</v>
      </c>
      <c r="E2838" s="291" t="s">
        <v>668</v>
      </c>
      <c r="F2838" s="292"/>
      <c r="G2838" s="293" t="s">
        <v>274</v>
      </c>
      <c r="H2838" s="472"/>
      <c r="I2838" s="214"/>
      <c r="J2838" s="214"/>
      <c r="K2838" s="214"/>
      <c r="L2838" s="214"/>
      <c r="M2838" s="214"/>
      <c r="N2838" s="214"/>
      <c r="O2838" s="214"/>
      <c r="P2838" s="123">
        <f t="shared" si="180"/>
        <v>0</v>
      </c>
      <c r="Q2838" s="208" t="str">
        <f t="shared" si="181"/>
        <v>Debil</v>
      </c>
      <c r="R2838" s="214" t="s">
        <v>516</v>
      </c>
      <c r="S2838" s="224" t="str">
        <f t="shared" si="182"/>
        <v>DebilFuerte</v>
      </c>
      <c r="T2838" s="224">
        <f>IFERROR(VLOOKUP(S2838,'Tablas de calculos'!$AU$16:$AV$24,2,FALSE),"")</f>
        <v>7</v>
      </c>
      <c r="U2838" s="208" t="str">
        <f>IFERROR(VLOOKUP(T2838,'Tablas de calculos'!$AV$16:$AY$24,4),"")</f>
        <v>Débil</v>
      </c>
      <c r="V2838" s="214"/>
      <c r="W2838" s="214"/>
      <c r="X2838" s="123" t="str">
        <f t="shared" si="183"/>
        <v>Débil</v>
      </c>
      <c r="Y2838" s="208" t="str">
        <f>IFERROR(VLOOKUP(X2838,'Tablas de calculos'!$AZ$4:$BE$11,5,FALSE),"")</f>
        <v/>
      </c>
      <c r="Z2838" s="208" t="str">
        <f>IFERROR(VLOOKUP(X2838,'Tablas de calculos'!$AZ$4:$BE$11,6,FALSE),"")</f>
        <v/>
      </c>
    </row>
    <row r="2839" spans="1:26" ht="45" x14ac:dyDescent="0.25">
      <c r="A2839" s="232" t="s">
        <v>947</v>
      </c>
      <c r="B2839" s="137">
        <v>45</v>
      </c>
      <c r="C2839" s="429" t="str">
        <f>+VLOOKUP(Tabla9[[#This Row],[Cod. Riesgo]],Tabla_Riesgos[[Número]:[Tipo de Riesgo]],6,FALSE)</f>
        <v>Operativo</v>
      </c>
      <c r="D2839" s="290" t="s">
        <v>45</v>
      </c>
      <c r="E2839" s="291" t="s">
        <v>46</v>
      </c>
      <c r="F2839" s="292"/>
      <c r="G2839" s="293" t="s">
        <v>275</v>
      </c>
      <c r="H2839" s="472"/>
      <c r="I2839" s="214"/>
      <c r="J2839" s="214"/>
      <c r="K2839" s="214"/>
      <c r="L2839" s="214"/>
      <c r="M2839" s="214"/>
      <c r="N2839" s="214"/>
      <c r="O2839" s="214"/>
      <c r="P2839" s="123">
        <f t="shared" si="180"/>
        <v>0</v>
      </c>
      <c r="Q2839" s="208" t="str">
        <f t="shared" si="181"/>
        <v>Debil</v>
      </c>
      <c r="R2839" s="214" t="s">
        <v>516</v>
      </c>
      <c r="S2839" s="224" t="str">
        <f t="shared" si="182"/>
        <v>DebilFuerte</v>
      </c>
      <c r="T2839" s="224">
        <f>IFERROR(VLOOKUP(S2839,'Tablas de calculos'!$AU$16:$AV$24,2,FALSE),"")</f>
        <v>7</v>
      </c>
      <c r="U2839" s="208" t="str">
        <f>IFERROR(VLOOKUP(T2839,'Tablas de calculos'!$AV$16:$AY$24,4),"")</f>
        <v>Débil</v>
      </c>
      <c r="V2839" s="214"/>
      <c r="W2839" s="214"/>
      <c r="X2839" s="123" t="str">
        <f t="shared" si="183"/>
        <v>Débil</v>
      </c>
      <c r="Y2839" s="208" t="str">
        <f>IFERROR(VLOOKUP(X2839,'Tablas de calculos'!$AZ$4:$BE$11,5,FALSE),"")</f>
        <v/>
      </c>
      <c r="Z2839" s="208" t="str">
        <f>IFERROR(VLOOKUP(X2839,'Tablas de calculos'!$AZ$4:$BE$11,6,FALSE),"")</f>
        <v/>
      </c>
    </row>
    <row r="2840" spans="1:26" ht="45" x14ac:dyDescent="0.25">
      <c r="A2840" s="232" t="s">
        <v>947</v>
      </c>
      <c r="B2840" s="137">
        <v>45</v>
      </c>
      <c r="C2840" s="429" t="str">
        <f>+VLOOKUP(Tabla9[[#This Row],[Cod. Riesgo]],Tabla_Riesgos[[Número]:[Tipo de Riesgo]],6,FALSE)</f>
        <v>Operativo</v>
      </c>
      <c r="D2840" s="290" t="s">
        <v>45</v>
      </c>
      <c r="E2840" s="291" t="s">
        <v>46</v>
      </c>
      <c r="F2840" s="292"/>
      <c r="G2840" s="293" t="s">
        <v>276</v>
      </c>
      <c r="H2840" s="472"/>
      <c r="I2840" s="214"/>
      <c r="J2840" s="214"/>
      <c r="K2840" s="214"/>
      <c r="L2840" s="214"/>
      <c r="M2840" s="214"/>
      <c r="N2840" s="214"/>
      <c r="O2840" s="214"/>
      <c r="P2840" s="123">
        <f t="shared" si="180"/>
        <v>0</v>
      </c>
      <c r="Q2840" s="208" t="str">
        <f t="shared" si="181"/>
        <v>Debil</v>
      </c>
      <c r="R2840" s="214" t="s">
        <v>516</v>
      </c>
      <c r="S2840" s="224" t="str">
        <f t="shared" si="182"/>
        <v>DebilFuerte</v>
      </c>
      <c r="T2840" s="224">
        <f>IFERROR(VLOOKUP(S2840,'Tablas de calculos'!$AU$16:$AV$24,2,FALSE),"")</f>
        <v>7</v>
      </c>
      <c r="U2840" s="208" t="str">
        <f>IFERROR(VLOOKUP(T2840,'Tablas de calculos'!$AV$16:$AY$24,4),"")</f>
        <v>Débil</v>
      </c>
      <c r="V2840" s="214"/>
      <c r="W2840" s="214"/>
      <c r="X2840" s="123" t="str">
        <f t="shared" si="183"/>
        <v>Débil</v>
      </c>
      <c r="Y2840" s="208" t="str">
        <f>IFERROR(VLOOKUP(X2840,'Tablas de calculos'!$AZ$4:$BE$11,5,FALSE),"")</f>
        <v/>
      </c>
      <c r="Z2840" s="208" t="str">
        <f>IFERROR(VLOOKUP(X2840,'Tablas de calculos'!$AZ$4:$BE$11,6,FALSE),"")</f>
        <v/>
      </c>
    </row>
    <row r="2841" spans="1:26" ht="105" x14ac:dyDescent="0.25">
      <c r="A2841" s="232" t="s">
        <v>947</v>
      </c>
      <c r="B2841" s="137">
        <v>45</v>
      </c>
      <c r="C2841" s="429" t="str">
        <f>+VLOOKUP(Tabla9[[#This Row],[Cod. Riesgo]],Tabla_Riesgos[[Número]:[Tipo de Riesgo]],6,FALSE)</f>
        <v>Operativo</v>
      </c>
      <c r="D2841" s="290" t="s">
        <v>45</v>
      </c>
      <c r="E2841" s="291" t="s">
        <v>46</v>
      </c>
      <c r="F2841" s="292"/>
      <c r="G2841" s="293" t="s">
        <v>277</v>
      </c>
      <c r="H2841" s="472"/>
      <c r="I2841" s="214"/>
      <c r="J2841" s="214"/>
      <c r="K2841" s="214"/>
      <c r="L2841" s="214"/>
      <c r="M2841" s="214"/>
      <c r="N2841" s="214"/>
      <c r="O2841" s="214"/>
      <c r="P2841" s="123">
        <f t="shared" si="180"/>
        <v>0</v>
      </c>
      <c r="Q2841" s="208" t="str">
        <f t="shared" si="181"/>
        <v>Debil</v>
      </c>
      <c r="R2841" s="214" t="s">
        <v>516</v>
      </c>
      <c r="S2841" s="224" t="str">
        <f t="shared" si="182"/>
        <v>DebilFuerte</v>
      </c>
      <c r="T2841" s="224">
        <f>IFERROR(VLOOKUP(S2841,'Tablas de calculos'!$AU$16:$AV$24,2,FALSE),"")</f>
        <v>7</v>
      </c>
      <c r="U2841" s="208" t="str">
        <f>IFERROR(VLOOKUP(T2841,'Tablas de calculos'!$AV$16:$AY$24,4),"")</f>
        <v>Débil</v>
      </c>
      <c r="V2841" s="214"/>
      <c r="W2841" s="214"/>
      <c r="X2841" s="123" t="str">
        <f t="shared" si="183"/>
        <v>Débil</v>
      </c>
      <c r="Y2841" s="208" t="str">
        <f>IFERROR(VLOOKUP(X2841,'Tablas de calculos'!$AZ$4:$BE$11,5,FALSE),"")</f>
        <v/>
      </c>
      <c r="Z2841" s="208" t="str">
        <f>IFERROR(VLOOKUP(X2841,'Tablas de calculos'!$AZ$4:$BE$11,6,FALSE),"")</f>
        <v/>
      </c>
    </row>
    <row r="2842" spans="1:26" ht="150" x14ac:dyDescent="0.25">
      <c r="A2842" s="232" t="s">
        <v>947</v>
      </c>
      <c r="B2842" s="137">
        <v>45</v>
      </c>
      <c r="C2842" s="429" t="str">
        <f>+VLOOKUP(Tabla9[[#This Row],[Cod. Riesgo]],Tabla_Riesgos[[Número]:[Tipo de Riesgo]],6,FALSE)</f>
        <v>Operativo</v>
      </c>
      <c r="D2842" s="290" t="s">
        <v>45</v>
      </c>
      <c r="E2842" s="291" t="s">
        <v>46</v>
      </c>
      <c r="F2842" s="292"/>
      <c r="G2842" s="293" t="s">
        <v>278</v>
      </c>
      <c r="H2842" s="472"/>
      <c r="I2842" s="214"/>
      <c r="J2842" s="214"/>
      <c r="K2842" s="214"/>
      <c r="L2842" s="214"/>
      <c r="M2842" s="214"/>
      <c r="N2842" s="214"/>
      <c r="O2842" s="214"/>
      <c r="P2842" s="123">
        <f t="shared" si="180"/>
        <v>0</v>
      </c>
      <c r="Q2842" s="208" t="str">
        <f t="shared" si="181"/>
        <v>Debil</v>
      </c>
      <c r="R2842" s="214" t="s">
        <v>516</v>
      </c>
      <c r="S2842" s="224" t="str">
        <f t="shared" si="182"/>
        <v>DebilFuerte</v>
      </c>
      <c r="T2842" s="224">
        <f>IFERROR(VLOOKUP(S2842,'Tablas de calculos'!$AU$16:$AV$24,2,FALSE),"")</f>
        <v>7</v>
      </c>
      <c r="U2842" s="208" t="str">
        <f>IFERROR(VLOOKUP(T2842,'Tablas de calculos'!$AV$16:$AY$24,4),"")</f>
        <v>Débil</v>
      </c>
      <c r="V2842" s="214"/>
      <c r="W2842" s="214"/>
      <c r="X2842" s="123" t="str">
        <f t="shared" si="183"/>
        <v>Débil</v>
      </c>
      <c r="Y2842" s="208" t="str">
        <f>IFERROR(VLOOKUP(X2842,'Tablas de calculos'!$AZ$4:$BE$11,5,FALSE),"")</f>
        <v/>
      </c>
      <c r="Z2842" s="208" t="str">
        <f>IFERROR(VLOOKUP(X2842,'Tablas de calculos'!$AZ$4:$BE$11,6,FALSE),"")</f>
        <v/>
      </c>
    </row>
    <row r="2843" spans="1:26" ht="135" x14ac:dyDescent="0.25">
      <c r="A2843" s="232" t="s">
        <v>947</v>
      </c>
      <c r="B2843" s="137">
        <v>48</v>
      </c>
      <c r="C2843" s="429" t="str">
        <f>+VLOOKUP(Tabla9[[#This Row],[Cod. Riesgo]],Tabla_Riesgos[[Número]:[Tipo de Riesgo]],6,FALSE)</f>
        <v>Operativo</v>
      </c>
      <c r="D2843" s="290" t="s">
        <v>48</v>
      </c>
      <c r="E2843" s="291" t="s">
        <v>52</v>
      </c>
      <c r="F2843" s="292"/>
      <c r="G2843" s="293" t="s">
        <v>279</v>
      </c>
      <c r="H2843" s="472"/>
      <c r="I2843" s="214"/>
      <c r="J2843" s="214"/>
      <c r="K2843" s="214"/>
      <c r="L2843" s="214"/>
      <c r="M2843" s="214"/>
      <c r="N2843" s="214"/>
      <c r="O2843" s="214"/>
      <c r="P2843" s="123">
        <f t="shared" si="180"/>
        <v>0</v>
      </c>
      <c r="Q2843" s="208" t="str">
        <f t="shared" si="181"/>
        <v>Debil</v>
      </c>
      <c r="R2843" s="214" t="s">
        <v>516</v>
      </c>
      <c r="S2843" s="224" t="str">
        <f t="shared" si="182"/>
        <v>DebilFuerte</v>
      </c>
      <c r="T2843" s="224">
        <f>IFERROR(VLOOKUP(S2843,'Tablas de calculos'!$AU$16:$AV$24,2,FALSE),"")</f>
        <v>7</v>
      </c>
      <c r="U2843" s="208" t="str">
        <f>IFERROR(VLOOKUP(T2843,'Tablas de calculos'!$AV$16:$AY$24,4),"")</f>
        <v>Débil</v>
      </c>
      <c r="V2843" s="214"/>
      <c r="W2843" s="214"/>
      <c r="X2843" s="123" t="str">
        <f t="shared" si="183"/>
        <v>Débil</v>
      </c>
      <c r="Y2843" s="208" t="str">
        <f>IFERROR(VLOOKUP(X2843,'Tablas de calculos'!$AZ$4:$BE$11,5,FALSE),"")</f>
        <v/>
      </c>
      <c r="Z2843" s="208" t="str">
        <f>IFERROR(VLOOKUP(X2843,'Tablas de calculos'!$AZ$4:$BE$11,6,FALSE),"")</f>
        <v/>
      </c>
    </row>
    <row r="2844" spans="1:26" ht="45" x14ac:dyDescent="0.25">
      <c r="A2844" s="232" t="s">
        <v>947</v>
      </c>
      <c r="B2844" s="137">
        <v>48</v>
      </c>
      <c r="C2844" s="429" t="str">
        <f>+VLOOKUP(Tabla9[[#This Row],[Cod. Riesgo]],Tabla_Riesgos[[Número]:[Tipo de Riesgo]],6,FALSE)</f>
        <v>Operativo</v>
      </c>
      <c r="D2844" s="290" t="s">
        <v>48</v>
      </c>
      <c r="E2844" s="291" t="s">
        <v>52</v>
      </c>
      <c r="F2844" s="292"/>
      <c r="G2844" s="293" t="s">
        <v>280</v>
      </c>
      <c r="H2844" s="472"/>
      <c r="I2844" s="214"/>
      <c r="J2844" s="214"/>
      <c r="K2844" s="214"/>
      <c r="L2844" s="214"/>
      <c r="M2844" s="214"/>
      <c r="N2844" s="214"/>
      <c r="O2844" s="214"/>
      <c r="P2844" s="123">
        <f t="shared" si="180"/>
        <v>0</v>
      </c>
      <c r="Q2844" s="208" t="str">
        <f t="shared" si="181"/>
        <v>Debil</v>
      </c>
      <c r="R2844" s="214" t="s">
        <v>516</v>
      </c>
      <c r="S2844" s="224" t="str">
        <f t="shared" si="182"/>
        <v>DebilFuerte</v>
      </c>
      <c r="T2844" s="224">
        <f>IFERROR(VLOOKUP(S2844,'Tablas de calculos'!$AU$16:$AV$24,2,FALSE),"")</f>
        <v>7</v>
      </c>
      <c r="U2844" s="208" t="str">
        <f>IFERROR(VLOOKUP(T2844,'Tablas de calculos'!$AV$16:$AY$24,4),"")</f>
        <v>Débil</v>
      </c>
      <c r="V2844" s="214"/>
      <c r="W2844" s="214"/>
      <c r="X2844" s="123" t="str">
        <f t="shared" si="183"/>
        <v>Débil</v>
      </c>
      <c r="Y2844" s="208" t="str">
        <f>IFERROR(VLOOKUP(X2844,'Tablas de calculos'!$AZ$4:$BE$11,5,FALSE),"")</f>
        <v/>
      </c>
      <c r="Z2844" s="208" t="str">
        <f>IFERROR(VLOOKUP(X2844,'Tablas de calculos'!$AZ$4:$BE$11,6,FALSE),"")</f>
        <v/>
      </c>
    </row>
    <row r="2845" spans="1:26" ht="60" x14ac:dyDescent="0.25">
      <c r="A2845" s="232" t="s">
        <v>947</v>
      </c>
      <c r="B2845" s="137">
        <v>48</v>
      </c>
      <c r="C2845" s="429" t="str">
        <f>+VLOOKUP(Tabla9[[#This Row],[Cod. Riesgo]],Tabla_Riesgos[[Número]:[Tipo de Riesgo]],6,FALSE)</f>
        <v>Operativo</v>
      </c>
      <c r="D2845" s="290" t="s">
        <v>48</v>
      </c>
      <c r="E2845" s="291" t="s">
        <v>52</v>
      </c>
      <c r="F2845" s="292"/>
      <c r="G2845" s="293" t="s">
        <v>281</v>
      </c>
      <c r="H2845" s="472"/>
      <c r="I2845" s="214"/>
      <c r="J2845" s="214"/>
      <c r="K2845" s="214"/>
      <c r="L2845" s="214"/>
      <c r="M2845" s="214"/>
      <c r="N2845" s="214"/>
      <c r="O2845" s="214"/>
      <c r="P2845" s="123">
        <f t="shared" si="180"/>
        <v>0</v>
      </c>
      <c r="Q2845" s="208" t="str">
        <f t="shared" si="181"/>
        <v>Debil</v>
      </c>
      <c r="R2845" s="214" t="s">
        <v>516</v>
      </c>
      <c r="S2845" s="224" t="str">
        <f t="shared" si="182"/>
        <v>DebilFuerte</v>
      </c>
      <c r="T2845" s="224">
        <f>IFERROR(VLOOKUP(S2845,'Tablas de calculos'!$AU$16:$AV$24,2,FALSE),"")</f>
        <v>7</v>
      </c>
      <c r="U2845" s="208" t="str">
        <f>IFERROR(VLOOKUP(T2845,'Tablas de calculos'!$AV$16:$AY$24,4),"")</f>
        <v>Débil</v>
      </c>
      <c r="V2845" s="214"/>
      <c r="W2845" s="214"/>
      <c r="X2845" s="123" t="str">
        <f t="shared" si="183"/>
        <v>Débil</v>
      </c>
      <c r="Y2845" s="208" t="str">
        <f>IFERROR(VLOOKUP(X2845,'Tablas de calculos'!$AZ$4:$BE$11,5,FALSE),"")</f>
        <v/>
      </c>
      <c r="Z2845" s="208" t="str">
        <f>IFERROR(VLOOKUP(X2845,'Tablas de calculos'!$AZ$4:$BE$11,6,FALSE),"")</f>
        <v/>
      </c>
    </row>
    <row r="2846" spans="1:26" ht="45" x14ac:dyDescent="0.25">
      <c r="A2846" s="232" t="s">
        <v>947</v>
      </c>
      <c r="B2846" s="137">
        <v>48</v>
      </c>
      <c r="C2846" s="429" t="str">
        <f>+VLOOKUP(Tabla9[[#This Row],[Cod. Riesgo]],Tabla_Riesgos[[Número]:[Tipo de Riesgo]],6,FALSE)</f>
        <v>Operativo</v>
      </c>
      <c r="D2846" s="290" t="s">
        <v>48</v>
      </c>
      <c r="E2846" s="291" t="s">
        <v>52</v>
      </c>
      <c r="F2846" s="292"/>
      <c r="G2846" s="293" t="s">
        <v>282</v>
      </c>
      <c r="H2846" s="472"/>
      <c r="I2846" s="214"/>
      <c r="J2846" s="214"/>
      <c r="K2846" s="214"/>
      <c r="L2846" s="214"/>
      <c r="M2846" s="214"/>
      <c r="N2846" s="214"/>
      <c r="O2846" s="214"/>
      <c r="P2846" s="123">
        <f t="shared" si="180"/>
        <v>0</v>
      </c>
      <c r="Q2846" s="208" t="str">
        <f t="shared" si="181"/>
        <v>Debil</v>
      </c>
      <c r="R2846" s="214" t="s">
        <v>516</v>
      </c>
      <c r="S2846" s="224" t="str">
        <f t="shared" si="182"/>
        <v>DebilFuerte</v>
      </c>
      <c r="T2846" s="224">
        <f>IFERROR(VLOOKUP(S2846,'Tablas de calculos'!$AU$16:$AV$24,2,FALSE),"")</f>
        <v>7</v>
      </c>
      <c r="U2846" s="208" t="str">
        <f>IFERROR(VLOOKUP(T2846,'Tablas de calculos'!$AV$16:$AY$24,4),"")</f>
        <v>Débil</v>
      </c>
      <c r="V2846" s="214"/>
      <c r="W2846" s="214"/>
      <c r="X2846" s="123" t="str">
        <f t="shared" si="183"/>
        <v>Débil</v>
      </c>
      <c r="Y2846" s="208" t="str">
        <f>IFERROR(VLOOKUP(X2846,'Tablas de calculos'!$AZ$4:$BE$11,5,FALSE),"")</f>
        <v/>
      </c>
      <c r="Z2846" s="208" t="str">
        <f>IFERROR(VLOOKUP(X2846,'Tablas de calculos'!$AZ$4:$BE$11,6,FALSE),"")</f>
        <v/>
      </c>
    </row>
    <row r="2847" spans="1:26" ht="60" x14ac:dyDescent="0.25">
      <c r="A2847" s="232" t="s">
        <v>947</v>
      </c>
      <c r="B2847" s="137">
        <v>49</v>
      </c>
      <c r="C2847" s="429" t="str">
        <f>+VLOOKUP(Tabla9[[#This Row],[Cod. Riesgo]],Tabla_Riesgos[[Número]:[Tipo de Riesgo]],6,FALSE)</f>
        <v>Operativo</v>
      </c>
      <c r="D2847" s="290" t="s">
        <v>48</v>
      </c>
      <c r="E2847" s="291" t="s">
        <v>54</v>
      </c>
      <c r="F2847" s="292"/>
      <c r="G2847" s="293" t="s">
        <v>283</v>
      </c>
      <c r="H2847" s="472"/>
      <c r="I2847" s="214"/>
      <c r="J2847" s="214"/>
      <c r="K2847" s="214"/>
      <c r="L2847" s="214"/>
      <c r="M2847" s="214"/>
      <c r="N2847" s="214"/>
      <c r="O2847" s="214"/>
      <c r="P2847" s="123">
        <f t="shared" si="180"/>
        <v>0</v>
      </c>
      <c r="Q2847" s="208" t="str">
        <f t="shared" si="181"/>
        <v>Debil</v>
      </c>
      <c r="R2847" s="214" t="s">
        <v>516</v>
      </c>
      <c r="S2847" s="224" t="str">
        <f t="shared" si="182"/>
        <v>DebilFuerte</v>
      </c>
      <c r="T2847" s="224">
        <f>IFERROR(VLOOKUP(S2847,'Tablas de calculos'!$AU$16:$AV$24,2,FALSE),"")</f>
        <v>7</v>
      </c>
      <c r="U2847" s="208" t="str">
        <f>IFERROR(VLOOKUP(T2847,'Tablas de calculos'!$AV$16:$AY$24,4),"")</f>
        <v>Débil</v>
      </c>
      <c r="V2847" s="214"/>
      <c r="W2847" s="214"/>
      <c r="X2847" s="123" t="str">
        <f t="shared" si="183"/>
        <v>Débil</v>
      </c>
      <c r="Y2847" s="208" t="str">
        <f>IFERROR(VLOOKUP(X2847,'Tablas de calculos'!$AZ$4:$BE$11,5,FALSE),"")</f>
        <v/>
      </c>
      <c r="Z2847" s="208" t="str">
        <f>IFERROR(VLOOKUP(X2847,'Tablas de calculos'!$AZ$4:$BE$11,6,FALSE),"")</f>
        <v/>
      </c>
    </row>
    <row r="2848" spans="1:26" ht="45" x14ac:dyDescent="0.25">
      <c r="A2848" s="232" t="s">
        <v>947</v>
      </c>
      <c r="B2848" s="137">
        <v>49</v>
      </c>
      <c r="C2848" s="429" t="str">
        <f>+VLOOKUP(Tabla9[[#This Row],[Cod. Riesgo]],Tabla_Riesgos[[Número]:[Tipo de Riesgo]],6,FALSE)</f>
        <v>Operativo</v>
      </c>
      <c r="D2848" s="290" t="s">
        <v>48</v>
      </c>
      <c r="E2848" s="291" t="s">
        <v>54</v>
      </c>
      <c r="F2848" s="292"/>
      <c r="G2848" s="293" t="s">
        <v>280</v>
      </c>
      <c r="H2848" s="472"/>
      <c r="I2848" s="214"/>
      <c r="J2848" s="214"/>
      <c r="K2848" s="214"/>
      <c r="L2848" s="214"/>
      <c r="M2848" s="214"/>
      <c r="N2848" s="214"/>
      <c r="O2848" s="214"/>
      <c r="P2848" s="123">
        <f t="shared" si="180"/>
        <v>0</v>
      </c>
      <c r="Q2848" s="208" t="str">
        <f t="shared" si="181"/>
        <v>Debil</v>
      </c>
      <c r="R2848" s="214" t="s">
        <v>516</v>
      </c>
      <c r="S2848" s="224" t="str">
        <f t="shared" si="182"/>
        <v>DebilFuerte</v>
      </c>
      <c r="T2848" s="224">
        <f>IFERROR(VLOOKUP(S2848,'Tablas de calculos'!$AU$16:$AV$24,2,FALSE),"")</f>
        <v>7</v>
      </c>
      <c r="U2848" s="208" t="str">
        <f>IFERROR(VLOOKUP(T2848,'Tablas de calculos'!$AV$16:$AY$24,4),"")</f>
        <v>Débil</v>
      </c>
      <c r="V2848" s="214"/>
      <c r="W2848" s="214"/>
      <c r="X2848" s="123" t="str">
        <f t="shared" si="183"/>
        <v>Débil</v>
      </c>
      <c r="Y2848" s="208" t="str">
        <f>IFERROR(VLOOKUP(X2848,'Tablas de calculos'!$AZ$4:$BE$11,5,FALSE),"")</f>
        <v/>
      </c>
      <c r="Z2848" s="208" t="str">
        <f>IFERROR(VLOOKUP(X2848,'Tablas de calculos'!$AZ$4:$BE$11,6,FALSE),"")</f>
        <v/>
      </c>
    </row>
    <row r="2849" spans="1:26" ht="60" x14ac:dyDescent="0.25">
      <c r="A2849" s="232" t="s">
        <v>947</v>
      </c>
      <c r="B2849" s="137">
        <v>49</v>
      </c>
      <c r="C2849" s="429" t="str">
        <f>+VLOOKUP(Tabla9[[#This Row],[Cod. Riesgo]],Tabla_Riesgos[[Número]:[Tipo de Riesgo]],6,FALSE)</f>
        <v>Operativo</v>
      </c>
      <c r="D2849" s="290" t="s">
        <v>48</v>
      </c>
      <c r="E2849" s="291" t="s">
        <v>54</v>
      </c>
      <c r="F2849" s="292"/>
      <c r="G2849" s="293" t="s">
        <v>284</v>
      </c>
      <c r="H2849" s="472"/>
      <c r="I2849" s="214"/>
      <c r="J2849" s="214"/>
      <c r="K2849" s="214"/>
      <c r="L2849" s="214"/>
      <c r="M2849" s="214"/>
      <c r="N2849" s="214"/>
      <c r="O2849" s="214"/>
      <c r="P2849" s="123">
        <f t="shared" si="180"/>
        <v>0</v>
      </c>
      <c r="Q2849" s="208" t="str">
        <f t="shared" si="181"/>
        <v>Debil</v>
      </c>
      <c r="R2849" s="214" t="s">
        <v>516</v>
      </c>
      <c r="S2849" s="224" t="str">
        <f t="shared" si="182"/>
        <v>DebilFuerte</v>
      </c>
      <c r="T2849" s="224">
        <f>IFERROR(VLOOKUP(S2849,'Tablas de calculos'!$AU$16:$AV$24,2,FALSE),"")</f>
        <v>7</v>
      </c>
      <c r="U2849" s="208" t="str">
        <f>IFERROR(VLOOKUP(T2849,'Tablas de calculos'!$AV$16:$AY$24,4),"")</f>
        <v>Débil</v>
      </c>
      <c r="V2849" s="214"/>
      <c r="W2849" s="214"/>
      <c r="X2849" s="123" t="str">
        <f t="shared" si="183"/>
        <v>Débil</v>
      </c>
      <c r="Y2849" s="208" t="str">
        <f>IFERROR(VLOOKUP(X2849,'Tablas de calculos'!$AZ$4:$BE$11,5,FALSE),"")</f>
        <v/>
      </c>
      <c r="Z2849" s="208" t="str">
        <f>IFERROR(VLOOKUP(X2849,'Tablas de calculos'!$AZ$4:$BE$11,6,FALSE),"")</f>
        <v/>
      </c>
    </row>
    <row r="2850" spans="1:26" ht="45" x14ac:dyDescent="0.25">
      <c r="A2850" s="232" t="s">
        <v>947</v>
      </c>
      <c r="B2850" s="137">
        <v>49</v>
      </c>
      <c r="C2850" s="429" t="str">
        <f>+VLOOKUP(Tabla9[[#This Row],[Cod. Riesgo]],Tabla_Riesgos[[Número]:[Tipo de Riesgo]],6,FALSE)</f>
        <v>Operativo</v>
      </c>
      <c r="D2850" s="290" t="s">
        <v>48</v>
      </c>
      <c r="E2850" s="291" t="s">
        <v>54</v>
      </c>
      <c r="F2850" s="292"/>
      <c r="G2850" s="293" t="s">
        <v>282</v>
      </c>
      <c r="H2850" s="472"/>
      <c r="I2850" s="214"/>
      <c r="J2850" s="214"/>
      <c r="K2850" s="214"/>
      <c r="L2850" s="214"/>
      <c r="M2850" s="214"/>
      <c r="N2850" s="214"/>
      <c r="O2850" s="214"/>
      <c r="P2850" s="123">
        <f t="shared" si="180"/>
        <v>0</v>
      </c>
      <c r="Q2850" s="208" t="str">
        <f t="shared" si="181"/>
        <v>Debil</v>
      </c>
      <c r="R2850" s="214" t="s">
        <v>516</v>
      </c>
      <c r="S2850" s="224" t="str">
        <f t="shared" si="182"/>
        <v>DebilFuerte</v>
      </c>
      <c r="T2850" s="224">
        <f>IFERROR(VLOOKUP(S2850,'Tablas de calculos'!$AU$16:$AV$24,2,FALSE),"")</f>
        <v>7</v>
      </c>
      <c r="U2850" s="208" t="str">
        <f>IFERROR(VLOOKUP(T2850,'Tablas de calculos'!$AV$16:$AY$24,4),"")</f>
        <v>Débil</v>
      </c>
      <c r="V2850" s="214"/>
      <c r="W2850" s="214"/>
      <c r="X2850" s="123" t="str">
        <f t="shared" si="183"/>
        <v>Débil</v>
      </c>
      <c r="Y2850" s="208" t="str">
        <f>IFERROR(VLOOKUP(X2850,'Tablas de calculos'!$AZ$4:$BE$11,5,FALSE),"")</f>
        <v/>
      </c>
      <c r="Z2850" s="208" t="str">
        <f>IFERROR(VLOOKUP(X2850,'Tablas de calculos'!$AZ$4:$BE$11,6,FALSE),"")</f>
        <v/>
      </c>
    </row>
    <row r="2851" spans="1:26" ht="135" x14ac:dyDescent="0.25">
      <c r="A2851" s="232" t="s">
        <v>947</v>
      </c>
      <c r="B2851" s="137">
        <v>50</v>
      </c>
      <c r="C2851" s="429" t="str">
        <f>+VLOOKUP(Tabla9[[#This Row],[Cod. Riesgo]],Tabla_Riesgos[[Número]:[Tipo de Riesgo]],6,FALSE)</f>
        <v>Operativo</v>
      </c>
      <c r="D2851" s="290" t="s">
        <v>55</v>
      </c>
      <c r="E2851" s="291" t="s">
        <v>670</v>
      </c>
      <c r="F2851" s="292"/>
      <c r="G2851" s="293" t="s">
        <v>285</v>
      </c>
      <c r="H2851" s="472"/>
      <c r="I2851" s="214"/>
      <c r="J2851" s="214"/>
      <c r="K2851" s="214"/>
      <c r="L2851" s="214"/>
      <c r="M2851" s="214"/>
      <c r="N2851" s="214"/>
      <c r="O2851" s="214"/>
      <c r="P2851" s="123">
        <f t="shared" si="180"/>
        <v>0</v>
      </c>
      <c r="Q2851" s="208" t="str">
        <f t="shared" si="181"/>
        <v>Debil</v>
      </c>
      <c r="R2851" s="214" t="s">
        <v>516</v>
      </c>
      <c r="S2851" s="224" t="str">
        <f t="shared" si="182"/>
        <v>DebilFuerte</v>
      </c>
      <c r="T2851" s="224">
        <f>IFERROR(VLOOKUP(S2851,'Tablas de calculos'!$AU$16:$AV$24,2,FALSE),"")</f>
        <v>7</v>
      </c>
      <c r="U2851" s="208" t="str">
        <f>IFERROR(VLOOKUP(T2851,'Tablas de calculos'!$AV$16:$AY$24,4),"")</f>
        <v>Débil</v>
      </c>
      <c r="V2851" s="214"/>
      <c r="W2851" s="214"/>
      <c r="X2851" s="123" t="str">
        <f t="shared" si="183"/>
        <v>Débil</v>
      </c>
      <c r="Y2851" s="208" t="str">
        <f>IFERROR(VLOOKUP(X2851,'Tablas de calculos'!$AZ$4:$BE$11,5,FALSE),"")</f>
        <v/>
      </c>
      <c r="Z2851" s="208" t="str">
        <f>IFERROR(VLOOKUP(X2851,'Tablas de calculos'!$AZ$4:$BE$11,6,FALSE),"")</f>
        <v/>
      </c>
    </row>
    <row r="2852" spans="1:26" ht="45" x14ac:dyDescent="0.25">
      <c r="A2852" s="232" t="s">
        <v>947</v>
      </c>
      <c r="B2852" s="137">
        <v>50</v>
      </c>
      <c r="C2852" s="429" t="str">
        <f>+VLOOKUP(Tabla9[[#This Row],[Cod. Riesgo]],Tabla_Riesgos[[Número]:[Tipo de Riesgo]],6,FALSE)</f>
        <v>Operativo</v>
      </c>
      <c r="D2852" s="290" t="s">
        <v>55</v>
      </c>
      <c r="E2852" s="291" t="s">
        <v>670</v>
      </c>
      <c r="F2852" s="292"/>
      <c r="G2852" s="293" t="s">
        <v>231</v>
      </c>
      <c r="H2852" s="472"/>
      <c r="I2852" s="214"/>
      <c r="J2852" s="214"/>
      <c r="K2852" s="214"/>
      <c r="L2852" s="214"/>
      <c r="M2852" s="214"/>
      <c r="N2852" s="214"/>
      <c r="O2852" s="214"/>
      <c r="P2852" s="123">
        <f t="shared" si="180"/>
        <v>0</v>
      </c>
      <c r="Q2852" s="208" t="str">
        <f t="shared" si="181"/>
        <v>Debil</v>
      </c>
      <c r="R2852" s="214" t="s">
        <v>516</v>
      </c>
      <c r="S2852" s="224" t="str">
        <f t="shared" si="182"/>
        <v>DebilFuerte</v>
      </c>
      <c r="T2852" s="224">
        <f>IFERROR(VLOOKUP(S2852,'Tablas de calculos'!$AU$16:$AV$24,2,FALSE),"")</f>
        <v>7</v>
      </c>
      <c r="U2852" s="208" t="str">
        <f>IFERROR(VLOOKUP(T2852,'Tablas de calculos'!$AV$16:$AY$24,4),"")</f>
        <v>Débil</v>
      </c>
      <c r="V2852" s="214"/>
      <c r="W2852" s="214"/>
      <c r="X2852" s="123" t="str">
        <f t="shared" si="183"/>
        <v>Débil</v>
      </c>
      <c r="Y2852" s="208" t="str">
        <f>IFERROR(VLOOKUP(X2852,'Tablas de calculos'!$AZ$4:$BE$11,5,FALSE),"")</f>
        <v/>
      </c>
      <c r="Z2852" s="208" t="str">
        <f>IFERROR(VLOOKUP(X2852,'Tablas de calculos'!$AZ$4:$BE$11,6,FALSE),"")</f>
        <v/>
      </c>
    </row>
    <row r="2853" spans="1:26" ht="45" x14ac:dyDescent="0.25">
      <c r="A2853" s="232" t="s">
        <v>947</v>
      </c>
      <c r="B2853" s="137">
        <v>50</v>
      </c>
      <c r="C2853" s="429" t="str">
        <f>+VLOOKUP(Tabla9[[#This Row],[Cod. Riesgo]],Tabla_Riesgos[[Número]:[Tipo de Riesgo]],6,FALSE)</f>
        <v>Operativo</v>
      </c>
      <c r="D2853" s="290" t="s">
        <v>55</v>
      </c>
      <c r="E2853" s="291" t="s">
        <v>670</v>
      </c>
      <c r="F2853" s="292"/>
      <c r="G2853" s="293" t="s">
        <v>189</v>
      </c>
      <c r="H2853" s="472"/>
      <c r="I2853" s="214"/>
      <c r="J2853" s="214"/>
      <c r="K2853" s="214"/>
      <c r="L2853" s="214"/>
      <c r="M2853" s="214"/>
      <c r="N2853" s="214"/>
      <c r="O2853" s="214"/>
      <c r="P2853" s="123">
        <f t="shared" si="180"/>
        <v>0</v>
      </c>
      <c r="Q2853" s="208" t="str">
        <f t="shared" si="181"/>
        <v>Debil</v>
      </c>
      <c r="R2853" s="214" t="s">
        <v>516</v>
      </c>
      <c r="S2853" s="224" t="str">
        <f t="shared" si="182"/>
        <v>DebilFuerte</v>
      </c>
      <c r="T2853" s="224">
        <f>IFERROR(VLOOKUP(S2853,'Tablas de calculos'!$AU$16:$AV$24,2,FALSE),"")</f>
        <v>7</v>
      </c>
      <c r="U2853" s="208" t="str">
        <f>IFERROR(VLOOKUP(T2853,'Tablas de calculos'!$AV$16:$AY$24,4),"")</f>
        <v>Débil</v>
      </c>
      <c r="V2853" s="214"/>
      <c r="W2853" s="214"/>
      <c r="X2853" s="123" t="str">
        <f t="shared" si="183"/>
        <v>Débil</v>
      </c>
      <c r="Y2853" s="208" t="str">
        <f>IFERROR(VLOOKUP(X2853,'Tablas de calculos'!$AZ$4:$BE$11,5,FALSE),"")</f>
        <v/>
      </c>
      <c r="Z2853" s="208" t="str">
        <f>IFERROR(VLOOKUP(X2853,'Tablas de calculos'!$AZ$4:$BE$11,6,FALSE),"")</f>
        <v/>
      </c>
    </row>
    <row r="2854" spans="1:26" ht="60" x14ac:dyDescent="0.25">
      <c r="A2854" s="232" t="s">
        <v>947</v>
      </c>
      <c r="B2854" s="137">
        <v>50</v>
      </c>
      <c r="C2854" s="429" t="str">
        <f>+VLOOKUP(Tabla9[[#This Row],[Cod. Riesgo]],Tabla_Riesgos[[Número]:[Tipo de Riesgo]],6,FALSE)</f>
        <v>Operativo</v>
      </c>
      <c r="D2854" s="290" t="s">
        <v>55</v>
      </c>
      <c r="E2854" s="291" t="s">
        <v>670</v>
      </c>
      <c r="F2854" s="292"/>
      <c r="G2854" s="293" t="s">
        <v>221</v>
      </c>
      <c r="H2854" s="472"/>
      <c r="I2854" s="214"/>
      <c r="J2854" s="214"/>
      <c r="K2854" s="214"/>
      <c r="L2854" s="214"/>
      <c r="M2854" s="214"/>
      <c r="N2854" s="214"/>
      <c r="O2854" s="214"/>
      <c r="P2854" s="123">
        <f t="shared" si="180"/>
        <v>0</v>
      </c>
      <c r="Q2854" s="208" t="str">
        <f t="shared" si="181"/>
        <v>Debil</v>
      </c>
      <c r="R2854" s="214" t="s">
        <v>516</v>
      </c>
      <c r="S2854" s="224" t="str">
        <f t="shared" si="182"/>
        <v>DebilFuerte</v>
      </c>
      <c r="T2854" s="224">
        <f>IFERROR(VLOOKUP(S2854,'Tablas de calculos'!$AU$16:$AV$24,2,FALSE),"")</f>
        <v>7</v>
      </c>
      <c r="U2854" s="208" t="str">
        <f>IFERROR(VLOOKUP(T2854,'Tablas de calculos'!$AV$16:$AY$24,4),"")</f>
        <v>Débil</v>
      </c>
      <c r="V2854" s="214"/>
      <c r="W2854" s="214"/>
      <c r="X2854" s="123" t="str">
        <f t="shared" si="183"/>
        <v>Débil</v>
      </c>
      <c r="Y2854" s="208" t="str">
        <f>IFERROR(VLOOKUP(X2854,'Tablas de calculos'!$AZ$4:$BE$11,5,FALSE),"")</f>
        <v/>
      </c>
      <c r="Z2854" s="208" t="str">
        <f>IFERROR(VLOOKUP(X2854,'Tablas de calculos'!$AZ$4:$BE$11,6,FALSE),"")</f>
        <v/>
      </c>
    </row>
    <row r="2855" spans="1:26" ht="60" x14ac:dyDescent="0.25">
      <c r="A2855" s="232" t="s">
        <v>947</v>
      </c>
      <c r="B2855" s="137">
        <v>51</v>
      </c>
      <c r="C2855" s="429" t="str">
        <f>+VLOOKUP(Tabla9[[#This Row],[Cod. Riesgo]],Tabla_Riesgos[[Número]:[Tipo de Riesgo]],6,FALSE)</f>
        <v>Operativo</v>
      </c>
      <c r="D2855" s="290" t="s">
        <v>55</v>
      </c>
      <c r="E2855" s="291" t="s">
        <v>671</v>
      </c>
      <c r="F2855" s="292"/>
      <c r="G2855" s="293" t="s">
        <v>286</v>
      </c>
      <c r="H2855" s="472"/>
      <c r="I2855" s="214"/>
      <c r="J2855" s="214"/>
      <c r="K2855" s="214"/>
      <c r="L2855" s="214"/>
      <c r="M2855" s="214"/>
      <c r="N2855" s="214"/>
      <c r="O2855" s="214"/>
      <c r="P2855" s="123">
        <f t="shared" si="180"/>
        <v>0</v>
      </c>
      <c r="Q2855" s="208" t="str">
        <f t="shared" si="181"/>
        <v>Debil</v>
      </c>
      <c r="R2855" s="214" t="s">
        <v>516</v>
      </c>
      <c r="S2855" s="224" t="str">
        <f t="shared" si="182"/>
        <v>DebilFuerte</v>
      </c>
      <c r="T2855" s="224">
        <f>IFERROR(VLOOKUP(S2855,'Tablas de calculos'!$AU$16:$AV$24,2,FALSE),"")</f>
        <v>7</v>
      </c>
      <c r="U2855" s="208" t="str">
        <f>IFERROR(VLOOKUP(T2855,'Tablas de calculos'!$AV$16:$AY$24,4),"")</f>
        <v>Débil</v>
      </c>
      <c r="V2855" s="214"/>
      <c r="W2855" s="214"/>
      <c r="X2855" s="123" t="str">
        <f t="shared" si="183"/>
        <v>Débil</v>
      </c>
      <c r="Y2855" s="208" t="str">
        <f>IFERROR(VLOOKUP(X2855,'Tablas de calculos'!$AZ$4:$BE$11,5,FALSE),"")</f>
        <v/>
      </c>
      <c r="Z2855" s="208" t="str">
        <f>IFERROR(VLOOKUP(X2855,'Tablas de calculos'!$AZ$4:$BE$11,6,FALSE),"")</f>
        <v/>
      </c>
    </row>
    <row r="2856" spans="1:26" ht="120" x14ac:dyDescent="0.25">
      <c r="A2856" s="232" t="s">
        <v>947</v>
      </c>
      <c r="B2856" s="137">
        <v>52</v>
      </c>
      <c r="C2856" s="429" t="str">
        <f>+VLOOKUP(Tabla9[[#This Row],[Cod. Riesgo]],Tabla_Riesgos[[Número]:[Tipo de Riesgo]],6,FALSE)</f>
        <v>Operativo</v>
      </c>
      <c r="D2856" s="290" t="s">
        <v>55</v>
      </c>
      <c r="E2856" s="291" t="s">
        <v>56</v>
      </c>
      <c r="F2856" s="292"/>
      <c r="G2856" s="293" t="s">
        <v>287</v>
      </c>
      <c r="H2856" s="472"/>
      <c r="I2856" s="214"/>
      <c r="J2856" s="214"/>
      <c r="K2856" s="214"/>
      <c r="L2856" s="214"/>
      <c r="M2856" s="214"/>
      <c r="N2856" s="214"/>
      <c r="O2856" s="214"/>
      <c r="P2856" s="123">
        <f t="shared" si="180"/>
        <v>0</v>
      </c>
      <c r="Q2856" s="208" t="str">
        <f t="shared" si="181"/>
        <v>Debil</v>
      </c>
      <c r="R2856" s="214" t="s">
        <v>516</v>
      </c>
      <c r="S2856" s="224" t="str">
        <f t="shared" si="182"/>
        <v>DebilFuerte</v>
      </c>
      <c r="T2856" s="224">
        <f>IFERROR(VLOOKUP(S2856,'Tablas de calculos'!$AU$16:$AV$24,2,FALSE),"")</f>
        <v>7</v>
      </c>
      <c r="U2856" s="208" t="str">
        <f>IFERROR(VLOOKUP(T2856,'Tablas de calculos'!$AV$16:$AY$24,4),"")</f>
        <v>Débil</v>
      </c>
      <c r="V2856" s="214"/>
      <c r="W2856" s="214"/>
      <c r="X2856" s="123" t="str">
        <f t="shared" si="183"/>
        <v>Débil</v>
      </c>
      <c r="Y2856" s="208" t="str">
        <f>IFERROR(VLOOKUP(X2856,'Tablas de calculos'!$AZ$4:$BE$11,5,FALSE),"")</f>
        <v/>
      </c>
      <c r="Z2856" s="208" t="str">
        <f>IFERROR(VLOOKUP(X2856,'Tablas de calculos'!$AZ$4:$BE$11,6,FALSE),"")</f>
        <v/>
      </c>
    </row>
    <row r="2857" spans="1:26" ht="105" x14ac:dyDescent="0.25">
      <c r="A2857" s="232" t="s">
        <v>947</v>
      </c>
      <c r="B2857" s="137">
        <v>53</v>
      </c>
      <c r="C2857" s="429" t="str">
        <f>+VLOOKUP(Tabla9[[#This Row],[Cod. Riesgo]],Tabla_Riesgos[[Número]:[Tipo de Riesgo]],6,FALSE)</f>
        <v>Seguridad de la Información</v>
      </c>
      <c r="D2857" s="290" t="s">
        <v>57</v>
      </c>
      <c r="E2857" s="291" t="s">
        <v>1396</v>
      </c>
      <c r="F2857" s="292"/>
      <c r="G2857" s="293" t="s">
        <v>288</v>
      </c>
      <c r="H2857" s="472"/>
      <c r="I2857" s="214"/>
      <c r="J2857" s="214"/>
      <c r="K2857" s="214"/>
      <c r="L2857" s="214"/>
      <c r="M2857" s="214"/>
      <c r="N2857" s="214"/>
      <c r="O2857" s="214"/>
      <c r="P2857" s="123">
        <f t="shared" si="180"/>
        <v>0</v>
      </c>
      <c r="Q2857" s="208" t="str">
        <f t="shared" si="181"/>
        <v>Debil</v>
      </c>
      <c r="R2857" s="214" t="s">
        <v>516</v>
      </c>
      <c r="S2857" s="224" t="str">
        <f t="shared" si="182"/>
        <v>DebilFuerte</v>
      </c>
      <c r="T2857" s="224">
        <f>IFERROR(VLOOKUP(S2857,'Tablas de calculos'!$AU$16:$AV$24,2,FALSE),"")</f>
        <v>7</v>
      </c>
      <c r="U2857" s="208" t="str">
        <f>IFERROR(VLOOKUP(T2857,'Tablas de calculos'!$AV$16:$AY$24,4),"")</f>
        <v>Débil</v>
      </c>
      <c r="V2857" s="214"/>
      <c r="W2857" s="214"/>
      <c r="X2857" s="123" t="str">
        <f t="shared" si="183"/>
        <v>Débil</v>
      </c>
      <c r="Y2857" s="208" t="str">
        <f>IFERROR(VLOOKUP(X2857,'Tablas de calculos'!$AZ$4:$BE$11,5,FALSE),"")</f>
        <v/>
      </c>
      <c r="Z2857" s="208" t="str">
        <f>IFERROR(VLOOKUP(X2857,'Tablas de calculos'!$AZ$4:$BE$11,6,FALSE),"")</f>
        <v/>
      </c>
    </row>
    <row r="2858" spans="1:26" ht="165" x14ac:dyDescent="0.25">
      <c r="A2858" s="232" t="s">
        <v>947</v>
      </c>
      <c r="B2858" s="137">
        <v>54</v>
      </c>
      <c r="C2858" s="429" t="str">
        <f>+VLOOKUP(Tabla9[[#This Row],[Cod. Riesgo]],Tabla_Riesgos[[Número]:[Tipo de Riesgo]],6,FALSE)</f>
        <v>Operativo</v>
      </c>
      <c r="D2858" s="290" t="s">
        <v>57</v>
      </c>
      <c r="E2858" s="291" t="s">
        <v>59</v>
      </c>
      <c r="F2858" s="292"/>
      <c r="G2858" s="293" t="s">
        <v>289</v>
      </c>
      <c r="H2858" s="472"/>
      <c r="I2858" s="214"/>
      <c r="J2858" s="214"/>
      <c r="K2858" s="214"/>
      <c r="L2858" s="214"/>
      <c r="M2858" s="214"/>
      <c r="N2858" s="214"/>
      <c r="O2858" s="214"/>
      <c r="P2858" s="123">
        <f t="shared" si="180"/>
        <v>0</v>
      </c>
      <c r="Q2858" s="208" t="str">
        <f t="shared" si="181"/>
        <v>Debil</v>
      </c>
      <c r="R2858" s="214" t="s">
        <v>516</v>
      </c>
      <c r="S2858" s="224" t="str">
        <f t="shared" si="182"/>
        <v>DebilFuerte</v>
      </c>
      <c r="T2858" s="224">
        <f>IFERROR(VLOOKUP(S2858,'Tablas de calculos'!$AU$16:$AV$24,2,FALSE),"")</f>
        <v>7</v>
      </c>
      <c r="U2858" s="208" t="str">
        <f>IFERROR(VLOOKUP(T2858,'Tablas de calculos'!$AV$16:$AY$24,4),"")</f>
        <v>Débil</v>
      </c>
      <c r="V2858" s="214"/>
      <c r="W2858" s="214"/>
      <c r="X2858" s="123" t="str">
        <f t="shared" si="183"/>
        <v>Débil</v>
      </c>
      <c r="Y2858" s="208" t="str">
        <f>IFERROR(VLOOKUP(X2858,'Tablas de calculos'!$AZ$4:$BE$11,5,FALSE),"")</f>
        <v/>
      </c>
      <c r="Z2858" s="208" t="str">
        <f>IFERROR(VLOOKUP(X2858,'Tablas de calculos'!$AZ$4:$BE$11,6,FALSE),"")</f>
        <v/>
      </c>
    </row>
    <row r="2859" spans="1:26" ht="120" x14ac:dyDescent="0.25">
      <c r="A2859" s="232" t="s">
        <v>947</v>
      </c>
      <c r="B2859" s="137">
        <v>54</v>
      </c>
      <c r="C2859" s="429" t="str">
        <f>+VLOOKUP(Tabla9[[#This Row],[Cod. Riesgo]],Tabla_Riesgos[[Número]:[Tipo de Riesgo]],6,FALSE)</f>
        <v>Operativo</v>
      </c>
      <c r="D2859" s="290" t="s">
        <v>57</v>
      </c>
      <c r="E2859" s="291" t="s">
        <v>59</v>
      </c>
      <c r="F2859" s="292"/>
      <c r="G2859" s="293" t="s">
        <v>290</v>
      </c>
      <c r="H2859" s="472"/>
      <c r="I2859" s="214"/>
      <c r="J2859" s="214"/>
      <c r="K2859" s="214"/>
      <c r="L2859" s="214"/>
      <c r="M2859" s="214"/>
      <c r="N2859" s="214"/>
      <c r="O2859" s="214"/>
      <c r="P2859" s="123">
        <f t="shared" si="180"/>
        <v>0</v>
      </c>
      <c r="Q2859" s="208" t="str">
        <f t="shared" si="181"/>
        <v>Debil</v>
      </c>
      <c r="R2859" s="214" t="s">
        <v>516</v>
      </c>
      <c r="S2859" s="224" t="str">
        <f t="shared" si="182"/>
        <v>DebilFuerte</v>
      </c>
      <c r="T2859" s="224">
        <f>IFERROR(VLOOKUP(S2859,'Tablas de calculos'!$AU$16:$AV$24,2,FALSE),"")</f>
        <v>7</v>
      </c>
      <c r="U2859" s="208" t="str">
        <f>IFERROR(VLOOKUP(T2859,'Tablas de calculos'!$AV$16:$AY$24,4),"")</f>
        <v>Débil</v>
      </c>
      <c r="V2859" s="214"/>
      <c r="W2859" s="214"/>
      <c r="X2859" s="123" t="str">
        <f t="shared" si="183"/>
        <v>Débil</v>
      </c>
      <c r="Y2859" s="208" t="str">
        <f>IFERROR(VLOOKUP(X2859,'Tablas de calculos'!$AZ$4:$BE$11,5,FALSE),"")</f>
        <v/>
      </c>
      <c r="Z2859" s="208" t="str">
        <f>IFERROR(VLOOKUP(X2859,'Tablas de calculos'!$AZ$4:$BE$11,6,FALSE),"")</f>
        <v/>
      </c>
    </row>
    <row r="2860" spans="1:26" ht="75" x14ac:dyDescent="0.25">
      <c r="A2860" s="232" t="s">
        <v>947</v>
      </c>
      <c r="B2860" s="137">
        <v>55</v>
      </c>
      <c r="C2860" s="429" t="str">
        <f>+VLOOKUP(Tabla9[[#This Row],[Cod. Riesgo]],Tabla_Riesgos[[Número]:[Tipo de Riesgo]],6,FALSE)</f>
        <v>Operativo</v>
      </c>
      <c r="D2860" s="290" t="s">
        <v>60</v>
      </c>
      <c r="E2860" s="291" t="s">
        <v>61</v>
      </c>
      <c r="F2860" s="292"/>
      <c r="G2860" s="293" t="s">
        <v>291</v>
      </c>
      <c r="H2860" s="472"/>
      <c r="I2860" s="214"/>
      <c r="J2860" s="214"/>
      <c r="K2860" s="214"/>
      <c r="L2860" s="214"/>
      <c r="M2860" s="214"/>
      <c r="N2860" s="214"/>
      <c r="O2860" s="214"/>
      <c r="P2860" s="123">
        <f t="shared" si="180"/>
        <v>0</v>
      </c>
      <c r="Q2860" s="208" t="str">
        <f t="shared" si="181"/>
        <v>Debil</v>
      </c>
      <c r="R2860" s="214" t="s">
        <v>516</v>
      </c>
      <c r="S2860" s="224" t="str">
        <f t="shared" si="182"/>
        <v>DebilFuerte</v>
      </c>
      <c r="T2860" s="224">
        <f>IFERROR(VLOOKUP(S2860,'Tablas de calculos'!$AU$16:$AV$24,2,FALSE),"")</f>
        <v>7</v>
      </c>
      <c r="U2860" s="208" t="str">
        <f>IFERROR(VLOOKUP(T2860,'Tablas de calculos'!$AV$16:$AY$24,4),"")</f>
        <v>Débil</v>
      </c>
      <c r="V2860" s="214"/>
      <c r="W2860" s="214"/>
      <c r="X2860" s="123" t="str">
        <f t="shared" si="183"/>
        <v>Débil</v>
      </c>
      <c r="Y2860" s="208" t="str">
        <f>IFERROR(VLOOKUP(X2860,'Tablas de calculos'!$AZ$4:$BE$11,5,FALSE),"")</f>
        <v/>
      </c>
      <c r="Z2860" s="208" t="str">
        <f>IFERROR(VLOOKUP(X2860,'Tablas de calculos'!$AZ$4:$BE$11,6,FALSE),"")</f>
        <v/>
      </c>
    </row>
    <row r="2861" spans="1:26" ht="90" x14ac:dyDescent="0.25">
      <c r="A2861" s="232" t="s">
        <v>947</v>
      </c>
      <c r="B2861" s="137">
        <v>56</v>
      </c>
      <c r="C2861" s="429" t="str">
        <f>+VLOOKUP(Tabla9[[#This Row],[Cod. Riesgo]],Tabla_Riesgos[[Número]:[Tipo de Riesgo]],6,FALSE)</f>
        <v>Operativo</v>
      </c>
      <c r="D2861" s="290" t="s">
        <v>60</v>
      </c>
      <c r="E2861" s="291" t="s">
        <v>64</v>
      </c>
      <c r="F2861" s="292"/>
      <c r="G2861" s="293" t="s">
        <v>292</v>
      </c>
      <c r="H2861" s="472"/>
      <c r="I2861" s="214"/>
      <c r="J2861" s="214"/>
      <c r="K2861" s="214"/>
      <c r="L2861" s="214"/>
      <c r="M2861" s="214"/>
      <c r="N2861" s="214"/>
      <c r="O2861" s="214"/>
      <c r="P2861" s="123">
        <f t="shared" si="180"/>
        <v>0</v>
      </c>
      <c r="Q2861" s="208" t="str">
        <f t="shared" si="181"/>
        <v>Debil</v>
      </c>
      <c r="R2861" s="214" t="s">
        <v>516</v>
      </c>
      <c r="S2861" s="224" t="str">
        <f t="shared" si="182"/>
        <v>DebilFuerte</v>
      </c>
      <c r="T2861" s="224">
        <f>IFERROR(VLOOKUP(S2861,'Tablas de calculos'!$AU$16:$AV$24,2,FALSE),"")</f>
        <v>7</v>
      </c>
      <c r="U2861" s="208" t="str">
        <f>IFERROR(VLOOKUP(T2861,'Tablas de calculos'!$AV$16:$AY$24,4),"")</f>
        <v>Débil</v>
      </c>
      <c r="V2861" s="214"/>
      <c r="W2861" s="214"/>
      <c r="X2861" s="123" t="str">
        <f t="shared" si="183"/>
        <v>Débil</v>
      </c>
      <c r="Y2861" s="208" t="str">
        <f>IFERROR(VLOOKUP(X2861,'Tablas de calculos'!$AZ$4:$BE$11,5,FALSE),"")</f>
        <v/>
      </c>
      <c r="Z2861" s="208" t="str">
        <f>IFERROR(VLOOKUP(X2861,'Tablas de calculos'!$AZ$4:$BE$11,6,FALSE),"")</f>
        <v/>
      </c>
    </row>
    <row r="2862" spans="1:26" ht="105" x14ac:dyDescent="0.25">
      <c r="A2862" s="232" t="s">
        <v>947</v>
      </c>
      <c r="B2862" s="137">
        <v>57</v>
      </c>
      <c r="C2862" s="429" t="str">
        <f>+VLOOKUP(Tabla9[[#This Row],[Cod. Riesgo]],Tabla_Riesgos[[Número]:[Tipo de Riesgo]],6,FALSE)</f>
        <v>Operativo</v>
      </c>
      <c r="D2862" s="290" t="s">
        <v>66</v>
      </c>
      <c r="E2862" s="291" t="s">
        <v>67</v>
      </c>
      <c r="F2862" s="292"/>
      <c r="G2862" s="293" t="s">
        <v>293</v>
      </c>
      <c r="H2862" s="472"/>
      <c r="I2862" s="214"/>
      <c r="J2862" s="214"/>
      <c r="K2862" s="214"/>
      <c r="L2862" s="214"/>
      <c r="M2862" s="214"/>
      <c r="N2862" s="214"/>
      <c r="O2862" s="214"/>
      <c r="P2862" s="123">
        <f t="shared" si="180"/>
        <v>0</v>
      </c>
      <c r="Q2862" s="208" t="str">
        <f t="shared" si="181"/>
        <v>Debil</v>
      </c>
      <c r="R2862" s="214" t="s">
        <v>516</v>
      </c>
      <c r="S2862" s="224" t="str">
        <f t="shared" si="182"/>
        <v>DebilFuerte</v>
      </c>
      <c r="T2862" s="224">
        <f>IFERROR(VLOOKUP(S2862,'Tablas de calculos'!$AU$16:$AV$24,2,FALSE),"")</f>
        <v>7</v>
      </c>
      <c r="U2862" s="208" t="str">
        <f>IFERROR(VLOOKUP(T2862,'Tablas de calculos'!$AV$16:$AY$24,4),"")</f>
        <v>Débil</v>
      </c>
      <c r="V2862" s="214"/>
      <c r="W2862" s="214"/>
      <c r="X2862" s="123" t="str">
        <f t="shared" si="183"/>
        <v>Débil</v>
      </c>
      <c r="Y2862" s="208" t="str">
        <f>IFERROR(VLOOKUP(X2862,'Tablas de calculos'!$AZ$4:$BE$11,5,FALSE),"")</f>
        <v/>
      </c>
      <c r="Z2862" s="208" t="str">
        <f>IFERROR(VLOOKUP(X2862,'Tablas de calculos'!$AZ$4:$BE$11,6,FALSE),"")</f>
        <v/>
      </c>
    </row>
    <row r="2863" spans="1:26" ht="75" x14ac:dyDescent="0.25">
      <c r="A2863" s="232" t="s">
        <v>947</v>
      </c>
      <c r="B2863" s="137">
        <v>57</v>
      </c>
      <c r="C2863" s="429" t="str">
        <f>+VLOOKUP(Tabla9[[#This Row],[Cod. Riesgo]],Tabla_Riesgos[[Número]:[Tipo de Riesgo]],6,FALSE)</f>
        <v>Operativo</v>
      </c>
      <c r="D2863" s="290" t="s">
        <v>66</v>
      </c>
      <c r="E2863" s="291" t="s">
        <v>67</v>
      </c>
      <c r="F2863" s="292"/>
      <c r="G2863" s="293" t="s">
        <v>294</v>
      </c>
      <c r="H2863" s="472"/>
      <c r="I2863" s="214"/>
      <c r="J2863" s="214"/>
      <c r="K2863" s="214"/>
      <c r="L2863" s="214"/>
      <c r="M2863" s="214"/>
      <c r="N2863" s="214"/>
      <c r="O2863" s="214"/>
      <c r="P2863" s="123">
        <f t="shared" si="180"/>
        <v>0</v>
      </c>
      <c r="Q2863" s="208" t="str">
        <f t="shared" si="181"/>
        <v>Debil</v>
      </c>
      <c r="R2863" s="214" t="s">
        <v>516</v>
      </c>
      <c r="S2863" s="224" t="str">
        <f t="shared" si="182"/>
        <v>DebilFuerte</v>
      </c>
      <c r="T2863" s="224">
        <f>IFERROR(VLOOKUP(S2863,'Tablas de calculos'!$AU$16:$AV$24,2,FALSE),"")</f>
        <v>7</v>
      </c>
      <c r="U2863" s="208" t="str">
        <f>IFERROR(VLOOKUP(T2863,'Tablas de calculos'!$AV$16:$AY$24,4),"")</f>
        <v>Débil</v>
      </c>
      <c r="V2863" s="214"/>
      <c r="W2863" s="214"/>
      <c r="X2863" s="123" t="str">
        <f t="shared" si="183"/>
        <v>Débil</v>
      </c>
      <c r="Y2863" s="208" t="str">
        <f>IFERROR(VLOOKUP(X2863,'Tablas de calculos'!$AZ$4:$BE$11,5,FALSE),"")</f>
        <v/>
      </c>
      <c r="Z2863" s="208" t="str">
        <f>IFERROR(VLOOKUP(X2863,'Tablas de calculos'!$AZ$4:$BE$11,6,FALSE),"")</f>
        <v/>
      </c>
    </row>
    <row r="2864" spans="1:26" ht="45" x14ac:dyDescent="0.25">
      <c r="A2864" s="232" t="s">
        <v>947</v>
      </c>
      <c r="B2864" s="137">
        <v>57</v>
      </c>
      <c r="C2864" s="429" t="str">
        <f>+VLOOKUP(Tabla9[[#This Row],[Cod. Riesgo]],Tabla_Riesgos[[Número]:[Tipo de Riesgo]],6,FALSE)</f>
        <v>Operativo</v>
      </c>
      <c r="D2864" s="290" t="s">
        <v>66</v>
      </c>
      <c r="E2864" s="291" t="s">
        <v>67</v>
      </c>
      <c r="F2864" s="292"/>
      <c r="G2864" s="293" t="s">
        <v>295</v>
      </c>
      <c r="H2864" s="472"/>
      <c r="I2864" s="214"/>
      <c r="J2864" s="214"/>
      <c r="K2864" s="214"/>
      <c r="L2864" s="214"/>
      <c r="M2864" s="214"/>
      <c r="N2864" s="214"/>
      <c r="O2864" s="214"/>
      <c r="P2864" s="123">
        <f t="shared" si="180"/>
        <v>0</v>
      </c>
      <c r="Q2864" s="208" t="str">
        <f t="shared" si="181"/>
        <v>Debil</v>
      </c>
      <c r="R2864" s="214" t="s">
        <v>516</v>
      </c>
      <c r="S2864" s="224" t="str">
        <f t="shared" si="182"/>
        <v>DebilFuerte</v>
      </c>
      <c r="T2864" s="224">
        <f>IFERROR(VLOOKUP(S2864,'Tablas de calculos'!$AU$16:$AV$24,2,FALSE),"")</f>
        <v>7</v>
      </c>
      <c r="U2864" s="208" t="str">
        <f>IFERROR(VLOOKUP(T2864,'Tablas de calculos'!$AV$16:$AY$24,4),"")</f>
        <v>Débil</v>
      </c>
      <c r="V2864" s="214"/>
      <c r="W2864" s="214"/>
      <c r="X2864" s="123" t="str">
        <f t="shared" si="183"/>
        <v>Débil</v>
      </c>
      <c r="Y2864" s="208" t="str">
        <f>IFERROR(VLOOKUP(X2864,'Tablas de calculos'!$AZ$4:$BE$11,5,FALSE),"")</f>
        <v/>
      </c>
      <c r="Z2864" s="208" t="str">
        <f>IFERROR(VLOOKUP(X2864,'Tablas de calculos'!$AZ$4:$BE$11,6,FALSE),"")</f>
        <v/>
      </c>
    </row>
    <row r="2865" spans="1:26" ht="105" x14ac:dyDescent="0.25">
      <c r="A2865" s="232" t="s">
        <v>947</v>
      </c>
      <c r="B2865" s="137">
        <v>58</v>
      </c>
      <c r="C2865" s="429" t="str">
        <f>+VLOOKUP(Tabla9[[#This Row],[Cod. Riesgo]],Tabla_Riesgos[[Número]:[Tipo de Riesgo]],6,FALSE)</f>
        <v>Operativo</v>
      </c>
      <c r="D2865" s="290" t="s">
        <v>66</v>
      </c>
      <c r="E2865" s="291" t="s">
        <v>68</v>
      </c>
      <c r="F2865" s="292"/>
      <c r="G2865" s="293" t="s">
        <v>296</v>
      </c>
      <c r="H2865" s="472"/>
      <c r="I2865" s="214"/>
      <c r="J2865" s="214"/>
      <c r="K2865" s="214"/>
      <c r="L2865" s="214"/>
      <c r="M2865" s="214"/>
      <c r="N2865" s="214"/>
      <c r="O2865" s="214"/>
      <c r="P2865" s="123">
        <f t="shared" si="180"/>
        <v>0</v>
      </c>
      <c r="Q2865" s="208" t="str">
        <f t="shared" si="181"/>
        <v>Debil</v>
      </c>
      <c r="R2865" s="214" t="s">
        <v>516</v>
      </c>
      <c r="S2865" s="224" t="str">
        <f t="shared" si="182"/>
        <v>DebilFuerte</v>
      </c>
      <c r="T2865" s="224">
        <f>IFERROR(VLOOKUP(S2865,'Tablas de calculos'!$AU$16:$AV$24,2,FALSE),"")</f>
        <v>7</v>
      </c>
      <c r="U2865" s="208" t="str">
        <f>IFERROR(VLOOKUP(T2865,'Tablas de calculos'!$AV$16:$AY$24,4),"")</f>
        <v>Débil</v>
      </c>
      <c r="V2865" s="214"/>
      <c r="W2865" s="214"/>
      <c r="X2865" s="123" t="str">
        <f t="shared" si="183"/>
        <v>Débil</v>
      </c>
      <c r="Y2865" s="208" t="str">
        <f>IFERROR(VLOOKUP(X2865,'Tablas de calculos'!$AZ$4:$BE$11,5,FALSE),"")</f>
        <v/>
      </c>
      <c r="Z2865" s="208" t="str">
        <f>IFERROR(VLOOKUP(X2865,'Tablas de calculos'!$AZ$4:$BE$11,6,FALSE),"")</f>
        <v/>
      </c>
    </row>
    <row r="2866" spans="1:26" ht="75" x14ac:dyDescent="0.25">
      <c r="A2866" s="232" t="s">
        <v>947</v>
      </c>
      <c r="B2866" s="137">
        <v>59</v>
      </c>
      <c r="C2866" s="429" t="str">
        <f>+VLOOKUP(Tabla9[[#This Row],[Cod. Riesgo]],Tabla_Riesgos[[Número]:[Tipo de Riesgo]],6,FALSE)</f>
        <v>Operativo</v>
      </c>
      <c r="D2866" s="290" t="s">
        <v>66</v>
      </c>
      <c r="E2866" s="291" t="s">
        <v>71</v>
      </c>
      <c r="F2866" s="292"/>
      <c r="G2866" s="293" t="s">
        <v>297</v>
      </c>
      <c r="H2866" s="472"/>
      <c r="I2866" s="214"/>
      <c r="J2866" s="214"/>
      <c r="K2866" s="214"/>
      <c r="L2866" s="214"/>
      <c r="M2866" s="214"/>
      <c r="N2866" s="214"/>
      <c r="O2866" s="214"/>
      <c r="P2866" s="123">
        <f t="shared" si="180"/>
        <v>0</v>
      </c>
      <c r="Q2866" s="208" t="str">
        <f t="shared" si="181"/>
        <v>Debil</v>
      </c>
      <c r="R2866" s="214" t="s">
        <v>516</v>
      </c>
      <c r="S2866" s="224" t="str">
        <f t="shared" si="182"/>
        <v>DebilFuerte</v>
      </c>
      <c r="T2866" s="224">
        <f>IFERROR(VLOOKUP(S2866,'Tablas de calculos'!$AU$16:$AV$24,2,FALSE),"")</f>
        <v>7</v>
      </c>
      <c r="U2866" s="208" t="str">
        <f>IFERROR(VLOOKUP(T2866,'Tablas de calculos'!$AV$16:$AY$24,4),"")</f>
        <v>Débil</v>
      </c>
      <c r="V2866" s="214"/>
      <c r="W2866" s="214"/>
      <c r="X2866" s="123" t="str">
        <f t="shared" si="183"/>
        <v>Débil</v>
      </c>
      <c r="Y2866" s="208" t="str">
        <f>IFERROR(VLOOKUP(X2866,'Tablas de calculos'!$AZ$4:$BE$11,5,FALSE),"")</f>
        <v/>
      </c>
      <c r="Z2866" s="208" t="str">
        <f>IFERROR(VLOOKUP(X2866,'Tablas de calculos'!$AZ$4:$BE$11,6,FALSE),"")</f>
        <v/>
      </c>
    </row>
    <row r="2867" spans="1:26" ht="45" x14ac:dyDescent="0.25">
      <c r="A2867" s="232" t="s">
        <v>947</v>
      </c>
      <c r="B2867" s="137">
        <v>59</v>
      </c>
      <c r="C2867" s="429" t="str">
        <f>+VLOOKUP(Tabla9[[#This Row],[Cod. Riesgo]],Tabla_Riesgos[[Número]:[Tipo de Riesgo]],6,FALSE)</f>
        <v>Operativo</v>
      </c>
      <c r="D2867" s="290" t="s">
        <v>66</v>
      </c>
      <c r="E2867" s="291" t="s">
        <v>71</v>
      </c>
      <c r="F2867" s="292"/>
      <c r="G2867" s="293" t="s">
        <v>298</v>
      </c>
      <c r="H2867" s="472"/>
      <c r="I2867" s="214"/>
      <c r="J2867" s="214"/>
      <c r="K2867" s="214"/>
      <c r="L2867" s="214"/>
      <c r="M2867" s="214"/>
      <c r="N2867" s="214"/>
      <c r="O2867" s="214"/>
      <c r="P2867" s="123">
        <f t="shared" si="180"/>
        <v>0</v>
      </c>
      <c r="Q2867" s="208" t="str">
        <f t="shared" si="181"/>
        <v>Debil</v>
      </c>
      <c r="R2867" s="214" t="s">
        <v>516</v>
      </c>
      <c r="S2867" s="224" t="str">
        <f t="shared" si="182"/>
        <v>DebilFuerte</v>
      </c>
      <c r="T2867" s="224">
        <f>IFERROR(VLOOKUP(S2867,'Tablas de calculos'!$AU$16:$AV$24,2,FALSE),"")</f>
        <v>7</v>
      </c>
      <c r="U2867" s="208" t="str">
        <f>IFERROR(VLOOKUP(T2867,'Tablas de calculos'!$AV$16:$AY$24,4),"")</f>
        <v>Débil</v>
      </c>
      <c r="V2867" s="214"/>
      <c r="W2867" s="214"/>
      <c r="X2867" s="123" t="str">
        <f t="shared" si="183"/>
        <v>Débil</v>
      </c>
      <c r="Y2867" s="208" t="str">
        <f>IFERROR(VLOOKUP(X2867,'Tablas de calculos'!$AZ$4:$BE$11,5,FALSE),"")</f>
        <v/>
      </c>
      <c r="Z2867" s="208" t="str">
        <f>IFERROR(VLOOKUP(X2867,'Tablas de calculos'!$AZ$4:$BE$11,6,FALSE),"")</f>
        <v/>
      </c>
    </row>
    <row r="2868" spans="1:26" ht="105" x14ac:dyDescent="0.25">
      <c r="A2868" s="232" t="s">
        <v>947</v>
      </c>
      <c r="B2868" s="137">
        <v>59</v>
      </c>
      <c r="C2868" s="429" t="str">
        <f>+VLOOKUP(Tabla9[[#This Row],[Cod. Riesgo]],Tabla_Riesgos[[Número]:[Tipo de Riesgo]],6,FALSE)</f>
        <v>Operativo</v>
      </c>
      <c r="D2868" s="290" t="s">
        <v>66</v>
      </c>
      <c r="E2868" s="291" t="s">
        <v>71</v>
      </c>
      <c r="F2868" s="292"/>
      <c r="G2868" s="293" t="s">
        <v>299</v>
      </c>
      <c r="H2868" s="472"/>
      <c r="I2868" s="214"/>
      <c r="J2868" s="214"/>
      <c r="K2868" s="214"/>
      <c r="L2868" s="214"/>
      <c r="M2868" s="214"/>
      <c r="N2868" s="214"/>
      <c r="O2868" s="214"/>
      <c r="P2868" s="123">
        <f t="shared" si="180"/>
        <v>0</v>
      </c>
      <c r="Q2868" s="208" t="str">
        <f t="shared" si="181"/>
        <v>Debil</v>
      </c>
      <c r="R2868" s="214" t="s">
        <v>516</v>
      </c>
      <c r="S2868" s="224" t="str">
        <f t="shared" si="182"/>
        <v>DebilFuerte</v>
      </c>
      <c r="T2868" s="224">
        <f>IFERROR(VLOOKUP(S2868,'Tablas de calculos'!$AU$16:$AV$24,2,FALSE),"")</f>
        <v>7</v>
      </c>
      <c r="U2868" s="208" t="str">
        <f>IFERROR(VLOOKUP(T2868,'Tablas de calculos'!$AV$16:$AY$24,4),"")</f>
        <v>Débil</v>
      </c>
      <c r="V2868" s="214"/>
      <c r="W2868" s="214"/>
      <c r="X2868" s="123" t="str">
        <f t="shared" si="183"/>
        <v>Débil</v>
      </c>
      <c r="Y2868" s="208" t="str">
        <f>IFERROR(VLOOKUP(X2868,'Tablas de calculos'!$AZ$4:$BE$11,5,FALSE),"")</f>
        <v/>
      </c>
      <c r="Z2868" s="208" t="str">
        <f>IFERROR(VLOOKUP(X2868,'Tablas de calculos'!$AZ$4:$BE$11,6,FALSE),"")</f>
        <v/>
      </c>
    </row>
    <row r="2869" spans="1:26" ht="45" x14ac:dyDescent="0.25">
      <c r="A2869" s="232" t="s">
        <v>947</v>
      </c>
      <c r="B2869" s="137">
        <v>60</v>
      </c>
      <c r="C2869" s="429" t="str">
        <f>+VLOOKUP(Tabla9[[#This Row],[Cod. Riesgo]],Tabla_Riesgos[[Número]:[Tipo de Riesgo]],6,FALSE)</f>
        <v>Operativo</v>
      </c>
      <c r="D2869" s="290" t="s">
        <v>66</v>
      </c>
      <c r="E2869" s="291" t="s">
        <v>72</v>
      </c>
      <c r="F2869" s="292"/>
      <c r="G2869" s="293" t="s">
        <v>300</v>
      </c>
      <c r="H2869" s="472"/>
      <c r="I2869" s="214"/>
      <c r="J2869" s="214"/>
      <c r="K2869" s="214"/>
      <c r="L2869" s="214"/>
      <c r="M2869" s="214"/>
      <c r="N2869" s="214"/>
      <c r="O2869" s="214"/>
      <c r="P2869" s="123">
        <f t="shared" si="180"/>
        <v>0</v>
      </c>
      <c r="Q2869" s="208" t="str">
        <f t="shared" si="181"/>
        <v>Debil</v>
      </c>
      <c r="R2869" s="214" t="s">
        <v>516</v>
      </c>
      <c r="S2869" s="224" t="str">
        <f t="shared" si="182"/>
        <v>DebilFuerte</v>
      </c>
      <c r="T2869" s="224">
        <f>IFERROR(VLOOKUP(S2869,'Tablas de calculos'!$AU$16:$AV$24,2,FALSE),"")</f>
        <v>7</v>
      </c>
      <c r="U2869" s="208" t="str">
        <f>IFERROR(VLOOKUP(T2869,'Tablas de calculos'!$AV$16:$AY$24,4),"")</f>
        <v>Débil</v>
      </c>
      <c r="V2869" s="214"/>
      <c r="W2869" s="214"/>
      <c r="X2869" s="123" t="str">
        <f t="shared" si="183"/>
        <v>Débil</v>
      </c>
      <c r="Y2869" s="208" t="str">
        <f>IFERROR(VLOOKUP(X2869,'Tablas de calculos'!$AZ$4:$BE$11,5,FALSE),"")</f>
        <v/>
      </c>
      <c r="Z2869" s="208" t="str">
        <f>IFERROR(VLOOKUP(X2869,'Tablas de calculos'!$AZ$4:$BE$11,6,FALSE),"")</f>
        <v/>
      </c>
    </row>
    <row r="2870" spans="1:26" ht="60" x14ac:dyDescent="0.25">
      <c r="A2870" s="232" t="s">
        <v>947</v>
      </c>
      <c r="B2870" s="137">
        <v>61</v>
      </c>
      <c r="C2870" s="429" t="str">
        <f>+VLOOKUP(Tabla9[[#This Row],[Cod. Riesgo]],Tabla_Riesgos[[Número]:[Tipo de Riesgo]],6,FALSE)</f>
        <v>Operativo</v>
      </c>
      <c r="D2870" s="290" t="s">
        <v>101</v>
      </c>
      <c r="E2870" s="291" t="s">
        <v>674</v>
      </c>
      <c r="F2870" s="292"/>
      <c r="G2870" s="293" t="s">
        <v>301</v>
      </c>
      <c r="H2870" s="472"/>
      <c r="I2870" s="214"/>
      <c r="J2870" s="214"/>
      <c r="K2870" s="214"/>
      <c r="L2870" s="214"/>
      <c r="M2870" s="214"/>
      <c r="N2870" s="214"/>
      <c r="O2870" s="214"/>
      <c r="P2870" s="123">
        <f t="shared" si="180"/>
        <v>0</v>
      </c>
      <c r="Q2870" s="208" t="str">
        <f t="shared" si="181"/>
        <v>Debil</v>
      </c>
      <c r="R2870" s="214" t="s">
        <v>516</v>
      </c>
      <c r="S2870" s="224" t="str">
        <f t="shared" si="182"/>
        <v>DebilFuerte</v>
      </c>
      <c r="T2870" s="224">
        <f>IFERROR(VLOOKUP(S2870,'Tablas de calculos'!$AU$16:$AV$24,2,FALSE),"")</f>
        <v>7</v>
      </c>
      <c r="U2870" s="208" t="str">
        <f>IFERROR(VLOOKUP(T2870,'Tablas de calculos'!$AV$16:$AY$24,4),"")</f>
        <v>Débil</v>
      </c>
      <c r="V2870" s="214"/>
      <c r="W2870" s="214"/>
      <c r="X2870" s="123" t="str">
        <f t="shared" si="183"/>
        <v>Débil</v>
      </c>
      <c r="Y2870" s="208" t="str">
        <f>IFERROR(VLOOKUP(X2870,'Tablas de calculos'!$AZ$4:$BE$11,5,FALSE),"")</f>
        <v/>
      </c>
      <c r="Z2870" s="208" t="str">
        <f>IFERROR(VLOOKUP(X2870,'Tablas de calculos'!$AZ$4:$BE$11,6,FALSE),"")</f>
        <v/>
      </c>
    </row>
    <row r="2871" spans="1:26" ht="105" x14ac:dyDescent="0.25">
      <c r="A2871" s="232" t="s">
        <v>947</v>
      </c>
      <c r="B2871" s="137">
        <v>61</v>
      </c>
      <c r="C2871" s="429" t="str">
        <f>+VLOOKUP(Tabla9[[#This Row],[Cod. Riesgo]],Tabla_Riesgos[[Número]:[Tipo de Riesgo]],6,FALSE)</f>
        <v>Operativo</v>
      </c>
      <c r="D2871" s="290" t="s">
        <v>101</v>
      </c>
      <c r="E2871" s="291" t="s">
        <v>674</v>
      </c>
      <c r="F2871" s="292"/>
      <c r="G2871" s="293" t="s">
        <v>302</v>
      </c>
      <c r="H2871" s="472"/>
      <c r="I2871" s="214"/>
      <c r="J2871" s="214"/>
      <c r="K2871" s="214"/>
      <c r="L2871" s="214"/>
      <c r="M2871" s="214"/>
      <c r="N2871" s="214"/>
      <c r="O2871" s="214"/>
      <c r="P2871" s="123">
        <f t="shared" si="180"/>
        <v>0</v>
      </c>
      <c r="Q2871" s="208" t="str">
        <f t="shared" si="181"/>
        <v>Debil</v>
      </c>
      <c r="R2871" s="214" t="s">
        <v>516</v>
      </c>
      <c r="S2871" s="224" t="str">
        <f t="shared" si="182"/>
        <v>DebilFuerte</v>
      </c>
      <c r="T2871" s="224">
        <f>IFERROR(VLOOKUP(S2871,'Tablas de calculos'!$AU$16:$AV$24,2,FALSE),"")</f>
        <v>7</v>
      </c>
      <c r="U2871" s="208" t="str">
        <f>IFERROR(VLOOKUP(T2871,'Tablas de calculos'!$AV$16:$AY$24,4),"")</f>
        <v>Débil</v>
      </c>
      <c r="V2871" s="214"/>
      <c r="W2871" s="214"/>
      <c r="X2871" s="123" t="str">
        <f t="shared" si="183"/>
        <v>Débil</v>
      </c>
      <c r="Y2871" s="208" t="str">
        <f>IFERROR(VLOOKUP(X2871,'Tablas de calculos'!$AZ$4:$BE$11,5,FALSE),"")</f>
        <v/>
      </c>
      <c r="Z2871" s="208" t="str">
        <f>IFERROR(VLOOKUP(X2871,'Tablas de calculos'!$AZ$4:$BE$11,6,FALSE),"")</f>
        <v/>
      </c>
    </row>
    <row r="2872" spans="1:26" ht="75" x14ac:dyDescent="0.25">
      <c r="A2872" s="232" t="s">
        <v>947</v>
      </c>
      <c r="B2872" s="137">
        <v>61</v>
      </c>
      <c r="C2872" s="429" t="str">
        <f>+VLOOKUP(Tabla9[[#This Row],[Cod. Riesgo]],Tabla_Riesgos[[Número]:[Tipo de Riesgo]],6,FALSE)</f>
        <v>Operativo</v>
      </c>
      <c r="D2872" s="290" t="s">
        <v>101</v>
      </c>
      <c r="E2872" s="291" t="s">
        <v>674</v>
      </c>
      <c r="F2872" s="292"/>
      <c r="G2872" s="293" t="s">
        <v>303</v>
      </c>
      <c r="H2872" s="472"/>
      <c r="I2872" s="214"/>
      <c r="J2872" s="214"/>
      <c r="K2872" s="214"/>
      <c r="L2872" s="214"/>
      <c r="M2872" s="214"/>
      <c r="N2872" s="214"/>
      <c r="O2872" s="214"/>
      <c r="P2872" s="123">
        <f t="shared" si="180"/>
        <v>0</v>
      </c>
      <c r="Q2872" s="208" t="str">
        <f t="shared" si="181"/>
        <v>Debil</v>
      </c>
      <c r="R2872" s="214" t="s">
        <v>516</v>
      </c>
      <c r="S2872" s="224" t="str">
        <f t="shared" si="182"/>
        <v>DebilFuerte</v>
      </c>
      <c r="T2872" s="224">
        <f>IFERROR(VLOOKUP(S2872,'Tablas de calculos'!$AU$16:$AV$24,2,FALSE),"")</f>
        <v>7</v>
      </c>
      <c r="U2872" s="208" t="str">
        <f>IFERROR(VLOOKUP(T2872,'Tablas de calculos'!$AV$16:$AY$24,4),"")</f>
        <v>Débil</v>
      </c>
      <c r="V2872" s="214"/>
      <c r="W2872" s="214"/>
      <c r="X2872" s="123" t="str">
        <f t="shared" si="183"/>
        <v>Débil</v>
      </c>
      <c r="Y2872" s="208" t="str">
        <f>IFERROR(VLOOKUP(X2872,'Tablas de calculos'!$AZ$4:$BE$11,5,FALSE),"")</f>
        <v/>
      </c>
      <c r="Z2872" s="208" t="str">
        <f>IFERROR(VLOOKUP(X2872,'Tablas de calculos'!$AZ$4:$BE$11,6,FALSE),"")</f>
        <v/>
      </c>
    </row>
    <row r="2873" spans="1:26" ht="30" x14ac:dyDescent="0.25">
      <c r="A2873" s="232" t="s">
        <v>947</v>
      </c>
      <c r="B2873" s="137">
        <v>62</v>
      </c>
      <c r="C2873" s="429" t="str">
        <f>+VLOOKUP(Tabla9[[#This Row],[Cod. Riesgo]],Tabla_Riesgos[[Número]:[Tipo de Riesgo]],6,FALSE)</f>
        <v>Operativo</v>
      </c>
      <c r="D2873" s="290" t="s">
        <v>101</v>
      </c>
      <c r="E2873" s="291" t="s">
        <v>675</v>
      </c>
      <c r="F2873" s="292"/>
      <c r="G2873" s="293" t="s">
        <v>304</v>
      </c>
      <c r="H2873" s="472"/>
      <c r="I2873" s="214"/>
      <c r="J2873" s="214"/>
      <c r="K2873" s="214"/>
      <c r="L2873" s="214"/>
      <c r="M2873" s="214"/>
      <c r="N2873" s="214"/>
      <c r="O2873" s="214"/>
      <c r="P2873" s="123">
        <f t="shared" si="180"/>
        <v>0</v>
      </c>
      <c r="Q2873" s="208" t="str">
        <f t="shared" si="181"/>
        <v>Debil</v>
      </c>
      <c r="R2873" s="214" t="s">
        <v>516</v>
      </c>
      <c r="S2873" s="224" t="str">
        <f t="shared" si="182"/>
        <v>DebilFuerte</v>
      </c>
      <c r="T2873" s="224">
        <f>IFERROR(VLOOKUP(S2873,'Tablas de calculos'!$AU$16:$AV$24,2,FALSE),"")</f>
        <v>7</v>
      </c>
      <c r="U2873" s="208" t="str">
        <f>IFERROR(VLOOKUP(T2873,'Tablas de calculos'!$AV$16:$AY$24,4),"")</f>
        <v>Débil</v>
      </c>
      <c r="V2873" s="214"/>
      <c r="W2873" s="214"/>
      <c r="X2873" s="123" t="str">
        <f t="shared" si="183"/>
        <v>Débil</v>
      </c>
      <c r="Y2873" s="208" t="str">
        <f>IFERROR(VLOOKUP(X2873,'Tablas de calculos'!$AZ$4:$BE$11,5,FALSE),"")</f>
        <v/>
      </c>
      <c r="Z2873" s="208" t="str">
        <f>IFERROR(VLOOKUP(X2873,'Tablas de calculos'!$AZ$4:$BE$11,6,FALSE),"")</f>
        <v/>
      </c>
    </row>
    <row r="2874" spans="1:26" ht="45" x14ac:dyDescent="0.25">
      <c r="A2874" s="232" t="s">
        <v>947</v>
      </c>
      <c r="B2874" s="137">
        <v>63</v>
      </c>
      <c r="C2874" s="429" t="str">
        <f>+VLOOKUP(Tabla9[[#This Row],[Cod. Riesgo]],Tabla_Riesgos[[Número]:[Tipo de Riesgo]],6,FALSE)</f>
        <v>Operativo</v>
      </c>
      <c r="D2874" s="290" t="s">
        <v>101</v>
      </c>
      <c r="E2874" s="291" t="s">
        <v>73</v>
      </c>
      <c r="F2874" s="292"/>
      <c r="G2874" s="293" t="s">
        <v>305</v>
      </c>
      <c r="H2874" s="472"/>
      <c r="I2874" s="214"/>
      <c r="J2874" s="214"/>
      <c r="K2874" s="214"/>
      <c r="L2874" s="214"/>
      <c r="M2874" s="214"/>
      <c r="N2874" s="214"/>
      <c r="O2874" s="214"/>
      <c r="P2874" s="123">
        <f t="shared" si="180"/>
        <v>0</v>
      </c>
      <c r="Q2874" s="208" t="str">
        <f t="shared" si="181"/>
        <v>Debil</v>
      </c>
      <c r="R2874" s="214" t="s">
        <v>516</v>
      </c>
      <c r="S2874" s="224" t="str">
        <f t="shared" si="182"/>
        <v>DebilFuerte</v>
      </c>
      <c r="T2874" s="224">
        <f>IFERROR(VLOOKUP(S2874,'Tablas de calculos'!$AU$16:$AV$24,2,FALSE),"")</f>
        <v>7</v>
      </c>
      <c r="U2874" s="208" t="str">
        <f>IFERROR(VLOOKUP(T2874,'Tablas de calculos'!$AV$16:$AY$24,4),"")</f>
        <v>Débil</v>
      </c>
      <c r="V2874" s="214"/>
      <c r="W2874" s="214"/>
      <c r="X2874" s="123" t="str">
        <f t="shared" si="183"/>
        <v>Débil</v>
      </c>
      <c r="Y2874" s="208" t="str">
        <f>IFERROR(VLOOKUP(X2874,'Tablas de calculos'!$AZ$4:$BE$11,5,FALSE),"")</f>
        <v/>
      </c>
      <c r="Z2874" s="208" t="str">
        <f>IFERROR(VLOOKUP(X2874,'Tablas de calculos'!$AZ$4:$BE$11,6,FALSE),"")</f>
        <v/>
      </c>
    </row>
    <row r="2875" spans="1:26" ht="60" x14ac:dyDescent="0.25">
      <c r="A2875" s="232" t="s">
        <v>947</v>
      </c>
      <c r="B2875" s="137">
        <v>64</v>
      </c>
      <c r="C2875" s="429" t="str">
        <f>+VLOOKUP(Tabla9[[#This Row],[Cod. Riesgo]],Tabla_Riesgos[[Número]:[Tipo de Riesgo]],6,FALSE)</f>
        <v>Operativo</v>
      </c>
      <c r="D2875" s="290" t="s">
        <v>76</v>
      </c>
      <c r="E2875" s="291" t="s">
        <v>77</v>
      </c>
      <c r="F2875" s="292"/>
      <c r="G2875" s="293" t="s">
        <v>306</v>
      </c>
      <c r="H2875" s="472"/>
      <c r="I2875" s="214"/>
      <c r="J2875" s="214"/>
      <c r="K2875" s="214"/>
      <c r="L2875" s="214"/>
      <c r="M2875" s="214"/>
      <c r="N2875" s="214"/>
      <c r="O2875" s="214"/>
      <c r="P2875" s="123">
        <f t="shared" si="180"/>
        <v>0</v>
      </c>
      <c r="Q2875" s="208" t="str">
        <f t="shared" si="181"/>
        <v>Debil</v>
      </c>
      <c r="R2875" s="214" t="s">
        <v>516</v>
      </c>
      <c r="S2875" s="224" t="str">
        <f t="shared" si="182"/>
        <v>DebilFuerte</v>
      </c>
      <c r="T2875" s="224">
        <f>IFERROR(VLOOKUP(S2875,'Tablas de calculos'!$AU$16:$AV$24,2,FALSE),"")</f>
        <v>7</v>
      </c>
      <c r="U2875" s="208" t="str">
        <f>IFERROR(VLOOKUP(T2875,'Tablas de calculos'!$AV$16:$AY$24,4),"")</f>
        <v>Débil</v>
      </c>
      <c r="V2875" s="214"/>
      <c r="W2875" s="214"/>
      <c r="X2875" s="123" t="str">
        <f t="shared" si="183"/>
        <v>Débil</v>
      </c>
      <c r="Y2875" s="208" t="str">
        <f>IFERROR(VLOOKUP(X2875,'Tablas de calculos'!$AZ$4:$BE$11,5,FALSE),"")</f>
        <v/>
      </c>
      <c r="Z2875" s="208" t="str">
        <f>IFERROR(VLOOKUP(X2875,'Tablas de calculos'!$AZ$4:$BE$11,6,FALSE),"")</f>
        <v/>
      </c>
    </row>
    <row r="2876" spans="1:26" ht="75" x14ac:dyDescent="0.25">
      <c r="A2876" s="232" t="s">
        <v>947</v>
      </c>
      <c r="B2876" s="137">
        <v>65</v>
      </c>
      <c r="C2876" s="429" t="str">
        <f>+VLOOKUP(Tabla9[[#This Row],[Cod. Riesgo]],Tabla_Riesgos[[Número]:[Tipo de Riesgo]],6,FALSE)</f>
        <v>Operativo</v>
      </c>
      <c r="D2876" s="290" t="s">
        <v>76</v>
      </c>
      <c r="E2876" s="291" t="s">
        <v>78</v>
      </c>
      <c r="F2876" s="292"/>
      <c r="G2876" s="293" t="s">
        <v>307</v>
      </c>
      <c r="H2876" s="472"/>
      <c r="I2876" s="214"/>
      <c r="J2876" s="214"/>
      <c r="K2876" s="214"/>
      <c r="L2876" s="214"/>
      <c r="M2876" s="214"/>
      <c r="N2876" s="214"/>
      <c r="O2876" s="214"/>
      <c r="P2876" s="123">
        <f t="shared" si="180"/>
        <v>0</v>
      </c>
      <c r="Q2876" s="208" t="str">
        <f t="shared" si="181"/>
        <v>Debil</v>
      </c>
      <c r="R2876" s="214" t="s">
        <v>516</v>
      </c>
      <c r="S2876" s="224" t="str">
        <f t="shared" si="182"/>
        <v>DebilFuerte</v>
      </c>
      <c r="T2876" s="224">
        <f>IFERROR(VLOOKUP(S2876,'Tablas de calculos'!$AU$16:$AV$24,2,FALSE),"")</f>
        <v>7</v>
      </c>
      <c r="U2876" s="208" t="str">
        <f>IFERROR(VLOOKUP(T2876,'Tablas de calculos'!$AV$16:$AY$24,4),"")</f>
        <v>Débil</v>
      </c>
      <c r="V2876" s="214"/>
      <c r="W2876" s="214"/>
      <c r="X2876" s="123" t="str">
        <f t="shared" si="183"/>
        <v>Débil</v>
      </c>
      <c r="Y2876" s="208" t="str">
        <f>IFERROR(VLOOKUP(X2876,'Tablas de calculos'!$AZ$4:$BE$11,5,FALSE),"")</f>
        <v/>
      </c>
      <c r="Z2876" s="208" t="str">
        <f>IFERROR(VLOOKUP(X2876,'Tablas de calculos'!$AZ$4:$BE$11,6,FALSE),"")</f>
        <v/>
      </c>
    </row>
    <row r="2877" spans="1:26" ht="75" x14ac:dyDescent="0.25">
      <c r="A2877" s="232" t="s">
        <v>947</v>
      </c>
      <c r="B2877" s="137">
        <v>65</v>
      </c>
      <c r="C2877" s="429" t="str">
        <f>+VLOOKUP(Tabla9[[#This Row],[Cod. Riesgo]],Tabla_Riesgos[[Número]:[Tipo de Riesgo]],6,FALSE)</f>
        <v>Operativo</v>
      </c>
      <c r="D2877" s="290" t="s">
        <v>76</v>
      </c>
      <c r="E2877" s="291" t="s">
        <v>78</v>
      </c>
      <c r="F2877" s="292"/>
      <c r="G2877" s="293" t="s">
        <v>308</v>
      </c>
      <c r="H2877" s="472"/>
      <c r="I2877" s="214"/>
      <c r="J2877" s="214"/>
      <c r="K2877" s="214"/>
      <c r="L2877" s="214"/>
      <c r="M2877" s="214"/>
      <c r="N2877" s="214"/>
      <c r="O2877" s="214"/>
      <c r="P2877" s="123">
        <f t="shared" si="180"/>
        <v>0</v>
      </c>
      <c r="Q2877" s="208" t="str">
        <f t="shared" si="181"/>
        <v>Debil</v>
      </c>
      <c r="R2877" s="214" t="s">
        <v>516</v>
      </c>
      <c r="S2877" s="224" t="str">
        <f t="shared" si="182"/>
        <v>DebilFuerte</v>
      </c>
      <c r="T2877" s="224">
        <f>IFERROR(VLOOKUP(S2877,'Tablas de calculos'!$AU$16:$AV$24,2,FALSE),"")</f>
        <v>7</v>
      </c>
      <c r="U2877" s="208" t="str">
        <f>IFERROR(VLOOKUP(T2877,'Tablas de calculos'!$AV$16:$AY$24,4),"")</f>
        <v>Débil</v>
      </c>
      <c r="V2877" s="214"/>
      <c r="W2877" s="214"/>
      <c r="X2877" s="123" t="str">
        <f t="shared" si="183"/>
        <v>Débil</v>
      </c>
      <c r="Y2877" s="208" t="str">
        <f>IFERROR(VLOOKUP(X2877,'Tablas de calculos'!$AZ$4:$BE$11,5,FALSE),"")</f>
        <v/>
      </c>
      <c r="Z2877" s="208" t="str">
        <f>IFERROR(VLOOKUP(X2877,'Tablas de calculos'!$AZ$4:$BE$11,6,FALSE),"")</f>
        <v/>
      </c>
    </row>
    <row r="2878" spans="1:26" ht="60" x14ac:dyDescent="0.25">
      <c r="A2878" s="232" t="s">
        <v>947</v>
      </c>
      <c r="B2878" s="137">
        <v>65</v>
      </c>
      <c r="C2878" s="429" t="str">
        <f>+VLOOKUP(Tabla9[[#This Row],[Cod. Riesgo]],Tabla_Riesgos[[Número]:[Tipo de Riesgo]],6,FALSE)</f>
        <v>Operativo</v>
      </c>
      <c r="D2878" s="290" t="s">
        <v>76</v>
      </c>
      <c r="E2878" s="291" t="s">
        <v>78</v>
      </c>
      <c r="F2878" s="292"/>
      <c r="G2878" s="293" t="s">
        <v>309</v>
      </c>
      <c r="H2878" s="472"/>
      <c r="I2878" s="214"/>
      <c r="J2878" s="214"/>
      <c r="K2878" s="214"/>
      <c r="L2878" s="214"/>
      <c r="M2878" s="214"/>
      <c r="N2878" s="214"/>
      <c r="O2878" s="214"/>
      <c r="P2878" s="123">
        <f t="shared" si="180"/>
        <v>0</v>
      </c>
      <c r="Q2878" s="208" t="str">
        <f t="shared" si="181"/>
        <v>Debil</v>
      </c>
      <c r="R2878" s="214" t="s">
        <v>516</v>
      </c>
      <c r="S2878" s="224" t="str">
        <f t="shared" si="182"/>
        <v>DebilFuerte</v>
      </c>
      <c r="T2878" s="224">
        <f>IFERROR(VLOOKUP(S2878,'Tablas de calculos'!$AU$16:$AV$24,2,FALSE),"")</f>
        <v>7</v>
      </c>
      <c r="U2878" s="208" t="str">
        <f>IFERROR(VLOOKUP(T2878,'Tablas de calculos'!$AV$16:$AY$24,4),"")</f>
        <v>Débil</v>
      </c>
      <c r="V2878" s="214"/>
      <c r="W2878" s="214"/>
      <c r="X2878" s="123" t="str">
        <f t="shared" si="183"/>
        <v>Débil</v>
      </c>
      <c r="Y2878" s="208" t="str">
        <f>IFERROR(VLOOKUP(X2878,'Tablas de calculos'!$AZ$4:$BE$11,5,FALSE),"")</f>
        <v/>
      </c>
      <c r="Z2878" s="208" t="str">
        <f>IFERROR(VLOOKUP(X2878,'Tablas de calculos'!$AZ$4:$BE$11,6,FALSE),"")</f>
        <v/>
      </c>
    </row>
    <row r="2879" spans="1:26" ht="60" x14ac:dyDescent="0.25">
      <c r="A2879" s="232" t="s">
        <v>947</v>
      </c>
      <c r="B2879" s="137">
        <v>66</v>
      </c>
      <c r="C2879" s="429" t="str">
        <f>+VLOOKUP(Tabla9[[#This Row],[Cod. Riesgo]],Tabla_Riesgos[[Número]:[Tipo de Riesgo]],6,FALSE)</f>
        <v>Operativo</v>
      </c>
      <c r="D2879" s="290" t="s">
        <v>76</v>
      </c>
      <c r="E2879" s="291" t="s">
        <v>79</v>
      </c>
      <c r="F2879" s="292"/>
      <c r="G2879" s="293" t="s">
        <v>310</v>
      </c>
      <c r="H2879" s="472"/>
      <c r="I2879" s="214"/>
      <c r="J2879" s="214"/>
      <c r="K2879" s="214"/>
      <c r="L2879" s="214"/>
      <c r="M2879" s="214"/>
      <c r="N2879" s="214"/>
      <c r="O2879" s="214"/>
      <c r="P2879" s="123">
        <f t="shared" si="180"/>
        <v>0</v>
      </c>
      <c r="Q2879" s="208" t="str">
        <f t="shared" si="181"/>
        <v>Debil</v>
      </c>
      <c r="R2879" s="214" t="s">
        <v>516</v>
      </c>
      <c r="S2879" s="224" t="str">
        <f t="shared" si="182"/>
        <v>DebilFuerte</v>
      </c>
      <c r="T2879" s="224">
        <f>IFERROR(VLOOKUP(S2879,'Tablas de calculos'!$AU$16:$AV$24,2,FALSE),"")</f>
        <v>7</v>
      </c>
      <c r="U2879" s="208" t="str">
        <f>IFERROR(VLOOKUP(T2879,'Tablas de calculos'!$AV$16:$AY$24,4),"")</f>
        <v>Débil</v>
      </c>
      <c r="V2879" s="214"/>
      <c r="W2879" s="214"/>
      <c r="X2879" s="123" t="str">
        <f t="shared" si="183"/>
        <v>Débil</v>
      </c>
      <c r="Y2879" s="208" t="str">
        <f>IFERROR(VLOOKUP(X2879,'Tablas de calculos'!$AZ$4:$BE$11,5,FALSE),"")</f>
        <v/>
      </c>
      <c r="Z2879" s="208" t="str">
        <f>IFERROR(VLOOKUP(X2879,'Tablas de calculos'!$AZ$4:$BE$11,6,FALSE),"")</f>
        <v/>
      </c>
    </row>
    <row r="2880" spans="1:26" ht="30" x14ac:dyDescent="0.25">
      <c r="A2880" s="232" t="s">
        <v>947</v>
      </c>
      <c r="B2880" s="137">
        <v>26</v>
      </c>
      <c r="C2880" s="429" t="str">
        <f>+VLOOKUP(Tabla9[[#This Row],[Cod. Riesgo]],Tabla_Riesgos[[Número]:[Tipo de Riesgo]],6,FALSE)</f>
        <v>Operativo</v>
      </c>
      <c r="D2880" s="290" t="s">
        <v>12</v>
      </c>
      <c r="E2880" s="291" t="s">
        <v>32</v>
      </c>
      <c r="F2880" s="292"/>
      <c r="G2880" s="293" t="s">
        <v>1447</v>
      </c>
      <c r="H2880" s="472" t="s">
        <v>544</v>
      </c>
      <c r="I2880" s="214" t="s">
        <v>486</v>
      </c>
      <c r="J2880" s="214" t="s">
        <v>490</v>
      </c>
      <c r="K2880" s="214" t="s">
        <v>494</v>
      </c>
      <c r="L2880" s="214" t="s">
        <v>498</v>
      </c>
      <c r="M2880" s="214" t="s">
        <v>503</v>
      </c>
      <c r="N2880" s="214" t="s">
        <v>508</v>
      </c>
      <c r="O2880" s="214" t="s">
        <v>512</v>
      </c>
      <c r="P2880" s="123">
        <f t="shared" si="180"/>
        <v>100</v>
      </c>
      <c r="Q2880" s="208" t="str">
        <f t="shared" si="181"/>
        <v>Fuerte</v>
      </c>
      <c r="R2880" s="214" t="s">
        <v>516</v>
      </c>
      <c r="S2880" s="224" t="str">
        <f t="shared" si="182"/>
        <v>FuerteFuerte</v>
      </c>
      <c r="T2880" s="224">
        <f>IFERROR(VLOOKUP(S2880,'Tablas de calculos'!$AU$16:$AV$24,2,FALSE),"")</f>
        <v>1</v>
      </c>
      <c r="U2880" s="208" t="str">
        <f>IFERROR(VLOOKUP(T2880,'Tablas de calculos'!$AV$16:$AY$24,4),"")</f>
        <v>Fuerte</v>
      </c>
      <c r="V2880" s="214" t="s">
        <v>578</v>
      </c>
      <c r="W2880" s="214" t="s">
        <v>578</v>
      </c>
      <c r="X2880" s="123" t="str">
        <f t="shared" si="183"/>
        <v>FuerteDirectamenteDirectamente</v>
      </c>
      <c r="Y2880" s="208">
        <f>IFERROR(VLOOKUP(X2880,'Tablas de calculos'!$AZ$4:$BE$11,5,FALSE),"")</f>
        <v>2</v>
      </c>
      <c r="Z2880" s="208">
        <f>IFERROR(VLOOKUP(X2880,'Tablas de calculos'!$AZ$4:$BE$11,6,FALSE),"")</f>
        <v>2</v>
      </c>
    </row>
    <row r="2881" spans="1:26" ht="75" x14ac:dyDescent="0.25">
      <c r="A2881" s="232" t="s">
        <v>947</v>
      </c>
      <c r="B2881" s="137">
        <v>67</v>
      </c>
      <c r="C2881" s="429" t="str">
        <f>+VLOOKUP(Tabla9[[#This Row],[Cod. Riesgo]],Tabla_Riesgos[[Número]:[Tipo de Riesgo]],6,FALSE)</f>
        <v>Seguridad de la Información</v>
      </c>
      <c r="D2881" s="290" t="s">
        <v>676</v>
      </c>
      <c r="E2881" s="291" t="s">
        <v>677</v>
      </c>
      <c r="F2881" s="292"/>
      <c r="G2881" s="293" t="s">
        <v>1448</v>
      </c>
      <c r="H2881" s="472" t="s">
        <v>544</v>
      </c>
      <c r="I2881" s="214" t="s">
        <v>486</v>
      </c>
      <c r="J2881" s="214" t="s">
        <v>490</v>
      </c>
      <c r="K2881" s="214" t="s">
        <v>494</v>
      </c>
      <c r="L2881" s="214" t="s">
        <v>498</v>
      </c>
      <c r="M2881" s="214" t="s">
        <v>503</v>
      </c>
      <c r="N2881" s="214" t="s">
        <v>508</v>
      </c>
      <c r="O2881" s="214" t="s">
        <v>512</v>
      </c>
      <c r="P2881" s="123">
        <f t="shared" si="180"/>
        <v>100</v>
      </c>
      <c r="Q2881" s="208" t="str">
        <f t="shared" si="181"/>
        <v>Fuerte</v>
      </c>
      <c r="R2881" s="214" t="s">
        <v>516</v>
      </c>
      <c r="S2881" s="224" t="str">
        <f t="shared" si="182"/>
        <v>FuerteFuerte</v>
      </c>
      <c r="T2881" s="224">
        <f>IFERROR(VLOOKUP(S2881,'Tablas de calculos'!$AU$16:$AV$24,2,FALSE),"")</f>
        <v>1</v>
      </c>
      <c r="U2881" s="208" t="str">
        <f>IFERROR(VLOOKUP(T2881,'Tablas de calculos'!$AV$16:$AY$24,4),"")</f>
        <v>Fuerte</v>
      </c>
      <c r="V2881" s="214" t="s">
        <v>578</v>
      </c>
      <c r="W2881" s="214" t="s">
        <v>578</v>
      </c>
      <c r="X2881" s="123" t="str">
        <f t="shared" si="183"/>
        <v>FuerteDirectamenteDirectamente</v>
      </c>
      <c r="Y2881" s="208">
        <f>IFERROR(VLOOKUP(X2881,'Tablas de calculos'!$AZ$4:$BE$11,5,FALSE),"")</f>
        <v>2</v>
      </c>
      <c r="Z2881" s="208">
        <f>IFERROR(VLOOKUP(X2881,'Tablas de calculos'!$AZ$4:$BE$11,6,FALSE),"")</f>
        <v>2</v>
      </c>
    </row>
    <row r="2882" spans="1:26" ht="60" x14ac:dyDescent="0.25">
      <c r="A2882" s="232" t="s">
        <v>947</v>
      </c>
      <c r="B2882" s="137">
        <v>67</v>
      </c>
      <c r="C2882" s="429" t="str">
        <f>+VLOOKUP(Tabla9[[#This Row],[Cod. Riesgo]],Tabla_Riesgos[[Número]:[Tipo de Riesgo]],6,FALSE)</f>
        <v>Seguridad de la Información</v>
      </c>
      <c r="D2882" s="290" t="s">
        <v>676</v>
      </c>
      <c r="E2882" s="291" t="s">
        <v>677</v>
      </c>
      <c r="F2882" s="292"/>
      <c r="G2882" s="293" t="s">
        <v>314</v>
      </c>
      <c r="H2882" s="472" t="s">
        <v>544</v>
      </c>
      <c r="I2882" s="214" t="s">
        <v>486</v>
      </c>
      <c r="J2882" s="214" t="s">
        <v>490</v>
      </c>
      <c r="K2882" s="214" t="s">
        <v>494</v>
      </c>
      <c r="L2882" s="214" t="s">
        <v>499</v>
      </c>
      <c r="M2882" s="214" t="s">
        <v>503</v>
      </c>
      <c r="N2882" s="214" t="s">
        <v>508</v>
      </c>
      <c r="O2882" s="214" t="s">
        <v>512</v>
      </c>
      <c r="P2882" s="123">
        <f t="shared" si="180"/>
        <v>95</v>
      </c>
      <c r="Q2882" s="208" t="str">
        <f t="shared" si="181"/>
        <v>Moderado</v>
      </c>
      <c r="R2882" s="214" t="s">
        <v>371</v>
      </c>
      <c r="S2882" s="224" t="str">
        <f t="shared" si="182"/>
        <v>ModeradoModerado</v>
      </c>
      <c r="T2882" s="224">
        <f>IFERROR(VLOOKUP(S2882,'Tablas de calculos'!$AU$16:$AV$24,2,FALSE),"")</f>
        <v>5</v>
      </c>
      <c r="U2882" s="208" t="str">
        <f>IFERROR(VLOOKUP(T2882,'Tablas de calculos'!$AV$16:$AY$24,4),"")</f>
        <v>Moderado</v>
      </c>
      <c r="V2882" s="214" t="s">
        <v>578</v>
      </c>
      <c r="W2882" s="214" t="s">
        <v>578</v>
      </c>
      <c r="X2882" s="123" t="str">
        <f t="shared" si="183"/>
        <v>ModeradoDirectamenteDirectamente</v>
      </c>
      <c r="Y2882" s="208">
        <f>IFERROR(VLOOKUP(X2882,'Tablas de calculos'!$AZ$4:$BE$11,5,FALSE),"")</f>
        <v>1</v>
      </c>
      <c r="Z2882" s="208">
        <f>IFERROR(VLOOKUP(X2882,'Tablas de calculos'!$AZ$4:$BE$11,6,FALSE),"")</f>
        <v>1</v>
      </c>
    </row>
    <row r="2883" spans="1:26" ht="60" x14ac:dyDescent="0.25">
      <c r="A2883" s="232" t="s">
        <v>947</v>
      </c>
      <c r="B2883" s="137">
        <v>67</v>
      </c>
      <c r="C2883" s="429" t="str">
        <f>+VLOOKUP(Tabla9[[#This Row],[Cod. Riesgo]],Tabla_Riesgos[[Número]:[Tipo de Riesgo]],6,FALSE)</f>
        <v>Seguridad de la Información</v>
      </c>
      <c r="D2883" s="290" t="s">
        <v>676</v>
      </c>
      <c r="E2883" s="291" t="s">
        <v>677</v>
      </c>
      <c r="F2883" s="292"/>
      <c r="G2883" s="293" t="s">
        <v>1449</v>
      </c>
      <c r="H2883" s="472" t="s">
        <v>544</v>
      </c>
      <c r="I2883" s="214" t="s">
        <v>486</v>
      </c>
      <c r="J2883" s="214" t="s">
        <v>490</v>
      </c>
      <c r="K2883" s="214" t="s">
        <v>494</v>
      </c>
      <c r="L2883" s="214" t="s">
        <v>498</v>
      </c>
      <c r="M2883" s="214" t="s">
        <v>503</v>
      </c>
      <c r="N2883" s="214" t="s">
        <v>508</v>
      </c>
      <c r="O2883" s="214" t="s">
        <v>554</v>
      </c>
      <c r="P2883" s="123">
        <f t="shared" si="180"/>
        <v>95</v>
      </c>
      <c r="Q2883" s="208" t="str">
        <f t="shared" si="181"/>
        <v>Moderado</v>
      </c>
      <c r="R2883" s="214" t="s">
        <v>371</v>
      </c>
      <c r="S2883" s="224" t="str">
        <f t="shared" si="182"/>
        <v>ModeradoModerado</v>
      </c>
      <c r="T2883" s="224">
        <f>IFERROR(VLOOKUP(S2883,'Tablas de calculos'!$AU$16:$AV$24,2,FALSE),"")</f>
        <v>5</v>
      </c>
      <c r="U2883" s="208" t="str">
        <f>IFERROR(VLOOKUP(T2883,'Tablas de calculos'!$AV$16:$AY$24,4),"")</f>
        <v>Moderado</v>
      </c>
      <c r="V2883" s="214" t="s">
        <v>578</v>
      </c>
      <c r="W2883" s="214" t="s">
        <v>578</v>
      </c>
      <c r="X2883" s="123" t="str">
        <f t="shared" si="183"/>
        <v>ModeradoDirectamenteDirectamente</v>
      </c>
      <c r="Y2883" s="208">
        <f>IFERROR(VLOOKUP(X2883,'Tablas de calculos'!$AZ$4:$BE$11,5,FALSE),"")</f>
        <v>1</v>
      </c>
      <c r="Z2883" s="208">
        <f>IFERROR(VLOOKUP(X2883,'Tablas de calculos'!$AZ$4:$BE$11,6,FALSE),"")</f>
        <v>1</v>
      </c>
    </row>
    <row r="2884" spans="1:26" ht="75" x14ac:dyDescent="0.25">
      <c r="A2884" s="232" t="s">
        <v>947</v>
      </c>
      <c r="B2884" s="137">
        <v>67</v>
      </c>
      <c r="C2884" s="429" t="str">
        <f>+VLOOKUP(Tabla9[[#This Row],[Cod. Riesgo]],Tabla_Riesgos[[Número]:[Tipo de Riesgo]],6,FALSE)</f>
        <v>Seguridad de la Información</v>
      </c>
      <c r="D2884" s="290" t="s">
        <v>676</v>
      </c>
      <c r="E2884" s="291" t="s">
        <v>677</v>
      </c>
      <c r="F2884" s="292"/>
      <c r="G2884" s="293" t="s">
        <v>317</v>
      </c>
      <c r="H2884" s="472" t="s">
        <v>544</v>
      </c>
      <c r="I2884" s="214" t="s">
        <v>486</v>
      </c>
      <c r="J2884" s="214" t="s">
        <v>490</v>
      </c>
      <c r="K2884" s="214" t="s">
        <v>494</v>
      </c>
      <c r="L2884" s="214" t="s">
        <v>498</v>
      </c>
      <c r="M2884" s="214" t="s">
        <v>503</v>
      </c>
      <c r="N2884" s="214" t="s">
        <v>508</v>
      </c>
      <c r="O2884" s="214" t="s">
        <v>554</v>
      </c>
      <c r="P2884" s="123">
        <f t="shared" si="180"/>
        <v>95</v>
      </c>
      <c r="Q2884" s="208" t="str">
        <f t="shared" si="181"/>
        <v>Moderado</v>
      </c>
      <c r="R2884" s="214" t="s">
        <v>371</v>
      </c>
      <c r="S2884" s="224" t="str">
        <f t="shared" si="182"/>
        <v>ModeradoModerado</v>
      </c>
      <c r="T2884" s="224">
        <f>IFERROR(VLOOKUP(S2884,'Tablas de calculos'!$AU$16:$AV$24,2,FALSE),"")</f>
        <v>5</v>
      </c>
      <c r="U2884" s="208" t="str">
        <f>IFERROR(VLOOKUP(T2884,'Tablas de calculos'!$AV$16:$AY$24,4),"")</f>
        <v>Moderado</v>
      </c>
      <c r="V2884" s="214" t="s">
        <v>578</v>
      </c>
      <c r="W2884" s="214" t="s">
        <v>578</v>
      </c>
      <c r="X2884" s="123" t="str">
        <f t="shared" si="183"/>
        <v>ModeradoDirectamenteDirectamente</v>
      </c>
      <c r="Y2884" s="208">
        <f>IFERROR(VLOOKUP(X2884,'Tablas de calculos'!$AZ$4:$BE$11,5,FALSE),"")</f>
        <v>1</v>
      </c>
      <c r="Z2884" s="208">
        <f>IFERROR(VLOOKUP(X2884,'Tablas de calculos'!$AZ$4:$BE$11,6,FALSE),"")</f>
        <v>1</v>
      </c>
    </row>
    <row r="2885" spans="1:26" ht="30" x14ac:dyDescent="0.25">
      <c r="A2885" s="232" t="s">
        <v>947</v>
      </c>
      <c r="B2885" s="137">
        <v>68</v>
      </c>
      <c r="C2885" s="429" t="str">
        <f>+VLOOKUP(Tabla9[[#This Row],[Cod. Riesgo]],Tabla_Riesgos[[Número]:[Tipo de Riesgo]],6,FALSE)</f>
        <v>Seguridad de la Información</v>
      </c>
      <c r="D2885" s="290" t="s">
        <v>102</v>
      </c>
      <c r="E2885" s="291" t="s">
        <v>81</v>
      </c>
      <c r="F2885" s="292"/>
      <c r="G2885" s="293" t="s">
        <v>1450</v>
      </c>
      <c r="H2885" s="472" t="s">
        <v>544</v>
      </c>
      <c r="I2885" s="214" t="s">
        <v>486</v>
      </c>
      <c r="J2885" s="214" t="s">
        <v>490</v>
      </c>
      <c r="K2885" s="214" t="s">
        <v>494</v>
      </c>
      <c r="L2885" s="214" t="s">
        <v>498</v>
      </c>
      <c r="M2885" s="214" t="s">
        <v>503</v>
      </c>
      <c r="N2885" s="214" t="s">
        <v>508</v>
      </c>
      <c r="O2885" s="214" t="s">
        <v>512</v>
      </c>
      <c r="P2885" s="123">
        <f t="shared" si="180"/>
        <v>100</v>
      </c>
      <c r="Q2885" s="208" t="str">
        <f t="shared" si="181"/>
        <v>Fuerte</v>
      </c>
      <c r="R2885" s="214" t="s">
        <v>516</v>
      </c>
      <c r="S2885" s="224" t="str">
        <f t="shared" si="182"/>
        <v>FuerteFuerte</v>
      </c>
      <c r="T2885" s="224">
        <f>IFERROR(VLOOKUP(S2885,'Tablas de calculos'!$AU$16:$AV$24,2,FALSE),"")</f>
        <v>1</v>
      </c>
      <c r="U2885" s="208" t="str">
        <f>IFERROR(VLOOKUP(T2885,'Tablas de calculos'!$AV$16:$AY$24,4),"")</f>
        <v>Fuerte</v>
      </c>
      <c r="V2885" s="214" t="s">
        <v>578</v>
      </c>
      <c r="W2885" s="214" t="s">
        <v>578</v>
      </c>
      <c r="X2885" s="123" t="str">
        <f t="shared" si="183"/>
        <v>FuerteDirectamenteDirectamente</v>
      </c>
      <c r="Y2885" s="208">
        <f>IFERROR(VLOOKUP(X2885,'Tablas de calculos'!$AZ$4:$BE$11,5,FALSE),"")</f>
        <v>2</v>
      </c>
      <c r="Z2885" s="208">
        <f>IFERROR(VLOOKUP(X2885,'Tablas de calculos'!$AZ$4:$BE$11,6,FALSE),"")</f>
        <v>2</v>
      </c>
    </row>
    <row r="2886" spans="1:26" ht="60" x14ac:dyDescent="0.25">
      <c r="A2886" s="232" t="s">
        <v>947</v>
      </c>
      <c r="B2886" s="137">
        <v>70</v>
      </c>
      <c r="C2886" s="429" t="str">
        <f>+VLOOKUP(Tabla9[[#This Row],[Cod. Riesgo]],Tabla_Riesgos[[Número]:[Tipo de Riesgo]],6,FALSE)</f>
        <v>Seguridad de la Información</v>
      </c>
      <c r="D2886" s="290" t="s">
        <v>102</v>
      </c>
      <c r="E2886" s="291" t="s">
        <v>678</v>
      </c>
      <c r="F2886" s="292"/>
      <c r="G2886" s="293" t="s">
        <v>1451</v>
      </c>
      <c r="H2886" s="472" t="s">
        <v>544</v>
      </c>
      <c r="I2886" s="214" t="s">
        <v>486</v>
      </c>
      <c r="J2886" s="214" t="s">
        <v>490</v>
      </c>
      <c r="K2886" s="214" t="s">
        <v>494</v>
      </c>
      <c r="L2886" s="214" t="s">
        <v>498</v>
      </c>
      <c r="M2886" s="214" t="s">
        <v>503</v>
      </c>
      <c r="N2886" s="214" t="s">
        <v>508</v>
      </c>
      <c r="O2886" s="214" t="s">
        <v>512</v>
      </c>
      <c r="P2886" s="123">
        <f t="shared" si="180"/>
        <v>100</v>
      </c>
      <c r="Q2886" s="208" t="str">
        <f t="shared" si="181"/>
        <v>Fuerte</v>
      </c>
      <c r="R2886" s="214" t="s">
        <v>516</v>
      </c>
      <c r="S2886" s="224" t="str">
        <f t="shared" si="182"/>
        <v>FuerteFuerte</v>
      </c>
      <c r="T2886" s="224">
        <f>IFERROR(VLOOKUP(S2886,'Tablas de calculos'!$AU$16:$AV$24,2,FALSE),"")</f>
        <v>1</v>
      </c>
      <c r="U2886" s="208" t="str">
        <f>IFERROR(VLOOKUP(T2886,'Tablas de calculos'!$AV$16:$AY$24,4),"")</f>
        <v>Fuerte</v>
      </c>
      <c r="V2886" s="214" t="s">
        <v>578</v>
      </c>
      <c r="W2886" s="214" t="s">
        <v>578</v>
      </c>
      <c r="X2886" s="123" t="str">
        <f t="shared" si="183"/>
        <v>FuerteDirectamenteDirectamente</v>
      </c>
      <c r="Y2886" s="208">
        <f>IFERROR(VLOOKUP(X2886,'Tablas de calculos'!$AZ$4:$BE$11,5,FALSE),"")</f>
        <v>2</v>
      </c>
      <c r="Z2886" s="208">
        <f>IFERROR(VLOOKUP(X2886,'Tablas de calculos'!$AZ$4:$BE$11,6,FALSE),"")</f>
        <v>2</v>
      </c>
    </row>
    <row r="2887" spans="1:26" ht="30" x14ac:dyDescent="0.25">
      <c r="A2887" s="232" t="s">
        <v>947</v>
      </c>
      <c r="B2887" s="137">
        <v>70</v>
      </c>
      <c r="C2887" s="429" t="str">
        <f>+VLOOKUP(Tabla9[[#This Row],[Cod. Riesgo]],Tabla_Riesgos[[Número]:[Tipo de Riesgo]],6,FALSE)</f>
        <v>Seguridad de la Información</v>
      </c>
      <c r="D2887" s="290" t="s">
        <v>102</v>
      </c>
      <c r="E2887" s="291" t="s">
        <v>678</v>
      </c>
      <c r="F2887" s="292"/>
      <c r="G2887" s="293" t="s">
        <v>1452</v>
      </c>
      <c r="H2887" s="472" t="s">
        <v>544</v>
      </c>
      <c r="I2887" s="214" t="s">
        <v>486</v>
      </c>
      <c r="J2887" s="214" t="s">
        <v>490</v>
      </c>
      <c r="K2887" s="214" t="s">
        <v>494</v>
      </c>
      <c r="L2887" s="214" t="s">
        <v>498</v>
      </c>
      <c r="M2887" s="214" t="s">
        <v>503</v>
      </c>
      <c r="N2887" s="214" t="s">
        <v>508</v>
      </c>
      <c r="O2887" s="214" t="s">
        <v>512</v>
      </c>
      <c r="P2887" s="123">
        <f t="shared" si="180"/>
        <v>100</v>
      </c>
      <c r="Q2887" s="208" t="str">
        <f t="shared" si="181"/>
        <v>Fuerte</v>
      </c>
      <c r="R2887" s="214" t="s">
        <v>516</v>
      </c>
      <c r="S2887" s="224" t="str">
        <f t="shared" si="182"/>
        <v>FuerteFuerte</v>
      </c>
      <c r="T2887" s="224">
        <f>IFERROR(VLOOKUP(S2887,'Tablas de calculos'!$AU$16:$AV$24,2,FALSE),"")</f>
        <v>1</v>
      </c>
      <c r="U2887" s="208" t="str">
        <f>IFERROR(VLOOKUP(T2887,'Tablas de calculos'!$AV$16:$AY$24,4),"")</f>
        <v>Fuerte</v>
      </c>
      <c r="V2887" s="214" t="s">
        <v>578</v>
      </c>
      <c r="W2887" s="214" t="s">
        <v>578</v>
      </c>
      <c r="X2887" s="123" t="str">
        <f t="shared" si="183"/>
        <v>FuerteDirectamenteDirectamente</v>
      </c>
      <c r="Y2887" s="208">
        <f>IFERROR(VLOOKUP(X2887,'Tablas de calculos'!$AZ$4:$BE$11,5,FALSE),"")</f>
        <v>2</v>
      </c>
      <c r="Z2887" s="208">
        <f>IFERROR(VLOOKUP(X2887,'Tablas de calculos'!$AZ$4:$BE$11,6,FALSE),"")</f>
        <v>2</v>
      </c>
    </row>
    <row r="2888" spans="1:26" ht="60" x14ac:dyDescent="0.25">
      <c r="A2888" s="232" t="s">
        <v>947</v>
      </c>
      <c r="B2888" s="137">
        <v>70</v>
      </c>
      <c r="C2888" s="429" t="str">
        <f>+VLOOKUP(Tabla9[[#This Row],[Cod. Riesgo]],Tabla_Riesgos[[Número]:[Tipo de Riesgo]],6,FALSE)</f>
        <v>Seguridad de la Información</v>
      </c>
      <c r="D2888" s="290" t="s">
        <v>102</v>
      </c>
      <c r="E2888" s="291" t="s">
        <v>678</v>
      </c>
      <c r="F2888" s="292"/>
      <c r="G2888" s="293" t="s">
        <v>1453</v>
      </c>
      <c r="H2888" s="472" t="s">
        <v>544</v>
      </c>
      <c r="I2888" s="214" t="s">
        <v>486</v>
      </c>
      <c r="J2888" s="214" t="s">
        <v>490</v>
      </c>
      <c r="K2888" s="214" t="s">
        <v>494</v>
      </c>
      <c r="L2888" s="214" t="s">
        <v>498</v>
      </c>
      <c r="M2888" s="214" t="s">
        <v>503</v>
      </c>
      <c r="N2888" s="214" t="s">
        <v>508</v>
      </c>
      <c r="O2888" s="214" t="s">
        <v>512</v>
      </c>
      <c r="P2888" s="123">
        <f t="shared" si="180"/>
        <v>100</v>
      </c>
      <c r="Q2888" s="208" t="str">
        <f t="shared" si="181"/>
        <v>Fuerte</v>
      </c>
      <c r="R2888" s="214" t="s">
        <v>516</v>
      </c>
      <c r="S2888" s="224" t="str">
        <f t="shared" si="182"/>
        <v>FuerteFuerte</v>
      </c>
      <c r="T2888" s="224">
        <f>IFERROR(VLOOKUP(S2888,'Tablas de calculos'!$AU$16:$AV$24,2,FALSE),"")</f>
        <v>1</v>
      </c>
      <c r="U2888" s="208" t="str">
        <f>IFERROR(VLOOKUP(T2888,'Tablas de calculos'!$AV$16:$AY$24,4),"")</f>
        <v>Fuerte</v>
      </c>
      <c r="V2888" s="214" t="s">
        <v>578</v>
      </c>
      <c r="W2888" s="214" t="s">
        <v>578</v>
      </c>
      <c r="X2888" s="123" t="str">
        <f t="shared" si="183"/>
        <v>FuerteDirectamenteDirectamente</v>
      </c>
      <c r="Y2888" s="208">
        <f>IFERROR(VLOOKUP(X2888,'Tablas de calculos'!$AZ$4:$BE$11,5,FALSE),"")</f>
        <v>2</v>
      </c>
      <c r="Z2888" s="208">
        <f>IFERROR(VLOOKUP(X2888,'Tablas de calculos'!$AZ$4:$BE$11,6,FALSE),"")</f>
        <v>2</v>
      </c>
    </row>
    <row r="2889" spans="1:26" ht="30" x14ac:dyDescent="0.25">
      <c r="A2889" s="232" t="s">
        <v>947</v>
      </c>
      <c r="B2889" s="137">
        <v>70</v>
      </c>
      <c r="C2889" s="429" t="str">
        <f>+VLOOKUP(Tabla9[[#This Row],[Cod. Riesgo]],Tabla_Riesgos[[Número]:[Tipo de Riesgo]],6,FALSE)</f>
        <v>Seguridad de la Información</v>
      </c>
      <c r="D2889" s="290" t="s">
        <v>102</v>
      </c>
      <c r="E2889" s="291" t="s">
        <v>678</v>
      </c>
      <c r="F2889" s="292"/>
      <c r="G2889" s="293" t="s">
        <v>327</v>
      </c>
      <c r="H2889" s="472" t="s">
        <v>544</v>
      </c>
      <c r="I2889" s="214" t="s">
        <v>486</v>
      </c>
      <c r="J2889" s="214" t="s">
        <v>490</v>
      </c>
      <c r="K2889" s="214" t="s">
        <v>494</v>
      </c>
      <c r="L2889" s="214" t="s">
        <v>498</v>
      </c>
      <c r="M2889" s="214" t="s">
        <v>503</v>
      </c>
      <c r="N2889" s="214" t="s">
        <v>508</v>
      </c>
      <c r="O2889" s="214" t="s">
        <v>512</v>
      </c>
      <c r="P2889" s="123">
        <f t="shared" si="180"/>
        <v>100</v>
      </c>
      <c r="Q2889" s="208" t="str">
        <f t="shared" si="181"/>
        <v>Fuerte</v>
      </c>
      <c r="R2889" s="214" t="s">
        <v>516</v>
      </c>
      <c r="S2889" s="224" t="str">
        <f t="shared" si="182"/>
        <v>FuerteFuerte</v>
      </c>
      <c r="T2889" s="224">
        <f>IFERROR(VLOOKUP(S2889,'Tablas de calculos'!$AU$16:$AV$24,2,FALSE),"")</f>
        <v>1</v>
      </c>
      <c r="U2889" s="208" t="str">
        <f>IFERROR(VLOOKUP(T2889,'Tablas de calculos'!$AV$16:$AY$24,4),"")</f>
        <v>Fuerte</v>
      </c>
      <c r="V2889" s="214" t="s">
        <v>578</v>
      </c>
      <c r="W2889" s="214" t="s">
        <v>578</v>
      </c>
      <c r="X2889" s="123" t="str">
        <f t="shared" si="183"/>
        <v>FuerteDirectamenteDirectamente</v>
      </c>
      <c r="Y2889" s="208">
        <f>IFERROR(VLOOKUP(X2889,'Tablas de calculos'!$AZ$4:$BE$11,5,FALSE),"")</f>
        <v>2</v>
      </c>
      <c r="Z2889" s="208">
        <f>IFERROR(VLOOKUP(X2889,'Tablas de calculos'!$AZ$4:$BE$11,6,FALSE),"")</f>
        <v>2</v>
      </c>
    </row>
    <row r="2890" spans="1:26" ht="30" x14ac:dyDescent="0.25">
      <c r="A2890" s="232" t="s">
        <v>947</v>
      </c>
      <c r="B2890" s="137">
        <v>71</v>
      </c>
      <c r="C2890" s="429" t="str">
        <f>+VLOOKUP(Tabla9[[#This Row],[Cod. Riesgo]],Tabla_Riesgos[[Número]:[Tipo de Riesgo]],6,FALSE)</f>
        <v>Operativo</v>
      </c>
      <c r="D2890" s="290" t="s">
        <v>82</v>
      </c>
      <c r="E2890" s="291" t="s">
        <v>83</v>
      </c>
      <c r="F2890" s="292"/>
      <c r="G2890" s="293" t="s">
        <v>329</v>
      </c>
      <c r="H2890" s="472"/>
      <c r="I2890" s="214"/>
      <c r="J2890" s="214"/>
      <c r="K2890" s="214"/>
      <c r="L2890" s="214"/>
      <c r="M2890" s="214"/>
      <c r="N2890" s="214"/>
      <c r="O2890" s="214"/>
      <c r="P2890" s="123">
        <f t="shared" si="180"/>
        <v>0</v>
      </c>
      <c r="Q2890" s="208" t="str">
        <f t="shared" si="181"/>
        <v>Debil</v>
      </c>
      <c r="R2890" s="214" t="s">
        <v>371</v>
      </c>
      <c r="S2890" s="224" t="str">
        <f t="shared" si="182"/>
        <v>DebilModerado</v>
      </c>
      <c r="T2890" s="224">
        <f>IFERROR(VLOOKUP(S2890,'Tablas de calculos'!$AU$16:$AV$24,2,FALSE),"")</f>
        <v>8</v>
      </c>
      <c r="U2890" s="208" t="str">
        <f>IFERROR(VLOOKUP(T2890,'Tablas de calculos'!$AV$16:$AY$24,4),"")</f>
        <v>Débil</v>
      </c>
      <c r="V2890" s="214" t="s">
        <v>578</v>
      </c>
      <c r="W2890" s="214"/>
      <c r="X2890" s="123" t="str">
        <f t="shared" si="183"/>
        <v>DébilDirectamente</v>
      </c>
      <c r="Y2890" s="208" t="str">
        <f>IFERROR(VLOOKUP(X2890,'Tablas de calculos'!$AZ$4:$BE$11,5,FALSE),"")</f>
        <v/>
      </c>
      <c r="Z2890" s="208" t="str">
        <f>IFERROR(VLOOKUP(X2890,'Tablas de calculos'!$AZ$4:$BE$11,6,FALSE),"")</f>
        <v/>
      </c>
    </row>
    <row r="2891" spans="1:26" x14ac:dyDescent="0.25">
      <c r="A2891" s="232" t="s">
        <v>947</v>
      </c>
      <c r="B2891" s="137">
        <v>71</v>
      </c>
      <c r="C2891" s="429" t="str">
        <f>+VLOOKUP(Tabla9[[#This Row],[Cod. Riesgo]],Tabla_Riesgos[[Número]:[Tipo de Riesgo]],6,FALSE)</f>
        <v>Operativo</v>
      </c>
      <c r="D2891" s="290" t="s">
        <v>82</v>
      </c>
      <c r="E2891" s="291" t="s">
        <v>83</v>
      </c>
      <c r="F2891" s="292"/>
      <c r="G2891" s="293" t="s">
        <v>331</v>
      </c>
      <c r="H2891" s="472"/>
      <c r="I2891" s="214"/>
      <c r="J2891" s="214"/>
      <c r="K2891" s="214"/>
      <c r="L2891" s="214"/>
      <c r="M2891" s="214"/>
      <c r="N2891" s="214"/>
      <c r="O2891" s="214"/>
      <c r="P2891" s="123">
        <f t="shared" si="180"/>
        <v>0</v>
      </c>
      <c r="Q2891" s="208" t="str">
        <f t="shared" si="181"/>
        <v>Debil</v>
      </c>
      <c r="R2891" s="214" t="s">
        <v>371</v>
      </c>
      <c r="S2891" s="224" t="str">
        <f t="shared" si="182"/>
        <v>DebilModerado</v>
      </c>
      <c r="T2891" s="224">
        <f>IFERROR(VLOOKUP(S2891,'Tablas de calculos'!$AU$16:$AV$24,2,FALSE),"")</f>
        <v>8</v>
      </c>
      <c r="U2891" s="208" t="str">
        <f>IFERROR(VLOOKUP(T2891,'Tablas de calculos'!$AV$16:$AY$24,4),"")</f>
        <v>Débil</v>
      </c>
      <c r="V2891" s="214" t="s">
        <v>578</v>
      </c>
      <c r="W2891" s="214"/>
      <c r="X2891" s="123" t="str">
        <f t="shared" si="183"/>
        <v>DébilDirectamente</v>
      </c>
      <c r="Y2891" s="208" t="str">
        <f>IFERROR(VLOOKUP(X2891,'Tablas de calculos'!$AZ$4:$BE$11,5,FALSE),"")</f>
        <v/>
      </c>
      <c r="Z2891" s="208" t="str">
        <f>IFERROR(VLOOKUP(X2891,'Tablas de calculos'!$AZ$4:$BE$11,6,FALSE),"")</f>
        <v/>
      </c>
    </row>
    <row r="2892" spans="1:26" ht="60" x14ac:dyDescent="0.25">
      <c r="A2892" s="232" t="s">
        <v>947</v>
      </c>
      <c r="B2892" s="137">
        <v>70</v>
      </c>
      <c r="C2892" s="429" t="str">
        <f>+VLOOKUP(Tabla9[[#This Row],[Cod. Riesgo]],Tabla_Riesgos[[Número]:[Tipo de Riesgo]],6,FALSE)</f>
        <v>Seguridad de la Información</v>
      </c>
      <c r="D2892" s="290" t="s">
        <v>102</v>
      </c>
      <c r="E2892" s="291" t="s">
        <v>678</v>
      </c>
      <c r="F2892" s="292"/>
      <c r="G2892" s="293" t="s">
        <v>1454</v>
      </c>
      <c r="H2892" s="472" t="s">
        <v>544</v>
      </c>
      <c r="I2892" s="214" t="s">
        <v>486</v>
      </c>
      <c r="J2892" s="214" t="s">
        <v>490</v>
      </c>
      <c r="K2892" s="214" t="s">
        <v>494</v>
      </c>
      <c r="L2892" s="214" t="s">
        <v>498</v>
      </c>
      <c r="M2892" s="214" t="s">
        <v>503</v>
      </c>
      <c r="N2892" s="214" t="s">
        <v>508</v>
      </c>
      <c r="O2892" s="214" t="s">
        <v>512</v>
      </c>
      <c r="P2892" s="123">
        <f t="shared" si="180"/>
        <v>100</v>
      </c>
      <c r="Q2892" s="208" t="str">
        <f t="shared" si="181"/>
        <v>Fuerte</v>
      </c>
      <c r="R2892" s="214" t="s">
        <v>516</v>
      </c>
      <c r="S2892" s="224" t="str">
        <f t="shared" si="182"/>
        <v>FuerteFuerte</v>
      </c>
      <c r="T2892" s="224">
        <f>IFERROR(VLOOKUP(S2892,'Tablas de calculos'!$AU$16:$AV$24,2,FALSE),"")</f>
        <v>1</v>
      </c>
      <c r="U2892" s="208" t="str">
        <f>IFERROR(VLOOKUP(T2892,'Tablas de calculos'!$AV$16:$AY$24,4),"")</f>
        <v>Fuerte</v>
      </c>
      <c r="V2892" s="214" t="s">
        <v>578</v>
      </c>
      <c r="W2892" s="214" t="s">
        <v>578</v>
      </c>
      <c r="X2892" s="123" t="str">
        <f t="shared" si="183"/>
        <v>FuerteDirectamenteDirectamente</v>
      </c>
      <c r="Y2892" s="208">
        <f>IFERROR(VLOOKUP(X2892,'Tablas de calculos'!$AZ$4:$BE$11,5,FALSE),"")</f>
        <v>2</v>
      </c>
      <c r="Z2892" s="208">
        <f>IFERROR(VLOOKUP(X2892,'Tablas de calculos'!$AZ$4:$BE$11,6,FALSE),"")</f>
        <v>2</v>
      </c>
    </row>
    <row r="2893" spans="1:26" ht="60" x14ac:dyDescent="0.25">
      <c r="A2893" s="232" t="s">
        <v>947</v>
      </c>
      <c r="B2893" s="137">
        <v>72</v>
      </c>
      <c r="C2893" s="429" t="str">
        <f>+VLOOKUP(Tabla9[[#This Row],[Cod. Riesgo]],Tabla_Riesgos[[Número]:[Tipo de Riesgo]],6,FALSE)</f>
        <v>Operativo</v>
      </c>
      <c r="D2893" s="290" t="s">
        <v>676</v>
      </c>
      <c r="E2893" s="291" t="s">
        <v>679</v>
      </c>
      <c r="F2893" s="292"/>
      <c r="G2893" s="293" t="s">
        <v>332</v>
      </c>
      <c r="H2893" s="472" t="s">
        <v>544</v>
      </c>
      <c r="I2893" s="214" t="s">
        <v>486</v>
      </c>
      <c r="J2893" s="214" t="s">
        <v>490</v>
      </c>
      <c r="K2893" s="214" t="s">
        <v>494</v>
      </c>
      <c r="L2893" s="214" t="s">
        <v>498</v>
      </c>
      <c r="M2893" s="214" t="s">
        <v>503</v>
      </c>
      <c r="N2893" s="214" t="s">
        <v>508</v>
      </c>
      <c r="O2893" s="214" t="s">
        <v>512</v>
      </c>
      <c r="P2893" s="123">
        <f t="shared" ref="P2893:P2947" si="184">IFERROR(IF(I2893="Asignado",15,0)+IF(J2893="Adecuado",15,0)+IF(K2893="Oportuna",15,0)+IF(L2893="Prevenir",15,0)+IF(L2893="Detectar",10,0)+IF(M2893="Confiable",15,0)+IF(N2893="Se investigan y resuelven oportunamente",15,0)+IF(O2893="Completa",10,0)+IF(O2893="Incompleta",5,0),"")</f>
        <v>100</v>
      </c>
      <c r="Q2893" s="208" t="str">
        <f t="shared" ref="Q2893:Q2947" si="185">IF(P2893&lt;86,"Debil",IF(P2893&lt;96,"Moderado","Fuerte"))</f>
        <v>Fuerte</v>
      </c>
      <c r="R2893" s="214" t="s">
        <v>516</v>
      </c>
      <c r="S2893" s="224" t="str">
        <f t="shared" ref="S2893:S2947" si="186">_xlfn.CONCAT(Q2893,R2893)</f>
        <v>FuerteFuerte</v>
      </c>
      <c r="T2893" s="224">
        <f>IFERROR(VLOOKUP(S2893,'Tablas de calculos'!$AU$16:$AV$24,2,FALSE),"")</f>
        <v>1</v>
      </c>
      <c r="U2893" s="208" t="str">
        <f>IFERROR(VLOOKUP(T2893,'Tablas de calculos'!$AV$16:$AY$24,4),"")</f>
        <v>Fuerte</v>
      </c>
      <c r="V2893" s="214" t="s">
        <v>578</v>
      </c>
      <c r="W2893" s="214" t="s">
        <v>578</v>
      </c>
      <c r="X2893" s="123" t="str">
        <f t="shared" ref="X2893:X2947" si="187">CONCATENATE(U2893,V2893,W2893)</f>
        <v>FuerteDirectamenteDirectamente</v>
      </c>
      <c r="Y2893" s="208">
        <f>IFERROR(VLOOKUP(X2893,'Tablas de calculos'!$AZ$4:$BE$11,5,FALSE),"")</f>
        <v>2</v>
      </c>
      <c r="Z2893" s="208">
        <f>IFERROR(VLOOKUP(X2893,'Tablas de calculos'!$AZ$4:$BE$11,6,FALSE),"")</f>
        <v>2</v>
      </c>
    </row>
    <row r="2894" spans="1:26" ht="45" x14ac:dyDescent="0.25">
      <c r="A2894" s="232" t="s">
        <v>947</v>
      </c>
      <c r="B2894" s="137">
        <v>73</v>
      </c>
      <c r="C2894" s="429" t="str">
        <f>+VLOOKUP(Tabla9[[#This Row],[Cod. Riesgo]],Tabla_Riesgos[[Número]:[Tipo de Riesgo]],6,FALSE)</f>
        <v>Seguridad de la Información</v>
      </c>
      <c r="D2894" s="290" t="s">
        <v>102</v>
      </c>
      <c r="E2894" s="291" t="s">
        <v>86</v>
      </c>
      <c r="F2894" s="292"/>
      <c r="G2894" s="293" t="s">
        <v>333</v>
      </c>
      <c r="H2894" s="472" t="s">
        <v>544</v>
      </c>
      <c r="I2894" s="214" t="s">
        <v>486</v>
      </c>
      <c r="J2894" s="214" t="s">
        <v>490</v>
      </c>
      <c r="K2894" s="214" t="s">
        <v>494</v>
      </c>
      <c r="L2894" s="214" t="s">
        <v>498</v>
      </c>
      <c r="M2894" s="214" t="s">
        <v>503</v>
      </c>
      <c r="N2894" s="214" t="s">
        <v>508</v>
      </c>
      <c r="O2894" s="214" t="s">
        <v>512</v>
      </c>
      <c r="P2894" s="123">
        <f t="shared" si="184"/>
        <v>100</v>
      </c>
      <c r="Q2894" s="208" t="str">
        <f t="shared" si="185"/>
        <v>Fuerte</v>
      </c>
      <c r="R2894" s="214" t="s">
        <v>516</v>
      </c>
      <c r="S2894" s="224" t="str">
        <f t="shared" si="186"/>
        <v>FuerteFuerte</v>
      </c>
      <c r="T2894" s="224">
        <f>IFERROR(VLOOKUP(S2894,'Tablas de calculos'!$AU$16:$AV$24,2,FALSE),"")</f>
        <v>1</v>
      </c>
      <c r="U2894" s="208" t="str">
        <f>IFERROR(VLOOKUP(T2894,'Tablas de calculos'!$AV$16:$AY$24,4),"")</f>
        <v>Fuerte</v>
      </c>
      <c r="V2894" s="214" t="s">
        <v>578</v>
      </c>
      <c r="W2894" s="214" t="s">
        <v>578</v>
      </c>
      <c r="X2894" s="123" t="str">
        <f t="shared" si="187"/>
        <v>FuerteDirectamenteDirectamente</v>
      </c>
      <c r="Y2894" s="208">
        <f>IFERROR(VLOOKUP(X2894,'Tablas de calculos'!$AZ$4:$BE$11,5,FALSE),"")</f>
        <v>2</v>
      </c>
      <c r="Z2894" s="208">
        <f>IFERROR(VLOOKUP(X2894,'Tablas de calculos'!$AZ$4:$BE$11,6,FALSE),"")</f>
        <v>2</v>
      </c>
    </row>
    <row r="2895" spans="1:26" ht="60" x14ac:dyDescent="0.25">
      <c r="A2895" s="232" t="s">
        <v>947</v>
      </c>
      <c r="B2895" s="137">
        <v>76</v>
      </c>
      <c r="C2895" s="429" t="str">
        <f>+VLOOKUP(Tabla9[[#This Row],[Cod. Riesgo]],Tabla_Riesgos[[Número]:[Tipo de Riesgo]],6,FALSE)</f>
        <v>Operativo</v>
      </c>
      <c r="D2895" s="290" t="s">
        <v>26</v>
      </c>
      <c r="E2895" s="291" t="s">
        <v>747</v>
      </c>
      <c r="F2895" s="292"/>
      <c r="G2895" s="293"/>
      <c r="H2895" s="472"/>
      <c r="I2895" s="214"/>
      <c r="J2895" s="214"/>
      <c r="K2895" s="214"/>
      <c r="L2895" s="214"/>
      <c r="M2895" s="214"/>
      <c r="N2895" s="214"/>
      <c r="O2895" s="214"/>
      <c r="P2895" s="123">
        <f t="shared" si="184"/>
        <v>0</v>
      </c>
      <c r="Q2895" s="208" t="str">
        <f t="shared" si="185"/>
        <v>Debil</v>
      </c>
      <c r="R2895" s="214"/>
      <c r="S2895" s="224" t="str">
        <f t="shared" si="186"/>
        <v>Debil</v>
      </c>
      <c r="T2895" s="224" t="str">
        <f>IFERROR(VLOOKUP(S2895,'Tablas de calculos'!$AU$16:$AV$24,2,FALSE),"")</f>
        <v/>
      </c>
      <c r="U2895" s="208" t="str">
        <f>IFERROR(VLOOKUP(T2895,'Tablas de calculos'!$AV$16:$AY$24,4),"")</f>
        <v/>
      </c>
      <c r="V2895" s="214"/>
      <c r="W2895" s="214"/>
      <c r="X2895" s="123" t="str">
        <f t="shared" si="187"/>
        <v/>
      </c>
      <c r="Y2895" s="208" t="str">
        <f>IFERROR(VLOOKUP(X2895,'Tablas de calculos'!$AZ$4:$BE$11,5,FALSE),"")</f>
        <v/>
      </c>
      <c r="Z2895" s="208" t="str">
        <f>IFERROR(VLOOKUP(X2895,'Tablas de calculos'!$AZ$4:$BE$11,6,FALSE),"")</f>
        <v/>
      </c>
    </row>
    <row r="2896" spans="1:26" ht="75" x14ac:dyDescent="0.25">
      <c r="A2896" s="232" t="s">
        <v>947</v>
      </c>
      <c r="B2896" s="137">
        <v>77</v>
      </c>
      <c r="C2896" s="429" t="str">
        <f>+VLOOKUP(Tabla9[[#This Row],[Cod. Riesgo]],Tabla_Riesgos[[Número]:[Tipo de Riesgo]],6,FALSE)</f>
        <v>Operativo</v>
      </c>
      <c r="D2896" s="290" t="s">
        <v>12</v>
      </c>
      <c r="E2896" s="291" t="s">
        <v>89</v>
      </c>
      <c r="F2896" s="292"/>
      <c r="G2896" s="293"/>
      <c r="H2896" s="472"/>
      <c r="I2896" s="214"/>
      <c r="J2896" s="214"/>
      <c r="K2896" s="214"/>
      <c r="L2896" s="214"/>
      <c r="M2896" s="214"/>
      <c r="N2896" s="214"/>
      <c r="O2896" s="214"/>
      <c r="P2896" s="123">
        <f t="shared" si="184"/>
        <v>0</v>
      </c>
      <c r="Q2896" s="208" t="str">
        <f t="shared" si="185"/>
        <v>Debil</v>
      </c>
      <c r="R2896" s="214"/>
      <c r="S2896" s="224" t="str">
        <f t="shared" si="186"/>
        <v>Debil</v>
      </c>
      <c r="T2896" s="224" t="str">
        <f>IFERROR(VLOOKUP(S2896,'Tablas de calculos'!$AU$16:$AV$24,2,FALSE),"")</f>
        <v/>
      </c>
      <c r="U2896" s="208" t="str">
        <f>IFERROR(VLOOKUP(T2896,'Tablas de calculos'!$AV$16:$AY$24,4),"")</f>
        <v/>
      </c>
      <c r="V2896" s="214"/>
      <c r="W2896" s="214"/>
      <c r="X2896" s="123" t="str">
        <f t="shared" si="187"/>
        <v/>
      </c>
      <c r="Y2896" s="208" t="str">
        <f>IFERROR(VLOOKUP(X2896,'Tablas de calculos'!$AZ$4:$BE$11,5,FALSE),"")</f>
        <v/>
      </c>
      <c r="Z2896" s="208" t="str">
        <f>IFERROR(VLOOKUP(X2896,'Tablas de calculos'!$AZ$4:$BE$11,6,FALSE),"")</f>
        <v/>
      </c>
    </row>
    <row r="2897" spans="1:26" ht="60" x14ac:dyDescent="0.25">
      <c r="A2897" s="232" t="s">
        <v>947</v>
      </c>
      <c r="B2897" s="137">
        <v>78</v>
      </c>
      <c r="C2897" s="429" t="str">
        <f>+VLOOKUP(Tabla9[[#This Row],[Cod. Riesgo]],Tabla_Riesgos[[Número]:[Tipo de Riesgo]],6,FALSE)</f>
        <v>Seguridad de la Información</v>
      </c>
      <c r="D2897" s="290" t="s">
        <v>26</v>
      </c>
      <c r="E2897" s="291" t="s">
        <v>682</v>
      </c>
      <c r="F2897" s="292"/>
      <c r="G2897" s="293"/>
      <c r="H2897" s="472"/>
      <c r="I2897" s="214"/>
      <c r="J2897" s="214"/>
      <c r="K2897" s="214"/>
      <c r="L2897" s="214"/>
      <c r="M2897" s="214"/>
      <c r="N2897" s="214"/>
      <c r="O2897" s="214"/>
      <c r="P2897" s="123">
        <f t="shared" si="184"/>
        <v>0</v>
      </c>
      <c r="Q2897" s="208" t="str">
        <f t="shared" si="185"/>
        <v>Debil</v>
      </c>
      <c r="R2897" s="214"/>
      <c r="S2897" s="224" t="str">
        <f t="shared" si="186"/>
        <v>Debil</v>
      </c>
      <c r="T2897" s="224" t="str">
        <f>IFERROR(VLOOKUP(S2897,'Tablas de calculos'!$AU$16:$AV$24,2,FALSE),"")</f>
        <v/>
      </c>
      <c r="U2897" s="208" t="str">
        <f>IFERROR(VLOOKUP(T2897,'Tablas de calculos'!$AV$16:$AY$24,4),"")</f>
        <v/>
      </c>
      <c r="V2897" s="214"/>
      <c r="W2897" s="214"/>
      <c r="X2897" s="123" t="str">
        <f t="shared" si="187"/>
        <v/>
      </c>
      <c r="Y2897" s="208" t="str">
        <f>IFERROR(VLOOKUP(X2897,'Tablas de calculos'!$AZ$4:$BE$11,5,FALSE),"")</f>
        <v/>
      </c>
      <c r="Z2897" s="208" t="str">
        <f>IFERROR(VLOOKUP(X2897,'Tablas de calculos'!$AZ$4:$BE$11,6,FALSE),"")</f>
        <v/>
      </c>
    </row>
    <row r="2898" spans="1:26" ht="45" x14ac:dyDescent="0.25">
      <c r="A2898" s="232" t="s">
        <v>947</v>
      </c>
      <c r="B2898" s="137">
        <v>79</v>
      </c>
      <c r="C2898" s="429" t="str">
        <f>+VLOOKUP(Tabla9[[#This Row],[Cod. Riesgo]],Tabla_Riesgos[[Número]:[Tipo de Riesgo]],6,FALSE)</f>
        <v>Operativo</v>
      </c>
      <c r="D2898" s="290" t="s">
        <v>12</v>
      </c>
      <c r="E2898" s="291" t="s">
        <v>637</v>
      </c>
      <c r="F2898" s="292"/>
      <c r="G2898" s="293" t="s">
        <v>1455</v>
      </c>
      <c r="H2898" s="472" t="s">
        <v>544</v>
      </c>
      <c r="I2898" s="214" t="s">
        <v>486</v>
      </c>
      <c r="J2898" s="214" t="s">
        <v>490</v>
      </c>
      <c r="K2898" s="214" t="s">
        <v>494</v>
      </c>
      <c r="L2898" s="214" t="s">
        <v>498</v>
      </c>
      <c r="M2898" s="214" t="s">
        <v>503</v>
      </c>
      <c r="N2898" s="214" t="s">
        <v>508</v>
      </c>
      <c r="O2898" s="214" t="s">
        <v>512</v>
      </c>
      <c r="P2898" s="123">
        <f t="shared" si="184"/>
        <v>100</v>
      </c>
      <c r="Q2898" s="208" t="str">
        <f t="shared" si="185"/>
        <v>Fuerte</v>
      </c>
      <c r="R2898" s="214" t="s">
        <v>516</v>
      </c>
      <c r="S2898" s="224" t="str">
        <f t="shared" si="186"/>
        <v>FuerteFuerte</v>
      </c>
      <c r="T2898" s="224">
        <f>IFERROR(VLOOKUP(S2898,'Tablas de calculos'!$AU$16:$AV$24,2,FALSE),"")</f>
        <v>1</v>
      </c>
      <c r="U2898" s="208" t="str">
        <f>IFERROR(VLOOKUP(T2898,'Tablas de calculos'!$AV$16:$AY$24,4),"")</f>
        <v>Fuerte</v>
      </c>
      <c r="V2898" s="214" t="s">
        <v>578</v>
      </c>
      <c r="W2898" s="214" t="s">
        <v>578</v>
      </c>
      <c r="X2898" s="123" t="str">
        <f t="shared" si="187"/>
        <v>FuerteDirectamenteDirectamente</v>
      </c>
      <c r="Y2898" s="208">
        <f>IFERROR(VLOOKUP(X2898,'Tablas de calculos'!$AZ$4:$BE$11,5,FALSE),"")</f>
        <v>2</v>
      </c>
      <c r="Z2898" s="208">
        <f>IFERROR(VLOOKUP(X2898,'Tablas de calculos'!$AZ$4:$BE$11,6,FALSE),"")</f>
        <v>2</v>
      </c>
    </row>
    <row r="2899" spans="1:26" ht="30" x14ac:dyDescent="0.25">
      <c r="A2899" s="232" t="s">
        <v>947</v>
      </c>
      <c r="B2899" s="137">
        <v>80</v>
      </c>
      <c r="C2899" s="429" t="str">
        <f>+VLOOKUP(Tabla9[[#This Row],[Cod. Riesgo]],Tabla_Riesgos[[Número]:[Tipo de Riesgo]],6,FALSE)</f>
        <v>Operativo</v>
      </c>
      <c r="D2899" s="290" t="s">
        <v>55</v>
      </c>
      <c r="E2899" s="291" t="s">
        <v>90</v>
      </c>
      <c r="F2899" s="292"/>
      <c r="G2899" s="293"/>
      <c r="H2899" s="472"/>
      <c r="I2899" s="214"/>
      <c r="J2899" s="214"/>
      <c r="K2899" s="214"/>
      <c r="L2899" s="214"/>
      <c r="M2899" s="214"/>
      <c r="N2899" s="214"/>
      <c r="O2899" s="214"/>
      <c r="P2899" s="123">
        <f t="shared" si="184"/>
        <v>0</v>
      </c>
      <c r="Q2899" s="208" t="str">
        <f t="shared" si="185"/>
        <v>Debil</v>
      </c>
      <c r="R2899" s="214"/>
      <c r="S2899" s="224" t="str">
        <f t="shared" si="186"/>
        <v>Debil</v>
      </c>
      <c r="T2899" s="224" t="str">
        <f>IFERROR(VLOOKUP(S2899,'Tablas de calculos'!$AU$16:$AV$24,2,FALSE),"")</f>
        <v/>
      </c>
      <c r="U2899" s="208" t="str">
        <f>IFERROR(VLOOKUP(T2899,'Tablas de calculos'!$AV$16:$AY$24,4),"")</f>
        <v/>
      </c>
      <c r="V2899" s="214"/>
      <c r="W2899" s="214"/>
      <c r="X2899" s="123" t="str">
        <f t="shared" si="187"/>
        <v/>
      </c>
      <c r="Y2899" s="208" t="str">
        <f>IFERROR(VLOOKUP(X2899,'Tablas de calculos'!$AZ$4:$BE$11,5,FALSE),"")</f>
        <v/>
      </c>
      <c r="Z2899" s="208" t="str">
        <f>IFERROR(VLOOKUP(X2899,'Tablas de calculos'!$AZ$4:$BE$11,6,FALSE),"")</f>
        <v/>
      </c>
    </row>
    <row r="2900" spans="1:26" ht="45" x14ac:dyDescent="0.25">
      <c r="A2900" s="232" t="s">
        <v>947</v>
      </c>
      <c r="B2900" s="137">
        <v>81</v>
      </c>
      <c r="C2900" s="429" t="str">
        <f>+VLOOKUP(Tabla9[[#This Row],[Cod. Riesgo]],Tabla_Riesgos[[Número]:[Tipo de Riesgo]],6,FALSE)</f>
        <v>Operativo</v>
      </c>
      <c r="D2900" s="290" t="s">
        <v>26</v>
      </c>
      <c r="E2900" s="291" t="s">
        <v>751</v>
      </c>
      <c r="F2900" s="292"/>
      <c r="G2900" s="293" t="s">
        <v>334</v>
      </c>
      <c r="H2900" s="472"/>
      <c r="I2900" s="214"/>
      <c r="J2900" s="214"/>
      <c r="K2900" s="214"/>
      <c r="L2900" s="214"/>
      <c r="M2900" s="214"/>
      <c r="N2900" s="214"/>
      <c r="O2900" s="214"/>
      <c r="P2900" s="123">
        <f t="shared" si="184"/>
        <v>0</v>
      </c>
      <c r="Q2900" s="208" t="str">
        <f t="shared" si="185"/>
        <v>Debil</v>
      </c>
      <c r="R2900" s="214"/>
      <c r="S2900" s="224" t="str">
        <f t="shared" si="186"/>
        <v>Debil</v>
      </c>
      <c r="T2900" s="224" t="str">
        <f>IFERROR(VLOOKUP(S2900,'Tablas de calculos'!$AU$16:$AV$24,2,FALSE),"")</f>
        <v/>
      </c>
      <c r="U2900" s="208" t="str">
        <f>IFERROR(VLOOKUP(T2900,'Tablas de calculos'!$AV$16:$AY$24,4),"")</f>
        <v/>
      </c>
      <c r="V2900" s="214"/>
      <c r="W2900" s="214"/>
      <c r="X2900" s="123" t="str">
        <f t="shared" si="187"/>
        <v/>
      </c>
      <c r="Y2900" s="208" t="str">
        <f>IFERROR(VLOOKUP(X2900,'Tablas de calculos'!$AZ$4:$BE$11,5,FALSE),"")</f>
        <v/>
      </c>
      <c r="Z2900" s="208" t="str">
        <f>IFERROR(VLOOKUP(X2900,'Tablas de calculos'!$AZ$4:$BE$11,6,FALSE),"")</f>
        <v/>
      </c>
    </row>
    <row r="2901" spans="1:26" ht="60" x14ac:dyDescent="0.25">
      <c r="A2901" s="232" t="s">
        <v>947</v>
      </c>
      <c r="B2901" s="137">
        <v>81</v>
      </c>
      <c r="C2901" s="429" t="str">
        <f>+VLOOKUP(Tabla9[[#This Row],[Cod. Riesgo]],Tabla_Riesgos[[Número]:[Tipo de Riesgo]],6,FALSE)</f>
        <v>Operativo</v>
      </c>
      <c r="D2901" s="290" t="s">
        <v>26</v>
      </c>
      <c r="E2901" s="291" t="s">
        <v>751</v>
      </c>
      <c r="F2901" s="292"/>
      <c r="G2901" s="293" t="s">
        <v>335</v>
      </c>
      <c r="H2901" s="472"/>
      <c r="I2901" s="214"/>
      <c r="J2901" s="214"/>
      <c r="K2901" s="214"/>
      <c r="L2901" s="214"/>
      <c r="M2901" s="214"/>
      <c r="N2901" s="214"/>
      <c r="O2901" s="214"/>
      <c r="P2901" s="123">
        <f t="shared" si="184"/>
        <v>0</v>
      </c>
      <c r="Q2901" s="208" t="str">
        <f t="shared" si="185"/>
        <v>Debil</v>
      </c>
      <c r="R2901" s="214"/>
      <c r="S2901" s="224" t="str">
        <f t="shared" si="186"/>
        <v>Debil</v>
      </c>
      <c r="T2901" s="224" t="str">
        <f>IFERROR(VLOOKUP(S2901,'Tablas de calculos'!$AU$16:$AV$24,2,FALSE),"")</f>
        <v/>
      </c>
      <c r="U2901" s="208" t="str">
        <f>IFERROR(VLOOKUP(T2901,'Tablas de calculos'!$AV$16:$AY$24,4),"")</f>
        <v/>
      </c>
      <c r="V2901" s="214"/>
      <c r="W2901" s="214"/>
      <c r="X2901" s="123" t="str">
        <f t="shared" si="187"/>
        <v/>
      </c>
      <c r="Y2901" s="208" t="str">
        <f>IFERROR(VLOOKUP(X2901,'Tablas de calculos'!$AZ$4:$BE$11,5,FALSE),"")</f>
        <v/>
      </c>
      <c r="Z2901" s="208" t="str">
        <f>IFERROR(VLOOKUP(X2901,'Tablas de calculos'!$AZ$4:$BE$11,6,FALSE),"")</f>
        <v/>
      </c>
    </row>
    <row r="2902" spans="1:26" ht="60" x14ac:dyDescent="0.25">
      <c r="A2902" s="232" t="s">
        <v>947</v>
      </c>
      <c r="B2902" s="137">
        <v>81</v>
      </c>
      <c r="C2902" s="429" t="str">
        <f>+VLOOKUP(Tabla9[[#This Row],[Cod. Riesgo]],Tabla_Riesgos[[Número]:[Tipo de Riesgo]],6,FALSE)</f>
        <v>Operativo</v>
      </c>
      <c r="D2902" s="290" t="s">
        <v>26</v>
      </c>
      <c r="E2902" s="291" t="s">
        <v>751</v>
      </c>
      <c r="F2902" s="292"/>
      <c r="G2902" s="293" t="s">
        <v>336</v>
      </c>
      <c r="H2902" s="472"/>
      <c r="I2902" s="214"/>
      <c r="J2902" s="214"/>
      <c r="K2902" s="214"/>
      <c r="L2902" s="214"/>
      <c r="M2902" s="214"/>
      <c r="N2902" s="214"/>
      <c r="O2902" s="214"/>
      <c r="P2902" s="123">
        <f t="shared" si="184"/>
        <v>0</v>
      </c>
      <c r="Q2902" s="208" t="str">
        <f t="shared" si="185"/>
        <v>Debil</v>
      </c>
      <c r="R2902" s="214"/>
      <c r="S2902" s="224" t="str">
        <f t="shared" si="186"/>
        <v>Debil</v>
      </c>
      <c r="T2902" s="224" t="str">
        <f>IFERROR(VLOOKUP(S2902,'Tablas de calculos'!$AU$16:$AV$24,2,FALSE),"")</f>
        <v/>
      </c>
      <c r="U2902" s="208" t="str">
        <f>IFERROR(VLOOKUP(T2902,'Tablas de calculos'!$AV$16:$AY$24,4),"")</f>
        <v/>
      </c>
      <c r="V2902" s="214"/>
      <c r="W2902" s="214"/>
      <c r="X2902" s="123" t="str">
        <f t="shared" si="187"/>
        <v/>
      </c>
      <c r="Y2902" s="208" t="str">
        <f>IFERROR(VLOOKUP(X2902,'Tablas de calculos'!$AZ$4:$BE$11,5,FALSE),"")</f>
        <v/>
      </c>
      <c r="Z2902" s="208" t="str">
        <f>IFERROR(VLOOKUP(X2902,'Tablas de calculos'!$AZ$4:$BE$11,6,FALSE),"")</f>
        <v/>
      </c>
    </row>
    <row r="2903" spans="1:26" ht="75" x14ac:dyDescent="0.25">
      <c r="A2903" s="232" t="s">
        <v>947</v>
      </c>
      <c r="B2903" s="137">
        <v>81</v>
      </c>
      <c r="C2903" s="429" t="str">
        <f>+VLOOKUP(Tabla9[[#This Row],[Cod. Riesgo]],Tabla_Riesgos[[Número]:[Tipo de Riesgo]],6,FALSE)</f>
        <v>Operativo</v>
      </c>
      <c r="D2903" s="290" t="s">
        <v>26</v>
      </c>
      <c r="E2903" s="291" t="s">
        <v>751</v>
      </c>
      <c r="F2903" s="292"/>
      <c r="G2903" s="293" t="s">
        <v>337</v>
      </c>
      <c r="H2903" s="472"/>
      <c r="I2903" s="214"/>
      <c r="J2903" s="214"/>
      <c r="K2903" s="214"/>
      <c r="L2903" s="214"/>
      <c r="M2903" s="214"/>
      <c r="N2903" s="214"/>
      <c r="O2903" s="214"/>
      <c r="P2903" s="123">
        <f t="shared" si="184"/>
        <v>0</v>
      </c>
      <c r="Q2903" s="208" t="str">
        <f t="shared" si="185"/>
        <v>Debil</v>
      </c>
      <c r="R2903" s="214"/>
      <c r="S2903" s="224" t="str">
        <f t="shared" si="186"/>
        <v>Debil</v>
      </c>
      <c r="T2903" s="224" t="str">
        <f>IFERROR(VLOOKUP(S2903,'Tablas de calculos'!$AU$16:$AV$24,2,FALSE),"")</f>
        <v/>
      </c>
      <c r="U2903" s="208" t="str">
        <f>IFERROR(VLOOKUP(T2903,'Tablas de calculos'!$AV$16:$AY$24,4),"")</f>
        <v/>
      </c>
      <c r="V2903" s="214"/>
      <c r="W2903" s="214"/>
      <c r="X2903" s="123" t="str">
        <f t="shared" si="187"/>
        <v/>
      </c>
      <c r="Y2903" s="208" t="str">
        <f>IFERROR(VLOOKUP(X2903,'Tablas de calculos'!$AZ$4:$BE$11,5,FALSE),"")</f>
        <v/>
      </c>
      <c r="Z2903" s="208" t="str">
        <f>IFERROR(VLOOKUP(X2903,'Tablas de calculos'!$AZ$4:$BE$11,6,FALSE),"")</f>
        <v/>
      </c>
    </row>
    <row r="2904" spans="1:26" ht="60" x14ac:dyDescent="0.25">
      <c r="A2904" s="232" t="s">
        <v>947</v>
      </c>
      <c r="B2904" s="137">
        <v>82</v>
      </c>
      <c r="C2904" s="429" t="str">
        <f>+VLOOKUP(Tabla9[[#This Row],[Cod. Riesgo]],Tabla_Riesgos[[Número]:[Tipo de Riesgo]],6,FALSE)</f>
        <v>Operativo</v>
      </c>
      <c r="D2904" s="290" t="s">
        <v>26</v>
      </c>
      <c r="E2904" s="291" t="s">
        <v>1160</v>
      </c>
      <c r="F2904" s="292"/>
      <c r="G2904" s="293" t="s">
        <v>338</v>
      </c>
      <c r="H2904" s="472"/>
      <c r="I2904" s="214"/>
      <c r="J2904" s="214"/>
      <c r="K2904" s="214"/>
      <c r="L2904" s="214"/>
      <c r="M2904" s="214"/>
      <c r="N2904" s="214"/>
      <c r="O2904" s="214"/>
      <c r="P2904" s="123">
        <f t="shared" si="184"/>
        <v>0</v>
      </c>
      <c r="Q2904" s="208" t="str">
        <f t="shared" si="185"/>
        <v>Debil</v>
      </c>
      <c r="R2904" s="214"/>
      <c r="S2904" s="224" t="str">
        <f t="shared" si="186"/>
        <v>Debil</v>
      </c>
      <c r="T2904" s="224" t="str">
        <f>IFERROR(VLOOKUP(S2904,'Tablas de calculos'!$AU$16:$AV$24,2,FALSE),"")</f>
        <v/>
      </c>
      <c r="U2904" s="208" t="str">
        <f>IFERROR(VLOOKUP(T2904,'Tablas de calculos'!$AV$16:$AY$24,4),"")</f>
        <v/>
      </c>
      <c r="V2904" s="214"/>
      <c r="W2904" s="214"/>
      <c r="X2904" s="123" t="str">
        <f t="shared" si="187"/>
        <v/>
      </c>
      <c r="Y2904" s="208" t="str">
        <f>IFERROR(VLOOKUP(X2904,'Tablas de calculos'!$AZ$4:$BE$11,5,FALSE),"")</f>
        <v/>
      </c>
      <c r="Z2904" s="208" t="str">
        <f>IFERROR(VLOOKUP(X2904,'Tablas de calculos'!$AZ$4:$BE$11,6,FALSE),"")</f>
        <v/>
      </c>
    </row>
    <row r="2905" spans="1:26" ht="60" x14ac:dyDescent="0.25">
      <c r="A2905" s="232" t="s">
        <v>947</v>
      </c>
      <c r="B2905" s="137">
        <v>82</v>
      </c>
      <c r="C2905" s="429" t="str">
        <f>+VLOOKUP(Tabla9[[#This Row],[Cod. Riesgo]],Tabla_Riesgos[[Número]:[Tipo de Riesgo]],6,FALSE)</f>
        <v>Operativo</v>
      </c>
      <c r="D2905" s="290" t="s">
        <v>26</v>
      </c>
      <c r="E2905" s="291" t="s">
        <v>1160</v>
      </c>
      <c r="F2905" s="292"/>
      <c r="G2905" s="293" t="s">
        <v>339</v>
      </c>
      <c r="H2905" s="472"/>
      <c r="I2905" s="214"/>
      <c r="J2905" s="214"/>
      <c r="K2905" s="214"/>
      <c r="L2905" s="214"/>
      <c r="M2905" s="214"/>
      <c r="N2905" s="214"/>
      <c r="O2905" s="214"/>
      <c r="P2905" s="123">
        <f t="shared" si="184"/>
        <v>0</v>
      </c>
      <c r="Q2905" s="208" t="str">
        <f t="shared" si="185"/>
        <v>Debil</v>
      </c>
      <c r="R2905" s="214"/>
      <c r="S2905" s="224" t="str">
        <f t="shared" si="186"/>
        <v>Debil</v>
      </c>
      <c r="T2905" s="224" t="str">
        <f>IFERROR(VLOOKUP(S2905,'Tablas de calculos'!$AU$16:$AV$24,2,FALSE),"")</f>
        <v/>
      </c>
      <c r="U2905" s="208" t="str">
        <f>IFERROR(VLOOKUP(T2905,'Tablas de calculos'!$AV$16:$AY$24,4),"")</f>
        <v/>
      </c>
      <c r="V2905" s="214"/>
      <c r="W2905" s="214"/>
      <c r="X2905" s="123" t="str">
        <f t="shared" si="187"/>
        <v/>
      </c>
      <c r="Y2905" s="208" t="str">
        <f>IFERROR(VLOOKUP(X2905,'Tablas de calculos'!$AZ$4:$BE$11,5,FALSE),"")</f>
        <v/>
      </c>
      <c r="Z2905" s="208" t="str">
        <f>IFERROR(VLOOKUP(X2905,'Tablas de calculos'!$AZ$4:$BE$11,6,FALSE),"")</f>
        <v/>
      </c>
    </row>
    <row r="2906" spans="1:26" ht="60" x14ac:dyDescent="0.25">
      <c r="A2906" s="232" t="s">
        <v>947</v>
      </c>
      <c r="B2906" s="137">
        <v>82</v>
      </c>
      <c r="C2906" s="429" t="str">
        <f>+VLOOKUP(Tabla9[[#This Row],[Cod. Riesgo]],Tabla_Riesgos[[Número]:[Tipo de Riesgo]],6,FALSE)</f>
        <v>Operativo</v>
      </c>
      <c r="D2906" s="290" t="s">
        <v>26</v>
      </c>
      <c r="E2906" s="291" t="s">
        <v>1160</v>
      </c>
      <c r="F2906" s="292"/>
      <c r="G2906" s="293" t="s">
        <v>340</v>
      </c>
      <c r="H2906" s="472"/>
      <c r="I2906" s="214"/>
      <c r="J2906" s="214"/>
      <c r="K2906" s="214"/>
      <c r="L2906" s="214"/>
      <c r="M2906" s="214"/>
      <c r="N2906" s="214"/>
      <c r="O2906" s="214"/>
      <c r="P2906" s="123">
        <f t="shared" si="184"/>
        <v>0</v>
      </c>
      <c r="Q2906" s="208" t="str">
        <f t="shared" si="185"/>
        <v>Debil</v>
      </c>
      <c r="R2906" s="214"/>
      <c r="S2906" s="224" t="str">
        <f t="shared" si="186"/>
        <v>Debil</v>
      </c>
      <c r="T2906" s="224" t="str">
        <f>IFERROR(VLOOKUP(S2906,'Tablas de calculos'!$AU$16:$AV$24,2,FALSE),"")</f>
        <v/>
      </c>
      <c r="U2906" s="208" t="str">
        <f>IFERROR(VLOOKUP(T2906,'Tablas de calculos'!$AV$16:$AY$24,4),"")</f>
        <v/>
      </c>
      <c r="V2906" s="214"/>
      <c r="W2906" s="214"/>
      <c r="X2906" s="123" t="str">
        <f t="shared" si="187"/>
        <v/>
      </c>
      <c r="Y2906" s="208" t="str">
        <f>IFERROR(VLOOKUP(X2906,'Tablas de calculos'!$AZ$4:$BE$11,5,FALSE),"")</f>
        <v/>
      </c>
      <c r="Z2906" s="208" t="str">
        <f>IFERROR(VLOOKUP(X2906,'Tablas de calculos'!$AZ$4:$BE$11,6,FALSE),"")</f>
        <v/>
      </c>
    </row>
    <row r="2907" spans="1:26" ht="60" x14ac:dyDescent="0.25">
      <c r="A2907" s="232" t="s">
        <v>947</v>
      </c>
      <c r="B2907" s="137">
        <v>82</v>
      </c>
      <c r="C2907" s="429" t="str">
        <f>+VLOOKUP(Tabla9[[#This Row],[Cod. Riesgo]],Tabla_Riesgos[[Número]:[Tipo de Riesgo]],6,FALSE)</f>
        <v>Operativo</v>
      </c>
      <c r="D2907" s="290" t="s">
        <v>26</v>
      </c>
      <c r="E2907" s="291" t="s">
        <v>1160</v>
      </c>
      <c r="F2907" s="292"/>
      <c r="G2907" s="293" t="s">
        <v>338</v>
      </c>
      <c r="H2907" s="472"/>
      <c r="I2907" s="214"/>
      <c r="J2907" s="214"/>
      <c r="K2907" s="214"/>
      <c r="L2907" s="214"/>
      <c r="M2907" s="214"/>
      <c r="N2907" s="214"/>
      <c r="O2907" s="214"/>
      <c r="P2907" s="123">
        <f t="shared" si="184"/>
        <v>0</v>
      </c>
      <c r="Q2907" s="208" t="str">
        <f t="shared" si="185"/>
        <v>Debil</v>
      </c>
      <c r="R2907" s="214"/>
      <c r="S2907" s="224" t="str">
        <f t="shared" si="186"/>
        <v>Debil</v>
      </c>
      <c r="T2907" s="224" t="str">
        <f>IFERROR(VLOOKUP(S2907,'Tablas de calculos'!$AU$16:$AV$24,2,FALSE),"")</f>
        <v/>
      </c>
      <c r="U2907" s="208" t="str">
        <f>IFERROR(VLOOKUP(T2907,'Tablas de calculos'!$AV$16:$AY$24,4),"")</f>
        <v/>
      </c>
      <c r="V2907" s="214"/>
      <c r="W2907" s="214"/>
      <c r="X2907" s="123" t="str">
        <f t="shared" si="187"/>
        <v/>
      </c>
      <c r="Y2907" s="208" t="str">
        <f>IFERROR(VLOOKUP(X2907,'Tablas de calculos'!$AZ$4:$BE$11,5,FALSE),"")</f>
        <v/>
      </c>
      <c r="Z2907" s="208" t="str">
        <f>IFERROR(VLOOKUP(X2907,'Tablas de calculos'!$AZ$4:$BE$11,6,FALSE),"")</f>
        <v/>
      </c>
    </row>
    <row r="2908" spans="1:26" ht="60" x14ac:dyDescent="0.25">
      <c r="A2908" s="232" t="s">
        <v>947</v>
      </c>
      <c r="B2908" s="137">
        <v>83</v>
      </c>
      <c r="C2908" s="429" t="str">
        <f>+VLOOKUP(Tabla9[[#This Row],[Cod. Riesgo]],Tabla_Riesgos[[Número]:[Tipo de Riesgo]],6,FALSE)</f>
        <v>Operativo</v>
      </c>
      <c r="D2908" s="290" t="s">
        <v>26</v>
      </c>
      <c r="E2908" s="291" t="s">
        <v>833</v>
      </c>
      <c r="F2908" s="292"/>
      <c r="G2908" s="293" t="s">
        <v>341</v>
      </c>
      <c r="H2908" s="472"/>
      <c r="I2908" s="214"/>
      <c r="J2908" s="214"/>
      <c r="K2908" s="214"/>
      <c r="L2908" s="214"/>
      <c r="M2908" s="214"/>
      <c r="N2908" s="214"/>
      <c r="O2908" s="214"/>
      <c r="P2908" s="123">
        <f t="shared" si="184"/>
        <v>0</v>
      </c>
      <c r="Q2908" s="208" t="str">
        <f t="shared" si="185"/>
        <v>Debil</v>
      </c>
      <c r="R2908" s="214"/>
      <c r="S2908" s="224" t="str">
        <f t="shared" si="186"/>
        <v>Debil</v>
      </c>
      <c r="T2908" s="224" t="str">
        <f>IFERROR(VLOOKUP(S2908,'Tablas de calculos'!$AU$16:$AV$24,2,FALSE),"")</f>
        <v/>
      </c>
      <c r="U2908" s="208" t="str">
        <f>IFERROR(VLOOKUP(T2908,'Tablas de calculos'!$AV$16:$AY$24,4),"")</f>
        <v/>
      </c>
      <c r="V2908" s="214"/>
      <c r="W2908" s="214"/>
      <c r="X2908" s="123" t="str">
        <f t="shared" si="187"/>
        <v/>
      </c>
      <c r="Y2908" s="208" t="str">
        <f>IFERROR(VLOOKUP(X2908,'Tablas de calculos'!$AZ$4:$BE$11,5,FALSE),"")</f>
        <v/>
      </c>
      <c r="Z2908" s="208" t="str">
        <f>IFERROR(VLOOKUP(X2908,'Tablas de calculos'!$AZ$4:$BE$11,6,FALSE),"")</f>
        <v/>
      </c>
    </row>
    <row r="2909" spans="1:26" ht="90" x14ac:dyDescent="0.25">
      <c r="A2909" s="232" t="s">
        <v>947</v>
      </c>
      <c r="B2909" s="137">
        <v>83</v>
      </c>
      <c r="C2909" s="429" t="str">
        <f>+VLOOKUP(Tabla9[[#This Row],[Cod. Riesgo]],Tabla_Riesgos[[Número]:[Tipo de Riesgo]],6,FALSE)</f>
        <v>Operativo</v>
      </c>
      <c r="D2909" s="290" t="s">
        <v>26</v>
      </c>
      <c r="E2909" s="291" t="s">
        <v>833</v>
      </c>
      <c r="F2909" s="292"/>
      <c r="G2909" s="293" t="s">
        <v>342</v>
      </c>
      <c r="H2909" s="472"/>
      <c r="I2909" s="214"/>
      <c r="J2909" s="214"/>
      <c r="K2909" s="214"/>
      <c r="L2909" s="214"/>
      <c r="M2909" s="214"/>
      <c r="N2909" s="214"/>
      <c r="O2909" s="214"/>
      <c r="P2909" s="123">
        <f t="shared" si="184"/>
        <v>0</v>
      </c>
      <c r="Q2909" s="208" t="str">
        <f t="shared" si="185"/>
        <v>Debil</v>
      </c>
      <c r="R2909" s="214"/>
      <c r="S2909" s="224" t="str">
        <f t="shared" si="186"/>
        <v>Debil</v>
      </c>
      <c r="T2909" s="224" t="str">
        <f>IFERROR(VLOOKUP(S2909,'Tablas de calculos'!$AU$16:$AV$24,2,FALSE),"")</f>
        <v/>
      </c>
      <c r="U2909" s="208" t="str">
        <f>IFERROR(VLOOKUP(T2909,'Tablas de calculos'!$AV$16:$AY$24,4),"")</f>
        <v/>
      </c>
      <c r="V2909" s="214"/>
      <c r="W2909" s="214"/>
      <c r="X2909" s="123" t="str">
        <f t="shared" si="187"/>
        <v/>
      </c>
      <c r="Y2909" s="208" t="str">
        <f>IFERROR(VLOOKUP(X2909,'Tablas de calculos'!$AZ$4:$BE$11,5,FALSE),"")</f>
        <v/>
      </c>
      <c r="Z2909" s="208" t="str">
        <f>IFERROR(VLOOKUP(X2909,'Tablas de calculos'!$AZ$4:$BE$11,6,FALSE),"")</f>
        <v/>
      </c>
    </row>
    <row r="2910" spans="1:26" ht="90" x14ac:dyDescent="0.25">
      <c r="A2910" s="232" t="s">
        <v>947</v>
      </c>
      <c r="B2910" s="137">
        <v>83</v>
      </c>
      <c r="C2910" s="429" t="str">
        <f>+VLOOKUP(Tabla9[[#This Row],[Cod. Riesgo]],Tabla_Riesgos[[Número]:[Tipo de Riesgo]],6,FALSE)</f>
        <v>Operativo</v>
      </c>
      <c r="D2910" s="290" t="s">
        <v>26</v>
      </c>
      <c r="E2910" s="291" t="s">
        <v>833</v>
      </c>
      <c r="F2910" s="292"/>
      <c r="G2910" s="293" t="s">
        <v>343</v>
      </c>
      <c r="H2910" s="472"/>
      <c r="I2910" s="214"/>
      <c r="J2910" s="214"/>
      <c r="K2910" s="214"/>
      <c r="L2910" s="214"/>
      <c r="M2910" s="214"/>
      <c r="N2910" s="214"/>
      <c r="O2910" s="214"/>
      <c r="P2910" s="123">
        <f t="shared" si="184"/>
        <v>0</v>
      </c>
      <c r="Q2910" s="208" t="str">
        <f t="shared" si="185"/>
        <v>Debil</v>
      </c>
      <c r="R2910" s="214"/>
      <c r="S2910" s="224" t="str">
        <f t="shared" si="186"/>
        <v>Debil</v>
      </c>
      <c r="T2910" s="224" t="str">
        <f>IFERROR(VLOOKUP(S2910,'Tablas de calculos'!$AU$16:$AV$24,2,FALSE),"")</f>
        <v/>
      </c>
      <c r="U2910" s="208" t="str">
        <f>IFERROR(VLOOKUP(T2910,'Tablas de calculos'!$AV$16:$AY$24,4),"")</f>
        <v/>
      </c>
      <c r="V2910" s="214"/>
      <c r="W2910" s="214"/>
      <c r="X2910" s="123" t="str">
        <f t="shared" si="187"/>
        <v/>
      </c>
      <c r="Y2910" s="208" t="str">
        <f>IFERROR(VLOOKUP(X2910,'Tablas de calculos'!$AZ$4:$BE$11,5,FALSE),"")</f>
        <v/>
      </c>
      <c r="Z2910" s="208" t="str">
        <f>IFERROR(VLOOKUP(X2910,'Tablas de calculos'!$AZ$4:$BE$11,6,FALSE),"")</f>
        <v/>
      </c>
    </row>
    <row r="2911" spans="1:26" ht="150" x14ac:dyDescent="0.25">
      <c r="A2911" s="232" t="s">
        <v>947</v>
      </c>
      <c r="B2911" s="137">
        <v>83</v>
      </c>
      <c r="C2911" s="429" t="str">
        <f>+VLOOKUP(Tabla9[[#This Row],[Cod. Riesgo]],Tabla_Riesgos[[Número]:[Tipo de Riesgo]],6,FALSE)</f>
        <v>Operativo</v>
      </c>
      <c r="D2911" s="290" t="s">
        <v>26</v>
      </c>
      <c r="E2911" s="291" t="s">
        <v>833</v>
      </c>
      <c r="F2911" s="292"/>
      <c r="G2911" s="293" t="s">
        <v>344</v>
      </c>
      <c r="H2911" s="472"/>
      <c r="I2911" s="214"/>
      <c r="J2911" s="214"/>
      <c r="K2911" s="214"/>
      <c r="L2911" s="214"/>
      <c r="M2911" s="214"/>
      <c r="N2911" s="214"/>
      <c r="O2911" s="214"/>
      <c r="P2911" s="123">
        <f t="shared" si="184"/>
        <v>0</v>
      </c>
      <c r="Q2911" s="208" t="str">
        <f t="shared" si="185"/>
        <v>Debil</v>
      </c>
      <c r="R2911" s="214"/>
      <c r="S2911" s="224" t="str">
        <f t="shared" si="186"/>
        <v>Debil</v>
      </c>
      <c r="T2911" s="224" t="str">
        <f>IFERROR(VLOOKUP(S2911,'Tablas de calculos'!$AU$16:$AV$24,2,FALSE),"")</f>
        <v/>
      </c>
      <c r="U2911" s="208" t="str">
        <f>IFERROR(VLOOKUP(T2911,'Tablas de calculos'!$AV$16:$AY$24,4),"")</f>
        <v/>
      </c>
      <c r="V2911" s="214"/>
      <c r="W2911" s="214"/>
      <c r="X2911" s="123" t="str">
        <f t="shared" si="187"/>
        <v/>
      </c>
      <c r="Y2911" s="208" t="str">
        <f>IFERROR(VLOOKUP(X2911,'Tablas de calculos'!$AZ$4:$BE$11,5,FALSE),"")</f>
        <v/>
      </c>
      <c r="Z2911" s="208" t="str">
        <f>IFERROR(VLOOKUP(X2911,'Tablas de calculos'!$AZ$4:$BE$11,6,FALSE),"")</f>
        <v/>
      </c>
    </row>
    <row r="2912" spans="1:26" ht="45" x14ac:dyDescent="0.25">
      <c r="A2912" s="232" t="s">
        <v>947</v>
      </c>
      <c r="B2912" s="137">
        <v>84</v>
      </c>
      <c r="C2912" s="429" t="str">
        <f>+VLOOKUP(Tabla9[[#This Row],[Cod. Riesgo]],Tabla_Riesgos[[Número]:[Tipo de Riesgo]],6,FALSE)</f>
        <v>Operativo</v>
      </c>
      <c r="D2912" s="290" t="s">
        <v>26</v>
      </c>
      <c r="E2912" s="291" t="s">
        <v>837</v>
      </c>
      <c r="F2912" s="292"/>
      <c r="G2912" s="293" t="s">
        <v>345</v>
      </c>
      <c r="H2912" s="472"/>
      <c r="I2912" s="214"/>
      <c r="J2912" s="214"/>
      <c r="K2912" s="214"/>
      <c r="L2912" s="214"/>
      <c r="M2912" s="214"/>
      <c r="N2912" s="214"/>
      <c r="O2912" s="214"/>
      <c r="P2912" s="123">
        <f t="shared" si="184"/>
        <v>0</v>
      </c>
      <c r="Q2912" s="208" t="str">
        <f t="shared" si="185"/>
        <v>Debil</v>
      </c>
      <c r="R2912" s="214"/>
      <c r="S2912" s="224" t="str">
        <f t="shared" si="186"/>
        <v>Debil</v>
      </c>
      <c r="T2912" s="224" t="str">
        <f>IFERROR(VLOOKUP(S2912,'Tablas de calculos'!$AU$16:$AV$24,2,FALSE),"")</f>
        <v/>
      </c>
      <c r="U2912" s="208" t="str">
        <f>IFERROR(VLOOKUP(T2912,'Tablas de calculos'!$AV$16:$AY$24,4),"")</f>
        <v/>
      </c>
      <c r="V2912" s="214"/>
      <c r="W2912" s="214"/>
      <c r="X2912" s="123" t="str">
        <f t="shared" si="187"/>
        <v/>
      </c>
      <c r="Y2912" s="208" t="str">
        <f>IFERROR(VLOOKUP(X2912,'Tablas de calculos'!$AZ$4:$BE$11,5,FALSE),"")</f>
        <v/>
      </c>
      <c r="Z2912" s="208" t="str">
        <f>IFERROR(VLOOKUP(X2912,'Tablas de calculos'!$AZ$4:$BE$11,6,FALSE),"")</f>
        <v/>
      </c>
    </row>
    <row r="2913" spans="1:26" ht="135" x14ac:dyDescent="0.25">
      <c r="A2913" s="232" t="s">
        <v>947</v>
      </c>
      <c r="B2913" s="137">
        <v>84</v>
      </c>
      <c r="C2913" s="429" t="str">
        <f>+VLOOKUP(Tabla9[[#This Row],[Cod. Riesgo]],Tabla_Riesgos[[Número]:[Tipo de Riesgo]],6,FALSE)</f>
        <v>Operativo</v>
      </c>
      <c r="D2913" s="290" t="s">
        <v>26</v>
      </c>
      <c r="E2913" s="291" t="s">
        <v>837</v>
      </c>
      <c r="F2913" s="292"/>
      <c r="G2913" s="293" t="s">
        <v>346</v>
      </c>
      <c r="H2913" s="472"/>
      <c r="I2913" s="214"/>
      <c r="J2913" s="214"/>
      <c r="K2913" s="214"/>
      <c r="L2913" s="214"/>
      <c r="M2913" s="214"/>
      <c r="N2913" s="214"/>
      <c r="O2913" s="214"/>
      <c r="P2913" s="123">
        <f t="shared" si="184"/>
        <v>0</v>
      </c>
      <c r="Q2913" s="208" t="str">
        <f t="shared" si="185"/>
        <v>Debil</v>
      </c>
      <c r="R2913" s="214"/>
      <c r="S2913" s="224" t="str">
        <f t="shared" si="186"/>
        <v>Debil</v>
      </c>
      <c r="T2913" s="224" t="str">
        <f>IFERROR(VLOOKUP(S2913,'Tablas de calculos'!$AU$16:$AV$24,2,FALSE),"")</f>
        <v/>
      </c>
      <c r="U2913" s="208" t="str">
        <f>IFERROR(VLOOKUP(T2913,'Tablas de calculos'!$AV$16:$AY$24,4),"")</f>
        <v/>
      </c>
      <c r="V2913" s="214"/>
      <c r="W2913" s="214"/>
      <c r="X2913" s="123" t="str">
        <f t="shared" si="187"/>
        <v/>
      </c>
      <c r="Y2913" s="208" t="str">
        <f>IFERROR(VLOOKUP(X2913,'Tablas de calculos'!$AZ$4:$BE$11,5,FALSE),"")</f>
        <v/>
      </c>
      <c r="Z2913" s="208" t="str">
        <f>IFERROR(VLOOKUP(X2913,'Tablas de calculos'!$AZ$4:$BE$11,6,FALSE),"")</f>
        <v/>
      </c>
    </row>
    <row r="2914" spans="1:26" ht="60" x14ac:dyDescent="0.25">
      <c r="A2914" s="232" t="s">
        <v>947</v>
      </c>
      <c r="B2914" s="137">
        <v>84</v>
      </c>
      <c r="C2914" s="429" t="str">
        <f>+VLOOKUP(Tabla9[[#This Row],[Cod. Riesgo]],Tabla_Riesgos[[Número]:[Tipo de Riesgo]],6,FALSE)</f>
        <v>Operativo</v>
      </c>
      <c r="D2914" s="290" t="s">
        <v>26</v>
      </c>
      <c r="E2914" s="291" t="s">
        <v>837</v>
      </c>
      <c r="F2914" s="292"/>
      <c r="G2914" s="293" t="s">
        <v>347</v>
      </c>
      <c r="H2914" s="472"/>
      <c r="I2914" s="214"/>
      <c r="J2914" s="214"/>
      <c r="K2914" s="214"/>
      <c r="L2914" s="214"/>
      <c r="M2914" s="214"/>
      <c r="N2914" s="214"/>
      <c r="O2914" s="214"/>
      <c r="P2914" s="123">
        <f t="shared" si="184"/>
        <v>0</v>
      </c>
      <c r="Q2914" s="208" t="str">
        <f t="shared" si="185"/>
        <v>Debil</v>
      </c>
      <c r="R2914" s="214"/>
      <c r="S2914" s="224" t="str">
        <f t="shared" si="186"/>
        <v>Debil</v>
      </c>
      <c r="T2914" s="224" t="str">
        <f>IFERROR(VLOOKUP(S2914,'Tablas de calculos'!$AU$16:$AV$24,2,FALSE),"")</f>
        <v/>
      </c>
      <c r="U2914" s="208" t="str">
        <f>IFERROR(VLOOKUP(T2914,'Tablas de calculos'!$AV$16:$AY$24,4),"")</f>
        <v/>
      </c>
      <c r="V2914" s="214"/>
      <c r="W2914" s="214"/>
      <c r="X2914" s="123" t="str">
        <f t="shared" si="187"/>
        <v/>
      </c>
      <c r="Y2914" s="208" t="str">
        <f>IFERROR(VLOOKUP(X2914,'Tablas de calculos'!$AZ$4:$BE$11,5,FALSE),"")</f>
        <v/>
      </c>
      <c r="Z2914" s="208" t="str">
        <f>IFERROR(VLOOKUP(X2914,'Tablas de calculos'!$AZ$4:$BE$11,6,FALSE),"")</f>
        <v/>
      </c>
    </row>
    <row r="2915" spans="1:26" ht="45" x14ac:dyDescent="0.25">
      <c r="A2915" s="232" t="s">
        <v>947</v>
      </c>
      <c r="B2915" s="137">
        <v>84</v>
      </c>
      <c r="C2915" s="429" t="str">
        <f>+VLOOKUP(Tabla9[[#This Row],[Cod. Riesgo]],Tabla_Riesgos[[Número]:[Tipo de Riesgo]],6,FALSE)</f>
        <v>Operativo</v>
      </c>
      <c r="D2915" s="290" t="s">
        <v>26</v>
      </c>
      <c r="E2915" s="291" t="s">
        <v>837</v>
      </c>
      <c r="F2915" s="292"/>
      <c r="G2915" s="293" t="s">
        <v>348</v>
      </c>
      <c r="H2915" s="472"/>
      <c r="I2915" s="214"/>
      <c r="J2915" s="214"/>
      <c r="K2915" s="214"/>
      <c r="L2915" s="214"/>
      <c r="M2915" s="214"/>
      <c r="N2915" s="214"/>
      <c r="O2915" s="214"/>
      <c r="P2915" s="123">
        <f t="shared" si="184"/>
        <v>0</v>
      </c>
      <c r="Q2915" s="208" t="str">
        <f t="shared" si="185"/>
        <v>Debil</v>
      </c>
      <c r="R2915" s="214"/>
      <c r="S2915" s="224" t="str">
        <f t="shared" si="186"/>
        <v>Debil</v>
      </c>
      <c r="T2915" s="224" t="str">
        <f>IFERROR(VLOOKUP(S2915,'Tablas de calculos'!$AU$16:$AV$24,2,FALSE),"")</f>
        <v/>
      </c>
      <c r="U2915" s="208" t="str">
        <f>IFERROR(VLOOKUP(T2915,'Tablas de calculos'!$AV$16:$AY$24,4),"")</f>
        <v/>
      </c>
      <c r="V2915" s="214"/>
      <c r="W2915" s="214"/>
      <c r="X2915" s="123" t="str">
        <f t="shared" si="187"/>
        <v/>
      </c>
      <c r="Y2915" s="208" t="str">
        <f>IFERROR(VLOOKUP(X2915,'Tablas de calculos'!$AZ$4:$BE$11,5,FALSE),"")</f>
        <v/>
      </c>
      <c r="Z2915" s="208" t="str">
        <f>IFERROR(VLOOKUP(X2915,'Tablas de calculos'!$AZ$4:$BE$11,6,FALSE),"")</f>
        <v/>
      </c>
    </row>
    <row r="2916" spans="1:26" ht="120" x14ac:dyDescent="0.25">
      <c r="A2916" s="232" t="s">
        <v>947</v>
      </c>
      <c r="B2916" s="137">
        <v>84</v>
      </c>
      <c r="C2916" s="429" t="str">
        <f>+VLOOKUP(Tabla9[[#This Row],[Cod. Riesgo]],Tabla_Riesgos[[Número]:[Tipo de Riesgo]],6,FALSE)</f>
        <v>Operativo</v>
      </c>
      <c r="D2916" s="290" t="s">
        <v>26</v>
      </c>
      <c r="E2916" s="291" t="s">
        <v>837</v>
      </c>
      <c r="F2916" s="292"/>
      <c r="G2916" s="293" t="s">
        <v>349</v>
      </c>
      <c r="H2916" s="472"/>
      <c r="I2916" s="214"/>
      <c r="J2916" s="214"/>
      <c r="K2916" s="214"/>
      <c r="L2916" s="214"/>
      <c r="M2916" s="214"/>
      <c r="N2916" s="214"/>
      <c r="O2916" s="214"/>
      <c r="P2916" s="123">
        <f t="shared" si="184"/>
        <v>0</v>
      </c>
      <c r="Q2916" s="208" t="str">
        <f t="shared" si="185"/>
        <v>Debil</v>
      </c>
      <c r="R2916" s="214"/>
      <c r="S2916" s="224" t="str">
        <f t="shared" si="186"/>
        <v>Debil</v>
      </c>
      <c r="T2916" s="224" t="str">
        <f>IFERROR(VLOOKUP(S2916,'Tablas de calculos'!$AU$16:$AV$24,2,FALSE),"")</f>
        <v/>
      </c>
      <c r="U2916" s="208" t="str">
        <f>IFERROR(VLOOKUP(T2916,'Tablas de calculos'!$AV$16:$AY$24,4),"")</f>
        <v/>
      </c>
      <c r="V2916" s="214"/>
      <c r="W2916" s="214"/>
      <c r="X2916" s="123" t="str">
        <f t="shared" si="187"/>
        <v/>
      </c>
      <c r="Y2916" s="208" t="str">
        <f>IFERROR(VLOOKUP(X2916,'Tablas de calculos'!$AZ$4:$BE$11,5,FALSE),"")</f>
        <v/>
      </c>
      <c r="Z2916" s="208" t="str">
        <f>IFERROR(VLOOKUP(X2916,'Tablas de calculos'!$AZ$4:$BE$11,6,FALSE),"")</f>
        <v/>
      </c>
    </row>
    <row r="2917" spans="1:26" ht="120" x14ac:dyDescent="0.25">
      <c r="A2917" s="232" t="s">
        <v>947</v>
      </c>
      <c r="B2917" s="137">
        <v>85</v>
      </c>
      <c r="C2917" s="429" t="str">
        <f>+VLOOKUP(Tabla9[[#This Row],[Cod. Riesgo]],Tabla_Riesgos[[Número]:[Tipo de Riesgo]],6,FALSE)</f>
        <v>Operativo</v>
      </c>
      <c r="D2917" s="290" t="s">
        <v>26</v>
      </c>
      <c r="E2917" s="291" t="s">
        <v>842</v>
      </c>
      <c r="F2917" s="292"/>
      <c r="G2917" s="293" t="s">
        <v>350</v>
      </c>
      <c r="H2917" s="472"/>
      <c r="I2917" s="214"/>
      <c r="J2917" s="214"/>
      <c r="K2917" s="214"/>
      <c r="L2917" s="214"/>
      <c r="M2917" s="214"/>
      <c r="N2917" s="214"/>
      <c r="O2917" s="214"/>
      <c r="P2917" s="123">
        <f t="shared" si="184"/>
        <v>0</v>
      </c>
      <c r="Q2917" s="208" t="str">
        <f t="shared" si="185"/>
        <v>Debil</v>
      </c>
      <c r="R2917" s="214"/>
      <c r="S2917" s="224" t="str">
        <f t="shared" si="186"/>
        <v>Debil</v>
      </c>
      <c r="T2917" s="224" t="str">
        <f>IFERROR(VLOOKUP(S2917,'Tablas de calculos'!$AU$16:$AV$24,2,FALSE),"")</f>
        <v/>
      </c>
      <c r="U2917" s="208" t="str">
        <f>IFERROR(VLOOKUP(T2917,'Tablas de calculos'!$AV$16:$AY$24,4),"")</f>
        <v/>
      </c>
      <c r="V2917" s="214"/>
      <c r="W2917" s="214"/>
      <c r="X2917" s="123" t="str">
        <f t="shared" si="187"/>
        <v/>
      </c>
      <c r="Y2917" s="208" t="str">
        <f>IFERROR(VLOOKUP(X2917,'Tablas de calculos'!$AZ$4:$BE$11,5,FALSE),"")</f>
        <v/>
      </c>
      <c r="Z2917" s="208" t="str">
        <f>IFERROR(VLOOKUP(X2917,'Tablas de calculos'!$AZ$4:$BE$11,6,FALSE),"")</f>
        <v/>
      </c>
    </row>
    <row r="2918" spans="1:26" ht="120" x14ac:dyDescent="0.25">
      <c r="A2918" s="232" t="s">
        <v>947</v>
      </c>
      <c r="B2918" s="137">
        <v>85</v>
      </c>
      <c r="C2918" s="429" t="str">
        <f>+VLOOKUP(Tabla9[[#This Row],[Cod. Riesgo]],Tabla_Riesgos[[Número]:[Tipo de Riesgo]],6,FALSE)</f>
        <v>Operativo</v>
      </c>
      <c r="D2918" s="290" t="s">
        <v>26</v>
      </c>
      <c r="E2918" s="291" t="s">
        <v>842</v>
      </c>
      <c r="F2918" s="292"/>
      <c r="G2918" s="293" t="s">
        <v>351</v>
      </c>
      <c r="H2918" s="472"/>
      <c r="I2918" s="214"/>
      <c r="J2918" s="214"/>
      <c r="K2918" s="214"/>
      <c r="L2918" s="214"/>
      <c r="M2918" s="214"/>
      <c r="N2918" s="214"/>
      <c r="O2918" s="214"/>
      <c r="P2918" s="123">
        <f t="shared" si="184"/>
        <v>0</v>
      </c>
      <c r="Q2918" s="208" t="str">
        <f t="shared" si="185"/>
        <v>Debil</v>
      </c>
      <c r="R2918" s="214"/>
      <c r="S2918" s="224" t="str">
        <f t="shared" si="186"/>
        <v>Debil</v>
      </c>
      <c r="T2918" s="224" t="str">
        <f>IFERROR(VLOOKUP(S2918,'Tablas de calculos'!$AU$16:$AV$24,2,FALSE),"")</f>
        <v/>
      </c>
      <c r="U2918" s="208" t="str">
        <f>IFERROR(VLOOKUP(T2918,'Tablas de calculos'!$AV$16:$AY$24,4),"")</f>
        <v/>
      </c>
      <c r="V2918" s="214"/>
      <c r="W2918" s="214"/>
      <c r="X2918" s="123" t="str">
        <f t="shared" si="187"/>
        <v/>
      </c>
      <c r="Y2918" s="208" t="str">
        <f>IFERROR(VLOOKUP(X2918,'Tablas de calculos'!$AZ$4:$BE$11,5,FALSE),"")</f>
        <v/>
      </c>
      <c r="Z2918" s="208" t="str">
        <f>IFERROR(VLOOKUP(X2918,'Tablas de calculos'!$AZ$4:$BE$11,6,FALSE),"")</f>
        <v/>
      </c>
    </row>
    <row r="2919" spans="1:26" ht="165" x14ac:dyDescent="0.25">
      <c r="A2919" s="232" t="s">
        <v>947</v>
      </c>
      <c r="B2919" s="137">
        <v>85</v>
      </c>
      <c r="C2919" s="429" t="str">
        <f>+VLOOKUP(Tabla9[[#This Row],[Cod. Riesgo]],Tabla_Riesgos[[Número]:[Tipo de Riesgo]],6,FALSE)</f>
        <v>Operativo</v>
      </c>
      <c r="D2919" s="290" t="s">
        <v>26</v>
      </c>
      <c r="E2919" s="291" t="s">
        <v>842</v>
      </c>
      <c r="F2919" s="292"/>
      <c r="G2919" s="293" t="s">
        <v>352</v>
      </c>
      <c r="H2919" s="472"/>
      <c r="I2919" s="214"/>
      <c r="J2919" s="214"/>
      <c r="K2919" s="214"/>
      <c r="L2919" s="214"/>
      <c r="M2919" s="214"/>
      <c r="N2919" s="214"/>
      <c r="O2919" s="214"/>
      <c r="P2919" s="123">
        <f t="shared" si="184"/>
        <v>0</v>
      </c>
      <c r="Q2919" s="208" t="str">
        <f t="shared" si="185"/>
        <v>Debil</v>
      </c>
      <c r="R2919" s="214"/>
      <c r="S2919" s="224" t="str">
        <f t="shared" si="186"/>
        <v>Debil</v>
      </c>
      <c r="T2919" s="224" t="str">
        <f>IFERROR(VLOOKUP(S2919,'Tablas de calculos'!$AU$16:$AV$24,2,FALSE),"")</f>
        <v/>
      </c>
      <c r="U2919" s="208" t="str">
        <f>IFERROR(VLOOKUP(T2919,'Tablas de calculos'!$AV$16:$AY$24,4),"")</f>
        <v/>
      </c>
      <c r="V2919" s="214"/>
      <c r="W2919" s="214"/>
      <c r="X2919" s="123" t="str">
        <f t="shared" si="187"/>
        <v/>
      </c>
      <c r="Y2919" s="208" t="str">
        <f>IFERROR(VLOOKUP(X2919,'Tablas de calculos'!$AZ$4:$BE$11,5,FALSE),"")</f>
        <v/>
      </c>
      <c r="Z2919" s="208" t="str">
        <f>IFERROR(VLOOKUP(X2919,'Tablas de calculos'!$AZ$4:$BE$11,6,FALSE),"")</f>
        <v/>
      </c>
    </row>
    <row r="2920" spans="1:26" ht="105" x14ac:dyDescent="0.25">
      <c r="A2920" s="232" t="s">
        <v>947</v>
      </c>
      <c r="B2920" s="137">
        <v>86</v>
      </c>
      <c r="C2920" s="429" t="str">
        <f>+VLOOKUP(Tabla9[[#This Row],[Cod. Riesgo]],Tabla_Riesgos[[Número]:[Tipo de Riesgo]],6,FALSE)</f>
        <v>Operativo</v>
      </c>
      <c r="D2920" s="290" t="s">
        <v>26</v>
      </c>
      <c r="E2920" s="291" t="s">
        <v>1161</v>
      </c>
      <c r="F2920" s="292"/>
      <c r="G2920" s="293" t="s">
        <v>353</v>
      </c>
      <c r="H2920" s="472"/>
      <c r="I2920" s="214"/>
      <c r="J2920" s="214"/>
      <c r="K2920" s="214"/>
      <c r="L2920" s="214"/>
      <c r="M2920" s="214"/>
      <c r="N2920" s="214"/>
      <c r="O2920" s="214"/>
      <c r="P2920" s="123">
        <f t="shared" si="184"/>
        <v>0</v>
      </c>
      <c r="Q2920" s="208" t="str">
        <f t="shared" si="185"/>
        <v>Debil</v>
      </c>
      <c r="R2920" s="214"/>
      <c r="S2920" s="224" t="str">
        <f t="shared" si="186"/>
        <v>Debil</v>
      </c>
      <c r="T2920" s="224" t="str">
        <f>IFERROR(VLOOKUP(S2920,'Tablas de calculos'!$AU$16:$AV$24,2,FALSE),"")</f>
        <v/>
      </c>
      <c r="U2920" s="208" t="str">
        <f>IFERROR(VLOOKUP(T2920,'Tablas de calculos'!$AV$16:$AY$24,4),"")</f>
        <v/>
      </c>
      <c r="V2920" s="214"/>
      <c r="W2920" s="214"/>
      <c r="X2920" s="123" t="str">
        <f t="shared" si="187"/>
        <v/>
      </c>
      <c r="Y2920" s="208" t="str">
        <f>IFERROR(VLOOKUP(X2920,'Tablas de calculos'!$AZ$4:$BE$11,5,FALSE),"")</f>
        <v/>
      </c>
      <c r="Z2920" s="208" t="str">
        <f>IFERROR(VLOOKUP(X2920,'Tablas de calculos'!$AZ$4:$BE$11,6,FALSE),"")</f>
        <v/>
      </c>
    </row>
    <row r="2921" spans="1:26" ht="105" x14ac:dyDescent="0.25">
      <c r="A2921" s="232" t="s">
        <v>947</v>
      </c>
      <c r="B2921" s="137">
        <v>86</v>
      </c>
      <c r="C2921" s="429" t="str">
        <f>+VLOOKUP(Tabla9[[#This Row],[Cod. Riesgo]],Tabla_Riesgos[[Número]:[Tipo de Riesgo]],6,FALSE)</f>
        <v>Operativo</v>
      </c>
      <c r="D2921" s="290" t="s">
        <v>26</v>
      </c>
      <c r="E2921" s="291" t="s">
        <v>1161</v>
      </c>
      <c r="F2921" s="292"/>
      <c r="G2921" s="293" t="s">
        <v>353</v>
      </c>
      <c r="H2921" s="472"/>
      <c r="I2921" s="214"/>
      <c r="J2921" s="214"/>
      <c r="K2921" s="214"/>
      <c r="L2921" s="214"/>
      <c r="M2921" s="214"/>
      <c r="N2921" s="214"/>
      <c r="O2921" s="214"/>
      <c r="P2921" s="123">
        <f t="shared" si="184"/>
        <v>0</v>
      </c>
      <c r="Q2921" s="208" t="str">
        <f t="shared" si="185"/>
        <v>Debil</v>
      </c>
      <c r="R2921" s="214"/>
      <c r="S2921" s="224" t="str">
        <f t="shared" si="186"/>
        <v>Debil</v>
      </c>
      <c r="T2921" s="224" t="str">
        <f>IFERROR(VLOOKUP(S2921,'Tablas de calculos'!$AU$16:$AV$24,2,FALSE),"")</f>
        <v/>
      </c>
      <c r="U2921" s="208" t="str">
        <f>IFERROR(VLOOKUP(T2921,'Tablas de calculos'!$AV$16:$AY$24,4),"")</f>
        <v/>
      </c>
      <c r="V2921" s="214"/>
      <c r="W2921" s="214"/>
      <c r="X2921" s="123" t="str">
        <f t="shared" si="187"/>
        <v/>
      </c>
      <c r="Y2921" s="208" t="str">
        <f>IFERROR(VLOOKUP(X2921,'Tablas de calculos'!$AZ$4:$BE$11,5,FALSE),"")</f>
        <v/>
      </c>
      <c r="Z2921" s="208" t="str">
        <f>IFERROR(VLOOKUP(X2921,'Tablas de calculos'!$AZ$4:$BE$11,6,FALSE),"")</f>
        <v/>
      </c>
    </row>
    <row r="2922" spans="1:26" ht="105" x14ac:dyDescent="0.25">
      <c r="A2922" s="232" t="s">
        <v>947</v>
      </c>
      <c r="B2922" s="137">
        <v>87</v>
      </c>
      <c r="C2922" s="429" t="str">
        <f>+VLOOKUP(Tabla9[[#This Row],[Cod. Riesgo]],Tabla_Riesgos[[Número]:[Tipo de Riesgo]],6,FALSE)</f>
        <v>Operativo</v>
      </c>
      <c r="D2922" s="290" t="s">
        <v>26</v>
      </c>
      <c r="E2922" s="291" t="s">
        <v>840</v>
      </c>
      <c r="F2922" s="292"/>
      <c r="G2922" s="293" t="s">
        <v>354</v>
      </c>
      <c r="H2922" s="472"/>
      <c r="I2922" s="214"/>
      <c r="J2922" s="214"/>
      <c r="K2922" s="214"/>
      <c r="L2922" s="214"/>
      <c r="M2922" s="214"/>
      <c r="N2922" s="214"/>
      <c r="O2922" s="214"/>
      <c r="P2922" s="123">
        <f t="shared" si="184"/>
        <v>0</v>
      </c>
      <c r="Q2922" s="208" t="str">
        <f t="shared" si="185"/>
        <v>Debil</v>
      </c>
      <c r="R2922" s="214"/>
      <c r="S2922" s="224" t="str">
        <f t="shared" si="186"/>
        <v>Debil</v>
      </c>
      <c r="T2922" s="224" t="str">
        <f>IFERROR(VLOOKUP(S2922,'Tablas de calculos'!$AU$16:$AV$24,2,FALSE),"")</f>
        <v/>
      </c>
      <c r="U2922" s="208" t="str">
        <f>IFERROR(VLOOKUP(T2922,'Tablas de calculos'!$AV$16:$AY$24,4),"")</f>
        <v/>
      </c>
      <c r="V2922" s="214"/>
      <c r="W2922" s="214"/>
      <c r="X2922" s="123" t="str">
        <f t="shared" si="187"/>
        <v/>
      </c>
      <c r="Y2922" s="208" t="str">
        <f>IFERROR(VLOOKUP(X2922,'Tablas de calculos'!$AZ$4:$BE$11,5,FALSE),"")</f>
        <v/>
      </c>
      <c r="Z2922" s="208" t="str">
        <f>IFERROR(VLOOKUP(X2922,'Tablas de calculos'!$AZ$4:$BE$11,6,FALSE),"")</f>
        <v/>
      </c>
    </row>
    <row r="2923" spans="1:26" ht="45" x14ac:dyDescent="0.25">
      <c r="A2923" s="232" t="s">
        <v>947</v>
      </c>
      <c r="B2923" s="137">
        <v>87</v>
      </c>
      <c r="C2923" s="429" t="str">
        <f>+VLOOKUP(Tabla9[[#This Row],[Cod. Riesgo]],Tabla_Riesgos[[Número]:[Tipo de Riesgo]],6,FALSE)</f>
        <v>Operativo</v>
      </c>
      <c r="D2923" s="290" t="s">
        <v>26</v>
      </c>
      <c r="E2923" s="291" t="s">
        <v>840</v>
      </c>
      <c r="F2923" s="292"/>
      <c r="G2923" s="293" t="s">
        <v>348</v>
      </c>
      <c r="H2923" s="472"/>
      <c r="I2923" s="214"/>
      <c r="J2923" s="214"/>
      <c r="K2923" s="214"/>
      <c r="L2923" s="214"/>
      <c r="M2923" s="214"/>
      <c r="N2923" s="214"/>
      <c r="O2923" s="214"/>
      <c r="P2923" s="123">
        <f t="shared" si="184"/>
        <v>0</v>
      </c>
      <c r="Q2923" s="208" t="str">
        <f t="shared" si="185"/>
        <v>Debil</v>
      </c>
      <c r="R2923" s="214"/>
      <c r="S2923" s="224" t="str">
        <f t="shared" si="186"/>
        <v>Debil</v>
      </c>
      <c r="T2923" s="224" t="str">
        <f>IFERROR(VLOOKUP(S2923,'Tablas de calculos'!$AU$16:$AV$24,2,FALSE),"")</f>
        <v/>
      </c>
      <c r="U2923" s="208" t="str">
        <f>IFERROR(VLOOKUP(T2923,'Tablas de calculos'!$AV$16:$AY$24,4),"")</f>
        <v/>
      </c>
      <c r="V2923" s="214"/>
      <c r="W2923" s="214"/>
      <c r="X2923" s="123" t="str">
        <f t="shared" si="187"/>
        <v/>
      </c>
      <c r="Y2923" s="208" t="str">
        <f>IFERROR(VLOOKUP(X2923,'Tablas de calculos'!$AZ$4:$BE$11,5,FALSE),"")</f>
        <v/>
      </c>
      <c r="Z2923" s="208" t="str">
        <f>IFERROR(VLOOKUP(X2923,'Tablas de calculos'!$AZ$4:$BE$11,6,FALSE),"")</f>
        <v/>
      </c>
    </row>
    <row r="2924" spans="1:26" ht="60" x14ac:dyDescent="0.25">
      <c r="A2924" s="232" t="s">
        <v>947</v>
      </c>
      <c r="B2924" s="137">
        <v>88</v>
      </c>
      <c r="C2924" s="429" t="str">
        <f>+VLOOKUP(Tabla9[[#This Row],[Cod. Riesgo]],Tabla_Riesgos[[Número]:[Tipo de Riesgo]],6,FALSE)</f>
        <v>Seguridad de la Información</v>
      </c>
      <c r="D2924" s="290" t="s">
        <v>26</v>
      </c>
      <c r="E2924" s="291" t="s">
        <v>1148</v>
      </c>
      <c r="F2924" s="292"/>
      <c r="G2924" s="293" t="s">
        <v>347</v>
      </c>
      <c r="H2924" s="472"/>
      <c r="I2924" s="214"/>
      <c r="J2924" s="214"/>
      <c r="K2924" s="214"/>
      <c r="L2924" s="214"/>
      <c r="M2924" s="214"/>
      <c r="N2924" s="214"/>
      <c r="O2924" s="214"/>
      <c r="P2924" s="123">
        <f t="shared" si="184"/>
        <v>0</v>
      </c>
      <c r="Q2924" s="208" t="str">
        <f t="shared" si="185"/>
        <v>Debil</v>
      </c>
      <c r="R2924" s="214"/>
      <c r="S2924" s="224" t="str">
        <f t="shared" si="186"/>
        <v>Debil</v>
      </c>
      <c r="T2924" s="224" t="str">
        <f>IFERROR(VLOOKUP(S2924,'Tablas de calculos'!$AU$16:$AV$24,2,FALSE),"")</f>
        <v/>
      </c>
      <c r="U2924" s="208" t="str">
        <f>IFERROR(VLOOKUP(T2924,'Tablas de calculos'!$AV$16:$AY$24,4),"")</f>
        <v/>
      </c>
      <c r="V2924" s="214"/>
      <c r="W2924" s="214"/>
      <c r="X2924" s="123" t="str">
        <f t="shared" si="187"/>
        <v/>
      </c>
      <c r="Y2924" s="208" t="str">
        <f>IFERROR(VLOOKUP(X2924,'Tablas de calculos'!$AZ$4:$BE$11,5,FALSE),"")</f>
        <v/>
      </c>
      <c r="Z2924" s="208" t="str">
        <f>IFERROR(VLOOKUP(X2924,'Tablas de calculos'!$AZ$4:$BE$11,6,FALSE),"")</f>
        <v/>
      </c>
    </row>
    <row r="2925" spans="1:26" ht="60" x14ac:dyDescent="0.25">
      <c r="A2925" s="232" t="s">
        <v>947</v>
      </c>
      <c r="B2925" s="137">
        <v>88</v>
      </c>
      <c r="C2925" s="429" t="str">
        <f>+VLOOKUP(Tabla9[[#This Row],[Cod. Riesgo]],Tabla_Riesgos[[Número]:[Tipo de Riesgo]],6,FALSE)</f>
        <v>Seguridad de la Información</v>
      </c>
      <c r="D2925" s="290" t="s">
        <v>26</v>
      </c>
      <c r="E2925" s="291" t="s">
        <v>1148</v>
      </c>
      <c r="F2925" s="292"/>
      <c r="G2925" s="293" t="s">
        <v>347</v>
      </c>
      <c r="H2925" s="472"/>
      <c r="I2925" s="214"/>
      <c r="J2925" s="214"/>
      <c r="K2925" s="214"/>
      <c r="L2925" s="214"/>
      <c r="M2925" s="214"/>
      <c r="N2925" s="214"/>
      <c r="O2925" s="214"/>
      <c r="P2925" s="123">
        <f t="shared" si="184"/>
        <v>0</v>
      </c>
      <c r="Q2925" s="208" t="str">
        <f t="shared" si="185"/>
        <v>Debil</v>
      </c>
      <c r="R2925" s="214"/>
      <c r="S2925" s="224" t="str">
        <f t="shared" si="186"/>
        <v>Debil</v>
      </c>
      <c r="T2925" s="224" t="str">
        <f>IFERROR(VLOOKUP(S2925,'Tablas de calculos'!$AU$16:$AV$24,2,FALSE),"")</f>
        <v/>
      </c>
      <c r="U2925" s="208" t="str">
        <f>IFERROR(VLOOKUP(T2925,'Tablas de calculos'!$AV$16:$AY$24,4),"")</f>
        <v/>
      </c>
      <c r="V2925" s="214"/>
      <c r="W2925" s="214"/>
      <c r="X2925" s="123" t="str">
        <f t="shared" si="187"/>
        <v/>
      </c>
      <c r="Y2925" s="208" t="str">
        <f>IFERROR(VLOOKUP(X2925,'Tablas de calculos'!$AZ$4:$BE$11,5,FALSE),"")</f>
        <v/>
      </c>
      <c r="Z2925" s="208" t="str">
        <f>IFERROR(VLOOKUP(X2925,'Tablas de calculos'!$AZ$4:$BE$11,6,FALSE),"")</f>
        <v/>
      </c>
    </row>
    <row r="2926" spans="1:26" ht="75" x14ac:dyDescent="0.25">
      <c r="A2926" s="232" t="s">
        <v>947</v>
      </c>
      <c r="B2926" s="137">
        <v>88</v>
      </c>
      <c r="C2926" s="429" t="str">
        <f>+VLOOKUP(Tabla9[[#This Row],[Cod. Riesgo]],Tabla_Riesgos[[Número]:[Tipo de Riesgo]],6,FALSE)</f>
        <v>Seguridad de la Información</v>
      </c>
      <c r="D2926" s="290" t="s">
        <v>26</v>
      </c>
      <c r="E2926" s="291" t="s">
        <v>1148</v>
      </c>
      <c r="F2926" s="292"/>
      <c r="G2926" s="293" t="s">
        <v>355</v>
      </c>
      <c r="H2926" s="472"/>
      <c r="I2926" s="214"/>
      <c r="J2926" s="214"/>
      <c r="K2926" s="214"/>
      <c r="L2926" s="214"/>
      <c r="M2926" s="214"/>
      <c r="N2926" s="214"/>
      <c r="O2926" s="214"/>
      <c r="P2926" s="123">
        <f t="shared" si="184"/>
        <v>0</v>
      </c>
      <c r="Q2926" s="208" t="str">
        <f t="shared" si="185"/>
        <v>Debil</v>
      </c>
      <c r="R2926" s="214"/>
      <c r="S2926" s="224" t="str">
        <f t="shared" si="186"/>
        <v>Debil</v>
      </c>
      <c r="T2926" s="224" t="str">
        <f>IFERROR(VLOOKUP(S2926,'Tablas de calculos'!$AU$16:$AV$24,2,FALSE),"")</f>
        <v/>
      </c>
      <c r="U2926" s="208" t="str">
        <f>IFERROR(VLOOKUP(T2926,'Tablas de calculos'!$AV$16:$AY$24,4),"")</f>
        <v/>
      </c>
      <c r="V2926" s="214"/>
      <c r="W2926" s="214"/>
      <c r="X2926" s="123" t="str">
        <f t="shared" si="187"/>
        <v/>
      </c>
      <c r="Y2926" s="208" t="str">
        <f>IFERROR(VLOOKUP(X2926,'Tablas de calculos'!$AZ$4:$BE$11,5,FALSE),"")</f>
        <v/>
      </c>
      <c r="Z2926" s="208" t="str">
        <f>IFERROR(VLOOKUP(X2926,'Tablas de calculos'!$AZ$4:$BE$11,6,FALSE),"")</f>
        <v/>
      </c>
    </row>
    <row r="2927" spans="1:26" ht="45" x14ac:dyDescent="0.25">
      <c r="A2927" s="232" t="s">
        <v>947</v>
      </c>
      <c r="B2927" s="137">
        <v>89</v>
      </c>
      <c r="C2927" s="429" t="str">
        <f>+VLOOKUP(Tabla9[[#This Row],[Cod. Riesgo]],Tabla_Riesgos[[Número]:[Tipo de Riesgo]],6,FALSE)</f>
        <v>Operativo</v>
      </c>
      <c r="D2927" s="290" t="s">
        <v>26</v>
      </c>
      <c r="E2927" s="291" t="s">
        <v>1149</v>
      </c>
      <c r="F2927" s="292"/>
      <c r="G2927" s="293" t="s">
        <v>356</v>
      </c>
      <c r="H2927" s="472"/>
      <c r="I2927" s="214"/>
      <c r="J2927" s="214"/>
      <c r="K2927" s="214"/>
      <c r="L2927" s="214"/>
      <c r="M2927" s="214"/>
      <c r="N2927" s="214"/>
      <c r="O2927" s="214"/>
      <c r="P2927" s="123">
        <f t="shared" si="184"/>
        <v>0</v>
      </c>
      <c r="Q2927" s="208" t="str">
        <f t="shared" si="185"/>
        <v>Debil</v>
      </c>
      <c r="R2927" s="214"/>
      <c r="S2927" s="224" t="str">
        <f t="shared" si="186"/>
        <v>Debil</v>
      </c>
      <c r="T2927" s="224" t="str">
        <f>IFERROR(VLOOKUP(S2927,'Tablas de calculos'!$AU$16:$AV$24,2,FALSE),"")</f>
        <v/>
      </c>
      <c r="U2927" s="208" t="str">
        <f>IFERROR(VLOOKUP(T2927,'Tablas de calculos'!$AV$16:$AY$24,4),"")</f>
        <v/>
      </c>
      <c r="V2927" s="214"/>
      <c r="W2927" s="214"/>
      <c r="X2927" s="123" t="str">
        <f t="shared" si="187"/>
        <v/>
      </c>
      <c r="Y2927" s="208" t="str">
        <f>IFERROR(VLOOKUP(X2927,'Tablas de calculos'!$AZ$4:$BE$11,5,FALSE),"")</f>
        <v/>
      </c>
      <c r="Z2927" s="208" t="str">
        <f>IFERROR(VLOOKUP(X2927,'Tablas de calculos'!$AZ$4:$BE$11,6,FALSE),"")</f>
        <v/>
      </c>
    </row>
    <row r="2928" spans="1:26" ht="135" x14ac:dyDescent="0.25">
      <c r="A2928" s="232" t="s">
        <v>947</v>
      </c>
      <c r="B2928" s="137">
        <v>89</v>
      </c>
      <c r="C2928" s="429" t="str">
        <f>+VLOOKUP(Tabla9[[#This Row],[Cod. Riesgo]],Tabla_Riesgos[[Número]:[Tipo de Riesgo]],6,FALSE)</f>
        <v>Operativo</v>
      </c>
      <c r="D2928" s="290" t="s">
        <v>26</v>
      </c>
      <c r="E2928" s="291" t="s">
        <v>1149</v>
      </c>
      <c r="F2928" s="292"/>
      <c r="G2928" s="293" t="s">
        <v>357</v>
      </c>
      <c r="H2928" s="472"/>
      <c r="I2928" s="214"/>
      <c r="J2928" s="214"/>
      <c r="K2928" s="214"/>
      <c r="L2928" s="214"/>
      <c r="M2928" s="214"/>
      <c r="N2928" s="214"/>
      <c r="O2928" s="214"/>
      <c r="P2928" s="123">
        <f t="shared" si="184"/>
        <v>0</v>
      </c>
      <c r="Q2928" s="208" t="str">
        <f t="shared" si="185"/>
        <v>Debil</v>
      </c>
      <c r="R2928" s="214"/>
      <c r="S2928" s="224" t="str">
        <f t="shared" si="186"/>
        <v>Debil</v>
      </c>
      <c r="T2928" s="224" t="str">
        <f>IFERROR(VLOOKUP(S2928,'Tablas de calculos'!$AU$16:$AV$24,2,FALSE),"")</f>
        <v/>
      </c>
      <c r="U2928" s="208" t="str">
        <f>IFERROR(VLOOKUP(T2928,'Tablas de calculos'!$AV$16:$AY$24,4),"")</f>
        <v/>
      </c>
      <c r="V2928" s="214"/>
      <c r="W2928" s="214"/>
      <c r="X2928" s="123" t="str">
        <f t="shared" si="187"/>
        <v/>
      </c>
      <c r="Y2928" s="208" t="str">
        <f>IFERROR(VLOOKUP(X2928,'Tablas de calculos'!$AZ$4:$BE$11,5,FALSE),"")</f>
        <v/>
      </c>
      <c r="Z2928" s="208" t="str">
        <f>IFERROR(VLOOKUP(X2928,'Tablas de calculos'!$AZ$4:$BE$11,6,FALSE),"")</f>
        <v/>
      </c>
    </row>
    <row r="2929" spans="1:26" ht="45" x14ac:dyDescent="0.25">
      <c r="A2929" s="232" t="s">
        <v>947</v>
      </c>
      <c r="B2929" s="137">
        <v>89</v>
      </c>
      <c r="C2929" s="429" t="str">
        <f>+VLOOKUP(Tabla9[[#This Row],[Cod. Riesgo]],Tabla_Riesgos[[Número]:[Tipo de Riesgo]],6,FALSE)</f>
        <v>Operativo</v>
      </c>
      <c r="D2929" s="290" t="s">
        <v>26</v>
      </c>
      <c r="E2929" s="291" t="s">
        <v>1149</v>
      </c>
      <c r="F2929" s="292"/>
      <c r="G2929" s="293" t="s">
        <v>358</v>
      </c>
      <c r="H2929" s="472"/>
      <c r="I2929" s="214"/>
      <c r="J2929" s="214"/>
      <c r="K2929" s="214"/>
      <c r="L2929" s="214"/>
      <c r="M2929" s="214"/>
      <c r="N2929" s="214"/>
      <c r="O2929" s="214"/>
      <c r="P2929" s="123">
        <f t="shared" si="184"/>
        <v>0</v>
      </c>
      <c r="Q2929" s="208" t="str">
        <f t="shared" si="185"/>
        <v>Debil</v>
      </c>
      <c r="R2929" s="214"/>
      <c r="S2929" s="224" t="str">
        <f t="shared" si="186"/>
        <v>Debil</v>
      </c>
      <c r="T2929" s="224" t="str">
        <f>IFERROR(VLOOKUP(S2929,'Tablas de calculos'!$AU$16:$AV$24,2,FALSE),"")</f>
        <v/>
      </c>
      <c r="U2929" s="208" t="str">
        <f>IFERROR(VLOOKUP(T2929,'Tablas de calculos'!$AV$16:$AY$24,4),"")</f>
        <v/>
      </c>
      <c r="V2929" s="214"/>
      <c r="W2929" s="214"/>
      <c r="X2929" s="123" t="str">
        <f t="shared" si="187"/>
        <v/>
      </c>
      <c r="Y2929" s="208" t="str">
        <f>IFERROR(VLOOKUP(X2929,'Tablas de calculos'!$AZ$4:$BE$11,5,FALSE),"")</f>
        <v/>
      </c>
      <c r="Z2929" s="208" t="str">
        <f>IFERROR(VLOOKUP(X2929,'Tablas de calculos'!$AZ$4:$BE$11,6,FALSE),"")</f>
        <v/>
      </c>
    </row>
    <row r="2930" spans="1:26" ht="120" x14ac:dyDescent="0.25">
      <c r="A2930" s="232" t="s">
        <v>947</v>
      </c>
      <c r="B2930" s="137">
        <v>89</v>
      </c>
      <c r="C2930" s="429" t="str">
        <f>+VLOOKUP(Tabla9[[#This Row],[Cod. Riesgo]],Tabla_Riesgos[[Número]:[Tipo de Riesgo]],6,FALSE)</f>
        <v>Operativo</v>
      </c>
      <c r="D2930" s="290" t="s">
        <v>26</v>
      </c>
      <c r="E2930" s="291" t="s">
        <v>1149</v>
      </c>
      <c r="F2930" s="292"/>
      <c r="G2930" s="293" t="s">
        <v>359</v>
      </c>
      <c r="H2930" s="472"/>
      <c r="I2930" s="214"/>
      <c r="J2930" s="214"/>
      <c r="K2930" s="214"/>
      <c r="L2930" s="214"/>
      <c r="M2930" s="214"/>
      <c r="N2930" s="214"/>
      <c r="O2930" s="214"/>
      <c r="P2930" s="123">
        <f t="shared" si="184"/>
        <v>0</v>
      </c>
      <c r="Q2930" s="208" t="str">
        <f t="shared" si="185"/>
        <v>Debil</v>
      </c>
      <c r="R2930" s="214"/>
      <c r="S2930" s="224" t="str">
        <f t="shared" si="186"/>
        <v>Debil</v>
      </c>
      <c r="T2930" s="224" t="str">
        <f>IFERROR(VLOOKUP(S2930,'Tablas de calculos'!$AU$16:$AV$24,2,FALSE),"")</f>
        <v/>
      </c>
      <c r="U2930" s="208" t="str">
        <f>IFERROR(VLOOKUP(T2930,'Tablas de calculos'!$AV$16:$AY$24,4),"")</f>
        <v/>
      </c>
      <c r="V2930" s="214"/>
      <c r="W2930" s="214"/>
      <c r="X2930" s="123" t="str">
        <f t="shared" si="187"/>
        <v/>
      </c>
      <c r="Y2930" s="208" t="str">
        <f>IFERROR(VLOOKUP(X2930,'Tablas de calculos'!$AZ$4:$BE$11,5,FALSE),"")</f>
        <v/>
      </c>
      <c r="Z2930" s="208" t="str">
        <f>IFERROR(VLOOKUP(X2930,'Tablas de calculos'!$AZ$4:$BE$11,6,FALSE),"")</f>
        <v/>
      </c>
    </row>
    <row r="2931" spans="1:26" ht="30" x14ac:dyDescent="0.25">
      <c r="A2931" s="232" t="s">
        <v>947</v>
      </c>
      <c r="B2931" s="137">
        <v>27</v>
      </c>
      <c r="C2931" s="429" t="str">
        <f>+VLOOKUP(Tabla9[[#This Row],[Cod. Riesgo]],Tabla_Riesgos[[Número]:[Tipo de Riesgo]],6,FALSE)</f>
        <v>Seguridad de la Información</v>
      </c>
      <c r="D2931" s="290" t="s">
        <v>12</v>
      </c>
      <c r="E2931" s="291" t="s">
        <v>661</v>
      </c>
      <c r="F2931" s="292"/>
      <c r="G2931" s="293" t="s">
        <v>1456</v>
      </c>
      <c r="H2931" s="472" t="s">
        <v>544</v>
      </c>
      <c r="I2931" s="214" t="s">
        <v>486</v>
      </c>
      <c r="J2931" s="214" t="s">
        <v>490</v>
      </c>
      <c r="K2931" s="214" t="s">
        <v>494</v>
      </c>
      <c r="L2931" s="214" t="s">
        <v>498</v>
      </c>
      <c r="M2931" s="214" t="s">
        <v>503</v>
      </c>
      <c r="N2931" s="214" t="s">
        <v>508</v>
      </c>
      <c r="O2931" s="214" t="s">
        <v>512</v>
      </c>
      <c r="P2931" s="123">
        <f t="shared" si="184"/>
        <v>100</v>
      </c>
      <c r="Q2931" s="208" t="str">
        <f t="shared" si="185"/>
        <v>Fuerte</v>
      </c>
      <c r="R2931" s="214" t="s">
        <v>516</v>
      </c>
      <c r="S2931" s="224" t="str">
        <f t="shared" si="186"/>
        <v>FuerteFuerte</v>
      </c>
      <c r="T2931" s="224">
        <f>IFERROR(VLOOKUP(S2931,'Tablas de calculos'!$AU$16:$AV$24,2,FALSE),"")</f>
        <v>1</v>
      </c>
      <c r="U2931" s="208" t="str">
        <f>IFERROR(VLOOKUP(T2931,'Tablas de calculos'!$AV$16:$AY$24,4),"")</f>
        <v>Fuerte</v>
      </c>
      <c r="V2931" s="214" t="s">
        <v>578</v>
      </c>
      <c r="W2931" s="214" t="s">
        <v>578</v>
      </c>
      <c r="X2931" s="123" t="str">
        <f t="shared" si="187"/>
        <v>FuerteDirectamenteDirectamente</v>
      </c>
      <c r="Y2931" s="208">
        <f>IFERROR(VLOOKUP(X2931,'Tablas de calculos'!$AZ$4:$BE$11,5,FALSE),"")</f>
        <v>2</v>
      </c>
      <c r="Z2931" s="208">
        <f>IFERROR(VLOOKUP(X2931,'Tablas de calculos'!$AZ$4:$BE$11,6,FALSE),"")</f>
        <v>2</v>
      </c>
    </row>
    <row r="2932" spans="1:26" ht="30" x14ac:dyDescent="0.25">
      <c r="A2932" s="232" t="s">
        <v>947</v>
      </c>
      <c r="B2932" s="137">
        <v>27</v>
      </c>
      <c r="C2932" s="429" t="str">
        <f>+VLOOKUP(Tabla9[[#This Row],[Cod. Riesgo]],Tabla_Riesgos[[Número]:[Tipo de Riesgo]],6,FALSE)</f>
        <v>Seguridad de la Información</v>
      </c>
      <c r="D2932" s="290" t="s">
        <v>12</v>
      </c>
      <c r="E2932" s="291" t="s">
        <v>661</v>
      </c>
      <c r="F2932" s="292"/>
      <c r="G2932" s="293" t="s">
        <v>1457</v>
      </c>
      <c r="H2932" s="472" t="s">
        <v>544</v>
      </c>
      <c r="I2932" s="214" t="s">
        <v>486</v>
      </c>
      <c r="J2932" s="214" t="s">
        <v>490</v>
      </c>
      <c r="K2932" s="214" t="s">
        <v>494</v>
      </c>
      <c r="L2932" s="214" t="s">
        <v>498</v>
      </c>
      <c r="M2932" s="214" t="s">
        <v>503</v>
      </c>
      <c r="N2932" s="214" t="s">
        <v>508</v>
      </c>
      <c r="O2932" s="214" t="s">
        <v>512</v>
      </c>
      <c r="P2932" s="123">
        <f t="shared" si="184"/>
        <v>100</v>
      </c>
      <c r="Q2932" s="208" t="str">
        <f t="shared" si="185"/>
        <v>Fuerte</v>
      </c>
      <c r="R2932" s="214" t="s">
        <v>516</v>
      </c>
      <c r="S2932" s="224" t="str">
        <f t="shared" si="186"/>
        <v>FuerteFuerte</v>
      </c>
      <c r="T2932" s="224">
        <f>IFERROR(VLOOKUP(S2932,'Tablas de calculos'!$AU$16:$AV$24,2,FALSE),"")</f>
        <v>1</v>
      </c>
      <c r="U2932" s="208" t="str">
        <f>IFERROR(VLOOKUP(T2932,'Tablas de calculos'!$AV$16:$AY$24,4),"")</f>
        <v>Fuerte</v>
      </c>
      <c r="V2932" s="214" t="s">
        <v>578</v>
      </c>
      <c r="W2932" s="214" t="s">
        <v>578</v>
      </c>
      <c r="X2932" s="123" t="str">
        <f t="shared" si="187"/>
        <v>FuerteDirectamenteDirectamente</v>
      </c>
      <c r="Y2932" s="208">
        <f>IFERROR(VLOOKUP(X2932,'Tablas de calculos'!$AZ$4:$BE$11,5,FALSE),"")</f>
        <v>2</v>
      </c>
      <c r="Z2932" s="208">
        <f>IFERROR(VLOOKUP(X2932,'Tablas de calculos'!$AZ$4:$BE$11,6,FALSE),"")</f>
        <v>2</v>
      </c>
    </row>
    <row r="2933" spans="1:26" ht="45" x14ac:dyDescent="0.25">
      <c r="A2933" s="232" t="s">
        <v>947</v>
      </c>
      <c r="B2933" s="137">
        <v>27</v>
      </c>
      <c r="C2933" s="429" t="str">
        <f>+VLOOKUP(Tabla9[[#This Row],[Cod. Riesgo]],Tabla_Riesgos[[Número]:[Tipo de Riesgo]],6,FALSE)</f>
        <v>Seguridad de la Información</v>
      </c>
      <c r="D2933" s="290" t="s">
        <v>12</v>
      </c>
      <c r="E2933" s="291" t="s">
        <v>661</v>
      </c>
      <c r="F2933" s="292"/>
      <c r="G2933" s="293" t="s">
        <v>1458</v>
      </c>
      <c r="H2933" s="472" t="s">
        <v>544</v>
      </c>
      <c r="I2933" s="214" t="s">
        <v>486</v>
      </c>
      <c r="J2933" s="214" t="s">
        <v>490</v>
      </c>
      <c r="K2933" s="214" t="s">
        <v>494</v>
      </c>
      <c r="L2933" s="214" t="s">
        <v>498</v>
      </c>
      <c r="M2933" s="214" t="s">
        <v>503</v>
      </c>
      <c r="N2933" s="214" t="s">
        <v>508</v>
      </c>
      <c r="O2933" s="214" t="s">
        <v>512</v>
      </c>
      <c r="P2933" s="123">
        <f t="shared" si="184"/>
        <v>100</v>
      </c>
      <c r="Q2933" s="208" t="str">
        <f t="shared" si="185"/>
        <v>Fuerte</v>
      </c>
      <c r="R2933" s="214" t="s">
        <v>516</v>
      </c>
      <c r="S2933" s="224" t="str">
        <f t="shared" si="186"/>
        <v>FuerteFuerte</v>
      </c>
      <c r="T2933" s="224">
        <f>IFERROR(VLOOKUP(S2933,'Tablas de calculos'!$AU$16:$AV$24,2,FALSE),"")</f>
        <v>1</v>
      </c>
      <c r="U2933" s="208" t="str">
        <f>IFERROR(VLOOKUP(T2933,'Tablas de calculos'!$AV$16:$AY$24,4),"")</f>
        <v>Fuerte</v>
      </c>
      <c r="V2933" s="214" t="s">
        <v>578</v>
      </c>
      <c r="W2933" s="214" t="s">
        <v>578</v>
      </c>
      <c r="X2933" s="123" t="str">
        <f t="shared" si="187"/>
        <v>FuerteDirectamenteDirectamente</v>
      </c>
      <c r="Y2933" s="208">
        <f>IFERROR(VLOOKUP(X2933,'Tablas de calculos'!$AZ$4:$BE$11,5,FALSE),"")</f>
        <v>2</v>
      </c>
      <c r="Z2933" s="208">
        <f>IFERROR(VLOOKUP(X2933,'Tablas de calculos'!$AZ$4:$BE$11,6,FALSE),"")</f>
        <v>2</v>
      </c>
    </row>
    <row r="2934" spans="1:26" ht="60" x14ac:dyDescent="0.25">
      <c r="A2934" s="232" t="s">
        <v>947</v>
      </c>
      <c r="B2934" s="137">
        <v>27</v>
      </c>
      <c r="C2934" s="429" t="str">
        <f>+VLOOKUP(Tabla9[[#This Row],[Cod. Riesgo]],Tabla_Riesgos[[Número]:[Tipo de Riesgo]],6,FALSE)</f>
        <v>Seguridad de la Información</v>
      </c>
      <c r="D2934" s="290" t="s">
        <v>12</v>
      </c>
      <c r="E2934" s="291" t="s">
        <v>661</v>
      </c>
      <c r="F2934" s="292"/>
      <c r="G2934" s="293" t="s">
        <v>1459</v>
      </c>
      <c r="H2934" s="472" t="s">
        <v>544</v>
      </c>
      <c r="I2934" s="214" t="s">
        <v>486</v>
      </c>
      <c r="J2934" s="214" t="s">
        <v>490</v>
      </c>
      <c r="K2934" s="214" t="s">
        <v>494</v>
      </c>
      <c r="L2934" s="214" t="s">
        <v>498</v>
      </c>
      <c r="M2934" s="214" t="s">
        <v>503</v>
      </c>
      <c r="N2934" s="214" t="s">
        <v>508</v>
      </c>
      <c r="O2934" s="214" t="s">
        <v>512</v>
      </c>
      <c r="P2934" s="123">
        <f t="shared" si="184"/>
        <v>100</v>
      </c>
      <c r="Q2934" s="208" t="str">
        <f t="shared" si="185"/>
        <v>Fuerte</v>
      </c>
      <c r="R2934" s="214" t="s">
        <v>516</v>
      </c>
      <c r="S2934" s="224" t="str">
        <f t="shared" si="186"/>
        <v>FuerteFuerte</v>
      </c>
      <c r="T2934" s="224">
        <f>IFERROR(VLOOKUP(S2934,'Tablas de calculos'!$AU$16:$AV$24,2,FALSE),"")</f>
        <v>1</v>
      </c>
      <c r="U2934" s="208" t="str">
        <f>IFERROR(VLOOKUP(T2934,'Tablas de calculos'!$AV$16:$AY$24,4),"")</f>
        <v>Fuerte</v>
      </c>
      <c r="V2934" s="214" t="s">
        <v>578</v>
      </c>
      <c r="W2934" s="214" t="s">
        <v>578</v>
      </c>
      <c r="X2934" s="123" t="str">
        <f t="shared" si="187"/>
        <v>FuerteDirectamenteDirectamente</v>
      </c>
      <c r="Y2934" s="208">
        <f>IFERROR(VLOOKUP(X2934,'Tablas de calculos'!$AZ$4:$BE$11,5,FALSE),"")</f>
        <v>2</v>
      </c>
      <c r="Z2934" s="208">
        <f>IFERROR(VLOOKUP(X2934,'Tablas de calculos'!$AZ$4:$BE$11,6,FALSE),"")</f>
        <v>2</v>
      </c>
    </row>
    <row r="2935" spans="1:26" ht="45" x14ac:dyDescent="0.25">
      <c r="A2935" s="232" t="s">
        <v>947</v>
      </c>
      <c r="B2935" s="137">
        <v>27</v>
      </c>
      <c r="C2935" s="429" t="str">
        <f>+VLOOKUP(Tabla9[[#This Row],[Cod. Riesgo]],Tabla_Riesgos[[Número]:[Tipo de Riesgo]],6,FALSE)</f>
        <v>Seguridad de la Información</v>
      </c>
      <c r="D2935" s="290" t="s">
        <v>12</v>
      </c>
      <c r="E2935" s="291" t="s">
        <v>661</v>
      </c>
      <c r="F2935" s="292"/>
      <c r="G2935" s="293" t="s">
        <v>1460</v>
      </c>
      <c r="H2935" s="472" t="s">
        <v>544</v>
      </c>
      <c r="I2935" s="214" t="s">
        <v>486</v>
      </c>
      <c r="J2935" s="214" t="s">
        <v>490</v>
      </c>
      <c r="K2935" s="214" t="s">
        <v>494</v>
      </c>
      <c r="L2935" s="214" t="s">
        <v>498</v>
      </c>
      <c r="M2935" s="214" t="s">
        <v>503</v>
      </c>
      <c r="N2935" s="214" t="s">
        <v>508</v>
      </c>
      <c r="O2935" s="214" t="s">
        <v>512</v>
      </c>
      <c r="P2935" s="123">
        <f t="shared" si="184"/>
        <v>100</v>
      </c>
      <c r="Q2935" s="208" t="str">
        <f t="shared" si="185"/>
        <v>Fuerte</v>
      </c>
      <c r="R2935" s="214" t="s">
        <v>516</v>
      </c>
      <c r="S2935" s="224" t="str">
        <f t="shared" si="186"/>
        <v>FuerteFuerte</v>
      </c>
      <c r="T2935" s="224">
        <f>IFERROR(VLOOKUP(S2935,'Tablas de calculos'!$AU$16:$AV$24,2,FALSE),"")</f>
        <v>1</v>
      </c>
      <c r="U2935" s="208" t="str">
        <f>IFERROR(VLOOKUP(T2935,'Tablas de calculos'!$AV$16:$AY$24,4),"")</f>
        <v>Fuerte</v>
      </c>
      <c r="V2935" s="214" t="s">
        <v>578</v>
      </c>
      <c r="W2935" s="214" t="s">
        <v>578</v>
      </c>
      <c r="X2935" s="123" t="str">
        <f t="shared" si="187"/>
        <v>FuerteDirectamenteDirectamente</v>
      </c>
      <c r="Y2935" s="208">
        <f>IFERROR(VLOOKUP(X2935,'Tablas de calculos'!$AZ$4:$BE$11,5,FALSE),"")</f>
        <v>2</v>
      </c>
      <c r="Z2935" s="208">
        <f>IFERROR(VLOOKUP(X2935,'Tablas de calculos'!$AZ$4:$BE$11,6,FALSE),"")</f>
        <v>2</v>
      </c>
    </row>
    <row r="2936" spans="1:26" ht="45" x14ac:dyDescent="0.25">
      <c r="A2936" s="232" t="s">
        <v>947</v>
      </c>
      <c r="B2936" s="137">
        <v>132</v>
      </c>
      <c r="C2936" s="429" t="str">
        <f>+VLOOKUP(Tabla9[[#This Row],[Cod. Riesgo]],Tabla_Riesgos[[Número]:[Tipo de Riesgo]],6,FALSE)</f>
        <v xml:space="preserve">Continuidad del negocio </v>
      </c>
      <c r="D2936" s="290" t="s">
        <v>12</v>
      </c>
      <c r="E2936" s="291" t="s">
        <v>729</v>
      </c>
      <c r="F2936" s="292"/>
      <c r="G2936" s="293" t="s">
        <v>780</v>
      </c>
      <c r="H2936" s="472" t="s">
        <v>544</v>
      </c>
      <c r="I2936" s="214" t="s">
        <v>486</v>
      </c>
      <c r="J2936" s="214" t="s">
        <v>490</v>
      </c>
      <c r="K2936" s="214" t="s">
        <v>494</v>
      </c>
      <c r="L2936" s="214" t="s">
        <v>498</v>
      </c>
      <c r="M2936" s="214" t="s">
        <v>503</v>
      </c>
      <c r="N2936" s="214" t="s">
        <v>508</v>
      </c>
      <c r="O2936" s="214" t="s">
        <v>512</v>
      </c>
      <c r="P2936" s="123">
        <f t="shared" si="184"/>
        <v>100</v>
      </c>
      <c r="Q2936" s="208" t="str">
        <f t="shared" si="185"/>
        <v>Fuerte</v>
      </c>
      <c r="R2936" s="214" t="s">
        <v>516</v>
      </c>
      <c r="S2936" s="224" t="str">
        <f t="shared" si="186"/>
        <v>FuerteFuerte</v>
      </c>
      <c r="T2936" s="224">
        <f>IFERROR(VLOOKUP(S2936,'Tablas de calculos'!$AU$16:$AV$24,2,FALSE),"")</f>
        <v>1</v>
      </c>
      <c r="U2936" s="208" t="str">
        <f>IFERROR(VLOOKUP(T2936,'Tablas de calculos'!$AV$16:$AY$24,4),"")</f>
        <v>Fuerte</v>
      </c>
      <c r="V2936" s="214" t="s">
        <v>578</v>
      </c>
      <c r="W2936" s="214" t="s">
        <v>578</v>
      </c>
      <c r="X2936" s="123" t="str">
        <f t="shared" si="187"/>
        <v>FuerteDirectamenteDirectamente</v>
      </c>
      <c r="Y2936" s="208">
        <f>IFERROR(VLOOKUP(X2936,'Tablas de calculos'!$AZ$4:$BE$11,5,FALSE),"")</f>
        <v>2</v>
      </c>
      <c r="Z2936" s="208">
        <f>IFERROR(VLOOKUP(X2936,'Tablas de calculos'!$AZ$4:$BE$11,6,FALSE),"")</f>
        <v>2</v>
      </c>
    </row>
    <row r="2937" spans="1:26" ht="45" x14ac:dyDescent="0.25">
      <c r="A2937" s="232" t="s">
        <v>947</v>
      </c>
      <c r="B2937" s="137">
        <v>133</v>
      </c>
      <c r="C2937" s="429" t="str">
        <f>+VLOOKUP(Tabla9[[#This Row],[Cod. Riesgo]],Tabla_Riesgos[[Número]:[Tipo de Riesgo]],6,FALSE)</f>
        <v xml:space="preserve">Continuidad del negocio </v>
      </c>
      <c r="D2937" s="290" t="s">
        <v>102</v>
      </c>
      <c r="E2937" s="291" t="s">
        <v>772</v>
      </c>
      <c r="F2937" s="292"/>
      <c r="G2937" s="293" t="s">
        <v>1452</v>
      </c>
      <c r="H2937" s="472" t="s">
        <v>544</v>
      </c>
      <c r="I2937" s="214" t="s">
        <v>486</v>
      </c>
      <c r="J2937" s="214" t="s">
        <v>490</v>
      </c>
      <c r="K2937" s="214" t="s">
        <v>494</v>
      </c>
      <c r="L2937" s="214" t="s">
        <v>498</v>
      </c>
      <c r="M2937" s="214" t="s">
        <v>503</v>
      </c>
      <c r="N2937" s="214" t="s">
        <v>508</v>
      </c>
      <c r="O2937" s="214" t="s">
        <v>512</v>
      </c>
      <c r="P2937" s="123">
        <f t="shared" si="184"/>
        <v>100</v>
      </c>
      <c r="Q2937" s="208" t="str">
        <f t="shared" si="185"/>
        <v>Fuerte</v>
      </c>
      <c r="R2937" s="214" t="s">
        <v>516</v>
      </c>
      <c r="S2937" s="224" t="str">
        <f t="shared" si="186"/>
        <v>FuerteFuerte</v>
      </c>
      <c r="T2937" s="224">
        <f>IFERROR(VLOOKUP(S2937,'Tablas de calculos'!$AU$16:$AV$24,2,FALSE),"")</f>
        <v>1</v>
      </c>
      <c r="U2937" s="208" t="str">
        <f>IFERROR(VLOOKUP(T2937,'Tablas de calculos'!$AV$16:$AY$24,4),"")</f>
        <v>Fuerte</v>
      </c>
      <c r="V2937" s="214" t="s">
        <v>578</v>
      </c>
      <c r="W2937" s="214" t="s">
        <v>578</v>
      </c>
      <c r="X2937" s="123" t="str">
        <f t="shared" si="187"/>
        <v>FuerteDirectamenteDirectamente</v>
      </c>
      <c r="Y2937" s="208">
        <f>IFERROR(VLOOKUP(X2937,'Tablas de calculos'!$AZ$4:$BE$11,5,FALSE),"")</f>
        <v>2</v>
      </c>
      <c r="Z2937" s="208">
        <f>IFERROR(VLOOKUP(X2937,'Tablas de calculos'!$AZ$4:$BE$11,6,FALSE),"")</f>
        <v>2</v>
      </c>
    </row>
    <row r="2938" spans="1:26" ht="30" x14ac:dyDescent="0.25">
      <c r="A2938" s="232" t="s">
        <v>947</v>
      </c>
      <c r="B2938" s="137">
        <v>134</v>
      </c>
      <c r="C2938" s="429" t="str">
        <f>+VLOOKUP(Tabla9[[#This Row],[Cod. Riesgo]],Tabla_Riesgos[[Número]:[Tipo de Riesgo]],6,FALSE)</f>
        <v xml:space="preserve">Continuidad del negocio </v>
      </c>
      <c r="D2938" s="290" t="s">
        <v>38</v>
      </c>
      <c r="E2938" s="291" t="s">
        <v>726</v>
      </c>
      <c r="F2938" s="292"/>
      <c r="G2938" s="293" t="s">
        <v>781</v>
      </c>
      <c r="H2938" s="472" t="s">
        <v>544</v>
      </c>
      <c r="I2938" s="214"/>
      <c r="J2938" s="214"/>
      <c r="K2938" s="214"/>
      <c r="L2938" s="214"/>
      <c r="M2938" s="214"/>
      <c r="N2938" s="214"/>
      <c r="O2938" s="214"/>
      <c r="P2938" s="123">
        <f t="shared" si="184"/>
        <v>0</v>
      </c>
      <c r="Q2938" s="208" t="str">
        <f t="shared" si="185"/>
        <v>Debil</v>
      </c>
      <c r="R2938" s="214"/>
      <c r="S2938" s="224" t="str">
        <f t="shared" si="186"/>
        <v>Debil</v>
      </c>
      <c r="T2938" s="224" t="str">
        <f>IFERROR(VLOOKUP(S2938,'Tablas de calculos'!$AU$16:$AV$24,2,FALSE),"")</f>
        <v/>
      </c>
      <c r="U2938" s="208" t="str">
        <f>IFERROR(VLOOKUP(T2938,'Tablas de calculos'!$AV$16:$AY$24,4),"")</f>
        <v/>
      </c>
      <c r="V2938" s="214"/>
      <c r="W2938" s="214"/>
      <c r="X2938" s="123" t="str">
        <f t="shared" si="187"/>
        <v/>
      </c>
      <c r="Y2938" s="208" t="str">
        <f>IFERROR(VLOOKUP(X2938,'Tablas de calculos'!$AZ$4:$BE$11,5,FALSE),"")</f>
        <v/>
      </c>
      <c r="Z2938" s="208" t="str">
        <f>IFERROR(VLOOKUP(X2938,'Tablas de calculos'!$AZ$4:$BE$11,6,FALSE),"")</f>
        <v/>
      </c>
    </row>
    <row r="2939" spans="1:26" ht="30" x14ac:dyDescent="0.25">
      <c r="A2939" s="232" t="s">
        <v>947</v>
      </c>
      <c r="B2939" s="137">
        <v>135</v>
      </c>
      <c r="C2939" s="429" t="str">
        <f>+VLOOKUP(Tabla9[[#This Row],[Cod. Riesgo]],Tabla_Riesgos[[Número]:[Tipo de Riesgo]],6,FALSE)</f>
        <v xml:space="preserve">Continuidad del negocio </v>
      </c>
      <c r="D2939" s="290" t="s">
        <v>43</v>
      </c>
      <c r="E2939" s="291" t="s">
        <v>730</v>
      </c>
      <c r="F2939" s="292"/>
      <c r="G2939" s="293" t="s">
        <v>782</v>
      </c>
      <c r="H2939" s="472" t="s">
        <v>544</v>
      </c>
      <c r="I2939" s="214"/>
      <c r="J2939" s="214"/>
      <c r="K2939" s="214"/>
      <c r="L2939" s="214"/>
      <c r="M2939" s="214"/>
      <c r="N2939" s="214"/>
      <c r="O2939" s="214"/>
      <c r="P2939" s="123">
        <f t="shared" si="184"/>
        <v>0</v>
      </c>
      <c r="Q2939" s="208" t="str">
        <f t="shared" si="185"/>
        <v>Debil</v>
      </c>
      <c r="R2939" s="214"/>
      <c r="S2939" s="224" t="str">
        <f t="shared" si="186"/>
        <v>Debil</v>
      </c>
      <c r="T2939" s="224" t="str">
        <f>IFERROR(VLOOKUP(S2939,'Tablas de calculos'!$AU$16:$AV$24,2,FALSE),"")</f>
        <v/>
      </c>
      <c r="U2939" s="208" t="str">
        <f>IFERROR(VLOOKUP(T2939,'Tablas de calculos'!$AV$16:$AY$24,4),"")</f>
        <v/>
      </c>
      <c r="V2939" s="214"/>
      <c r="W2939" s="214"/>
      <c r="X2939" s="123" t="str">
        <f t="shared" si="187"/>
        <v/>
      </c>
      <c r="Y2939" s="208" t="str">
        <f>IFERROR(VLOOKUP(X2939,'Tablas de calculos'!$AZ$4:$BE$11,5,FALSE),"")</f>
        <v/>
      </c>
      <c r="Z2939" s="208" t="str">
        <f>IFERROR(VLOOKUP(X2939,'Tablas de calculos'!$AZ$4:$BE$11,6,FALSE),"")</f>
        <v/>
      </c>
    </row>
    <row r="2940" spans="1:26" ht="30" x14ac:dyDescent="0.25">
      <c r="A2940" s="232" t="s">
        <v>947</v>
      </c>
      <c r="B2940" s="137">
        <v>135</v>
      </c>
      <c r="C2940" s="429" t="str">
        <f>+VLOOKUP(Tabla9[[#This Row],[Cod. Riesgo]],Tabla_Riesgos[[Número]:[Tipo de Riesgo]],6,FALSE)</f>
        <v xml:space="preserve">Continuidad del negocio </v>
      </c>
      <c r="D2940" s="290" t="s">
        <v>43</v>
      </c>
      <c r="E2940" s="291" t="s">
        <v>730</v>
      </c>
      <c r="F2940" s="292"/>
      <c r="G2940" s="293" t="s">
        <v>783</v>
      </c>
      <c r="H2940" s="472" t="s">
        <v>544</v>
      </c>
      <c r="I2940" s="214"/>
      <c r="J2940" s="214"/>
      <c r="K2940" s="214"/>
      <c r="L2940" s="214"/>
      <c r="M2940" s="214"/>
      <c r="N2940" s="214"/>
      <c r="O2940" s="214"/>
      <c r="P2940" s="123">
        <f t="shared" si="184"/>
        <v>0</v>
      </c>
      <c r="Q2940" s="208" t="str">
        <f t="shared" si="185"/>
        <v>Debil</v>
      </c>
      <c r="R2940" s="214"/>
      <c r="S2940" s="224" t="str">
        <f t="shared" si="186"/>
        <v>Debil</v>
      </c>
      <c r="T2940" s="224" t="str">
        <f>IFERROR(VLOOKUP(S2940,'Tablas de calculos'!$AU$16:$AV$24,2,FALSE),"")</f>
        <v/>
      </c>
      <c r="U2940" s="208" t="str">
        <f>IFERROR(VLOOKUP(T2940,'Tablas de calculos'!$AV$16:$AY$24,4),"")</f>
        <v/>
      </c>
      <c r="V2940" s="214"/>
      <c r="W2940" s="214"/>
      <c r="X2940" s="123" t="str">
        <f t="shared" si="187"/>
        <v/>
      </c>
      <c r="Y2940" s="208" t="str">
        <f>IFERROR(VLOOKUP(X2940,'Tablas de calculos'!$AZ$4:$BE$11,5,FALSE),"")</f>
        <v/>
      </c>
      <c r="Z2940" s="208" t="str">
        <f>IFERROR(VLOOKUP(X2940,'Tablas de calculos'!$AZ$4:$BE$11,6,FALSE),"")</f>
        <v/>
      </c>
    </row>
    <row r="2941" spans="1:26" ht="30" x14ac:dyDescent="0.25">
      <c r="A2941" s="232" t="s">
        <v>947</v>
      </c>
      <c r="B2941" s="137">
        <v>136</v>
      </c>
      <c r="C2941" s="429" t="str">
        <f>+VLOOKUP(Tabla9[[#This Row],[Cod. Riesgo]],Tabla_Riesgos[[Número]:[Tipo de Riesgo]],6,FALSE)</f>
        <v xml:space="preserve">Continuidad del negocio </v>
      </c>
      <c r="D2941" s="290" t="s">
        <v>66</v>
      </c>
      <c r="E2941" s="291" t="s">
        <v>774</v>
      </c>
      <c r="F2941" s="292"/>
      <c r="G2941" s="293" t="s">
        <v>784</v>
      </c>
      <c r="H2941" s="472" t="s">
        <v>544</v>
      </c>
      <c r="I2941" s="214"/>
      <c r="J2941" s="214"/>
      <c r="K2941" s="214"/>
      <c r="L2941" s="214"/>
      <c r="M2941" s="214"/>
      <c r="N2941" s="214"/>
      <c r="O2941" s="214"/>
      <c r="P2941" s="123">
        <f t="shared" si="184"/>
        <v>0</v>
      </c>
      <c r="Q2941" s="208" t="str">
        <f t="shared" si="185"/>
        <v>Debil</v>
      </c>
      <c r="R2941" s="214"/>
      <c r="S2941" s="224" t="str">
        <f t="shared" si="186"/>
        <v>Debil</v>
      </c>
      <c r="T2941" s="224" t="str">
        <f>IFERROR(VLOOKUP(S2941,'Tablas de calculos'!$AU$16:$AV$24,2,FALSE),"")</f>
        <v/>
      </c>
      <c r="U2941" s="208" t="str">
        <f>IFERROR(VLOOKUP(T2941,'Tablas de calculos'!$AV$16:$AY$24,4),"")</f>
        <v/>
      </c>
      <c r="V2941" s="214"/>
      <c r="W2941" s="214"/>
      <c r="X2941" s="123" t="str">
        <f t="shared" si="187"/>
        <v/>
      </c>
      <c r="Y2941" s="208" t="str">
        <f>IFERROR(VLOOKUP(X2941,'Tablas de calculos'!$AZ$4:$BE$11,5,FALSE),"")</f>
        <v/>
      </c>
      <c r="Z2941" s="208" t="str">
        <f>IFERROR(VLOOKUP(X2941,'Tablas de calculos'!$AZ$4:$BE$11,6,FALSE),"")</f>
        <v/>
      </c>
    </row>
    <row r="2942" spans="1:26" ht="30" x14ac:dyDescent="0.25">
      <c r="A2942" s="232" t="s">
        <v>947</v>
      </c>
      <c r="B2942" s="137">
        <v>136</v>
      </c>
      <c r="C2942" s="429" t="str">
        <f>+VLOOKUP(Tabla9[[#This Row],[Cod. Riesgo]],Tabla_Riesgos[[Número]:[Tipo de Riesgo]],6,FALSE)</f>
        <v xml:space="preserve">Continuidad del negocio </v>
      </c>
      <c r="D2942" s="290" t="s">
        <v>66</v>
      </c>
      <c r="E2942" s="291" t="s">
        <v>774</v>
      </c>
      <c r="F2942" s="292"/>
      <c r="G2942" s="293" t="s">
        <v>785</v>
      </c>
      <c r="H2942" s="472" t="s">
        <v>544</v>
      </c>
      <c r="I2942" s="214"/>
      <c r="J2942" s="214"/>
      <c r="K2942" s="214"/>
      <c r="L2942" s="214"/>
      <c r="M2942" s="214"/>
      <c r="N2942" s="214"/>
      <c r="O2942" s="214"/>
      <c r="P2942" s="123">
        <f t="shared" si="184"/>
        <v>0</v>
      </c>
      <c r="Q2942" s="208" t="str">
        <f t="shared" si="185"/>
        <v>Debil</v>
      </c>
      <c r="R2942" s="214"/>
      <c r="S2942" s="224" t="str">
        <f t="shared" si="186"/>
        <v>Debil</v>
      </c>
      <c r="T2942" s="224" t="str">
        <f>IFERROR(VLOOKUP(S2942,'Tablas de calculos'!$AU$16:$AV$24,2,FALSE),"")</f>
        <v/>
      </c>
      <c r="U2942" s="208" t="str">
        <f>IFERROR(VLOOKUP(T2942,'Tablas de calculos'!$AV$16:$AY$24,4),"")</f>
        <v/>
      </c>
      <c r="V2942" s="214"/>
      <c r="W2942" s="214"/>
      <c r="X2942" s="123" t="str">
        <f t="shared" si="187"/>
        <v/>
      </c>
      <c r="Y2942" s="208" t="str">
        <f>IFERROR(VLOOKUP(X2942,'Tablas de calculos'!$AZ$4:$BE$11,5,FALSE),"")</f>
        <v/>
      </c>
      <c r="Z2942" s="208" t="str">
        <f>IFERROR(VLOOKUP(X2942,'Tablas de calculos'!$AZ$4:$BE$11,6,FALSE),"")</f>
        <v/>
      </c>
    </row>
    <row r="2943" spans="1:26" ht="30" x14ac:dyDescent="0.25">
      <c r="A2943" s="232" t="s">
        <v>947</v>
      </c>
      <c r="B2943" s="137">
        <v>136</v>
      </c>
      <c r="C2943" s="429" t="str">
        <f>+VLOOKUP(Tabla9[[#This Row],[Cod. Riesgo]],Tabla_Riesgos[[Número]:[Tipo de Riesgo]],6,FALSE)</f>
        <v xml:space="preserve">Continuidad del negocio </v>
      </c>
      <c r="D2943" s="290" t="s">
        <v>66</v>
      </c>
      <c r="E2943" s="291" t="s">
        <v>774</v>
      </c>
      <c r="F2943" s="292"/>
      <c r="G2943" s="293" t="s">
        <v>786</v>
      </c>
      <c r="H2943" s="472" t="s">
        <v>544</v>
      </c>
      <c r="I2943" s="214"/>
      <c r="J2943" s="214"/>
      <c r="K2943" s="214"/>
      <c r="L2943" s="214"/>
      <c r="M2943" s="214"/>
      <c r="N2943" s="214"/>
      <c r="O2943" s="214"/>
      <c r="P2943" s="123">
        <f t="shared" si="184"/>
        <v>0</v>
      </c>
      <c r="Q2943" s="208" t="str">
        <f t="shared" si="185"/>
        <v>Debil</v>
      </c>
      <c r="R2943" s="214"/>
      <c r="S2943" s="224" t="str">
        <f t="shared" si="186"/>
        <v>Debil</v>
      </c>
      <c r="T2943" s="224" t="str">
        <f>IFERROR(VLOOKUP(S2943,'Tablas de calculos'!$AU$16:$AV$24,2,FALSE),"")</f>
        <v/>
      </c>
      <c r="U2943" s="208" t="str">
        <f>IFERROR(VLOOKUP(T2943,'Tablas de calculos'!$AV$16:$AY$24,4),"")</f>
        <v/>
      </c>
      <c r="V2943" s="214"/>
      <c r="W2943" s="214"/>
      <c r="X2943" s="123" t="str">
        <f t="shared" si="187"/>
        <v/>
      </c>
      <c r="Y2943" s="208" t="str">
        <f>IFERROR(VLOOKUP(X2943,'Tablas de calculos'!$AZ$4:$BE$11,5,FALSE),"")</f>
        <v/>
      </c>
      <c r="Z2943" s="208" t="str">
        <f>IFERROR(VLOOKUP(X2943,'Tablas de calculos'!$AZ$4:$BE$11,6,FALSE),"")</f>
        <v/>
      </c>
    </row>
    <row r="2944" spans="1:26" ht="30" x14ac:dyDescent="0.25">
      <c r="A2944" s="232" t="s">
        <v>947</v>
      </c>
      <c r="B2944" s="137">
        <v>136</v>
      </c>
      <c r="C2944" s="429" t="str">
        <f>+VLOOKUP(Tabla9[[#This Row],[Cod. Riesgo]],Tabla_Riesgos[[Número]:[Tipo de Riesgo]],6,FALSE)</f>
        <v xml:space="preserve">Continuidad del negocio </v>
      </c>
      <c r="D2944" s="290" t="s">
        <v>66</v>
      </c>
      <c r="E2944" s="291" t="s">
        <v>774</v>
      </c>
      <c r="F2944" s="292"/>
      <c r="G2944" s="293" t="s">
        <v>787</v>
      </c>
      <c r="H2944" s="472" t="s">
        <v>544</v>
      </c>
      <c r="I2944" s="214"/>
      <c r="J2944" s="214"/>
      <c r="K2944" s="214"/>
      <c r="L2944" s="214"/>
      <c r="M2944" s="214"/>
      <c r="N2944" s="214"/>
      <c r="O2944" s="214"/>
      <c r="P2944" s="123">
        <f t="shared" si="184"/>
        <v>0</v>
      </c>
      <c r="Q2944" s="208" t="str">
        <f t="shared" si="185"/>
        <v>Debil</v>
      </c>
      <c r="R2944" s="214"/>
      <c r="S2944" s="224" t="str">
        <f t="shared" si="186"/>
        <v>Debil</v>
      </c>
      <c r="T2944" s="224" t="str">
        <f>IFERROR(VLOOKUP(S2944,'Tablas de calculos'!$AU$16:$AV$24,2,FALSE),"")</f>
        <v/>
      </c>
      <c r="U2944" s="208" t="str">
        <f>IFERROR(VLOOKUP(T2944,'Tablas de calculos'!$AV$16:$AY$24,4),"")</f>
        <v/>
      </c>
      <c r="V2944" s="214"/>
      <c r="W2944" s="214"/>
      <c r="X2944" s="123" t="str">
        <f t="shared" si="187"/>
        <v/>
      </c>
      <c r="Y2944" s="208" t="str">
        <f>IFERROR(VLOOKUP(X2944,'Tablas de calculos'!$AZ$4:$BE$11,5,FALSE),"")</f>
        <v/>
      </c>
      <c r="Z2944" s="208" t="str">
        <f>IFERROR(VLOOKUP(X2944,'Tablas de calculos'!$AZ$4:$BE$11,6,FALSE),"")</f>
        <v/>
      </c>
    </row>
    <row r="2945" spans="1:26" ht="30" x14ac:dyDescent="0.25">
      <c r="A2945" s="232" t="s">
        <v>947</v>
      </c>
      <c r="B2945" s="137">
        <v>137</v>
      </c>
      <c r="C2945" s="429" t="str">
        <f>+VLOOKUP(Tabla9[[#This Row],[Cod. Riesgo]],Tabla_Riesgos[[Número]:[Tipo de Riesgo]],6,FALSE)</f>
        <v xml:space="preserve">Continuidad del negocio </v>
      </c>
      <c r="D2945" s="290" t="s">
        <v>66</v>
      </c>
      <c r="E2945" s="291" t="s">
        <v>736</v>
      </c>
      <c r="F2945" s="292"/>
      <c r="G2945" s="293" t="s">
        <v>788</v>
      </c>
      <c r="H2945" s="472" t="s">
        <v>544</v>
      </c>
      <c r="I2945" s="214"/>
      <c r="J2945" s="214"/>
      <c r="K2945" s="214"/>
      <c r="L2945" s="214"/>
      <c r="M2945" s="214"/>
      <c r="N2945" s="214"/>
      <c r="O2945" s="214"/>
      <c r="P2945" s="123">
        <f t="shared" si="184"/>
        <v>0</v>
      </c>
      <c r="Q2945" s="208" t="str">
        <f t="shared" si="185"/>
        <v>Debil</v>
      </c>
      <c r="R2945" s="214"/>
      <c r="S2945" s="224" t="str">
        <f t="shared" si="186"/>
        <v>Debil</v>
      </c>
      <c r="T2945" s="224" t="str">
        <f>IFERROR(VLOOKUP(S2945,'Tablas de calculos'!$AU$16:$AV$24,2,FALSE),"")</f>
        <v/>
      </c>
      <c r="U2945" s="208" t="str">
        <f>IFERROR(VLOOKUP(T2945,'Tablas de calculos'!$AV$16:$AY$24,4),"")</f>
        <v/>
      </c>
      <c r="V2945" s="214"/>
      <c r="W2945" s="214"/>
      <c r="X2945" s="123" t="str">
        <f t="shared" si="187"/>
        <v/>
      </c>
      <c r="Y2945" s="208" t="str">
        <f>IFERROR(VLOOKUP(X2945,'Tablas de calculos'!$AZ$4:$BE$11,5,FALSE),"")</f>
        <v/>
      </c>
      <c r="Z2945" s="208" t="str">
        <f>IFERROR(VLOOKUP(X2945,'Tablas de calculos'!$AZ$4:$BE$11,6,FALSE),"")</f>
        <v/>
      </c>
    </row>
    <row r="2946" spans="1:26" ht="30" x14ac:dyDescent="0.25">
      <c r="A2946" s="232" t="s">
        <v>947</v>
      </c>
      <c r="B2946" s="137">
        <v>138</v>
      </c>
      <c r="C2946" s="429" t="str">
        <f>+VLOOKUP(Tabla9[[#This Row],[Cod. Riesgo]],Tabla_Riesgos[[Número]:[Tipo de Riesgo]],6,FALSE)</f>
        <v xml:space="preserve">Continuidad del negocio </v>
      </c>
      <c r="D2946" s="290" t="s">
        <v>66</v>
      </c>
      <c r="E2946" s="291" t="s">
        <v>738</v>
      </c>
      <c r="F2946" s="292"/>
      <c r="G2946" s="293" t="s">
        <v>789</v>
      </c>
      <c r="H2946" s="472" t="s">
        <v>544</v>
      </c>
      <c r="I2946" s="214"/>
      <c r="J2946" s="214"/>
      <c r="K2946" s="214"/>
      <c r="L2946" s="214"/>
      <c r="M2946" s="214"/>
      <c r="N2946" s="214"/>
      <c r="O2946" s="214"/>
      <c r="P2946" s="123">
        <f t="shared" si="184"/>
        <v>0</v>
      </c>
      <c r="Q2946" s="208" t="str">
        <f t="shared" si="185"/>
        <v>Debil</v>
      </c>
      <c r="R2946" s="214"/>
      <c r="S2946" s="224" t="str">
        <f t="shared" si="186"/>
        <v>Debil</v>
      </c>
      <c r="T2946" s="224" t="str">
        <f>IFERROR(VLOOKUP(S2946,'Tablas de calculos'!$AU$16:$AV$24,2,FALSE),"")</f>
        <v/>
      </c>
      <c r="U2946" s="208" t="str">
        <f>IFERROR(VLOOKUP(T2946,'Tablas de calculos'!$AV$16:$AY$24,4),"")</f>
        <v/>
      </c>
      <c r="V2946" s="214"/>
      <c r="W2946" s="214"/>
      <c r="X2946" s="123" t="str">
        <f t="shared" si="187"/>
        <v/>
      </c>
      <c r="Y2946" s="208" t="str">
        <f>IFERROR(VLOOKUP(X2946,'Tablas de calculos'!$AZ$4:$BE$11,5,FALSE),"")</f>
        <v/>
      </c>
      <c r="Z2946" s="208" t="str">
        <f>IFERROR(VLOOKUP(X2946,'Tablas de calculos'!$AZ$4:$BE$11,6,FALSE),"")</f>
        <v/>
      </c>
    </row>
    <row r="2947" spans="1:26" ht="90" x14ac:dyDescent="0.25">
      <c r="A2947" s="232" t="s">
        <v>947</v>
      </c>
      <c r="B2947" s="203">
        <v>101</v>
      </c>
      <c r="C2947" s="467" t="str">
        <f>+VLOOKUP(Tabla9[[#This Row],[Cod. Riesgo]],Tabla_Riesgos[[Número]:[Tipo de Riesgo]],6,FALSE)</f>
        <v>Seguridad de la Información</v>
      </c>
      <c r="D2947" s="468" t="s">
        <v>687</v>
      </c>
      <c r="E2947" s="469" t="s">
        <v>755</v>
      </c>
      <c r="F2947" s="470"/>
      <c r="G2947" s="471" t="s">
        <v>1461</v>
      </c>
      <c r="H2947" s="472" t="s">
        <v>544</v>
      </c>
      <c r="I2947" s="214" t="s">
        <v>486</v>
      </c>
      <c r="J2947" s="214" t="s">
        <v>490</v>
      </c>
      <c r="K2947" s="214" t="s">
        <v>494</v>
      </c>
      <c r="L2947" s="214" t="s">
        <v>498</v>
      </c>
      <c r="M2947" s="214" t="s">
        <v>503</v>
      </c>
      <c r="N2947" s="214" t="s">
        <v>508</v>
      </c>
      <c r="O2947" s="214" t="s">
        <v>512</v>
      </c>
      <c r="P2947" s="123">
        <f t="shared" si="184"/>
        <v>100</v>
      </c>
      <c r="Q2947" s="208" t="str">
        <f t="shared" si="185"/>
        <v>Fuerte</v>
      </c>
      <c r="R2947" s="214" t="s">
        <v>516</v>
      </c>
      <c r="S2947" s="224" t="str">
        <f t="shared" si="186"/>
        <v>FuerteFuerte</v>
      </c>
      <c r="T2947" s="224">
        <f>IFERROR(VLOOKUP(S2947,'Tablas de calculos'!$AU$16:$AV$24,2,FALSE),"")</f>
        <v>1</v>
      </c>
      <c r="U2947" s="208" t="str">
        <f>IFERROR(VLOOKUP(T2947,'Tablas de calculos'!$AV$16:$AY$24,4),"")</f>
        <v>Fuerte</v>
      </c>
      <c r="V2947" s="214" t="s">
        <v>578</v>
      </c>
      <c r="W2947" s="214" t="s">
        <v>578</v>
      </c>
      <c r="X2947" s="123" t="str">
        <f t="shared" si="187"/>
        <v>FuerteDirectamenteDirectamente</v>
      </c>
      <c r="Y2947" s="208">
        <f>IFERROR(VLOOKUP(X2947,'Tablas de calculos'!$AZ$4:$BE$11,5,FALSE),"")</f>
        <v>2</v>
      </c>
      <c r="Z2947" s="208">
        <f>IFERROR(VLOOKUP(X2947,'Tablas de calculos'!$AZ$4:$BE$11,6,FALSE),"")</f>
        <v>2</v>
      </c>
    </row>
  </sheetData>
  <protectedRanges>
    <protectedRange password="CEC8" sqref="D456:D457" name="Rango1_1_2_1_1"/>
  </protectedRanges>
  <autoFilter ref="I2:AA2947" xr:uid="{BD9FF61D-C1B6-4875-B38D-823E298DBB54}"/>
  <mergeCells count="4">
    <mergeCell ref="B1:H1"/>
    <mergeCell ref="V1:Z1"/>
    <mergeCell ref="S1:U1"/>
    <mergeCell ref="I1:R1"/>
  </mergeCells>
  <conditionalFormatting sqref="B232:C233 B225:C227 C234:C2468">
    <cfRule type="expression" dxfId="205" priority="109">
      <formula>$I225="Eliminado"</formula>
    </cfRule>
  </conditionalFormatting>
  <conditionalFormatting sqref="B224:C224">
    <cfRule type="expression" dxfId="204" priority="108">
      <formula>$I224="Eliminado"</formula>
    </cfRule>
  </conditionalFormatting>
  <conditionalFormatting sqref="B231:C231">
    <cfRule type="expression" dxfId="203" priority="107">
      <formula>$I231="Eliminado"</formula>
    </cfRule>
  </conditionalFormatting>
  <conditionalFormatting sqref="B230:C230">
    <cfRule type="expression" dxfId="202" priority="106">
      <formula>$I230="Eliminado"</formula>
    </cfRule>
  </conditionalFormatting>
  <conditionalFormatting sqref="B229:C229">
    <cfRule type="expression" dxfId="201" priority="105">
      <formula>$I229="Eliminado"</formula>
    </cfRule>
  </conditionalFormatting>
  <conditionalFormatting sqref="B228:C228">
    <cfRule type="expression" dxfId="200" priority="104">
      <formula>$I228="Eliminado"</formula>
    </cfRule>
  </conditionalFormatting>
  <conditionalFormatting sqref="B684:B685 B678:B679 B1376:B1377 B1370:B1371">
    <cfRule type="expression" dxfId="199" priority="103">
      <formula>$H678="Eliminado"</formula>
    </cfRule>
  </conditionalFormatting>
  <conditionalFormatting sqref="B677">
    <cfRule type="expression" dxfId="198" priority="97">
      <formula>$H677="Eliminado"</formula>
    </cfRule>
  </conditionalFormatting>
  <conditionalFormatting sqref="B676">
    <cfRule type="expression" dxfId="197" priority="96">
      <formula>$H676="Eliminado"</formula>
    </cfRule>
  </conditionalFormatting>
  <conditionalFormatting sqref="B683">
    <cfRule type="expression" dxfId="196" priority="95">
      <formula>$H683="Eliminado"</formula>
    </cfRule>
  </conditionalFormatting>
  <conditionalFormatting sqref="B682">
    <cfRule type="expression" dxfId="195" priority="94">
      <formula>$H682="Eliminado"</formula>
    </cfRule>
  </conditionalFormatting>
  <conditionalFormatting sqref="B681">
    <cfRule type="expression" dxfId="194" priority="93">
      <formula>$H681="Eliminado"</formula>
    </cfRule>
  </conditionalFormatting>
  <conditionalFormatting sqref="B680">
    <cfRule type="expression" dxfId="193" priority="92">
      <formula>$H680="Eliminado"</formula>
    </cfRule>
  </conditionalFormatting>
  <conditionalFormatting sqref="B1148:B1149">
    <cfRule type="expression" dxfId="192" priority="85">
      <formula>$H1146="Eliminado"</formula>
    </cfRule>
  </conditionalFormatting>
  <conditionalFormatting sqref="B1147">
    <cfRule type="expression" dxfId="191" priority="83">
      <formula>$H1145="Eliminado"</formula>
    </cfRule>
  </conditionalFormatting>
  <conditionalFormatting sqref="B1369">
    <cfRule type="expression" dxfId="190" priority="79">
      <formula>$H1369="Eliminado"</formula>
    </cfRule>
  </conditionalFormatting>
  <conditionalFormatting sqref="B1368">
    <cfRule type="expression" dxfId="189" priority="78">
      <formula>$H1368="Eliminado"</formula>
    </cfRule>
  </conditionalFormatting>
  <conditionalFormatting sqref="B1375">
    <cfRule type="expression" dxfId="188" priority="77">
      <formula>$H1375="Eliminado"</formula>
    </cfRule>
  </conditionalFormatting>
  <conditionalFormatting sqref="B1374">
    <cfRule type="expression" dxfId="187" priority="76">
      <formula>$H1374="Eliminado"</formula>
    </cfRule>
  </conditionalFormatting>
  <conditionalFormatting sqref="B1373">
    <cfRule type="expression" dxfId="186" priority="75">
      <formula>$H1373="Eliminado"</formula>
    </cfRule>
  </conditionalFormatting>
  <conditionalFormatting sqref="B1372">
    <cfRule type="expression" dxfId="185" priority="74">
      <formula>$H1372="Eliminado"</formula>
    </cfRule>
  </conditionalFormatting>
  <conditionalFormatting sqref="B2688 B2696">
    <cfRule type="expression" dxfId="184" priority="55">
      <formula>$G2688="Eliminado"</formula>
    </cfRule>
  </conditionalFormatting>
  <conditionalFormatting sqref="B2687 B2695 B2689:B2690">
    <cfRule type="expression" dxfId="183" priority="54">
      <formula>$G2687="Eliminado"</formula>
    </cfRule>
  </conditionalFormatting>
  <conditionalFormatting sqref="B2694">
    <cfRule type="expression" dxfId="182" priority="53">
      <formula>$G2694="Eliminado"</formula>
    </cfRule>
  </conditionalFormatting>
  <conditionalFormatting sqref="B2693">
    <cfRule type="expression" dxfId="181" priority="52">
      <formula>$G2693="Eliminado"</formula>
    </cfRule>
  </conditionalFormatting>
  <conditionalFormatting sqref="B2692">
    <cfRule type="expression" dxfId="180" priority="51">
      <formula>$G2692="Eliminado"</formula>
    </cfRule>
  </conditionalFormatting>
  <conditionalFormatting sqref="B2691">
    <cfRule type="expression" dxfId="179" priority="50">
      <formula>$G2691="Eliminado"</formula>
    </cfRule>
  </conditionalFormatting>
  <conditionalFormatting sqref="C2695:C2696 C2689:C2690">
    <cfRule type="expression" dxfId="178" priority="49">
      <formula>$H2689="Eliminado"</formula>
    </cfRule>
  </conditionalFormatting>
  <conditionalFormatting sqref="C2688">
    <cfRule type="expression" dxfId="177" priority="48">
      <formula>$H2688="Eliminado"</formula>
    </cfRule>
  </conditionalFormatting>
  <conditionalFormatting sqref="C2687">
    <cfRule type="expression" dxfId="176" priority="47">
      <formula>$H2687="Eliminado"</formula>
    </cfRule>
  </conditionalFormatting>
  <conditionalFormatting sqref="C2694">
    <cfRule type="expression" dxfId="175" priority="46">
      <formula>$H2694="Eliminado"</formula>
    </cfRule>
  </conditionalFormatting>
  <conditionalFormatting sqref="C2693">
    <cfRule type="expression" dxfId="174" priority="45">
      <formula>$H2693="Eliminado"</formula>
    </cfRule>
  </conditionalFormatting>
  <conditionalFormatting sqref="C2692">
    <cfRule type="expression" dxfId="173" priority="44">
      <formula>$H2692="Eliminado"</formula>
    </cfRule>
  </conditionalFormatting>
  <conditionalFormatting sqref="C2691">
    <cfRule type="expression" dxfId="172" priority="43">
      <formula>$H2691="Eliminado"</formula>
    </cfRule>
  </conditionalFormatting>
  <conditionalFormatting sqref="B453 B461">
    <cfRule type="expression" dxfId="171" priority="42">
      <formula>$G453="Eliminado"</formula>
    </cfRule>
  </conditionalFormatting>
  <conditionalFormatting sqref="B452 B460 B454:B455">
    <cfRule type="expression" dxfId="170" priority="41">
      <formula>$G452="Eliminado"</formula>
    </cfRule>
  </conditionalFormatting>
  <conditionalFormatting sqref="B459">
    <cfRule type="expression" dxfId="169" priority="40">
      <formula>$G459="Eliminado"</formula>
    </cfRule>
  </conditionalFormatting>
  <conditionalFormatting sqref="B458">
    <cfRule type="expression" dxfId="168" priority="39">
      <formula>$G458="Eliminado"</formula>
    </cfRule>
  </conditionalFormatting>
  <conditionalFormatting sqref="B457">
    <cfRule type="expression" dxfId="167" priority="38">
      <formula>$G457="Eliminado"</formula>
    </cfRule>
  </conditionalFormatting>
  <conditionalFormatting sqref="B456">
    <cfRule type="expression" dxfId="166" priority="37">
      <formula>$G456="Eliminado"</formula>
    </cfRule>
  </conditionalFormatting>
  <conditionalFormatting sqref="B910 B918">
    <cfRule type="expression" dxfId="165" priority="36">
      <formula>$G910="Eliminado"</formula>
    </cfRule>
  </conditionalFormatting>
  <conditionalFormatting sqref="B909 B917 B911:B912">
    <cfRule type="expression" dxfId="164" priority="35">
      <formula>$G909="Eliminado"</formula>
    </cfRule>
  </conditionalFormatting>
  <conditionalFormatting sqref="B916">
    <cfRule type="expression" dxfId="163" priority="34">
      <formula>$G916="Eliminado"</formula>
    </cfRule>
  </conditionalFormatting>
  <conditionalFormatting sqref="B915">
    <cfRule type="expression" dxfId="162" priority="33">
      <formula>$G915="Eliminado"</formula>
    </cfRule>
  </conditionalFormatting>
  <conditionalFormatting sqref="B914">
    <cfRule type="expression" dxfId="161" priority="32">
      <formula>$G914="Eliminado"</formula>
    </cfRule>
  </conditionalFormatting>
  <conditionalFormatting sqref="B913">
    <cfRule type="expression" dxfId="160" priority="31">
      <formula>$G913="Eliminado"</formula>
    </cfRule>
  </conditionalFormatting>
  <conditionalFormatting sqref="B1138 B1146">
    <cfRule type="expression" dxfId="159" priority="30">
      <formula>$G1138="Eliminado"</formula>
    </cfRule>
  </conditionalFormatting>
  <conditionalFormatting sqref="B1137 B1145 B1139:B1140">
    <cfRule type="expression" dxfId="158" priority="29">
      <formula>$G1137="Eliminado"</formula>
    </cfRule>
  </conditionalFormatting>
  <conditionalFormatting sqref="B1144">
    <cfRule type="expression" dxfId="157" priority="28">
      <formula>$G1144="Eliminado"</formula>
    </cfRule>
  </conditionalFormatting>
  <conditionalFormatting sqref="B1143">
    <cfRule type="expression" dxfId="156" priority="27">
      <formula>$G1143="Eliminado"</formula>
    </cfRule>
  </conditionalFormatting>
  <conditionalFormatting sqref="B1142">
    <cfRule type="expression" dxfId="155" priority="26">
      <formula>$G1142="Eliminado"</formula>
    </cfRule>
  </conditionalFormatting>
  <conditionalFormatting sqref="B1141">
    <cfRule type="expression" dxfId="154" priority="25">
      <formula>$G1141="Eliminado"</formula>
    </cfRule>
  </conditionalFormatting>
  <conditionalFormatting sqref="B1773:B1774 B1766:B1768">
    <cfRule type="expression" dxfId="153" priority="24">
      <formula>$H1766="Eliminado"</formula>
    </cfRule>
  </conditionalFormatting>
  <conditionalFormatting sqref="B1765">
    <cfRule type="expression" dxfId="152" priority="23">
      <formula>$H1765="Eliminado"</formula>
    </cfRule>
  </conditionalFormatting>
  <conditionalFormatting sqref="B1772">
    <cfRule type="expression" dxfId="151" priority="22">
      <formula>$H1772="Eliminado"</formula>
    </cfRule>
  </conditionalFormatting>
  <conditionalFormatting sqref="B1771">
    <cfRule type="expression" dxfId="150" priority="21">
      <formula>$H1771="Eliminado"</formula>
    </cfRule>
  </conditionalFormatting>
  <conditionalFormatting sqref="B1770">
    <cfRule type="expression" dxfId="149" priority="20">
      <formula>$H1770="Eliminado"</formula>
    </cfRule>
  </conditionalFormatting>
  <conditionalFormatting sqref="B1769">
    <cfRule type="expression" dxfId="148" priority="19">
      <formula>$H1769="Eliminado"</formula>
    </cfRule>
  </conditionalFormatting>
  <conditionalFormatting sqref="B1993 B2001">
    <cfRule type="expression" dxfId="147" priority="18">
      <formula>$G1993="Eliminado"</formula>
    </cfRule>
  </conditionalFormatting>
  <conditionalFormatting sqref="B1992 B2000 B1994:B1995">
    <cfRule type="expression" dxfId="146" priority="17">
      <formula>$G1992="Eliminado"</formula>
    </cfRule>
  </conditionalFormatting>
  <conditionalFormatting sqref="B1999">
    <cfRule type="expression" dxfId="145" priority="16">
      <formula>$G1999="Eliminado"</formula>
    </cfRule>
  </conditionalFormatting>
  <conditionalFormatting sqref="B1998">
    <cfRule type="expression" dxfId="144" priority="15">
      <formula>$G1998="Eliminado"</formula>
    </cfRule>
  </conditionalFormatting>
  <conditionalFormatting sqref="B1997">
    <cfRule type="expression" dxfId="143" priority="14">
      <formula>$G1997="Eliminado"</formula>
    </cfRule>
  </conditionalFormatting>
  <conditionalFormatting sqref="B1996">
    <cfRule type="expression" dxfId="142" priority="13">
      <formula>$G1996="Eliminado"</formula>
    </cfRule>
  </conditionalFormatting>
  <conditionalFormatting sqref="B2232 B2240">
    <cfRule type="expression" dxfId="141" priority="12">
      <formula>$G2232="Eliminado"</formula>
    </cfRule>
  </conditionalFormatting>
  <conditionalFormatting sqref="B2231 B2239 B2233:B2234">
    <cfRule type="expression" dxfId="140" priority="11">
      <formula>$G2231="Eliminado"</formula>
    </cfRule>
  </conditionalFormatting>
  <conditionalFormatting sqref="B2238">
    <cfRule type="expression" dxfId="139" priority="10">
      <formula>$G2238="Eliminado"</formula>
    </cfRule>
  </conditionalFormatting>
  <conditionalFormatting sqref="B2237">
    <cfRule type="expression" dxfId="138" priority="9">
      <formula>$G2237="Eliminado"</formula>
    </cfRule>
  </conditionalFormatting>
  <conditionalFormatting sqref="B2236">
    <cfRule type="expression" dxfId="137" priority="8">
      <formula>$G2236="Eliminado"</formula>
    </cfRule>
  </conditionalFormatting>
  <conditionalFormatting sqref="B2235">
    <cfRule type="expression" dxfId="136" priority="7">
      <formula>$G2235="Eliminado"</formula>
    </cfRule>
  </conditionalFormatting>
  <conditionalFormatting sqref="B2460 B2468">
    <cfRule type="expression" dxfId="135" priority="6">
      <formula>$G2460="Eliminado"</formula>
    </cfRule>
  </conditionalFormatting>
  <conditionalFormatting sqref="B2459 B2467 B2461:B2462">
    <cfRule type="expression" dxfId="134" priority="5">
      <formula>$G2459="Eliminado"</formula>
    </cfRule>
  </conditionalFormatting>
  <conditionalFormatting sqref="B2466">
    <cfRule type="expression" dxfId="133" priority="4">
      <formula>$G2466="Eliminado"</formula>
    </cfRule>
  </conditionalFormatting>
  <conditionalFormatting sqref="B2465">
    <cfRule type="expression" dxfId="132" priority="3">
      <formula>$G2465="Eliminado"</formula>
    </cfRule>
  </conditionalFormatting>
  <conditionalFormatting sqref="B2464">
    <cfRule type="expression" dxfId="131" priority="2">
      <formula>$G2464="Eliminado"</formula>
    </cfRule>
  </conditionalFormatting>
  <conditionalFormatting sqref="B2463">
    <cfRule type="expression" dxfId="130" priority="1">
      <formula>$G2463="Eliminado"</formula>
    </cfRule>
  </conditionalFormatting>
  <dataValidations count="1">
    <dataValidation type="list" allowBlank="1" showInputMessage="1" showErrorMessage="1" sqref="D456:D457" xr:uid="{1A5CABFC-F48F-4866-AD9E-9A7AF8187737}">
      <formula1>Procesos</formula1>
    </dataValidation>
  </dataValidations>
  <pageMargins left="0.7" right="0.7" top="0.75" bottom="0.75" header="0.3" footer="0.3"/>
  <pageSetup orientation="portrait" r:id="rId1"/>
  <drawing r:id="rId2"/>
  <legacyDrawing r:id="rId3"/>
  <tableParts count="1">
    <tablePart r:id="rId4"/>
  </tableParts>
  <extLst>
    <ext xmlns:x14="http://schemas.microsoft.com/office/spreadsheetml/2009/9/main" uri="{CCE6A557-97BC-4b89-ADB6-D9C93CAAB3DF}">
      <x14:dataValidations xmlns:xm="http://schemas.microsoft.com/office/excel/2006/main" count="47">
        <x14:dataValidation type="list" allowBlank="1" showInputMessage="1" showErrorMessage="1" errorTitle="Dato no valido" xr:uid="{DC81E405-01ED-4C97-8A91-1A9AF92BD6CA}">
          <x14:formula1>
            <xm:f>'Tablas de calculos'!$AP$24:$AP$27</xm:f>
          </x14:formula1>
          <xm:sqref>H14 H16 H36:H39 H51:H61 H71:H77 H83:H149 H153:H184 H188:H233</xm:sqref>
        </x14:dataValidation>
        <x14:dataValidation type="list" allowBlank="1" showInputMessage="1" showErrorMessage="1" xr:uid="{C18C8945-0509-4B5C-BB1E-BE09BB80A3CB}">
          <x14:formula1>
            <xm:f>'Tablas de calculos'!$AR$4:$AR$5</xm:f>
          </x14:formula1>
          <xm:sqref>I14 I16 I36:I39 I51:I61 I71:I77 I83:I149 I153:I184 I188:I233</xm:sqref>
        </x14:dataValidation>
        <x14:dataValidation type="list" allowBlank="1" showInputMessage="1" showErrorMessage="1" xr:uid="{3BB52BC7-56E0-46E9-98F6-ED907AA60168}">
          <x14:formula1>
            <xm:f>'Tablas de calculos'!$AR$6:$AR$7</xm:f>
          </x14:formula1>
          <xm:sqref>J14 J16 J36:J39 J51:J61 J71:J77 J83:J149 J153:J184 J188:J233</xm:sqref>
        </x14:dataValidation>
        <x14:dataValidation type="list" allowBlank="1" showInputMessage="1" showErrorMessage="1" xr:uid="{B0ED6239-7873-4ED2-A0FD-2B378D84E1F7}">
          <x14:formula1>
            <xm:f>'Tablas de calculos'!$AR$8:$AR$9</xm:f>
          </x14:formula1>
          <xm:sqref>K14 K16 K36:K39 K51:K61 K71:K77 K83:K149 K153:K184 K188:K233</xm:sqref>
        </x14:dataValidation>
        <x14:dataValidation type="list" allowBlank="1" showInputMessage="1" showErrorMessage="1" xr:uid="{9C57E935-FC4D-40E4-B8E2-479F4573144E}">
          <x14:formula1>
            <xm:f>'Tablas de calculos'!$AR$10:$AR$12</xm:f>
          </x14:formula1>
          <xm:sqref>L14 L16 L36:L39 L51:L61 L71:L77 L83:L149 L153:L184 L188:L233</xm:sqref>
        </x14:dataValidation>
        <x14:dataValidation type="list" allowBlank="1" showInputMessage="1" showErrorMessage="1" xr:uid="{33F199A2-D300-42F4-AE17-9536A35D96D6}">
          <x14:formula1>
            <xm:f>'Tablas de calculos'!$AR$13:$AR$14</xm:f>
          </x14:formula1>
          <xm:sqref>M14 M16 M36:M39 M51:M61 M71:M77 M83:M149 M153:M184 M188:M233</xm:sqref>
        </x14:dataValidation>
        <x14:dataValidation type="list" allowBlank="1" showInputMessage="1" showErrorMessage="1" xr:uid="{8AD6A16C-B717-4A36-878F-63E471FF1220}">
          <x14:formula1>
            <xm:f>'Tablas de calculos'!$AR$15:$AR$16</xm:f>
          </x14:formula1>
          <xm:sqref>N14 N16 N36:N39 N51:N61 N71:N77 N83:N149 N153:N184 N188:N233</xm:sqref>
        </x14:dataValidation>
        <x14:dataValidation type="list" allowBlank="1" showInputMessage="1" showErrorMessage="1" xr:uid="{0D44D7B4-222D-40C0-8929-B9FBAB154671}">
          <x14:formula1>
            <xm:f>'Tablas de calculos'!$AR$17:$AR$19</xm:f>
          </x14:formula1>
          <xm:sqref>O14 O16 O36:O39 O51:O61 O71:O77 O83:O149 O153:O184 O188:O233</xm:sqref>
        </x14:dataValidation>
        <x14:dataValidation type="list" allowBlank="1" showInputMessage="1" showErrorMessage="1" errorTitle="No valido" xr:uid="{8CAF52CB-0FA9-4E70-932B-3DA8CF897A8F}">
          <x14:formula1>
            <xm:f>'Tablas de calculos'!$AP$29:$AP$31</xm:f>
          </x14:formula1>
          <xm:sqref>R3:R233</xm:sqref>
        </x14:dataValidation>
        <x14:dataValidation type="list" allowBlank="1" showInputMessage="1" showErrorMessage="1" errorTitle="Dato no valido" xr:uid="{D250F70C-DB4F-4B97-B94D-EE816AF6368A}">
          <x14:formula1>
            <xm:f>'Tablas de calculos'!$BB$13:$BB$14</xm:f>
          </x14:formula1>
          <xm:sqref>V14:V61 V71:V77 V83:V233</xm:sqref>
        </x14:dataValidation>
        <x14:dataValidation type="list" allowBlank="1" showInputMessage="1" showErrorMessage="1" errorTitle="Dato no valido" xr:uid="{8E04E283-904E-4066-B6ED-52FFD26FEF30}">
          <x14:formula1>
            <xm:f>'Tablas de calculos'!$BC$13:$BC$15</xm:f>
          </x14:formula1>
          <xm:sqref>W13:W61 W71:W77 W83:W233</xm:sqref>
        </x14:dataValidation>
        <x14:dataValidation type="list" allowBlank="1" showInputMessage="1" showErrorMessage="1" xr:uid="{9B074B72-2103-4F90-97F8-BD75F6E89E9B}">
          <x14:formula1>
            <xm:f>'\\fileserver\publica\1 - Oficina Asesora de Planeaciòn\2. Riesgos\Cuadro de Mando\Seguimiento\2019\Evaluación de riesgos y controles por área\[Riesgos 4.0 David_Formato área de planeación.xlsm]Tablas de calculos'!#REF!</xm:f>
          </x14:formula1>
          <xm:sqref>I3:O13 I15:O15 I17:O35 I40:O50 I62:O70 I78:O82 I185:O187 I150:O152</xm:sqref>
        </x14:dataValidation>
        <x14:dataValidation type="list" allowBlank="1" showInputMessage="1" showErrorMessage="1" errorTitle="Dato no valido" xr:uid="{6D7F6F83-FB74-4966-9BB5-19B9F1E079A5}">
          <x14:formula1>
            <xm:f>'\\fileserver\publica\1 - Oficina Asesora de Planeaciòn\2. Riesgos\Cuadro de Mando\Seguimiento\2019\Evaluación de riesgos y controles por área\[Riesgos 4.0 David_Formato área de planeación.xlsm]Tablas de calculos'!#REF!</xm:f>
          </x14:formula1>
          <xm:sqref>H3:H13 H15 H17:H35 H40:H50 H62:H70 H78:H82 V78:W82 H185:H187 V3:V13 W3:W12 V62:W70 H150:H152</xm:sqref>
        </x14:dataValidation>
        <x14:dataValidation type="list" allowBlank="1" showInputMessage="1" showErrorMessage="1" errorTitle="Dato no valido" xr:uid="{5CD11937-B77A-49CD-AD7A-27076DEE8D6A}">
          <x14:formula1>
            <xm:f>'\\fileserver\publica\1 - Oficina Asesora de Planeaciòn\2. Riesgos\Cuadro de Mando\Seguimiento\2019\Evaluación de riesgos y controles por área\[Riesgos 3.2 Riesgos por procesos - Grupo Depositarios Provisionales y Liquidadores.xlsm]Tablas de calculos'!#REF!</xm:f>
          </x14:formula1>
          <xm:sqref>H234:H457 V234:W457</xm:sqref>
        </x14:dataValidation>
        <x14:dataValidation type="list" allowBlank="1" showInputMessage="1" showErrorMessage="1" errorTitle="No valido" xr:uid="{85BC8FA6-5AAB-41D4-AB94-5537CA6C074D}">
          <x14:formula1>
            <xm:f>'\\fileserver\publica\1 - Oficina Asesora de Planeaciòn\2. Riesgos\Cuadro de Mando\Seguimiento\2019\Evaluación de riesgos y controles por área\[Riesgos 3.2 Riesgos por procesos - Grupo Depositarios Provisionales y Liquidadores.xlsm]Tablas de calculos'!#REF!</xm:f>
          </x14:formula1>
          <xm:sqref>R234:R457</xm:sqref>
        </x14:dataValidation>
        <x14:dataValidation type="list" allowBlank="1" showInputMessage="1" showErrorMessage="1" xr:uid="{84F4CC82-47F4-4676-B606-93ABF329FCF5}">
          <x14:formula1>
            <xm:f>'\\fileserver\publica\1 - Oficina Asesora de Planeaciòn\2. Riesgos\Cuadro de Mando\Seguimiento\2019\Evaluación de riesgos y controles por área\[Riesgos 3.2 Riesgos por procesos - Grupo Depositarios Provisionales y Liquidadores.xlsm]Tablas de calculos'!#REF!</xm:f>
          </x14:formula1>
          <xm:sqref>I234:O457</xm:sqref>
        </x14:dataValidation>
        <x14:dataValidation type="list" allowBlank="1" showInputMessage="1" showErrorMessage="1" errorTitle="Dato no valido" xr:uid="{9DE989F1-4185-4836-98E1-5BB05BDA0367}">
          <x14:formula1>
            <xm:f>'\\fileserver\publica\1 - Oficina Asesora de Planeaciòn\2. Riesgos\Cuadro de Mando\Seguimiento\2019\Evaluación de riesgos y controles por área\[Riesgos 3.2 Riesgos por procesos - Gerencia Comercial - OK 1.0.xlsm]Tablas de calculos'!#REF!</xm:f>
          </x14:formula1>
          <xm:sqref>H458:H685 V458:W461</xm:sqref>
        </x14:dataValidation>
        <x14:dataValidation type="list" allowBlank="1" showInputMessage="1" showErrorMessage="1" errorTitle="No valido" xr:uid="{4D612DCD-85F4-4C5E-A2F2-24A2F04C94FA}">
          <x14:formula1>
            <xm:f>'\\fileserver\publica\1 - Oficina Asesora de Planeaciòn\2. Riesgos\Cuadro de Mando\Seguimiento\2019\Evaluación de riesgos y controles por área\[Riesgos 3.2 Riesgos por procesos - Gerencia Comercial - OK 1.0.xlsm]Tablas de calculos'!#REF!</xm:f>
          </x14:formula1>
          <xm:sqref>R458:R461</xm:sqref>
        </x14:dataValidation>
        <x14:dataValidation type="list" allowBlank="1" showInputMessage="1" showErrorMessage="1" xr:uid="{8BBE1339-5EBA-49CE-B5F2-44B45AF1523B}">
          <x14:formula1>
            <xm:f>'\\fileserver\publica\1 - Oficina Asesora de Planeaciòn\2. Riesgos\Cuadro de Mando\Seguimiento\2019\Evaluación de riesgos y controles por área\[Riesgos 3.2 Riesgos por procesos - Gerencia Comercial - OK 1.0.xlsm]Tablas de calculos'!#REF!</xm:f>
          </x14:formula1>
          <xm:sqref>I458:O461</xm:sqref>
        </x14:dataValidation>
        <x14:dataValidation type="list" allowBlank="1" showInputMessage="1" showErrorMessage="1" errorTitle="Dato no valido" xr:uid="{A35BF19C-2983-4439-84DE-286CFE60B8CB}">
          <x14:formula1>
            <xm:f>'\\fileserver\publica\1 - Oficina Asesora de Planeaciòn\2. Riesgos\Cuadro de Mando\Seguimiento\2019\Evaluación de riesgos y controles por área\[Riesgos 3.2 Riesgos por procesos - Gerencia Contratos - OK 1.0.xlsm]Tablas de calculos'!#REF!</xm:f>
          </x14:formula1>
          <xm:sqref>H686:H913 V691:W913</xm:sqref>
        </x14:dataValidation>
        <x14:dataValidation type="list" allowBlank="1" showInputMessage="1" showErrorMessage="1" errorTitle="No valido" xr:uid="{0E292AD7-98A9-4042-8F1E-2BEA7854434D}">
          <x14:formula1>
            <xm:f>'\\fileserver\publica\1 - Oficina Asesora de Planeaciòn\2. Riesgos\Cuadro de Mando\Seguimiento\2019\Evaluación de riesgos y controles por área\[Riesgos 3.2 Riesgos por procesos - Gerencia Contratos - OK 1.0.xlsm]Tablas de calculos'!#REF!</xm:f>
          </x14:formula1>
          <xm:sqref>R691:R913</xm:sqref>
        </x14:dataValidation>
        <x14:dataValidation type="list" allowBlank="1" showInputMessage="1" showErrorMessage="1" xr:uid="{84F17A53-3B12-4D37-81BE-069FE23E0332}">
          <x14:formula1>
            <xm:f>'\\fileserver\publica\1 - Oficina Asesora de Planeaciòn\2. Riesgos\Cuadro de Mando\Seguimiento\2019\Evaluación de riesgos y controles por área\[Riesgos 3.2 Riesgos por procesos - Gerencia Contratos - OK 1.0.xlsm]Tablas de calculos'!#REF!</xm:f>
          </x14:formula1>
          <xm:sqref>I691:O913</xm:sqref>
        </x14:dataValidation>
        <x14:dataValidation type="list" allowBlank="1" showInputMessage="1" showErrorMessage="1" errorTitle="Dato no valido" xr:uid="{A7BA34DD-016E-4219-87A6-B1F03C5BBAD3}">
          <x14:formula1>
            <xm:f>'\\fileserver\publica\1 - Oficina Asesora de Planeaciòn\2. Riesgos\Cuadro de Mando\Seguimiento\2019\Evaluación de riesgos y controles por área\[Riesgos 3.2 Riesgos por procesos - Regional Sur Occidente - OK 1.0.xlsm]Tablas de calculos'!#REF!</xm:f>
          </x14:formula1>
          <xm:sqref>V1147:W1147 V914:W918 H914:H918 H1147:H1149</xm:sqref>
        </x14:dataValidation>
        <x14:dataValidation type="list" allowBlank="1" showInputMessage="1" showErrorMessage="1" errorTitle="No valido" xr:uid="{A739E7DB-0154-4979-94CE-CAE79ABE3A24}">
          <x14:formula1>
            <xm:f>'\\fileserver\publica\1 - Oficina Asesora de Planeaciòn\2. Riesgos\Cuadro de Mando\Seguimiento\2019\Evaluación de riesgos y controles por área\[Riesgos 3.2 Riesgos por procesos - Regional Sur Occidente - OK 1.0.xlsm]Tablas de calculos'!#REF!</xm:f>
          </x14:formula1>
          <xm:sqref>R1147 R914:R918</xm:sqref>
        </x14:dataValidation>
        <x14:dataValidation type="list" allowBlank="1" showInputMessage="1" showErrorMessage="1" xr:uid="{20D55AC1-B035-4A5F-AC97-F8A7DAC1C9D4}">
          <x14:formula1>
            <xm:f>'\\fileserver\publica\1 - Oficina Asesora de Planeaciòn\2. Riesgos\Cuadro de Mando\Seguimiento\2019\Evaluación de riesgos y controles por área\[Riesgos 3.2 Riesgos por procesos - Regional Sur Occidente - OK 1.0.xlsm]Tablas de calculos'!#REF!</xm:f>
          </x14:formula1>
          <xm:sqref>I914:O918 I1147:O1147</xm:sqref>
        </x14:dataValidation>
        <x14:dataValidation type="list" allowBlank="1" showInputMessage="1" showErrorMessage="1" errorTitle="Dato no valido" xr:uid="{C953675F-9E88-4105-A96F-7A8AB932C2DF}">
          <x14:formula1>
            <xm:f>'\\fileserver\publica\1 - Oficina Asesora de Planeaciòn\2. Riesgos\Cuadro de Mando\Seguimiento\2019\Evaluación de riesgos y controles por área\[Riesgos 3.2 Riesgos por procesos - Administrativo - OK 1.0.xlsm]Tablas de calculos'!#REF!</xm:f>
          </x14:formula1>
          <xm:sqref>H1150:H1377 V1150:W1377</xm:sqref>
        </x14:dataValidation>
        <x14:dataValidation type="list" allowBlank="1" showInputMessage="1" showErrorMessage="1" errorTitle="No valido" xr:uid="{E46DF793-A369-4A2E-852C-AF760B6A695A}">
          <x14:formula1>
            <xm:f>'\\fileserver\publica\1 - Oficina Asesora de Planeaciòn\2. Riesgos\Cuadro de Mando\Seguimiento\2019\Evaluación de riesgos y controles por área\[Riesgos 3.2 Riesgos por procesos - Administrativo - OK 1.0.xlsm]Tablas de calculos'!#REF!</xm:f>
          </x14:formula1>
          <xm:sqref>R1150:R1377</xm:sqref>
        </x14:dataValidation>
        <x14:dataValidation type="list" allowBlank="1" showInputMessage="1" showErrorMessage="1" xr:uid="{40A2CB66-ACCF-4A37-A5D0-00182EDB3C8A}">
          <x14:formula1>
            <xm:f>'\\fileserver\publica\1 - Oficina Asesora de Planeaciòn\2. Riesgos\Cuadro de Mando\Seguimiento\2019\Evaluación de riesgos y controles por área\[Riesgos 3.2 Riesgos por procesos - Administrativo - OK 1.0.xlsm]Tablas de calculos'!#REF!</xm:f>
          </x14:formula1>
          <xm:sqref>I1150:O1377</xm:sqref>
        </x14:dataValidation>
        <x14:dataValidation type="list" allowBlank="1" showInputMessage="1" showErrorMessage="1" errorTitle="Dato no valido" xr:uid="{332FE3B9-0879-4510-AEB1-8E3DBC606FA3}">
          <x14:formula1>
            <xm:f>'\\fileserver\publica\1 - Oficina Asesora de Planeaciòn\2. Riesgos\Cuadro de Mando\Seguimiento\2019\Evaluación de riesgos y controles por área\[Riesgos 3.2 Riesgos por procesos - Comunicaciones y atención al cliente - OK 1.0.xlsm]Tablas de calculos'!#REF!</xm:f>
          </x14:formula1>
          <xm:sqref>V2063:W2290 H2063:H2468</xm:sqref>
        </x14:dataValidation>
        <x14:dataValidation type="list" allowBlank="1" showInputMessage="1" showErrorMessage="1" errorTitle="No valido" xr:uid="{505CAD18-0F9A-4701-9A7C-522F9F47A297}">
          <x14:formula1>
            <xm:f>'\\fileserver\publica\1 - Oficina Asesora de Planeaciòn\2. Riesgos\Cuadro de Mando\Seguimiento\2019\Evaluación de riesgos y controles por área\[Riesgos 3.2 Riesgos por procesos - Comunicaciones y atención al cliente - OK 1.0.xlsm]Tablas de calculos'!#REF!</xm:f>
          </x14:formula1>
          <xm:sqref>R2063:R2290</xm:sqref>
        </x14:dataValidation>
        <x14:dataValidation type="list" allowBlank="1" showInputMessage="1" showErrorMessage="1" xr:uid="{368BAF4E-F659-4ECD-A2AB-F4992ED3DCFC}">
          <x14:formula1>
            <xm:f>'\\fileserver\publica\1 - Oficina Asesora de Planeaciòn\2. Riesgos\Cuadro de Mando\Seguimiento\2019\Evaluación de riesgos y controles por área\[Riesgos 3.2 Riesgos por procesos - Comunicaciones y atención al cliente - OK 1.0.xlsm]Tablas de calculos'!#REF!</xm:f>
          </x14:formula1>
          <xm:sqref>I2063:O2290</xm:sqref>
        </x14:dataValidation>
        <x14:dataValidation type="list" allowBlank="1" showInputMessage="1" showErrorMessage="1" errorTitle="Dato no valido" xr:uid="{914B25A4-4D2D-4321-9EA6-FD1A5E4BA613}">
          <x14:formula1>
            <xm:f>'\\fileserver\publica\1 - Oficina Asesora de Planeaciòn\2. Riesgos\Cuadro de Mando\Seguimiento\2019\Evaluación de riesgos y controles por área\[Riesgos 3.2 Riesgos por procesos - Gestión Documental.xlsm]Tablas de calculos'!#REF!</xm:f>
          </x14:formula1>
          <xm:sqref>H1606:H1834 V1606:W1834</xm:sqref>
        </x14:dataValidation>
        <x14:dataValidation type="list" allowBlank="1" showInputMessage="1" showErrorMessage="1" errorTitle="No valido" xr:uid="{56F64A4A-C9BA-4284-849F-9250B9805454}">
          <x14:formula1>
            <xm:f>'\\fileserver\publica\1 - Oficina Asesora de Planeaciòn\2. Riesgos\Cuadro de Mando\Seguimiento\2019\Evaluación de riesgos y controles por área\[Riesgos 3.2 Riesgos por procesos - Gestión Documental.xlsm]Tablas de calculos'!#REF!</xm:f>
          </x14:formula1>
          <xm:sqref>R1606:R1834</xm:sqref>
        </x14:dataValidation>
        <x14:dataValidation type="list" allowBlank="1" showInputMessage="1" showErrorMessage="1" xr:uid="{0FAB7DD0-C185-497B-B44A-374E7C9DE790}">
          <x14:formula1>
            <xm:f>'\\fileserver\publica\1 - Oficina Asesora de Planeaciòn\2. Riesgos\Cuadro de Mando\Seguimiento\2019\Evaluación de riesgos y controles por área\[Riesgos 3.2 Riesgos por procesos - Gestión Documental.xlsm]Tablas de calculos'!#REF!</xm:f>
          </x14:formula1>
          <xm:sqref>I1606:O1834</xm:sqref>
        </x14:dataValidation>
        <x14:dataValidation type="list" allowBlank="1" showInputMessage="1" showErrorMessage="1" errorTitle="Dato no valido" xr:uid="{6F7D1371-0D66-49B4-90E5-6A7CA61C2532}">
          <x14:formula1>
            <xm:f>'\\fileserver\publica\1 - Oficina Asesora de Planeaciòn\2. Riesgos\Cuadro de Mando\Seguimiento\2019\Evaluación de riesgos y controles por área\[Riesgos 3.2 Riesgos por procesos - Oficina de Gestión de la Información.xlsm]Tablas de calculos'!#REF!</xm:f>
          </x14:formula1>
          <xm:sqref>H1835:H2062 V1835:W2062</xm:sqref>
        </x14:dataValidation>
        <x14:dataValidation type="list" allowBlank="1" showInputMessage="1" showErrorMessage="1" errorTitle="No valido" xr:uid="{60DBD09A-1B21-420D-BDC0-B72665F79391}">
          <x14:formula1>
            <xm:f>'\\fileserver\publica\1 - Oficina Asesora de Planeaciòn\2. Riesgos\Cuadro de Mando\Seguimiento\2019\Evaluación de riesgos y controles por área\[Riesgos 3.2 Riesgos por procesos - Oficina de Gestión de la Información.xlsm]Tablas de calculos'!#REF!</xm:f>
          </x14:formula1>
          <xm:sqref>R1835:R2062</xm:sqref>
        </x14:dataValidation>
        <x14:dataValidation type="list" allowBlank="1" showInputMessage="1" showErrorMessage="1" xr:uid="{AF4F4ACB-45E9-420D-9D28-BF46986AD183}">
          <x14:formula1>
            <xm:f>'\\fileserver\publica\1 - Oficina Asesora de Planeaciòn\2. Riesgos\Cuadro de Mando\Seguimiento\2019\Evaluación de riesgos y controles por área\[Riesgos 3.2 Riesgos por procesos - Oficina de Gestión de la Información.xlsm]Tablas de calculos'!#REF!</xm:f>
          </x14:formula1>
          <xm:sqref>I1835:O2062</xm:sqref>
        </x14:dataValidation>
        <x14:dataValidation type="list" allowBlank="1" showInputMessage="1" showErrorMessage="1" errorTitle="Dato no valido" xr:uid="{5A59095C-A56A-4088-BC93-FBB818E74FB4}">
          <x14:formula1>
            <xm:f>'C:\Users\apedrero\AppData\Local\Microsoft\Windows\INetCache\Content.Outlook\VJVN74IB\[Copia de Riesgos 3.2 Riesgos por procesos - General.xlsm]Tablas de calculos'!#REF!</xm:f>
          </x14:formula1>
          <xm:sqref>G2535:G2536 G2544:G2548 G2650 G2652 G2685:G2686 G2506:G2508 G2481:G2501</xm:sqref>
        </x14:dataValidation>
        <x14:dataValidation type="list" allowBlank="1" showInputMessage="1" showErrorMessage="1" errorTitle="Dato no valido" xr:uid="{8415CDB3-5720-4154-B1B5-7E79E2200F0A}">
          <x14:formula1>
            <xm:f>'\\fileserver\publica\1 - Oficina Asesora de Planeaciòn\2. Riesgos\Cuadro de Mando\Seguimiento\2019\Evaluación de riesgos y controles por área\[Riesgos 3.2 Riesgos por procesos - Gerencia Financiera.xlsm]Tablas de calculos'!#REF!</xm:f>
          </x14:formula1>
          <xm:sqref>G2687:G2696 G2537:G2543 G2549:G2649 G2651 G2653:G2684 G2509:G2534 G2502:G2505 G2469:G2480 V2291:V2518</xm:sqref>
        </x14:dataValidation>
        <x14:dataValidation type="list" allowBlank="1" showInputMessage="1" showErrorMessage="1" errorTitle="Dato no valido" xr:uid="{CB353D05-28B0-4337-9DA2-0AFE5C52E18A}">
          <x14:formula1>
            <xm:f>'\\fileserver\publica\1 - Oficina Asesora de Planeaciòn\2. Riesgos\Cuadro de Mando\Seguimiento\2020\[Riesgos 3.2 Riesgos por procesos_ Control Interno OK 1.0.xlsm]Tablas de calculos'!#REF!</xm:f>
          </x14:formula1>
          <xm:sqref>V462:W690</xm:sqref>
        </x14:dataValidation>
        <x14:dataValidation type="list" allowBlank="1" showInputMessage="1" showErrorMessage="1" errorTitle="No valido" xr:uid="{373D2BD7-AEE0-4DB4-A06E-1CA119DFA782}">
          <x14:formula1>
            <xm:f>'\\fileserver\publica\1 - Oficina Asesora de Planeaciòn\2. Riesgos\Cuadro de Mando\Seguimiento\2020\[Riesgos 3.2 Riesgos por procesos_ Control Interno OK 1.0.xlsm]Tablas de calculos'!#REF!</xm:f>
          </x14:formula1>
          <xm:sqref>R462:R690</xm:sqref>
        </x14:dataValidation>
        <x14:dataValidation type="list" allowBlank="1" showInputMessage="1" showErrorMessage="1" xr:uid="{1BCAE345-E15D-4948-9D32-6937EB0AFE1C}">
          <x14:formula1>
            <xm:f>'\\fileserver\publica\1 - Oficina Asesora de Planeaciòn\2. Riesgos\Cuadro de Mando\Seguimiento\2020\[Riesgos 3.2 Riesgos por procesos_ Control Interno OK 1.0.xlsm]Tablas de calculos'!#REF!</xm:f>
          </x14:formula1>
          <xm:sqref>I462:O690</xm:sqref>
        </x14:dataValidation>
        <x14:dataValidation type="list" allowBlank="1" showInputMessage="1" showErrorMessage="1" errorTitle="Dato no valido" xr:uid="{8CCB87F1-766C-4905-8177-9390EE0DC8BA}">
          <x14:formula1>
            <xm:f>'\\fileserver\publica\1 - Oficina Asesora de Planeaciòn\2. Riesgos\Cuadro de Mando\Seguimiento\2020\[Riesgos 3.2 Riesgos por procesos_ Gerencia de Inmuebles OK 1.0.xlsm]Tablas de calculos'!#REF!</xm:f>
          </x14:formula1>
          <xm:sqref>H919:H1146 V919:W1146</xm:sqref>
        </x14:dataValidation>
        <x14:dataValidation type="list" allowBlank="1" showInputMessage="1" showErrorMessage="1" errorTitle="No valido" xr:uid="{C335AAD1-D624-4016-BBED-39DFFE7A8BB1}">
          <x14:formula1>
            <xm:f>'\\fileserver\publica\1 - Oficina Asesora de Planeaciòn\2. Riesgos\Cuadro de Mando\Seguimiento\2020\[Riesgos 3.2 Riesgos por procesos_ Gerencia de Inmuebles OK 1.0.xlsm]Tablas de calculos'!#REF!</xm:f>
          </x14:formula1>
          <xm:sqref>R919:R1146</xm:sqref>
        </x14:dataValidation>
        <x14:dataValidation type="list" allowBlank="1" showInputMessage="1" showErrorMessage="1" xr:uid="{F4807E00-D7A0-426F-ACD4-23AADE0760EE}">
          <x14:formula1>
            <xm:f>'\\fileserver\publica\1 - Oficina Asesora de Planeaciòn\2. Riesgos\Cuadro de Mando\Seguimiento\2020\[Riesgos 3.2 Riesgos por procesos_ Gerencia de Inmuebles OK 1.0.xlsm]Tablas de calculos'!#REF!</xm:f>
          </x14:formula1>
          <xm:sqref>I919:O1146</xm:sqref>
        </x14:dataValidation>
        <x14:dataValidation type="list" allowBlank="1" showInputMessage="1" showErrorMessage="1" xr:uid="{C25D4E42-FBB7-42D8-A04D-19EB0F9AC7B9}">
          <x14:formula1>
            <xm:f>'C:\Users\apedrero\AppData\Local\Microsoft\Windows\INetCache\Content.Outlook\VJVN74IB\[Copia de Riesgos 3.2 Riesgos por procesos - General.xlsm]Tablas de calculos'!#REF!</xm:f>
          </x14:formula1>
          <xm:sqref>I2355:N2508 H2481:H2508 I2303:N2330 H2533:H2686</xm:sqref>
        </x14:dataValidation>
        <x14:dataValidation type="list" allowBlank="1" showInputMessage="1" showErrorMessage="1" xr:uid="{B0D2DC1D-41BE-48EE-87BE-96BF11E49580}">
          <x14:formula1>
            <xm:f>'\\fileserver\publica\1 - Oficina Asesora de Planeaciòn\2. Riesgos\Cuadro de Mando\Seguimiento\2019\Evaluación de riesgos y controles por área\[Riesgos 3.2 Riesgos por procesos - Gerencia Financiera.xlsm]Tablas de calculos'!#REF!</xm:f>
          </x14:formula1>
          <xm:sqref>I2331:N2354 H2469:H2480 I2291:N2302 H2687:H2696 I2509:N2518 H2509:H2532</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4E302F-9964-471D-91EF-F9037B8A9EDF}">
  <dimension ref="A3:K107"/>
  <sheetViews>
    <sheetView zoomScale="55" zoomScaleNormal="55" workbookViewId="0">
      <selection activeCell="E4" sqref="E4"/>
    </sheetView>
  </sheetViews>
  <sheetFormatPr baseColWidth="10" defaultRowHeight="15" x14ac:dyDescent="0.25"/>
  <cols>
    <col min="1" max="1" width="26.7109375" bestFit="1" customWidth="1"/>
    <col min="2" max="2" width="49.5703125" bestFit="1" customWidth="1"/>
    <col min="3" max="3" width="39.28515625" bestFit="1" customWidth="1"/>
    <col min="4" max="4" width="12.85546875" style="19" customWidth="1"/>
    <col min="5" max="5" width="19" customWidth="1"/>
    <col min="6" max="6" width="17.140625" customWidth="1"/>
    <col min="10" max="10" width="14.42578125" customWidth="1"/>
  </cols>
  <sheetData>
    <row r="3" spans="1:11" ht="45" x14ac:dyDescent="0.25">
      <c r="A3" s="508" t="s">
        <v>894</v>
      </c>
      <c r="B3" s="10" t="s">
        <v>1572</v>
      </c>
      <c r="C3" s="10" t="s">
        <v>1573</v>
      </c>
      <c r="D3" s="509" t="s">
        <v>1576</v>
      </c>
      <c r="E3" s="509" t="s">
        <v>1574</v>
      </c>
      <c r="F3" s="509" t="s">
        <v>1575</v>
      </c>
      <c r="I3" s="509" t="s">
        <v>1091</v>
      </c>
      <c r="J3" s="509" t="s">
        <v>1577</v>
      </c>
      <c r="K3" s="509" t="s">
        <v>1092</v>
      </c>
    </row>
    <row r="4" spans="1:11" x14ac:dyDescent="0.25">
      <c r="A4" s="263">
        <v>1</v>
      </c>
      <c r="B4" s="264">
        <v>1.4444444444444444</v>
      </c>
      <c r="C4" s="264">
        <v>1.5185185185185186</v>
      </c>
      <c r="D4" s="510">
        <v>1</v>
      </c>
      <c r="E4" s="19">
        <v>2</v>
      </c>
      <c r="F4" s="19">
        <v>1</v>
      </c>
      <c r="I4" s="489">
        <v>1</v>
      </c>
    </row>
    <row r="5" spans="1:11" x14ac:dyDescent="0.25">
      <c r="A5" s="263">
        <v>3</v>
      </c>
      <c r="B5" s="264">
        <v>1.8421052631578947</v>
      </c>
      <c r="C5" s="264">
        <v>1.368421052631579</v>
      </c>
      <c r="D5" s="510">
        <v>3</v>
      </c>
      <c r="E5" s="19">
        <v>1</v>
      </c>
      <c r="F5" s="19">
        <v>2</v>
      </c>
      <c r="H5" s="19"/>
      <c r="I5" s="489">
        <v>3</v>
      </c>
    </row>
    <row r="6" spans="1:11" x14ac:dyDescent="0.25">
      <c r="A6" s="263">
        <v>4</v>
      </c>
      <c r="B6" s="264">
        <v>2</v>
      </c>
      <c r="C6" s="264">
        <v>1.5</v>
      </c>
      <c r="D6" s="510">
        <v>4</v>
      </c>
      <c r="E6" s="19">
        <v>2</v>
      </c>
      <c r="F6" s="19">
        <v>2</v>
      </c>
      <c r="H6" s="19"/>
      <c r="I6" s="489">
        <v>4</v>
      </c>
    </row>
    <row r="7" spans="1:11" x14ac:dyDescent="0.25">
      <c r="A7" s="263">
        <v>5</v>
      </c>
      <c r="B7" s="264">
        <v>1.75</v>
      </c>
      <c r="C7" s="264">
        <v>0.5</v>
      </c>
      <c r="D7" s="510">
        <v>5</v>
      </c>
      <c r="E7" s="19">
        <v>1</v>
      </c>
      <c r="F7" s="19">
        <v>2</v>
      </c>
      <c r="H7" s="19"/>
      <c r="I7" s="19"/>
      <c r="K7">
        <v>5</v>
      </c>
    </row>
    <row r="8" spans="1:11" x14ac:dyDescent="0.25">
      <c r="A8" s="263">
        <v>6</v>
      </c>
      <c r="B8" s="264">
        <v>1.9473684210526316</v>
      </c>
      <c r="C8" s="264">
        <v>0.73684210526315785</v>
      </c>
      <c r="D8" s="510">
        <v>6</v>
      </c>
      <c r="E8" s="19">
        <v>1</v>
      </c>
      <c r="F8" s="19">
        <v>2</v>
      </c>
      <c r="H8" s="19"/>
      <c r="I8" s="489">
        <v>6</v>
      </c>
    </row>
    <row r="9" spans="1:11" x14ac:dyDescent="0.25">
      <c r="A9" s="263">
        <v>7</v>
      </c>
      <c r="B9" s="264">
        <v>1.7333333333333334</v>
      </c>
      <c r="C9" s="264">
        <v>0.73333333333333328</v>
      </c>
      <c r="D9" s="510">
        <v>7</v>
      </c>
      <c r="E9" s="19">
        <v>1</v>
      </c>
      <c r="F9" s="19">
        <v>2</v>
      </c>
      <c r="H9" s="19"/>
      <c r="I9" s="489">
        <v>7</v>
      </c>
    </row>
    <row r="10" spans="1:11" x14ac:dyDescent="0.25">
      <c r="A10" s="263">
        <v>8</v>
      </c>
      <c r="B10" s="264">
        <v>1.5652173913043479</v>
      </c>
      <c r="C10" s="264">
        <v>1.7391304347826086</v>
      </c>
      <c r="D10" s="510">
        <v>8</v>
      </c>
      <c r="E10" s="19">
        <v>2</v>
      </c>
      <c r="F10" s="19">
        <v>2</v>
      </c>
      <c r="H10" s="19"/>
      <c r="I10" s="489">
        <v>8</v>
      </c>
    </row>
    <row r="11" spans="1:11" x14ac:dyDescent="0.25">
      <c r="A11" s="263">
        <v>9</v>
      </c>
      <c r="B11" s="264">
        <v>1.6551724137931034</v>
      </c>
      <c r="C11" s="264">
        <v>0.89655172413793105</v>
      </c>
      <c r="D11" s="510">
        <v>9</v>
      </c>
      <c r="E11" s="19">
        <v>1</v>
      </c>
      <c r="F11" s="19">
        <v>2</v>
      </c>
      <c r="H11" s="19"/>
      <c r="I11" s="489">
        <v>9</v>
      </c>
    </row>
    <row r="12" spans="1:11" x14ac:dyDescent="0.25">
      <c r="A12" s="263">
        <v>10</v>
      </c>
      <c r="B12" s="264">
        <v>1.6</v>
      </c>
      <c r="C12" s="264">
        <v>1</v>
      </c>
      <c r="D12" s="510">
        <v>10</v>
      </c>
      <c r="E12" s="19">
        <v>1</v>
      </c>
      <c r="F12" s="19">
        <v>2</v>
      </c>
      <c r="H12" s="19"/>
      <c r="I12" s="489">
        <v>10</v>
      </c>
    </row>
    <row r="13" spans="1:11" x14ac:dyDescent="0.25">
      <c r="A13" s="263">
        <v>11</v>
      </c>
      <c r="B13" s="264">
        <v>1.6956521739130435</v>
      </c>
      <c r="C13" s="264">
        <v>1</v>
      </c>
      <c r="D13" s="510">
        <v>11</v>
      </c>
      <c r="E13" s="19">
        <v>1</v>
      </c>
      <c r="F13" s="19">
        <v>2</v>
      </c>
      <c r="H13" s="19"/>
      <c r="I13" s="489">
        <v>11</v>
      </c>
    </row>
    <row r="14" spans="1:11" x14ac:dyDescent="0.25">
      <c r="A14" s="263">
        <v>12</v>
      </c>
      <c r="B14" s="264">
        <v>1.8333333333333333</v>
      </c>
      <c r="C14" s="264">
        <v>0.72222222222222221</v>
      </c>
      <c r="D14" s="510">
        <v>12</v>
      </c>
      <c r="E14" s="19">
        <v>1</v>
      </c>
      <c r="F14" s="19">
        <v>2</v>
      </c>
      <c r="H14" s="19"/>
      <c r="K14">
        <v>12</v>
      </c>
    </row>
    <row r="15" spans="1:11" x14ac:dyDescent="0.25">
      <c r="A15" s="263">
        <v>13</v>
      </c>
      <c r="B15" s="264">
        <v>1.7142857142857142</v>
      </c>
      <c r="C15" s="264">
        <v>0.9285714285714286</v>
      </c>
      <c r="D15" s="510">
        <v>13</v>
      </c>
      <c r="E15" s="19">
        <v>1</v>
      </c>
      <c r="F15" s="19">
        <v>2</v>
      </c>
      <c r="H15" s="19"/>
      <c r="I15" s="489">
        <v>13</v>
      </c>
    </row>
    <row r="16" spans="1:11" x14ac:dyDescent="0.25">
      <c r="A16" s="263">
        <v>14</v>
      </c>
      <c r="B16" s="264">
        <v>1.75</v>
      </c>
      <c r="C16" s="264">
        <v>0.75</v>
      </c>
      <c r="D16" s="510">
        <v>14</v>
      </c>
      <c r="E16" s="19">
        <v>1</v>
      </c>
      <c r="F16" s="19">
        <v>2</v>
      </c>
      <c r="H16" s="19"/>
      <c r="I16" s="19"/>
      <c r="K16">
        <v>14</v>
      </c>
    </row>
    <row r="17" spans="1:11" x14ac:dyDescent="0.25">
      <c r="A17" s="263">
        <v>15</v>
      </c>
      <c r="B17" s="264">
        <v>2</v>
      </c>
      <c r="C17" s="264">
        <v>1.5</v>
      </c>
      <c r="D17" s="510">
        <v>15</v>
      </c>
      <c r="E17" s="19">
        <v>2</v>
      </c>
      <c r="F17" s="19">
        <v>2</v>
      </c>
      <c r="H17" s="19"/>
      <c r="I17" s="19"/>
      <c r="K17">
        <v>15</v>
      </c>
    </row>
    <row r="18" spans="1:11" x14ac:dyDescent="0.25">
      <c r="A18" s="263">
        <v>16</v>
      </c>
      <c r="B18" s="264">
        <v>1.375</v>
      </c>
      <c r="C18" s="264">
        <v>0.75</v>
      </c>
      <c r="D18" s="510">
        <v>16</v>
      </c>
      <c r="E18" s="19">
        <v>1</v>
      </c>
      <c r="F18" s="19">
        <v>1</v>
      </c>
      <c r="H18" s="19"/>
      <c r="I18" s="19"/>
      <c r="K18">
        <v>16</v>
      </c>
    </row>
    <row r="19" spans="1:11" x14ac:dyDescent="0.25">
      <c r="A19" s="263">
        <v>17</v>
      </c>
      <c r="B19" s="264">
        <v>2</v>
      </c>
      <c r="C19" s="264">
        <v>2</v>
      </c>
      <c r="D19" s="510">
        <v>17</v>
      </c>
      <c r="E19" s="19">
        <v>2</v>
      </c>
      <c r="F19" s="19">
        <v>2</v>
      </c>
      <c r="H19" s="19"/>
      <c r="I19" s="19"/>
      <c r="K19">
        <v>17</v>
      </c>
    </row>
    <row r="20" spans="1:11" x14ac:dyDescent="0.25">
      <c r="A20" s="263">
        <v>18</v>
      </c>
      <c r="B20" s="264">
        <v>1.6</v>
      </c>
      <c r="C20" s="264">
        <v>1</v>
      </c>
      <c r="D20" s="510">
        <v>18</v>
      </c>
      <c r="E20" s="19">
        <v>1</v>
      </c>
      <c r="F20" s="19">
        <v>2</v>
      </c>
      <c r="H20" s="19"/>
      <c r="I20" s="19"/>
      <c r="K20">
        <v>18</v>
      </c>
    </row>
    <row r="21" spans="1:11" x14ac:dyDescent="0.25">
      <c r="A21" s="263">
        <v>19</v>
      </c>
      <c r="B21" s="264">
        <v>1.6363636363636365</v>
      </c>
      <c r="C21" s="264">
        <v>0.81818181818181823</v>
      </c>
      <c r="D21" s="510">
        <v>19</v>
      </c>
      <c r="E21" s="19">
        <v>1</v>
      </c>
      <c r="F21" s="19">
        <v>2</v>
      </c>
      <c r="H21" s="19"/>
      <c r="I21" s="19"/>
      <c r="K21">
        <v>19</v>
      </c>
    </row>
    <row r="22" spans="1:11" x14ac:dyDescent="0.25">
      <c r="A22" s="263">
        <v>20</v>
      </c>
      <c r="B22" s="264">
        <v>1.8</v>
      </c>
      <c r="C22" s="264">
        <v>1.2</v>
      </c>
      <c r="D22" s="510">
        <v>20</v>
      </c>
      <c r="E22" s="19">
        <v>1</v>
      </c>
      <c r="F22" s="19">
        <v>2</v>
      </c>
      <c r="H22" s="19"/>
      <c r="I22" s="19"/>
      <c r="J22">
        <v>20</v>
      </c>
    </row>
    <row r="23" spans="1:11" x14ac:dyDescent="0.25">
      <c r="A23" s="263">
        <v>21</v>
      </c>
      <c r="B23" s="264">
        <v>1.6666666666666667</v>
      </c>
      <c r="C23" s="264">
        <v>1.1333333333333333</v>
      </c>
      <c r="D23" s="510">
        <v>21</v>
      </c>
      <c r="E23" s="19">
        <v>1</v>
      </c>
      <c r="F23" s="19">
        <v>2</v>
      </c>
      <c r="H23" s="19"/>
      <c r="I23" s="19"/>
      <c r="K23">
        <v>21</v>
      </c>
    </row>
    <row r="24" spans="1:11" x14ac:dyDescent="0.25">
      <c r="A24" s="263">
        <v>22</v>
      </c>
      <c r="B24" s="264">
        <v>2</v>
      </c>
      <c r="C24" s="264">
        <v>2</v>
      </c>
      <c r="D24" s="510">
        <v>22</v>
      </c>
      <c r="E24" s="19">
        <v>2</v>
      </c>
      <c r="F24" s="19">
        <v>2</v>
      </c>
      <c r="H24" s="19"/>
      <c r="I24" s="19"/>
      <c r="K24">
        <v>22</v>
      </c>
    </row>
    <row r="25" spans="1:11" x14ac:dyDescent="0.25">
      <c r="A25" s="263">
        <v>23</v>
      </c>
      <c r="B25" s="264">
        <v>2</v>
      </c>
      <c r="C25" s="264">
        <v>2</v>
      </c>
      <c r="D25" s="510">
        <v>23</v>
      </c>
      <c r="E25" s="19">
        <v>2</v>
      </c>
      <c r="F25" s="19">
        <v>2</v>
      </c>
      <c r="H25" s="19"/>
      <c r="I25" s="19"/>
      <c r="K25">
        <v>23</v>
      </c>
    </row>
    <row r="26" spans="1:11" x14ac:dyDescent="0.25">
      <c r="A26" s="263">
        <v>24</v>
      </c>
      <c r="B26" s="264">
        <v>1.6666666666666667</v>
      </c>
      <c r="C26" s="264">
        <v>1.1666666666666667</v>
      </c>
      <c r="D26" s="510">
        <v>24</v>
      </c>
      <c r="E26" s="19">
        <v>1</v>
      </c>
      <c r="F26" s="19">
        <v>2</v>
      </c>
      <c r="H26" s="19"/>
      <c r="I26" s="19"/>
      <c r="K26">
        <v>24</v>
      </c>
    </row>
    <row r="27" spans="1:11" x14ac:dyDescent="0.25">
      <c r="A27" s="263">
        <v>25</v>
      </c>
      <c r="B27" s="264">
        <v>1.9444444444444444</v>
      </c>
      <c r="C27" s="264">
        <v>1</v>
      </c>
      <c r="D27" s="510">
        <v>25</v>
      </c>
      <c r="E27" s="19">
        <v>1</v>
      </c>
      <c r="F27" s="19">
        <v>2</v>
      </c>
      <c r="H27" s="19"/>
      <c r="I27" s="19"/>
      <c r="K27">
        <v>25</v>
      </c>
    </row>
    <row r="28" spans="1:11" x14ac:dyDescent="0.25">
      <c r="A28" s="263">
        <v>26</v>
      </c>
      <c r="B28" s="264">
        <v>1.8461538461538463</v>
      </c>
      <c r="C28" s="264">
        <v>0.76923076923076927</v>
      </c>
      <c r="D28" s="510">
        <v>26</v>
      </c>
      <c r="E28" s="19">
        <v>1</v>
      </c>
      <c r="F28" s="19">
        <v>2</v>
      </c>
      <c r="H28" s="19"/>
      <c r="I28" s="19"/>
      <c r="K28">
        <v>26</v>
      </c>
    </row>
    <row r="29" spans="1:11" x14ac:dyDescent="0.25">
      <c r="A29" s="263">
        <v>27</v>
      </c>
      <c r="B29" s="264">
        <v>2</v>
      </c>
      <c r="C29" s="264">
        <v>1.7142857142857142</v>
      </c>
      <c r="D29" s="510">
        <v>27</v>
      </c>
      <c r="E29" s="19">
        <v>2</v>
      </c>
      <c r="F29" s="19">
        <v>2</v>
      </c>
      <c r="H29" s="19"/>
      <c r="I29" s="19"/>
      <c r="J29">
        <v>27</v>
      </c>
    </row>
    <row r="30" spans="1:11" x14ac:dyDescent="0.25">
      <c r="A30" s="263">
        <v>28</v>
      </c>
      <c r="B30" s="264">
        <v>2</v>
      </c>
      <c r="C30" s="264">
        <v>2</v>
      </c>
      <c r="D30" s="510">
        <v>28</v>
      </c>
      <c r="E30" s="19">
        <v>2</v>
      </c>
      <c r="F30" s="19">
        <v>2</v>
      </c>
      <c r="H30" s="19"/>
      <c r="I30" s="19"/>
      <c r="K30">
        <v>28</v>
      </c>
    </row>
    <row r="31" spans="1:11" x14ac:dyDescent="0.25">
      <c r="A31" s="263">
        <v>30</v>
      </c>
      <c r="B31" s="264">
        <v>2</v>
      </c>
      <c r="C31" s="264">
        <v>2</v>
      </c>
      <c r="D31" s="510">
        <v>30</v>
      </c>
      <c r="E31" s="19">
        <v>2</v>
      </c>
      <c r="F31" s="19">
        <v>2</v>
      </c>
      <c r="H31" s="19"/>
      <c r="I31" s="19"/>
    </row>
    <row r="32" spans="1:11" x14ac:dyDescent="0.25">
      <c r="A32" s="263">
        <v>31</v>
      </c>
      <c r="B32" s="264">
        <v>1.6428571428571428</v>
      </c>
      <c r="C32" s="264">
        <v>1.0714285714285714</v>
      </c>
      <c r="D32" s="510">
        <v>31</v>
      </c>
      <c r="E32" s="19">
        <v>1</v>
      </c>
      <c r="F32" s="19">
        <v>2</v>
      </c>
      <c r="H32" s="19"/>
      <c r="I32" s="19"/>
      <c r="K32">
        <v>31</v>
      </c>
    </row>
    <row r="33" spans="1:11" x14ac:dyDescent="0.25">
      <c r="A33" s="263">
        <v>33</v>
      </c>
      <c r="B33" s="264">
        <v>2</v>
      </c>
      <c r="C33" s="264">
        <v>2</v>
      </c>
      <c r="D33" s="510">
        <v>33</v>
      </c>
      <c r="E33" s="19">
        <v>2</v>
      </c>
      <c r="F33" s="19">
        <v>2</v>
      </c>
      <c r="H33" s="19"/>
      <c r="I33" s="19"/>
    </row>
    <row r="34" spans="1:11" x14ac:dyDescent="0.25">
      <c r="A34" s="263">
        <v>34</v>
      </c>
      <c r="B34" s="264">
        <v>2</v>
      </c>
      <c r="C34" s="264">
        <v>0.8</v>
      </c>
      <c r="D34" s="510">
        <v>34</v>
      </c>
      <c r="E34" s="19">
        <v>1</v>
      </c>
      <c r="F34" s="19">
        <v>2</v>
      </c>
      <c r="H34" s="19"/>
      <c r="I34" s="19"/>
      <c r="K34">
        <v>34</v>
      </c>
    </row>
    <row r="35" spans="1:11" x14ac:dyDescent="0.25">
      <c r="A35" s="263">
        <v>35</v>
      </c>
      <c r="B35" s="264">
        <v>2</v>
      </c>
      <c r="C35" s="264">
        <v>2</v>
      </c>
      <c r="D35" s="510">
        <v>35</v>
      </c>
      <c r="E35" s="19">
        <v>2</v>
      </c>
      <c r="F35" s="19">
        <v>2</v>
      </c>
      <c r="H35" s="19"/>
      <c r="I35" s="19"/>
    </row>
    <row r="36" spans="1:11" x14ac:dyDescent="0.25">
      <c r="A36" s="263">
        <v>37</v>
      </c>
      <c r="B36" s="264">
        <v>2</v>
      </c>
      <c r="C36" s="264">
        <v>2</v>
      </c>
      <c r="D36" s="510">
        <v>37</v>
      </c>
      <c r="E36" s="19">
        <v>2</v>
      </c>
      <c r="F36" s="19">
        <v>2</v>
      </c>
      <c r="H36" s="19"/>
      <c r="I36" s="19"/>
      <c r="K36">
        <v>37</v>
      </c>
    </row>
    <row r="37" spans="1:11" x14ac:dyDescent="0.25">
      <c r="A37" s="263">
        <v>38</v>
      </c>
      <c r="B37" s="264">
        <v>2</v>
      </c>
      <c r="C37" s="264">
        <v>2</v>
      </c>
      <c r="D37" s="510">
        <v>38</v>
      </c>
      <c r="E37" s="19">
        <v>2</v>
      </c>
      <c r="F37" s="19">
        <v>2</v>
      </c>
      <c r="H37" s="19"/>
      <c r="I37" s="19"/>
      <c r="K37">
        <v>38</v>
      </c>
    </row>
    <row r="38" spans="1:11" x14ac:dyDescent="0.25">
      <c r="A38" s="263">
        <v>39</v>
      </c>
      <c r="B38" s="264">
        <v>2</v>
      </c>
      <c r="C38" s="264">
        <v>1.5</v>
      </c>
      <c r="D38" s="510">
        <v>39</v>
      </c>
      <c r="E38" s="19">
        <v>2</v>
      </c>
      <c r="F38" s="19">
        <v>2</v>
      </c>
      <c r="H38" s="19"/>
      <c r="I38" s="19"/>
      <c r="K38">
        <v>39</v>
      </c>
    </row>
    <row r="39" spans="1:11" x14ac:dyDescent="0.25">
      <c r="A39" s="263">
        <v>40</v>
      </c>
      <c r="B39" s="264">
        <v>2</v>
      </c>
      <c r="C39" s="264">
        <v>1</v>
      </c>
      <c r="D39" s="510">
        <v>40</v>
      </c>
      <c r="E39" s="19">
        <v>2</v>
      </c>
      <c r="F39" s="19">
        <v>2</v>
      </c>
      <c r="H39" s="19"/>
      <c r="I39" s="19"/>
      <c r="K39">
        <v>40</v>
      </c>
    </row>
    <row r="40" spans="1:11" x14ac:dyDescent="0.25">
      <c r="A40" s="263">
        <v>41</v>
      </c>
      <c r="B40" s="264">
        <v>2</v>
      </c>
      <c r="C40" s="264">
        <v>1</v>
      </c>
      <c r="D40" s="510">
        <v>41</v>
      </c>
      <c r="E40" s="19">
        <v>2</v>
      </c>
      <c r="F40" s="19">
        <v>2</v>
      </c>
      <c r="H40" s="19"/>
      <c r="I40" s="19"/>
      <c r="K40">
        <v>41</v>
      </c>
    </row>
    <row r="41" spans="1:11" x14ac:dyDescent="0.25">
      <c r="A41" s="263">
        <v>42</v>
      </c>
      <c r="B41" s="264">
        <v>2</v>
      </c>
      <c r="C41" s="264">
        <v>1</v>
      </c>
      <c r="D41" s="510">
        <v>42</v>
      </c>
      <c r="E41" s="19">
        <v>2</v>
      </c>
      <c r="F41" s="19">
        <v>2</v>
      </c>
      <c r="H41" s="19"/>
      <c r="I41" s="19"/>
      <c r="K41">
        <v>42</v>
      </c>
    </row>
    <row r="42" spans="1:11" x14ac:dyDescent="0.25">
      <c r="A42" s="263">
        <v>43</v>
      </c>
      <c r="B42" s="264">
        <v>2</v>
      </c>
      <c r="C42" s="264">
        <v>2</v>
      </c>
      <c r="D42" s="510">
        <v>43</v>
      </c>
      <c r="E42" s="19">
        <v>2</v>
      </c>
      <c r="F42" s="19">
        <v>2</v>
      </c>
      <c r="H42" s="19"/>
      <c r="I42" s="19"/>
      <c r="K42">
        <v>43</v>
      </c>
    </row>
    <row r="43" spans="1:11" x14ac:dyDescent="0.25">
      <c r="A43" s="263">
        <v>44</v>
      </c>
      <c r="B43" s="264">
        <v>1.75</v>
      </c>
      <c r="C43" s="264">
        <v>1.75</v>
      </c>
      <c r="D43" s="510">
        <v>44</v>
      </c>
      <c r="E43" s="19">
        <v>2</v>
      </c>
      <c r="F43" s="19">
        <v>2</v>
      </c>
      <c r="H43" s="19"/>
      <c r="I43" s="19"/>
      <c r="K43">
        <v>44</v>
      </c>
    </row>
    <row r="44" spans="1:11" x14ac:dyDescent="0.25">
      <c r="A44" s="263">
        <v>45</v>
      </c>
      <c r="B44" s="264">
        <v>2</v>
      </c>
      <c r="C44" s="264">
        <v>2</v>
      </c>
      <c r="D44" s="510">
        <v>45</v>
      </c>
      <c r="E44" s="19">
        <v>2</v>
      </c>
      <c r="F44" s="19">
        <v>2</v>
      </c>
      <c r="H44" s="19"/>
      <c r="I44" s="19"/>
    </row>
    <row r="45" spans="1:11" x14ac:dyDescent="0.25">
      <c r="A45" s="263">
        <v>48</v>
      </c>
      <c r="B45" s="264">
        <v>2</v>
      </c>
      <c r="C45" s="264">
        <v>2</v>
      </c>
      <c r="D45" s="510">
        <v>48</v>
      </c>
      <c r="E45" s="19">
        <v>2</v>
      </c>
      <c r="F45" s="19">
        <v>2</v>
      </c>
      <c r="H45" s="19"/>
      <c r="I45" s="19"/>
    </row>
    <row r="46" spans="1:11" x14ac:dyDescent="0.25">
      <c r="A46" s="263">
        <v>49</v>
      </c>
      <c r="B46" s="264">
        <v>2</v>
      </c>
      <c r="C46" s="264">
        <v>1</v>
      </c>
      <c r="D46" s="510">
        <v>49</v>
      </c>
      <c r="E46" s="19">
        <v>1</v>
      </c>
      <c r="F46" s="19">
        <v>2</v>
      </c>
      <c r="H46" s="19"/>
      <c r="I46" s="19"/>
      <c r="K46">
        <v>49</v>
      </c>
    </row>
    <row r="47" spans="1:11" x14ac:dyDescent="0.25">
      <c r="A47" s="263">
        <v>50</v>
      </c>
      <c r="B47" s="264">
        <v>2</v>
      </c>
      <c r="C47" s="264">
        <v>2</v>
      </c>
      <c r="D47" s="510">
        <v>50</v>
      </c>
      <c r="E47" s="19">
        <v>2</v>
      </c>
      <c r="F47" s="19">
        <v>2</v>
      </c>
      <c r="H47" s="19"/>
      <c r="I47" s="19"/>
      <c r="K47">
        <v>50</v>
      </c>
    </row>
    <row r="48" spans="1:11" x14ac:dyDescent="0.25">
      <c r="A48" s="263">
        <v>51</v>
      </c>
      <c r="B48" s="264" t="e">
        <v>#DIV/0!</v>
      </c>
      <c r="C48" s="264" t="e">
        <v>#DIV/0!</v>
      </c>
      <c r="D48" s="510">
        <v>51</v>
      </c>
      <c r="E48" s="19" t="e">
        <v>#DIV/0!</v>
      </c>
      <c r="F48" s="19" t="e">
        <v>#DIV/0!</v>
      </c>
      <c r="H48" s="19"/>
      <c r="I48" s="19"/>
      <c r="K48">
        <v>51</v>
      </c>
    </row>
    <row r="49" spans="1:11" x14ac:dyDescent="0.25">
      <c r="A49" s="263">
        <v>52</v>
      </c>
      <c r="B49" s="264">
        <v>2</v>
      </c>
      <c r="C49" s="264">
        <v>2</v>
      </c>
      <c r="D49" s="510">
        <v>52</v>
      </c>
      <c r="E49" s="19">
        <v>2</v>
      </c>
      <c r="F49" s="19">
        <v>2</v>
      </c>
      <c r="H49" s="19"/>
      <c r="I49" s="19"/>
      <c r="K49">
        <v>52</v>
      </c>
    </row>
    <row r="50" spans="1:11" x14ac:dyDescent="0.25">
      <c r="A50" s="263">
        <v>53</v>
      </c>
      <c r="B50" s="264">
        <v>2</v>
      </c>
      <c r="C50" s="264">
        <v>2</v>
      </c>
      <c r="D50" s="510">
        <v>53</v>
      </c>
      <c r="E50" s="19">
        <v>2</v>
      </c>
      <c r="F50" s="19">
        <v>2</v>
      </c>
      <c r="H50" s="19"/>
      <c r="I50" s="19"/>
      <c r="J50">
        <v>53</v>
      </c>
    </row>
    <row r="51" spans="1:11" x14ac:dyDescent="0.25">
      <c r="A51" s="263">
        <v>54</v>
      </c>
      <c r="B51" s="264">
        <v>2</v>
      </c>
      <c r="C51" s="264">
        <v>0.8</v>
      </c>
      <c r="D51" s="510">
        <v>54</v>
      </c>
      <c r="E51" s="19">
        <v>1</v>
      </c>
      <c r="F51" s="19">
        <v>2</v>
      </c>
      <c r="H51" s="19"/>
      <c r="I51" s="19"/>
      <c r="K51">
        <v>54</v>
      </c>
    </row>
    <row r="52" spans="1:11" x14ac:dyDescent="0.25">
      <c r="A52" s="263">
        <v>55</v>
      </c>
      <c r="B52" s="264">
        <v>1.5</v>
      </c>
      <c r="C52" s="264">
        <v>1.5</v>
      </c>
      <c r="D52" s="510">
        <v>55</v>
      </c>
      <c r="E52" s="19">
        <v>2</v>
      </c>
      <c r="F52" s="19">
        <v>2</v>
      </c>
      <c r="H52" s="19"/>
      <c r="I52" s="19"/>
      <c r="K52">
        <v>55</v>
      </c>
    </row>
    <row r="53" spans="1:11" x14ac:dyDescent="0.25">
      <c r="A53" s="263">
        <v>56</v>
      </c>
      <c r="B53" s="264">
        <v>1.6666666666666667</v>
      </c>
      <c r="C53" s="264">
        <v>1.6666666666666667</v>
      </c>
      <c r="D53" s="510">
        <v>56</v>
      </c>
      <c r="E53" s="19">
        <v>2</v>
      </c>
      <c r="F53" s="19">
        <v>2</v>
      </c>
      <c r="H53" s="19"/>
      <c r="I53" s="19"/>
      <c r="K53">
        <v>56</v>
      </c>
    </row>
    <row r="54" spans="1:11" x14ac:dyDescent="0.25">
      <c r="A54" s="263">
        <v>57</v>
      </c>
      <c r="B54" s="264">
        <v>1.5</v>
      </c>
      <c r="C54" s="264">
        <v>1</v>
      </c>
      <c r="D54" s="510">
        <v>57</v>
      </c>
      <c r="E54" s="19">
        <v>1</v>
      </c>
      <c r="F54" s="19">
        <v>2</v>
      </c>
      <c r="H54" s="19"/>
      <c r="I54" s="19"/>
      <c r="K54">
        <v>57</v>
      </c>
    </row>
    <row r="55" spans="1:11" x14ac:dyDescent="0.25">
      <c r="A55" s="263">
        <v>58</v>
      </c>
      <c r="B55" s="264">
        <v>1.5</v>
      </c>
      <c r="C55" s="264">
        <v>1</v>
      </c>
      <c r="D55" s="510">
        <v>58</v>
      </c>
      <c r="E55" s="19">
        <v>1</v>
      </c>
      <c r="F55" s="19">
        <v>2</v>
      </c>
      <c r="H55" s="19"/>
      <c r="I55" s="19"/>
    </row>
    <row r="56" spans="1:11" x14ac:dyDescent="0.25">
      <c r="A56" s="263">
        <v>59</v>
      </c>
      <c r="B56" s="264">
        <v>1.6666666666666667</v>
      </c>
      <c r="C56" s="264">
        <v>1</v>
      </c>
      <c r="D56" s="510">
        <v>59</v>
      </c>
      <c r="E56" s="19">
        <v>1</v>
      </c>
      <c r="F56" s="19">
        <v>2</v>
      </c>
      <c r="H56" s="19"/>
      <c r="I56" s="19"/>
      <c r="K56">
        <v>59</v>
      </c>
    </row>
    <row r="57" spans="1:11" x14ac:dyDescent="0.25">
      <c r="A57" s="263">
        <v>60</v>
      </c>
      <c r="B57" s="264">
        <v>2</v>
      </c>
      <c r="C57" s="264">
        <v>1</v>
      </c>
      <c r="D57" s="510">
        <v>60</v>
      </c>
      <c r="E57" s="19">
        <v>1</v>
      </c>
      <c r="F57" s="19">
        <v>2</v>
      </c>
      <c r="H57" s="19"/>
      <c r="I57" s="19"/>
      <c r="K57">
        <v>60</v>
      </c>
    </row>
    <row r="58" spans="1:11" x14ac:dyDescent="0.25">
      <c r="A58" s="263">
        <v>61</v>
      </c>
      <c r="B58" s="264">
        <v>2</v>
      </c>
      <c r="C58" s="264">
        <v>2</v>
      </c>
      <c r="D58" s="510">
        <v>61</v>
      </c>
      <c r="E58" s="19">
        <v>2</v>
      </c>
      <c r="F58" s="19">
        <v>2</v>
      </c>
      <c r="H58" s="19"/>
      <c r="I58" s="19"/>
      <c r="K58">
        <v>61</v>
      </c>
    </row>
    <row r="59" spans="1:11" x14ac:dyDescent="0.25">
      <c r="A59" s="263">
        <v>62</v>
      </c>
      <c r="B59" s="264">
        <v>2</v>
      </c>
      <c r="C59" s="264">
        <v>2</v>
      </c>
      <c r="D59" s="510">
        <v>62</v>
      </c>
      <c r="E59" s="19">
        <v>2</v>
      </c>
      <c r="F59" s="19">
        <v>2</v>
      </c>
      <c r="H59" s="19"/>
      <c r="I59" s="19"/>
      <c r="K59">
        <v>62</v>
      </c>
    </row>
    <row r="60" spans="1:11" x14ac:dyDescent="0.25">
      <c r="A60" s="263">
        <v>63</v>
      </c>
      <c r="B60" s="264">
        <v>2</v>
      </c>
      <c r="C60" s="264">
        <v>2</v>
      </c>
      <c r="D60" s="510">
        <v>63</v>
      </c>
      <c r="E60" s="19">
        <v>2</v>
      </c>
      <c r="F60" s="19">
        <v>2</v>
      </c>
      <c r="H60" s="19"/>
      <c r="I60" s="19"/>
    </row>
    <row r="61" spans="1:11" x14ac:dyDescent="0.25">
      <c r="A61" s="263">
        <v>64</v>
      </c>
      <c r="B61" s="264">
        <v>2</v>
      </c>
      <c r="C61" s="264">
        <v>2</v>
      </c>
      <c r="D61" s="510">
        <v>64</v>
      </c>
      <c r="E61" s="19">
        <v>2</v>
      </c>
      <c r="F61" s="19">
        <v>2</v>
      </c>
      <c r="H61" s="19"/>
      <c r="I61" s="19"/>
      <c r="K61">
        <v>64</v>
      </c>
    </row>
    <row r="62" spans="1:11" x14ac:dyDescent="0.25">
      <c r="A62" s="263">
        <v>65</v>
      </c>
      <c r="B62" s="264">
        <v>1.5</v>
      </c>
      <c r="C62" s="264">
        <v>1.75</v>
      </c>
      <c r="D62" s="510">
        <v>65</v>
      </c>
      <c r="E62" s="19">
        <v>2</v>
      </c>
      <c r="F62" s="19">
        <v>2</v>
      </c>
      <c r="H62" s="19"/>
      <c r="I62" s="19"/>
      <c r="K62">
        <v>65</v>
      </c>
    </row>
    <row r="63" spans="1:11" x14ac:dyDescent="0.25">
      <c r="A63" s="263">
        <v>66</v>
      </c>
      <c r="B63" s="264">
        <v>2</v>
      </c>
      <c r="C63" s="264">
        <v>2</v>
      </c>
      <c r="D63" s="510">
        <v>66</v>
      </c>
      <c r="E63" s="19">
        <v>2</v>
      </c>
      <c r="F63" s="19">
        <v>2</v>
      </c>
      <c r="H63" s="19"/>
      <c r="I63" s="19"/>
      <c r="K63">
        <v>66</v>
      </c>
    </row>
    <row r="64" spans="1:11" x14ac:dyDescent="0.25">
      <c r="A64" s="263">
        <v>67</v>
      </c>
      <c r="B64" s="264">
        <v>1.625</v>
      </c>
      <c r="C64" s="264">
        <v>1.625</v>
      </c>
      <c r="D64" s="510">
        <v>67</v>
      </c>
      <c r="E64" s="19">
        <v>2</v>
      </c>
      <c r="F64" s="19">
        <v>2</v>
      </c>
      <c r="H64" s="19"/>
      <c r="I64" s="19"/>
      <c r="J64">
        <v>67</v>
      </c>
    </row>
    <row r="65" spans="1:11" x14ac:dyDescent="0.25">
      <c r="A65" s="263">
        <v>68</v>
      </c>
      <c r="B65" s="264">
        <v>2</v>
      </c>
      <c r="C65" s="264">
        <v>2</v>
      </c>
      <c r="D65" s="510">
        <v>68</v>
      </c>
      <c r="E65" s="19">
        <v>2</v>
      </c>
      <c r="F65" s="19">
        <v>2</v>
      </c>
      <c r="H65" s="19"/>
      <c r="I65" s="19"/>
      <c r="J65">
        <v>68</v>
      </c>
    </row>
    <row r="66" spans="1:11" x14ac:dyDescent="0.25">
      <c r="A66" s="263">
        <v>70</v>
      </c>
      <c r="B66" s="264">
        <v>2</v>
      </c>
      <c r="C66" s="264">
        <v>2</v>
      </c>
      <c r="D66" s="510">
        <v>70</v>
      </c>
      <c r="E66" s="19">
        <v>2</v>
      </c>
      <c r="F66" s="19">
        <v>2</v>
      </c>
      <c r="H66" s="19"/>
      <c r="I66" s="19"/>
      <c r="J66">
        <v>70</v>
      </c>
    </row>
    <row r="67" spans="1:11" x14ac:dyDescent="0.25">
      <c r="A67" s="263">
        <v>71</v>
      </c>
      <c r="B67" s="264">
        <v>2</v>
      </c>
      <c r="C67" s="264">
        <v>2</v>
      </c>
      <c r="D67" s="510">
        <v>71</v>
      </c>
      <c r="E67" s="19">
        <v>2</v>
      </c>
      <c r="F67" s="19">
        <v>2</v>
      </c>
      <c r="H67" s="19"/>
      <c r="I67" s="19"/>
    </row>
    <row r="68" spans="1:11" x14ac:dyDescent="0.25">
      <c r="A68" s="263">
        <v>72</v>
      </c>
      <c r="B68" s="264">
        <v>2</v>
      </c>
      <c r="C68" s="264">
        <v>2</v>
      </c>
      <c r="D68" s="510">
        <v>72</v>
      </c>
      <c r="E68" s="19">
        <v>2</v>
      </c>
      <c r="F68" s="19">
        <v>2</v>
      </c>
      <c r="H68" s="19"/>
      <c r="I68" s="19"/>
      <c r="K68">
        <v>72</v>
      </c>
    </row>
    <row r="69" spans="1:11" x14ac:dyDescent="0.25">
      <c r="A69" s="263">
        <v>73</v>
      </c>
      <c r="B69" s="264">
        <v>2</v>
      </c>
      <c r="C69" s="264">
        <v>2</v>
      </c>
      <c r="D69" s="510">
        <v>73</v>
      </c>
      <c r="E69" s="19">
        <v>2</v>
      </c>
      <c r="F69" s="19">
        <v>2</v>
      </c>
      <c r="H69" s="19"/>
      <c r="I69" s="19"/>
      <c r="J69">
        <v>73</v>
      </c>
    </row>
    <row r="70" spans="1:11" x14ac:dyDescent="0.25">
      <c r="A70" s="263">
        <v>74</v>
      </c>
      <c r="B70" s="264">
        <v>1.5</v>
      </c>
      <c r="C70" s="264">
        <v>1.5</v>
      </c>
      <c r="D70" s="510">
        <v>74</v>
      </c>
      <c r="E70" s="19">
        <v>2</v>
      </c>
      <c r="F70" s="19">
        <v>2</v>
      </c>
      <c r="H70" s="19"/>
      <c r="I70" s="19"/>
    </row>
    <row r="71" spans="1:11" x14ac:dyDescent="0.25">
      <c r="A71" s="263">
        <v>75</v>
      </c>
      <c r="B71" s="264">
        <v>1.6666666666666667</v>
      </c>
      <c r="C71" s="264">
        <v>1.6666666666666667</v>
      </c>
      <c r="D71" s="510">
        <v>75</v>
      </c>
      <c r="E71" s="19">
        <v>2</v>
      </c>
      <c r="F71" s="19">
        <v>2</v>
      </c>
      <c r="H71" s="19"/>
      <c r="I71" s="19"/>
      <c r="J71">
        <v>75</v>
      </c>
    </row>
    <row r="72" spans="1:11" x14ac:dyDescent="0.25">
      <c r="A72" s="263">
        <v>76</v>
      </c>
      <c r="B72" s="264">
        <v>1.5</v>
      </c>
      <c r="C72" s="264">
        <v>1.5</v>
      </c>
      <c r="D72" s="510">
        <v>76</v>
      </c>
      <c r="E72" s="19">
        <v>2</v>
      </c>
      <c r="F72" s="19">
        <v>2</v>
      </c>
      <c r="H72" s="19"/>
      <c r="I72" s="19"/>
      <c r="K72">
        <v>76</v>
      </c>
    </row>
    <row r="73" spans="1:11" x14ac:dyDescent="0.25">
      <c r="A73" s="263">
        <v>77</v>
      </c>
      <c r="B73" s="264">
        <v>2</v>
      </c>
      <c r="C73" s="264">
        <v>1</v>
      </c>
      <c r="D73" s="510">
        <v>77</v>
      </c>
      <c r="E73" s="19">
        <v>1</v>
      </c>
      <c r="F73" s="19">
        <v>2</v>
      </c>
      <c r="H73" s="19"/>
      <c r="I73" s="19"/>
    </row>
    <row r="74" spans="1:11" x14ac:dyDescent="0.25">
      <c r="A74" s="263">
        <v>78</v>
      </c>
      <c r="B74" s="264">
        <v>2</v>
      </c>
      <c r="C74" s="264">
        <v>2</v>
      </c>
      <c r="D74" s="510">
        <v>78</v>
      </c>
      <c r="E74" s="19">
        <v>2</v>
      </c>
      <c r="F74" s="19">
        <v>2</v>
      </c>
      <c r="H74" s="19"/>
      <c r="I74" s="19"/>
    </row>
    <row r="75" spans="1:11" x14ac:dyDescent="0.25">
      <c r="A75" s="263">
        <v>79</v>
      </c>
      <c r="B75" s="264">
        <v>2</v>
      </c>
      <c r="C75" s="264">
        <v>1.3333333333333333</v>
      </c>
      <c r="D75" s="510">
        <v>79</v>
      </c>
      <c r="E75" s="19">
        <v>1</v>
      </c>
      <c r="F75" s="19">
        <v>2</v>
      </c>
      <c r="H75" s="19"/>
      <c r="I75" s="19"/>
    </row>
    <row r="76" spans="1:11" x14ac:dyDescent="0.25">
      <c r="A76" s="263">
        <v>80</v>
      </c>
      <c r="B76" s="264">
        <v>2</v>
      </c>
      <c r="C76" s="264">
        <v>2</v>
      </c>
      <c r="D76" s="510">
        <v>80</v>
      </c>
      <c r="E76" s="19">
        <v>2</v>
      </c>
      <c r="F76" s="19">
        <v>2</v>
      </c>
      <c r="H76" s="19"/>
      <c r="I76" s="19"/>
    </row>
    <row r="77" spans="1:11" x14ac:dyDescent="0.25">
      <c r="A77" s="263">
        <v>81</v>
      </c>
      <c r="B77" s="264">
        <v>2</v>
      </c>
      <c r="C77" s="264">
        <v>1.6</v>
      </c>
      <c r="D77" s="510">
        <v>81</v>
      </c>
      <c r="E77" s="19">
        <v>2</v>
      </c>
      <c r="F77" s="19">
        <v>2</v>
      </c>
      <c r="H77" s="19"/>
      <c r="I77" s="19"/>
      <c r="K77">
        <v>81</v>
      </c>
    </row>
    <row r="78" spans="1:11" x14ac:dyDescent="0.25">
      <c r="A78" s="263">
        <v>82</v>
      </c>
      <c r="B78" s="264">
        <v>2</v>
      </c>
      <c r="C78" s="264">
        <v>2</v>
      </c>
      <c r="D78" s="510">
        <v>82</v>
      </c>
      <c r="E78" s="19">
        <v>2</v>
      </c>
      <c r="F78" s="19">
        <v>2</v>
      </c>
      <c r="H78" s="19"/>
      <c r="I78" s="19"/>
      <c r="K78">
        <v>82</v>
      </c>
    </row>
    <row r="79" spans="1:11" x14ac:dyDescent="0.25">
      <c r="A79" s="263">
        <v>83</v>
      </c>
      <c r="B79" s="264">
        <v>2</v>
      </c>
      <c r="C79" s="264">
        <v>2</v>
      </c>
      <c r="D79" s="510">
        <v>83</v>
      </c>
      <c r="E79" s="19">
        <v>2</v>
      </c>
      <c r="F79" s="19">
        <v>2</v>
      </c>
      <c r="H79" s="19"/>
      <c r="I79" s="19"/>
      <c r="K79">
        <v>83</v>
      </c>
    </row>
    <row r="80" spans="1:11" x14ac:dyDescent="0.25">
      <c r="A80" s="263">
        <v>84</v>
      </c>
      <c r="B80" s="264">
        <v>2</v>
      </c>
      <c r="C80" s="264">
        <v>2</v>
      </c>
      <c r="D80" s="510">
        <v>84</v>
      </c>
      <c r="E80" s="19">
        <v>2</v>
      </c>
      <c r="F80" s="19">
        <v>2</v>
      </c>
      <c r="H80" s="19"/>
      <c r="I80" s="19"/>
      <c r="K80">
        <v>84</v>
      </c>
    </row>
    <row r="81" spans="1:11" x14ac:dyDescent="0.25">
      <c r="A81" s="263">
        <v>85</v>
      </c>
      <c r="B81" s="264">
        <v>2</v>
      </c>
      <c r="C81" s="264">
        <v>2</v>
      </c>
      <c r="D81" s="510">
        <v>85</v>
      </c>
      <c r="E81" s="19">
        <v>2</v>
      </c>
      <c r="F81" s="19">
        <v>2</v>
      </c>
      <c r="H81" s="19"/>
      <c r="I81" s="19"/>
      <c r="K81">
        <v>85</v>
      </c>
    </row>
    <row r="82" spans="1:11" x14ac:dyDescent="0.25">
      <c r="A82" s="263">
        <v>86</v>
      </c>
      <c r="B82" s="264">
        <v>2</v>
      </c>
      <c r="C82" s="264">
        <v>1.3333333333333333</v>
      </c>
      <c r="D82" s="510">
        <v>86</v>
      </c>
      <c r="E82" s="19">
        <v>1</v>
      </c>
      <c r="F82" s="19">
        <v>2</v>
      </c>
      <c r="H82" s="19"/>
      <c r="I82" s="19"/>
    </row>
    <row r="83" spans="1:11" x14ac:dyDescent="0.25">
      <c r="A83" s="263">
        <v>87</v>
      </c>
      <c r="B83" s="264">
        <v>2</v>
      </c>
      <c r="C83" s="264">
        <v>2</v>
      </c>
      <c r="D83" s="510">
        <v>87</v>
      </c>
      <c r="E83" s="19">
        <v>2</v>
      </c>
      <c r="F83" s="19">
        <v>2</v>
      </c>
      <c r="H83" s="19"/>
      <c r="I83" s="19"/>
      <c r="K83">
        <v>87</v>
      </c>
    </row>
    <row r="84" spans="1:11" x14ac:dyDescent="0.25">
      <c r="A84" s="263">
        <v>88</v>
      </c>
      <c r="B84" s="264">
        <v>2</v>
      </c>
      <c r="C84" s="264">
        <v>2</v>
      </c>
      <c r="D84" s="510">
        <v>88</v>
      </c>
      <c r="E84" s="19">
        <v>2</v>
      </c>
      <c r="F84" s="19">
        <v>2</v>
      </c>
      <c r="H84" s="19"/>
      <c r="I84" s="19"/>
      <c r="J84">
        <v>88</v>
      </c>
    </row>
    <row r="85" spans="1:11" x14ac:dyDescent="0.25">
      <c r="A85" s="263">
        <v>89</v>
      </c>
      <c r="B85" s="264">
        <v>2</v>
      </c>
      <c r="C85" s="264">
        <v>2</v>
      </c>
      <c r="D85" s="510">
        <v>89</v>
      </c>
      <c r="E85" s="19">
        <v>2</v>
      </c>
      <c r="F85" s="19">
        <v>2</v>
      </c>
      <c r="H85" s="19"/>
      <c r="I85" s="19"/>
    </row>
    <row r="86" spans="1:11" x14ac:dyDescent="0.25">
      <c r="A86" s="263">
        <v>101</v>
      </c>
      <c r="B86" s="264">
        <v>2</v>
      </c>
      <c r="C86" s="264">
        <v>2</v>
      </c>
      <c r="D86" s="510">
        <v>101</v>
      </c>
      <c r="E86" s="19">
        <v>2</v>
      </c>
      <c r="F86" s="19">
        <v>2</v>
      </c>
      <c r="H86" s="19"/>
      <c r="I86" s="19"/>
      <c r="J86">
        <v>101</v>
      </c>
    </row>
    <row r="87" spans="1:11" x14ac:dyDescent="0.25">
      <c r="A87" s="263">
        <v>102</v>
      </c>
      <c r="B87" s="264">
        <v>1</v>
      </c>
      <c r="C87" s="264">
        <v>1</v>
      </c>
      <c r="D87" s="510">
        <v>102</v>
      </c>
      <c r="E87" s="19">
        <v>1</v>
      </c>
      <c r="F87" s="19">
        <v>1</v>
      </c>
      <c r="G87" s="19"/>
      <c r="H87" s="19"/>
      <c r="I87" s="19"/>
      <c r="J87" s="19"/>
      <c r="K87" s="19">
        <v>102</v>
      </c>
    </row>
    <row r="88" spans="1:11" x14ac:dyDescent="0.25">
      <c r="A88" s="263">
        <v>105</v>
      </c>
      <c r="B88" s="264">
        <v>2</v>
      </c>
      <c r="C88" s="264">
        <v>0</v>
      </c>
      <c r="D88" s="510">
        <v>105</v>
      </c>
      <c r="E88" s="19">
        <v>0</v>
      </c>
      <c r="F88" s="19">
        <v>2</v>
      </c>
      <c r="H88" s="19"/>
      <c r="I88" s="19"/>
      <c r="K88">
        <v>105</v>
      </c>
    </row>
    <row r="89" spans="1:11" x14ac:dyDescent="0.25">
      <c r="A89" s="263">
        <v>106</v>
      </c>
      <c r="B89" s="264">
        <v>2</v>
      </c>
      <c r="C89" s="264">
        <v>0.66666666666666663</v>
      </c>
      <c r="D89" s="510">
        <v>106</v>
      </c>
      <c r="E89" s="19">
        <v>1</v>
      </c>
      <c r="F89" s="19">
        <v>2</v>
      </c>
      <c r="H89" s="19"/>
      <c r="I89" s="19"/>
      <c r="K89">
        <v>106</v>
      </c>
    </row>
    <row r="90" spans="1:11" x14ac:dyDescent="0.25">
      <c r="A90" s="263">
        <v>107</v>
      </c>
      <c r="B90" s="264">
        <v>2</v>
      </c>
      <c r="C90" s="264">
        <v>0.66666666666666663</v>
      </c>
      <c r="D90" s="510">
        <v>107</v>
      </c>
      <c r="E90" s="19">
        <v>1</v>
      </c>
      <c r="F90" s="19">
        <v>2</v>
      </c>
      <c r="H90" s="19"/>
      <c r="I90" s="19"/>
      <c r="K90">
        <v>107</v>
      </c>
    </row>
    <row r="91" spans="1:11" x14ac:dyDescent="0.25">
      <c r="A91" s="263">
        <v>108</v>
      </c>
      <c r="B91" s="264">
        <v>2</v>
      </c>
      <c r="C91" s="264">
        <v>1</v>
      </c>
      <c r="D91" s="510">
        <v>108</v>
      </c>
      <c r="E91" s="19">
        <v>1</v>
      </c>
      <c r="F91" s="19">
        <v>2</v>
      </c>
      <c r="H91" s="19"/>
      <c r="I91" s="19"/>
      <c r="K91">
        <v>108</v>
      </c>
    </row>
    <row r="92" spans="1:11" x14ac:dyDescent="0.25">
      <c r="A92" s="263">
        <v>109</v>
      </c>
      <c r="B92" s="264">
        <v>2</v>
      </c>
      <c r="C92" s="264">
        <v>0</v>
      </c>
      <c r="D92" s="510">
        <v>109</v>
      </c>
      <c r="E92" s="19">
        <v>0</v>
      </c>
      <c r="F92" s="19">
        <v>2</v>
      </c>
      <c r="H92" s="19"/>
      <c r="I92" s="19"/>
      <c r="K92">
        <v>109</v>
      </c>
    </row>
    <row r="93" spans="1:11" x14ac:dyDescent="0.25">
      <c r="A93" s="263">
        <v>110</v>
      </c>
      <c r="B93" s="264">
        <v>1.5</v>
      </c>
      <c r="C93" s="264">
        <v>0.5</v>
      </c>
      <c r="D93" s="510">
        <v>110</v>
      </c>
      <c r="E93" s="19">
        <v>1</v>
      </c>
      <c r="F93" s="19">
        <v>2</v>
      </c>
      <c r="H93" s="19"/>
      <c r="I93" s="19"/>
      <c r="K93">
        <v>110</v>
      </c>
    </row>
    <row r="94" spans="1:11" x14ac:dyDescent="0.25">
      <c r="A94" s="263">
        <v>112</v>
      </c>
      <c r="B94" s="264">
        <v>1.5</v>
      </c>
      <c r="C94" s="264">
        <v>0.5</v>
      </c>
      <c r="D94" s="510">
        <v>112</v>
      </c>
      <c r="E94" s="19">
        <v>1</v>
      </c>
      <c r="F94" s="19">
        <v>2</v>
      </c>
      <c r="H94" s="19"/>
      <c r="I94" s="19"/>
      <c r="K94">
        <v>112</v>
      </c>
    </row>
    <row r="95" spans="1:11" x14ac:dyDescent="0.25">
      <c r="A95" s="263">
        <v>114</v>
      </c>
      <c r="B95" s="264">
        <v>2</v>
      </c>
      <c r="C95" s="264">
        <v>2</v>
      </c>
      <c r="D95" s="510">
        <v>114</v>
      </c>
      <c r="E95" s="19">
        <v>2</v>
      </c>
      <c r="F95" s="19">
        <v>2</v>
      </c>
      <c r="H95" s="19"/>
      <c r="I95" s="19"/>
      <c r="K95">
        <v>114</v>
      </c>
    </row>
    <row r="96" spans="1:11" x14ac:dyDescent="0.25">
      <c r="A96" s="263">
        <v>116</v>
      </c>
      <c r="B96" s="264">
        <v>2</v>
      </c>
      <c r="C96" s="264">
        <v>2</v>
      </c>
      <c r="D96" s="510">
        <v>116</v>
      </c>
      <c r="E96" s="19">
        <v>2</v>
      </c>
      <c r="F96" s="19">
        <v>2</v>
      </c>
      <c r="H96" s="19"/>
      <c r="I96" s="19"/>
      <c r="K96">
        <v>116</v>
      </c>
    </row>
    <row r="97" spans="1:11" x14ac:dyDescent="0.25">
      <c r="A97" s="263">
        <v>128</v>
      </c>
      <c r="B97" s="264">
        <v>2</v>
      </c>
      <c r="C97" s="264">
        <v>2</v>
      </c>
      <c r="D97" s="510">
        <v>128</v>
      </c>
      <c r="E97" s="19">
        <v>2</v>
      </c>
      <c r="F97" s="19">
        <v>2</v>
      </c>
      <c r="H97" s="19"/>
      <c r="I97" s="489">
        <v>128</v>
      </c>
    </row>
    <row r="98" spans="1:11" x14ac:dyDescent="0.25">
      <c r="A98" s="263">
        <v>129</v>
      </c>
      <c r="B98" s="264">
        <v>2</v>
      </c>
      <c r="C98" s="264">
        <v>2</v>
      </c>
      <c r="D98" s="510">
        <v>129</v>
      </c>
      <c r="E98" s="19">
        <v>2</v>
      </c>
      <c r="F98" s="19">
        <v>2</v>
      </c>
      <c r="H98" s="19"/>
      <c r="I98" s="19"/>
      <c r="K98">
        <v>129</v>
      </c>
    </row>
    <row r="99" spans="1:11" x14ac:dyDescent="0.25">
      <c r="A99" s="263">
        <v>131</v>
      </c>
      <c r="B99" s="264" t="e">
        <v>#DIV/0!</v>
      </c>
      <c r="C99" s="264" t="e">
        <v>#DIV/0!</v>
      </c>
      <c r="D99" s="510">
        <v>131</v>
      </c>
      <c r="E99" s="19" t="e">
        <v>#DIV/0!</v>
      </c>
      <c r="F99" s="19" t="e">
        <v>#DIV/0!</v>
      </c>
      <c r="H99" s="19"/>
      <c r="I99" s="19"/>
      <c r="K99">
        <v>131</v>
      </c>
    </row>
    <row r="100" spans="1:11" x14ac:dyDescent="0.25">
      <c r="A100" s="263">
        <v>132</v>
      </c>
      <c r="B100" s="264">
        <v>2</v>
      </c>
      <c r="C100" s="264">
        <v>1</v>
      </c>
      <c r="D100" s="510">
        <v>132</v>
      </c>
      <c r="E100" s="19">
        <v>1</v>
      </c>
      <c r="F100" s="19">
        <v>2</v>
      </c>
      <c r="H100" s="19"/>
      <c r="I100" s="19"/>
      <c r="K100">
        <v>132</v>
      </c>
    </row>
    <row r="101" spans="1:11" x14ac:dyDescent="0.25">
      <c r="A101" s="263">
        <v>133</v>
      </c>
      <c r="B101" s="264">
        <v>2</v>
      </c>
      <c r="C101" s="264">
        <v>2</v>
      </c>
      <c r="D101" s="510">
        <v>133</v>
      </c>
      <c r="E101" s="19">
        <v>2</v>
      </c>
      <c r="F101" s="19">
        <v>2</v>
      </c>
      <c r="H101" s="19"/>
      <c r="I101" s="19"/>
      <c r="K101">
        <v>133</v>
      </c>
    </row>
    <row r="102" spans="1:11" x14ac:dyDescent="0.25">
      <c r="A102" s="263">
        <v>134</v>
      </c>
      <c r="B102" s="264">
        <v>2</v>
      </c>
      <c r="C102" s="264">
        <v>0</v>
      </c>
      <c r="D102" s="510">
        <v>134</v>
      </c>
      <c r="E102" s="19">
        <v>0</v>
      </c>
      <c r="F102" s="19">
        <v>2</v>
      </c>
      <c r="H102" s="19"/>
      <c r="I102" s="19"/>
      <c r="K102">
        <v>134</v>
      </c>
    </row>
    <row r="103" spans="1:11" x14ac:dyDescent="0.25">
      <c r="A103" s="263">
        <v>135</v>
      </c>
      <c r="B103" s="264">
        <v>2</v>
      </c>
      <c r="C103" s="264">
        <v>0</v>
      </c>
      <c r="D103" s="510">
        <v>135</v>
      </c>
      <c r="E103" s="19">
        <v>0</v>
      </c>
      <c r="F103" s="19">
        <v>2</v>
      </c>
      <c r="H103" s="19"/>
      <c r="I103" s="19"/>
      <c r="K103">
        <v>135</v>
      </c>
    </row>
    <row r="104" spans="1:11" x14ac:dyDescent="0.25">
      <c r="A104" s="263">
        <v>136</v>
      </c>
      <c r="B104" s="264">
        <v>2</v>
      </c>
      <c r="C104" s="264">
        <v>0</v>
      </c>
      <c r="D104" s="510">
        <v>136</v>
      </c>
      <c r="E104" s="19">
        <v>0</v>
      </c>
      <c r="F104" s="19">
        <v>2</v>
      </c>
      <c r="H104" s="19"/>
      <c r="I104" s="19"/>
      <c r="K104">
        <v>136</v>
      </c>
    </row>
    <row r="105" spans="1:11" x14ac:dyDescent="0.25">
      <c r="A105" s="263">
        <v>137</v>
      </c>
      <c r="B105" s="264">
        <v>2</v>
      </c>
      <c r="C105" s="264">
        <v>0</v>
      </c>
      <c r="D105" s="510">
        <v>137</v>
      </c>
      <c r="E105" s="19">
        <v>0</v>
      </c>
      <c r="F105" s="19">
        <v>2</v>
      </c>
      <c r="H105" s="19"/>
      <c r="I105" s="19"/>
      <c r="K105">
        <v>137</v>
      </c>
    </row>
    <row r="106" spans="1:11" x14ac:dyDescent="0.25">
      <c r="A106" s="263">
        <v>138</v>
      </c>
      <c r="B106" s="264">
        <v>2</v>
      </c>
      <c r="C106" s="264">
        <v>0</v>
      </c>
      <c r="D106" s="510">
        <v>138</v>
      </c>
      <c r="E106" s="19">
        <v>0</v>
      </c>
      <c r="F106" s="19">
        <v>2</v>
      </c>
      <c r="H106" s="19"/>
      <c r="I106" s="19"/>
      <c r="K106">
        <v>138</v>
      </c>
    </row>
    <row r="107" spans="1:11" x14ac:dyDescent="0.25">
      <c r="A107" s="263" t="s">
        <v>895</v>
      </c>
      <c r="B107" s="264">
        <v>1.7954545454545454</v>
      </c>
      <c r="C107" s="264">
        <v>1.2517482517482517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B12049-34AC-44A7-821C-33C7FB9820F1}">
  <sheetPr>
    <tabColor rgb="FFFFFF00"/>
  </sheetPr>
  <dimension ref="A1:AK28"/>
  <sheetViews>
    <sheetView tabSelected="1" view="pageBreakPreview" zoomScale="40" zoomScaleNormal="40" zoomScaleSheetLayoutView="40" workbookViewId="0">
      <selection activeCell="AA19" sqref="AA19"/>
    </sheetView>
  </sheetViews>
  <sheetFormatPr baseColWidth="10" defaultRowHeight="15" x14ac:dyDescent="0.25"/>
  <cols>
    <col min="1" max="1" width="7.28515625" customWidth="1"/>
    <col min="2" max="2" width="14.28515625" customWidth="1"/>
    <col min="3" max="3" width="36.5703125" customWidth="1"/>
    <col min="4" max="4" width="13.28515625" customWidth="1"/>
    <col min="5" max="5" width="46" customWidth="1"/>
    <col min="6" max="6" width="39.5703125" bestFit="1" customWidth="1"/>
    <col min="7" max="7" width="11.42578125" bestFit="1" customWidth="1"/>
    <col min="8" max="8" width="7.42578125" style="19" bestFit="1" customWidth="1"/>
    <col min="9" max="9" width="11.28515625" style="19" bestFit="1" customWidth="1"/>
    <col min="10" max="10" width="12.85546875" style="19" customWidth="1"/>
    <col min="11" max="11" width="13.7109375" style="19" customWidth="1"/>
    <col min="12" max="12" width="14" style="19" customWidth="1"/>
    <col min="13" max="13" width="12.7109375" style="19" customWidth="1"/>
    <col min="14" max="14" width="40.140625" customWidth="1"/>
    <col min="15" max="15" width="11" style="19" bestFit="1" customWidth="1"/>
    <col min="16" max="16" width="7.42578125" style="19" bestFit="1" customWidth="1"/>
    <col min="17" max="17" width="19.42578125" style="19" bestFit="1" customWidth="1"/>
    <col min="18" max="18" width="13" customWidth="1"/>
    <col min="19" max="20" width="11.42578125" style="19"/>
    <col min="21" max="21" width="37" customWidth="1"/>
    <col min="22" max="22" width="16.7109375" customWidth="1"/>
    <col min="23" max="23" width="21" customWidth="1"/>
    <col min="24" max="24" width="33.42578125" customWidth="1"/>
    <col min="25" max="25" width="49.140625" customWidth="1"/>
    <col min="28" max="28" width="44.85546875" customWidth="1"/>
  </cols>
  <sheetData>
    <row r="1" spans="1:37" ht="24" customHeight="1" x14ac:dyDescent="0.25">
      <c r="A1" s="732" t="s">
        <v>1578</v>
      </c>
      <c r="B1" s="733"/>
      <c r="C1" s="733"/>
      <c r="D1" s="733"/>
      <c r="E1" s="733"/>
      <c r="F1" s="733"/>
      <c r="G1" s="733"/>
      <c r="H1" s="733"/>
      <c r="I1" s="733"/>
      <c r="J1" s="733"/>
      <c r="K1" s="733"/>
      <c r="L1" s="733"/>
      <c r="M1" s="733"/>
      <c r="N1" s="733"/>
      <c r="O1" s="733"/>
      <c r="P1" s="733"/>
      <c r="Q1" s="733"/>
      <c r="R1" s="733"/>
      <c r="S1" s="733"/>
      <c r="T1" s="733"/>
      <c r="U1" s="733"/>
      <c r="V1" s="699"/>
      <c r="W1" s="700"/>
      <c r="X1" s="701"/>
    </row>
    <row r="2" spans="1:37" ht="24" customHeight="1" thickBot="1" x14ac:dyDescent="0.3">
      <c r="A2" s="734"/>
      <c r="B2" s="735"/>
      <c r="C2" s="735"/>
      <c r="D2" s="735"/>
      <c r="E2" s="735"/>
      <c r="F2" s="735"/>
      <c r="G2" s="735"/>
      <c r="H2" s="735"/>
      <c r="I2" s="735"/>
      <c r="J2" s="735"/>
      <c r="K2" s="735"/>
      <c r="L2" s="735"/>
      <c r="M2" s="735"/>
      <c r="N2" s="735"/>
      <c r="O2" s="735"/>
      <c r="P2" s="735"/>
      <c r="Q2" s="735"/>
      <c r="R2" s="735"/>
      <c r="S2" s="735"/>
      <c r="T2" s="735"/>
      <c r="U2" s="735"/>
      <c r="V2" s="702"/>
      <c r="W2" s="703"/>
      <c r="X2" s="704"/>
    </row>
    <row r="3" spans="1:37" ht="24" customHeight="1" thickBot="1" x14ac:dyDescent="0.3">
      <c r="A3" s="736" t="s">
        <v>843</v>
      </c>
      <c r="B3" s="737"/>
      <c r="C3" s="737"/>
      <c r="D3" s="737"/>
      <c r="E3" s="737"/>
      <c r="F3" s="737"/>
      <c r="G3" s="737"/>
      <c r="H3" s="737"/>
      <c r="I3" s="737"/>
      <c r="J3" s="737"/>
      <c r="K3" s="737"/>
      <c r="L3" s="737"/>
      <c r="M3" s="737"/>
      <c r="N3" s="737"/>
      <c r="O3" s="737"/>
      <c r="P3" s="737"/>
      <c r="Q3" s="737"/>
      <c r="R3" s="737"/>
      <c r="S3" s="737"/>
      <c r="T3" s="737"/>
      <c r="U3" s="737"/>
      <c r="V3" s="705"/>
      <c r="W3" s="706"/>
      <c r="X3" s="707"/>
    </row>
    <row r="4" spans="1:37" ht="38.25" customHeight="1" thickBot="1" x14ac:dyDescent="0.3">
      <c r="A4" s="738" t="s">
        <v>844</v>
      </c>
      <c r="B4" s="709"/>
      <c r="C4" s="709"/>
      <c r="D4" s="709"/>
      <c r="E4" s="709"/>
      <c r="F4" s="710"/>
      <c r="G4" s="708" t="s">
        <v>845</v>
      </c>
      <c r="H4" s="709"/>
      <c r="I4" s="709"/>
      <c r="J4" s="709"/>
      <c r="K4" s="709"/>
      <c r="L4" s="709"/>
      <c r="M4" s="709"/>
      <c r="N4" s="709"/>
      <c r="O4" s="709"/>
      <c r="P4" s="709"/>
      <c r="Q4" s="709"/>
      <c r="R4" s="709"/>
      <c r="S4" s="709"/>
      <c r="T4" s="710"/>
      <c r="U4" s="697" t="s">
        <v>627</v>
      </c>
      <c r="V4" s="739"/>
      <c r="W4" s="697" t="s">
        <v>628</v>
      </c>
      <c r="X4" s="698"/>
    </row>
    <row r="5" spans="1:37" ht="38.25" customHeight="1" thickBot="1" x14ac:dyDescent="0.3">
      <c r="A5" s="745" t="s">
        <v>474</v>
      </c>
      <c r="B5" s="745" t="s">
        <v>846</v>
      </c>
      <c r="C5" s="730" t="s">
        <v>133</v>
      </c>
      <c r="D5" s="730" t="s">
        <v>847</v>
      </c>
      <c r="E5" s="730" t="s">
        <v>848</v>
      </c>
      <c r="F5" s="730" t="s">
        <v>849</v>
      </c>
      <c r="G5" s="714" t="s">
        <v>857</v>
      </c>
      <c r="H5" s="715"/>
      <c r="I5" s="716"/>
      <c r="J5" s="740" t="s">
        <v>851</v>
      </c>
      <c r="K5" s="741"/>
      <c r="L5" s="742"/>
      <c r="M5" s="717" t="s">
        <v>859</v>
      </c>
      <c r="N5" s="743" t="s">
        <v>850</v>
      </c>
      <c r="O5" s="714" t="s">
        <v>855</v>
      </c>
      <c r="P5" s="715"/>
      <c r="Q5" s="716"/>
      <c r="R5" s="711" t="s">
        <v>855</v>
      </c>
      <c r="S5" s="712"/>
      <c r="T5" s="713"/>
      <c r="U5" s="719" t="s">
        <v>629</v>
      </c>
      <c r="V5" s="721" t="s">
        <v>630</v>
      </c>
      <c r="W5" s="721" t="s">
        <v>631</v>
      </c>
      <c r="X5" s="721" t="s">
        <v>632</v>
      </c>
      <c r="Y5" s="729" t="s">
        <v>1888</v>
      </c>
    </row>
    <row r="6" spans="1:37" ht="38.25" customHeight="1" thickBot="1" x14ac:dyDescent="0.3">
      <c r="A6" s="746"/>
      <c r="B6" s="746"/>
      <c r="C6" s="731"/>
      <c r="D6" s="731"/>
      <c r="E6" s="731"/>
      <c r="F6" s="731"/>
      <c r="G6" s="255" t="s">
        <v>135</v>
      </c>
      <c r="H6" s="255" t="s">
        <v>150</v>
      </c>
      <c r="I6" s="255" t="s">
        <v>577</v>
      </c>
      <c r="J6" s="245" t="s">
        <v>135</v>
      </c>
      <c r="K6" s="245" t="s">
        <v>150</v>
      </c>
      <c r="L6" s="245" t="s">
        <v>852</v>
      </c>
      <c r="M6" s="718"/>
      <c r="N6" s="744"/>
      <c r="O6" s="255" t="s">
        <v>135</v>
      </c>
      <c r="P6" s="255" t="s">
        <v>150</v>
      </c>
      <c r="Q6" s="255" t="s">
        <v>577</v>
      </c>
      <c r="R6" s="246" t="s">
        <v>853</v>
      </c>
      <c r="S6" s="246" t="s">
        <v>150</v>
      </c>
      <c r="T6" s="246" t="s">
        <v>854</v>
      </c>
      <c r="U6" s="720"/>
      <c r="V6" s="722"/>
      <c r="W6" s="722"/>
      <c r="X6" s="722"/>
      <c r="Y6" s="729"/>
    </row>
    <row r="7" spans="1:37" ht="105" x14ac:dyDescent="0.25">
      <c r="A7" s="251">
        <v>1</v>
      </c>
      <c r="B7" s="381" t="str">
        <f>+VLOOKUP(A7,Tabla_Riesgos[[Número]:[Área]],2,FALSE)</f>
        <v>TODOS LOS PROCESOS</v>
      </c>
      <c r="C7" s="381" t="str">
        <f>+VLOOKUP(A7,Tabla_Riesgos[[Número]:[Área]],3,FALSE)</f>
        <v>Posibilidad de que un funcionario vaya mas allá de las funciones designadas con el fin de obtener un beneficio privado.</v>
      </c>
      <c r="D7" s="251" t="str">
        <f>+VLOOKUP(A7,Tabla_Riesgos[[Número]:[Área]],6,FALSE)</f>
        <v>Corrupción</v>
      </c>
      <c r="E7" s="251" t="str">
        <f>+VLOOKUP(A7,Tabla_Riesgos[[Número]:[Área]],4,FALSE)</f>
        <v>Debido a que las funciones definidas para cada uno de los funcionarios no abarquen la totalidad de funciones del Área
Debido a que no se cuente con la totalidad de procedimientos definidos
Debido a que no se conocen las funciones de cada uno de los cargos</v>
      </c>
      <c r="F7" s="251" t="str">
        <f>+VLOOKUP(A7,Tabla_Riesgos[[Número]:[Área]],5,FALSE)</f>
        <v xml:space="preserve">Generación de Sanciones (penales, disciplinarias, morales)
Pérdida de imagen reputacional </v>
      </c>
      <c r="G7" s="252">
        <f ca="1">IFERROR(ROUND(AVERAGEIF('Valoración 2.0'!$C$4:$AK$132,'Mapa de riesgos corrupción 1.0'!A7,'Valoración 2.0'!$Z$4:$Z$132),0),0)</f>
        <v>1</v>
      </c>
      <c r="H7" s="252">
        <f ca="1">IFERROR(ROUND(AVERAGEIF('Valoración 2.0'!$C$4:$AK$132,'Mapa de riesgos corrupción 1.0'!A7,'Valoración 2.0'!$AA$4:$AA$132),0),0)</f>
        <v>5</v>
      </c>
      <c r="I7" s="128" t="str">
        <f ca="1">CONCATENATE(J7,K7)</f>
        <v>Rara VezCatastrófico</v>
      </c>
      <c r="J7" s="379" t="str">
        <f ca="1">+IFERROR(VLOOKUP(G7,'Tablas de calculos'!$V$22:$X$26,2,FALSE),"")</f>
        <v>Rara Vez</v>
      </c>
      <c r="K7" s="253" t="str">
        <f ca="1">+IFERROR(VLOOKUP(H7,'Tablas de calculos'!$V$22:$X$26,3,FALSE),"")</f>
        <v>Catastrófico</v>
      </c>
      <c r="L7" s="254" t="str">
        <f ca="1">IFERROR(VLOOKUP(I7,'Tablas de calculos'!$AF$4:$AI$28,4,FALSE),"")</f>
        <v>Extremo</v>
      </c>
      <c r="M7" s="256" t="s">
        <v>544</v>
      </c>
      <c r="N7" s="270" t="s">
        <v>926</v>
      </c>
      <c r="O7" s="261">
        <f ca="1">+G7-'Promedio de Controles'!E4</f>
        <v>-1</v>
      </c>
      <c r="P7" s="252">
        <f ca="1">+H7-'Promedio de Controles'!F4</f>
        <v>4</v>
      </c>
      <c r="Q7" s="128" t="str">
        <f ca="1">CONCATENATE(R7,S7)</f>
        <v>Rara VezMayor</v>
      </c>
      <c r="R7" s="253" t="str">
        <f ca="1">+IFERROR(VLOOKUP(O7,'Tablas de calculos'!$V$22:$X$26,2,FALSE),"Rara Vez")</f>
        <v>Rara Vez</v>
      </c>
      <c r="S7" s="253" t="str">
        <f ca="1">+IFERROR(VLOOKUP(P7,'Tablas de calculos'!$V$22:$X$26,3,FALSE),"")</f>
        <v>Mayor</v>
      </c>
      <c r="T7" s="306" t="str">
        <f ca="1">IFERROR(VLOOKUP(Q7,'Tablas de calculos'!$AF$4:$AI$28,4,FALSE),"")</f>
        <v>Alto</v>
      </c>
      <c r="U7" s="251" t="s">
        <v>927</v>
      </c>
      <c r="V7" s="251" t="s">
        <v>864</v>
      </c>
      <c r="W7" s="251" t="s">
        <v>902</v>
      </c>
      <c r="X7" s="251" t="s">
        <v>928</v>
      </c>
    </row>
    <row r="8" spans="1:37" ht="75" customHeight="1" x14ac:dyDescent="0.25">
      <c r="A8" s="251">
        <v>3</v>
      </c>
      <c r="B8" s="250" t="str">
        <f>+VLOOKUP(A8,Tabla_Riesgos[[Número]:[Área]],2,FALSE)</f>
        <v>TODOS LOS PROCESOS</v>
      </c>
      <c r="C8" s="250" t="str">
        <f>+VLOOKUP(A8,Tabla_Riesgos[[Número]:[Área]],3,FALSE)</f>
        <v>Puede ocurrir intercambio extraoficial de favores, en el cual un individuo se beneficie a si mismo o a un tercero. Amiguismo y clientelismo.</v>
      </c>
      <c r="D8" s="250" t="str">
        <f>+VLOOKUP(A8,Tabla_Riesgos[[Número]:[Área]],6,FALSE)</f>
        <v>Corrupción</v>
      </c>
      <c r="E8" s="250" t="str">
        <f>+VLOOKUP(A8,Tabla_Riesgos[[Número]:[Área]],4,FALSE)</f>
        <v>Debido al "contacto permanente" con depositarios, liquidadores y Mandatarios, contratistas, proveedores y arrendatarios
Debido a una cultura interna de amiguismo
Debido a las relaciones personales derivadas de las relaciones interinstitucionales</v>
      </c>
      <c r="F8" s="250" t="str">
        <f>+VLOOKUP(A8,Tabla_Riesgos[[Número]:[Área]],5,FALSE)</f>
        <v>Lo cual generaría una pérdida de imagen reputacional
Lo cual generaría Sanciones a la entidad y sus funcionarios (penales, disciplinarias, morales)</v>
      </c>
      <c r="G8" s="480">
        <f ca="1">IFERROR(ROUND(AVERAGEIF('Valoración 2.0'!$C$4:$AK$132,'Mapa de riesgos corrupción 1.0'!A8,'Valoración 2.0'!$Z$4:$Z$132),0),0)</f>
        <v>1</v>
      </c>
      <c r="H8" s="480">
        <f ca="1">IFERROR(ROUND(AVERAGEIF('Valoración 2.0'!$C$4:$AK$132,'Mapa de riesgos corrupción 1.0'!A8,'Valoración 2.0'!$AA$4:$AA$132),0),0)</f>
        <v>5</v>
      </c>
      <c r="I8" s="233" t="str">
        <f t="shared" ref="I8:I19" ca="1" si="0">CONCATENATE(J8,K8)</f>
        <v>Rara VezCatastrófico</v>
      </c>
      <c r="J8" s="61" t="str">
        <f ca="1">+IFERROR(VLOOKUP(G8,'Tablas de calculos'!$V$22:$X$26,2,FALSE),"")</f>
        <v>Rara Vez</v>
      </c>
      <c r="K8" s="61" t="str">
        <f ca="1">+IFERROR(VLOOKUP(H8,'Tablas de calculos'!$V$22:$X$26,3,FALSE),"")</f>
        <v>Catastrófico</v>
      </c>
      <c r="L8" s="208" t="str">
        <f ca="1">IFERROR(VLOOKUP(I8,'Tablas de calculos'!$AF$4:$AI$28,4,FALSE),"")</f>
        <v>Extremo</v>
      </c>
      <c r="M8" s="256" t="s">
        <v>544</v>
      </c>
      <c r="N8" s="271" t="s">
        <v>929</v>
      </c>
      <c r="O8" s="482">
        <f ca="1">+G8-'Promedio de Controles'!E5</f>
        <v>0</v>
      </c>
      <c r="P8" s="480">
        <f ca="1">+H8-'Promedio de Controles'!F5</f>
        <v>3</v>
      </c>
      <c r="Q8" s="233" t="str">
        <f t="shared" ref="Q8:Q19" ca="1" si="1">CONCATENATE(R8,S8)</f>
        <v>Rara VezModerado</v>
      </c>
      <c r="R8" s="61" t="str">
        <f ca="1">+IFERROR(VLOOKUP(O8,'Tablas de calculos'!$V$22:$X$26,2,FALSE),"Rara Vez")</f>
        <v>Rara Vez</v>
      </c>
      <c r="S8" s="61" t="str">
        <f ca="1">+IFERROR(VLOOKUP(P8,'Tablas de calculos'!$V$22:$X$26,3,FALSE),"")</f>
        <v>Moderado</v>
      </c>
      <c r="T8" s="306" t="str">
        <f ca="1">IFERROR(VLOOKUP(Q8,'Tablas de calculos'!$AF$4:$AI$28,4,FALSE),"")</f>
        <v>Moderado</v>
      </c>
      <c r="U8" s="250" t="s">
        <v>866</v>
      </c>
      <c r="V8" s="250" t="s">
        <v>864</v>
      </c>
      <c r="W8" s="250" t="s">
        <v>903</v>
      </c>
      <c r="X8" s="250" t="s">
        <v>904</v>
      </c>
    </row>
    <row r="9" spans="1:37" ht="120" x14ac:dyDescent="0.25">
      <c r="A9" s="251">
        <v>4</v>
      </c>
      <c r="B9" s="250" t="str">
        <f>+VLOOKUP(A9,Tabla_Riesgos[[Número]:[Área]],2,FALSE)</f>
        <v>TODOS LOS PROCESOS</v>
      </c>
      <c r="C9" s="250" t="str">
        <f>+VLOOKUP(A9,Tabla_Riesgos[[Número]:[Área]],3,FALSE)</f>
        <v xml:space="preserve">Puede presentarse situaciones de orden moral y económico que le impidan a un funcionario actuar en forma objetiva e independiente, porque le sea particularmente conveniente. </v>
      </c>
      <c r="D9" s="250" t="str">
        <f>+VLOOKUP(A9,Tabla_Riesgos[[Número]:[Área]],6,FALSE)</f>
        <v>Corrupción</v>
      </c>
      <c r="E9" s="250" t="str">
        <f>+VLOOKUP(A9,Tabla_Riesgos[[Número]:[Área]],4,FALSE)</f>
        <v>Debido a la falta de mecanismos de control en la identificación de posibles conflictos de interés y definición de políticas
Debido a una cultura interna de amiguismo
Debido a la inexistencia de política de atención psicosocial a los funcionarios de la entidad</v>
      </c>
      <c r="F9" s="250" t="str">
        <f>+VLOOKUP(A9,Tabla_Riesgos[[Número]:[Área]],5,FALSE)</f>
        <v>Lo cual generaría una pérdida de imagen reputacional
Lo cual generaría Sanciones a la entidad y sus funcionarios (penales, disciplinarias, morales)</v>
      </c>
      <c r="G9" s="480">
        <f ca="1">IFERROR(ROUND(AVERAGEIF('Valoración 2.0'!$C$4:$AK$132,'Mapa de riesgos corrupción 1.0'!A9,'Valoración 2.0'!$Z$4:$Z$132),0),0)</f>
        <v>1</v>
      </c>
      <c r="H9" s="480">
        <f ca="1">IFERROR(ROUND(AVERAGEIF('Valoración 2.0'!$C$4:$AK$132,'Mapa de riesgos corrupción 1.0'!A9,'Valoración 2.0'!$AA$4:$AA$132),0),0)</f>
        <v>5</v>
      </c>
      <c r="I9" s="233" t="str">
        <f t="shared" ca="1" si="0"/>
        <v>Rara VezCatastrófico</v>
      </c>
      <c r="J9" s="61" t="str">
        <f ca="1">+IFERROR(VLOOKUP(G9,'Tablas de calculos'!$V$22:$X$26,2,FALSE),"")</f>
        <v>Rara Vez</v>
      </c>
      <c r="K9" s="61" t="str">
        <f ca="1">+IFERROR(VLOOKUP(H9,'Tablas de calculos'!$V$22:$X$26,3,FALSE),"")</f>
        <v>Catastrófico</v>
      </c>
      <c r="L9" s="208" t="str">
        <f ca="1">IFERROR(VLOOKUP(I9,'Tablas de calculos'!$AF$4:$AI$28,4,FALSE),"")</f>
        <v>Extremo</v>
      </c>
      <c r="M9" s="256" t="s">
        <v>544</v>
      </c>
      <c r="N9" s="271" t="s">
        <v>930</v>
      </c>
      <c r="O9" s="482">
        <f ca="1">+G9-'Promedio de Controles'!E6</f>
        <v>-1</v>
      </c>
      <c r="P9" s="480">
        <f ca="1">+H9-'Promedio de Controles'!F6</f>
        <v>3</v>
      </c>
      <c r="Q9" s="233" t="str">
        <f t="shared" ca="1" si="1"/>
        <v>Rara VezModerado</v>
      </c>
      <c r="R9" s="61" t="str">
        <f ca="1">+IFERROR(VLOOKUP(O9,'Tablas de calculos'!$V$22:$X$26,2,FALSE),"Rara Vez")</f>
        <v>Rara Vez</v>
      </c>
      <c r="S9" s="61" t="str">
        <f ca="1">+IFERROR(VLOOKUP(P9,'Tablas de calculos'!$V$22:$X$26,3,FALSE),"")</f>
        <v>Moderado</v>
      </c>
      <c r="T9" s="306" t="str">
        <f ca="1">IFERROR(VLOOKUP(Q9,'Tablas de calculos'!$AF$4:$AI$28,4,FALSE),"")</f>
        <v>Moderado</v>
      </c>
      <c r="U9" s="250" t="s">
        <v>905</v>
      </c>
      <c r="V9" s="250" t="s">
        <v>864</v>
      </c>
      <c r="W9" s="250" t="s">
        <v>903</v>
      </c>
      <c r="X9" s="250" t="s">
        <v>904</v>
      </c>
    </row>
    <row r="10" spans="1:37" ht="90" customHeight="1" x14ac:dyDescent="0.25">
      <c r="A10" s="682">
        <v>6</v>
      </c>
      <c r="B10" s="682" t="str">
        <f>+VLOOKUP(A10,Tabla_Riesgos[[Número]:[Área]],2,FALSE)</f>
        <v>TODOS LOS PROCESOS</v>
      </c>
      <c r="C10" s="682" t="str">
        <f>+VLOOKUP(A10,Tabla_Riesgos[[Número]:[Área]],3,FALSE)</f>
        <v>Posibilidad de recibir o solicitar cualquier dádiva o beneficio a nombre propio o de terceros con el fin de celebrar un contrato.</v>
      </c>
      <c r="D10" s="682" t="str">
        <f>+VLOOKUP(A10,Tabla_Riesgos[[Número]:[Área]],6,FALSE)</f>
        <v>Corrupción</v>
      </c>
      <c r="E10" s="682" t="str">
        <f>+VLOOKUP(A10,Tabla_Riesgos[[Número]:[Área]],4,FALSE)</f>
        <v>Como consecuencias de la ineficacia de los controles definidos
Debido a que no se cuente con lineamientos claros, en términos de conflictos de interés
Falta de difusión de los lineamientos o políticas sobre conflictos de interés
Inaplicación del Manual de Ética y Buen Gobierno</v>
      </c>
      <c r="F10" s="682" t="str">
        <f>+VLOOKUP(A10,Tabla_Riesgos[[Número]:[Área]],5,FALSE)</f>
        <v>Lo cual generaría una pérdida de imagen reputacional
Lo cual generaría Sanciones a la entidad y sus funcionarios (penales, disciplinarias, morales)
Lo cual ocasionaría demandas de la ciudadanía</v>
      </c>
      <c r="G10" s="694">
        <f ca="1">IFERROR(ROUND(AVERAGEIF('Valoración 2.0'!$C$4:$AK$132,'Mapa de riesgos corrupción 1.0'!A10,'Valoración 2.0'!$Z$4:$Z$132),0),0)</f>
        <v>1</v>
      </c>
      <c r="H10" s="694">
        <f ca="1">IFERROR(ROUND(AVERAGEIF('Valoración 2.0'!$C$4:$AK$132,'Mapa de riesgos corrupción 1.0'!A10,'Valoración 2.0'!$AA$4:$AA$132),0),0)</f>
        <v>5</v>
      </c>
      <c r="I10" s="679" t="str">
        <f t="shared" ca="1" si="0"/>
        <v>Rara VezCatastrófico</v>
      </c>
      <c r="J10" s="685" t="str">
        <f ca="1">+IFERROR(VLOOKUP(G10,'Tablas de calculos'!$V$22:$X$26,2,FALSE),"")</f>
        <v>Rara Vez</v>
      </c>
      <c r="K10" s="685" t="str">
        <f ca="1">+IFERROR(VLOOKUP(H10,'Tablas de calculos'!$V$22:$X$26,3,FALSE),"")</f>
        <v>Catastrófico</v>
      </c>
      <c r="L10" s="688" t="str">
        <f ca="1">IFERROR(VLOOKUP(I10,'Tablas de calculos'!$AF$4:$AI$28,4,FALSE),"")</f>
        <v>Extremo</v>
      </c>
      <c r="M10" s="691" t="s">
        <v>544</v>
      </c>
      <c r="N10" s="723" t="s">
        <v>860</v>
      </c>
      <c r="O10" s="726">
        <f ca="1">+G10-'Promedio de Controles'!E8</f>
        <v>0</v>
      </c>
      <c r="P10" s="694">
        <f ca="1">+H10-'Promedio de Controles'!F8</f>
        <v>3</v>
      </c>
      <c r="Q10" s="679" t="str">
        <f t="shared" ca="1" si="1"/>
        <v>Rara VezModerado</v>
      </c>
      <c r="R10" s="685" t="str">
        <f ca="1">+IFERROR(VLOOKUP(O10,'Tablas de calculos'!$V$22:$X$26,2,FALSE),"Rara Vez")</f>
        <v>Rara Vez</v>
      </c>
      <c r="S10" s="685" t="str">
        <f ca="1">+IFERROR(VLOOKUP(P10,'Tablas de calculos'!$V$22:$X$26,3,FALSE),"")</f>
        <v>Moderado</v>
      </c>
      <c r="T10" s="688" t="str">
        <f ca="1">IFERROR(VLOOKUP(Q10,'Tablas de calculos'!$AF$4:$AI$28,4,FALSE),"")</f>
        <v>Moderado</v>
      </c>
      <c r="U10" s="250" t="s">
        <v>918</v>
      </c>
      <c r="V10" s="250" t="s">
        <v>907</v>
      </c>
      <c r="W10" s="250" t="s">
        <v>903</v>
      </c>
      <c r="X10" s="250" t="s">
        <v>904</v>
      </c>
    </row>
    <row r="11" spans="1:37" s="19" customFormat="1" ht="45" x14ac:dyDescent="0.25">
      <c r="A11" s="683"/>
      <c r="B11" s="683"/>
      <c r="C11" s="683"/>
      <c r="D11" s="683"/>
      <c r="E11" s="683"/>
      <c r="F11" s="683"/>
      <c r="G11" s="695"/>
      <c r="H11" s="695"/>
      <c r="I11" s="680"/>
      <c r="J11" s="686"/>
      <c r="K11" s="686"/>
      <c r="L11" s="689"/>
      <c r="M11" s="692"/>
      <c r="N11" s="724"/>
      <c r="O11" s="727"/>
      <c r="P11" s="695"/>
      <c r="Q11" s="680"/>
      <c r="R11" s="686"/>
      <c r="S11" s="686"/>
      <c r="T11" s="689"/>
      <c r="U11" s="250" t="s">
        <v>906</v>
      </c>
      <c r="V11" s="250" t="s">
        <v>908</v>
      </c>
      <c r="W11" s="250" t="s">
        <v>914</v>
      </c>
      <c r="X11" s="250" t="s">
        <v>910</v>
      </c>
      <c r="AA11"/>
      <c r="AB11"/>
      <c r="AC11"/>
      <c r="AD11"/>
      <c r="AE11"/>
      <c r="AF11"/>
      <c r="AG11"/>
      <c r="AH11"/>
      <c r="AI11"/>
      <c r="AJ11"/>
      <c r="AK11"/>
    </row>
    <row r="12" spans="1:37" s="19" customFormat="1" ht="30" x14ac:dyDescent="0.25">
      <c r="A12" s="684"/>
      <c r="B12" s="684"/>
      <c r="C12" s="684"/>
      <c r="D12" s="684"/>
      <c r="E12" s="684"/>
      <c r="F12" s="684"/>
      <c r="G12" s="696"/>
      <c r="H12" s="696"/>
      <c r="I12" s="681"/>
      <c r="J12" s="687"/>
      <c r="K12" s="687"/>
      <c r="L12" s="690"/>
      <c r="M12" s="693"/>
      <c r="N12" s="725"/>
      <c r="O12" s="728"/>
      <c r="P12" s="696"/>
      <c r="Q12" s="681"/>
      <c r="R12" s="687"/>
      <c r="S12" s="687"/>
      <c r="T12" s="690"/>
      <c r="U12" s="250" t="s">
        <v>919</v>
      </c>
      <c r="V12" s="250" t="s">
        <v>909</v>
      </c>
      <c r="W12" s="250" t="s">
        <v>917</v>
      </c>
      <c r="X12" s="250" t="s">
        <v>911</v>
      </c>
      <c r="AA12"/>
      <c r="AB12"/>
      <c r="AC12"/>
      <c r="AD12"/>
      <c r="AE12"/>
      <c r="AF12"/>
      <c r="AG12"/>
      <c r="AH12"/>
      <c r="AI12"/>
      <c r="AJ12"/>
      <c r="AK12"/>
    </row>
    <row r="13" spans="1:37" ht="90" customHeight="1" x14ac:dyDescent="0.25">
      <c r="A13" s="251">
        <v>7</v>
      </c>
      <c r="B13" s="250" t="str">
        <f>+VLOOKUP(A13,Tabla_Riesgos[[Número]:[Área]],2,FALSE)</f>
        <v>TODOS LOS PROCESOS</v>
      </c>
      <c r="C13" s="250" t="str">
        <f>+VLOOKUP(A13,Tabla_Riesgos[[Número]:[Área]],3,FALSE)</f>
        <v xml:space="preserve">Posibilidad de que un funcionario reciba u ofrezca un soborno, con el fin de dar o recibir un trato especial con una compañía o persona natural. </v>
      </c>
      <c r="D13" s="250" t="str">
        <f>+VLOOKUP(A13,Tabla_Riesgos[[Número]:[Área]],6,FALSE)</f>
        <v>Corrupción</v>
      </c>
      <c r="E13" s="250" t="str">
        <f>+VLOOKUP(A13,Tabla_Riesgos[[Número]:[Área]],4,FALSE)</f>
        <v>Como consecuencias de la ineficacia de los controles definidos
Debido a que no se cuente con lineamientos claros, en términos de conflictos de interés
Falta de difusión de los lineamientos o políticas sobre conflictos de interés
Inaplicación del Manual de Ética y Buen Gobierno</v>
      </c>
      <c r="F13" s="250" t="str">
        <f>+VLOOKUP(A13,Tabla_Riesgos[[Número]:[Área]],5,FALSE)</f>
        <v>Lo cual generaría una pérdida de imagen reputacional
Lo cual generaría Sanciones a la entidad y sus funcionarios (penales, disciplinarias, morales)
Lo cual ocasionaría demandas de la ciudadanía</v>
      </c>
      <c r="G13" s="480">
        <f ca="1">IFERROR(ROUND(AVERAGEIF('Valoración 2.0'!$C$4:$AK$132,'Mapa de riesgos corrupción 1.0'!A13,'Valoración 2.0'!$Z$4:$Z$132),0),0)</f>
        <v>1</v>
      </c>
      <c r="H13" s="480">
        <f ca="1">IFERROR(ROUND(AVERAGEIF('Valoración 2.0'!$C$4:$AK$132,'Mapa de riesgos corrupción 1.0'!A13,'Valoración 2.0'!$AA$4:$AA$132),0),0)</f>
        <v>5</v>
      </c>
      <c r="I13" s="233" t="str">
        <f t="shared" ca="1" si="0"/>
        <v>Rara VezCatastrófico</v>
      </c>
      <c r="J13" s="61" t="str">
        <f ca="1">+IFERROR(VLOOKUP(G13,'Tablas de calculos'!$V$22:$X$26,2,FALSE),"")</f>
        <v>Rara Vez</v>
      </c>
      <c r="K13" s="61" t="str">
        <f ca="1">+IFERROR(VLOOKUP(H13,'Tablas de calculos'!$V$22:$X$26,3,FALSE),"")</f>
        <v>Catastrófico</v>
      </c>
      <c r="L13" s="208" t="str">
        <f ca="1">IFERROR(VLOOKUP(I13,'Tablas de calculos'!$AF$4:$AI$28,4,FALSE),"")</f>
        <v>Extremo</v>
      </c>
      <c r="M13" s="256" t="s">
        <v>544</v>
      </c>
      <c r="N13" s="271" t="s">
        <v>920</v>
      </c>
      <c r="O13" s="482">
        <f ca="1">+G13-'Promedio de Controles'!E9</f>
        <v>0</v>
      </c>
      <c r="P13" s="480">
        <f ca="1">+H13-'Promedio de Controles'!F9</f>
        <v>3</v>
      </c>
      <c r="Q13" s="233" t="str">
        <f t="shared" ca="1" si="1"/>
        <v>Rara VezModerado</v>
      </c>
      <c r="R13" s="61" t="str">
        <f ca="1">+IFERROR(VLOOKUP(O13,'Tablas de calculos'!$V$22:$X$26,2,FALSE),"Rara Vez")</f>
        <v>Rara Vez</v>
      </c>
      <c r="S13" s="61" t="str">
        <f ca="1">+IFERROR(VLOOKUP(P13,'Tablas de calculos'!$V$22:$X$26,3,FALSE),"")</f>
        <v>Moderado</v>
      </c>
      <c r="T13" s="306" t="str">
        <f ca="1">IFERROR(VLOOKUP(Q13,'Tablas de calculos'!$AF$4:$AI$28,4,FALSE),"")</f>
        <v>Moderado</v>
      </c>
      <c r="U13" s="250" t="s">
        <v>921</v>
      </c>
      <c r="V13" s="250" t="s">
        <v>907</v>
      </c>
      <c r="W13" s="250" t="s">
        <v>903</v>
      </c>
      <c r="X13" s="250" t="s">
        <v>904</v>
      </c>
    </row>
    <row r="14" spans="1:37" ht="105" x14ac:dyDescent="0.25">
      <c r="A14" s="251">
        <v>8</v>
      </c>
      <c r="B14" s="250" t="str">
        <f>+VLOOKUP(A14,Tabla_Riesgos[[Número]:[Área]],2,FALSE)</f>
        <v>TODOS LOS PROCESOS</v>
      </c>
      <c r="C14" s="250" t="str">
        <f>+VLOOKUP(A14,Tabla_Riesgos[[Número]:[Área]],3,FALSE)</f>
        <v>Puede incitar la participación de varias personas o compañías para cometer un delito buscando el beneficio propio. Concierto para delinquir.</v>
      </c>
      <c r="D14" s="250" t="str">
        <f>+VLOOKUP(A14,Tabla_Riesgos[[Número]:[Área]],6,FALSE)</f>
        <v>Corrupción</v>
      </c>
      <c r="E14" s="250" t="str">
        <f>+VLOOKUP(A14,Tabla_Riesgos[[Número]:[Área]],4,FALSE)</f>
        <v>Como consecuencias de la ineficacia de los controles definidos
Debido a que no se cuente con lineamientos claros, en términos de conflictos de interés
Falta de difusión de los lineamientos o políticas sobre conflictos de interés</v>
      </c>
      <c r="F14" s="250" t="str">
        <f>+VLOOKUP(A14,Tabla_Riesgos[[Número]:[Área]],5,FALSE)</f>
        <v>Lo cual generaría una pérdida de imagen reputacional
Lo cual generaría Sanciones a la entidad y sus funcionarios
Lo cual ocasionaría demandas de la ciudadanía</v>
      </c>
      <c r="G14" s="480">
        <f ca="1">IFERROR(ROUND(AVERAGEIF('Valoración 2.0'!$C$4:$AK$132,'Mapa de riesgos corrupción 1.0'!A14,'Valoración 2.0'!$Z$4:$Z$132),0),0)</f>
        <v>1</v>
      </c>
      <c r="H14" s="480">
        <f ca="1">IFERROR(ROUND(AVERAGEIF('Valoración 2.0'!$C$4:$AK$132,'Mapa de riesgos corrupción 1.0'!A14,'Valoración 2.0'!$AA$4:$AA$132),0),0)</f>
        <v>5</v>
      </c>
      <c r="I14" s="233" t="str">
        <f t="shared" ca="1" si="0"/>
        <v>Rara VezCatastrófico</v>
      </c>
      <c r="J14" s="61" t="str">
        <f ca="1">+IFERROR(VLOOKUP(G14,'Tablas de calculos'!$V$22:$X$26,2,FALSE),"")</f>
        <v>Rara Vez</v>
      </c>
      <c r="K14" s="61" t="str">
        <f ca="1">+IFERROR(VLOOKUP(H14,'Tablas de calculos'!$V$22:$X$26,3,FALSE),"")</f>
        <v>Catastrófico</v>
      </c>
      <c r="L14" s="208" t="str">
        <f ca="1">IFERROR(VLOOKUP(I14,'Tablas de calculos'!$AF$4:$AI$28,4,FALSE),"")</f>
        <v>Extremo</v>
      </c>
      <c r="M14" s="256" t="s">
        <v>544</v>
      </c>
      <c r="N14" s="271" t="s">
        <v>922</v>
      </c>
      <c r="O14" s="482">
        <f ca="1">+G14-'Promedio de Controles'!E10</f>
        <v>-1</v>
      </c>
      <c r="P14" s="480">
        <f ca="1">+H14-'Promedio de Controles'!F10</f>
        <v>3</v>
      </c>
      <c r="Q14" s="233" t="str">
        <f t="shared" ca="1" si="1"/>
        <v>Rara VezModerado</v>
      </c>
      <c r="R14" s="61" t="str">
        <f ca="1">+IFERROR(VLOOKUP(O14,'Tablas de calculos'!$V$22:$X$26,2,FALSE),"Rara Vez")</f>
        <v>Rara Vez</v>
      </c>
      <c r="S14" s="61" t="str">
        <f ca="1">+IFERROR(VLOOKUP(P14,'Tablas de calculos'!$V$22:$X$26,3,FALSE),"")</f>
        <v>Moderado</v>
      </c>
      <c r="T14" s="306" t="str">
        <f ca="1">IFERROR(VLOOKUP(Q14,'Tablas de calculos'!$AF$4:$AI$28,4,FALSE),"")</f>
        <v>Moderado</v>
      </c>
      <c r="U14" s="250" t="s">
        <v>921</v>
      </c>
      <c r="V14" s="250" t="s">
        <v>907</v>
      </c>
      <c r="W14" s="250" t="s">
        <v>903</v>
      </c>
      <c r="X14" s="250" t="s">
        <v>904</v>
      </c>
    </row>
    <row r="15" spans="1:37" ht="90" x14ac:dyDescent="0.25">
      <c r="A15" s="251">
        <v>9</v>
      </c>
      <c r="B15" s="250" t="str">
        <f>+VLOOKUP(A15,Tabla_Riesgos[[Número]:[Área]],2,FALSE)</f>
        <v>TODOS LOS PROCESOS</v>
      </c>
      <c r="C15" s="250" t="str">
        <f>+VLOOKUP(A15,Tabla_Riesgos[[Número]:[Área]],3,FALSE)</f>
        <v xml:space="preserve">Puede ocurrir que un funcionario abuse de su cargo o funciones para inducir a otra persona a dar o prometer dinero o cualquier otro beneficio indebido. </v>
      </c>
      <c r="D15" s="250" t="str">
        <f>+VLOOKUP(A15,Tabla_Riesgos[[Número]:[Área]],6,FALSE)</f>
        <v>Corrupción</v>
      </c>
      <c r="E15" s="250" t="str">
        <f>+VLOOKUP(A15,Tabla_Riesgos[[Número]:[Área]],4,FALSE)</f>
        <v>Debido a la falta de controles dentro del proceso de contratación
Por la falta de valores éticos y morales en los funcionarios
Inaplicación del Manual de Ética y Buen Gobierno</v>
      </c>
      <c r="F15" s="250" t="str">
        <f>+VLOOKUP(A15,Tabla_Riesgos[[Número]:[Área]],5,FALSE)</f>
        <v>Lo cual generaría una pérdida de imagen reputacional
Lo cual generaría Sanciones a la entidad y sus funcionarios
Lo cual ocasionaría demandas de la ciudadanía</v>
      </c>
      <c r="G15" s="480">
        <f ca="1">IFERROR(ROUND(AVERAGEIF('Valoración 2.0'!$C$4:$AK$132,'Mapa de riesgos corrupción 1.0'!A15,'Valoración 2.0'!$Z$4:$Z$132),0),0)</f>
        <v>1</v>
      </c>
      <c r="H15" s="480">
        <f ca="1">IFERROR(ROUND(AVERAGEIF('Valoración 2.0'!$C$4:$AK$132,'Mapa de riesgos corrupción 1.0'!A15,'Valoración 2.0'!$AA$4:$AA$132),0),0)</f>
        <v>5</v>
      </c>
      <c r="I15" s="233" t="str">
        <f t="shared" ca="1" si="0"/>
        <v>Rara VezCatastrófico</v>
      </c>
      <c r="J15" s="61" t="str">
        <f ca="1">+IFERROR(VLOOKUP(G15,'Tablas de calculos'!$V$22:$X$26,2,FALSE),"")</f>
        <v>Rara Vez</v>
      </c>
      <c r="K15" s="61" t="str">
        <f ca="1">+IFERROR(VLOOKUP(H15,'Tablas de calculos'!$V$22:$X$26,3,FALSE),"")</f>
        <v>Catastrófico</v>
      </c>
      <c r="L15" s="208" t="str">
        <f ca="1">IFERROR(VLOOKUP(I15,'Tablas de calculos'!$AF$4:$AI$28,4,FALSE),"")</f>
        <v>Extremo</v>
      </c>
      <c r="M15" s="256" t="s">
        <v>544</v>
      </c>
      <c r="N15" s="271" t="s">
        <v>923</v>
      </c>
      <c r="O15" s="482">
        <f ca="1">+G15-'Promedio de Controles'!E11</f>
        <v>0</v>
      </c>
      <c r="P15" s="480">
        <f ca="1">+H15-'Promedio de Controles'!F11</f>
        <v>3</v>
      </c>
      <c r="Q15" s="233" t="str">
        <f t="shared" ca="1" si="1"/>
        <v>Rara VezModerado</v>
      </c>
      <c r="R15" s="61" t="str">
        <f ca="1">+IFERROR(VLOOKUP(O15,'Tablas de calculos'!$V$22:$X$26,2,FALSE),"Rara Vez")</f>
        <v>Rara Vez</v>
      </c>
      <c r="S15" s="61" t="str">
        <f ca="1">+IFERROR(VLOOKUP(P15,'Tablas de calculos'!$V$22:$X$26,3,FALSE),"")</f>
        <v>Moderado</v>
      </c>
      <c r="T15" s="306" t="str">
        <f ca="1">IFERROR(VLOOKUP(Q15,'Tablas de calculos'!$AF$4:$AI$28,4,FALSE),"")</f>
        <v>Moderado</v>
      </c>
      <c r="U15" s="250" t="s">
        <v>912</v>
      </c>
      <c r="V15" s="250" t="s">
        <v>121</v>
      </c>
      <c r="W15" s="250" t="s">
        <v>902</v>
      </c>
      <c r="X15" s="250" t="s">
        <v>924</v>
      </c>
    </row>
    <row r="16" spans="1:37" ht="86.45" customHeight="1" x14ac:dyDescent="0.25">
      <c r="A16" s="251">
        <v>10</v>
      </c>
      <c r="B16" s="250" t="str">
        <f>+VLOOKUP(A16,Tabla_Riesgos[[Número]:[Área]],2,FALSE)</f>
        <v>TODOS LOS PROCESOS</v>
      </c>
      <c r="C16" s="250" t="str">
        <f>+VLOOKUP(A16,Tabla_Riesgos[[Número]:[Área]],3,FALSE)</f>
        <v>Puede ocurrir que teniendo conocimiento de una conducta delictiva, no se informe a las autoridades por temor a repercusiones sociales o financieras. Omisión de denuncia</v>
      </c>
      <c r="D16" s="250" t="str">
        <f>+VLOOKUP(A16,Tabla_Riesgos[[Número]:[Área]],6,FALSE)</f>
        <v>Corrupción</v>
      </c>
      <c r="E16" s="250" t="str">
        <f>+VLOOKUP(A16,Tabla_Riesgos[[Número]:[Área]],4,FALSE)</f>
        <v xml:space="preserve">Debido al desconocimiento de la normatividad que exige la denuncia de las conductas delictivas
Por temor a repercusiones en su estabilidad laboral </v>
      </c>
      <c r="F16" s="250" t="str">
        <f>+VLOOKUP(A16,Tabla_Riesgos[[Número]:[Área]],5,FALSE)</f>
        <v>Lo cual generaría una pérdida de imagen reputacional
Lo cual generaría Sanciones a la entidad y sus funcionarios
Lo cual ocasionaría demandas de la ciudadanía</v>
      </c>
      <c r="G16" s="480">
        <f ca="1">IFERROR(ROUND(AVERAGEIF('Valoración 2.0'!$C$4:$AK$132,'Mapa de riesgos corrupción 1.0'!A16,'Valoración 2.0'!$Z$4:$Z$132),0),0)</f>
        <v>2</v>
      </c>
      <c r="H16" s="480">
        <f ca="1">IFERROR(ROUND(AVERAGEIF('Valoración 2.0'!$C$4:$AK$132,'Mapa de riesgos corrupción 1.0'!A16,'Valoración 2.0'!$AA$4:$AA$132),0),0)</f>
        <v>5</v>
      </c>
      <c r="I16" s="233" t="str">
        <f t="shared" ca="1" si="0"/>
        <v>ImprobableCatastrófico</v>
      </c>
      <c r="J16" s="61" t="str">
        <f ca="1">+IFERROR(VLOOKUP(G16,'Tablas de calculos'!$V$22:$X$26,2,FALSE),"")</f>
        <v>Improbable</v>
      </c>
      <c r="K16" s="61" t="str">
        <f ca="1">+IFERROR(VLOOKUP(H16,'Tablas de calculos'!$V$22:$X$26,3,FALSE),"")</f>
        <v>Catastrófico</v>
      </c>
      <c r="L16" s="208" t="str">
        <f ca="1">IFERROR(VLOOKUP(I16,'Tablas de calculos'!$AF$4:$AI$28,4,FALSE),"")</f>
        <v>Extremo</v>
      </c>
      <c r="M16" s="256" t="s">
        <v>544</v>
      </c>
      <c r="N16" s="268" t="s">
        <v>861</v>
      </c>
      <c r="O16" s="482">
        <f ca="1">+G16-'Promedio de Controles'!E12</f>
        <v>1</v>
      </c>
      <c r="P16" s="480">
        <f ca="1">+H16-'Promedio de Controles'!F12</f>
        <v>3</v>
      </c>
      <c r="Q16" s="233" t="str">
        <f t="shared" ca="1" si="1"/>
        <v>Rara VezModerado</v>
      </c>
      <c r="R16" s="61" t="str">
        <f ca="1">+IFERROR(VLOOKUP(O16,'Tablas de calculos'!$V$22:$X$26,2,FALSE),"Rara Vez")</f>
        <v>Rara Vez</v>
      </c>
      <c r="S16" s="61" t="str">
        <f ca="1">+IFERROR(VLOOKUP(P16,'Tablas de calculos'!$V$22:$X$26,3,FALSE),"")</f>
        <v>Moderado</v>
      </c>
      <c r="T16" s="306" t="str">
        <f ca="1">IFERROR(VLOOKUP(Q16,'Tablas de calculos'!$AF$4:$AI$28,4,FALSE),"")</f>
        <v>Moderado</v>
      </c>
      <c r="U16" s="250" t="s">
        <v>866</v>
      </c>
      <c r="V16" s="250" t="s">
        <v>864</v>
      </c>
      <c r="W16" s="250" t="s">
        <v>903</v>
      </c>
      <c r="X16" s="250" t="s">
        <v>904</v>
      </c>
    </row>
    <row r="17" spans="1:25" ht="135" customHeight="1" x14ac:dyDescent="0.25">
      <c r="A17" s="251">
        <v>11</v>
      </c>
      <c r="B17" s="250" t="str">
        <f>+VLOOKUP(A17,Tabla_Riesgos[[Número]:[Área]],2,FALSE)</f>
        <v>TODOS LOS PROCESOS</v>
      </c>
      <c r="C17" s="250" t="str">
        <f>+VLOOKUP(A17,Tabla_Riesgos[[Número]:[Área]],3,FALSE)</f>
        <v xml:space="preserve">Posibilidad de que uno o varios funcionarios utilicen de forma  indebida la información  privilegiada de los sistemas de información para obtener beneficio privado. </v>
      </c>
      <c r="D17" s="250" t="str">
        <f>+VLOOKUP(A17,Tabla_Riesgos[[Número]:[Área]],6,FALSE)</f>
        <v>Corrupción</v>
      </c>
      <c r="E17" s="250" t="str">
        <f>+VLOOKUP(A17,Tabla_Riesgos[[Número]:[Área]],4,FALSE)</f>
        <v>Debido a la falta de políticas de accesibilidad de la información
Debido a la falta de identificación de activos de información
Debido a la diversidad de los sistemas de información
Falta de capacitación y socialización de las políticas de la entidad tanto al ingreso de nuevos funcionarios como de manera periódica
Fácil acceso a la información y a la difusión de copias de la misma</v>
      </c>
      <c r="F17" s="250" t="str">
        <f>+VLOOKUP(A17,Tabla_Riesgos[[Número]:[Área]],5,FALSE)</f>
        <v>Lo cual generaría pérdidas económicas 
Lo cual generaría una pérdida de imagen reputacional
Lo cual generaría Sanciones a la entidad y sus funcionarios
Lo cual ocasionaría demandas de los funcionarios</v>
      </c>
      <c r="G17" s="480">
        <f ca="1">IFERROR(ROUND(AVERAGEIF('Valoración 2.0'!$C$4:$AK$132,'Mapa de riesgos corrupción 1.0'!A17,'Valoración 2.0'!$Z$4:$Z$132),0),0)</f>
        <v>2</v>
      </c>
      <c r="H17" s="480">
        <f ca="1">IFERROR(ROUND(AVERAGEIF('Valoración 2.0'!$C$4:$AK$132,'Mapa de riesgos corrupción 1.0'!A17,'Valoración 2.0'!$AA$4:$AA$132),0),0)</f>
        <v>5</v>
      </c>
      <c r="I17" s="233" t="str">
        <f t="shared" ca="1" si="0"/>
        <v>ImprobableCatastrófico</v>
      </c>
      <c r="J17" s="61" t="str">
        <f ca="1">+IFERROR(VLOOKUP(G17,'Tablas de calculos'!$V$22:$X$26,2,FALSE),"")</f>
        <v>Improbable</v>
      </c>
      <c r="K17" s="61" t="str">
        <f ca="1">+IFERROR(VLOOKUP(H17,'Tablas de calculos'!$V$22:$X$26,3,FALSE),"")</f>
        <v>Catastrófico</v>
      </c>
      <c r="L17" s="208" t="str">
        <f ca="1">IFERROR(VLOOKUP(I17,'Tablas de calculos'!$AF$4:$AI$28,4,FALSE),"")</f>
        <v>Extremo</v>
      </c>
      <c r="M17" s="256" t="s">
        <v>544</v>
      </c>
      <c r="N17" s="271" t="s">
        <v>925</v>
      </c>
      <c r="O17" s="482">
        <f ca="1">+G17-'Promedio de Controles'!E13</f>
        <v>1</v>
      </c>
      <c r="P17" s="480">
        <f ca="1">+H17-'Promedio de Controles'!F13</f>
        <v>3</v>
      </c>
      <c r="Q17" s="233" t="str">
        <f t="shared" ca="1" si="1"/>
        <v>Rara VezModerado</v>
      </c>
      <c r="R17" s="61" t="str">
        <f ca="1">+IFERROR(VLOOKUP(O17,'Tablas de calculos'!$V$22:$X$26,2,FALSE),"Rara Vez")</f>
        <v>Rara Vez</v>
      </c>
      <c r="S17" s="61" t="str">
        <f ca="1">+IFERROR(VLOOKUP(P17,'Tablas de calculos'!$V$22:$X$26,3,FALSE),"")</f>
        <v>Moderado</v>
      </c>
      <c r="T17" s="306" t="str">
        <f ca="1">IFERROR(VLOOKUP(Q17,'Tablas de calculos'!$AF$4:$AI$28,4,FALSE),"")</f>
        <v>Moderado</v>
      </c>
      <c r="U17" s="250" t="s">
        <v>915</v>
      </c>
      <c r="V17" s="250" t="s">
        <v>913</v>
      </c>
      <c r="W17" s="250" t="s">
        <v>914</v>
      </c>
      <c r="X17" s="250" t="s">
        <v>910</v>
      </c>
    </row>
    <row r="18" spans="1:25" ht="90" customHeight="1" x14ac:dyDescent="0.25">
      <c r="A18" s="251">
        <v>13</v>
      </c>
      <c r="B18" s="250" t="str">
        <f>+VLOOKUP(A18,Tabla_Riesgos[[Número]:[Área]],2,FALSE)</f>
        <v>TODOS LOS PROCESOS</v>
      </c>
      <c r="C18" s="250" t="str">
        <f>+VLOOKUP(A18,Tabla_Riesgos[[Número]:[Área]],3,FALSE)</f>
        <v>Puede ocurrir apropiación ilegal, en beneficio propio o de un tercero, de los bienes del estado.</v>
      </c>
      <c r="D18" s="250" t="str">
        <f>+VLOOKUP(A18,Tabla_Riesgos[[Número]:[Área]],6,FALSE)</f>
        <v>Corrupción</v>
      </c>
      <c r="E18" s="250" t="str">
        <f>+VLOOKUP(A18,Tabla_Riesgos[[Número]:[Área]],4,FALSE)</f>
        <v>Como consecuencias de la ineficacia de los controles definidos
Debido a que no se cuente con lineamientos claros, en términos de conflictos de interés
Falta de difusión de los lineamientos o políticas sobre conflictos de interés
Falta de recurso humano que permita realizar seguimiento administrativo al portafolio de la entidad 
Alta rotación de personal
Falta de capacitación y socialización de las políticas de la entidad tanto al ingreso de nuevos funcionarios como de manera periódica (funcionarios, contratistas y depositarios)</v>
      </c>
      <c r="F18" s="250" t="str">
        <f>+VLOOKUP(A18,Tabla_Riesgos[[Número]:[Área]],5,FALSE)</f>
        <v>Lo cual generaría una pérdida de imagen reputacional
Lo cual generaría Sanciones a la entidad y sus funcionarios
Lo cual ocasionaría denuncias y demandas de la ciudadanía
Pérdida de recursos económicos</v>
      </c>
      <c r="G18" s="480">
        <f ca="1">IFERROR(ROUND(AVERAGEIF('Valoración 2.0'!$C$4:$AK$132,'Mapa de riesgos corrupción 1.0'!A18,'Valoración 2.0'!$Z$4:$Z$132),0),0)</f>
        <v>2</v>
      </c>
      <c r="H18" s="480">
        <f ca="1">IFERROR(ROUND(AVERAGEIF('Valoración 2.0'!$C$4:$AK$132,'Mapa de riesgos corrupción 1.0'!A18,'Valoración 2.0'!$AA$4:$AA$132),0),0)</f>
        <v>5</v>
      </c>
      <c r="I18" s="233" t="str">
        <f t="shared" ca="1" si="0"/>
        <v>ImprobableCatastrófico</v>
      </c>
      <c r="J18" s="61" t="str">
        <f ca="1">+IFERROR(VLOOKUP(G18,'Tablas de calculos'!$V$22:$X$26,2,FALSE),"")</f>
        <v>Improbable</v>
      </c>
      <c r="K18" s="61" t="str">
        <f ca="1">+IFERROR(VLOOKUP(H18,'Tablas de calculos'!$V$22:$X$26,3,FALSE),"")</f>
        <v>Catastrófico</v>
      </c>
      <c r="L18" s="208" t="str">
        <f ca="1">IFERROR(VLOOKUP(I18,'Tablas de calculos'!$AF$4:$AI$28,4,FALSE),"")</f>
        <v>Extremo</v>
      </c>
      <c r="M18" s="256" t="s">
        <v>544</v>
      </c>
      <c r="N18" s="271" t="s">
        <v>862</v>
      </c>
      <c r="O18" s="482">
        <f ca="1">+G18-'Promedio de Controles'!E14</f>
        <v>1</v>
      </c>
      <c r="P18" s="480">
        <f ca="1">+H18-'Promedio de Controles'!F14</f>
        <v>3</v>
      </c>
      <c r="Q18" s="233" t="str">
        <f t="shared" ca="1" si="1"/>
        <v>Rara VezModerado</v>
      </c>
      <c r="R18" s="61" t="str">
        <f ca="1">+IFERROR(VLOOKUP(O18,'Tablas de calculos'!$V$22:$X$26,2,FALSE),"Rara Vez")</f>
        <v>Rara Vez</v>
      </c>
      <c r="S18" s="61" t="str">
        <f ca="1">+IFERROR(VLOOKUP(P18,'Tablas de calculos'!$V$22:$X$26,3,FALSE),"")</f>
        <v>Moderado</v>
      </c>
      <c r="T18" s="306" t="str">
        <f ca="1">IFERROR(VLOOKUP(Q18,'Tablas de calculos'!$AF$4:$AI$28,4,FALSE),"")</f>
        <v>Moderado</v>
      </c>
      <c r="U18" s="250" t="s">
        <v>921</v>
      </c>
      <c r="V18" s="250" t="s">
        <v>907</v>
      </c>
      <c r="W18" s="250" t="s">
        <v>903</v>
      </c>
      <c r="X18" s="250" t="s">
        <v>904</v>
      </c>
    </row>
    <row r="19" spans="1:25" ht="222.75" customHeight="1" x14ac:dyDescent="0.25">
      <c r="A19" s="251">
        <v>128</v>
      </c>
      <c r="B19" s="250" t="str">
        <f>+VLOOKUP(A19,Tabla_Riesgos[[Número]:[Área]],2,FALSE)</f>
        <v>EVALUACIÒN Y CONTROL</v>
      </c>
      <c r="C19" s="250" t="str">
        <f>+VLOOKUP(A19,Tabla_Riesgos[[Número]:[Área]],3,FALSE)</f>
        <v>Puede ocurrir que se presente manipulación o direccionamiento de información procesada o generada en el marco de la actividad de la auditoría interna, con el fin de obtener provecho propio o de un tercero</v>
      </c>
      <c r="D19" s="250" t="str">
        <f>+VLOOKUP(A19,Tabla_Riesgos[[Número]:[Área]],6,FALSE)</f>
        <v>Corrupción</v>
      </c>
      <c r="E19" s="250" t="str">
        <f>+VLOOKUP(A19,Tabla_Riesgos[[Número]:[Área]],4,FALSE)</f>
        <v>Debido a que se presente presión, amenazas internas y externas
Debido a que se solicite comisión, o recompensa por parte de un colaborador de la OCI a los auditados para adulterar, modificar u ocultar una oportunidad de mejora evidenciada durante la auditoría, seguimiento o evaluación
Debido a que los responsables deseen evitar  investigaciones disciplinarias, penales o fiscales
Debido que  se busque favorecer a terceros
Debido a que se pueda limitar el alcance de las auditorías en busca de un beneficio propio o de un tercero</v>
      </c>
      <c r="F19" s="250" t="str">
        <f>+VLOOKUP(A19,Tabla_Riesgos[[Número]:[Área]],5,FALSE)</f>
        <v>Toma de decisiones de la Alta Dirección equivocadas o no acordes con la realidad institucional
Vulneración del principio de confidencialidad
Favorecimiento o perjuicio a los auditados
Afectación de la imagen de la Oficina de Control Interno</v>
      </c>
      <c r="G19" s="480">
        <f ca="1">IFERROR(ROUND(AVERAGEIF('Valoración 2.0'!$C$4:$AK$132,'Mapa de riesgos corrupción 1.0'!A19,'Valoración 2.0'!$Z$4:$Z$132),0),0)</f>
        <v>1</v>
      </c>
      <c r="H19" s="480">
        <f ca="1">IFERROR(ROUND(AVERAGEIF('Valoración 2.0'!$C$4:$AK$132,'Mapa de riesgos corrupción 1.0'!A19,'Valoración 2.0'!$AA$4:$AA$132),0),0)</f>
        <v>4</v>
      </c>
      <c r="I19" s="233" t="str">
        <f t="shared" ca="1" si="0"/>
        <v>Rara VezMayor</v>
      </c>
      <c r="J19" s="61" t="str">
        <f ca="1">+IFERROR(VLOOKUP(G19,'Tablas de calculos'!$V$22:$X$26,2,FALSE),"")</f>
        <v>Rara Vez</v>
      </c>
      <c r="K19" s="61" t="str">
        <f ca="1">+IFERROR(VLOOKUP(H19,'Tablas de calculos'!$V$22:$X$26,3,FALSE),"")</f>
        <v>Mayor</v>
      </c>
      <c r="L19" s="208" t="str">
        <f ca="1">IFERROR(VLOOKUP(I19,'Tablas de calculos'!$AF$4:$AI$28,4,FALSE),"")</f>
        <v>Alto</v>
      </c>
      <c r="M19" s="256" t="s">
        <v>544</v>
      </c>
      <c r="N19" s="271" t="s">
        <v>1607</v>
      </c>
      <c r="O19" s="415">
        <f ca="1">+G19-'Promedio de Controles'!E97</f>
        <v>-1</v>
      </c>
      <c r="P19" s="482">
        <f ca="1">+H19-'Promedio de Controles'!F97</f>
        <v>2</v>
      </c>
      <c r="Q19" s="233" t="str">
        <f t="shared" ca="1" si="1"/>
        <v>Rara VezMenor</v>
      </c>
      <c r="R19" s="61" t="str">
        <f ca="1">+IFERROR(VLOOKUP(O19,'Tablas de calculos'!$V$22:$X$26,2,FALSE),"Rara Vez")</f>
        <v>Rara Vez</v>
      </c>
      <c r="S19" s="61" t="str">
        <f ca="1">+IFERROR(VLOOKUP(P19,'Tablas de calculos'!$V$22:$X$26,3,FALSE),"")</f>
        <v>Menor</v>
      </c>
      <c r="T19" s="306" t="str">
        <f ca="1">IFERROR(VLOOKUP(Q19,'Tablas de calculos'!$AF$4:$AI$28,4,FALSE),"")</f>
        <v>Bajo</v>
      </c>
      <c r="U19" s="250" t="s">
        <v>1144</v>
      </c>
      <c r="V19" s="250" t="s">
        <v>1145</v>
      </c>
      <c r="W19" s="250" t="s">
        <v>1146</v>
      </c>
      <c r="X19" s="269" t="s">
        <v>1603</v>
      </c>
      <c r="Y19" s="619" t="s">
        <v>1822</v>
      </c>
    </row>
    <row r="23" spans="1:25" x14ac:dyDescent="0.25">
      <c r="N23" s="409"/>
    </row>
    <row r="24" spans="1:25" x14ac:dyDescent="0.25">
      <c r="N24" s="410"/>
    </row>
    <row r="26" spans="1:25" x14ac:dyDescent="0.25">
      <c r="N26" s="411"/>
    </row>
    <row r="27" spans="1:25" x14ac:dyDescent="0.25">
      <c r="N27" s="411"/>
    </row>
    <row r="28" spans="1:25" x14ac:dyDescent="0.25">
      <c r="N28" s="410"/>
    </row>
  </sheetData>
  <sortState xmlns:xlrd2="http://schemas.microsoft.com/office/spreadsheetml/2017/richdata2" ref="AA7:AE19">
    <sortCondition ref="AA7:AA19"/>
  </sortState>
  <mergeCells count="44">
    <mergeCell ref="Y5:Y6"/>
    <mergeCell ref="F5:F6"/>
    <mergeCell ref="A1:U2"/>
    <mergeCell ref="A3:U3"/>
    <mergeCell ref="A4:F4"/>
    <mergeCell ref="U4:V4"/>
    <mergeCell ref="J5:L5"/>
    <mergeCell ref="O5:Q5"/>
    <mergeCell ref="N5:N6"/>
    <mergeCell ref="A5:A6"/>
    <mergeCell ref="B5:B6"/>
    <mergeCell ref="C5:C6"/>
    <mergeCell ref="D5:D6"/>
    <mergeCell ref="E5:E6"/>
    <mergeCell ref="T10:T12"/>
    <mergeCell ref="S10:S12"/>
    <mergeCell ref="W4:X4"/>
    <mergeCell ref="V1:X3"/>
    <mergeCell ref="G4:T4"/>
    <mergeCell ref="R5:T5"/>
    <mergeCell ref="G5:I5"/>
    <mergeCell ref="M5:M6"/>
    <mergeCell ref="U5:U6"/>
    <mergeCell ref="V5:V6"/>
    <mergeCell ref="W5:W6"/>
    <mergeCell ref="X5:X6"/>
    <mergeCell ref="R10:R12"/>
    <mergeCell ref="N10:N12"/>
    <mergeCell ref="O10:O12"/>
    <mergeCell ref="P10:P12"/>
    <mergeCell ref="Q10:Q12"/>
    <mergeCell ref="A10:A12"/>
    <mergeCell ref="B10:B12"/>
    <mergeCell ref="C10:C12"/>
    <mergeCell ref="D10:D12"/>
    <mergeCell ref="E10:E12"/>
    <mergeCell ref="F10:F12"/>
    <mergeCell ref="J10:J12"/>
    <mergeCell ref="L10:L12"/>
    <mergeCell ref="K10:K12"/>
    <mergeCell ref="M10:M12"/>
    <mergeCell ref="G10:G12"/>
    <mergeCell ref="H10:H12"/>
    <mergeCell ref="I10:I12"/>
  </mergeCells>
  <conditionalFormatting sqref="L7:L19">
    <cfRule type="cellIs" dxfId="116" priority="9" operator="equal">
      <formula>"Extremo"</formula>
    </cfRule>
    <cfRule type="cellIs" dxfId="115" priority="10" operator="equal">
      <formula>"Alto"</formula>
    </cfRule>
    <cfRule type="cellIs" dxfId="114" priority="11" operator="equal">
      <formula>"Moderado"</formula>
    </cfRule>
    <cfRule type="cellIs" dxfId="113" priority="12" operator="equal">
      <formula>"Bajo"</formula>
    </cfRule>
  </conditionalFormatting>
  <conditionalFormatting sqref="T7">
    <cfRule type="cellIs" dxfId="112" priority="5" operator="equal">
      <formula>"Extremo"</formula>
    </cfRule>
    <cfRule type="cellIs" dxfId="111" priority="6" operator="equal">
      <formula>"Alto"</formula>
    </cfRule>
    <cfRule type="cellIs" dxfId="110" priority="7" operator="equal">
      <formula>"Moderado"</formula>
    </cfRule>
    <cfRule type="cellIs" dxfId="109" priority="8" operator="equal">
      <formula>"Bajo"</formula>
    </cfRule>
  </conditionalFormatting>
  <conditionalFormatting sqref="T8:T10 T13:T19">
    <cfRule type="cellIs" dxfId="108" priority="1" operator="equal">
      <formula>"Extremo"</formula>
    </cfRule>
    <cfRule type="cellIs" dxfId="107" priority="2" operator="equal">
      <formula>"Alto"</formula>
    </cfRule>
    <cfRule type="cellIs" dxfId="106" priority="3" operator="equal">
      <formula>"Moderado"</formula>
    </cfRule>
    <cfRule type="cellIs" dxfId="105" priority="4" operator="equal">
      <formula>"Bajo"</formula>
    </cfRule>
  </conditionalFormatting>
  <printOptions horizontalCentered="1" verticalCentered="1"/>
  <pageMargins left="0.70866141732283472" right="0.70866141732283472" top="0.74803149606299213" bottom="0.74803149606299213" header="0.31496062992125984" footer="0.31496062992125984"/>
  <pageSetup scale="26" orientation="landscape"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0B0963-F19A-482D-A48F-EA9BB11AF56C}">
  <sheetPr>
    <tabColor rgb="FFFFFF00"/>
  </sheetPr>
  <dimension ref="A1:AC139"/>
  <sheetViews>
    <sheetView view="pageBreakPreview" zoomScale="40" zoomScaleNormal="55" zoomScaleSheetLayoutView="40" workbookViewId="0">
      <selection activeCell="G18" sqref="G18"/>
    </sheetView>
  </sheetViews>
  <sheetFormatPr baseColWidth="10" defaultColWidth="11.42578125" defaultRowHeight="15" x14ac:dyDescent="0.25"/>
  <cols>
    <col min="1" max="1" width="7.28515625" style="19" customWidth="1"/>
    <col min="2" max="2" width="14.28515625" style="19" customWidth="1"/>
    <col min="3" max="3" width="36.5703125" style="19" customWidth="1"/>
    <col min="4" max="4" width="13.28515625" style="19" customWidth="1"/>
    <col min="5" max="5" width="46" style="19" customWidth="1"/>
    <col min="6" max="6" width="40.85546875" style="19" customWidth="1"/>
    <col min="7" max="7" width="11.42578125" style="19" bestFit="1" customWidth="1"/>
    <col min="8" max="8" width="7.42578125" style="19" bestFit="1" customWidth="1"/>
    <col min="9" max="9" width="11.28515625" style="19" bestFit="1" customWidth="1"/>
    <col min="10" max="10" width="17" style="19" customWidth="1"/>
    <col min="11" max="11" width="18.42578125" style="19" customWidth="1"/>
    <col min="12" max="12" width="13.28515625" style="19" customWidth="1"/>
    <col min="13" max="13" width="12.7109375" style="19" customWidth="1"/>
    <col min="14" max="14" width="44.5703125" style="19" customWidth="1"/>
    <col min="15" max="15" width="10.42578125" style="19" bestFit="1" customWidth="1"/>
    <col min="16" max="16" width="7.42578125" style="19" bestFit="1" customWidth="1"/>
    <col min="17" max="17" width="10.5703125" style="19" bestFit="1" customWidth="1"/>
    <col min="18" max="18" width="18" style="19" customWidth="1"/>
    <col min="19" max="19" width="15.5703125" style="19" customWidth="1"/>
    <col min="20" max="20" width="12.7109375" style="19" customWidth="1"/>
    <col min="21" max="26" width="25" style="19" customWidth="1"/>
    <col min="27" max="27" width="11.42578125" style="19"/>
    <col min="28" max="28" width="44.85546875" style="19" customWidth="1"/>
    <col min="29" max="16384" width="11.42578125" style="19"/>
  </cols>
  <sheetData>
    <row r="1" spans="1:26" ht="24" customHeight="1" x14ac:dyDescent="0.25">
      <c r="A1" s="732" t="s">
        <v>1579</v>
      </c>
      <c r="B1" s="733"/>
      <c r="C1" s="733"/>
      <c r="D1" s="733"/>
      <c r="E1" s="733"/>
      <c r="F1" s="733"/>
      <c r="G1" s="733"/>
      <c r="H1" s="733"/>
      <c r="I1" s="733"/>
      <c r="J1" s="733"/>
      <c r="K1" s="733"/>
      <c r="L1" s="733"/>
      <c r="M1" s="733"/>
      <c r="N1" s="733"/>
      <c r="O1" s="733"/>
      <c r="P1" s="733"/>
      <c r="Q1" s="733"/>
      <c r="R1" s="733"/>
      <c r="S1" s="733"/>
      <c r="T1" s="733"/>
      <c r="U1" s="733"/>
      <c r="V1" s="733"/>
      <c r="W1" s="752"/>
      <c r="X1" s="699"/>
      <c r="Y1" s="700"/>
      <c r="Z1" s="701"/>
    </row>
    <row r="2" spans="1:26" ht="24" customHeight="1" thickBot="1" x14ac:dyDescent="0.3">
      <c r="A2" s="734"/>
      <c r="B2" s="735"/>
      <c r="C2" s="735"/>
      <c r="D2" s="735"/>
      <c r="E2" s="735"/>
      <c r="F2" s="735"/>
      <c r="G2" s="735"/>
      <c r="H2" s="735"/>
      <c r="I2" s="735"/>
      <c r="J2" s="735"/>
      <c r="K2" s="735"/>
      <c r="L2" s="735"/>
      <c r="M2" s="735"/>
      <c r="N2" s="735"/>
      <c r="O2" s="735"/>
      <c r="P2" s="735"/>
      <c r="Q2" s="735"/>
      <c r="R2" s="735"/>
      <c r="S2" s="735"/>
      <c r="T2" s="735"/>
      <c r="U2" s="735"/>
      <c r="V2" s="735"/>
      <c r="W2" s="753"/>
      <c r="X2" s="702"/>
      <c r="Y2" s="703"/>
      <c r="Z2" s="704"/>
    </row>
    <row r="3" spans="1:26" ht="24" customHeight="1" thickBot="1" x14ac:dyDescent="0.3">
      <c r="A3" s="754" t="s">
        <v>843</v>
      </c>
      <c r="B3" s="755"/>
      <c r="C3" s="755"/>
      <c r="D3" s="755"/>
      <c r="E3" s="755"/>
      <c r="F3" s="755"/>
      <c r="G3" s="755"/>
      <c r="H3" s="755"/>
      <c r="I3" s="755"/>
      <c r="J3" s="755"/>
      <c r="K3" s="755"/>
      <c r="L3" s="755"/>
      <c r="M3" s="755"/>
      <c r="N3" s="755"/>
      <c r="O3" s="755"/>
      <c r="P3" s="755"/>
      <c r="Q3" s="755"/>
      <c r="R3" s="755"/>
      <c r="S3" s="755"/>
      <c r="T3" s="755"/>
      <c r="U3" s="755"/>
      <c r="V3" s="755"/>
      <c r="W3" s="755"/>
      <c r="X3" s="705"/>
      <c r="Y3" s="706"/>
      <c r="Z3" s="707"/>
    </row>
    <row r="4" spans="1:26" ht="38.25" customHeight="1" thickBot="1" x14ac:dyDescent="0.3">
      <c r="A4" s="738" t="s">
        <v>844</v>
      </c>
      <c r="B4" s="709"/>
      <c r="C4" s="709"/>
      <c r="D4" s="709"/>
      <c r="E4" s="709"/>
      <c r="F4" s="710"/>
      <c r="G4" s="708" t="s">
        <v>845</v>
      </c>
      <c r="H4" s="709"/>
      <c r="I4" s="709"/>
      <c r="J4" s="709"/>
      <c r="K4" s="709"/>
      <c r="L4" s="709"/>
      <c r="M4" s="709"/>
      <c r="N4" s="709"/>
      <c r="O4" s="709"/>
      <c r="P4" s="709"/>
      <c r="Q4" s="709"/>
      <c r="R4" s="709"/>
      <c r="S4" s="709"/>
      <c r="T4" s="710"/>
      <c r="U4" s="697" t="s">
        <v>627</v>
      </c>
      <c r="V4" s="739"/>
      <c r="W4" s="697" t="s">
        <v>628</v>
      </c>
      <c r="X4" s="698"/>
      <c r="Y4" s="697" t="s">
        <v>635</v>
      </c>
      <c r="Z4" s="751"/>
    </row>
    <row r="5" spans="1:26" ht="38.25" customHeight="1" thickBot="1" x14ac:dyDescent="0.3">
      <c r="A5" s="745" t="s">
        <v>474</v>
      </c>
      <c r="B5" s="745" t="s">
        <v>846</v>
      </c>
      <c r="C5" s="730" t="s">
        <v>133</v>
      </c>
      <c r="D5" s="730" t="s">
        <v>847</v>
      </c>
      <c r="E5" s="730" t="s">
        <v>848</v>
      </c>
      <c r="F5" s="730" t="s">
        <v>849</v>
      </c>
      <c r="G5" s="714" t="s">
        <v>857</v>
      </c>
      <c r="H5" s="715"/>
      <c r="I5" s="716"/>
      <c r="J5" s="740" t="s">
        <v>851</v>
      </c>
      <c r="K5" s="741"/>
      <c r="L5" s="742"/>
      <c r="M5" s="717" t="s">
        <v>859</v>
      </c>
      <c r="N5" s="743" t="s">
        <v>850</v>
      </c>
      <c r="O5" s="714" t="s">
        <v>855</v>
      </c>
      <c r="P5" s="715"/>
      <c r="Q5" s="716"/>
      <c r="R5" s="711" t="s">
        <v>855</v>
      </c>
      <c r="S5" s="712"/>
      <c r="T5" s="713"/>
      <c r="U5" s="747" t="s">
        <v>629</v>
      </c>
      <c r="V5" s="749" t="s">
        <v>630</v>
      </c>
      <c r="W5" s="747" t="s">
        <v>631</v>
      </c>
      <c r="X5" s="747" t="s">
        <v>632</v>
      </c>
      <c r="Y5" s="747" t="s">
        <v>633</v>
      </c>
      <c r="Z5" s="747" t="s">
        <v>634</v>
      </c>
    </row>
    <row r="6" spans="1:26" ht="38.25" customHeight="1" thickBot="1" x14ac:dyDescent="0.3">
      <c r="A6" s="746"/>
      <c r="B6" s="746"/>
      <c r="C6" s="731"/>
      <c r="D6" s="731"/>
      <c r="E6" s="731"/>
      <c r="F6" s="731"/>
      <c r="G6" s="255" t="s">
        <v>135</v>
      </c>
      <c r="H6" s="255" t="s">
        <v>150</v>
      </c>
      <c r="I6" s="255" t="s">
        <v>577</v>
      </c>
      <c r="J6" s="245" t="s">
        <v>135</v>
      </c>
      <c r="K6" s="245" t="s">
        <v>150</v>
      </c>
      <c r="L6" s="245" t="s">
        <v>852</v>
      </c>
      <c r="M6" s="718"/>
      <c r="N6" s="744"/>
      <c r="O6" s="255" t="s">
        <v>135</v>
      </c>
      <c r="P6" s="255" t="s">
        <v>150</v>
      </c>
      <c r="Q6" s="255" t="s">
        <v>577</v>
      </c>
      <c r="R6" s="246" t="s">
        <v>853</v>
      </c>
      <c r="S6" s="246" t="s">
        <v>150</v>
      </c>
      <c r="T6" s="246" t="s">
        <v>854</v>
      </c>
      <c r="U6" s="748"/>
      <c r="V6" s="750"/>
      <c r="W6" s="748"/>
      <c r="X6" s="748"/>
      <c r="Y6" s="748"/>
      <c r="Z6" s="748"/>
    </row>
    <row r="7" spans="1:26" ht="114.75" customHeight="1" x14ac:dyDescent="0.25">
      <c r="A7" s="278">
        <v>20</v>
      </c>
      <c r="B7" s="278" t="str">
        <f>+VLOOKUP(A7,Tabla_Riesgos[[Número]:[Área]],2,FALSE)</f>
        <v>TODOS LOS PROCESOS</v>
      </c>
      <c r="C7" s="278" t="str">
        <f>+VLOOKUP(A7,Tabla_Riesgos[[Número]:[Área]],3,FALSE)</f>
        <v>Falta de programas de gestión de cambio y seguimientos en el uso y apropiación de TIC's</v>
      </c>
      <c r="D7" s="273" t="str">
        <f>+VLOOKUP(A7,Tabla_Riesgos[[Número]:[Área]],6,FALSE)</f>
        <v>Seguridad de la Información</v>
      </c>
      <c r="E7" s="273" t="str">
        <f>+VLOOKUP(A7,Tabla_Riesgos[[Número]:[Área]],4,FALSE)</f>
        <v>Como consecuencia del no reconocimiento de las necesidades de metodologías de implementación de sistemas de información
Debido a la falta de sensibilización, divulgación y capacitación en gestión de cambios y TICs
Alta rotación de personal</v>
      </c>
      <c r="F7" s="273" t="str">
        <f>+VLOOKUP(A7,Tabla_Riesgos[[Número]:[Área]],5,FALSE)</f>
        <v>Lo que podría generar perdida de credibilidad frente a funcionarios y partes interesadas
Obsolescencia en la información
Detrimento patrimonial</v>
      </c>
      <c r="G7" s="252">
        <f ca="1">IFERROR(ROUND(AVERAGEIF('Valoración 2.0'!$C$167:$AK$373,'Mapa de riesgos SD 1.0'!A7,'Valoración 2.0'!$Z$167:$Z$373),0),0)</f>
        <v>3</v>
      </c>
      <c r="H7" s="252">
        <f ca="1">IFERROR(ROUND(AVERAGEIF('Valoración 2.0'!$C$167:$AK$373,'Mapa de riesgos SD 1.0'!A7,'Valoración 2.0'!$AA$167:$AA$373),0),0)</f>
        <v>3</v>
      </c>
      <c r="I7" s="128" t="str">
        <f ca="1">CONCATENATE(J7,K7)</f>
        <v>PosibleModerado</v>
      </c>
      <c r="J7" s="276" t="str">
        <f ca="1">+IFERROR(VLOOKUP(G7,'Tablas de calculos'!$V$22:$X$26,2,FALSE),"")</f>
        <v>Posible</v>
      </c>
      <c r="K7" s="272" t="str">
        <f ca="1">+IFERROR(VLOOKUP(H7,'Tablas de calculos'!$V$22:$X$26,3,FALSE),"")</f>
        <v>Moderado</v>
      </c>
      <c r="L7" s="306" t="str">
        <f ca="1">IFERROR(VLOOKUP(I7,'Tablas de calculos'!$AF$4:$AI$28,4,FALSE),"")</f>
        <v>Alto</v>
      </c>
      <c r="M7" s="274" t="s">
        <v>544</v>
      </c>
      <c r="N7" s="294" t="s">
        <v>1695</v>
      </c>
      <c r="O7" s="261">
        <f ca="1">+G7-'Promedio de Controles'!E22</f>
        <v>2</v>
      </c>
      <c r="P7" s="252">
        <f ca="1">+H7-'Promedio de Controles'!F22</f>
        <v>1</v>
      </c>
      <c r="Q7" s="128" t="str">
        <f ca="1">CONCATENATE(R7,S7)</f>
        <v>ImprobableInsignificante</v>
      </c>
      <c r="R7" s="272" t="str">
        <f ca="1">+IFERROR(VLOOKUP(O7,'Tablas de calculos'!$V$22:$X$26,2,FALSE),"Rara Vez")</f>
        <v>Improbable</v>
      </c>
      <c r="S7" s="272" t="str">
        <f ca="1">+IFERROR(VLOOKUP(P7,'Tablas de calculos'!$V$22:$X$26,3,FALSE),"Insignificante")</f>
        <v>Insignificante</v>
      </c>
      <c r="T7" s="306" t="str">
        <f ca="1">IFERROR(VLOOKUP(Q7,'Tablas de calculos'!$AF$4:$AI$28,4,FALSE),"")</f>
        <v>Bajo</v>
      </c>
      <c r="U7" s="485" t="s">
        <v>1604</v>
      </c>
      <c r="V7" s="487" t="s">
        <v>1398</v>
      </c>
      <c r="W7" s="487" t="s">
        <v>1399</v>
      </c>
      <c r="X7" s="487" t="s">
        <v>1400</v>
      </c>
      <c r="Y7" s="487" t="s">
        <v>1097</v>
      </c>
      <c r="Z7" s="487" t="s">
        <v>1098</v>
      </c>
    </row>
    <row r="8" spans="1:26" ht="240" x14ac:dyDescent="0.25">
      <c r="A8" s="278">
        <v>27</v>
      </c>
      <c r="B8" s="250" t="str">
        <f>+VLOOKUP(A8,Tabla_Riesgos[[Número]:[Área]],2,FALSE)</f>
        <v>TODOS LOS PROCESOS</v>
      </c>
      <c r="C8" s="250" t="str">
        <f>+VLOOKUP(A8,Tabla_Riesgos[[Número]:[Área]],3,FALSE)</f>
        <v>Puede ocurrir que se filtre información privilegiada o sensible</v>
      </c>
      <c r="D8" s="250" t="str">
        <f>+VLOOKUP(A8,Tabla_Riesgos[[Número]:[Área]],6,FALSE)</f>
        <v>Seguridad de la Información</v>
      </c>
      <c r="E8" s="250" t="str">
        <f>+VLOOKUP(A8,Tabla_Riesgos[[Número]:[Área]],4,FALSE)</f>
        <v>Debido a la escasa identificación de activos de información
Debido a desconocimiento de los procesos procedimientos y documentación relacionada con el manejo de información privilegiada
Debido vulnerabilidad de la seguridad del sistema de información
Alta rotación de personal
Debilidad en el protocolo de manejo de la información y dispositivos móviles</v>
      </c>
      <c r="F8" s="250" t="str">
        <f>+VLOOKUP(A8,Tabla_Riesgos[[Número]:[Área]],5,FALSE)</f>
        <v>Lo cual generaría pérdidas económicas
Lo cual generaría pérdida de credibilidad o imagen reputacional
Lo cual puede ocasionar sanciones legales o de entes de control</v>
      </c>
      <c r="G8" s="480">
        <f ca="1">IFERROR(ROUND(AVERAGEIF('Valoración 2.0'!$C$167:$AK$373,'Mapa de riesgos SD 1.0'!A8,'Valoración 2.0'!$Z$167:$Z$373),0),0)</f>
        <v>3</v>
      </c>
      <c r="H8" s="480">
        <f ca="1">IFERROR(ROUND(AVERAGEIF('Valoración 2.0'!$C$167:$AK$373,'Mapa de riesgos SD 1.0'!A8,'Valoración 2.0'!$AA$167:$AA$373),0),0)</f>
        <v>3</v>
      </c>
      <c r="I8" s="233" t="str">
        <f t="shared" ref="I8:I16" ca="1" si="0">CONCATENATE(J8,K8)</f>
        <v>PosibleModerado</v>
      </c>
      <c r="J8" s="61" t="str">
        <f ca="1">+IFERROR(VLOOKUP(G8,'Tablas de calculos'!$V$22:$X$26,2,FALSE),"")</f>
        <v>Posible</v>
      </c>
      <c r="K8" s="61" t="str">
        <f ca="1">+IFERROR(VLOOKUP(H8,'Tablas de calculos'!$V$22:$X$26,3,FALSE),"")</f>
        <v>Moderado</v>
      </c>
      <c r="L8" s="306" t="str">
        <f ca="1">IFERROR(VLOOKUP(I8,'Tablas de calculos'!$AF$4:$AI$28,4,FALSE),"")</f>
        <v>Alto</v>
      </c>
      <c r="M8" s="274" t="s">
        <v>544</v>
      </c>
      <c r="N8" s="294" t="s">
        <v>976</v>
      </c>
      <c r="O8" s="415">
        <f ca="1">+G8-'Promedio de Controles'!E29</f>
        <v>1</v>
      </c>
      <c r="P8" s="482">
        <f ca="1">+H8-'Promedio de Controles'!F29</f>
        <v>1</v>
      </c>
      <c r="Q8" s="233" t="str">
        <f t="shared" ref="Q8:Q16" ca="1" si="1">CONCATENATE(R8,S8)</f>
        <v>Rara VezInsignificante</v>
      </c>
      <c r="R8" s="61" t="str">
        <f ca="1">+IFERROR(VLOOKUP(O8,'Tablas de calculos'!$V$22:$X$26,2,FALSE),"Rara Vez")</f>
        <v>Rara Vez</v>
      </c>
      <c r="S8" s="477" t="str">
        <f ca="1">+IFERROR(VLOOKUP(P8,'Tablas de calculos'!$V$22:$X$26,3,FALSE),"Insignificante")</f>
        <v>Insignificante</v>
      </c>
      <c r="T8" s="306" t="str">
        <f ca="1">IFERROR(VLOOKUP(Q8,'Tablas de calculos'!$AF$4:$AI$28,4,FALSE),"")</f>
        <v>Bajo</v>
      </c>
      <c r="U8" s="485" t="s">
        <v>1696</v>
      </c>
      <c r="V8" s="278" t="s">
        <v>1402</v>
      </c>
      <c r="W8" s="278" t="s">
        <v>1403</v>
      </c>
      <c r="X8" s="278" t="s">
        <v>1404</v>
      </c>
      <c r="Y8" s="250" t="s">
        <v>1097</v>
      </c>
      <c r="Z8" s="250" t="s">
        <v>1098</v>
      </c>
    </row>
    <row r="9" spans="1:26" ht="185.25" customHeight="1" x14ac:dyDescent="0.25">
      <c r="A9" s="278">
        <v>53</v>
      </c>
      <c r="B9" s="250" t="str">
        <f>+VLOOKUP(A9,Tabla_Riesgos[[Número]:[Área]],2,FALSE)</f>
        <v>COMUNICACIÓN Y ATENCIÓN DE REQUERIMIENTOS</v>
      </c>
      <c r="C9" s="250" t="str">
        <f>+VLOOKUP(A9,Tabla_Riesgos[[Número]:[Área]],3,FALSE)</f>
        <v>Se podrían contar con información errada  dentro de las comunicaciones externas</v>
      </c>
      <c r="D9" s="250" t="str">
        <f>+VLOOKUP(A9,Tabla_Riesgos[[Número]:[Área]],6,FALSE)</f>
        <v>Seguridad de la Información</v>
      </c>
      <c r="E9" s="250" t="str">
        <f>+VLOOKUP(A9,Tabla_Riesgos[[Número]:[Área]],4,FALSE)</f>
        <v>Debido a la falta de sistemas de información consolidados y oficiales
Debido a la no disponibilidad de información de manera oportuna
Debido a la dispersión de la información
Debido a la gran cantidad de información en medio físico</v>
      </c>
      <c r="F9" s="250" t="str">
        <f>+VLOOKUP(A9,Tabla_Riesgos[[Número]:[Área]],5,FALSE)</f>
        <v>Pérdida de Credibilidad frente a entes de control y ciudadanía en general
Pérdidas de oportunidad en la trasmisión de información</v>
      </c>
      <c r="G9" s="480">
        <f ca="1">IFERROR(ROUND(AVERAGEIF('Valoración 2.0'!$C$167:$AK$373,'Mapa de riesgos SD 1.0'!A9,'Valoración 2.0'!$Z$167:$Z$373),0),0)</f>
        <v>2</v>
      </c>
      <c r="H9" s="480">
        <f ca="1">IFERROR(ROUND(AVERAGEIF('Valoración 2.0'!$C$167:$AK$373,'Mapa de riesgos SD 1.0'!A9,'Valoración 2.0'!$AA$167:$AA$373),0),0)</f>
        <v>3</v>
      </c>
      <c r="I9" s="233" t="str">
        <f t="shared" ca="1" si="0"/>
        <v>ImprobableModerado</v>
      </c>
      <c r="J9" s="61" t="str">
        <f ca="1">+IFERROR(VLOOKUP(G9,'Tablas de calculos'!$V$22:$X$26,2,FALSE),"")</f>
        <v>Improbable</v>
      </c>
      <c r="K9" s="61" t="str">
        <f ca="1">+IFERROR(VLOOKUP(H9,'Tablas de calculos'!$V$22:$X$26,3,FALSE),"")</f>
        <v>Moderado</v>
      </c>
      <c r="L9" s="306" t="str">
        <f ca="1">IFERROR(VLOOKUP(I9,'Tablas de calculos'!$AF$4:$AI$28,4,FALSE),"")</f>
        <v>Moderado</v>
      </c>
      <c r="M9" s="274" t="s">
        <v>544</v>
      </c>
      <c r="N9" s="294" t="s">
        <v>1697</v>
      </c>
      <c r="O9" s="482">
        <f ca="1">+G9-'Promedio de Controles'!E50</f>
        <v>0</v>
      </c>
      <c r="P9" s="482">
        <f ca="1">+H9-'Promedio de Controles'!F50</f>
        <v>1</v>
      </c>
      <c r="Q9" s="233" t="str">
        <f t="shared" ca="1" si="1"/>
        <v>Rara VezInsignificante</v>
      </c>
      <c r="R9" s="61" t="str">
        <f ca="1">+IFERROR(VLOOKUP(O9,'Tablas de calculos'!$V$22:$X$26,2,FALSE),"Rara Vez")</f>
        <v>Rara Vez</v>
      </c>
      <c r="S9" s="477" t="str">
        <f ca="1">+IFERROR(VLOOKUP(P9,'Tablas de calculos'!$V$22:$X$26,3,FALSE),"Insignificante")</f>
        <v>Insignificante</v>
      </c>
      <c r="T9" s="306" t="str">
        <f ca="1">IFERROR(VLOOKUP(Q9,'Tablas de calculos'!$AF$4:$AI$28,4,FALSE),"")</f>
        <v>Bajo</v>
      </c>
      <c r="U9" s="485" t="s">
        <v>1698</v>
      </c>
      <c r="V9" s="250" t="s">
        <v>972</v>
      </c>
      <c r="W9" s="250" t="s">
        <v>973</v>
      </c>
      <c r="X9" s="250" t="s">
        <v>980</v>
      </c>
      <c r="Y9" s="61" t="s">
        <v>974</v>
      </c>
      <c r="Z9" s="61" t="s">
        <v>975</v>
      </c>
    </row>
    <row r="10" spans="1:26" ht="321" customHeight="1" x14ac:dyDescent="0.25">
      <c r="A10" s="277">
        <v>67</v>
      </c>
      <c r="B10" s="277" t="str">
        <f>+VLOOKUP(A10,Tabla_Riesgos[[Número]:[Área]],2,FALSE)</f>
        <v>MANTENIMIENTO Y SOPORTE DE APLICACIONES</v>
      </c>
      <c r="C10" s="277" t="str">
        <f>+VLOOKUP(A10,Tabla_Riesgos[[Número]:[Área]],3,FALSE)</f>
        <v>Puede ocurrir que se presenten fallas en las aplicaciones o sistemas de información que apoyen los procesos del negocio.</v>
      </c>
      <c r="D10" s="277" t="str">
        <f>+VLOOKUP(A10,Tabla_Riesgos[[Número]:[Área]],6,FALSE)</f>
        <v>Seguridad de la Información</v>
      </c>
      <c r="E10" s="277" t="str">
        <f>+VLOOKUP(A10,Tabla_Riesgos[[Número]:[Área]],4,FALSE)</f>
        <v>Debido a la falta de actualizaciones en la documentación de los procesos del área solicitante
Debido a la ausencia de la fase de pruebas de desarrollo
Debido a la ausencia de pruebas funcionales y de usuario final por parte de los líderes de proceso 
Debido a la inadecuada especificación o control de requerimientos por parte del líder del proceso o la persona designada
Debido a la ausencia de la aplicación de buenas prácticas en la etapa de desarrollo
Debido a falta de claridad entre el paso de pruebas o preproducción al ambiente de producción
Debido a incumplimiento de requisitos legales o de entes de control en el desarrollo de las aplicaciones
Debido a un evento no controlado en la aplicación
Debido al incumplimiento en el mantenimiento de las aplicaciones y/o sistemas de información
Debido a la falta de actualizaciones en las aplicaciones o sistemas de información
Debido a las actualizaciones de los sistemas operativos o el hardware de los servidores
Debido a la ausencia en la aplicación de las fases del desarrollo de software
Debido al alto acoplamiento de los sistemas de información</v>
      </c>
      <c r="F10" s="277" t="str">
        <f>+VLOOKUP(A10,Tabla_Riesgos[[Número]:[Área]],5,FALSE)</f>
        <v>Lo cual generaría reprocesos
Lo cual generaría perdidas económicas
Lo cual generaría mala calidad en los datos registrados
Lo cual generaría rendimiento inadecuado de la aplicación afectada
Lo cual generaría fallas de seguridad de la aplicación afectada
Lo cual generaría sanciones legales y de entes de control
Lo cual generaría perdida de credibilidad
Lo cual generaría alta demanda de solicitudes soporte
Lo cual generaría manualidad en los procesos
Lo cual generaría una alta dependencia entre los sistemas de información
Lo cual generaría obsolescencia tecnológica en las aplicaciones
Lo cual generaría productos de mala calidad</v>
      </c>
      <c r="G10" s="480">
        <f ca="1">IFERROR(ROUND(AVERAGEIF('Valoración 2.0'!$C$167:$AK$373,'Mapa de riesgos SD 1.0'!A10,'Valoración 2.0'!$Z$167:$Z$373),0),0)</f>
        <v>4</v>
      </c>
      <c r="H10" s="480">
        <f ca="1">IFERROR(ROUND(AVERAGEIF('Valoración 2.0'!$C$167:$AK$373,'Mapa de riesgos SD 1.0'!A10,'Valoración 2.0'!$AA$167:$AA$373),0),0)</f>
        <v>5</v>
      </c>
      <c r="I10" s="233" t="str">
        <f t="shared" ca="1" si="0"/>
        <v>ProbableCatastrófico</v>
      </c>
      <c r="J10" s="275" t="str">
        <f ca="1">+IFERROR(VLOOKUP(G10,'Tablas de calculos'!$V$22:$X$26,2,FALSE),"")</f>
        <v>Probable</v>
      </c>
      <c r="K10" s="275" t="str">
        <f ca="1">+IFERROR(VLOOKUP(H10,'Tablas de calculos'!$V$22:$X$26,3,FALSE),"")</f>
        <v>Catastrófico</v>
      </c>
      <c r="L10" s="306" t="str">
        <f ca="1">IFERROR(VLOOKUP(I10,'Tablas de calculos'!$AF$4:$AI$28,4,FALSE),"")</f>
        <v>Extremo</v>
      </c>
      <c r="M10" s="279" t="s">
        <v>544</v>
      </c>
      <c r="N10" s="294" t="s">
        <v>1699</v>
      </c>
      <c r="O10" s="482">
        <f ca="1">+G10-'Promedio de Controles'!E64</f>
        <v>2</v>
      </c>
      <c r="P10" s="482">
        <f ca="1">+H10-'Promedio de Controles'!F64</f>
        <v>3</v>
      </c>
      <c r="Q10" s="233" t="str">
        <f t="shared" ca="1" si="1"/>
        <v>ImprobableModerado</v>
      </c>
      <c r="R10" s="275" t="str">
        <f ca="1">+IFERROR(VLOOKUP(O10,'Tablas de calculos'!$V$22:$X$26,2,FALSE),"Rara Vez")</f>
        <v>Improbable</v>
      </c>
      <c r="S10" s="477" t="str">
        <f ca="1">+IFERROR(VLOOKUP(P10,'Tablas de calculos'!$V$22:$X$26,3,FALSE),"Insignificante")</f>
        <v>Moderado</v>
      </c>
      <c r="T10" s="306" t="str">
        <f ca="1">IFERROR(VLOOKUP(Q10,'Tablas de calculos'!$AF$4:$AI$28,4,FALSE),"")</f>
        <v>Moderado</v>
      </c>
      <c r="U10" s="485" t="s">
        <v>1700</v>
      </c>
      <c r="V10" s="278" t="s">
        <v>1099</v>
      </c>
      <c r="W10" s="278" t="s">
        <v>1100</v>
      </c>
      <c r="X10" s="278" t="s">
        <v>1406</v>
      </c>
      <c r="Y10" s="278" t="s">
        <v>1097</v>
      </c>
      <c r="Z10" s="278" t="s">
        <v>1098</v>
      </c>
    </row>
    <row r="11" spans="1:26" ht="409.5" x14ac:dyDescent="0.25">
      <c r="A11" s="278">
        <v>68</v>
      </c>
      <c r="B11" s="250" t="str">
        <f>+VLOOKUP(A11,Tabla_Riesgos[[Número]:[Área]],2,FALSE)</f>
        <v>GESTIÓN DE LA INFRAESTRUCTURA TECNOLOGICA</v>
      </c>
      <c r="C11" s="250" t="str">
        <f>+VLOOKUP(A11,Tabla_Riesgos[[Número]:[Área]],3,FALSE)</f>
        <v>Inconsistencias o Pérdida de la Información</v>
      </c>
      <c r="D11" s="250" t="str">
        <f>+VLOOKUP(A11,Tabla_Riesgos[[Número]:[Área]],6,FALSE)</f>
        <v>Seguridad de la Información</v>
      </c>
      <c r="E11" s="250" t="str">
        <f>+VLOOKUP(A11,Tabla_Riesgos[[Número]:[Área]],4,FALSE)</f>
        <v>Debido a que no se cumplía la política de copia de respaldos
Debido a que se presente daño en los medios de almacenamiento (ejem: Daño de Cintas)
Debido al ingreso de virus a los Sistemas de información
Debido a la capacidad limitada de la infraestructura tecnológica frente al volumen de operación que la Entidad pueda llegar a tener
Debido a posibles errores por parte de los usuarios en la operación Debido a posibles fallas eléctricas en el momento de transmisión de datos
Debido a ataques a los repositorios de información por parte de personas malintencionadas</v>
      </c>
      <c r="F11" s="250" t="str">
        <f>+VLOOKUP(A11,Tabla_Riesgos[[Número]:[Área]],5,FALSE)</f>
        <v>Lo cual generaría pérdidas económicas
Lo cual generaría bases de datos desactualizadas
Lo cual generaría reprocesos
Lo cual generaría pérdida de reputación</v>
      </c>
      <c r="G11" s="480">
        <f ca="1">IFERROR(ROUND(AVERAGEIF('Valoración 2.0'!$C$167:$AK$373,'Mapa de riesgos SD 1.0'!A11,'Valoración 2.0'!$Z$167:$Z$373),0),0)</f>
        <v>2</v>
      </c>
      <c r="H11" s="480">
        <f ca="1">IFERROR(ROUND(AVERAGEIF('Valoración 2.0'!$C$167:$AK$373,'Mapa de riesgos SD 1.0'!A11,'Valoración 2.0'!$AA$167:$AA$373),0),0)</f>
        <v>5</v>
      </c>
      <c r="I11" s="233" t="str">
        <f t="shared" ca="1" si="0"/>
        <v>ImprobableCatastrófico</v>
      </c>
      <c r="J11" s="61" t="str">
        <f ca="1">+IFERROR(VLOOKUP(G11,'Tablas de calculos'!$V$22:$X$26,2,FALSE),"")</f>
        <v>Improbable</v>
      </c>
      <c r="K11" s="61" t="str">
        <f ca="1">+IFERROR(VLOOKUP(H11,'Tablas de calculos'!$V$22:$X$26,3,FALSE),"")</f>
        <v>Catastrófico</v>
      </c>
      <c r="L11" s="306" t="str">
        <f ca="1">IFERROR(VLOOKUP(I11,'Tablas de calculos'!$AF$4:$AI$28,4,FALSE),"")</f>
        <v>Extremo</v>
      </c>
      <c r="M11" s="274" t="s">
        <v>544</v>
      </c>
      <c r="N11" s="294" t="s">
        <v>977</v>
      </c>
      <c r="O11" s="482">
        <f ca="1">+G11-'Promedio de Controles'!E65</f>
        <v>0</v>
      </c>
      <c r="P11" s="482">
        <f ca="1">+H11-'Promedio de Controles'!F65</f>
        <v>3</v>
      </c>
      <c r="Q11" s="233" t="str">
        <f t="shared" ca="1" si="1"/>
        <v>Rara VezModerado</v>
      </c>
      <c r="R11" s="61" t="str">
        <f ca="1">+IFERROR(VLOOKUP(O11,'Tablas de calculos'!$V$22:$X$26,2,FALSE),"Rara Vez")</f>
        <v>Rara Vez</v>
      </c>
      <c r="S11" s="477" t="str">
        <f ca="1">+IFERROR(VLOOKUP(P11,'Tablas de calculos'!$V$22:$X$26,3,FALSE),"Insignificante")</f>
        <v>Moderado</v>
      </c>
      <c r="T11" s="306" t="str">
        <f ca="1">IFERROR(VLOOKUP(Q11,'Tablas de calculos'!$AF$4:$AI$28,4,FALSE),"")</f>
        <v>Moderado</v>
      </c>
      <c r="U11" s="485" t="s">
        <v>1701</v>
      </c>
      <c r="V11" s="278" t="s">
        <v>1408</v>
      </c>
      <c r="W11" s="278" t="s">
        <v>1409</v>
      </c>
      <c r="X11" s="278" t="s">
        <v>1410</v>
      </c>
      <c r="Y11" s="278" t="s">
        <v>1097</v>
      </c>
      <c r="Z11" s="278" t="s">
        <v>1098</v>
      </c>
    </row>
    <row r="12" spans="1:26" ht="409.5" x14ac:dyDescent="0.25">
      <c r="A12" s="278">
        <v>70</v>
      </c>
      <c r="B12" s="250" t="str">
        <f>+VLOOKUP(A12,Tabla_Riesgos[[Número]:[Área]],2,FALSE)</f>
        <v>GESTIÓN DE LA INFRAESTRUCTURA TECNOLOGICA</v>
      </c>
      <c r="C12" s="250" t="str">
        <f>+VLOOKUP(A12,Tabla_Riesgos[[Número]:[Área]],3,FALSE)</f>
        <v>Puede ocurrir que no estén disponibles los Servicios de IT</v>
      </c>
      <c r="D12" s="250" t="str">
        <f>+VLOOKUP(A12,Tabla_Riesgos[[Número]:[Área]],6,FALSE)</f>
        <v>Seguridad de la Información</v>
      </c>
      <c r="E12" s="250" t="str">
        <f>+VLOOKUP(A12,Tabla_Riesgos[[Número]:[Área]],4,FALSE)</f>
        <v>Debido a fallas de Hardware o Software
Debido a la instalación de actualizaciones de software y hardware que afectan la disponibilidad de los servicios 
Debido al incumplimiento de contratos
Debido a la falta de documentación de la infraestructura y los servicios que presta a la entidad
Desconocimiento técnico por parte de los administradores, gestores y técnicos de soporte de la infraestructura tecnológica
Debido a la falta de monitoreo y mantenimiento en los servicios de la infraestructura tecnológica y equipos
Debido a pérdida en el suministro de la energía y variaciones en el voltaje
Debido a la desconexión de equipos de telecomunicaciones
Debido a soporte técnico inadecuado
Debido a la denegación de Servicio
Debido al acceso indebido y no autorizado a los cuartos eléctricos y de comunicaciones</v>
      </c>
      <c r="F12" s="250" t="str">
        <f>+VLOOKUP(A12,Tabla_Riesgos[[Número]:[Área]],5,FALSE)</f>
        <v>Lo cual generaría pérdidas económicas
Lo cual generaría reprocesos
Lo cual generaría pérdida de reputación
Lo cual generaría sanciones de entes de control
Lo cual generaría interrupciones en el desarrollo de actividades o tareas</v>
      </c>
      <c r="G12" s="480">
        <f ca="1">IFERROR(ROUND(AVERAGEIF('Valoración 2.0'!$C$167:$AK$373,'Mapa de riesgos SD 1.0'!A12,'Valoración 2.0'!$Z$167:$Z$373),0),0)</f>
        <v>3</v>
      </c>
      <c r="H12" s="480">
        <f ca="1">IFERROR(ROUND(AVERAGEIF('Valoración 2.0'!$C$167:$AK$373,'Mapa de riesgos SD 1.0'!A12,'Valoración 2.0'!$AA$167:$AA$373),0),0)</f>
        <v>4</v>
      </c>
      <c r="I12" s="233" t="str">
        <f t="shared" ca="1" si="0"/>
        <v>PosibleMayor</v>
      </c>
      <c r="J12" s="61" t="str">
        <f ca="1">+IFERROR(VLOOKUP(G12,'Tablas de calculos'!$V$22:$X$26,2,FALSE),"")</f>
        <v>Posible</v>
      </c>
      <c r="K12" s="61" t="str">
        <f ca="1">+IFERROR(VLOOKUP(H12,'Tablas de calculos'!$V$22:$X$26,3,FALSE),"")</f>
        <v>Mayor</v>
      </c>
      <c r="L12" s="306" t="str">
        <f ca="1">IFERROR(VLOOKUP(I12,'Tablas de calculos'!$AF$4:$AI$28,4,FALSE),"")</f>
        <v>Extremo</v>
      </c>
      <c r="M12" s="274" t="s">
        <v>544</v>
      </c>
      <c r="N12" s="294" t="s">
        <v>978</v>
      </c>
      <c r="O12" s="482">
        <f ca="1">+G12-'Promedio de Controles'!E66</f>
        <v>1</v>
      </c>
      <c r="P12" s="482">
        <f ca="1">+H12-'Promedio de Controles'!F66</f>
        <v>2</v>
      </c>
      <c r="Q12" s="233" t="str">
        <f t="shared" ca="1" si="1"/>
        <v>Rara VezMenor</v>
      </c>
      <c r="R12" s="61" t="str">
        <f ca="1">+IFERROR(VLOOKUP(O12,'Tablas de calculos'!$V$22:$X$26,2,FALSE),"Rara Vez")</f>
        <v>Rara Vez</v>
      </c>
      <c r="S12" s="477" t="str">
        <f ca="1">+IFERROR(VLOOKUP(P12,'Tablas de calculos'!$V$22:$X$26,3,FALSE),"Insignificante")</f>
        <v>Menor</v>
      </c>
      <c r="T12" s="306" t="str">
        <f ca="1">IFERROR(VLOOKUP(Q12,'Tablas de calculos'!$AF$4:$AI$28,4,FALSE),"")</f>
        <v>Bajo</v>
      </c>
      <c r="U12" s="485" t="s">
        <v>1702</v>
      </c>
      <c r="V12" s="278" t="s">
        <v>1412</v>
      </c>
      <c r="W12" s="278" t="s">
        <v>1100</v>
      </c>
      <c r="X12" s="278" t="s">
        <v>1413</v>
      </c>
      <c r="Y12" s="278" t="s">
        <v>1097</v>
      </c>
      <c r="Z12" s="278" t="s">
        <v>1098</v>
      </c>
    </row>
    <row r="13" spans="1:26" ht="120" x14ac:dyDescent="0.25">
      <c r="A13" s="476">
        <v>73</v>
      </c>
      <c r="B13" s="250" t="str">
        <f>+VLOOKUP(A13,Tabla_Riesgos[[Número]:[Área]],2,FALSE)</f>
        <v>GESTIÓN DE LA INFRAESTRUCTURA TECNOLOGICA</v>
      </c>
      <c r="C13" s="250" t="str">
        <f>+VLOOKUP(A13,Tabla_Riesgos[[Número]:[Área]],3,FALSE)</f>
        <v>Puede ocurrir una operación inadecuada de los sistemas de información.</v>
      </c>
      <c r="D13" s="250" t="str">
        <f>+VLOOKUP(A13,Tabla_Riesgos[[Número]:[Área]],6,FALSE)</f>
        <v>Seguridad de la Información</v>
      </c>
      <c r="E13" s="250" t="str">
        <f>+VLOOKUP(A13,Tabla_Riesgos[[Número]:[Área]],4,FALSE)</f>
        <v>Falta de conocimiento en la operación de los aplicativos para los diferentes procesos, por parte de los usuarios funcionales</v>
      </c>
      <c r="F13" s="250" t="str">
        <f>+VLOOKUP(A13,Tabla_Riesgos[[Número]:[Área]],5,FALSE)</f>
        <v>Obstaculización del flujo normal de los procesos, pérdida de tiempo y pérdida de imagen reputacional</v>
      </c>
      <c r="G13" s="480">
        <f ca="1">IFERROR(ROUND(AVERAGEIF('Valoración 2.0'!$C$167:$AK$373,'Mapa de riesgos SD 1.0'!A13,'Valoración 2.0'!$Z$167:$Z$373),0),0)</f>
        <v>3</v>
      </c>
      <c r="H13" s="480">
        <f ca="1">IFERROR(ROUND(AVERAGEIF('Valoración 2.0'!$C$167:$AK$373,'Mapa de riesgos SD 1.0'!A13,'Valoración 2.0'!$AA$167:$AA$373),0),0)</f>
        <v>4</v>
      </c>
      <c r="I13" s="233" t="str">
        <f t="shared" ref="I13" ca="1" si="2">CONCATENATE(J13,K13)</f>
        <v>PosibleMayor</v>
      </c>
      <c r="J13" s="61" t="str">
        <f ca="1">+IFERROR(VLOOKUP(G13,'Tablas de calculos'!$V$22:$X$26,2,FALSE),"")</f>
        <v>Posible</v>
      </c>
      <c r="K13" s="61" t="str">
        <f ca="1">+IFERROR(VLOOKUP(H13,'Tablas de calculos'!$V$22:$X$26,3,FALSE),"")</f>
        <v>Mayor</v>
      </c>
      <c r="L13" s="478" t="str">
        <f ca="1">IFERROR(VLOOKUP(I13,'Tablas de calculos'!$AF$4:$AI$28,4,FALSE),"")</f>
        <v>Extremo</v>
      </c>
      <c r="M13" s="479" t="s">
        <v>544</v>
      </c>
      <c r="N13" s="483" t="s">
        <v>978</v>
      </c>
      <c r="O13" s="482">
        <f ca="1">+G13-'Promedio de Controles'!E69</f>
        <v>1</v>
      </c>
      <c r="P13" s="482">
        <f ca="1">+H13-'Promedio de Controles'!F69</f>
        <v>2</v>
      </c>
      <c r="Q13" s="233" t="str">
        <f t="shared" ref="Q13" ca="1" si="3">CONCATENATE(R13,S13)</f>
        <v>Rara VezMenor</v>
      </c>
      <c r="R13" s="61" t="str">
        <f ca="1">+IFERROR(VLOOKUP(O13,'Tablas de calculos'!$V$22:$X$26,2,FALSE),"Rara Vez")</f>
        <v>Rara Vez</v>
      </c>
      <c r="S13" s="477" t="str">
        <f ca="1">+IFERROR(VLOOKUP(P13,'Tablas de calculos'!$V$22:$X$26,3,FALSE),"Insignificante")</f>
        <v>Menor</v>
      </c>
      <c r="T13" s="478" t="str">
        <f ca="1">IFERROR(VLOOKUP(Q13,'Tablas de calculos'!$AF$4:$AI$28,4,FALSE),"")</f>
        <v>Bajo</v>
      </c>
      <c r="U13" s="485" t="s">
        <v>1703</v>
      </c>
      <c r="V13" s="476" t="s">
        <v>1102</v>
      </c>
      <c r="W13" s="485" t="s">
        <v>1605</v>
      </c>
      <c r="X13" s="476" t="s">
        <v>1415</v>
      </c>
      <c r="Y13" s="476" t="s">
        <v>1097</v>
      </c>
      <c r="Z13" s="476" t="s">
        <v>1098</v>
      </c>
    </row>
    <row r="14" spans="1:26" ht="114.75" customHeight="1" x14ac:dyDescent="0.25">
      <c r="A14" s="278">
        <v>75</v>
      </c>
      <c r="B14" s="250" t="str">
        <f>+VLOOKUP(A14,Tabla_Riesgos[[Número]:[Área]],2,FALSE)</f>
        <v>RECEPCIÓN Y REGISTRO</v>
      </c>
      <c r="C14" s="250" t="str">
        <f>+VLOOKUP(A14,Tabla_Riesgos[[Número]:[Área]],3,FALSE)</f>
        <v>No contar con la información real del inventario de los activos en administración</v>
      </c>
      <c r="D14" s="250" t="str">
        <f>+VLOOKUP(A14,Tabla_Riesgos[[Número]:[Área]],6,FALSE)</f>
        <v>Seguridad de la Información</v>
      </c>
      <c r="E14" s="250" t="str">
        <f>+VLOOKUP(A14,Tabla_Riesgos[[Número]:[Área]],4,FALSE)</f>
        <v>Debido al tiempo requerido para el registro de activos en el inventario y el volumen de expedientes
Debido a que no se registra el descargue del activo por proceso disposición final
Errores en el cargue de información de la visita al sistema de información</v>
      </c>
      <c r="F14" s="250" t="str">
        <f>+VLOOKUP(A14,Tabla_Riesgos[[Número]:[Área]],5,FALSE)</f>
        <v>No se puede asignar a un mecanismo de administración
Detrimento patrimonial
Pérdida de imagen reputacional
Inadecuada administración de los activos</v>
      </c>
      <c r="G14" s="480">
        <f ca="1">IFERROR(ROUND(AVERAGEIF('Valoración 2.0'!$C$167:$AK$373,'Mapa de riesgos SD 1.0'!A14,'Valoración 2.0'!$Z$167:$Z$373),0),0)</f>
        <v>3</v>
      </c>
      <c r="H14" s="480">
        <f ca="1">IFERROR(ROUND(AVERAGEIF('Valoración 2.0'!$C$167:$AK$373,'Mapa de riesgos SD 1.0'!A14,'Valoración 2.0'!$AA$167:$AA$373),0),0)</f>
        <v>3</v>
      </c>
      <c r="I14" s="233" t="str">
        <f ca="1">CONCATENATE(J14,K14)</f>
        <v>PosibleModerado</v>
      </c>
      <c r="J14" s="61" t="str">
        <f ca="1">+IFERROR(VLOOKUP(G14,'Tablas de calculos'!$V$22:$X$26,2,FALSE),"")</f>
        <v>Posible</v>
      </c>
      <c r="K14" s="61" t="str">
        <f ca="1">+IFERROR(VLOOKUP(H14,'Tablas de calculos'!$V$22:$X$26,3,FALSE),"")</f>
        <v>Moderado</v>
      </c>
      <c r="L14" s="306" t="str">
        <f ca="1">IFERROR(VLOOKUP(I14,'Tablas de calculos'!$AF$4:$AI$28,4,FALSE),"")</f>
        <v>Alto</v>
      </c>
      <c r="M14" s="274" t="s">
        <v>544</v>
      </c>
      <c r="N14" s="294" t="s">
        <v>1704</v>
      </c>
      <c r="O14" s="482">
        <f ca="1">+G14-'Promedio de Controles'!E71</f>
        <v>1</v>
      </c>
      <c r="P14" s="482">
        <f ca="1">+H14-'Promedio de Controles'!F71</f>
        <v>1</v>
      </c>
      <c r="Q14" s="233" t="str">
        <f ca="1">CONCATENATE(R14,S14)</f>
        <v>Rara VezInsignificante</v>
      </c>
      <c r="R14" s="61" t="str">
        <f ca="1">+IFERROR(VLOOKUP(O14,'Tablas de calculos'!$V$22:$X$26,2,FALSE),"Rara Vez")</f>
        <v>Rara Vez</v>
      </c>
      <c r="S14" s="477" t="str">
        <f ca="1">+IFERROR(VLOOKUP(P14,'Tablas de calculos'!$V$22:$X$26,3,FALSE),"Insignificante")</f>
        <v>Insignificante</v>
      </c>
      <c r="T14" s="306" t="str">
        <f ca="1">IFERROR(VLOOKUP(Q14,'Tablas de calculos'!$AF$4:$AI$28,4,FALSE),"")</f>
        <v>Bajo</v>
      </c>
      <c r="U14" s="485" t="s">
        <v>1705</v>
      </c>
      <c r="V14" s="250" t="s">
        <v>1706</v>
      </c>
      <c r="W14" s="250" t="s">
        <v>1245</v>
      </c>
      <c r="X14" s="250" t="s">
        <v>1246</v>
      </c>
      <c r="Y14" s="61" t="s">
        <v>931</v>
      </c>
      <c r="Z14" s="61" t="s">
        <v>932</v>
      </c>
    </row>
    <row r="15" spans="1:26" ht="114.75" customHeight="1" x14ac:dyDescent="0.25">
      <c r="A15" s="278">
        <v>88</v>
      </c>
      <c r="B15" s="250" t="str">
        <f>+VLOOKUP(A15,Tabla_Riesgos[[Número]:[Área]],2,FALSE)</f>
        <v>RECEPCIÓN Y REGISTRO</v>
      </c>
      <c r="C15" s="250" t="str">
        <f>+VLOOKUP(A15,Tabla_Riesgos[[Número]:[Área]],3,FALSE)</f>
        <v>Puede ocurrir que  los Depositarios Provisionales y Liquidadores no estén registrados en las entidades de registro.</v>
      </c>
      <c r="D15" s="250" t="str">
        <f>+VLOOKUP(A15,Tabla_Riesgos[[Número]:[Área]],6,FALSE)</f>
        <v>Seguridad de la Información</v>
      </c>
      <c r="E15" s="250" t="str">
        <f>+VLOOKUP(A15,Tabla_Riesgos[[Número]:[Área]],4,FALSE)</f>
        <v xml:space="preserve">Inconsistencias en el envío de la solicitud de inscripción por información incorrecta de los Depositarios Provisionales y Liquidadores, activos que no corresponden a los asignados o que presentan errores
Ausencia en el envío de la solicitud de inscripción
Solicitud de pagos del proceso de inscripción por parte de las Oficinas de Registro e Instrumentos Públicos o de las Cámaras de Comercio
</v>
      </c>
      <c r="F15" s="250" t="str">
        <f>+VLOOKUP(A15,Tabla_Riesgos[[Número]:[Área]],5,FALSE)</f>
        <v>Depositarios Provisionales y Liquidadores no puedan administrar los activos
Detrimento patrimonial</v>
      </c>
      <c r="G15" s="480">
        <f ca="1">IFERROR(ROUND(AVERAGEIF('Valoración 2.0'!$C$167:$AK$373,'Mapa de riesgos SD 1.0'!A15,'Valoración 2.0'!$Z$167:$Z$373),0),0)</f>
        <v>3</v>
      </c>
      <c r="H15" s="480">
        <f ca="1">IFERROR(ROUND(AVERAGEIF('Valoración 2.0'!$C$167:$AK$373,'Mapa de riesgos SD 1.0'!A15,'Valoración 2.0'!$AA$167:$AA$373),0),0)</f>
        <v>2</v>
      </c>
      <c r="I15" s="233" t="str">
        <f ca="1">CONCATENATE(J15,K15)</f>
        <v>PosibleMenor</v>
      </c>
      <c r="J15" s="61" t="str">
        <f ca="1">+IFERROR(VLOOKUP(G15,'Tablas de calculos'!$V$22:$X$26,2,FALSE),"")</f>
        <v>Posible</v>
      </c>
      <c r="K15" s="61" t="str">
        <f ca="1">+IFERROR(VLOOKUP(H15,'Tablas de calculos'!$V$22:$X$26,3,FALSE),"")</f>
        <v>Menor</v>
      </c>
      <c r="L15" s="306" t="str">
        <f ca="1">IFERROR(VLOOKUP(I15,'Tablas de calculos'!$AF$4:$AI$28,4,FALSE),"")</f>
        <v>Moderado</v>
      </c>
      <c r="M15" s="280" t="s">
        <v>544</v>
      </c>
      <c r="N15" s="294" t="s">
        <v>979</v>
      </c>
      <c r="O15" s="482">
        <f ca="1">+G15-'Promedio de Controles'!E84</f>
        <v>1</v>
      </c>
      <c r="P15" s="482">
        <f ca="1">+H15-'Promedio de Controles'!F84</f>
        <v>0</v>
      </c>
      <c r="Q15" s="233" t="str">
        <f ca="1">CONCATENATE(R15,S15)</f>
        <v>Rara VezInsignificante</v>
      </c>
      <c r="R15" s="61" t="str">
        <f ca="1">+IFERROR(VLOOKUP(O15,'Tablas de calculos'!$V$22:$X$26,2,FALSE),"Rara Vez")</f>
        <v>Rara Vez</v>
      </c>
      <c r="S15" s="477" t="str">
        <f ca="1">+IFERROR(VLOOKUP(P15,'Tablas de calculos'!$V$22:$X$26,3,FALSE),"Insignificante")</f>
        <v>Insignificante</v>
      </c>
      <c r="T15" s="306" t="str">
        <f ca="1">IFERROR(VLOOKUP(Q15,'Tablas de calculos'!$AF$4:$AI$28,4,FALSE),"")</f>
        <v>Bajo</v>
      </c>
      <c r="U15" s="250" t="s">
        <v>1707</v>
      </c>
      <c r="V15" s="250" t="s">
        <v>935</v>
      </c>
      <c r="W15" s="250" t="s">
        <v>1608</v>
      </c>
      <c r="X15" s="250" t="s">
        <v>1609</v>
      </c>
      <c r="Y15" s="61" t="s">
        <v>931</v>
      </c>
      <c r="Z15" s="61" t="s">
        <v>936</v>
      </c>
    </row>
    <row r="16" spans="1:26" ht="156.75" customHeight="1" x14ac:dyDescent="0.25">
      <c r="A16" s="278">
        <v>91</v>
      </c>
      <c r="B16" s="250" t="str">
        <f>+VLOOKUP(A16,Tabla_Riesgos[[Número]:[Área]],2,FALSE)</f>
        <v>TODOS LOS PROCESOS</v>
      </c>
      <c r="C16" s="250" t="str">
        <f>+VLOOKUP(A16,Tabla_Riesgos[[Número]:[Área]],3,FALSE)</f>
        <v>Puede ocurrir que se presente fuga o pérdida de información.</v>
      </c>
      <c r="D16" s="250" t="str">
        <f>+VLOOKUP(A16,Tabla_Riesgos[[Número]:[Área]],6,FALSE)</f>
        <v>Seguridad de la Información</v>
      </c>
      <c r="E16" s="250" t="str">
        <f>+VLOOKUP(A16,Tabla_Riesgos[[Número]:[Área]],4,FALSE)</f>
        <v>Debido a la falta de controles de acceso en los sistemas de información y/o aplicativos con los cuales cuenta la SAE
Debido al hurto de medios extraíbles, dispositivos tecnológicos o documentos físicos que salen de la organización
Debido al hurto de dispositivos tecnológicos expuestos para atención al público
Debido al uso no autorizado de información de los procesos de negocio
Debido a la ausencia de política de cierre de sesión cuando se abandona la estación de trabajo
Debido a la falta de concientización por parte de los usuarios en el manejo de los activos de información
Debido a la falta de capacitación en seguridad  y privacidad de la información
Debido a trabajo no supervisado del personal externo o terceros
Debido a la ausencia de políticas para el uso correcto de los medios de comunicaciones y mensajería
Debido al incumplimiento del plan de continuidad del negocio
Debido al mal uso de las aplicaciones en la nube
Debido a la falta de controles para el uso de dispositivos móviles
Debido a la ausencia de recursos para la ejecución de las actividades desarrolladas por los colaboradores
Debido al ingreso no autorizado a las áreas con acceso restringido</v>
      </c>
      <c r="F16" s="250" t="str">
        <f>+VLOOKUP(A16,Tabla_Riesgos[[Número]:[Área]],5,FALSE)</f>
        <v>Lo cual generaría pérdidas económicas.
Lo cual generaría pérdida de credibilidad o imagen reputacional
Lo cual puede ocasionar sanciones legales o de entes de control
Lo cual generaría reproceso en la ejecución de las actividades</v>
      </c>
      <c r="G16" s="480">
        <f ca="1">IFERROR(ROUND(AVERAGEIF('Valoración 2.0'!$C$167:$AK$373,'Mapa de riesgos SD 1.0'!A16,'Valoración 2.0'!$Z$167:$Z$373),0),0)</f>
        <v>3</v>
      </c>
      <c r="H16" s="480">
        <f ca="1">IFERROR(ROUND(AVERAGEIF('Valoración 2.0'!$C$167:$AK$373,'Mapa de riesgos SD 1.0'!A16,'Valoración 2.0'!$AA$167:$AA$373),0),0)</f>
        <v>3</v>
      </c>
      <c r="I16" s="233" t="str">
        <f t="shared" ca="1" si="0"/>
        <v>PosibleModerado</v>
      </c>
      <c r="J16" s="61" t="str">
        <f ca="1">+IFERROR(VLOOKUP(G16,'Tablas de calculos'!$V$22:$X$26,2,FALSE),"")</f>
        <v>Posible</v>
      </c>
      <c r="K16" s="61" t="str">
        <f ca="1">+IFERROR(VLOOKUP(H16,'Tablas de calculos'!$V$22:$X$26,3,FALSE),"")</f>
        <v>Moderado</v>
      </c>
      <c r="L16" s="306" t="str">
        <f ca="1">IFERROR(VLOOKUP(I16,'Tablas de calculos'!$AF$4:$AI$28,4,FALSE),"")</f>
        <v>Alto</v>
      </c>
      <c r="M16" s="274" t="s">
        <v>542</v>
      </c>
      <c r="N16" s="294" t="s">
        <v>1708</v>
      </c>
      <c r="O16" s="415">
        <f ca="1">+G16</f>
        <v>3</v>
      </c>
      <c r="P16" s="413">
        <v>3</v>
      </c>
      <c r="Q16" s="233" t="str">
        <f t="shared" ca="1" si="1"/>
        <v>PosibleModerado</v>
      </c>
      <c r="R16" s="61" t="str">
        <f ca="1">+IFERROR(VLOOKUP(O16,'Tablas de calculos'!$V$22:$X$26,2,FALSE),"Rara Vez")</f>
        <v>Posible</v>
      </c>
      <c r="S16" s="477" t="str">
        <f>+IFERROR(VLOOKUP(P16,'Tablas de calculos'!$V$22:$X$26,3,FALSE),"Insignificante")</f>
        <v>Moderado</v>
      </c>
      <c r="T16" s="306" t="str">
        <f ca="1">IFERROR(VLOOKUP(Q16,'Tablas de calculos'!$AF$4:$AI$28,4,FALSE),"")</f>
        <v>Alto</v>
      </c>
      <c r="U16" s="485" t="s">
        <v>1709</v>
      </c>
      <c r="V16" s="278" t="s">
        <v>1408</v>
      </c>
      <c r="W16" s="278" t="s">
        <v>1100</v>
      </c>
      <c r="X16" s="278" t="s">
        <v>1417</v>
      </c>
      <c r="Y16" s="278" t="s">
        <v>1097</v>
      </c>
      <c r="Z16" s="278" t="s">
        <v>1098</v>
      </c>
    </row>
    <row r="17" spans="1:26" ht="114.75" customHeight="1" x14ac:dyDescent="0.25">
      <c r="A17" s="278">
        <v>101</v>
      </c>
      <c r="B17" s="250" t="str">
        <f>+VLOOKUP(A17,Tabla_Riesgos[[Número]:[Área]],2,FALSE)</f>
        <v>INTELIGENCIA DE NEGOCIOS</v>
      </c>
      <c r="C17" s="250" t="str">
        <f>+VLOOKUP(A17,Tabla_Riesgos[[Número]:[Área]],3,FALSE)</f>
        <v>Podría ocurrir que se publiquen datos o información sensible</v>
      </c>
      <c r="D17" s="250" t="str">
        <f>+VLOOKUP(A17,Tabla_Riesgos[[Número]:[Área]],6,FALSE)</f>
        <v>Seguridad de la Información</v>
      </c>
      <c r="E17" s="250" t="str">
        <f>+VLOOKUP(A17,Tabla_Riesgos[[Número]:[Área]],4,FALSE)</f>
        <v>Debido a no realizar un análisis completo para determinar la publicación o no de la información en la Web
Debido a la falta de clasificación del activo de información
Debido al uso indebido de la información</v>
      </c>
      <c r="F17" s="250" t="str">
        <f>+VLOOKUP(A17,Tabla_Riesgos[[Número]:[Área]],5,FALSE)</f>
        <v>Lo cual generaría pérdida de reputación
Lo cual generaría pérdida de información
Lo cual podría generar sanciones legales y/o económicas</v>
      </c>
      <c r="G17" s="480">
        <f ca="1">IFERROR(ROUND(AVERAGEIF('Valoración 2.0'!$C$167:$AK$373,'Mapa de riesgos SD 1.0'!A17,'Valoración 2.0'!$Z$167:$Z$373),0),0)</f>
        <v>2</v>
      </c>
      <c r="H17" s="480">
        <f ca="1">IFERROR(ROUND(AVERAGEIF('Valoración 2.0'!$C$167:$AK$373,'Mapa de riesgos SD 1.0'!A17,'Valoración 2.0'!$AA$167:$AA$373),0),0)</f>
        <v>5</v>
      </c>
      <c r="I17" s="233" t="str">
        <f t="shared" ref="I17:I18" ca="1" si="4">CONCATENATE(J17,K17)</f>
        <v>ImprobableCatastrófico</v>
      </c>
      <c r="J17" s="61" t="str">
        <f ca="1">+IFERROR(VLOOKUP(G17,'Tablas de calculos'!$V$22:$X$26,2,FALSE),"")</f>
        <v>Improbable</v>
      </c>
      <c r="K17" s="61" t="str">
        <f ca="1">+IFERROR(VLOOKUP(H17,'Tablas de calculos'!$V$22:$X$26,3,FALSE),"")</f>
        <v>Catastrófico</v>
      </c>
      <c r="L17" s="306" t="str">
        <f ca="1">IFERROR(VLOOKUP(I17,'Tablas de calculos'!$AF$4:$AI$28,4,FALSE),"")</f>
        <v>Extremo</v>
      </c>
      <c r="M17" s="280" t="s">
        <v>542</v>
      </c>
      <c r="N17" s="488" t="s">
        <v>1708</v>
      </c>
      <c r="O17" s="415">
        <f ca="1">+G17-'Promedio de Controles'!E86</f>
        <v>0</v>
      </c>
      <c r="P17" s="482">
        <f ca="1">+H17-'Promedio de Controles'!F86</f>
        <v>3</v>
      </c>
      <c r="Q17" s="233" t="str">
        <f t="shared" ref="Q17:Q18" ca="1" si="5">CONCATENATE(R17,S17)</f>
        <v>Rara VezModerado</v>
      </c>
      <c r="R17" s="61" t="str">
        <f ca="1">+IFERROR(VLOOKUP(O17,'Tablas de calculos'!$V$22:$X$26,2,FALSE),"Rara Vez")</f>
        <v>Rara Vez</v>
      </c>
      <c r="S17" s="477" t="str">
        <f ca="1">+IFERROR(VLOOKUP(P17,'Tablas de calculos'!$V$22:$X$26,3,FALSE),"Insignificante")</f>
        <v>Moderado</v>
      </c>
      <c r="T17" s="306" t="str">
        <f ca="1">IFERROR(VLOOKUP(Q17,'Tablas de calculos'!$AF$4:$AI$28,4,FALSE),"")</f>
        <v>Moderado</v>
      </c>
      <c r="U17" s="485" t="s">
        <v>1606</v>
      </c>
      <c r="V17" s="278" t="s">
        <v>1419</v>
      </c>
      <c r="W17" s="278" t="s">
        <v>1420</v>
      </c>
      <c r="X17" s="278" t="s">
        <v>1417</v>
      </c>
      <c r="Y17" s="278" t="s">
        <v>1097</v>
      </c>
      <c r="Z17" s="278" t="s">
        <v>1098</v>
      </c>
    </row>
    <row r="18" spans="1:26" ht="114.75" customHeight="1" x14ac:dyDescent="0.25">
      <c r="A18" s="278">
        <v>124</v>
      </c>
      <c r="B18" s="250" t="str">
        <f>+VLOOKUP(A18,Tabla_Riesgos[[Número]:[Área]],2,FALSE)</f>
        <v>GESTIÓN DEL TALENTO HUMANO</v>
      </c>
      <c r="C18" s="250" t="str">
        <f>+VLOOKUP(A18,Tabla_Riesgos[[Número]:[Área]],3,FALSE)</f>
        <v>Podría presentarse divulgación de información personal de empleados</v>
      </c>
      <c r="D18" s="250" t="str">
        <f>+VLOOKUP(A18,Tabla_Riesgos[[Número]:[Área]],6,FALSE)</f>
        <v>Seguridad de la Información</v>
      </c>
      <c r="E18" s="250" t="str">
        <f>+VLOOKUP(A18,Tabla_Riesgos[[Número]:[Área]],4,FALSE)</f>
        <v>Permisos ilimitados a usuarios que manejan el sistema</v>
      </c>
      <c r="F18" s="250" t="str">
        <f>+VLOOKUP(A18,Tabla_Riesgos[[Número]:[Área]],5,FALSE)</f>
        <v>Información falsa, cambio y/o actualización de información errada</v>
      </c>
      <c r="G18" s="480">
        <f ca="1">IFERROR(ROUND(AVERAGEIF('Valoración 2.0'!$C$167:$AK$373,'Mapa de riesgos SD 1.0'!A18,'Valoración 2.0'!$Z$167:$Z$373),0),0)</f>
        <v>3</v>
      </c>
      <c r="H18" s="480">
        <f ca="1">IFERROR(ROUND(AVERAGEIF('Valoración 2.0'!$C$167:$AK$373,'Mapa de riesgos SD 1.0'!A18,'Valoración 2.0'!$AA$167:$AA$373),0),0)</f>
        <v>3</v>
      </c>
      <c r="I18" s="233" t="str">
        <f t="shared" ca="1" si="4"/>
        <v>PosibleModerado</v>
      </c>
      <c r="J18" s="61" t="str">
        <f ca="1">+IFERROR(VLOOKUP(G18,'Tablas de calculos'!$V$22:$X$26,2,FALSE),"")</f>
        <v>Posible</v>
      </c>
      <c r="K18" s="61" t="str">
        <f ca="1">+IFERROR(VLOOKUP(H18,'Tablas de calculos'!$V$22:$X$26,3,FALSE),"")</f>
        <v>Moderado</v>
      </c>
      <c r="L18" s="306" t="str">
        <f ca="1">IFERROR(VLOOKUP(I18,'Tablas de calculos'!$AF$4:$AI$28,4,FALSE),"")</f>
        <v>Alto</v>
      </c>
      <c r="M18" s="280" t="s">
        <v>542</v>
      </c>
      <c r="N18" s="294"/>
      <c r="O18" s="415">
        <f ca="1">+G18</f>
        <v>3</v>
      </c>
      <c r="P18" s="413">
        <f ca="1">+H18</f>
        <v>3</v>
      </c>
      <c r="Q18" s="233" t="str">
        <f t="shared" ca="1" si="5"/>
        <v>PosibleModerado</v>
      </c>
      <c r="R18" s="61" t="str">
        <f ca="1">+IFERROR(VLOOKUP(O18,'Tablas de calculos'!$V$22:$X$26,2,FALSE),"Rara Vez")</f>
        <v>Posible</v>
      </c>
      <c r="S18" s="477" t="str">
        <f ca="1">+IFERROR(VLOOKUP(P18,'Tablas de calculos'!$V$22:$X$26,3,FALSE),"Insignificante")</f>
        <v>Moderado</v>
      </c>
      <c r="T18" s="306" t="str">
        <f ca="1">IFERROR(VLOOKUP(Q18,'Tablas de calculos'!$AF$4:$AI$28,4,FALSE),"")</f>
        <v>Alto</v>
      </c>
      <c r="U18" s="278"/>
      <c r="V18" s="278"/>
      <c r="W18" s="278"/>
      <c r="X18" s="278"/>
      <c r="Y18" s="278"/>
      <c r="Z18" s="278"/>
    </row>
    <row r="34" spans="27:29" x14ac:dyDescent="0.25">
      <c r="AA34"/>
      <c r="AB34"/>
      <c r="AC34"/>
    </row>
    <row r="35" spans="27:29" x14ac:dyDescent="0.25">
      <c r="AA35"/>
      <c r="AB35"/>
      <c r="AC35"/>
    </row>
    <row r="36" spans="27:29" x14ac:dyDescent="0.25">
      <c r="AA36"/>
      <c r="AB36"/>
      <c r="AC36"/>
    </row>
    <row r="37" spans="27:29" x14ac:dyDescent="0.25">
      <c r="AA37"/>
      <c r="AB37"/>
      <c r="AC37"/>
    </row>
    <row r="38" spans="27:29" x14ac:dyDescent="0.25">
      <c r="AA38"/>
      <c r="AB38"/>
      <c r="AC38"/>
    </row>
    <row r="39" spans="27:29" x14ac:dyDescent="0.25">
      <c r="AA39"/>
      <c r="AB39"/>
      <c r="AC39"/>
    </row>
    <row r="40" spans="27:29" x14ac:dyDescent="0.25">
      <c r="AA40"/>
      <c r="AB40"/>
      <c r="AC40"/>
    </row>
    <row r="41" spans="27:29" x14ac:dyDescent="0.25">
      <c r="AA41"/>
      <c r="AB41"/>
      <c r="AC41"/>
    </row>
    <row r="42" spans="27:29" x14ac:dyDescent="0.25">
      <c r="AA42"/>
      <c r="AB42"/>
      <c r="AC42"/>
    </row>
    <row r="43" spans="27:29" x14ac:dyDescent="0.25">
      <c r="AA43"/>
      <c r="AB43"/>
      <c r="AC43"/>
    </row>
    <row r="44" spans="27:29" x14ac:dyDescent="0.25">
      <c r="AA44"/>
      <c r="AB44"/>
      <c r="AC44"/>
    </row>
    <row r="45" spans="27:29" x14ac:dyDescent="0.25">
      <c r="AA45"/>
      <c r="AB45"/>
      <c r="AC45"/>
    </row>
    <row r="46" spans="27:29" x14ac:dyDescent="0.25">
      <c r="AA46"/>
      <c r="AB46"/>
      <c r="AC46"/>
    </row>
    <row r="47" spans="27:29" x14ac:dyDescent="0.25">
      <c r="AA47"/>
      <c r="AB47"/>
      <c r="AC47"/>
    </row>
    <row r="48" spans="27:29" x14ac:dyDescent="0.25">
      <c r="AA48"/>
      <c r="AB48"/>
      <c r="AC48"/>
    </row>
    <row r="49" spans="27:29" x14ac:dyDescent="0.25">
      <c r="AA49"/>
      <c r="AB49"/>
      <c r="AC49"/>
    </row>
    <row r="50" spans="27:29" x14ac:dyDescent="0.25">
      <c r="AA50"/>
      <c r="AB50"/>
      <c r="AC50"/>
    </row>
    <row r="51" spans="27:29" x14ac:dyDescent="0.25">
      <c r="AA51"/>
      <c r="AB51"/>
      <c r="AC51"/>
    </row>
    <row r="52" spans="27:29" x14ac:dyDescent="0.25">
      <c r="AA52"/>
      <c r="AB52"/>
      <c r="AC52"/>
    </row>
    <row r="53" spans="27:29" x14ac:dyDescent="0.25">
      <c r="AA53"/>
      <c r="AB53"/>
      <c r="AC53"/>
    </row>
    <row r="54" spans="27:29" x14ac:dyDescent="0.25">
      <c r="AA54"/>
      <c r="AB54"/>
      <c r="AC54"/>
    </row>
    <row r="55" spans="27:29" x14ac:dyDescent="0.25">
      <c r="AA55"/>
      <c r="AB55"/>
      <c r="AC55"/>
    </row>
    <row r="56" spans="27:29" x14ac:dyDescent="0.25">
      <c r="AA56"/>
      <c r="AB56"/>
      <c r="AC56"/>
    </row>
    <row r="57" spans="27:29" x14ac:dyDescent="0.25">
      <c r="AA57"/>
      <c r="AB57"/>
      <c r="AC57"/>
    </row>
    <row r="58" spans="27:29" x14ac:dyDescent="0.25">
      <c r="AB58"/>
    </row>
    <row r="59" spans="27:29" x14ac:dyDescent="0.25">
      <c r="AB59"/>
    </row>
    <row r="60" spans="27:29" x14ac:dyDescent="0.25">
      <c r="AB60"/>
    </row>
    <row r="61" spans="27:29" x14ac:dyDescent="0.25">
      <c r="AB61"/>
    </row>
    <row r="62" spans="27:29" x14ac:dyDescent="0.25">
      <c r="AB62"/>
    </row>
    <row r="63" spans="27:29" x14ac:dyDescent="0.25">
      <c r="AB63"/>
    </row>
    <row r="64" spans="27:29" x14ac:dyDescent="0.25">
      <c r="AB64"/>
    </row>
    <row r="65" spans="28:28" x14ac:dyDescent="0.25">
      <c r="AB65"/>
    </row>
    <row r="66" spans="28:28" x14ac:dyDescent="0.25">
      <c r="AB66"/>
    </row>
    <row r="67" spans="28:28" x14ac:dyDescent="0.25">
      <c r="AB67"/>
    </row>
    <row r="68" spans="28:28" x14ac:dyDescent="0.25">
      <c r="AB68"/>
    </row>
    <row r="69" spans="28:28" x14ac:dyDescent="0.25">
      <c r="AB69"/>
    </row>
    <row r="70" spans="28:28" x14ac:dyDescent="0.25">
      <c r="AB70"/>
    </row>
    <row r="71" spans="28:28" x14ac:dyDescent="0.25">
      <c r="AB71"/>
    </row>
    <row r="72" spans="28:28" x14ac:dyDescent="0.25">
      <c r="AB72"/>
    </row>
    <row r="73" spans="28:28" x14ac:dyDescent="0.25">
      <c r="AB73"/>
    </row>
    <row r="74" spans="28:28" x14ac:dyDescent="0.25">
      <c r="AB74"/>
    </row>
    <row r="75" spans="28:28" x14ac:dyDescent="0.25">
      <c r="AB75"/>
    </row>
    <row r="76" spans="28:28" x14ac:dyDescent="0.25">
      <c r="AB76"/>
    </row>
    <row r="77" spans="28:28" x14ac:dyDescent="0.25">
      <c r="AB77"/>
    </row>
    <row r="78" spans="28:28" x14ac:dyDescent="0.25">
      <c r="AB78"/>
    </row>
    <row r="79" spans="28:28" x14ac:dyDescent="0.25">
      <c r="AB79"/>
    </row>
    <row r="80" spans="28:28" x14ac:dyDescent="0.25">
      <c r="AB80"/>
    </row>
    <row r="81" spans="28:28" x14ac:dyDescent="0.25">
      <c r="AB81"/>
    </row>
    <row r="82" spans="28:28" x14ac:dyDescent="0.25">
      <c r="AB82"/>
    </row>
    <row r="83" spans="28:28" x14ac:dyDescent="0.25">
      <c r="AB83"/>
    </row>
    <row r="84" spans="28:28" x14ac:dyDescent="0.25">
      <c r="AB84"/>
    </row>
    <row r="85" spans="28:28" x14ac:dyDescent="0.25">
      <c r="AB85"/>
    </row>
    <row r="86" spans="28:28" x14ac:dyDescent="0.25">
      <c r="AB86"/>
    </row>
    <row r="87" spans="28:28" x14ac:dyDescent="0.25">
      <c r="AB87"/>
    </row>
    <row r="88" spans="28:28" x14ac:dyDescent="0.25">
      <c r="AB88"/>
    </row>
    <row r="89" spans="28:28" x14ac:dyDescent="0.25">
      <c r="AB89"/>
    </row>
    <row r="90" spans="28:28" x14ac:dyDescent="0.25">
      <c r="AB90"/>
    </row>
    <row r="91" spans="28:28" x14ac:dyDescent="0.25">
      <c r="AB91"/>
    </row>
    <row r="92" spans="28:28" x14ac:dyDescent="0.25">
      <c r="AB92"/>
    </row>
    <row r="93" spans="28:28" x14ac:dyDescent="0.25">
      <c r="AB93"/>
    </row>
    <row r="94" spans="28:28" x14ac:dyDescent="0.25">
      <c r="AB94"/>
    </row>
    <row r="95" spans="28:28" x14ac:dyDescent="0.25">
      <c r="AB95"/>
    </row>
    <row r="96" spans="28:28" x14ac:dyDescent="0.25">
      <c r="AB96"/>
    </row>
    <row r="97" spans="28:28" x14ac:dyDescent="0.25">
      <c r="AB97"/>
    </row>
    <row r="98" spans="28:28" x14ac:dyDescent="0.25">
      <c r="AB98"/>
    </row>
    <row r="99" spans="28:28" x14ac:dyDescent="0.25">
      <c r="AB99"/>
    </row>
    <row r="100" spans="28:28" x14ac:dyDescent="0.25">
      <c r="AB100"/>
    </row>
    <row r="101" spans="28:28" x14ac:dyDescent="0.25">
      <c r="AB101"/>
    </row>
    <row r="102" spans="28:28" x14ac:dyDescent="0.25">
      <c r="AB102"/>
    </row>
    <row r="103" spans="28:28" x14ac:dyDescent="0.25">
      <c r="AB103"/>
    </row>
    <row r="104" spans="28:28" x14ac:dyDescent="0.25">
      <c r="AB104"/>
    </row>
    <row r="105" spans="28:28" x14ac:dyDescent="0.25">
      <c r="AB105"/>
    </row>
    <row r="106" spans="28:28" x14ac:dyDescent="0.25">
      <c r="AB106"/>
    </row>
    <row r="107" spans="28:28" x14ac:dyDescent="0.25">
      <c r="AB107"/>
    </row>
    <row r="108" spans="28:28" x14ac:dyDescent="0.25">
      <c r="AB108"/>
    </row>
    <row r="109" spans="28:28" x14ac:dyDescent="0.25">
      <c r="AB109"/>
    </row>
    <row r="110" spans="28:28" x14ac:dyDescent="0.25">
      <c r="AB110"/>
    </row>
    <row r="111" spans="28:28" x14ac:dyDescent="0.25">
      <c r="AB111"/>
    </row>
    <row r="112" spans="28:28" x14ac:dyDescent="0.25">
      <c r="AB112"/>
    </row>
    <row r="113" spans="28:28" x14ac:dyDescent="0.25">
      <c r="AB113"/>
    </row>
    <row r="114" spans="28:28" x14ac:dyDescent="0.25">
      <c r="AB114"/>
    </row>
    <row r="115" spans="28:28" x14ac:dyDescent="0.25">
      <c r="AB115"/>
    </row>
    <row r="116" spans="28:28" x14ac:dyDescent="0.25">
      <c r="AB116"/>
    </row>
    <row r="117" spans="28:28" x14ac:dyDescent="0.25">
      <c r="AB117"/>
    </row>
    <row r="118" spans="28:28" x14ac:dyDescent="0.25">
      <c r="AB118"/>
    </row>
    <row r="119" spans="28:28" x14ac:dyDescent="0.25">
      <c r="AB119"/>
    </row>
    <row r="120" spans="28:28" x14ac:dyDescent="0.25">
      <c r="AB120"/>
    </row>
    <row r="121" spans="28:28" x14ac:dyDescent="0.25">
      <c r="AB121"/>
    </row>
    <row r="122" spans="28:28" x14ac:dyDescent="0.25">
      <c r="AB122"/>
    </row>
    <row r="123" spans="28:28" x14ac:dyDescent="0.25">
      <c r="AB123"/>
    </row>
    <row r="124" spans="28:28" x14ac:dyDescent="0.25">
      <c r="AB124"/>
    </row>
    <row r="125" spans="28:28" x14ac:dyDescent="0.25">
      <c r="AB125"/>
    </row>
    <row r="126" spans="28:28" x14ac:dyDescent="0.25">
      <c r="AB126"/>
    </row>
    <row r="127" spans="28:28" x14ac:dyDescent="0.25">
      <c r="AB127"/>
    </row>
    <row r="128" spans="28:28" x14ac:dyDescent="0.25">
      <c r="AB128"/>
    </row>
    <row r="129" spans="28:28" x14ac:dyDescent="0.25">
      <c r="AB129"/>
    </row>
    <row r="130" spans="28:28" x14ac:dyDescent="0.25">
      <c r="AB130"/>
    </row>
    <row r="131" spans="28:28" x14ac:dyDescent="0.25">
      <c r="AB131"/>
    </row>
    <row r="132" spans="28:28" x14ac:dyDescent="0.25">
      <c r="AB132"/>
    </row>
    <row r="133" spans="28:28" x14ac:dyDescent="0.25">
      <c r="AB133"/>
    </row>
    <row r="134" spans="28:28" x14ac:dyDescent="0.25">
      <c r="AB134"/>
    </row>
    <row r="135" spans="28:28" x14ac:dyDescent="0.25">
      <c r="AB135"/>
    </row>
    <row r="136" spans="28:28" x14ac:dyDescent="0.25">
      <c r="AB136"/>
    </row>
    <row r="137" spans="28:28" x14ac:dyDescent="0.25">
      <c r="AB137"/>
    </row>
    <row r="138" spans="28:28" x14ac:dyDescent="0.25">
      <c r="AB138"/>
    </row>
    <row r="139" spans="28:28" x14ac:dyDescent="0.25">
      <c r="AB139"/>
    </row>
  </sheetData>
  <sortState xmlns:xlrd2="http://schemas.microsoft.com/office/spreadsheetml/2017/richdata2" ref="AB35:AB50">
    <sortCondition ref="AB34"/>
  </sortState>
  <mergeCells count="26">
    <mergeCell ref="Y5:Y6"/>
    <mergeCell ref="Z5:Z6"/>
    <mergeCell ref="Y4:Z4"/>
    <mergeCell ref="X1:Z3"/>
    <mergeCell ref="A1:W2"/>
    <mergeCell ref="A3:W3"/>
    <mergeCell ref="F5:F6"/>
    <mergeCell ref="A4:F4"/>
    <mergeCell ref="G4:T4"/>
    <mergeCell ref="U4:V4"/>
    <mergeCell ref="W4:X4"/>
    <mergeCell ref="A5:A6"/>
    <mergeCell ref="B5:B6"/>
    <mergeCell ref="C5:C6"/>
    <mergeCell ref="D5:D6"/>
    <mergeCell ref="E5:E6"/>
    <mergeCell ref="U5:U6"/>
    <mergeCell ref="V5:V6"/>
    <mergeCell ref="W5:W6"/>
    <mergeCell ref="X5:X6"/>
    <mergeCell ref="G5:I5"/>
    <mergeCell ref="J5:L5"/>
    <mergeCell ref="M5:M6"/>
    <mergeCell ref="N5:N6"/>
    <mergeCell ref="O5:Q5"/>
    <mergeCell ref="R5:T5"/>
  </mergeCells>
  <conditionalFormatting sqref="L7:L12 T7:T12 L14:L18 T14:T18">
    <cfRule type="cellIs" dxfId="104" priority="13" operator="equal">
      <formula>"Extremo"</formula>
    </cfRule>
    <cfRule type="cellIs" dxfId="103" priority="14" operator="equal">
      <formula>"Alto"</formula>
    </cfRule>
    <cfRule type="cellIs" dxfId="102" priority="15" operator="equal">
      <formula>"Moderado"</formula>
    </cfRule>
    <cfRule type="cellIs" dxfId="101" priority="16" operator="equal">
      <formula>"Bajo"</formula>
    </cfRule>
  </conditionalFormatting>
  <conditionalFormatting sqref="L13 T13">
    <cfRule type="cellIs" dxfId="100" priority="1" operator="equal">
      <formula>"Extremo"</formula>
    </cfRule>
    <cfRule type="cellIs" dxfId="99" priority="2" operator="equal">
      <formula>"Alto"</formula>
    </cfRule>
    <cfRule type="cellIs" dxfId="98" priority="3" operator="equal">
      <formula>"Moderado"</formula>
    </cfRule>
    <cfRule type="cellIs" dxfId="97" priority="4" operator="equal">
      <formula>"Bajo"</formula>
    </cfRule>
  </conditionalFormatting>
  <printOptions horizontalCentered="1" verticalCentered="1"/>
  <pageMargins left="0.70866141732283472" right="0.70866141732283472" top="0.74803149606299213" bottom="0.74803149606299213" header="0.31496062992125984" footer="0.31496062992125984"/>
  <pageSetup scale="23"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69C435-78ED-4177-A314-7AA70E79BB6B}">
  <sheetPr>
    <tabColor rgb="FFFFFF00"/>
  </sheetPr>
  <dimension ref="A1:AE707"/>
  <sheetViews>
    <sheetView view="pageBreakPreview" zoomScale="70" zoomScaleNormal="55" zoomScaleSheetLayoutView="70" zoomScalePageLayoutView="40" workbookViewId="0">
      <pane xSplit="1" ySplit="6" topLeftCell="B7" activePane="bottomRight" state="frozen"/>
      <selection pane="topRight" activeCell="B1" sqref="B1"/>
      <selection pane="bottomLeft" activeCell="A7" sqref="A7"/>
      <selection pane="bottomRight" activeCell="E7" sqref="E7"/>
    </sheetView>
  </sheetViews>
  <sheetFormatPr baseColWidth="10" defaultColWidth="11.42578125" defaultRowHeight="15" x14ac:dyDescent="0.25"/>
  <cols>
    <col min="1" max="1" width="7.28515625" style="19" customWidth="1"/>
    <col min="2" max="2" width="14.28515625" style="19" customWidth="1"/>
    <col min="3" max="3" width="36.5703125" style="19" customWidth="1"/>
    <col min="4" max="4" width="13.28515625" style="19" customWidth="1"/>
    <col min="5" max="5" width="46" style="19" customWidth="1"/>
    <col min="6" max="6" width="40.85546875" style="19" customWidth="1"/>
    <col min="7" max="7" width="11.42578125" style="19" bestFit="1" customWidth="1"/>
    <col min="8" max="8" width="8.140625" style="19" bestFit="1" customWidth="1"/>
    <col min="9" max="9" width="11.85546875" style="19" bestFit="1" customWidth="1"/>
    <col min="10" max="10" width="12.85546875" style="19" customWidth="1"/>
    <col min="11" max="11" width="13.7109375" style="19" customWidth="1"/>
    <col min="12" max="12" width="14" style="19" customWidth="1"/>
    <col min="13" max="13" width="12.7109375" style="19" customWidth="1"/>
    <col min="14" max="14" width="40.140625" style="19" customWidth="1"/>
    <col min="15" max="15" width="10.42578125" style="19" bestFit="1" customWidth="1"/>
    <col min="16" max="16" width="8.140625" style="19" bestFit="1" customWidth="1"/>
    <col min="17" max="17" width="11.85546875" style="19" bestFit="1" customWidth="1"/>
    <col min="18" max="18" width="13" style="19" customWidth="1"/>
    <col min="19" max="19" width="14.5703125" style="19" customWidth="1"/>
    <col min="20" max="20" width="11.42578125" style="19"/>
    <col min="21" max="21" width="35.140625" style="19" customWidth="1"/>
    <col min="22" max="22" width="25.28515625" style="19" customWidth="1"/>
    <col min="23" max="23" width="23.85546875" style="19" customWidth="1"/>
    <col min="24" max="24" width="29.28515625" style="19" customWidth="1"/>
    <col min="25" max="25" width="66.7109375" style="607" customWidth="1"/>
    <col min="26" max="27" width="11.42578125" style="19"/>
    <col min="28" max="28" width="44.85546875" style="19" customWidth="1"/>
    <col min="29" max="16384" width="11.42578125" style="19"/>
  </cols>
  <sheetData>
    <row r="1" spans="1:31" x14ac:dyDescent="0.25">
      <c r="A1" s="732" t="s">
        <v>1580</v>
      </c>
      <c r="B1" s="733"/>
      <c r="C1" s="733"/>
      <c r="D1" s="733"/>
      <c r="E1" s="733"/>
      <c r="F1" s="733"/>
      <c r="G1" s="733"/>
      <c r="H1" s="733"/>
      <c r="I1" s="733"/>
      <c r="J1" s="733"/>
      <c r="K1" s="733"/>
      <c r="L1" s="733"/>
      <c r="M1" s="733"/>
      <c r="N1" s="733"/>
      <c r="O1" s="733"/>
      <c r="P1" s="733"/>
      <c r="Q1" s="733"/>
      <c r="R1" s="733"/>
      <c r="S1" s="733"/>
      <c r="T1" s="733"/>
      <c r="U1" s="733"/>
      <c r="V1" s="699"/>
      <c r="W1" s="700"/>
      <c r="X1" s="701"/>
    </row>
    <row r="2" spans="1:31" ht="15.75" thickBot="1" x14ac:dyDescent="0.3">
      <c r="A2" s="734"/>
      <c r="B2" s="735"/>
      <c r="C2" s="735"/>
      <c r="D2" s="735"/>
      <c r="E2" s="735"/>
      <c r="F2" s="735"/>
      <c r="G2" s="735"/>
      <c r="H2" s="735"/>
      <c r="I2" s="735"/>
      <c r="J2" s="735"/>
      <c r="K2" s="735"/>
      <c r="L2" s="735"/>
      <c r="M2" s="735"/>
      <c r="N2" s="735"/>
      <c r="O2" s="735"/>
      <c r="P2" s="735"/>
      <c r="Q2" s="735"/>
      <c r="R2" s="735"/>
      <c r="S2" s="735"/>
      <c r="T2" s="735"/>
      <c r="U2" s="735"/>
      <c r="V2" s="702"/>
      <c r="W2" s="703"/>
      <c r="X2" s="704"/>
    </row>
    <row r="3" spans="1:31" ht="19.5" thickBot="1" x14ac:dyDescent="0.3">
      <c r="A3" s="736" t="s">
        <v>843</v>
      </c>
      <c r="B3" s="737"/>
      <c r="C3" s="737"/>
      <c r="D3" s="737"/>
      <c r="E3" s="737"/>
      <c r="F3" s="737"/>
      <c r="G3" s="737"/>
      <c r="H3" s="737"/>
      <c r="I3" s="737"/>
      <c r="J3" s="737"/>
      <c r="K3" s="737"/>
      <c r="L3" s="737"/>
      <c r="M3" s="737"/>
      <c r="N3" s="737"/>
      <c r="O3" s="737"/>
      <c r="P3" s="737"/>
      <c r="Q3" s="737"/>
      <c r="R3" s="737"/>
      <c r="S3" s="737"/>
      <c r="T3" s="737"/>
      <c r="U3" s="737"/>
      <c r="V3" s="705"/>
      <c r="W3" s="706"/>
      <c r="X3" s="707"/>
    </row>
    <row r="4" spans="1:31" ht="15.75" thickBot="1" x14ac:dyDescent="0.3">
      <c r="A4" s="738" t="s">
        <v>844</v>
      </c>
      <c r="B4" s="709"/>
      <c r="C4" s="709"/>
      <c r="D4" s="709"/>
      <c r="E4" s="709"/>
      <c r="F4" s="710"/>
      <c r="G4" s="708" t="s">
        <v>845</v>
      </c>
      <c r="H4" s="709"/>
      <c r="I4" s="709"/>
      <c r="J4" s="709"/>
      <c r="K4" s="709"/>
      <c r="L4" s="709"/>
      <c r="M4" s="709"/>
      <c r="N4" s="709"/>
      <c r="O4" s="709"/>
      <c r="P4" s="709"/>
      <c r="Q4" s="709"/>
      <c r="R4" s="709"/>
      <c r="S4" s="709"/>
      <c r="T4" s="710"/>
      <c r="U4" s="697" t="s">
        <v>627</v>
      </c>
      <c r="V4" s="739"/>
      <c r="W4" s="697" t="s">
        <v>628</v>
      </c>
      <c r="X4" s="698"/>
    </row>
    <row r="5" spans="1:31" ht="15.75" thickBot="1" x14ac:dyDescent="0.3">
      <c r="A5" s="745" t="s">
        <v>474</v>
      </c>
      <c r="B5" s="745" t="s">
        <v>846</v>
      </c>
      <c r="C5" s="730" t="s">
        <v>133</v>
      </c>
      <c r="D5" s="730" t="s">
        <v>847</v>
      </c>
      <c r="E5" s="730" t="s">
        <v>848</v>
      </c>
      <c r="F5" s="730" t="s">
        <v>849</v>
      </c>
      <c r="G5" s="714" t="s">
        <v>857</v>
      </c>
      <c r="H5" s="715"/>
      <c r="I5" s="716"/>
      <c r="J5" s="740" t="s">
        <v>851</v>
      </c>
      <c r="K5" s="741"/>
      <c r="L5" s="742"/>
      <c r="M5" s="717" t="s">
        <v>859</v>
      </c>
      <c r="N5" s="743" t="s">
        <v>850</v>
      </c>
      <c r="O5" s="714" t="s">
        <v>855</v>
      </c>
      <c r="P5" s="715"/>
      <c r="Q5" s="716"/>
      <c r="R5" s="711" t="s">
        <v>855</v>
      </c>
      <c r="S5" s="712"/>
      <c r="T5" s="713"/>
      <c r="U5" s="719" t="s">
        <v>629</v>
      </c>
      <c r="V5" s="721" t="s">
        <v>630</v>
      </c>
      <c r="W5" s="721" t="s">
        <v>631</v>
      </c>
      <c r="X5" s="721" t="s">
        <v>632</v>
      </c>
      <c r="Y5" s="729" t="s">
        <v>1888</v>
      </c>
    </row>
    <row r="6" spans="1:31" ht="26.25" customHeight="1" thickBot="1" x14ac:dyDescent="0.3">
      <c r="A6" s="746"/>
      <c r="B6" s="746"/>
      <c r="C6" s="731"/>
      <c r="D6" s="731"/>
      <c r="E6" s="731"/>
      <c r="F6" s="731"/>
      <c r="G6" s="255" t="s">
        <v>135</v>
      </c>
      <c r="H6" s="255" t="s">
        <v>150</v>
      </c>
      <c r="I6" s="255" t="s">
        <v>577</v>
      </c>
      <c r="J6" s="245" t="s">
        <v>135</v>
      </c>
      <c r="K6" s="245" t="s">
        <v>150</v>
      </c>
      <c r="L6" s="245" t="s">
        <v>852</v>
      </c>
      <c r="M6" s="718"/>
      <c r="N6" s="744"/>
      <c r="O6" s="255" t="s">
        <v>135</v>
      </c>
      <c r="P6" s="255" t="s">
        <v>150</v>
      </c>
      <c r="Q6" s="255" t="s">
        <v>577</v>
      </c>
      <c r="R6" s="246" t="s">
        <v>853</v>
      </c>
      <c r="S6" s="246" t="s">
        <v>150</v>
      </c>
      <c r="T6" s="246" t="s">
        <v>854</v>
      </c>
      <c r="U6" s="720"/>
      <c r="V6" s="722"/>
      <c r="W6" s="722"/>
      <c r="X6" s="722"/>
      <c r="Y6" s="729"/>
    </row>
    <row r="7" spans="1:31" ht="90.75" customHeight="1" x14ac:dyDescent="0.25">
      <c r="A7" s="408">
        <v>5</v>
      </c>
      <c r="B7" s="408" t="str">
        <f>+VLOOKUP(A7,Tabla_Riesgos[[Número]:[Área]],2,FALSE)</f>
        <v>TODOS LOS PROCESOS</v>
      </c>
      <c r="C7" s="408" t="str">
        <f>+VLOOKUP(A7,Tabla_Riesgos[[Número]:[Área]],3,FALSE)</f>
        <v>Puede ocurrir falta de apoyo en los procesos de control social realizados por los ciudadanos.</v>
      </c>
      <c r="D7" s="408" t="str">
        <f>+VLOOKUP(A7,Tabla_Riesgos[[Número]:[Área]],6,FALSE)</f>
        <v>Operativo</v>
      </c>
      <c r="E7" s="408" t="str">
        <f>+VLOOKUP(A7,Tabla_Riesgos[[Número]:[Área]],4,FALSE)</f>
        <v>Debido a la falta de conocimiento de la normatividad de control social
Como consecuencia del desconocimiento de las funciones de la entidad</v>
      </c>
      <c r="F7" s="408" t="str">
        <f>+VLOOKUP(A7,Tabla_Riesgos[[Número]:[Área]],5,FALSE)</f>
        <v>Lo cual generaría una pérdida de imagen reputacional
Lo cual generaría Sanciones a la entidad y sus funcionarios
Lo cual ocasionaría demandas de la ciudadanía</v>
      </c>
      <c r="G7" s="123">
        <f ca="1">IFERROR(ROUND(AVERAGEIF('Valoración 2.0'!$C$377:$AK$1471,'Mapa de riesgos operativos 1.0'!A7,'Valoración 2.0'!$Z$377:$Z$1471),0),0)</f>
        <v>4</v>
      </c>
      <c r="H7" s="123">
        <f ca="1">IFERROR(ROUND(AVERAGEIF('Valoración 2.0'!$C$377:$AK$1471,'Mapa de riesgos operativos 1.0'!A7,'Valoración 2.0'!$AA$377:$AA$1471),0),0)</f>
        <v>4</v>
      </c>
      <c r="I7" s="128" t="str">
        <f ca="1">CONCATENATE(J7,K7)</f>
        <v>ProbableMayor</v>
      </c>
      <c r="J7" s="516" t="str">
        <f ca="1">+IFERROR(VLOOKUP(G7,'Tablas de calculos'!$V$22:$X$26,2,FALSE),"")</f>
        <v>Probable</v>
      </c>
      <c r="K7" s="516" t="str">
        <f ca="1">+IFERROR(VLOOKUP(H7,'Tablas de calculos'!$V$22:$X$26,3,FALSE),"Insignificante")</f>
        <v>Mayor</v>
      </c>
      <c r="L7" s="306" t="str">
        <f ca="1">IFERROR(VLOOKUP(I7,'Tablas de calculos'!$AF$4:$AI$28,4,FALSE),"")</f>
        <v>Extremo</v>
      </c>
      <c r="M7" s="517" t="s">
        <v>544</v>
      </c>
      <c r="N7" s="488" t="s">
        <v>981</v>
      </c>
      <c r="O7" s="289">
        <f ca="1">+G7-'Promedio de Controles'!E7</f>
        <v>3</v>
      </c>
      <c r="P7" s="289">
        <f ca="1">+H7-'Promedio de Controles'!F7</f>
        <v>2</v>
      </c>
      <c r="Q7" s="128" t="str">
        <f ca="1">CONCATENATE(R7,S7)</f>
        <v>PosibleMenor</v>
      </c>
      <c r="R7" s="516" t="str">
        <f ca="1">+IFERROR(VLOOKUP(O7,'Tablas de calculos'!$V$22:$X$26,2,FALSE),"Rara Vez")</f>
        <v>Posible</v>
      </c>
      <c r="S7" s="516" t="str">
        <f ca="1">+IFERROR(VLOOKUP(P7,'Tablas de calculos'!$V$22:$X$26,3,FALSE),"Insignificante")</f>
        <v>Menor</v>
      </c>
      <c r="T7" s="306" t="str">
        <f ca="1">IFERROR(VLOOKUP(Q7,'Tablas de calculos'!$AF$4:$AI$28,4,FALSE),"")</f>
        <v>Moderado</v>
      </c>
      <c r="U7" s="488" t="s">
        <v>1639</v>
      </c>
      <c r="V7" s="408" t="s">
        <v>1422</v>
      </c>
      <c r="W7" s="408" t="s">
        <v>937</v>
      </c>
      <c r="X7" s="408" t="s">
        <v>938</v>
      </c>
      <c r="Y7" s="607" t="s">
        <v>1847</v>
      </c>
      <c r="AB7" s="512"/>
      <c r="AC7" s="512"/>
      <c r="AD7" s="512"/>
      <c r="AE7" s="512"/>
    </row>
    <row r="8" spans="1:31" ht="178.5" x14ac:dyDescent="0.25">
      <c r="A8" s="392">
        <v>12</v>
      </c>
      <c r="B8" s="392" t="str">
        <f>+VLOOKUP(A8,Tabla_Riesgos[[Número]:[Área]],2,FALSE)</f>
        <v>TODOS LOS PROCESOS</v>
      </c>
      <c r="C8" s="392" t="str">
        <f>+VLOOKUP(A8,Tabla_Riesgos[[Número]:[Área]],3,FALSE)</f>
        <v xml:space="preserve">Puede generarse menoscabo, disminución, detrimento, pérdida, uso indebido, o deterioro de los bienes o recursos públicos, o intereses patrimoniales del Estado. </v>
      </c>
      <c r="D8" s="392" t="str">
        <f>+VLOOKUP(A8,Tabla_Riesgos[[Número]:[Área]],6,FALSE)</f>
        <v>Estratégico</v>
      </c>
      <c r="E8" s="392" t="str">
        <f>+VLOOKUP(A8,Tabla_Riesgos[[Número]:[Área]],4,FALSE)</f>
        <v>Debido a la falta de información real en la toma de decisiones 
Debido al diseño de procesos ineficientes
Debido a ineficientes canales de comunicación
Debido a la falta de un sistema de información unificado y confiable
Debido al déficit de personal y falta de competencias en la selección del personal</v>
      </c>
      <c r="F8" s="392" t="str">
        <f>+VLOOKUP(A8,Tabla_Riesgos[[Número]:[Área]],5,FALSE)</f>
        <v>Lo cual generaría pérdidas económicas 
Lo cual generaría una pérdida de imagen reputacional
Lo cual generaría Sanciones a la entidad y sus funcionarios
Lo cual ocasionaría demandas de los funcionarios</v>
      </c>
      <c r="G8" s="123">
        <f ca="1">IFERROR(ROUND(AVERAGEIF('Valoración 2.0'!$C$377:$AK$1471,'Mapa de riesgos operativos 1.0'!A8,'Valoración 2.0'!$Z$377:$Z$1471),0),0)</f>
        <v>3</v>
      </c>
      <c r="H8" s="123">
        <f ca="1">IFERROR(ROUND(AVERAGEIF('Valoración 2.0'!$C$377:$AK$1471,'Mapa de riesgos operativos 1.0'!A8,'Valoración 2.0'!$AA$377:$AA$1471),0),0)</f>
        <v>3</v>
      </c>
      <c r="I8" s="233" t="str">
        <f t="shared" ref="I8:I76" ca="1" si="0">CONCATENATE(J8,K8)</f>
        <v>PosibleModerado</v>
      </c>
      <c r="J8" s="35" t="str">
        <f ca="1">+IFERROR(VLOOKUP(G8,'Tablas de calculos'!$V$22:$X$26,2,FALSE),"")</f>
        <v>Posible</v>
      </c>
      <c r="K8" s="35" t="str">
        <f ca="1">+IFERROR(VLOOKUP(H8,'Tablas de calculos'!$V$22:$X$26,3,FALSE),"")</f>
        <v>Moderado</v>
      </c>
      <c r="L8" s="484" t="str">
        <f ca="1">IFERROR(VLOOKUP(I8,'Tablas de calculos'!$AF$4:$AI$28,4,FALSE),"")</f>
        <v>Alto</v>
      </c>
      <c r="M8" s="430" t="s">
        <v>544</v>
      </c>
      <c r="N8" s="488" t="s">
        <v>1640</v>
      </c>
      <c r="O8" s="289">
        <f ca="1">+G8-'Promedio de Controles'!E14</f>
        <v>2</v>
      </c>
      <c r="P8" s="289">
        <f ca="1">+H8-'Promedio de Controles'!F14</f>
        <v>1</v>
      </c>
      <c r="Q8" s="233" t="str">
        <f t="shared" ref="Q8:Q76" ca="1" si="1">CONCATENATE(R8,S8)</f>
        <v>ImprobableInsignificante</v>
      </c>
      <c r="R8" s="35" t="str">
        <f ca="1">+IFERROR(VLOOKUP(O8,'Tablas de calculos'!$V$22:$X$26,2,FALSE),"Rara Vez")</f>
        <v>Improbable</v>
      </c>
      <c r="S8" s="516" t="str">
        <f ca="1">+IFERROR(VLOOKUP(P8,'Tablas de calculos'!$V$22:$X$26,3,FALSE),"Insignificante")</f>
        <v>Insignificante</v>
      </c>
      <c r="T8" s="484" t="str">
        <f ca="1">IFERROR(VLOOKUP(Q8,'Tablas de calculos'!$AF$4:$AI$28,4,FALSE),"")</f>
        <v>Bajo</v>
      </c>
      <c r="U8" s="408" t="s">
        <v>1105</v>
      </c>
      <c r="V8" s="408" t="s">
        <v>1106</v>
      </c>
      <c r="W8" s="392" t="s">
        <v>943</v>
      </c>
      <c r="X8" s="392" t="s">
        <v>943</v>
      </c>
      <c r="Y8" s="615" t="s">
        <v>1889</v>
      </c>
    </row>
    <row r="9" spans="1:31" ht="127.5" x14ac:dyDescent="0.25">
      <c r="A9" s="762">
        <v>14</v>
      </c>
      <c r="B9" s="762" t="str">
        <f>+VLOOKUP(A9,Tabla_Riesgos[[Número]:[Área]],2,FALSE)</f>
        <v>DISPOSICIÓN TEMPORAL DE ACTIVOS</v>
      </c>
      <c r="C9" s="762" t="str">
        <f>+VLOOKUP(A9,Tabla_Riesgos[[Número]:[Área]],3,FALSE)</f>
        <v>Puede ocurrir que no se cuente con el respaldo legal para gestionar la recuperación de la cartera</v>
      </c>
      <c r="D9" s="762" t="str">
        <f>+VLOOKUP(A9,Tabla_Riesgos[[Número]:[Área]],6,FALSE)</f>
        <v>Operativo</v>
      </c>
      <c r="E9" s="762" t="str">
        <f>+VLOOKUP(A9,Tabla_Riesgos[[Número]:[Área]],4,FALSE)</f>
        <v>Debido a la falta de información real en la toma de decisiones
Debido a ineficientes canales de comunicación con arrendatarios y depositarios</v>
      </c>
      <c r="F9" s="762" t="str">
        <f>+VLOOKUP(A9,Tabla_Riesgos[[Número]:[Área]],5,FALSE)</f>
        <v>Lo que podría generar Perdidas económicas
Lo que podría generar  Sanciones o denuncias</v>
      </c>
      <c r="G9" s="694">
        <f ca="1">IFERROR(ROUND(AVERAGEIF('Valoración 2.0'!$C$377:$AK$1471,'Mapa de riesgos operativos 1.0'!A9,'Valoración 2.0'!$Z$377:$Z$1471),0),0)</f>
        <v>4</v>
      </c>
      <c r="H9" s="694">
        <f ca="1">IFERROR(ROUND(AVERAGEIF('Valoración 2.0'!$C$377:$AK$1471,'Mapa de riesgos operativos 1.0'!A9,'Valoración 2.0'!$AA$377:$AA$1471),0),0)</f>
        <v>3</v>
      </c>
      <c r="I9" s="679" t="str">
        <f t="shared" ca="1" si="0"/>
        <v>ProbableModerado</v>
      </c>
      <c r="J9" s="756" t="str">
        <f ca="1">+IFERROR(VLOOKUP(G9,'Tablas de calculos'!$V$22:$X$26,2,FALSE),"")</f>
        <v>Probable</v>
      </c>
      <c r="K9" s="756" t="str">
        <f ca="1">+IFERROR(VLOOKUP(H9,'Tablas de calculos'!$V$22:$X$26,3,FALSE),"")</f>
        <v>Moderado</v>
      </c>
      <c r="L9" s="688" t="str">
        <f ca="1">IFERROR(VLOOKUP(I9,'Tablas de calculos'!$AF$4:$AI$28,4,FALSE),"")</f>
        <v>Alto</v>
      </c>
      <c r="M9" s="760" t="s">
        <v>544</v>
      </c>
      <c r="N9" s="758" t="s">
        <v>1826</v>
      </c>
      <c r="O9" s="726">
        <f ca="1">+G9-'Promedio de Controles'!E16</f>
        <v>3</v>
      </c>
      <c r="P9" s="726">
        <f ca="1">+H9-'Promedio de Controles'!F16</f>
        <v>1</v>
      </c>
      <c r="Q9" s="679" t="str">
        <f t="shared" ca="1" si="1"/>
        <v>PosibleInsignificante</v>
      </c>
      <c r="R9" s="756" t="str">
        <f ca="1">+IFERROR(VLOOKUP(O9,'Tablas de calculos'!$V$22:$X$26,2,FALSE),"Rara Vez")</f>
        <v>Posible</v>
      </c>
      <c r="S9" s="756" t="str">
        <f ca="1">+IFERROR(VLOOKUP(P9,'Tablas de calculos'!$V$22:$X$26,3,FALSE),"Insignificante")</f>
        <v>Insignificante</v>
      </c>
      <c r="T9" s="688" t="str">
        <f ca="1">IFERROR(VLOOKUP(Q9,'Tablas de calculos'!$AF$4:$AI$28,4,FALSE),"")</f>
        <v>Bajo</v>
      </c>
      <c r="U9" s="392" t="s">
        <v>1828</v>
      </c>
      <c r="V9" s="392" t="s">
        <v>1827</v>
      </c>
      <c r="W9" s="392" t="s">
        <v>940</v>
      </c>
      <c r="X9" s="392" t="s">
        <v>887</v>
      </c>
      <c r="Y9" s="607" t="s">
        <v>1848</v>
      </c>
    </row>
    <row r="10" spans="1:31" ht="63.75" x14ac:dyDescent="0.25">
      <c r="A10" s="763"/>
      <c r="B10" s="763"/>
      <c r="C10" s="763"/>
      <c r="D10" s="763"/>
      <c r="E10" s="763"/>
      <c r="F10" s="763"/>
      <c r="G10" s="696"/>
      <c r="H10" s="696"/>
      <c r="I10" s="681"/>
      <c r="J10" s="757"/>
      <c r="K10" s="757"/>
      <c r="L10" s="690"/>
      <c r="M10" s="761"/>
      <c r="N10" s="759"/>
      <c r="O10" s="728"/>
      <c r="P10" s="728"/>
      <c r="Q10" s="681"/>
      <c r="R10" s="757"/>
      <c r="S10" s="757"/>
      <c r="T10" s="690"/>
      <c r="U10" s="392" t="s">
        <v>1247</v>
      </c>
      <c r="V10" s="392" t="s">
        <v>1628</v>
      </c>
      <c r="W10" s="392" t="s">
        <v>1249</v>
      </c>
      <c r="X10" s="392" t="s">
        <v>948</v>
      </c>
      <c r="Y10" s="607" t="s">
        <v>1849</v>
      </c>
    </row>
    <row r="11" spans="1:31" ht="315" x14ac:dyDescent="0.25">
      <c r="A11" s="392">
        <v>15</v>
      </c>
      <c r="B11" s="392" t="str">
        <f>+VLOOKUP(A11,Tabla_Riesgos[[Número]:[Área]],2,FALSE)</f>
        <v>DISPOSICIÓN FINAL DE ACTIVOS</v>
      </c>
      <c r="C11" s="392" t="str">
        <f>+VLOOKUP(A11,Tabla_Riesgos[[Número]:[Área]],3,FALSE)</f>
        <v>Se puede gestionar de manera tardía la comercialización o destrucción de activos.</v>
      </c>
      <c r="D11" s="392" t="str">
        <f>+VLOOKUP(A11,Tabla_Riesgos[[Número]:[Área]],6,FALSE)</f>
        <v>Operativo</v>
      </c>
      <c r="E11" s="392" t="str">
        <f>+VLOOKUP(A11,Tabla_Riesgos[[Número]:[Área]],4,FALSE)</f>
        <v>Debido a la naturaleza única de la organización, establecida en la ley 1708 de 2014
Políticas internas de la entidad
Procesos ineficientes
Debido a las actuaciones y decisiones centralizadas
Falta de asignación de atribuciones a las Regionales</v>
      </c>
      <c r="F11" s="392" t="str">
        <f>+VLOOKUP(A11,Tabla_Riesgos[[Número]:[Área]],5,FALSE)</f>
        <v>Lo que podría generar Perdidas económicas
Lo que podría generar  Sanciones o denuncias, tutelas, querellas
Generación de detrimento patrimonial</v>
      </c>
      <c r="G11" s="123">
        <f ca="1">IFERROR(ROUND(AVERAGEIF('Valoración 2.0'!$C$377:$AK$1471,'Mapa de riesgos operativos 1.0'!A11,'Valoración 2.0'!$Z$377:$Z$1471),0),0)</f>
        <v>4</v>
      </c>
      <c r="H11" s="123">
        <f ca="1">IFERROR(ROUND(AVERAGEIF('Valoración 2.0'!$C$377:$AK$1471,'Mapa de riesgos operativos 1.0'!A11,'Valoración 2.0'!$AA$377:$AA$1471),0),0)</f>
        <v>4</v>
      </c>
      <c r="I11" s="233" t="str">
        <f t="shared" ca="1" si="0"/>
        <v>ProbableMayor</v>
      </c>
      <c r="J11" s="35" t="str">
        <f ca="1">+IFERROR(VLOOKUP(G11,'Tablas de calculos'!$V$22:$X$26,2,FALSE),"")</f>
        <v>Probable</v>
      </c>
      <c r="K11" s="35" t="str">
        <f ca="1">+IFERROR(VLOOKUP(H11,'Tablas de calculos'!$V$22:$X$26,3,FALSE),"")</f>
        <v>Mayor</v>
      </c>
      <c r="L11" s="484" t="str">
        <f ca="1">IFERROR(VLOOKUP(I11,'Tablas de calculos'!$AF$4:$AI$28,4,FALSE),"")</f>
        <v>Extremo</v>
      </c>
      <c r="M11" s="430" t="s">
        <v>544</v>
      </c>
      <c r="N11" s="488" t="s">
        <v>1793</v>
      </c>
      <c r="O11" s="289">
        <f ca="1">+G11-'Promedio de Controles'!E17</f>
        <v>2</v>
      </c>
      <c r="P11" s="289">
        <f ca="1">+H11-'Promedio de Controles'!F17</f>
        <v>2</v>
      </c>
      <c r="Q11" s="233" t="str">
        <f t="shared" ca="1" si="1"/>
        <v>ImprobableMenor</v>
      </c>
      <c r="R11" s="35" t="str">
        <f ca="1">+IFERROR(VLOOKUP(O11,'Tablas de calculos'!$V$22:$X$26,2,FALSE),"Rara Vez")</f>
        <v>Improbable</v>
      </c>
      <c r="S11" s="516" t="str">
        <f ca="1">+IFERROR(VLOOKUP(P11,'Tablas de calculos'!$V$22:$X$26,3,FALSE),"Insignificante")</f>
        <v>Menor</v>
      </c>
      <c r="T11" s="484" t="str">
        <f ca="1">IFERROR(VLOOKUP(Q11,'Tablas de calculos'!$AF$4:$AI$28,4,FALSE),"")</f>
        <v>Bajo</v>
      </c>
      <c r="U11" s="392" t="s">
        <v>1794</v>
      </c>
      <c r="V11" s="392" t="s">
        <v>949</v>
      </c>
      <c r="W11" s="392" t="s">
        <v>950</v>
      </c>
      <c r="X11" s="392" t="s">
        <v>874</v>
      </c>
      <c r="Y11" s="607" t="s">
        <v>1850</v>
      </c>
    </row>
    <row r="12" spans="1:31" ht="191.25" x14ac:dyDescent="0.25">
      <c r="A12" s="392">
        <v>16</v>
      </c>
      <c r="B12" s="392" t="str">
        <f>+VLOOKUP(A12,Tabla_Riesgos[[Número]:[Área]],2,FALSE)</f>
        <v>DIAGNOSTICO Y ALISTAMIENTO DE ACTIVOS</v>
      </c>
      <c r="C12" s="392" t="str">
        <f>+VLOOKUP(A12,Tabla_Riesgos[[Número]:[Área]],3,FALSE)</f>
        <v>Fallas en la identificación de activos potenciales de productividad.</v>
      </c>
      <c r="D12" s="392" t="str">
        <f>+VLOOKUP(A12,Tabla_Riesgos[[Número]:[Área]],6,FALSE)</f>
        <v>Estratégico</v>
      </c>
      <c r="E12" s="392" t="str">
        <f>+VLOOKUP(A12,Tabla_Riesgos[[Número]:[Área]],4,FALSE)</f>
        <v>Debido a la incapacidad operativa
Ausencia de lineamientos estratégicos emitidos por el nivel central para la comercialización
Falta de un sistema de información segregado por unidad económica (asignación ID por unidad inmobiliaria)
Falta de conceptos técnicos donde se unifiquen criterios para la destinación de los activos</v>
      </c>
      <c r="F12" s="392" t="str">
        <f>+VLOOKUP(A12,Tabla_Riesgos[[Número]:[Área]],5,FALSE)</f>
        <v>Lo que podría generar Perdidas económicas
Lo que podría generar  Sanciones o denuncias, tutelas, querellas
Generación de detrimento patrimonial</v>
      </c>
      <c r="G12" s="123">
        <f ca="1">IFERROR(ROUND(AVERAGEIF('Valoración 2.0'!$C$377:$AK$1471,'Mapa de riesgos operativos 1.0'!A12,'Valoración 2.0'!$Z$377:$Z$1471),0),0)</f>
        <v>4</v>
      </c>
      <c r="H12" s="123">
        <f ca="1">IFERROR(ROUND(AVERAGEIF('Valoración 2.0'!$C$377:$AK$1471,'Mapa de riesgos operativos 1.0'!A12,'Valoración 2.0'!$AA$377:$AA$1471),0),0)</f>
        <v>3</v>
      </c>
      <c r="I12" s="233" t="str">
        <f t="shared" ca="1" si="0"/>
        <v>ProbableModerado</v>
      </c>
      <c r="J12" s="35" t="str">
        <f ca="1">+IFERROR(VLOOKUP(G12,'Tablas de calculos'!$V$22:$X$26,2,FALSE),"")</f>
        <v>Probable</v>
      </c>
      <c r="K12" s="35" t="str">
        <f ca="1">+IFERROR(VLOOKUP(H12,'Tablas de calculos'!$V$22:$X$26,3,FALSE),"")</f>
        <v>Moderado</v>
      </c>
      <c r="L12" s="484" t="str">
        <f ca="1">IFERROR(VLOOKUP(I12,'Tablas de calculos'!$AF$4:$AI$28,4,FALSE),"")</f>
        <v>Alto</v>
      </c>
      <c r="M12" s="430" t="s">
        <v>544</v>
      </c>
      <c r="N12" s="488" t="s">
        <v>1776</v>
      </c>
      <c r="O12" s="289">
        <f ca="1">+G12-'Promedio de Controles'!E18</f>
        <v>3</v>
      </c>
      <c r="P12" s="289">
        <f ca="1">+H12-'Promedio de Controles'!F18</f>
        <v>2</v>
      </c>
      <c r="Q12" s="233" t="str">
        <f t="shared" ca="1" si="1"/>
        <v>PosibleMenor</v>
      </c>
      <c r="R12" s="35" t="str">
        <f ca="1">+IFERROR(VLOOKUP(O12,'Tablas de calculos'!$V$22:$X$26,2,FALSE),"Rara Vez")</f>
        <v>Posible</v>
      </c>
      <c r="S12" s="516" t="str">
        <f ca="1">+IFERROR(VLOOKUP(P12,'Tablas de calculos'!$V$22:$X$26,3,FALSE),"Insignificante")</f>
        <v>Menor</v>
      </c>
      <c r="T12" s="484" t="str">
        <f ca="1">IFERROR(VLOOKUP(Q12,'Tablas de calculos'!$AF$4:$AI$28,4,FALSE),"")</f>
        <v>Moderado</v>
      </c>
      <c r="U12" s="392" t="s">
        <v>1829</v>
      </c>
      <c r="V12" s="392" t="s">
        <v>1760</v>
      </c>
      <c r="W12" s="392" t="s">
        <v>940</v>
      </c>
      <c r="X12" s="392" t="s">
        <v>887</v>
      </c>
      <c r="Y12" s="607" t="s">
        <v>1851</v>
      </c>
    </row>
    <row r="13" spans="1:31" ht="75" x14ac:dyDescent="0.25">
      <c r="A13" s="392">
        <v>17</v>
      </c>
      <c r="B13" s="392" t="str">
        <f>+VLOOKUP(A13,Tabla_Riesgos[[Número]:[Área]],2,FALSE)</f>
        <v>GESTIÓN FINANCIERA</v>
      </c>
      <c r="C13" s="392" t="str">
        <f>+VLOOKUP(A13,Tabla_Riesgos[[Número]:[Área]],3,FALSE)</f>
        <v>Se pueden realizar inversiones sin la información necesaria</v>
      </c>
      <c r="D13" s="392" t="str">
        <f>+VLOOKUP(A13,Tabla_Riesgos[[Número]:[Área]],6,FALSE)</f>
        <v>Operativo</v>
      </c>
      <c r="E13" s="392" t="str">
        <f>+VLOOKUP(A13,Tabla_Riesgos[[Número]:[Área]],4,FALSE)</f>
        <v>Debido a la naturaleza única de la organización, establecida en la ley 1708 de 2014</v>
      </c>
      <c r="F13" s="392" t="str">
        <f>+VLOOKUP(A13,Tabla_Riesgos[[Número]:[Área]],5,FALSE)</f>
        <v>Lo que podría generar Perdidas económicas
Lo que podría generar  Sanciones o denuncias</v>
      </c>
      <c r="G13" s="123">
        <f ca="1">IFERROR(ROUND(AVERAGEIF('Valoración 2.0'!$C$377:$AK$1471,'Mapa de riesgos operativos 1.0'!A13,'Valoración 2.0'!$Z$377:$Z$1471),0),0)</f>
        <v>1</v>
      </c>
      <c r="H13" s="123">
        <f ca="1">IFERROR(ROUND(AVERAGEIF('Valoración 2.0'!$C$377:$AK$1471,'Mapa de riesgos operativos 1.0'!A13,'Valoración 2.0'!$AA$377:$AA$1471),0),0)</f>
        <v>1</v>
      </c>
      <c r="I13" s="233" t="str">
        <f t="shared" ca="1" si="0"/>
        <v>Rara VezInsignificante</v>
      </c>
      <c r="J13" s="35" t="str">
        <f ca="1">+IFERROR(VLOOKUP(G13,'Tablas de calculos'!$V$22:$X$26,2,FALSE),"")</f>
        <v>Rara Vez</v>
      </c>
      <c r="K13" s="35" t="str">
        <f ca="1">+IFERROR(VLOOKUP(H13,'Tablas de calculos'!$V$22:$X$26,3,FALSE),"")</f>
        <v>Insignificante</v>
      </c>
      <c r="L13" s="484" t="str">
        <f ca="1">IFERROR(VLOOKUP(I13,'Tablas de calculos'!$AF$4:$AI$28,4,FALSE),"")</f>
        <v>Bajo</v>
      </c>
      <c r="M13" s="430" t="s">
        <v>544</v>
      </c>
      <c r="N13" s="488" t="s">
        <v>1641</v>
      </c>
      <c r="O13" s="289">
        <f ca="1">+G13-'Promedio de Controles'!E19</f>
        <v>-1</v>
      </c>
      <c r="P13" s="289">
        <f ca="1">+H13-'Promedio de Controles'!F19</f>
        <v>-1</v>
      </c>
      <c r="Q13" s="233" t="str">
        <f t="shared" ca="1" si="1"/>
        <v>Rara VezInsignificante</v>
      </c>
      <c r="R13" s="35" t="str">
        <f ca="1">+IFERROR(VLOOKUP(O13,'Tablas de calculos'!$V$22:$X$26,2,FALSE),"Rara Vez")</f>
        <v>Rara Vez</v>
      </c>
      <c r="S13" s="516" t="str">
        <f ca="1">+IFERROR(VLOOKUP(P13,'Tablas de calculos'!$V$22:$X$26,3,FALSE),"Insignificante")</f>
        <v>Insignificante</v>
      </c>
      <c r="T13" s="484" t="str">
        <f ca="1">IFERROR(VLOOKUP(Q13,'Tablas de calculos'!$AF$4:$AI$28,4,FALSE),"")</f>
        <v>Bajo</v>
      </c>
      <c r="U13" s="392" t="s">
        <v>943</v>
      </c>
      <c r="V13" s="392" t="s">
        <v>943</v>
      </c>
      <c r="W13" s="392" t="s">
        <v>943</v>
      </c>
      <c r="X13" s="392" t="s">
        <v>943</v>
      </c>
      <c r="Y13" s="608" t="s">
        <v>1783</v>
      </c>
    </row>
    <row r="14" spans="1:31" ht="255" x14ac:dyDescent="0.25">
      <c r="A14" s="392">
        <v>18</v>
      </c>
      <c r="B14" s="392" t="str">
        <f>+VLOOKUP(A14,Tabla_Riesgos[[Número]:[Área]],2,FALSE)</f>
        <v>TODOS LOS PROCESOS</v>
      </c>
      <c r="C14" s="392" t="str">
        <f>+VLOOKUP(A14,Tabla_Riesgos[[Número]:[Área]],3,FALSE)</f>
        <v>No disponibilidad de recursos para gestionar la distribución a las entidades del Estado</v>
      </c>
      <c r="D14" s="392" t="str">
        <f>+VLOOKUP(A14,Tabla_Riesgos[[Número]:[Área]],6,FALSE)</f>
        <v>Estratégico</v>
      </c>
      <c r="E14" s="392" t="str">
        <f>+VLOOKUP(A14,Tabla_Riesgos[[Número]:[Área]],4,FALSE)</f>
        <v>Debido a deficiencia en la administración y operación de activos
Debido a la naturaleza única de la organización, establecida en la ley 1708 de 2014</v>
      </c>
      <c r="F14" s="392" t="str">
        <f>+VLOOKUP(A14,Tabla_Riesgos[[Número]:[Área]],5,FALSE)</f>
        <v>Lo que podría generar Perdidas económicas
Lo que podría generar  Sanciones (penales, disciplinarias y fiscales)
Generación de detrimento patrimonial</v>
      </c>
      <c r="G14" s="123">
        <f ca="1">IFERROR(ROUND(AVERAGEIF('Valoración 2.0'!$C$377:$AK$1471,'Mapa de riesgos operativos 1.0'!A14,'Valoración 2.0'!$Z$377:$Z$1471),0),0)</f>
        <v>2</v>
      </c>
      <c r="H14" s="123">
        <f ca="1">IFERROR(ROUND(AVERAGEIF('Valoración 2.0'!$C$377:$AK$1471,'Mapa de riesgos operativos 1.0'!A14,'Valoración 2.0'!$AA$377:$AA$1471),0),0)</f>
        <v>3</v>
      </c>
      <c r="I14" s="233" t="str">
        <f t="shared" ca="1" si="0"/>
        <v>ImprobableModerado</v>
      </c>
      <c r="J14" s="35" t="str">
        <f ca="1">+IFERROR(VLOOKUP(G14,'Tablas de calculos'!$V$22:$X$26,2,FALSE),"")</f>
        <v>Improbable</v>
      </c>
      <c r="K14" s="35" t="str">
        <f ca="1">+IFERROR(VLOOKUP(H14,'Tablas de calculos'!$V$22:$X$26,3,FALSE),"")</f>
        <v>Moderado</v>
      </c>
      <c r="L14" s="484" t="str">
        <f ca="1">IFERROR(VLOOKUP(I14,'Tablas de calculos'!$AF$4:$AI$28,4,FALSE),"")</f>
        <v>Moderado</v>
      </c>
      <c r="M14" s="430" t="s">
        <v>544</v>
      </c>
      <c r="N14" s="488" t="s">
        <v>1642</v>
      </c>
      <c r="O14" s="289">
        <f ca="1">+G14-'Promedio de Controles'!E20</f>
        <v>1</v>
      </c>
      <c r="P14" s="289">
        <f ca="1">+H14-'Promedio de Controles'!F20</f>
        <v>1</v>
      </c>
      <c r="Q14" s="233" t="str">
        <f t="shared" ca="1" si="1"/>
        <v>Rara VezInsignificante</v>
      </c>
      <c r="R14" s="35" t="str">
        <f ca="1">+IFERROR(VLOOKUP(O14,'Tablas de calculos'!$V$22:$X$26,2,FALSE),"Rara Vez")</f>
        <v>Rara Vez</v>
      </c>
      <c r="S14" s="516" t="str">
        <f ca="1">+IFERROR(VLOOKUP(P14,'Tablas de calculos'!$V$22:$X$26,3,FALSE),"Insignificante")</f>
        <v>Insignificante</v>
      </c>
      <c r="T14" s="484" t="str">
        <f ca="1">IFERROR(VLOOKUP(Q14,'Tablas de calculos'!$AF$4:$AI$28,4,FALSE),"")</f>
        <v>Bajo</v>
      </c>
      <c r="U14" s="392" t="s">
        <v>1643</v>
      </c>
      <c r="V14" s="392" t="s">
        <v>951</v>
      </c>
      <c r="W14" s="392" t="s">
        <v>950</v>
      </c>
      <c r="X14" s="392" t="s">
        <v>874</v>
      </c>
      <c r="Y14" s="615" t="s">
        <v>1876</v>
      </c>
    </row>
    <row r="15" spans="1:31" ht="306" x14ac:dyDescent="0.25">
      <c r="A15" s="392">
        <v>19</v>
      </c>
      <c r="B15" s="392" t="str">
        <f>+VLOOKUP(A15,Tabla_Riesgos[[Número]:[Área]],2,FALSE)</f>
        <v>TODOS LOS PROCESOS</v>
      </c>
      <c r="C15" s="392" t="str">
        <f>+VLOOKUP(A15,Tabla_Riesgos[[Número]:[Área]],3,FALSE)</f>
        <v>Se pueden establecer procesos con controles obsoletos o desbordados en términos de la operación</v>
      </c>
      <c r="D15" s="392" t="str">
        <f>+VLOOKUP(A15,Tabla_Riesgos[[Número]:[Área]],6,FALSE)</f>
        <v>Operativo</v>
      </c>
      <c r="E15" s="392" t="str">
        <f>+VLOOKUP(A15,Tabla_Riesgos[[Número]:[Área]],4,FALSE)</f>
        <v>Debido a la falta de recursos (humanos, físicos, financieros, tecnológicos, entre otros) para el desarrollo o actualización de controles
Debido a la falta de seguimiento de los controles
Debido a la falta de análisis de los procedimientos
Falta de un sistema de información que consolide el proceso (unificación de criterios)</v>
      </c>
      <c r="F15" s="392" t="str">
        <f>+VLOOKUP(A15,Tabla_Riesgos[[Número]:[Área]],5,FALSE)</f>
        <v>Lo que podría ocasionar sanciones a los funcionarios</v>
      </c>
      <c r="G15" s="123">
        <f ca="1">IFERROR(ROUND(AVERAGEIF('Valoración 2.0'!$C$377:$AK$1471,'Mapa de riesgos operativos 1.0'!A15,'Valoración 2.0'!$Z$377:$Z$1471),0),0)</f>
        <v>3</v>
      </c>
      <c r="H15" s="123">
        <f ca="1">IFERROR(ROUND(AVERAGEIF('Valoración 2.0'!$C$377:$AK$1471,'Mapa de riesgos operativos 1.0'!A15,'Valoración 2.0'!$AA$377:$AA$1471),0),0)</f>
        <v>3</v>
      </c>
      <c r="I15" s="233" t="str">
        <f t="shared" ca="1" si="0"/>
        <v>PosibleModerado</v>
      </c>
      <c r="J15" s="35" t="str">
        <f ca="1">+IFERROR(VLOOKUP(G15,'Tablas de calculos'!$V$22:$X$26,2,FALSE),"")</f>
        <v>Posible</v>
      </c>
      <c r="K15" s="35" t="str">
        <f ca="1">+IFERROR(VLOOKUP(H15,'Tablas de calculos'!$V$22:$X$26,3,FALSE),"")</f>
        <v>Moderado</v>
      </c>
      <c r="L15" s="484" t="str">
        <f ca="1">IFERROR(VLOOKUP(I15,'Tablas de calculos'!$AF$4:$AI$28,4,FALSE),"")</f>
        <v>Alto</v>
      </c>
      <c r="M15" s="430" t="s">
        <v>544</v>
      </c>
      <c r="N15" s="488" t="s">
        <v>982</v>
      </c>
      <c r="O15" s="289">
        <f ca="1">+G15-'Promedio de Controles'!E21</f>
        <v>2</v>
      </c>
      <c r="P15" s="289">
        <f ca="1">+H15-'Promedio de Controles'!F21</f>
        <v>1</v>
      </c>
      <c r="Q15" s="233" t="str">
        <f t="shared" ca="1" si="1"/>
        <v>ImprobableInsignificante</v>
      </c>
      <c r="R15" s="35" t="str">
        <f ca="1">+IFERROR(VLOOKUP(O15,'Tablas de calculos'!$V$22:$X$26,2,FALSE),"Rara Vez")</f>
        <v>Improbable</v>
      </c>
      <c r="S15" s="516" t="str">
        <f ca="1">+IFERROR(VLOOKUP(P15,'Tablas de calculos'!$V$22:$X$26,3,FALSE),"Insignificante")</f>
        <v>Insignificante</v>
      </c>
      <c r="T15" s="484" t="str">
        <f ca="1">IFERROR(VLOOKUP(Q15,'Tablas de calculos'!$AF$4:$AI$28,4,FALSE),"")</f>
        <v>Bajo</v>
      </c>
      <c r="U15" s="392" t="s">
        <v>952</v>
      </c>
      <c r="V15" s="392" t="s">
        <v>951</v>
      </c>
      <c r="W15" s="392" t="s">
        <v>950</v>
      </c>
      <c r="X15" s="392" t="s">
        <v>874</v>
      </c>
      <c r="Y15" s="615" t="s">
        <v>1877</v>
      </c>
    </row>
    <row r="16" spans="1:31" ht="204" x14ac:dyDescent="0.25">
      <c r="A16" s="392">
        <v>21</v>
      </c>
      <c r="B16" s="392" t="str">
        <f>+VLOOKUP(A16,Tabla_Riesgos[[Número]:[Área]],2,FALSE)</f>
        <v>TODOS LOS PROCESOS</v>
      </c>
      <c r="C16" s="392" t="str">
        <f>+VLOOKUP(A16,Tabla_Riesgos[[Número]:[Área]],3,FALSE)</f>
        <v>No se cuente con los recursos suficientes para lograr el objetivo institucional</v>
      </c>
      <c r="D16" s="392" t="str">
        <f>+VLOOKUP(A16,Tabla_Riesgos[[Número]:[Área]],6,FALSE)</f>
        <v>Estratégico</v>
      </c>
      <c r="E16" s="392" t="str">
        <f>+VLOOKUP(A16,Tabla_Riesgos[[Número]:[Área]],4,FALSE)</f>
        <v>Debido a las deficiencias en el dimensionamiento de la planta de personal
Debido a la falta de planeación y direccionamiento para cumplir con el objetivo institucional
Debido a la deficiencia en los recursos tecnológicos
Debido a la falta de sistema de información</v>
      </c>
      <c r="F16" s="392" t="str">
        <f>+VLOOKUP(A16,Tabla_Riesgos[[Número]:[Área]],5,FALSE)</f>
        <v>Pérdidas de información
Generación de Sanciones
Pérdida de imagen reputacional</v>
      </c>
      <c r="G16" s="123">
        <f ca="1">IFERROR(ROUND(AVERAGEIF('Valoración 2.0'!$C$377:$AK$1471,'Mapa de riesgos operativos 1.0'!A16,'Valoración 2.0'!$Z$377:$Z$1471),0),0)</f>
        <v>2</v>
      </c>
      <c r="H16" s="123">
        <f ca="1">IFERROR(ROUND(AVERAGEIF('Valoración 2.0'!$C$377:$AK$1471,'Mapa de riesgos operativos 1.0'!A16,'Valoración 2.0'!$AA$377:$AA$1471),0),0)</f>
        <v>3</v>
      </c>
      <c r="I16" s="233" t="str">
        <f t="shared" ca="1" si="0"/>
        <v>ImprobableModerado</v>
      </c>
      <c r="J16" s="35" t="str">
        <f ca="1">+IFERROR(VLOOKUP(G16,'Tablas de calculos'!$V$22:$X$26,2,FALSE),"")</f>
        <v>Improbable</v>
      </c>
      <c r="K16" s="35" t="str">
        <f ca="1">+IFERROR(VLOOKUP(H16,'Tablas de calculos'!$V$22:$X$26,3,FALSE),"")</f>
        <v>Moderado</v>
      </c>
      <c r="L16" s="484" t="str">
        <f ca="1">IFERROR(VLOOKUP(I16,'Tablas de calculos'!$AF$4:$AI$28,4,FALSE),"")</f>
        <v>Moderado</v>
      </c>
      <c r="M16" s="430" t="s">
        <v>544</v>
      </c>
      <c r="N16" s="488" t="s">
        <v>1644</v>
      </c>
      <c r="O16" s="289">
        <f ca="1">+G16-'Promedio de Controles'!E23</f>
        <v>1</v>
      </c>
      <c r="P16" s="289">
        <f ca="1">+H16-'Promedio de Controles'!F23</f>
        <v>1</v>
      </c>
      <c r="Q16" s="233" t="str">
        <f t="shared" ca="1" si="1"/>
        <v>Rara VezInsignificante</v>
      </c>
      <c r="R16" s="35" t="str">
        <f ca="1">+IFERROR(VLOOKUP(O16,'Tablas de calculos'!$V$22:$X$26,2,FALSE),"Rara Vez")</f>
        <v>Rara Vez</v>
      </c>
      <c r="S16" s="516" t="str">
        <f ca="1">+IFERROR(VLOOKUP(P16,'Tablas de calculos'!$V$22:$X$26,3,FALSE),"Insignificante")</f>
        <v>Insignificante</v>
      </c>
      <c r="T16" s="484" t="str">
        <f ca="1">IFERROR(VLOOKUP(Q16,'Tablas de calculos'!$AF$4:$AI$28,4,FALSE),"")</f>
        <v>Bajo</v>
      </c>
      <c r="U16" s="392" t="s">
        <v>1830</v>
      </c>
      <c r="V16" s="392" t="s">
        <v>951</v>
      </c>
      <c r="W16" s="392" t="s">
        <v>950</v>
      </c>
      <c r="X16" s="392" t="s">
        <v>874</v>
      </c>
      <c r="Y16" s="615" t="s">
        <v>1878</v>
      </c>
    </row>
    <row r="17" spans="1:28" ht="195" x14ac:dyDescent="0.25">
      <c r="A17" s="392">
        <v>22</v>
      </c>
      <c r="B17" s="392" t="str">
        <f>+VLOOKUP(A17,Tabla_Riesgos[[Número]:[Área]],2,FALSE)</f>
        <v>RECEPCIÓN Y REGISTRO</v>
      </c>
      <c r="C17" s="392" t="str">
        <f>+VLOOKUP(A17,Tabla_Riesgos[[Número]:[Área]],3,FALSE)</f>
        <v>Asignar activos a Depositarios Provisionales y Liquidadores con características erróneas (tales como actividad económica, cobertura en departamento o municipio,  clasificación de experiencia o categoría de inscripción)</v>
      </c>
      <c r="D17" s="392" t="str">
        <f>+VLOOKUP(A17,Tabla_Riesgos[[Número]:[Área]],6,FALSE)</f>
        <v>Estratégico</v>
      </c>
      <c r="E17" s="392" t="str">
        <f>+VLOOKUP(A17,Tabla_Riesgos[[Número]:[Área]],4,FALSE)</f>
        <v xml:space="preserve"> La información del activo está incompleta o es incorrecta
Errores en las variables contenidas en la solicitud de asignación del activo tales como actividad económica, cobertura en departamento o municipio,  clasificación de experiencia o categoría de inscripción
Asignación de depositarios en actividades que no son de su competencia
Falta de articulación con la Fiscalía General de la Nación
Falta de verificación de requisitos de los depositarios</v>
      </c>
      <c r="F17" s="392" t="str">
        <f>+VLOOKUP(A17,Tabla_Riesgos[[Número]:[Área]],5,FALSE)</f>
        <v xml:space="preserve">Lo que podría generar perdidas de información y perdidas de credibilidad, además de multas o sanciones
Apropiación de recursos de manera indebida
Administración de los activos por fuera de la Metodología establecida por la entidad
</v>
      </c>
      <c r="G17" s="123">
        <f ca="1">IFERROR(ROUND(AVERAGEIF('Valoración 2.0'!$C$377:$AK$1471,'Mapa de riesgos operativos 1.0'!A17,'Valoración 2.0'!$Z$377:$Z$1471),0),0)</f>
        <v>3</v>
      </c>
      <c r="H17" s="123">
        <f ca="1">IFERROR(ROUND(AVERAGEIF('Valoración 2.0'!$C$377:$AK$1471,'Mapa de riesgos operativos 1.0'!A17,'Valoración 2.0'!$AA$377:$AA$1471),0),0)</f>
        <v>3</v>
      </c>
      <c r="I17" s="233" t="str">
        <f t="shared" ca="1" si="0"/>
        <v>PosibleModerado</v>
      </c>
      <c r="J17" s="35" t="str">
        <f ca="1">+IFERROR(VLOOKUP(G17,'Tablas de calculos'!$V$22:$X$26,2,FALSE),"")</f>
        <v>Posible</v>
      </c>
      <c r="K17" s="35" t="str">
        <f ca="1">+IFERROR(VLOOKUP(H17,'Tablas de calculos'!$V$22:$X$26,3,FALSE),"")</f>
        <v>Moderado</v>
      </c>
      <c r="L17" s="484" t="str">
        <f ca="1">IFERROR(VLOOKUP(I17,'Tablas de calculos'!$AF$4:$AI$28,4,FALSE),"")</f>
        <v>Alto</v>
      </c>
      <c r="M17" s="430" t="s">
        <v>544</v>
      </c>
      <c r="N17" s="488" t="s">
        <v>1645</v>
      </c>
      <c r="O17" s="289">
        <f ca="1">+G17-'Promedio de Controles'!E24</f>
        <v>1</v>
      </c>
      <c r="P17" s="289">
        <f ca="1">+H17-'Promedio de Controles'!F24</f>
        <v>1</v>
      </c>
      <c r="Q17" s="233" t="str">
        <f t="shared" ca="1" si="1"/>
        <v>Rara VezInsignificante</v>
      </c>
      <c r="R17" s="35" t="str">
        <f ca="1">+IFERROR(VLOOKUP(O17,'Tablas de calculos'!$V$22:$X$26,2,FALSE),"Rara Vez")</f>
        <v>Rara Vez</v>
      </c>
      <c r="S17" s="516" t="str">
        <f ca="1">+IFERROR(VLOOKUP(P17,'Tablas de calculos'!$V$22:$X$26,3,FALSE),"Insignificante")</f>
        <v>Insignificante</v>
      </c>
      <c r="T17" s="484" t="str">
        <f ca="1">IFERROR(VLOOKUP(Q17,'Tablas de calculos'!$AF$4:$AI$28,4,FALSE),"")</f>
        <v>Bajo</v>
      </c>
      <c r="U17" s="241" t="s">
        <v>825</v>
      </c>
      <c r="V17" s="241" t="s">
        <v>809</v>
      </c>
      <c r="W17" s="241" t="s">
        <v>826</v>
      </c>
      <c r="X17" s="241" t="s">
        <v>827</v>
      </c>
      <c r="Y17" s="609" t="s">
        <v>1852</v>
      </c>
    </row>
    <row r="18" spans="1:28" ht="165" x14ac:dyDescent="0.25">
      <c r="A18" s="392">
        <v>23</v>
      </c>
      <c r="B18" s="392" t="str">
        <f>+VLOOKUP(A18,Tabla_Riesgos[[Número]:[Área]],2,FALSE)</f>
        <v>RECEPCIÓN Y REGISTRO</v>
      </c>
      <c r="C18" s="392" t="str">
        <f>+VLOOKUP(A18,Tabla_Riesgos[[Número]:[Área]],3,FALSE)</f>
        <v>Puede que no haya recursos disponibles idóneos para la recepción de los Activos (Delegados, Bodegas, Especialistas, depositarios)</v>
      </c>
      <c r="D18" s="392" t="str">
        <f>+VLOOKUP(A18,Tabla_Riesgos[[Número]:[Área]],6,FALSE)</f>
        <v>Estratégico</v>
      </c>
      <c r="E18" s="392" t="str">
        <f>+VLOOKUP(A18,Tabla_Riesgos[[Número]:[Área]],4,FALSE)</f>
        <v>Debido a un crecimiento repentino en el número de  recepciones en bodega y en sitio de los activos
Como consecuencia del bajo flujo de activos de salida del inventario en Bodega 
Debido a la  falta de pronósticos en la demanda de activos a recibir 
Como consecuencia de la dispersión geográfica de los lugares de recepción de activos
Debido a que no existen suficiente recursos registrados en la zona de recepción</v>
      </c>
      <c r="F18" s="392" t="str">
        <f>+VLOOKUP(A18,Tabla_Riesgos[[Número]:[Área]],5,FALSE)</f>
        <v>Lo cual generaría incumplimientos frente  a las ordenes de la autoridad judicial
Que comprometería el estado físico y de ocupación del bien
Lo que genera que la  información identificada del bien al momento de la recepción, sea insuficiente o inexacta
Asignación errónea del depositario</v>
      </c>
      <c r="G18" s="123">
        <f ca="1">IFERROR(ROUND(AVERAGEIF('Valoración 2.0'!$C$377:$AK$1471,'Mapa de riesgos operativos 1.0'!A18,'Valoración 2.0'!$Z$377:$Z$1471),0),0)</f>
        <v>2</v>
      </c>
      <c r="H18" s="123">
        <f ca="1">IFERROR(ROUND(AVERAGEIF('Valoración 2.0'!$C$377:$AK$1471,'Mapa de riesgos operativos 1.0'!A18,'Valoración 2.0'!$AA$377:$AA$1471),0),0)</f>
        <v>2</v>
      </c>
      <c r="I18" s="233" t="str">
        <f ca="1">CONCATENATE(J18,K18)</f>
        <v>ImprobableMenor</v>
      </c>
      <c r="J18" s="35" t="str">
        <f ca="1">+IFERROR(VLOOKUP(G18,'Tablas de calculos'!$V$22:$X$26,2,FALSE),"")</f>
        <v>Improbable</v>
      </c>
      <c r="K18" s="35" t="str">
        <f ca="1">+IFERROR(VLOOKUP(H18,'Tablas de calculos'!$V$22:$X$26,3,FALSE),"")</f>
        <v>Menor</v>
      </c>
      <c r="L18" s="484" t="str">
        <f ca="1">IFERROR(VLOOKUP(I18,'Tablas de calculos'!$AF$4:$AI$28,4,FALSE),"")</f>
        <v>Bajo</v>
      </c>
      <c r="M18" s="430" t="s">
        <v>544</v>
      </c>
      <c r="N18" s="514" t="s">
        <v>983</v>
      </c>
      <c r="O18" s="289">
        <f ca="1">+G18-'Promedio de Controles'!E25</f>
        <v>0</v>
      </c>
      <c r="P18" s="289">
        <f ca="1">+H18-'Promedio de Controles'!F25</f>
        <v>0</v>
      </c>
      <c r="Q18" s="233" t="str">
        <f t="shared" ca="1" si="1"/>
        <v>Rara VezInsignificante</v>
      </c>
      <c r="R18" s="35" t="str">
        <f ca="1">+IFERROR(VLOOKUP(O18,'Tablas de calculos'!$V$22:$X$26,2,FALSE),"Rara Vez")</f>
        <v>Rara Vez</v>
      </c>
      <c r="S18" s="516" t="str">
        <f ca="1">+IFERROR(VLOOKUP(P18,'Tablas de calculos'!$V$22:$X$26,3,FALSE),"Insignificante")</f>
        <v>Insignificante</v>
      </c>
      <c r="T18" s="484" t="str">
        <f ca="1">IFERROR(VLOOKUP(Q18,'Tablas de calculos'!$AF$4:$AI$28,4,FALSE),"")</f>
        <v>Bajo</v>
      </c>
      <c r="U18" s="392" t="s">
        <v>1613</v>
      </c>
      <c r="V18" s="392" t="s">
        <v>1646</v>
      </c>
      <c r="W18" s="392" t="s">
        <v>1146</v>
      </c>
      <c r="X18" s="518" t="s">
        <v>1146</v>
      </c>
      <c r="Y18" s="614" t="s">
        <v>1879</v>
      </c>
    </row>
    <row r="19" spans="1:28" ht="315" x14ac:dyDescent="0.25">
      <c r="A19" s="35">
        <v>24</v>
      </c>
      <c r="B19" s="392" t="str">
        <f>+VLOOKUP(A19,Tabla_Riesgos[[Número]:[Área]],2,FALSE)</f>
        <v>RECEPCIÓN Y REGISTRO y DIAGNOSTICO Y ALISTAMIENTO DE ACTIVOS</v>
      </c>
      <c r="C19" s="392" t="str">
        <f>+VLOOKUP(A19,Tabla_Riesgos[[Número]:[Área]],3,FALSE)</f>
        <v xml:space="preserve">Puede ocurrir que no se caracterice  adecuadamente el activo </v>
      </c>
      <c r="D19" s="392" t="str">
        <f>+VLOOKUP(A19,Tabla_Riesgos[[Número]:[Área]],6,FALSE)</f>
        <v>Operativo</v>
      </c>
      <c r="E19" s="392" t="str">
        <f>+VLOOKUP(A19,Tabla_Riesgos[[Número]:[Área]],4,FALSE)</f>
        <v>Dado que se recibe documentación  con información inexacta para dar inicio con el proceso, por parte de la autoridad judicial
Debido a   que no se revisa la información del bien en el acta de secuestro de la fiscalía y la resolución de inicio
Debido a que el tiempo al momento de  la recepción es insuficiente 
Debido al desconocimiento técnico  por parte de los funcionarios o depositarios
Como consecuencia a la falta de recursos
Debido a que no se tienen identificadas las necesidades de información a detectar al momento de la recepción o inspección 
Debido a que no se cuente con convenios interadministrativos para acceder a la información de activos
Como consecuencia de que no se haya surtido el proceso de Ingreso de activos  adecuadamente
Imposibilidad de ingresar al predio (por razones de seguridad)</v>
      </c>
      <c r="F19" s="392" t="str">
        <f>+VLOOKUP(A19,Tabla_Riesgos[[Número]:[Área]],5,FALSE)</f>
        <v>Lo cual llevaría a un gasto (pago de impuestos, servicios públicos, saneamientos, etc.) sobre un bien que no es de SAE
Lo que genera que no se tomen decisiones correctas frente a los alistamientos requeridos para su disposición temporal y/o final del activo
Generando unidades inmobiliarias inexistentes
Lo que genera perdida de activos del inventario
Llevando a la asignación de un depositario provisional o liquidador que no tiene el perfil para el tipo de activo 
Ocasionando demandas en contra de SAE por el secuestro de bienes que no se encuentren dentro de un proceso de extinción de dominio o un proceso penal</v>
      </c>
      <c r="G19" s="123">
        <f ca="1">IFERROR(ROUND(AVERAGEIF('Valoración 2.0'!$C$377:$AK$1471,'Mapa de riesgos operativos 1.0'!A19,'Valoración 2.0'!$Z$377:$Z$1471),0),0)</f>
        <v>3</v>
      </c>
      <c r="H19" s="123">
        <f ca="1">IFERROR(ROUND(AVERAGEIF('Valoración 2.0'!$C$377:$AK$1471,'Mapa de riesgos operativos 1.0'!A19,'Valoración 2.0'!$AA$377:$AA$1471),0),0)</f>
        <v>2</v>
      </c>
      <c r="I19" s="233" t="str">
        <f t="shared" ca="1" si="0"/>
        <v>PosibleMenor</v>
      </c>
      <c r="J19" s="35" t="str">
        <f ca="1">+IFERROR(VLOOKUP(G19,'Tablas de calculos'!$V$22:$X$26,2,FALSE),"")</f>
        <v>Posible</v>
      </c>
      <c r="K19" s="35" t="str">
        <f ca="1">+IFERROR(VLOOKUP(H19,'Tablas de calculos'!$V$22:$X$26,3,FALSE),"")</f>
        <v>Menor</v>
      </c>
      <c r="L19" s="484" t="str">
        <f ca="1">IFERROR(VLOOKUP(I19,'Tablas de calculos'!$AF$4:$AI$28,4,FALSE),"")</f>
        <v>Moderado</v>
      </c>
      <c r="M19" s="430" t="s">
        <v>544</v>
      </c>
      <c r="N19" s="488" t="s">
        <v>984</v>
      </c>
      <c r="O19" s="289">
        <f ca="1">+G19-'Promedio de Controles'!E26</f>
        <v>2</v>
      </c>
      <c r="P19" s="289">
        <f ca="1">+H19-'Promedio de Controles'!F26</f>
        <v>0</v>
      </c>
      <c r="Q19" s="233" t="str">
        <f t="shared" ca="1" si="1"/>
        <v>ImprobableInsignificante</v>
      </c>
      <c r="R19" s="35" t="str">
        <f ca="1">+IFERROR(VLOOKUP(O19,'Tablas de calculos'!$V$22:$X$26,2,FALSE),"Rara Vez")</f>
        <v>Improbable</v>
      </c>
      <c r="S19" s="516" t="str">
        <f ca="1">+IFERROR(VLOOKUP(P19,'Tablas de calculos'!$V$22:$X$26,3,FALSE),"Insignificante")</f>
        <v>Insignificante</v>
      </c>
      <c r="T19" s="484" t="str">
        <f ca="1">IFERROR(VLOOKUP(Q19,'Tablas de calculos'!$AF$4:$AI$28,4,FALSE),"")</f>
        <v>Bajo</v>
      </c>
      <c r="U19" s="241" t="s">
        <v>1614</v>
      </c>
      <c r="V19" s="241" t="s">
        <v>1647</v>
      </c>
      <c r="W19" s="241" t="s">
        <v>937</v>
      </c>
      <c r="X19" s="241" t="s">
        <v>938</v>
      </c>
      <c r="Y19" s="607" t="s">
        <v>1823</v>
      </c>
    </row>
    <row r="20" spans="1:28" ht="331.5" x14ac:dyDescent="0.25">
      <c r="A20" s="35">
        <v>25</v>
      </c>
      <c r="B20" s="392" t="str">
        <f>+VLOOKUP(A20,Tabla_Riesgos[[Número]:[Área]],2,FALSE)</f>
        <v>TODOS LOS PROCESOS</v>
      </c>
      <c r="C20" s="392" t="str">
        <f>+VLOOKUP(A20,Tabla_Riesgos[[Número]:[Área]],3,FALSE)</f>
        <v>Puede ocurrir que no tenga proveedores idóneos disponibles</v>
      </c>
      <c r="D20" s="392" t="str">
        <f>+VLOOKUP(A20,Tabla_Riesgos[[Número]:[Área]],6,FALSE)</f>
        <v>Operativo</v>
      </c>
      <c r="E20" s="392" t="str">
        <f>+VLOOKUP(A20,Tabla_Riesgos[[Número]:[Área]],4,FALSE)</f>
        <v>Debido a que no se cuente con convenios interadministrativos para acceder a la información de personas naturales y/o jurídica
Debido a la inexistencia de un estudio de frecuencia de necesidades por ciudad y por requerimiento
Debido a fallas en el sistema de registro de proveedores 
Debido a que no se cuente con un sistema para el seguimiento de proveedores</v>
      </c>
      <c r="F20" s="392" t="str">
        <f>+VLOOKUP(A20,Tabla_Riesgos[[Número]:[Área]],5,FALSE)</f>
        <v>Ocasionado Calidad ineficiente del servicio
Ocasionado perdidas económicas
Compromete el estado físico del bien incumplimiento en los contratos de arrendamiento
Ocasionando daño ambiental
Que se sobrestimen o devalúen negocios
Demoras en las ejecuciones de los servicios</v>
      </c>
      <c r="G20" s="123">
        <f ca="1">IFERROR(ROUND(AVERAGEIF('Valoración 2.0'!$C$377:$AK$1471,'Mapa de riesgos operativos 1.0'!A20,'Valoración 2.0'!$Z$377:$Z$1471),0),0)</f>
        <v>2</v>
      </c>
      <c r="H20" s="123">
        <f ca="1">IFERROR(ROUND(AVERAGEIF('Valoración 2.0'!$C$377:$AK$1471,'Mapa de riesgos operativos 1.0'!A20,'Valoración 2.0'!$AA$377:$AA$1471),0),0)</f>
        <v>3</v>
      </c>
      <c r="I20" s="233" t="str">
        <f t="shared" ca="1" si="0"/>
        <v>ImprobableModerado</v>
      </c>
      <c r="J20" s="35" t="str">
        <f ca="1">+IFERROR(VLOOKUP(G20,'Tablas de calculos'!$V$22:$X$26,2,FALSE),"")</f>
        <v>Improbable</v>
      </c>
      <c r="K20" s="35" t="str">
        <f ca="1">+IFERROR(VLOOKUP(H20,'Tablas de calculos'!$V$22:$X$26,3,FALSE),"")</f>
        <v>Moderado</v>
      </c>
      <c r="L20" s="484" t="str">
        <f ca="1">IFERROR(VLOOKUP(I20,'Tablas de calculos'!$AF$4:$AI$28,4,FALSE),"")</f>
        <v>Moderado</v>
      </c>
      <c r="M20" s="430" t="s">
        <v>544</v>
      </c>
      <c r="N20" s="488" t="s">
        <v>1648</v>
      </c>
      <c r="O20" s="289">
        <f ca="1">+G20-'Promedio de Controles'!E27</f>
        <v>1</v>
      </c>
      <c r="P20" s="289">
        <f ca="1">+H20-'Promedio de Controles'!F27</f>
        <v>1</v>
      </c>
      <c r="Q20" s="233" t="str">
        <f t="shared" ca="1" si="1"/>
        <v>Rara VezInsignificante</v>
      </c>
      <c r="R20" s="35" t="str">
        <f ca="1">+IFERROR(VLOOKUP(O20,'Tablas de calculos'!$V$22:$X$26,2,FALSE),"Rara Vez")</f>
        <v>Rara Vez</v>
      </c>
      <c r="S20" s="516" t="str">
        <f ca="1">+IFERROR(VLOOKUP(P20,'Tablas de calculos'!$V$22:$X$26,3,FALSE),"Insignificante")</f>
        <v>Insignificante</v>
      </c>
      <c r="T20" s="484" t="str">
        <f ca="1">IFERROR(VLOOKUP(Q20,'Tablas de calculos'!$AF$4:$AI$28,4,FALSE),"")</f>
        <v>Bajo</v>
      </c>
      <c r="U20" s="513" t="s">
        <v>1649</v>
      </c>
      <c r="V20" s="513" t="s">
        <v>942</v>
      </c>
      <c r="W20" s="513" t="s">
        <v>1615</v>
      </c>
      <c r="X20" s="513" t="s">
        <v>1616</v>
      </c>
      <c r="Y20" s="611" t="s">
        <v>1880</v>
      </c>
    </row>
    <row r="21" spans="1:28" ht="293.25" x14ac:dyDescent="0.25">
      <c r="A21" s="35">
        <v>26</v>
      </c>
      <c r="B21" s="392" t="str">
        <f>+VLOOKUP(A21,Tabla_Riesgos[[Número]:[Área]],2,FALSE)</f>
        <v>TODOS LOS PROCESOS</v>
      </c>
      <c r="C21" s="392" t="str">
        <f>+VLOOKUP(A21,Tabla_Riesgos[[Número]:[Área]],3,FALSE)</f>
        <v>Se podría contratar un servicio innecesario</v>
      </c>
      <c r="D21" s="392" t="str">
        <f>+VLOOKUP(A21,Tabla_Riesgos[[Número]:[Área]],6,FALSE)</f>
        <v>Operativo</v>
      </c>
      <c r="E21" s="392" t="str">
        <f>+VLOOKUP(A21,Tabla_Riesgos[[Número]:[Área]],4,FALSE)</f>
        <v>Como consecuencia de que no se haya surtido el Proceso de diagnóstico adecuadamente
Debido a la falta de disponibilidad de recurso idóneo
Como consecuencia de la inadecuada identificación de requerimientos técnicos 
Como consecuencia del desconocimiento técnico de los funcionarios de SAE
Falta de caracterización de los inmuebles</v>
      </c>
      <c r="F21" s="392" t="str">
        <f>+VLOOKUP(A21,Tabla_Riesgos[[Número]:[Área]],5,FALSE)</f>
        <v>Ocasionando perdidas económicas
Demoras en las ejecuciones de los servicios
Ocasionando prórrogas en los contratos con los proveedores
Ocasionando perdida de imagen de la gestión de SAE
Ocasionando sanciones y/o demandas en contra de SAE</v>
      </c>
      <c r="G21" s="123">
        <f ca="1">IFERROR(ROUND(AVERAGEIF('Valoración 2.0'!$C$377:$AK$1471,'Mapa de riesgos operativos 1.0'!A21,'Valoración 2.0'!$Z$377:$Z$1471),0),0)</f>
        <v>2</v>
      </c>
      <c r="H21" s="123">
        <f ca="1">IFERROR(ROUND(AVERAGEIF('Valoración 2.0'!$C$377:$AK$1471,'Mapa de riesgos operativos 1.0'!A21,'Valoración 2.0'!$AA$377:$AA$1471),0),0)</f>
        <v>2</v>
      </c>
      <c r="I21" s="233" t="str">
        <f t="shared" ca="1" si="0"/>
        <v>ImprobableMenor</v>
      </c>
      <c r="J21" s="35" t="str">
        <f ca="1">+IFERROR(VLOOKUP(G21,'Tablas de calculos'!$V$22:$X$26,2,FALSE),"")</f>
        <v>Improbable</v>
      </c>
      <c r="K21" s="35" t="str">
        <f ca="1">+IFERROR(VLOOKUP(H21,'Tablas de calculos'!$V$22:$X$26,3,FALSE),"")</f>
        <v>Menor</v>
      </c>
      <c r="L21" s="484" t="str">
        <f ca="1">IFERROR(VLOOKUP(I21,'Tablas de calculos'!$AF$4:$AI$28,4,FALSE),"")</f>
        <v>Bajo</v>
      </c>
      <c r="M21" s="430" t="s">
        <v>544</v>
      </c>
      <c r="N21" s="488" t="s">
        <v>985</v>
      </c>
      <c r="O21" s="289">
        <f ca="1">+G21-'Promedio de Controles'!E28</f>
        <v>1</v>
      </c>
      <c r="P21" s="289">
        <f ca="1">+H21-'Promedio de Controles'!F28</f>
        <v>0</v>
      </c>
      <c r="Q21" s="233" t="str">
        <f t="shared" ca="1" si="1"/>
        <v>Rara VezInsignificante</v>
      </c>
      <c r="R21" s="35" t="str">
        <f ca="1">+IFERROR(VLOOKUP(O21,'Tablas de calculos'!$V$22:$X$26,2,FALSE),"Rara Vez")</f>
        <v>Rara Vez</v>
      </c>
      <c r="S21" s="516" t="str">
        <f ca="1">+IFERROR(VLOOKUP(P21,'Tablas de calculos'!$V$22:$X$26,3,FALSE),"Insignificante")</f>
        <v>Insignificante</v>
      </c>
      <c r="T21" s="484" t="str">
        <f ca="1">IFERROR(VLOOKUP(Q21,'Tablas de calculos'!$AF$4:$AI$28,4,FALSE),"")</f>
        <v>Bajo</v>
      </c>
      <c r="U21" s="513" t="s">
        <v>953</v>
      </c>
      <c r="V21" s="392" t="s">
        <v>949</v>
      </c>
      <c r="W21" s="392" t="s">
        <v>954</v>
      </c>
      <c r="X21" s="392" t="s">
        <v>954</v>
      </c>
      <c r="Y21" s="611" t="s">
        <v>1881</v>
      </c>
    </row>
    <row r="22" spans="1:28" ht="375" x14ac:dyDescent="0.25">
      <c r="A22" s="35">
        <v>28</v>
      </c>
      <c r="B22" s="392" t="str">
        <f>+VLOOKUP(A22,Tabla_Riesgos[[Número]:[Área]],2,FALSE)</f>
        <v>RECEPCIÓN Y REGISTRO</v>
      </c>
      <c r="C22" s="392" t="str">
        <f>+VLOOKUP(A22,Tabla_Riesgos[[Número]:[Área]],3,FALSE)</f>
        <v>Puede ocurrir que exista dentro del banco de depositarios, algunos que no cumplan con las características necesarias para el Registro y/o Asignación de activos.</v>
      </c>
      <c r="D22" s="392" t="str">
        <f>+VLOOKUP(A22,Tabla_Riesgos[[Número]:[Área]],6,FALSE)</f>
        <v>Estratégico</v>
      </c>
      <c r="E22" s="392" t="str">
        <f>+VLOOKUP(A22,Tabla_Riesgos[[Número]:[Área]],4,FALSE)</f>
        <v xml:space="preserve">Debido a que no se cuente con la suficiente información para caracterizar a los depositarios
Debido a que se cuenten con depositarios provisionales que no cumplan con las características definidas
Debido a que no se controlen el cumplimiento de los requisitos de los depositarios permanentemente
Como consecuencia de no caracterizar adecuadamente los activos
Depositarios Provisionales y Liquidadores que no registran experiencia en las actividades económicas requeridas
Depositarios Provisionales y Liquidadores que cumplen la actividad económica y no están inscritos en la categoría requerida
Depositarios Provisionales y Liquidadores que cumplen la actividad económica y no están inscritos en el departamento o municipio requerido para el activo
Depositarios Provisionales y Liquidadores que cumplen la categoría y la clasificación y no están inscritos en el departamento o municipio requerido para el activo
</v>
      </c>
      <c r="F22" s="392" t="str">
        <f>+VLOOKUP(A22,Tabla_Riesgos[[Número]:[Área]],5,FALSE)</f>
        <v>Ocasionando pérdidas económicas 
Ocasionando perdida de imagen institucional 
Ocasionando sanciones y demandas por deterioro de los activos
Ocasionando perdida de información, en caso de que los depositarios no cuenten con sistemas de información adecuados.
Activos (Inmuebles y/o Sociedades) sin Depositarios Provisionales y/o Liquidadores para ser administrados</v>
      </c>
      <c r="G22" s="123">
        <f ca="1">IFERROR(ROUND(AVERAGEIF('Valoración 2.0'!$C$377:$AK$1471,'Mapa de riesgos operativos 1.0'!A22,'Valoración 2.0'!$Z$377:$Z$1471),0),0)</f>
        <v>3</v>
      </c>
      <c r="H22" s="123">
        <f ca="1">IFERROR(ROUND(AVERAGEIF('Valoración 2.0'!$C$377:$AK$1471,'Mapa de riesgos operativos 1.0'!A22,'Valoración 2.0'!$AA$377:$AA$1471),0),0)</f>
        <v>2</v>
      </c>
      <c r="I22" s="233" t="str">
        <f t="shared" ca="1" si="0"/>
        <v>PosibleMenor</v>
      </c>
      <c r="J22" s="35" t="str">
        <f ca="1">+IFERROR(VLOOKUP(G22,'Tablas de calculos'!$V$22:$X$26,2,FALSE),"")</f>
        <v>Posible</v>
      </c>
      <c r="K22" s="35" t="str">
        <f ca="1">+IFERROR(VLOOKUP(H22,'Tablas de calculos'!$V$22:$X$26,3,FALSE),"")</f>
        <v>Menor</v>
      </c>
      <c r="L22" s="484" t="str">
        <f ca="1">IFERROR(VLOOKUP(I22,'Tablas de calculos'!$AF$4:$AI$28,4,FALSE),"")</f>
        <v>Moderado</v>
      </c>
      <c r="M22" s="430" t="s">
        <v>544</v>
      </c>
      <c r="N22" s="488" t="s">
        <v>1650</v>
      </c>
      <c r="O22" s="289">
        <f ca="1">+G22-'Promedio de Controles'!E30</f>
        <v>1</v>
      </c>
      <c r="P22" s="289">
        <f ca="1">+H22-'Promedio de Controles'!F30</f>
        <v>0</v>
      </c>
      <c r="Q22" s="233" t="str">
        <f t="shared" ca="1" si="1"/>
        <v>Rara VezInsignificante</v>
      </c>
      <c r="R22" s="35" t="str">
        <f ca="1">+IFERROR(VLOOKUP(O22,'Tablas de calculos'!$V$22:$X$26,2,FALSE),"Rara Vez")</f>
        <v>Rara Vez</v>
      </c>
      <c r="S22" s="516" t="str">
        <f ca="1">+IFERROR(VLOOKUP(P22,'Tablas de calculos'!$V$22:$X$26,3,FALSE),"Insignificante")</f>
        <v>Insignificante</v>
      </c>
      <c r="T22" s="484" t="str">
        <f ca="1">IFERROR(VLOOKUP(Q22,'Tablas de calculos'!$AF$4:$AI$28,4,FALSE),"")</f>
        <v>Bajo</v>
      </c>
      <c r="U22" s="513" t="s">
        <v>1651</v>
      </c>
      <c r="V22" s="392" t="s">
        <v>809</v>
      </c>
      <c r="W22" s="392" t="s">
        <v>828</v>
      </c>
      <c r="X22" s="392" t="s">
        <v>1652</v>
      </c>
      <c r="Y22" s="609" t="s">
        <v>1824</v>
      </c>
    </row>
    <row r="23" spans="1:28" ht="318.75" x14ac:dyDescent="0.25">
      <c r="A23" s="35">
        <v>31</v>
      </c>
      <c r="B23" s="392" t="str">
        <f>+VLOOKUP(A23,Tabla_Riesgos[[Número]:[Área]],2,FALSE)</f>
        <v>DISPOSICIÓN TEMPORAL DE ACTIVOS</v>
      </c>
      <c r="C23" s="392" t="str">
        <f>+VLOOKUP(A23,Tabla_Riesgos[[Número]:[Área]],3,FALSE)</f>
        <v>Puede ocurrir que se cuenten con depositarios provisionales y/o liquidadores, destinatarios provisionales y arrendatarios que incumplen con sus obligaciones</v>
      </c>
      <c r="D23" s="392" t="str">
        <f>+VLOOKUP(A23,Tabla_Riesgos[[Número]:[Área]],6,FALSE)</f>
        <v>Estratégico</v>
      </c>
      <c r="E23" s="392" t="str">
        <f>+VLOOKUP(A23,Tabla_Riesgos[[Número]:[Área]],4,FALSE)</f>
        <v xml:space="preserve">Debilidades de los sistemas de información
Pueden presentarse debilidades en la  supervisión y control de los mecanismos de administración
Debido a la inexistencia e insuficiente información de depositarios y activos asignados
Debido a que no se cuente con información suficiente para evaluarlos
Debido a la falta del manejo de las herramientas y del conocimiento propio de la entidad
 Falta de métodos e instrumentos de evaluación 
Falta de capacitación de depositarios provisionales y/o liquidadores y destinatarios provisionales
Falta de competencia o experticia de los depositarios
Falta de recurso humano
</v>
      </c>
      <c r="F23" s="392" t="str">
        <f>+VLOOKUP(A23,Tabla_Riesgos[[Número]:[Área]],5,FALSE)</f>
        <v>Ocasionando posible detrimento patrimonial.
Ocasionando perdida de imagen reputacional de la entidad
Ocasionando sanciones en contra de SAE,  depositarios provisionales y/o liquidadores, destinatarios provisionales y arrendatarios 
Incumplimiento de las obligaciones de los depositarios.</v>
      </c>
      <c r="G23" s="123">
        <f ca="1">IFERROR(ROUND(AVERAGEIF('Valoración 2.0'!$C$377:$AK$1471,'Mapa de riesgos operativos 1.0'!A23,'Valoración 2.0'!$Z$377:$Z$1471),0),0)</f>
        <v>4</v>
      </c>
      <c r="H23" s="123">
        <f ca="1">IFERROR(ROUND(AVERAGEIF('Valoración 2.0'!$C$377:$AK$1471,'Mapa de riesgos operativos 1.0'!A23,'Valoración 2.0'!$AA$377:$AA$1471),0),0)</f>
        <v>3</v>
      </c>
      <c r="I23" s="233" t="str">
        <f t="shared" ca="1" si="0"/>
        <v>ProbableModerado</v>
      </c>
      <c r="J23" s="35" t="str">
        <f ca="1">+IFERROR(VLOOKUP(G23,'Tablas de calculos'!$V$22:$X$26,2,FALSE),"")</f>
        <v>Probable</v>
      </c>
      <c r="K23" s="35" t="str">
        <f ca="1">+IFERROR(VLOOKUP(H23,'Tablas de calculos'!$V$22:$X$26,3,FALSE),"")</f>
        <v>Moderado</v>
      </c>
      <c r="L23" s="484" t="str">
        <f ca="1">IFERROR(VLOOKUP(I23,'Tablas de calculos'!$AF$4:$AI$28,4,FALSE),"")</f>
        <v>Alto</v>
      </c>
      <c r="M23" s="430" t="s">
        <v>544</v>
      </c>
      <c r="N23" s="488" t="s">
        <v>1761</v>
      </c>
      <c r="O23" s="289">
        <f ca="1">+G23-'Promedio de Controles'!E32</f>
        <v>3</v>
      </c>
      <c r="P23" s="289">
        <f ca="1">+H23-'Promedio de Controles'!F32</f>
        <v>1</v>
      </c>
      <c r="Q23" s="233" t="str">
        <f t="shared" ca="1" si="1"/>
        <v>PosibleInsignificante</v>
      </c>
      <c r="R23" s="35" t="str">
        <f ca="1">+IFERROR(VLOOKUP(O23,'Tablas de calculos'!$V$22:$X$26,2,FALSE),"Rara Vez")</f>
        <v>Posible</v>
      </c>
      <c r="S23" s="516" t="str">
        <f ca="1">+IFERROR(VLOOKUP(P23,'Tablas de calculos'!$V$22:$X$26,3,FALSE),"Insignificante")</f>
        <v>Insignificante</v>
      </c>
      <c r="T23" s="484" t="str">
        <f ca="1">IFERROR(VLOOKUP(Q23,'Tablas de calculos'!$AF$4:$AI$28,4,FALSE),"")</f>
        <v>Bajo</v>
      </c>
      <c r="U23" s="513" t="s">
        <v>1762</v>
      </c>
      <c r="V23" s="392" t="s">
        <v>1763</v>
      </c>
      <c r="W23" s="392" t="s">
        <v>964</v>
      </c>
      <c r="X23" s="392" t="s">
        <v>938</v>
      </c>
      <c r="Y23" s="607" t="s">
        <v>1853</v>
      </c>
    </row>
    <row r="24" spans="1:28" ht="127.5" x14ac:dyDescent="0.25">
      <c r="A24" s="756">
        <v>34</v>
      </c>
      <c r="B24" s="762" t="str">
        <f>+VLOOKUP(A24,Tabla_Riesgos[[Número]:[Área]],2,FALSE)</f>
        <v>DISPOSICIÓN FINAL DE ACTIVOS</v>
      </c>
      <c r="C24" s="762" t="str">
        <f>+VLOOKUP(A24,Tabla_Riesgos[[Número]:[Área]],3,FALSE)</f>
        <v>Podría ocurrir que no se entregue el activo en administración o disposición final correspondiente</v>
      </c>
      <c r="D24" s="762" t="str">
        <f>+VLOOKUP(A24,Tabla_Riesgos[[Número]:[Área]],6,FALSE)</f>
        <v>Operativo</v>
      </c>
      <c r="E24" s="762" t="str">
        <f>+VLOOKUP(A24,Tabla_Riesgos[[Número]:[Área]],4,FALSE)</f>
        <v>Debido a la inadecuada custodia y conservación del activo
Debido a que el activo no cumple con los requerimientos de entrega pactados
Por decisión judicial
Falta de comunicación oportuna de los actos administrativos (entre las instituciones y la SAE, como a nivel interno)
Falta de coordinación y cooperación interinstitucional
Saneamiento inoportuno de los activos</v>
      </c>
      <c r="F24" s="762" t="str">
        <f>+VLOOKUP(A24,Tabla_Riesgos[[Número]:[Área]],5,FALSE)</f>
        <v>Ocasionado que SAE administre un activo con las medidas cautelares levantadas
 Ocasionado perdidas económicas
Ocasionado perdida de oportunidad de negocios
Ocasionando perdida de credibilidad de SAE
Ocasionando sanciones y/o demandas en contra de SAE</v>
      </c>
      <c r="G24" s="694">
        <f ca="1">IFERROR(ROUND(AVERAGEIF('Valoración 2.0'!$C$377:$AK$1471,'Mapa de riesgos operativos 1.0'!A24,'Valoración 2.0'!$Z$377:$Z$1471),0),0)</f>
        <v>3</v>
      </c>
      <c r="H24" s="694">
        <f ca="1">IFERROR(ROUND(AVERAGEIF('Valoración 2.0'!$C$377:$AK$1471,'Mapa de riesgos operativos 1.0'!A24,'Valoración 2.0'!$AA$377:$AA$1471),0),0)</f>
        <v>3</v>
      </c>
      <c r="I24" s="679" t="str">
        <f t="shared" ca="1" si="0"/>
        <v>PosibleModerado</v>
      </c>
      <c r="J24" s="756" t="str">
        <f ca="1">+IFERROR(VLOOKUP(G24,'Tablas de calculos'!$V$22:$X$26,2,FALSE),"")</f>
        <v>Posible</v>
      </c>
      <c r="K24" s="756" t="str">
        <f ca="1">+IFERROR(VLOOKUP(H24,'Tablas de calculos'!$V$22:$X$26,3,FALSE),"")</f>
        <v>Moderado</v>
      </c>
      <c r="L24" s="688" t="str">
        <f ca="1">IFERROR(VLOOKUP(I24,'Tablas de calculos'!$AF$4:$AI$28,4,FALSE),"")</f>
        <v>Alto</v>
      </c>
      <c r="M24" s="760" t="s">
        <v>544</v>
      </c>
      <c r="N24" s="758" t="s">
        <v>986</v>
      </c>
      <c r="O24" s="726">
        <f ca="1">+G24-'Promedio de Controles'!E34</f>
        <v>2</v>
      </c>
      <c r="P24" s="726">
        <f ca="1">+H24-'Promedio de Controles'!F34</f>
        <v>1</v>
      </c>
      <c r="Q24" s="679" t="str">
        <f t="shared" ca="1" si="1"/>
        <v>ImprobableInsignificante</v>
      </c>
      <c r="R24" s="756" t="str">
        <f ca="1">+IFERROR(VLOOKUP(O24,'Tablas de calculos'!$V$22:$X$26,2,FALSE),"Rara Vez")</f>
        <v>Improbable</v>
      </c>
      <c r="S24" s="762" t="s">
        <v>463</v>
      </c>
      <c r="T24" s="688" t="str">
        <f ca="1">IFERROR(VLOOKUP(Q24,'Tablas de calculos'!$AF$4:$AI$28,4,FALSE),"")</f>
        <v>Bajo</v>
      </c>
      <c r="U24" s="392" t="s">
        <v>1653</v>
      </c>
      <c r="V24" s="392" t="s">
        <v>1654</v>
      </c>
      <c r="W24" s="392" t="s">
        <v>937</v>
      </c>
      <c r="X24" s="392" t="s">
        <v>938</v>
      </c>
      <c r="Y24" s="607" t="s">
        <v>1854</v>
      </c>
    </row>
    <row r="25" spans="1:28" ht="60" x14ac:dyDescent="0.25">
      <c r="A25" s="757"/>
      <c r="B25" s="763"/>
      <c r="C25" s="763"/>
      <c r="D25" s="763"/>
      <c r="E25" s="763"/>
      <c r="F25" s="763"/>
      <c r="G25" s="696"/>
      <c r="H25" s="696"/>
      <c r="I25" s="681"/>
      <c r="J25" s="757"/>
      <c r="K25" s="757"/>
      <c r="L25" s="690"/>
      <c r="M25" s="761"/>
      <c r="N25" s="759"/>
      <c r="O25" s="728"/>
      <c r="P25" s="728"/>
      <c r="Q25" s="681"/>
      <c r="R25" s="757"/>
      <c r="S25" s="763"/>
      <c r="T25" s="690"/>
      <c r="U25" s="392" t="s">
        <v>1795</v>
      </c>
      <c r="V25" s="392" t="s">
        <v>949</v>
      </c>
      <c r="W25" s="392" t="s">
        <v>950</v>
      </c>
      <c r="X25" s="392" t="s">
        <v>874</v>
      </c>
      <c r="Y25" s="607" t="s">
        <v>1855</v>
      </c>
    </row>
    <row r="26" spans="1:28" ht="90" x14ac:dyDescent="0.25">
      <c r="A26" s="35">
        <v>37</v>
      </c>
      <c r="B26" s="392" t="str">
        <f>+VLOOKUP(A26,Tabla_Riesgos[[Número]:[Área]],2,FALSE)</f>
        <v>DISPOSICIÓN FINAL DE ACTIVOS</v>
      </c>
      <c r="C26" s="392" t="str">
        <f>+VLOOKUP(A26,Tabla_Riesgos[[Número]:[Área]],3,FALSE)</f>
        <v>Se podría  enajenar un activo por un valor inferior al estimado</v>
      </c>
      <c r="D26" s="392" t="str">
        <f>+VLOOKUP(A26,Tabla_Riesgos[[Número]:[Área]],6,FALSE)</f>
        <v>Estratégico</v>
      </c>
      <c r="E26" s="392" t="str">
        <f>+VLOOKUP(A26,Tabla_Riesgos[[Número]:[Área]],4,FALSE)</f>
        <v>Debido a una mala valorización y/o avalúo de activos 
Debido a una inadecuada selección de las firmas evaluadoras y bancas de inversión por parte de los depositarios de sociedades 
Debido a intereses personales</v>
      </c>
      <c r="F26" s="392" t="str">
        <f>+VLOOKUP(A26,Tabla_Riesgos[[Número]:[Área]],5,FALSE)</f>
        <v>Ocasionado perdida oportunidad de negocios
Ocasionado perdidas económicas
Ocasionando que se pueda enajenar
Ocasionando sanciones y/o demandas en contra de SAE</v>
      </c>
      <c r="G26" s="123">
        <f ca="1">IFERROR(ROUND(AVERAGEIF('Valoración 2.0'!$C$377:$AK$1471,'Mapa de riesgos operativos 1.0'!A26,'Valoración 2.0'!$Z$377:$Z$1471),0),0)</f>
        <v>3</v>
      </c>
      <c r="H26" s="123">
        <f ca="1">IFERROR(ROUND(AVERAGEIF('Valoración 2.0'!$C$377:$AK$1471,'Mapa de riesgos operativos 1.0'!A26,'Valoración 2.0'!$AA$377:$AA$1471),0),0)</f>
        <v>3</v>
      </c>
      <c r="I26" s="233" t="str">
        <f t="shared" ca="1" si="0"/>
        <v>PosibleModerado</v>
      </c>
      <c r="J26" s="35" t="str">
        <f ca="1">+IFERROR(VLOOKUP(G26,'Tablas de calculos'!$V$22:$X$26,2,FALSE),"")</f>
        <v>Posible</v>
      </c>
      <c r="K26" s="35" t="str">
        <f ca="1">+IFERROR(VLOOKUP(H26,'Tablas de calculos'!$V$22:$X$26,3,FALSE),"")</f>
        <v>Moderado</v>
      </c>
      <c r="L26" s="484" t="str">
        <f ca="1">IFERROR(VLOOKUP(I26,'Tablas de calculos'!$AF$4:$AI$28,4,FALSE),"")</f>
        <v>Alto</v>
      </c>
      <c r="M26" s="430" t="s">
        <v>544</v>
      </c>
      <c r="N26" s="488" t="s">
        <v>1655</v>
      </c>
      <c r="O26" s="289">
        <f ca="1">+G26-'Promedio de Controles'!E36</f>
        <v>1</v>
      </c>
      <c r="P26" s="289">
        <f ca="1">+H26-'Promedio de Controles'!F36</f>
        <v>1</v>
      </c>
      <c r="Q26" s="233" t="str">
        <f t="shared" ca="1" si="1"/>
        <v>Rara VezInsignificante</v>
      </c>
      <c r="R26" s="35" t="str">
        <f ca="1">+IFERROR(VLOOKUP(O26,'Tablas de calculos'!$V$22:$X$26,2,FALSE),"Rara Vez")</f>
        <v>Rara Vez</v>
      </c>
      <c r="S26" s="516" t="str">
        <f ca="1">+IFERROR(VLOOKUP(P26,'Tablas de calculos'!$V$22:$X$26,3,FALSE),"Insignificante")</f>
        <v>Insignificante</v>
      </c>
      <c r="T26" s="484" t="str">
        <f ca="1">IFERROR(VLOOKUP(Q26,'Tablas de calculos'!$AF$4:$AI$28,4,FALSE),"")</f>
        <v>Bajo</v>
      </c>
      <c r="U26" s="392" t="s">
        <v>1656</v>
      </c>
      <c r="V26" s="392" t="s">
        <v>1657</v>
      </c>
      <c r="W26" s="392" t="s">
        <v>1249</v>
      </c>
      <c r="X26" s="392" t="s">
        <v>948</v>
      </c>
      <c r="Y26" s="610" t="s">
        <v>1856</v>
      </c>
    </row>
    <row r="27" spans="1:28" ht="195" x14ac:dyDescent="0.25">
      <c r="A27" s="35">
        <v>38</v>
      </c>
      <c r="B27" s="392" t="str">
        <f>+VLOOKUP(A27,Tabla_Riesgos[[Número]:[Área]],2,FALSE)</f>
        <v>GESTIÓN FINANCIERA</v>
      </c>
      <c r="C27" s="392" t="str">
        <f>+VLOOKUP(A27,Tabla_Riesgos[[Número]:[Área]],3,FALSE)</f>
        <v>Se podría presentar fallas en la identificación de las características de los recaudos y pagos</v>
      </c>
      <c r="D27" s="392" t="str">
        <f>+VLOOKUP(A27,Tabla_Riesgos[[Número]:[Área]],6,FALSE)</f>
        <v>Operativo</v>
      </c>
      <c r="E27" s="392" t="str">
        <f>+VLOOKUP(A27,Tabla_Riesgos[[Número]:[Área]],4,FALSE)</f>
        <v xml:space="preserve">Debido a la falta de un sistema contable efectivo que reporte los ingresos efectuados en un periodo de tiempo
Debido a la información errónea de las características para el recaudo o pago
Debido a la falta de categorías para identificar los recaudos y pagos
</v>
      </c>
      <c r="F27" s="392" t="str">
        <f>+VLOOKUP(A27,Tabla_Riesgos[[Número]:[Área]],5,FALSE)</f>
        <v>Lo cual llevaría a pérdida de oportunidad para invertir en un proyecto
Se podrían generar incumplimiento a los compromisos de pago adquiridos con terceros, lo cuál generaría pérdida de credibilidad de los proveedores hacia SAE
Lo cuál generaría pérdidas económicas. Administrativo, tributario y de los entes de control
Se generarían pagos o transacciones erradas
Lo cuál generaría toma de decisiones erradas
Se generarían sanciones de tipo legal</v>
      </c>
      <c r="G27" s="123">
        <f ca="1">IFERROR(ROUND(AVERAGEIF('Valoración 2.0'!$C$377:$AK$1471,'Mapa de riesgos operativos 1.0'!A27,'Valoración 2.0'!$Z$377:$Z$1471),0),0)</f>
        <v>3</v>
      </c>
      <c r="H27" s="123">
        <f ca="1">IFERROR(ROUND(AVERAGEIF('Valoración 2.0'!$C$377:$AK$1471,'Mapa de riesgos operativos 1.0'!A27,'Valoración 2.0'!$AA$377:$AA$1471),0),0)</f>
        <v>3</v>
      </c>
      <c r="I27" s="233" t="str">
        <f t="shared" ca="1" si="0"/>
        <v>PosibleModerado</v>
      </c>
      <c r="J27" s="35" t="str">
        <f ca="1">+IFERROR(VLOOKUP(G27,'Tablas de calculos'!$V$22:$X$26,2,FALSE),"")</f>
        <v>Posible</v>
      </c>
      <c r="K27" s="35" t="str">
        <f ca="1">+IFERROR(VLOOKUP(H27,'Tablas de calculos'!$V$22:$X$26,3,FALSE),"")</f>
        <v>Moderado</v>
      </c>
      <c r="L27" s="484" t="str">
        <f ca="1">IFERROR(VLOOKUP(I27,'Tablas de calculos'!$AF$4:$AI$28,4,FALSE),"")</f>
        <v>Alto</v>
      </c>
      <c r="M27" s="430" t="s">
        <v>544</v>
      </c>
      <c r="N27" s="488" t="s">
        <v>1796</v>
      </c>
      <c r="O27" s="289">
        <f ca="1">+G27-'Promedio de Controles'!E37</f>
        <v>1</v>
      </c>
      <c r="P27" s="289">
        <f ca="1">+H27-'Promedio de Controles'!F37</f>
        <v>1</v>
      </c>
      <c r="Q27" s="233" t="str">
        <f t="shared" ca="1" si="1"/>
        <v>Rara VezInsignificante</v>
      </c>
      <c r="R27" s="35" t="str">
        <f ca="1">+IFERROR(VLOOKUP(O27,'Tablas de calculos'!$V$22:$X$26,2,FALSE),"Rara Vez")</f>
        <v>Rara Vez</v>
      </c>
      <c r="S27" s="516" t="str">
        <f ca="1">+IFERROR(VLOOKUP(P27,'Tablas de calculos'!$V$22:$X$26,3,FALSE),"Insignificante")</f>
        <v>Insignificante</v>
      </c>
      <c r="T27" s="484" t="str">
        <f ca="1">IFERROR(VLOOKUP(Q27,'Tablas de calculos'!$AF$4:$AI$28,4,FALSE),"")</f>
        <v>Bajo</v>
      </c>
      <c r="U27" s="392" t="s">
        <v>1797</v>
      </c>
      <c r="V27" s="392" t="s">
        <v>1658</v>
      </c>
      <c r="W27" s="392" t="s">
        <v>1659</v>
      </c>
      <c r="X27" s="392" t="s">
        <v>1660</v>
      </c>
      <c r="Y27" s="607" t="s">
        <v>1857</v>
      </c>
    </row>
    <row r="28" spans="1:28" ht="135" x14ac:dyDescent="0.25">
      <c r="A28" s="35">
        <v>39</v>
      </c>
      <c r="B28" s="392" t="str">
        <f>+VLOOKUP(A28,Tabla_Riesgos[[Número]:[Área]],2,FALSE)</f>
        <v>GESTIÓN FINANCIERA</v>
      </c>
      <c r="C28" s="392" t="str">
        <f>+VLOOKUP(A28,Tabla_Riesgos[[Número]:[Área]],3,FALSE)</f>
        <v>Se podría presentar que no exista disponibilidad de recursos</v>
      </c>
      <c r="D28" s="392" t="str">
        <f>+VLOOKUP(A28,Tabla_Riesgos[[Número]:[Área]],6,FALSE)</f>
        <v>Estratégico</v>
      </c>
      <c r="E28" s="392" t="str">
        <f>+VLOOKUP(A28,Tabla_Riesgos[[Número]:[Área]],4,FALSE)</f>
        <v xml:space="preserve">Debido a la sobreestimación presupuestal de ingresos o subestimación del gasto
Debido al desconocimiento de la información base de costos históricos
Debido a la falta de claridad para la programación del presupuesto </v>
      </c>
      <c r="F28" s="392" t="str">
        <f>+VLOOKUP(A28,Tabla_Riesgos[[Número]:[Área]],5,FALSE)</f>
        <v>Lo cuál generaría continuas modificaciones presupuestales
Lo que generaría sanciones de tipo legal, administrativo, tributario y de los entes de control
Lo que generaría retrasos y limitaciones en la ejecución de la gestión de la entidad
Lo que generaría pérdida de credibilidad de SAE</v>
      </c>
      <c r="G28" s="123">
        <f ca="1">IFERROR(ROUND(AVERAGEIF('Valoración 2.0'!$C$377:$AK$1471,'Mapa de riesgos operativos 1.0'!A28,'Valoración 2.0'!$Z$377:$Z$1471),0),0)</f>
        <v>2</v>
      </c>
      <c r="H28" s="123">
        <f ca="1">IFERROR(ROUND(AVERAGEIF('Valoración 2.0'!$C$377:$AK$1471,'Mapa de riesgos operativos 1.0'!A28,'Valoración 2.0'!$AA$377:$AA$1471),0),0)</f>
        <v>2</v>
      </c>
      <c r="I28" s="233" t="str">
        <f t="shared" ca="1" si="0"/>
        <v>ImprobableMenor</v>
      </c>
      <c r="J28" s="35" t="str">
        <f ca="1">+IFERROR(VLOOKUP(G28,'Tablas de calculos'!$V$22:$X$26,2,FALSE),"")</f>
        <v>Improbable</v>
      </c>
      <c r="K28" s="35" t="str">
        <f ca="1">+IFERROR(VLOOKUP(H28,'Tablas de calculos'!$V$22:$X$26,3,FALSE),"")</f>
        <v>Menor</v>
      </c>
      <c r="L28" s="484" t="str">
        <f ca="1">IFERROR(VLOOKUP(I28,'Tablas de calculos'!$AF$4:$AI$28,4,FALSE),"")</f>
        <v>Bajo</v>
      </c>
      <c r="M28" s="430" t="s">
        <v>544</v>
      </c>
      <c r="N28" s="488" t="s">
        <v>1661</v>
      </c>
      <c r="O28" s="289">
        <f ca="1">+G28-'Promedio de Controles'!E38</f>
        <v>0</v>
      </c>
      <c r="P28" s="289">
        <f ca="1">+H28-'Promedio de Controles'!F38</f>
        <v>0</v>
      </c>
      <c r="Q28" s="233" t="str">
        <f t="shared" ca="1" si="1"/>
        <v>Rara VezInsignificante</v>
      </c>
      <c r="R28" s="35" t="str">
        <f ca="1">+IFERROR(VLOOKUP(O28,'Tablas de calculos'!$V$22:$X$26,2,FALSE),"Rara Vez")</f>
        <v>Rara Vez</v>
      </c>
      <c r="S28" s="516" t="str">
        <f ca="1">+IFERROR(VLOOKUP(P28,'Tablas de calculos'!$V$22:$X$26,3,FALSE),"Insignificante")</f>
        <v>Insignificante</v>
      </c>
      <c r="T28" s="484" t="str">
        <f ca="1">IFERROR(VLOOKUP(Q28,'Tablas de calculos'!$AF$4:$AI$28,4,FALSE),"")</f>
        <v>Bajo</v>
      </c>
      <c r="U28" s="392" t="s">
        <v>943</v>
      </c>
      <c r="V28" s="392" t="s">
        <v>943</v>
      </c>
      <c r="W28" s="392" t="s">
        <v>943</v>
      </c>
      <c r="X28" s="392" t="s">
        <v>943</v>
      </c>
      <c r="Y28" s="607" t="s">
        <v>1784</v>
      </c>
    </row>
    <row r="29" spans="1:28" ht="180" x14ac:dyDescent="0.25">
      <c r="A29" s="35">
        <v>40</v>
      </c>
      <c r="B29" s="392" t="str">
        <f>+VLOOKUP(A29,Tabla_Riesgos[[Número]:[Área]],2,FALSE)</f>
        <v>GESTIÓN FINANCIERA</v>
      </c>
      <c r="C29" s="392" t="str">
        <f>+VLOOKUP(A29,Tabla_Riesgos[[Número]:[Área]],3,FALSE)</f>
        <v>Puede ocurrir que no se cuente con información del estado de cuenta por activo</v>
      </c>
      <c r="D29" s="392" t="str">
        <f>+VLOOKUP(A29,Tabla_Riesgos[[Número]:[Área]],6,FALSE)</f>
        <v>Operativo</v>
      </c>
      <c r="E29" s="392" t="str">
        <f>+VLOOKUP(A29,Tabla_Riesgos[[Número]:[Área]],4,FALSE)</f>
        <v>Debido a la falta de un sistema de información
Debido a que las áreas y depositarios no reporten oportunamente la información de su gestión
Debido a la falta de claridad en las gestiones que afectan económicamente a un activo</v>
      </c>
      <c r="F29" s="392" t="str">
        <f>+VLOOKUP(A29,Tabla_Riesgos[[Número]:[Área]],5,FALSE)</f>
        <v>Lo cuál generaría pérdidas económicas
Lo que generaría pérdida de credibilidad de SAE
Lo cual llevaría a pérdida de oportunidad en negocios con los activos
Lo cual generaría que se devuelvan recursos que no corresponden a los generados y/o administrados por SAE
Lo que generaría sanciones de tipo legal, administrativo y de los entes de control
Lo que generaría demandas lo que generaría toma de decisiones erradas</v>
      </c>
      <c r="G29" s="123">
        <f ca="1">IFERROR(ROUND(AVERAGEIF('Valoración 2.0'!$C$377:$AK$1471,'Mapa de riesgos operativos 1.0'!A29,'Valoración 2.0'!$Z$377:$Z$1471),0),0)</f>
        <v>4</v>
      </c>
      <c r="H29" s="123">
        <f ca="1">IFERROR(ROUND(AVERAGEIF('Valoración 2.0'!$C$377:$AK$1471,'Mapa de riesgos operativos 1.0'!A29,'Valoración 2.0'!$AA$377:$AA$1471),0),0)</f>
        <v>3</v>
      </c>
      <c r="I29" s="233" t="str">
        <f t="shared" ca="1" si="0"/>
        <v>ProbableModerado</v>
      </c>
      <c r="J29" s="35" t="str">
        <f ca="1">+IFERROR(VLOOKUP(G29,'Tablas de calculos'!$V$22:$X$26,2,FALSE),"")</f>
        <v>Probable</v>
      </c>
      <c r="K29" s="35" t="str">
        <f ca="1">+IFERROR(VLOOKUP(H29,'Tablas de calculos'!$V$22:$X$26,3,FALSE),"")</f>
        <v>Moderado</v>
      </c>
      <c r="L29" s="484" t="str">
        <f ca="1">IFERROR(VLOOKUP(I29,'Tablas de calculos'!$AF$4:$AI$28,4,FALSE),"")</f>
        <v>Alto</v>
      </c>
      <c r="M29" s="430" t="s">
        <v>544</v>
      </c>
      <c r="N29" s="488" t="s">
        <v>987</v>
      </c>
      <c r="O29" s="289">
        <f ca="1">+G29-'Promedio de Controles'!E39</f>
        <v>2</v>
      </c>
      <c r="P29" s="289">
        <f ca="1">+H29-'Promedio de Controles'!F39</f>
        <v>1</v>
      </c>
      <c r="Q29" s="233" t="str">
        <f t="shared" ca="1" si="1"/>
        <v>ImprobableInsignificante</v>
      </c>
      <c r="R29" s="35" t="str">
        <f ca="1">+IFERROR(VLOOKUP(O29,'Tablas de calculos'!$V$22:$X$26,2,FALSE),"Rara Vez")</f>
        <v>Improbable</v>
      </c>
      <c r="S29" s="516" t="str">
        <f ca="1">+IFERROR(VLOOKUP(P29,'Tablas de calculos'!$V$22:$X$26,3,FALSE),"Insignificante")</f>
        <v>Insignificante</v>
      </c>
      <c r="T29" s="484" t="str">
        <f ca="1">IFERROR(VLOOKUP(Q29,'Tablas de calculos'!$AF$4:$AI$28,4,FALSE),"")</f>
        <v>Bajo</v>
      </c>
      <c r="U29" s="392" t="s">
        <v>943</v>
      </c>
      <c r="V29" s="392" t="s">
        <v>943</v>
      </c>
      <c r="W29" s="392" t="s">
        <v>943</v>
      </c>
      <c r="X29" s="392" t="s">
        <v>943</v>
      </c>
      <c r="Y29" s="611" t="s">
        <v>1785</v>
      </c>
    </row>
    <row r="30" spans="1:28" ht="165" x14ac:dyDescent="0.25">
      <c r="A30" s="35">
        <v>41</v>
      </c>
      <c r="B30" s="392" t="str">
        <f>+VLOOKUP(A30,Tabla_Riesgos[[Número]:[Área]],2,FALSE)</f>
        <v>GESTIÓN FINANCIERA</v>
      </c>
      <c r="C30" s="392" t="str">
        <f>+VLOOKUP(A30,Tabla_Riesgos[[Número]:[Área]],3,FALSE)</f>
        <v xml:space="preserve">Puede ocurrir que SAE disponga de los recursos de los activos del FRISCO desconociendo la condición de estos. </v>
      </c>
      <c r="D30" s="392" t="str">
        <f>+VLOOKUP(A30,Tabla_Riesgos[[Número]:[Área]],6,FALSE)</f>
        <v>Estratégico</v>
      </c>
      <c r="E30" s="392" t="str">
        <f>+VLOOKUP(A30,Tabla_Riesgos[[Número]:[Área]],4,FALSE)</f>
        <v>Como consecuencia del registro erróneo de la información del estado legal del activo
Debido a que no se cuente con información de estado de cuenta por activo
Debido a que se presentan fallas en la comunicación entre el sistema que administra el inventario y el sistema contable</v>
      </c>
      <c r="F30" s="392" t="str">
        <f>+VLOOKUP(A30,Tabla_Riesgos[[Número]:[Área]],5,FALSE)</f>
        <v>Lo que generaría sanciones legales, tributarias, administrativas y por parte de los entes de control
Lo que generaría pérdida de credibilidad de SAE
Lo que generaría que no se tenga disponible el recurso financiero para la administración temporal del activo incautado
Lo que generaría que en caso de una devolución SAE no se disponga del recurso para dar cumplimiento a la orden judicial</v>
      </c>
      <c r="G30" s="123">
        <f ca="1">IFERROR(ROUND(AVERAGEIF('Valoración 2.0'!$C$377:$AK$1471,'Mapa de riesgos operativos 1.0'!A30,'Valoración 2.0'!$Z$377:$Z$1471),0),0)</f>
        <v>1</v>
      </c>
      <c r="H30" s="123">
        <f ca="1">IFERROR(ROUND(AVERAGEIF('Valoración 2.0'!$C$377:$AK$1471,'Mapa de riesgos operativos 1.0'!A30,'Valoración 2.0'!$AA$377:$AA$1471),0),0)</f>
        <v>3</v>
      </c>
      <c r="I30" s="233" t="str">
        <f t="shared" ca="1" si="0"/>
        <v>Rara VezModerado</v>
      </c>
      <c r="J30" s="35" t="str">
        <f ca="1">+IFERROR(VLOOKUP(G30,'Tablas de calculos'!$V$22:$X$26,2,FALSE),"")</f>
        <v>Rara Vez</v>
      </c>
      <c r="K30" s="35" t="str">
        <f ca="1">+IFERROR(VLOOKUP(H30,'Tablas de calculos'!$V$22:$X$26,3,FALSE),"")</f>
        <v>Moderado</v>
      </c>
      <c r="L30" s="484" t="str">
        <f ca="1">IFERROR(VLOOKUP(I30,'Tablas de calculos'!$AF$4:$AI$28,4,FALSE),"")</f>
        <v>Moderado</v>
      </c>
      <c r="M30" s="430" t="s">
        <v>544</v>
      </c>
      <c r="N30" s="488" t="s">
        <v>988</v>
      </c>
      <c r="O30" s="289">
        <f ca="1">+G30-'Promedio de Controles'!E40</f>
        <v>-1</v>
      </c>
      <c r="P30" s="289">
        <f ca="1">+H30-'Promedio de Controles'!F40</f>
        <v>1</v>
      </c>
      <c r="Q30" s="233" t="str">
        <f t="shared" ca="1" si="1"/>
        <v>Rara VezInsignificante</v>
      </c>
      <c r="R30" s="35" t="str">
        <f ca="1">+IFERROR(VLOOKUP(O30,'Tablas de calculos'!$V$22:$X$26,2,FALSE),"Rara Vez")</f>
        <v>Rara Vez</v>
      </c>
      <c r="S30" s="516" t="str">
        <f ca="1">+IFERROR(VLOOKUP(P30,'Tablas de calculos'!$V$22:$X$26,3,FALSE),"Insignificante")</f>
        <v>Insignificante</v>
      </c>
      <c r="T30" s="484" t="str">
        <f ca="1">IFERROR(VLOOKUP(Q30,'Tablas de calculos'!$AF$4:$AI$28,4,FALSE),"")</f>
        <v>Bajo</v>
      </c>
      <c r="U30" s="392" t="s">
        <v>943</v>
      </c>
      <c r="V30" s="392" t="s">
        <v>943</v>
      </c>
      <c r="W30" s="392" t="s">
        <v>943</v>
      </c>
      <c r="X30" s="392" t="s">
        <v>943</v>
      </c>
      <c r="Y30" s="611" t="s">
        <v>1786</v>
      </c>
    </row>
    <row r="31" spans="1:28" ht="210" x14ac:dyDescent="0.25">
      <c r="A31" s="35">
        <v>42</v>
      </c>
      <c r="B31" s="392" t="str">
        <f>+VLOOKUP(A31,Tabla_Riesgos[[Número]:[Área]],2,FALSE)</f>
        <v>GESTIÓN FINANCIERA</v>
      </c>
      <c r="C31" s="392" t="str">
        <f>+VLOOKUP(A31,Tabla_Riesgos[[Número]:[Área]],3,FALSE)</f>
        <v>Se podría reportar información financiera inexacta tanto de SAE como del FRISCO.</v>
      </c>
      <c r="D31" s="392" t="str">
        <f>+VLOOKUP(A31,Tabla_Riesgos[[Número]:[Área]],6,FALSE)</f>
        <v>Operativo</v>
      </c>
      <c r="E31" s="392" t="str">
        <f>+VLOOKUP(A31,Tabla_Riesgos[[Número]:[Área]],4,FALSE)</f>
        <v>Debido a las fallas en la calidad de los datos registrados
Como consecuencia de la falla en el registro de información contable en los aplicativos
Como consecuencia de que no se cuente con un sistema que valide los datos registrados
Debido a que el sistema que administra el inventario no esté vinculado con el sistema contable</v>
      </c>
      <c r="F31" s="392" t="str">
        <f>+VLOOKUP(A31,Tabla_Riesgos[[Número]:[Área]],5,FALSE)</f>
        <v>Lo que generaría sanciones legales, administrativas, tributarias y por parte de los entes de control
Lo que generaría pérdida de credibilidad de SAE
Lo que generaría toma de decisiones erradas
Lo cual llevaría a pérdida de oportunidad para invertir en un proyecto
Lo que generaría incumplimiento a los compromisos de pago adquiridos con terceros
Lo que generaría que no se cuente con el recurso disponible para el uso de SAE o del FRISCO</v>
      </c>
      <c r="G31" s="123">
        <f ca="1">IFERROR(ROUND(AVERAGEIF('Valoración 2.0'!$C$377:$AK$1471,'Mapa de riesgos operativos 1.0'!A31,'Valoración 2.0'!$Z$377:$Z$1471),0),0)</f>
        <v>2</v>
      </c>
      <c r="H31" s="123">
        <f ca="1">IFERROR(ROUND(AVERAGEIF('Valoración 2.0'!$C$377:$AK$1471,'Mapa de riesgos operativos 1.0'!A31,'Valoración 2.0'!$AA$377:$AA$1471),0),0)</f>
        <v>3</v>
      </c>
      <c r="I31" s="233" t="str">
        <f t="shared" ca="1" si="0"/>
        <v>ImprobableModerado</v>
      </c>
      <c r="J31" s="35" t="str">
        <f ca="1">+IFERROR(VLOOKUP(G31,'Tablas de calculos'!$V$22:$X$26,2,FALSE),"")</f>
        <v>Improbable</v>
      </c>
      <c r="K31" s="35" t="str">
        <f ca="1">+IFERROR(VLOOKUP(H31,'Tablas de calculos'!$V$22:$X$26,3,FALSE),"")</f>
        <v>Moderado</v>
      </c>
      <c r="L31" s="484" t="str">
        <f ca="1">IFERROR(VLOOKUP(I31,'Tablas de calculos'!$AF$4:$AI$28,4,FALSE),"")</f>
        <v>Moderado</v>
      </c>
      <c r="M31" s="430" t="s">
        <v>544</v>
      </c>
      <c r="N31" s="488" t="s">
        <v>989</v>
      </c>
      <c r="O31" s="289">
        <f ca="1">+G31-'Promedio de Controles'!E41</f>
        <v>0</v>
      </c>
      <c r="P31" s="289">
        <f ca="1">+H31-'Promedio de Controles'!F41</f>
        <v>1</v>
      </c>
      <c r="Q31" s="233" t="str">
        <f t="shared" ca="1" si="1"/>
        <v>Rara VezInsignificante</v>
      </c>
      <c r="R31" s="35" t="str">
        <f ca="1">+IFERROR(VLOOKUP(O31,'Tablas de calculos'!$V$22:$X$26,2,FALSE),"Rara Vez")</f>
        <v>Rara Vez</v>
      </c>
      <c r="S31" s="516" t="str">
        <f ca="1">+IFERROR(VLOOKUP(P31,'Tablas de calculos'!$V$22:$X$26,3,FALSE),"Insignificante")</f>
        <v>Insignificante</v>
      </c>
      <c r="T31" s="484" t="str">
        <f ca="1">IFERROR(VLOOKUP(Q31,'Tablas de calculos'!$AF$4:$AI$28,4,FALSE),"")</f>
        <v>Bajo</v>
      </c>
      <c r="U31" s="392" t="s">
        <v>943</v>
      </c>
      <c r="V31" s="392" t="s">
        <v>943</v>
      </c>
      <c r="W31" s="392" t="s">
        <v>943</v>
      </c>
      <c r="X31" s="392" t="s">
        <v>943</v>
      </c>
      <c r="Y31" s="618" t="s">
        <v>1900</v>
      </c>
      <c r="AB31"/>
    </row>
    <row r="32" spans="1:28" ht="195" x14ac:dyDescent="0.25">
      <c r="A32" s="35">
        <v>43</v>
      </c>
      <c r="B32" s="392" t="str">
        <f>+VLOOKUP(A32,Tabla_Riesgos[[Número]:[Área]],2,FALSE)</f>
        <v>GESTIÓN DOCUMENTAL</v>
      </c>
      <c r="C32" s="392" t="str">
        <f>+VLOOKUP(A32,Tabla_Riesgos[[Número]:[Área]],3,FALSE)</f>
        <v xml:space="preserve">Se podría generar una inadecuada identificación al área que corresponde el trámite  </v>
      </c>
      <c r="D32" s="392" t="str">
        <f>+VLOOKUP(A32,Tabla_Riesgos[[Número]:[Área]],6,FALSE)</f>
        <v>Operativo</v>
      </c>
      <c r="E32" s="392" t="str">
        <f>+VLOOKUP(A32,Tabla_Riesgos[[Número]:[Área]],4,FALSE)</f>
        <v>Debido a la falta de conocimiento por parte del personal de correspondencia respecto a los descriptores  de la organización
Debido a la falta de identificación y actualización de descriptores</v>
      </c>
      <c r="F32" s="392" t="str">
        <f>+VLOOKUP(A32,Tabla_Riesgos[[Número]:[Área]],5,FALSE)</f>
        <v>Sanciones y Demandas
Reprocesos y perdida de oportunidad 
Pérdida de credibilidad con la SAE y la ciudadanía</v>
      </c>
      <c r="G32" s="123">
        <f ca="1">IFERROR(ROUND(AVERAGEIF('Valoración 2.0'!$C$377:$AK$1471,'Mapa de riesgos operativos 1.0'!A32,'Valoración 2.0'!$Z$377:$Z$1471),0),0)</f>
        <v>3</v>
      </c>
      <c r="H32" s="123">
        <f ca="1">IFERROR(ROUND(AVERAGEIF('Valoración 2.0'!$C$377:$AK$1471,'Mapa de riesgos operativos 1.0'!A32,'Valoración 2.0'!$AA$377:$AA$1471),0),0)</f>
        <v>3</v>
      </c>
      <c r="I32" s="233" t="str">
        <f t="shared" ca="1" si="0"/>
        <v>PosibleModerado</v>
      </c>
      <c r="J32" s="35" t="str">
        <f ca="1">+IFERROR(VLOOKUP(G32,'Tablas de calculos'!$V$22:$X$26,2,FALSE),"")</f>
        <v>Posible</v>
      </c>
      <c r="K32" s="35" t="str">
        <f ca="1">+IFERROR(VLOOKUP(H32,'Tablas de calculos'!$V$22:$X$26,3,FALSE),"")</f>
        <v>Moderado</v>
      </c>
      <c r="L32" s="484" t="str">
        <f ca="1">IFERROR(VLOOKUP(I32,'Tablas de calculos'!$AF$4:$AI$28,4,FALSE),"")</f>
        <v>Alto</v>
      </c>
      <c r="M32" s="430" t="s">
        <v>544</v>
      </c>
      <c r="N32" s="488" t="s">
        <v>1662</v>
      </c>
      <c r="O32" s="289">
        <f ca="1">+G32-'Promedio de Controles'!E42</f>
        <v>1</v>
      </c>
      <c r="P32" s="289">
        <f ca="1">+H32-'Promedio de Controles'!F42</f>
        <v>1</v>
      </c>
      <c r="Q32" s="233" t="str">
        <f t="shared" ca="1" si="1"/>
        <v>Rara VezInsignificante</v>
      </c>
      <c r="R32" s="35" t="str">
        <f ca="1">+IFERROR(VLOOKUP(O32,'Tablas de calculos'!$V$22:$X$26,2,FALSE),"Rara Vez")</f>
        <v>Rara Vez</v>
      </c>
      <c r="S32" s="516" t="str">
        <f ca="1">+IFERROR(VLOOKUP(P32,'Tablas de calculos'!$V$22:$X$26,3,FALSE),"Insignificante")</f>
        <v>Insignificante</v>
      </c>
      <c r="T32" s="484" t="str">
        <f ca="1">IFERROR(VLOOKUP(Q32,'Tablas de calculos'!$AF$4:$AI$28,4,FALSE),"")</f>
        <v>Bajo</v>
      </c>
      <c r="U32" s="392" t="s">
        <v>1777</v>
      </c>
      <c r="V32" s="392" t="s">
        <v>1778</v>
      </c>
      <c r="W32" s="250" t="s">
        <v>914</v>
      </c>
      <c r="X32" s="250" t="s">
        <v>874</v>
      </c>
      <c r="Y32" s="612" t="s">
        <v>1781</v>
      </c>
      <c r="AB32"/>
    </row>
    <row r="33" spans="1:28" ht="210" x14ac:dyDescent="0.25">
      <c r="A33" s="35">
        <v>44</v>
      </c>
      <c r="B33" s="392" t="str">
        <f>+VLOOKUP(A33,Tabla_Riesgos[[Número]:[Área]],2,FALSE)</f>
        <v>GESTIÓN DOCUMENTAL</v>
      </c>
      <c r="C33" s="392" t="str">
        <f>+VLOOKUP(A33,Tabla_Riesgos[[Número]:[Área]],3,FALSE)</f>
        <v xml:space="preserve">Puede ocurrir que no se inserten las piezas documentales en el expediente correspondiente </v>
      </c>
      <c r="D33" s="392" t="str">
        <f>+VLOOKUP(A33,Tabla_Riesgos[[Número]:[Área]],6,FALSE)</f>
        <v>Operativo</v>
      </c>
      <c r="E33" s="392" t="str">
        <f>+VLOOKUP(A33,Tabla_Riesgos[[Número]:[Área]],4,FALSE)</f>
        <v>Falta de conocimiento de las TRD
Fallas en la identificación de la codificación de la serie y subserie documental
Debido a la falta de capacidad operativa</v>
      </c>
      <c r="F33" s="392" t="str">
        <f>+VLOOKUP(A33,Tabla_Riesgos[[Número]:[Área]],5,FALSE)</f>
        <v>Extravío de documentos, incumplimiento de leyes, políticas y normativas
Ocasionando acumulación de documentos en el archivo central
Ocasionando la no disponibilidad inmediata de los documentos y/o expedientes
No se pueda soportar la gestión de la entidad</v>
      </c>
      <c r="G33" s="123">
        <f ca="1">IFERROR(ROUND(AVERAGEIF('Valoración 2.0'!$C$377:$AK$1471,'Mapa de riesgos operativos 1.0'!A33,'Valoración 2.0'!$Z$377:$Z$1471),0),0)</f>
        <v>4</v>
      </c>
      <c r="H33" s="123">
        <f ca="1">IFERROR(ROUND(AVERAGEIF('Valoración 2.0'!$C$377:$AK$1471,'Mapa de riesgos operativos 1.0'!A33,'Valoración 2.0'!$AA$377:$AA$1471),0),0)</f>
        <v>3</v>
      </c>
      <c r="I33" s="233" t="str">
        <f t="shared" ca="1" si="0"/>
        <v>ProbableModerado</v>
      </c>
      <c r="J33" s="35" t="str">
        <f ca="1">+IFERROR(VLOOKUP(G33,'Tablas de calculos'!$V$22:$X$26,2,FALSE),"")</f>
        <v>Probable</v>
      </c>
      <c r="K33" s="35" t="str">
        <f ca="1">+IFERROR(VLOOKUP(H33,'Tablas de calculos'!$V$22:$X$26,3,FALSE),"")</f>
        <v>Moderado</v>
      </c>
      <c r="L33" s="484" t="str">
        <f ca="1">IFERROR(VLOOKUP(I33,'Tablas de calculos'!$AF$4:$AI$28,4,FALSE),"")</f>
        <v>Alto</v>
      </c>
      <c r="M33" s="430" t="s">
        <v>544</v>
      </c>
      <c r="N33" s="488" t="s">
        <v>1779</v>
      </c>
      <c r="O33" s="289">
        <f ca="1">+G33-'Promedio de Controles'!E43</f>
        <v>2</v>
      </c>
      <c r="P33" s="289">
        <f ca="1">+H33-'Promedio de Controles'!F43</f>
        <v>1</v>
      </c>
      <c r="Q33" s="233" t="str">
        <f t="shared" ca="1" si="1"/>
        <v>ImprobableInsignificante</v>
      </c>
      <c r="R33" s="35" t="str">
        <f ca="1">+IFERROR(VLOOKUP(O33,'Tablas de calculos'!$V$22:$X$26,2,FALSE),"Rara Vez")</f>
        <v>Improbable</v>
      </c>
      <c r="S33" s="516" t="str">
        <f ca="1">+IFERROR(VLOOKUP(P33,'Tablas de calculos'!$V$22:$X$26,3,FALSE),"Insignificante")</f>
        <v>Insignificante</v>
      </c>
      <c r="T33" s="484" t="str">
        <f ca="1">IFERROR(VLOOKUP(Q33,'Tablas de calculos'!$AF$4:$AI$28,4,FALSE),"")</f>
        <v>Bajo</v>
      </c>
      <c r="U33" s="392" t="s">
        <v>1780</v>
      </c>
      <c r="V33" s="392" t="s">
        <v>1617</v>
      </c>
      <c r="W33" s="392" t="s">
        <v>1146</v>
      </c>
      <c r="X33" s="392" t="s">
        <v>1146</v>
      </c>
      <c r="Y33" s="612" t="s">
        <v>1782</v>
      </c>
      <c r="AB33"/>
    </row>
    <row r="34" spans="1:28" ht="229.5" x14ac:dyDescent="0.25">
      <c r="A34" s="35">
        <v>49</v>
      </c>
      <c r="B34" s="392" t="str">
        <f>+VLOOKUP(A34,Tabla_Riesgos[[Número]:[Área]],2,FALSE)</f>
        <v>GESTIÓN JURÍDICA</v>
      </c>
      <c r="C34" s="392" t="str">
        <f>+VLOOKUP(A34,Tabla_Riesgos[[Número]:[Área]],3,FALSE)</f>
        <v>Se puede presentar Indebido planteamiento de las estrategias para la defensa jurídica</v>
      </c>
      <c r="D34" s="392" t="str">
        <f>+VLOOKUP(A34,Tabla_Riesgos[[Número]:[Área]],6,FALSE)</f>
        <v>Operativo</v>
      </c>
      <c r="E34" s="392" t="str">
        <f>+VLOOKUP(A34,Tabla_Riesgos[[Número]:[Área]],4,FALSE)</f>
        <v>Debido a la mala interpretación de la normatividad vigente
Debido  a no contar con los recursos necesarios y/o información suficiente
Debido al no entendimiento del requerimiento
Debido a la falta de políticas establecidas por SAE</v>
      </c>
      <c r="F34" s="392" t="str">
        <f>+VLOOKUP(A34,Tabla_Riesgos[[Número]:[Área]],5,FALSE)</f>
        <v>Lo que generaría sanciones de tipo legal, administrativo, tributario y por parte de los entes de control
Lo que generaría pérdida de Credibilidad de la SAE
Lo que generaría pérdidas económicas
Lo que generaría pérdida de procesos judiciales</v>
      </c>
      <c r="G34" s="123">
        <f ca="1">IFERROR(ROUND(AVERAGEIF('Valoración 2.0'!$C$377:$AK$1471,'Mapa de riesgos operativos 1.0'!A34,'Valoración 2.0'!$Z$377:$Z$1471),0),0)</f>
        <v>3</v>
      </c>
      <c r="H34" s="123">
        <f ca="1">IFERROR(ROUND(AVERAGEIF('Valoración 2.0'!$C$377:$AK$1471,'Mapa de riesgos operativos 1.0'!A34,'Valoración 2.0'!$AA$377:$AA$1471),0),0)</f>
        <v>3</v>
      </c>
      <c r="I34" s="233" t="str">
        <f t="shared" ca="1" si="0"/>
        <v>PosibleModerado</v>
      </c>
      <c r="J34" s="35" t="str">
        <f ca="1">+IFERROR(VLOOKUP(G34,'Tablas de calculos'!$V$22:$X$26,2,FALSE),"")</f>
        <v>Posible</v>
      </c>
      <c r="K34" s="35" t="str">
        <f ca="1">+IFERROR(VLOOKUP(H34,'Tablas de calculos'!$V$22:$X$26,3,FALSE),"")</f>
        <v>Moderado</v>
      </c>
      <c r="L34" s="484" t="str">
        <f ca="1">IFERROR(VLOOKUP(I34,'Tablas de calculos'!$AF$4:$AI$28,4,FALSE),"")</f>
        <v>Alto</v>
      </c>
      <c r="M34" s="430" t="s">
        <v>544</v>
      </c>
      <c r="N34" s="488" t="s">
        <v>990</v>
      </c>
      <c r="O34" s="289">
        <f ca="1">+G34-'Promedio de Controles'!E46</f>
        <v>2</v>
      </c>
      <c r="P34" s="289">
        <f ca="1">+H34-'Promedio de Controles'!F46</f>
        <v>1</v>
      </c>
      <c r="Q34" s="233" t="str">
        <f t="shared" ca="1" si="1"/>
        <v>ImprobableInsignificante</v>
      </c>
      <c r="R34" s="35" t="str">
        <f ca="1">+IFERROR(VLOOKUP(O34,'Tablas de calculos'!$V$22:$X$26,2,FALSE),"Rara Vez")</f>
        <v>Improbable</v>
      </c>
      <c r="S34" s="516" t="str">
        <f ca="1">+IFERROR(VLOOKUP(P34,'Tablas de calculos'!$V$22:$X$26,3,FALSE),"Insignificante")</f>
        <v>Insignificante</v>
      </c>
      <c r="T34" s="484" t="str">
        <f ca="1">IFERROR(VLOOKUP(Q34,'Tablas de calculos'!$AF$4:$AI$28,4,FALSE),"")</f>
        <v>Bajo</v>
      </c>
      <c r="U34" s="392" t="s">
        <v>1663</v>
      </c>
      <c r="V34" s="392" t="s">
        <v>1618</v>
      </c>
      <c r="W34" s="392" t="s">
        <v>1249</v>
      </c>
      <c r="X34" s="392" t="s">
        <v>948</v>
      </c>
      <c r="Y34" s="607" t="s">
        <v>1729</v>
      </c>
      <c r="AB34"/>
    </row>
    <row r="35" spans="1:28" ht="165" x14ac:dyDescent="0.25">
      <c r="A35" s="35">
        <v>50</v>
      </c>
      <c r="B35" s="392" t="str">
        <f>+VLOOKUP(A35,Tabla_Riesgos[[Número]:[Área]],2,FALSE)</f>
        <v>ADQUISICIONES</v>
      </c>
      <c r="C35" s="392" t="str">
        <f>+VLOOKUP(A35,Tabla_Riesgos[[Número]:[Área]],3,FALSE)</f>
        <v>Se podría presentar una  inadecuada identificación  de las necesidades a contratar.</v>
      </c>
      <c r="D35" s="392" t="str">
        <f>+VLOOKUP(A35,Tabla_Riesgos[[Número]:[Área]],6,FALSE)</f>
        <v>Operativo</v>
      </c>
      <c r="E35" s="392" t="str">
        <f>+VLOOKUP(A35,Tabla_Riesgos[[Número]:[Área]],4,FALSE)</f>
        <v>Debido a que no se identifiquen necesidades en común con las otras áreas
Debido a intereses personales
Debido al desconocimiento del mercado
Debido a la falta de disponibilidad  de proveedores idóneos
Desconocimiento de los procesos de la entidad</v>
      </c>
      <c r="F35" s="392" t="str">
        <f>+VLOOKUP(A35,Tabla_Riesgos[[Número]:[Área]],5,FALSE)</f>
        <v>Sanciones por parte de los organismos de control
Incumplimiento de planes y programas institucionales
Pérdida de oportunidad de negocio
Detrimento patrimonial para la Sociedad de Activos Especiales S.A.S.
Ocasiona reprocesos dentro de la operación
Pérdida de credibilidad</v>
      </c>
      <c r="G35" s="123">
        <f ca="1">IFERROR(ROUND(AVERAGEIF('Valoración 2.0'!$C$377:$AK$1471,'Mapa de riesgos operativos 1.0'!A35,'Valoración 2.0'!$Z$377:$Z$1471),0),0)</f>
        <v>3</v>
      </c>
      <c r="H35" s="123">
        <f ca="1">IFERROR(ROUND(AVERAGEIF('Valoración 2.0'!$C$377:$AK$1471,'Mapa de riesgos operativos 1.0'!A35,'Valoración 2.0'!$AA$377:$AA$1471),0),0)</f>
        <v>3</v>
      </c>
      <c r="I35" s="233" t="str">
        <f t="shared" ca="1" si="0"/>
        <v>PosibleModerado</v>
      </c>
      <c r="J35" s="35" t="str">
        <f ca="1">+IFERROR(VLOOKUP(G35,'Tablas de calculos'!$V$22:$X$26,2,FALSE),"")</f>
        <v>Posible</v>
      </c>
      <c r="K35" s="35" t="str">
        <f ca="1">+IFERROR(VLOOKUP(H35,'Tablas de calculos'!$V$22:$X$26,3,FALSE),"")</f>
        <v>Moderado</v>
      </c>
      <c r="L35" s="484" t="str">
        <f ca="1">IFERROR(VLOOKUP(I35,'Tablas de calculos'!$AF$4:$AI$28,4,FALSE),"")</f>
        <v>Alto</v>
      </c>
      <c r="M35" s="430" t="s">
        <v>544</v>
      </c>
      <c r="N35" s="488" t="s">
        <v>991</v>
      </c>
      <c r="O35" s="289">
        <f ca="1">+G35-'Promedio de Controles'!E47</f>
        <v>1</v>
      </c>
      <c r="P35" s="289">
        <f ca="1">+H35-'Promedio de Controles'!F47</f>
        <v>1</v>
      </c>
      <c r="Q35" s="233" t="str">
        <f t="shared" ca="1" si="1"/>
        <v>Rara VezInsignificante</v>
      </c>
      <c r="R35" s="35" t="str">
        <f ca="1">+IFERROR(VLOOKUP(O35,'Tablas de calculos'!$V$22:$X$26,2,FALSE),"Rara Vez")</f>
        <v>Rara Vez</v>
      </c>
      <c r="S35" s="516" t="str">
        <f ca="1">+IFERROR(VLOOKUP(P35,'Tablas de calculos'!$V$22:$X$26,3,FALSE),"Insignificante")</f>
        <v>Insignificante</v>
      </c>
      <c r="T35" s="484" t="str">
        <f ca="1">IFERROR(VLOOKUP(Q35,'Tablas de calculos'!$AF$4:$AI$28,4,FALSE),"")</f>
        <v>Bajo</v>
      </c>
      <c r="U35" s="392" t="s">
        <v>1664</v>
      </c>
      <c r="V35" s="392" t="s">
        <v>1170</v>
      </c>
      <c r="W35" s="392" t="s">
        <v>1619</v>
      </c>
      <c r="X35" s="392" t="s">
        <v>1665</v>
      </c>
      <c r="Y35" s="611" t="s">
        <v>1791</v>
      </c>
      <c r="AB35"/>
    </row>
    <row r="36" spans="1:28" ht="135" x14ac:dyDescent="0.25">
      <c r="A36" s="35">
        <v>51</v>
      </c>
      <c r="B36" s="392" t="str">
        <f>+VLOOKUP(A36,Tabla_Riesgos[[Número]:[Área]],2,FALSE)</f>
        <v>ADQUISICIONES</v>
      </c>
      <c r="C36" s="392" t="str">
        <f>+VLOOKUP(A36,Tabla_Riesgos[[Número]:[Área]],3,FALSE)</f>
        <v>Puede ocurrir que existan debilidades para realizar la supervisión o interventoría del contrato.</v>
      </c>
      <c r="D36" s="392" t="str">
        <f>+VLOOKUP(A36,Tabla_Riesgos[[Número]:[Área]],6,FALSE)</f>
        <v>Operativo</v>
      </c>
      <c r="E36" s="392" t="str">
        <f>+VLOOKUP(A36,Tabla_Riesgos[[Número]:[Área]],4,FALSE)</f>
        <v>Debido a que no se cuenta con el perfil y competencias de los empleados dentro de la entidad
Debido a la diversidad técnica en los objetos de los contratos
Debido al desconocimiento del manual de contratación
Debido al no cumplimiento del procedimiento</v>
      </c>
      <c r="F36" s="392" t="str">
        <f>+VLOOKUP(A36,Tabla_Riesgos[[Número]:[Área]],5,FALSE)</f>
        <v>Que no se cumpla con los objetivos del contrato
Pérdidas económicas para SAE
Pérdida de credibilidad
Pérdida de oportunidad en la gestión
Incumplimiento de las metas de la SAE
Sanciones y demandas
Imposibilidad de reclamaciones contractuales</v>
      </c>
      <c r="G36" s="123">
        <f ca="1">IFERROR(ROUND(AVERAGEIF('Valoración 2.0'!$C$377:$AK$1471,'Mapa de riesgos operativos 1.0'!A36,'Valoración 2.0'!$Z$377:$Z$1471),0),0)</f>
        <v>3</v>
      </c>
      <c r="H36" s="123">
        <f ca="1">IFERROR(ROUND(AVERAGEIF('Valoración 2.0'!$C$377:$AK$1471,'Mapa de riesgos operativos 1.0'!A36,'Valoración 2.0'!$AA$377:$AA$1471),0),0)</f>
        <v>3</v>
      </c>
      <c r="I36" s="233" t="str">
        <f t="shared" ca="1" si="0"/>
        <v>PosibleModerado</v>
      </c>
      <c r="J36" s="35" t="str">
        <f ca="1">+IFERROR(VLOOKUP(G36,'Tablas de calculos'!$V$22:$X$26,2,FALSE),"")</f>
        <v>Posible</v>
      </c>
      <c r="K36" s="35" t="str">
        <f ca="1">+IFERROR(VLOOKUP(H36,'Tablas de calculos'!$V$22:$X$26,3,FALSE),"")</f>
        <v>Moderado</v>
      </c>
      <c r="L36" s="484" t="str">
        <f ca="1">IFERROR(VLOOKUP(I36,'Tablas de calculos'!$AF$4:$AI$28,4,FALSE),"")</f>
        <v>Alto</v>
      </c>
      <c r="M36" s="430" t="s">
        <v>544</v>
      </c>
      <c r="N36" s="488" t="s">
        <v>1666</v>
      </c>
      <c r="O36" s="289">
        <f ca="1">+G36</f>
        <v>3</v>
      </c>
      <c r="P36" s="289">
        <f ca="1">+H36</f>
        <v>3</v>
      </c>
      <c r="Q36" s="233" t="str">
        <f t="shared" ca="1" si="1"/>
        <v>PosibleModerado</v>
      </c>
      <c r="R36" s="35" t="str">
        <f ca="1">+IFERROR(VLOOKUP(O36,'Tablas de calculos'!$V$22:$X$26,2,FALSE),"Rara Vez")</f>
        <v>Posible</v>
      </c>
      <c r="S36" s="516" t="str">
        <f ca="1">+IFERROR(VLOOKUP(P36,'Tablas de calculos'!$V$22:$X$26,3,FALSE),"Insignificante")</f>
        <v>Moderado</v>
      </c>
      <c r="T36" s="484" t="str">
        <f ca="1">IFERROR(VLOOKUP(Q36,'Tablas de calculos'!$AF$4:$AI$28,4,FALSE),"")</f>
        <v>Alto</v>
      </c>
      <c r="U36" s="392" t="s">
        <v>1667</v>
      </c>
      <c r="V36" s="392" t="s">
        <v>1668</v>
      </c>
      <c r="W36" s="392" t="s">
        <v>1669</v>
      </c>
      <c r="X36" s="392" t="s">
        <v>1621</v>
      </c>
      <c r="Y36" s="611" t="s">
        <v>1858</v>
      </c>
      <c r="AB36"/>
    </row>
    <row r="37" spans="1:28" ht="150" x14ac:dyDescent="0.25">
      <c r="A37" s="35">
        <v>52</v>
      </c>
      <c r="B37" s="392" t="str">
        <f>+VLOOKUP(A37,Tabla_Riesgos[[Número]:[Área]],2,FALSE)</f>
        <v>ADQUISICIONES</v>
      </c>
      <c r="C37" s="392" t="str">
        <f>+VLOOKUP(A37,Tabla_Riesgos[[Número]:[Área]],3,FALSE)</f>
        <v>Se podría presentar fallas en la definición y cumplimiento de las condiciones y garantías del contrato.</v>
      </c>
      <c r="D37" s="392" t="str">
        <f>+VLOOKUP(A37,Tabla_Riesgos[[Número]:[Área]],6,FALSE)</f>
        <v>Operativo</v>
      </c>
      <c r="E37" s="392" t="str">
        <f>+VLOOKUP(A37,Tabla_Riesgos[[Número]:[Área]],4,FALSE)</f>
        <v>Debido a la Intención de favorecer intereses particulares
Debido al desconocimiento de las políticas definidas en el Manual de Riesgos de contratación y Manual de contratación
Debido al desconocimiento del objeto del contrato
Debido al no cumplimiento del procedimiento
Debido a que no hay en el mercado compañía de seguros que brinden el servicio</v>
      </c>
      <c r="F37" s="392" t="str">
        <f>+VLOOKUP(A37,Tabla_Riesgos[[Número]:[Área]],5,FALSE)</f>
        <v>Pérdidas económicas para la SAE
Sanciones y Demandas
Pérdida de credibilidad con la SAE y la ciudadanía
 Pérdida de oportunidad en la gestión
Incumplimiento de las metas de la SAE</v>
      </c>
      <c r="G37" s="123">
        <f ca="1">IFERROR(ROUND(AVERAGEIF('Valoración 2.0'!$C$377:$AK$1471,'Mapa de riesgos operativos 1.0'!A37,'Valoración 2.0'!$Z$377:$Z$1471),0),0)</f>
        <v>2</v>
      </c>
      <c r="H37" s="123">
        <f ca="1">IFERROR(ROUND(AVERAGEIF('Valoración 2.0'!$C$377:$AK$1471,'Mapa de riesgos operativos 1.0'!A37,'Valoración 2.0'!$AA$377:$AA$1471),0),0)</f>
        <v>2</v>
      </c>
      <c r="I37" s="233" t="str">
        <f t="shared" ca="1" si="0"/>
        <v>ImprobableMenor</v>
      </c>
      <c r="J37" s="35" t="str">
        <f ca="1">+IFERROR(VLOOKUP(G37,'Tablas de calculos'!$V$22:$X$26,2,FALSE),"")</f>
        <v>Improbable</v>
      </c>
      <c r="K37" s="35" t="str">
        <f ca="1">+IFERROR(VLOOKUP(H37,'Tablas de calculos'!$V$22:$X$26,3,FALSE),"")</f>
        <v>Menor</v>
      </c>
      <c r="L37" s="484" t="str">
        <f ca="1">IFERROR(VLOOKUP(I37,'Tablas de calculos'!$AF$4:$AI$28,4,FALSE),"")</f>
        <v>Bajo</v>
      </c>
      <c r="M37" s="430" t="s">
        <v>544</v>
      </c>
      <c r="N37" s="488" t="s">
        <v>1670</v>
      </c>
      <c r="O37" s="289">
        <f ca="1">+G37-'Promedio de Controles'!E49</f>
        <v>0</v>
      </c>
      <c r="P37" s="289">
        <f ca="1">+H37-'Promedio de Controles'!F49</f>
        <v>0</v>
      </c>
      <c r="Q37" s="233" t="str">
        <f t="shared" ca="1" si="1"/>
        <v>Rara VezInsignificante</v>
      </c>
      <c r="R37" s="35" t="str">
        <f ca="1">+IFERROR(VLOOKUP(O37,'Tablas de calculos'!$V$22:$X$26,2,FALSE),"Rara Vez")</f>
        <v>Rara Vez</v>
      </c>
      <c r="S37" s="516" t="str">
        <f ca="1">+IFERROR(VLOOKUP(P37,'Tablas de calculos'!$V$22:$X$26,3,FALSE),"Insignificante")</f>
        <v>Insignificante</v>
      </c>
      <c r="T37" s="484" t="str">
        <f ca="1">IFERROR(VLOOKUP(Q37,'Tablas de calculos'!$AF$4:$AI$28,4,FALSE),"")</f>
        <v>Bajo</v>
      </c>
      <c r="U37" s="392" t="s">
        <v>1620</v>
      </c>
      <c r="V37" s="392" t="s">
        <v>1671</v>
      </c>
      <c r="W37" s="392" t="s">
        <v>1146</v>
      </c>
      <c r="X37" s="392" t="s">
        <v>1622</v>
      </c>
      <c r="Y37" s="611" t="s">
        <v>1792</v>
      </c>
      <c r="AB37"/>
    </row>
    <row r="38" spans="1:28" ht="180" x14ac:dyDescent="0.25">
      <c r="A38" s="35">
        <v>54</v>
      </c>
      <c r="B38" s="392" t="str">
        <f>+VLOOKUP(A38,Tabla_Riesgos[[Número]:[Área]],2,FALSE)</f>
        <v>COMUNICACIÓN Y ATENCIÓN DE REQUERIMIENTOS</v>
      </c>
      <c r="C38" s="392" t="str">
        <f>+VLOOKUP(A38,Tabla_Riesgos[[Número]:[Área]],3,FALSE)</f>
        <v>Se podrían presentar retrasos en las respuestas a las necesidades y requerimientos de los usuarios</v>
      </c>
      <c r="D38" s="392" t="str">
        <f>+VLOOKUP(A38,Tabla_Riesgos[[Número]:[Área]],6,FALSE)</f>
        <v>Operativo</v>
      </c>
      <c r="E38" s="392" t="str">
        <f>+VLOOKUP(A38,Tabla_Riesgos[[Número]:[Área]],4,FALSE)</f>
        <v>Debido a la no disponibilidad de información de manera oportuna
Debido a la dispersión de la información
Debido a la gran cantidad de información en medio físico
Debido a la falta de seguimiento dentro de las áreas misionales a los requerimientos</v>
      </c>
      <c r="F38" s="392" t="str">
        <f>+VLOOKUP(A38,Tabla_Riesgos[[Número]:[Área]],5,FALSE)</f>
        <v>Pérdida de Credibilidad frente a entes de control y ciudadanía en general
Pérdidas de oportunidad en la trasmisión de información
Sanciones y demandas 
Pérdidas económicas</v>
      </c>
      <c r="G38" s="123">
        <f ca="1">IFERROR(ROUND(AVERAGEIF('Valoración 2.0'!$C$377:$AK$1471,'Mapa de riesgos operativos 1.0'!A38,'Valoración 2.0'!$Z$377:$Z$1471),0),0)</f>
        <v>3</v>
      </c>
      <c r="H38" s="123">
        <f ca="1">IFERROR(ROUND(AVERAGEIF('Valoración 2.0'!$C$377:$AK$1471,'Mapa de riesgos operativos 1.0'!A38,'Valoración 2.0'!$AA$377:$AA$1471),0),0)</f>
        <v>2</v>
      </c>
      <c r="I38" s="233" t="str">
        <f t="shared" ca="1" si="0"/>
        <v>PosibleMenor</v>
      </c>
      <c r="J38" s="35" t="str">
        <f ca="1">+IFERROR(VLOOKUP(G38,'Tablas de calculos'!$V$22:$X$26,2,FALSE),"")</f>
        <v>Posible</v>
      </c>
      <c r="K38" s="35" t="str">
        <f ca="1">+IFERROR(VLOOKUP(H38,'Tablas de calculos'!$V$22:$X$26,3,FALSE),"")</f>
        <v>Menor</v>
      </c>
      <c r="L38" s="484" t="str">
        <f ca="1">IFERROR(VLOOKUP(I38,'Tablas de calculos'!$AF$4:$AI$28,4,FALSE),"")</f>
        <v>Moderado</v>
      </c>
      <c r="M38" s="430" t="s">
        <v>544</v>
      </c>
      <c r="N38" s="488" t="s">
        <v>1672</v>
      </c>
      <c r="O38" s="289">
        <f ca="1">+G38-'Promedio de Controles'!E51</f>
        <v>2</v>
      </c>
      <c r="P38" s="289">
        <f ca="1">+H38-'Promedio de Controles'!F51</f>
        <v>0</v>
      </c>
      <c r="Q38" s="233" t="str">
        <f t="shared" ca="1" si="1"/>
        <v>ImprobableInsignificante</v>
      </c>
      <c r="R38" s="35" t="str">
        <f ca="1">+IFERROR(VLOOKUP(O38,'Tablas de calculos'!$V$22:$X$26,2,FALSE),"Rara Vez")</f>
        <v>Improbable</v>
      </c>
      <c r="S38" s="516" t="str">
        <f ca="1">+IFERROR(VLOOKUP(P38,'Tablas de calculos'!$V$22:$X$26,3,FALSE),"Insignificante")</f>
        <v>Insignificante</v>
      </c>
      <c r="T38" s="484" t="str">
        <f ca="1">IFERROR(VLOOKUP(Q38,'Tablas de calculos'!$AF$4:$AI$28,4,FALSE),"")</f>
        <v>Bajo</v>
      </c>
      <c r="U38" s="392" t="s">
        <v>1624</v>
      </c>
      <c r="V38" s="392" t="s">
        <v>1759</v>
      </c>
      <c r="W38" s="35" t="s">
        <v>1623</v>
      </c>
      <c r="X38" s="35" t="s">
        <v>938</v>
      </c>
      <c r="Y38" s="611" t="s">
        <v>1882</v>
      </c>
      <c r="AB38"/>
    </row>
    <row r="39" spans="1:28" ht="135" x14ac:dyDescent="0.25">
      <c r="A39" s="35">
        <v>55</v>
      </c>
      <c r="B39" s="392" t="str">
        <f>+VLOOKUP(A39,Tabla_Riesgos[[Número]:[Área]],2,FALSE)</f>
        <v>DIRECCIONAMIENTO ESTRATEGICO</v>
      </c>
      <c r="C39" s="392" t="str">
        <f>+VLOOKUP(A39,Tabla_Riesgos[[Número]:[Área]],3,FALSE)</f>
        <v>Se podrían presentar fallas dentro  de la medición de la estrategia</v>
      </c>
      <c r="D39" s="392" t="str">
        <f>+VLOOKUP(A39,Tabla_Riesgos[[Número]:[Área]],6,FALSE)</f>
        <v>Operativo</v>
      </c>
      <c r="E39" s="392" t="str">
        <f>+VLOOKUP(A39,Tabla_Riesgos[[Número]:[Área]],4,FALSE)</f>
        <v>Debido a que no se cuente con mecanismos de control adecuados para la medición
Debido a que no se estructuren iniciativas e indicadores acordes a la estrategia
Debido a que no se cumpla con la programación establecida para las mediciones
Debido a que no se cuente con la totalidad de información para realizar las respectivas mediciones</v>
      </c>
      <c r="F39" s="392" t="str">
        <f>+VLOOKUP(A39,Tabla_Riesgos[[Número]:[Área]],5,FALSE)</f>
        <v>Pérdidas de información en términos de la realizada de la estrategia
Perdida de credibilidad de los funcionarios y entes de control
Pérdida de oportunidad en la toma de decisiones</v>
      </c>
      <c r="G39" s="123">
        <f ca="1">IFERROR(ROUND(AVERAGEIF('Valoración 2.0'!$C$377:$AK$1471,'Mapa de riesgos operativos 1.0'!A39,'Valoración 2.0'!$Z$377:$Z$1471),0),0)</f>
        <v>3</v>
      </c>
      <c r="H39" s="123">
        <f ca="1">IFERROR(ROUND(AVERAGEIF('Valoración 2.0'!$C$377:$AK$1471,'Mapa de riesgos operativos 1.0'!A39,'Valoración 2.0'!$AA$377:$AA$1471),0),0)</f>
        <v>3</v>
      </c>
      <c r="I39" s="233" t="str">
        <f t="shared" ca="1" si="0"/>
        <v>PosibleModerado</v>
      </c>
      <c r="J39" s="35" t="str">
        <f ca="1">+IFERROR(VLOOKUP(G39,'Tablas de calculos'!$V$22:$X$26,2,FALSE),"")</f>
        <v>Posible</v>
      </c>
      <c r="K39" s="35" t="str">
        <f ca="1">+IFERROR(VLOOKUP(H39,'Tablas de calculos'!$V$22:$X$26,3,FALSE),"")</f>
        <v>Moderado</v>
      </c>
      <c r="L39" s="484" t="str">
        <f ca="1">IFERROR(VLOOKUP(I39,'Tablas de calculos'!$AF$4:$AI$28,4,FALSE),"")</f>
        <v>Alto</v>
      </c>
      <c r="M39" s="430" t="s">
        <v>544</v>
      </c>
      <c r="N39" s="488" t="s">
        <v>992</v>
      </c>
      <c r="O39" s="289">
        <f ca="1">+G39-'Promedio de Controles'!E52</f>
        <v>1</v>
      </c>
      <c r="P39" s="289">
        <f ca="1">+H39-'Promedio de Controles'!F52</f>
        <v>1</v>
      </c>
      <c r="Q39" s="233" t="str">
        <f t="shared" ca="1" si="1"/>
        <v>Rara VezInsignificante</v>
      </c>
      <c r="R39" s="35" t="str">
        <f ca="1">+IFERROR(VLOOKUP(O39,'Tablas de calculos'!$V$22:$X$26,2,FALSE),"Rara Vez")</f>
        <v>Rara Vez</v>
      </c>
      <c r="S39" s="516" t="str">
        <f ca="1">+IFERROR(VLOOKUP(P39,'Tablas de calculos'!$V$22:$X$26,3,FALSE),"Insignificante")</f>
        <v>Insignificante</v>
      </c>
      <c r="T39" s="484" t="str">
        <f ca="1">IFERROR(VLOOKUP(Q39,'Tablas de calculos'!$AF$4:$AI$28,4,FALSE),"")</f>
        <v>Bajo</v>
      </c>
      <c r="U39" s="392" t="s">
        <v>1673</v>
      </c>
      <c r="V39" s="392" t="s">
        <v>1625</v>
      </c>
      <c r="W39" s="392" t="s">
        <v>1146</v>
      </c>
      <c r="X39" s="392" t="s">
        <v>1674</v>
      </c>
      <c r="Y39" s="612" t="s">
        <v>1834</v>
      </c>
      <c r="AB39"/>
    </row>
    <row r="40" spans="1:28" ht="195" x14ac:dyDescent="0.25">
      <c r="A40" s="35">
        <v>56</v>
      </c>
      <c r="B40" s="392" t="str">
        <f>+VLOOKUP(A40,Tabla_Riesgos[[Número]:[Área]],2,FALSE)</f>
        <v>DIRECCIONAMIENTO ESTRATEGICO</v>
      </c>
      <c r="C40" s="392" t="str">
        <f>+VLOOKUP(A40,Tabla_Riesgos[[Número]:[Área]],3,FALSE)</f>
        <v>Puede ocurrir que los procesos no estén debidamente documentados, o que los documentos se encuentren desactualizados.</v>
      </c>
      <c r="D40" s="392" t="str">
        <f>+VLOOKUP(A40,Tabla_Riesgos[[Número]:[Área]],6,FALSE)</f>
        <v>Operativo</v>
      </c>
      <c r="E40" s="392" t="str">
        <f>+VLOOKUP(A40,Tabla_Riesgos[[Número]:[Área]],4,FALSE)</f>
        <v>Debido a que no se realice una adecuado levantamiento de información
Debido a que no se cuente con personal experto dentro de los procesos para realizar el levantamiento
Debido a que no se cuente con toda la información necesaria por parte de las proceso a levantar
Debido a que se cambian actividades en los procesos y no se solicita la respectiva documentación
Debido al desconocimiento de la funcionalidad de los procesos documentados</v>
      </c>
      <c r="F40" s="392" t="str">
        <f>+VLOOKUP(A40,Tabla_Riesgos[[Número]:[Área]],5,FALSE)</f>
        <v>Desconocimiento del real funcionamiento de los procesos dentro de la sociedad
Pérdida de oportunidad para la toma de decisiones
Pérdida de credibilidad de los funcionarios y entes de control
Ocasionando incumplimiento de normativizada legal vigente
Ocasionando Sanciones por parte de entes de control</v>
      </c>
      <c r="G40" s="123">
        <f ca="1">IFERROR(ROUND(AVERAGEIF('Valoración 2.0'!$C$377:$AK$1471,'Mapa de riesgos operativos 1.0'!A40,'Valoración 2.0'!$Z$377:$Z$1471),0),0)</f>
        <v>4</v>
      </c>
      <c r="H40" s="123">
        <f ca="1">IFERROR(ROUND(AVERAGEIF('Valoración 2.0'!$C$377:$AK$1471,'Mapa de riesgos operativos 1.0'!A40,'Valoración 2.0'!$AA$377:$AA$1471),0),0)</f>
        <v>3</v>
      </c>
      <c r="I40" s="233" t="str">
        <f t="shared" ca="1" si="0"/>
        <v>ProbableModerado</v>
      </c>
      <c r="J40" s="35" t="str">
        <f ca="1">+IFERROR(VLOOKUP(G40,'Tablas de calculos'!$V$22:$X$26,2,FALSE),"")</f>
        <v>Probable</v>
      </c>
      <c r="K40" s="35" t="str">
        <f ca="1">+IFERROR(VLOOKUP(H40,'Tablas de calculos'!$V$22:$X$26,3,FALSE),"")</f>
        <v>Moderado</v>
      </c>
      <c r="L40" s="484" t="str">
        <f ca="1">IFERROR(VLOOKUP(I40,'Tablas de calculos'!$AF$4:$AI$28,4,FALSE),"")</f>
        <v>Alto</v>
      </c>
      <c r="M40" s="430" t="s">
        <v>544</v>
      </c>
      <c r="N40" s="488" t="s">
        <v>1626</v>
      </c>
      <c r="O40" s="289">
        <f ca="1">+G40-'Promedio de Controles'!E53</f>
        <v>2</v>
      </c>
      <c r="P40" s="289">
        <f ca="1">+H40-'Promedio de Controles'!F53</f>
        <v>1</v>
      </c>
      <c r="Q40" s="233" t="str">
        <f t="shared" ca="1" si="1"/>
        <v>ImprobableInsignificante</v>
      </c>
      <c r="R40" s="35" t="str">
        <f ca="1">+IFERROR(VLOOKUP(O40,'Tablas de calculos'!$V$22:$X$26,2,FALSE),"Rara Vez")</f>
        <v>Improbable</v>
      </c>
      <c r="S40" s="516" t="str">
        <f ca="1">+IFERROR(VLOOKUP(P40,'Tablas de calculos'!$V$22:$X$26,3,FALSE),"Insignificante")</f>
        <v>Insignificante</v>
      </c>
      <c r="T40" s="484" t="str">
        <f ca="1">IFERROR(VLOOKUP(Q40,'Tablas de calculos'!$AF$4:$AI$28,4,FALSE),"")</f>
        <v>Bajo</v>
      </c>
      <c r="U40" s="392" t="s">
        <v>952</v>
      </c>
      <c r="V40" s="392" t="s">
        <v>951</v>
      </c>
      <c r="W40" s="392" t="s">
        <v>950</v>
      </c>
      <c r="X40" s="392" t="s">
        <v>874</v>
      </c>
      <c r="Y40" s="612" t="s">
        <v>1841</v>
      </c>
      <c r="AB40"/>
    </row>
    <row r="41" spans="1:28" ht="150" x14ac:dyDescent="0.25">
      <c r="A41" s="35">
        <v>57</v>
      </c>
      <c r="B41" s="392" t="str">
        <f>+VLOOKUP(A41,Tabla_Riesgos[[Número]:[Área]],2,FALSE)</f>
        <v>GESTIÓN DEL TALENTO HUMANO</v>
      </c>
      <c r="C41" s="392" t="str">
        <f>+VLOOKUP(A41,Tabla_Riesgos[[Número]:[Área]],3,FALSE)</f>
        <v>Se podrían presentar fallas en la identificación de las necesidades de personal en la entidad.</v>
      </c>
      <c r="D41" s="392" t="str">
        <f>+VLOOKUP(A41,Tabla_Riesgos[[Número]:[Área]],6,FALSE)</f>
        <v>Operativo</v>
      </c>
      <c r="E41" s="392" t="str">
        <f>+VLOOKUP(A41,Tabla_Riesgos[[Número]:[Área]],4,FALSE)</f>
        <v>Debido a un requerimiento de personal inadecuado
Debido a la urgencia en la necesidad de vinculación del personal
Debido a no contar con un perfil especifico para cada cargo
Debido a no tener pruebas específicas para cada cargo
Debido a no tener una planta de personal definida</v>
      </c>
      <c r="F41" s="392" t="str">
        <f>+VLOOKUP(A41,Tabla_Riesgos[[Número]:[Área]],5,FALSE)</f>
        <v>Desempeño inadecuado
Pérdidas económicas
Improductividad en el área
Incumplimiento de los objetivos
Credibilidad entre los funcionarios y la ciudadanía
Retraso en la gestión
Imagen Corporativa de SAE ante la ciudadanía</v>
      </c>
      <c r="G41" s="123">
        <f ca="1">IFERROR(ROUND(AVERAGEIF('Valoración 2.0'!$C$377:$AK$1471,'Mapa de riesgos operativos 1.0'!A41,'Valoración 2.0'!$Z$377:$Z$1471),0),0)</f>
        <v>2</v>
      </c>
      <c r="H41" s="123">
        <f ca="1">IFERROR(ROUND(AVERAGEIF('Valoración 2.0'!$C$377:$AK$1471,'Mapa de riesgos operativos 1.0'!A41,'Valoración 2.0'!$AA$377:$AA$1471),0),0)</f>
        <v>3</v>
      </c>
      <c r="I41" s="233" t="str">
        <f t="shared" ca="1" si="0"/>
        <v>ImprobableModerado</v>
      </c>
      <c r="J41" s="35" t="str">
        <f ca="1">+IFERROR(VLOOKUP(G41,'Tablas de calculos'!$V$22:$X$26,2,FALSE),"")</f>
        <v>Improbable</v>
      </c>
      <c r="K41" s="35" t="str">
        <f ca="1">+IFERROR(VLOOKUP(H41,'Tablas de calculos'!$V$22:$X$26,3,FALSE),"")</f>
        <v>Moderado</v>
      </c>
      <c r="L41" s="484" t="str">
        <f ca="1">IFERROR(VLOOKUP(I41,'Tablas de calculos'!$AF$4:$AI$28,4,FALSE),"")</f>
        <v>Moderado</v>
      </c>
      <c r="M41" s="430" t="s">
        <v>544</v>
      </c>
      <c r="N41" s="488" t="s">
        <v>1731</v>
      </c>
      <c r="O41" s="289">
        <f ca="1">+G41-'Promedio de Controles'!E54</f>
        <v>1</v>
      </c>
      <c r="P41" s="289">
        <f ca="1">+H41-'Promedio de Controles'!F54</f>
        <v>1</v>
      </c>
      <c r="Q41" s="233" t="str">
        <f t="shared" ca="1" si="1"/>
        <v>Rara VezInsignificante</v>
      </c>
      <c r="R41" s="35" t="str">
        <f ca="1">+IFERROR(VLOOKUP(O41,'Tablas de calculos'!$V$22:$X$26,2,FALSE),"Rara Vez")</f>
        <v>Rara Vez</v>
      </c>
      <c r="S41" s="516" t="str">
        <f ca="1">+IFERROR(VLOOKUP(P41,'Tablas de calculos'!$V$22:$X$26,3,FALSE),"Insignificante")</f>
        <v>Insignificante</v>
      </c>
      <c r="T41" s="484" t="str">
        <f ca="1">IFERROR(VLOOKUP(Q41,'Tablas de calculos'!$AF$4:$AI$28,4,FALSE),"")</f>
        <v>Bajo</v>
      </c>
      <c r="U41" s="392" t="s">
        <v>1732</v>
      </c>
      <c r="V41" s="392" t="s">
        <v>127</v>
      </c>
      <c r="W41" s="392" t="s">
        <v>964</v>
      </c>
      <c r="X41" s="392" t="s">
        <v>965</v>
      </c>
      <c r="Y41" s="607" t="s">
        <v>1747</v>
      </c>
      <c r="AB41"/>
    </row>
    <row r="42" spans="1:28" ht="150" x14ac:dyDescent="0.25">
      <c r="A42" s="35">
        <v>59</v>
      </c>
      <c r="B42" s="392" t="str">
        <f>+VLOOKUP(A42,Tabla_Riesgos[[Número]:[Área]],2,FALSE)</f>
        <v>GESTIÓN DEL TALENTO HUMANO</v>
      </c>
      <c r="C42" s="392" t="str">
        <f>+VLOOKUP(A42,Tabla_Riesgos[[Número]:[Área]],3,FALSE)</f>
        <v>Se podría presentar fallas en la transferencia del conocimiento</v>
      </c>
      <c r="D42" s="392" t="str">
        <f>+VLOOKUP(A42,Tabla_Riesgos[[Número]:[Área]],6,FALSE)</f>
        <v>Operativo</v>
      </c>
      <c r="E42" s="392" t="str">
        <f>+VLOOKUP(A42,Tabla_Riesgos[[Número]:[Área]],4,FALSE)</f>
        <v>Falta de procedimientos de inducción al ingresar al cargo
Falta de disponibilidad del personal 
Falta de recursos para la ejecución de la tarea
Falta de compromiso y/o conocimiento del personal a cargo de la inducción o reinducción
Falta de habilidades en la transmisión de la información
Falta de disposición de la persona que esta recibiendo los temas</v>
      </c>
      <c r="F42" s="392" t="str">
        <f>+VLOOKUP(A42,Tabla_Riesgos[[Número]:[Área]],5,FALSE)</f>
        <v>Desconocimiento de las  funciones propias de cada empleado
No entender el funcionamiento de la SAE
No entender el marco estratégico de SAE
Falta de reconocimiento de la infraestructura física y tecnológica
No conocer las políticas internas de SAE
Incumpliendo de las metas
Pérdidas económicas</v>
      </c>
      <c r="G42" s="123">
        <f ca="1">IFERROR(ROUND(AVERAGEIF('Valoración 2.0'!$C$377:$AK$1471,'Mapa de riesgos operativos 1.0'!A42,'Valoración 2.0'!$Z$377:$Z$1471),0),0)</f>
        <v>5</v>
      </c>
      <c r="H42" s="123">
        <f ca="1">IFERROR(ROUND(AVERAGEIF('Valoración 2.0'!$C$377:$AK$1471,'Mapa de riesgos operativos 1.0'!A42,'Valoración 2.0'!$AA$377:$AA$1471),0),0)</f>
        <v>4</v>
      </c>
      <c r="I42" s="233" t="str">
        <f t="shared" ca="1" si="0"/>
        <v>Casi seguroMayor</v>
      </c>
      <c r="J42" s="35" t="str">
        <f ca="1">+IFERROR(VLOOKUP(G42,'Tablas de calculos'!$V$22:$X$26,2,FALSE),"")</f>
        <v>Casi seguro</v>
      </c>
      <c r="K42" s="35" t="str">
        <f ca="1">+IFERROR(VLOOKUP(H42,'Tablas de calculos'!$V$22:$X$26,3,FALSE),"")</f>
        <v>Mayor</v>
      </c>
      <c r="L42" s="484" t="str">
        <f ca="1">IFERROR(VLOOKUP(I42,'Tablas de calculos'!$AF$4:$AI$28,4,FALSE),"")</f>
        <v>Extremo</v>
      </c>
      <c r="M42" s="430" t="s">
        <v>544</v>
      </c>
      <c r="N42" s="488" t="s">
        <v>993</v>
      </c>
      <c r="O42" s="289">
        <f ca="1">+G42-'Promedio de Controles'!E56</f>
        <v>4</v>
      </c>
      <c r="P42" s="289">
        <f ca="1">+H42-'Promedio de Controles'!F56</f>
        <v>2</v>
      </c>
      <c r="Q42" s="233" t="str">
        <f t="shared" ca="1" si="1"/>
        <v>ProbableMenor</v>
      </c>
      <c r="R42" s="35" t="str">
        <f ca="1">+IFERROR(VLOOKUP(O42,'Tablas de calculos'!$V$22:$X$26,2,FALSE),"Rara Vez")</f>
        <v>Probable</v>
      </c>
      <c r="S42" s="516" t="str">
        <f ca="1">+IFERROR(VLOOKUP(P42,'Tablas de calculos'!$V$22:$X$26,3,FALSE),"Insignificante")</f>
        <v>Menor</v>
      </c>
      <c r="T42" s="484" t="str">
        <f ca="1">IFERROR(VLOOKUP(Q42,'Tablas de calculos'!$AF$4:$AI$28,4,FALSE),"")</f>
        <v>Alto</v>
      </c>
      <c r="U42" s="392" t="s">
        <v>1675</v>
      </c>
      <c r="V42" s="392" t="s">
        <v>127</v>
      </c>
      <c r="W42" s="392" t="s">
        <v>964</v>
      </c>
      <c r="X42" s="250" t="s">
        <v>1676</v>
      </c>
      <c r="Y42" s="613" t="s">
        <v>1748</v>
      </c>
      <c r="AB42"/>
    </row>
    <row r="43" spans="1:28" ht="150" x14ac:dyDescent="0.25">
      <c r="A43" s="35">
        <v>60</v>
      </c>
      <c r="B43" s="392" t="str">
        <f>+VLOOKUP(A43,Tabla_Riesgos[[Número]:[Área]],2,FALSE)</f>
        <v>GESTIÓN DEL TALENTO HUMANO</v>
      </c>
      <c r="C43" s="392" t="str">
        <f>+VLOOKUP(A43,Tabla_Riesgos[[Número]:[Área]],3,FALSE)</f>
        <v>Se podrían presentar que no se desarrollen las competencias del  Talento humano de la SAE</v>
      </c>
      <c r="D43" s="392" t="str">
        <f>+VLOOKUP(A43,Tabla_Riesgos[[Número]:[Área]],6,FALSE)</f>
        <v>Operativo</v>
      </c>
      <c r="E43" s="392" t="str">
        <f>+VLOOKUP(A43,Tabla_Riesgos[[Número]:[Área]],4,FALSE)</f>
        <v>Debido a la Ejecución de evaluaciones sin tener en cuenta criterios de objetividad definidos
Debido a que no se cuenta con un método de evaluación de competencias laborales
Debido al no cumplimiento de las políticas internas
Debido a que no se establezcan, no se ejecuten y/o se haga seguimiento a los planes de acción
Debido a la falta de recursos definidos por la alta dirección</v>
      </c>
      <c r="F43" s="392" t="str">
        <f>+VLOOKUP(A43,Tabla_Riesgos[[Número]:[Área]],5,FALSE)</f>
        <v>Personal no idóneo
Personal desmotivado
Afectación del clima laboral
Deserción de personal
Falta de credibilidad de los funcionarios y de la SAE
Pérdidas económicas</v>
      </c>
      <c r="G43" s="123">
        <f ca="1">IFERROR(ROUND(AVERAGEIF('Valoración 2.0'!$C$377:$AK$1471,'Mapa de riesgos operativos 1.0'!A43,'Valoración 2.0'!$Z$377:$Z$1471),0),0)</f>
        <v>4</v>
      </c>
      <c r="H43" s="123">
        <f ca="1">IFERROR(ROUND(AVERAGEIF('Valoración 2.0'!$C$377:$AK$1471,'Mapa de riesgos operativos 1.0'!A43,'Valoración 2.0'!$AA$377:$AA$1471),0),0)</f>
        <v>3</v>
      </c>
      <c r="I43" s="233" t="str">
        <f t="shared" ca="1" si="0"/>
        <v>ProbableModerado</v>
      </c>
      <c r="J43" s="35" t="str">
        <f ca="1">+IFERROR(VLOOKUP(G43,'Tablas de calculos'!$V$22:$X$26,2,FALSE),"")</f>
        <v>Probable</v>
      </c>
      <c r="K43" s="35" t="str">
        <f ca="1">+IFERROR(VLOOKUP(H43,'Tablas de calculos'!$V$22:$X$26,3,FALSE),"")</f>
        <v>Moderado</v>
      </c>
      <c r="L43" s="484" t="str">
        <f ca="1">IFERROR(VLOOKUP(I43,'Tablas de calculos'!$AF$4:$AI$28,4,FALSE),"")</f>
        <v>Alto</v>
      </c>
      <c r="M43" s="430" t="s">
        <v>544</v>
      </c>
      <c r="N43" s="488" t="s">
        <v>994</v>
      </c>
      <c r="O43" s="289">
        <f ca="1">+G43-'Promedio de Controles'!E57</f>
        <v>3</v>
      </c>
      <c r="P43" s="289">
        <f ca="1">+H43-'Promedio de Controles'!F57</f>
        <v>1</v>
      </c>
      <c r="Q43" s="233" t="str">
        <f t="shared" ca="1" si="1"/>
        <v>PosibleInsignificante</v>
      </c>
      <c r="R43" s="35" t="str">
        <f ca="1">+IFERROR(VLOOKUP(O43,'Tablas de calculos'!$V$22:$X$26,2,FALSE),"Rara Vez")</f>
        <v>Posible</v>
      </c>
      <c r="S43" s="516" t="str">
        <f ca="1">+IFERROR(VLOOKUP(P43,'Tablas de calculos'!$V$22:$X$26,3,FALSE),"Insignificante")</f>
        <v>Insignificante</v>
      </c>
      <c r="T43" s="484" t="str">
        <f ca="1">IFERROR(VLOOKUP(Q43,'Tablas de calculos'!$AF$4:$AI$28,4,FALSE),"")</f>
        <v>Bajo</v>
      </c>
      <c r="U43" s="392" t="s">
        <v>968</v>
      </c>
      <c r="V43" s="392" t="s">
        <v>127</v>
      </c>
      <c r="W43" s="392" t="s">
        <v>964</v>
      </c>
      <c r="X43" s="392" t="s">
        <v>1676</v>
      </c>
      <c r="Y43" s="611" t="s">
        <v>1748</v>
      </c>
      <c r="AB43"/>
    </row>
    <row r="44" spans="1:28" ht="150" x14ac:dyDescent="0.25">
      <c r="A44" s="35">
        <v>61</v>
      </c>
      <c r="B44" s="392" t="str">
        <f>+VLOOKUP(A44,Tabla_Riesgos[[Número]:[Área]],2,FALSE)</f>
        <v>ADMINISTRACIÓN DE BIENES DE FUNICIONAMIENTO</v>
      </c>
      <c r="C44" s="392" t="str">
        <f>+VLOOKUP(A44,Tabla_Riesgos[[Número]:[Área]],3,FALSE)</f>
        <v xml:space="preserve">Podría ocurrir que no se identifiquen activos fijos </v>
      </c>
      <c r="D44" s="392" t="str">
        <f>+VLOOKUP(A44,Tabla_Riesgos[[Número]:[Área]],6,FALSE)</f>
        <v>Operativo</v>
      </c>
      <c r="E44" s="392" t="str">
        <f>+VLOOKUP(A44,Tabla_Riesgos[[Número]:[Área]],4,FALSE)</f>
        <v xml:space="preserve">Debido a tener desactualizada la base de datos del inventario
Falta de verificación y actualización de los activos entregados a los funcionarios                                                                                                                                                                                                                              </v>
      </c>
      <c r="F44" s="392" t="str">
        <f>+VLOOKUP(A44,Tabla_Riesgos[[Número]:[Área]],5,FALSE)</f>
        <v>Lo que generaría pérdida económica 
Lo que generaría reprocesos 
Lo que generaría sanciones de los entes de control</v>
      </c>
      <c r="G44" s="123">
        <v>1</v>
      </c>
      <c r="H44" s="123">
        <v>1</v>
      </c>
      <c r="I44" s="233" t="str">
        <f t="shared" si="0"/>
        <v>Rara VezInsignificante</v>
      </c>
      <c r="J44" s="35" t="str">
        <f>+IFERROR(VLOOKUP(G44,'Tablas de calculos'!$V$22:$X$26,2,FALSE),"")</f>
        <v>Rara Vez</v>
      </c>
      <c r="K44" s="35" t="str">
        <f>+IFERROR(VLOOKUP(H44,'Tablas de calculos'!$V$22:$X$26,3,FALSE),"")</f>
        <v>Insignificante</v>
      </c>
      <c r="L44" s="484" t="str">
        <f>IFERROR(VLOOKUP(I44,'Tablas de calculos'!$AF$4:$AI$28,4,FALSE),"")</f>
        <v>Bajo</v>
      </c>
      <c r="M44" s="430" t="s">
        <v>544</v>
      </c>
      <c r="N44" s="488" t="s">
        <v>1677</v>
      </c>
      <c r="O44" s="289">
        <f>+G44-'Promedio de Controles'!E58</f>
        <v>-1</v>
      </c>
      <c r="P44" s="289">
        <f>+H44-'Promedio de Controles'!F58</f>
        <v>-1</v>
      </c>
      <c r="Q44" s="233" t="str">
        <f t="shared" si="1"/>
        <v>Rara VezInsignificante</v>
      </c>
      <c r="R44" s="35" t="str">
        <f>+IFERROR(VLOOKUP(O44,'Tablas de calculos'!$V$22:$X$26,2,FALSE),"Rara Vez")</f>
        <v>Rara Vez</v>
      </c>
      <c r="S44" s="516" t="str">
        <f>+IFERROR(VLOOKUP(P44,'Tablas de calculos'!$V$22:$X$26,3,FALSE),"Insignificante")</f>
        <v>Insignificante</v>
      </c>
      <c r="T44" s="484" t="str">
        <f>IFERROR(VLOOKUP(Q44,'Tablas de calculos'!$AF$4:$AI$28,4,FALSE),"")</f>
        <v>Bajo</v>
      </c>
      <c r="U44" s="392" t="s">
        <v>1817</v>
      </c>
      <c r="V44" s="35" t="s">
        <v>1818</v>
      </c>
      <c r="W44" s="35" t="s">
        <v>943</v>
      </c>
      <c r="X44" s="35" t="s">
        <v>943</v>
      </c>
      <c r="Y44" s="607" t="s">
        <v>1843</v>
      </c>
      <c r="AB44"/>
    </row>
    <row r="45" spans="1:28" ht="195" x14ac:dyDescent="0.25">
      <c r="A45" s="35">
        <v>62</v>
      </c>
      <c r="B45" s="392" t="str">
        <f>+VLOOKUP(A45,Tabla_Riesgos[[Número]:[Área]],2,FALSE)</f>
        <v>ADMINISTRACIÓN DE BIENES DE FUNICIONAMIENTO</v>
      </c>
      <c r="C45" s="392" t="str">
        <f>+VLOOKUP(A45,Tabla_Riesgos[[Número]:[Área]],3,FALSE)</f>
        <v>Podría ocurrir que no se identifiquen las necesidades de mantenimiento</v>
      </c>
      <c r="D45" s="392" t="str">
        <f>+VLOOKUP(A45,Tabla_Riesgos[[Número]:[Área]],6,FALSE)</f>
        <v>Operativo</v>
      </c>
      <c r="E45" s="392" t="str">
        <f>+VLOOKUP(A45,Tabla_Riesgos[[Número]:[Área]],4,FALSE)</f>
        <v xml:space="preserve">Debido a la falta de planeación del programa de adecuaciones y mantenimiento 
Debido a la falta de personal idóneo para realizar diagnósticos                                                                            </v>
      </c>
      <c r="F45" s="392" t="str">
        <f>+VLOOKUP(A45,Tabla_Riesgos[[Número]:[Área]],5,FALSE)</f>
        <v>Lo cual generaría pérdida económica 
Lo que generaría sanciones de los entes de control 
Lo que generaría pérdida de imagen frente a los funcionarios de la entidad</v>
      </c>
      <c r="G45" s="123">
        <v>1</v>
      </c>
      <c r="H45" s="123">
        <v>1</v>
      </c>
      <c r="I45" s="233" t="str">
        <f t="shared" si="0"/>
        <v>Rara VezInsignificante</v>
      </c>
      <c r="J45" s="35" t="str">
        <f>+IFERROR(VLOOKUP(G45,'Tablas de calculos'!$V$22:$X$26,2,FALSE),"")</f>
        <v>Rara Vez</v>
      </c>
      <c r="K45" s="35" t="str">
        <f>+IFERROR(VLOOKUP(H45,'Tablas de calculos'!$V$22:$X$26,3,FALSE),"")</f>
        <v>Insignificante</v>
      </c>
      <c r="L45" s="484" t="str">
        <f>IFERROR(VLOOKUP(I45,'Tablas de calculos'!$AF$4:$AI$28,4,FALSE),"")</f>
        <v>Bajo</v>
      </c>
      <c r="M45" s="430" t="s">
        <v>544</v>
      </c>
      <c r="N45" s="488" t="s">
        <v>1819</v>
      </c>
      <c r="O45" s="289">
        <f>+G45-'Promedio de Controles'!E59</f>
        <v>-1</v>
      </c>
      <c r="P45" s="289">
        <f>+H45-'Promedio de Controles'!F59</f>
        <v>-1</v>
      </c>
      <c r="Q45" s="233" t="str">
        <f t="shared" si="1"/>
        <v>Rara VezInsignificante</v>
      </c>
      <c r="R45" s="35" t="str">
        <f>+IFERROR(VLOOKUP(O45,'Tablas de calculos'!$V$22:$X$26,2,FALSE),"Rara Vez")</f>
        <v>Rara Vez</v>
      </c>
      <c r="S45" s="516" t="str">
        <f>+IFERROR(VLOOKUP(P45,'Tablas de calculos'!$V$22:$X$26,3,FALSE),"Insignificante")</f>
        <v>Insignificante</v>
      </c>
      <c r="T45" s="484" t="str">
        <f>IFERROR(VLOOKUP(Q45,'Tablas de calculos'!$AF$4:$AI$28,4,FALSE),"")</f>
        <v>Bajo</v>
      </c>
      <c r="U45" s="392" t="s">
        <v>1820</v>
      </c>
      <c r="V45" s="392" t="s">
        <v>1821</v>
      </c>
      <c r="W45" s="35" t="s">
        <v>943</v>
      </c>
      <c r="X45" s="35" t="s">
        <v>943</v>
      </c>
      <c r="Y45" s="614" t="s">
        <v>1845</v>
      </c>
      <c r="Z45"/>
      <c r="AA45"/>
      <c r="AB45"/>
    </row>
    <row r="46" spans="1:28" ht="255" x14ac:dyDescent="0.25">
      <c r="A46" s="35">
        <v>64</v>
      </c>
      <c r="B46" s="392" t="str">
        <f>+VLOOKUP(A46,Tabla_Riesgos[[Número]:[Área]],2,FALSE)</f>
        <v>EVALUACIÒN Y CONTROL</v>
      </c>
      <c r="C46" s="392" t="str">
        <f>+VLOOKUP(A46,Tabla_Riesgos[[Número]:[Área]],3,FALSE)</f>
        <v>Podría ocurrir que se incumpla con las auditorías y seguimientos programados en el Plan Anual de auditoría</v>
      </c>
      <c r="D46" s="392" t="str">
        <f>+VLOOKUP(A46,Tabla_Riesgos[[Número]:[Área]],6,FALSE)</f>
        <v>Operativo</v>
      </c>
      <c r="E46" s="392" t="str">
        <f>+VLOOKUP(A46,Tabla_Riesgos[[Número]:[Área]],4,FALSE)</f>
        <v>Debido a la falta de recurso humano idóneo para la gestión de la auditoría
Debido a la inadecuada planeación de las auditorías
Debido a la limitación por parte de los dueños de proceso y la entidad a la información de la operación de la sociedad
Debido a que se incluya en el alcance de auditorías  por parte de los entes de control
Debido a la entrega inoportuna de información por parte de la entidad.</v>
      </c>
      <c r="F46" s="392" t="str">
        <f>+VLOOKUP(A46,Tabla_Riesgos[[Número]:[Área]],5,FALSE)</f>
        <v>Con lo cual se podría afectar el cumplimiento de los objetivos de la auditoría
Con lo cual se puede afectar la credibilidad de la Oficina de Control Interno</v>
      </c>
      <c r="G46" s="123">
        <f ca="1">IFERROR(ROUND(AVERAGEIF('Valoración 2.0'!$C$377:$AK$1471,'Mapa de riesgos operativos 1.0'!A46,'Valoración 2.0'!$Z$377:$Z$1471),0),0)</f>
        <v>2</v>
      </c>
      <c r="H46" s="123">
        <f ca="1">IFERROR(ROUND(AVERAGEIF('Valoración 2.0'!$C$377:$AK$1471,'Mapa de riesgos operativos 1.0'!A46,'Valoración 2.0'!$AA$377:$AA$1471),0),0)</f>
        <v>1</v>
      </c>
      <c r="I46" s="233" t="str">
        <f t="shared" ca="1" si="0"/>
        <v>ImprobableInsignificante</v>
      </c>
      <c r="J46" s="35" t="str">
        <f ca="1">+IFERROR(VLOOKUP(G46,'Tablas de calculos'!$V$22:$X$26,2,FALSE),"")</f>
        <v>Improbable</v>
      </c>
      <c r="K46" s="35" t="str">
        <f ca="1">+IFERROR(VLOOKUP(H46,'Tablas de calculos'!$V$22:$X$26,3,FALSE),"")</f>
        <v>Insignificante</v>
      </c>
      <c r="L46" s="484" t="str">
        <f ca="1">IFERROR(VLOOKUP(I46,'Tablas de calculos'!$AF$4:$AI$28,4,FALSE),"")</f>
        <v>Bajo</v>
      </c>
      <c r="M46" s="430" t="s">
        <v>544</v>
      </c>
      <c r="N46" s="488" t="s">
        <v>1808</v>
      </c>
      <c r="O46" s="289">
        <f ca="1">+G46-'Promedio de Controles'!E61</f>
        <v>0</v>
      </c>
      <c r="P46" s="289">
        <f ca="1">+H46-'Promedio de Controles'!F61</f>
        <v>-1</v>
      </c>
      <c r="Q46" s="233" t="str">
        <f t="shared" ca="1" si="1"/>
        <v>Rara VezInsignificante</v>
      </c>
      <c r="R46" s="35" t="str">
        <f ca="1">+IFERROR(VLOOKUP(O46,'Tablas de calculos'!$V$22:$X$26,2,FALSE),"Rara Vez")</f>
        <v>Rara Vez</v>
      </c>
      <c r="S46" s="516" t="str">
        <f ca="1">+IFERROR(VLOOKUP(P46,'Tablas de calculos'!$V$22:$X$26,3,FALSE),"Insignificante")</f>
        <v>Insignificante</v>
      </c>
      <c r="T46" s="484" t="str">
        <f ca="1">IFERROR(VLOOKUP(Q46,'Tablas de calculos'!$AF$4:$AI$28,4,FALSE),"")</f>
        <v>Bajo</v>
      </c>
      <c r="U46" s="35" t="s">
        <v>1809</v>
      </c>
      <c r="V46" s="603" t="s">
        <v>1813</v>
      </c>
      <c r="W46" s="465" t="s">
        <v>1814</v>
      </c>
      <c r="X46" s="603" t="s">
        <v>1815</v>
      </c>
      <c r="Y46" s="611" t="s">
        <v>1883</v>
      </c>
      <c r="Z46"/>
      <c r="AA46"/>
      <c r="AB46"/>
    </row>
    <row r="47" spans="1:28" ht="395.25" x14ac:dyDescent="0.25">
      <c r="A47" s="35">
        <v>65</v>
      </c>
      <c r="B47" s="392" t="str">
        <f>+VLOOKUP(A47,Tabla_Riesgos[[Número]:[Área]],2,FALSE)</f>
        <v>TODOS LOS PROCESOS</v>
      </c>
      <c r="C47" s="392" t="str">
        <f>+VLOOKUP(A47,Tabla_Riesgos[[Número]:[Área]],3,FALSE)</f>
        <v>Podría ocurrir que se ejecuten planes de mejoramiento que no sean efectivos.</v>
      </c>
      <c r="D47" s="392" t="str">
        <f>+VLOOKUP(A47,Tabla_Riesgos[[Número]:[Área]],6,FALSE)</f>
        <v>Operativo</v>
      </c>
      <c r="E47" s="392" t="str">
        <f>+VLOOKUP(A47,Tabla_Riesgos[[Número]:[Área]],4,FALSE)</f>
        <v>Debido a que no se realice un adecuado análisis de causas por parte del líder del proceso o responsable
Debido a que no se realice una formulación de actividades adecuada que no ataque las causas
Debido a que no se ejecuten las acciones planteadas por parte del dueño del proceso
Debido a que no se realice los seguimientos según la primera y segunda línea de defensa de MIPG-Dueño de proceso
Debido a la entrega inoportuna de información por parte de la entidad</v>
      </c>
      <c r="F47" s="392" t="str">
        <f>+VLOOKUP(A47,Tabla_Riesgos[[Número]:[Área]],5,FALSE)</f>
        <v xml:space="preserve">Con lo cual generaría pérdida de credibilidad de imagen de SAE
Con lo cual generaría sanciones de los organismos de control 
Con lo cual generaría incumplimiento de la normatividad legal vigente            </v>
      </c>
      <c r="G47" s="123">
        <f ca="1">IFERROR(ROUND(AVERAGEIF('Valoración 2.0'!$C$377:$AK$1471,'Mapa de riesgos operativos 1.0'!A47,'Valoración 2.0'!$Z$377:$Z$1471),0),0)</f>
        <v>5</v>
      </c>
      <c r="H47" s="123">
        <f ca="1">IFERROR(ROUND(AVERAGEIF('Valoración 2.0'!$C$377:$AK$1471,'Mapa de riesgos operativos 1.0'!A47,'Valoración 2.0'!$AA$377:$AA$1471),0),0)</f>
        <v>4</v>
      </c>
      <c r="I47" s="233" t="str">
        <f t="shared" ca="1" si="0"/>
        <v>Casi seguroMayor</v>
      </c>
      <c r="J47" s="35" t="str">
        <f ca="1">+IFERROR(VLOOKUP(G47,'Tablas de calculos'!$V$22:$X$26,2,FALSE),"")</f>
        <v>Casi seguro</v>
      </c>
      <c r="K47" s="35" t="str">
        <f ca="1">+IFERROR(VLOOKUP(H47,'Tablas de calculos'!$V$22:$X$26,3,FALSE),"")</f>
        <v>Mayor</v>
      </c>
      <c r="L47" s="484" t="str">
        <f ca="1">IFERROR(VLOOKUP(I47,'Tablas de calculos'!$AF$4:$AI$28,4,FALSE),"")</f>
        <v>Extremo</v>
      </c>
      <c r="M47" s="430" t="s">
        <v>544</v>
      </c>
      <c r="N47" s="488" t="s">
        <v>1810</v>
      </c>
      <c r="O47" s="289">
        <f ca="1">+G47-'Promedio de Controles'!E62</f>
        <v>3</v>
      </c>
      <c r="P47" s="289">
        <f ca="1">+H47-'Promedio de Controles'!F62</f>
        <v>2</v>
      </c>
      <c r="Q47" s="233" t="str">
        <f t="shared" ca="1" si="1"/>
        <v>PosibleMenor</v>
      </c>
      <c r="R47" s="35" t="str">
        <f ca="1">+IFERROR(VLOOKUP(O47,'Tablas de calculos'!$V$22:$X$26,2,FALSE),"Rara Vez")</f>
        <v>Posible</v>
      </c>
      <c r="S47" s="516" t="str">
        <f ca="1">+IFERROR(VLOOKUP(P47,'Tablas de calculos'!$V$22:$X$26,3,FALSE),"Insignificante")</f>
        <v>Menor</v>
      </c>
      <c r="T47" s="484" t="str">
        <f ca="1">IFERROR(VLOOKUP(Q47,'Tablas de calculos'!$AF$4:$AI$28,4,FALSE),"")</f>
        <v>Moderado</v>
      </c>
      <c r="U47" s="392" t="s">
        <v>1811</v>
      </c>
      <c r="V47" s="392" t="s">
        <v>1152</v>
      </c>
      <c r="W47" s="392" t="s">
        <v>1153</v>
      </c>
      <c r="X47" s="392" t="s">
        <v>1678</v>
      </c>
      <c r="Y47" s="607" t="s">
        <v>1884</v>
      </c>
      <c r="Z47"/>
      <c r="AA47"/>
      <c r="AB47" s="10"/>
    </row>
    <row r="48" spans="1:28" ht="150" customHeight="1" x14ac:dyDescent="0.25">
      <c r="A48" s="35">
        <v>66</v>
      </c>
      <c r="B48" s="392" t="str">
        <f>+VLOOKUP(A48,Tabla_Riesgos[[Número]:[Área]],2,FALSE)</f>
        <v>EVALUACIÒN Y CONTROL</v>
      </c>
      <c r="C48" s="392" t="str">
        <f>+VLOOKUP(A48,Tabla_Riesgos[[Número]:[Área]],3,FALSE)</f>
        <v>No dar respuesta adecuada y oportuna a las solicitudes de asesoría y acompañamiento a la gestión de la SAE</v>
      </c>
      <c r="D48" s="392" t="str">
        <f>+VLOOKUP(A48,Tabla_Riesgos[[Número]:[Área]],6,FALSE)</f>
        <v>Operativo</v>
      </c>
      <c r="E48" s="392" t="str">
        <f>+VLOOKUP(A48,Tabla_Riesgos[[Número]:[Área]],4,FALSE)</f>
        <v xml:space="preserve">Debido a no tener una adecuada planeación de las actividades de la SAE
Debido a la falta de políticas definidas
Debido al desconocimiento de las necesidades de la sociedad en cuanto al acompañamiento  
Debido al cruce de actividades de solicitud de acompañamiento. versus el cumplimiento  del Plan Anual de Auditoría  (Recurso Humano)             </v>
      </c>
      <c r="F48" s="392" t="str">
        <f>+VLOOKUP(A48,Tabla_Riesgos[[Número]:[Área]],5,FALSE)</f>
        <v>Lo cual generaría falta de garantías en la idoneidad de los procesos
Lo cual  falta de credibilidad en la transparencia de la gestión frente a organismos de control y los mismos funcionarios de la SAE</v>
      </c>
      <c r="G48" s="123">
        <f ca="1">IFERROR(ROUND(AVERAGEIF('Valoración 2.0'!$C$377:$AK$1471,'Mapa de riesgos operativos 1.0'!A48,'Valoración 2.0'!$Z$377:$Z$1471),0),0)</f>
        <v>1</v>
      </c>
      <c r="H48" s="123">
        <f ca="1">IFERROR(ROUND(AVERAGEIF('Valoración 2.0'!$C$377:$AK$1471,'Mapa de riesgos operativos 1.0'!A48,'Valoración 2.0'!$AA$377:$AA$1471),0),0)</f>
        <v>2</v>
      </c>
      <c r="I48" s="233" t="str">
        <f t="shared" ref="I48" ca="1" si="2">CONCATENATE(J48,K48)</f>
        <v>Rara VezMenor</v>
      </c>
      <c r="J48" s="35" t="str">
        <f ca="1">+IFERROR(VLOOKUP(G48,'Tablas de calculos'!$V$22:$X$26,2,FALSE),"")</f>
        <v>Rara Vez</v>
      </c>
      <c r="K48" s="35" t="str">
        <f ca="1">+IFERROR(VLOOKUP(H48,'Tablas de calculos'!$V$22:$X$26,3,FALSE),"")</f>
        <v>Menor</v>
      </c>
      <c r="L48" s="484" t="str">
        <f ca="1">IFERROR(VLOOKUP(I48,'Tablas de calculos'!$AF$4:$AI$28,4,FALSE),"")</f>
        <v>Bajo</v>
      </c>
      <c r="M48" s="430" t="s">
        <v>544</v>
      </c>
      <c r="N48" s="488" t="s">
        <v>1679</v>
      </c>
      <c r="O48" s="289">
        <f ca="1">+G48-'Promedio de Controles'!E63</f>
        <v>-1</v>
      </c>
      <c r="P48" s="289">
        <f ca="1">+H48-'Promedio de Controles'!F63</f>
        <v>0</v>
      </c>
      <c r="Q48" s="233" t="str">
        <f t="shared" ref="Q48" ca="1" si="3">CONCATENATE(R48,S48)</f>
        <v>Rara VezInsignificante</v>
      </c>
      <c r="R48" s="35" t="str">
        <f ca="1">+IFERROR(VLOOKUP(O48,'Tablas de calculos'!$V$22:$X$26,2,FALSE),"Rara Vez")</f>
        <v>Rara Vez</v>
      </c>
      <c r="S48" s="516" t="str">
        <f ca="1">+IFERROR(VLOOKUP(P48,'Tablas de calculos'!$V$22:$X$26,3,FALSE),"Insignificante")</f>
        <v>Insignificante</v>
      </c>
      <c r="T48" s="484" t="str">
        <f ca="1">IFERROR(VLOOKUP(Q48,'Tablas de calculos'!$AF$4:$AI$28,4,FALSE),"")</f>
        <v>Bajo</v>
      </c>
      <c r="U48" s="35" t="s">
        <v>943</v>
      </c>
      <c r="V48" s="603" t="s">
        <v>1813</v>
      </c>
      <c r="W48" s="465" t="s">
        <v>1814</v>
      </c>
      <c r="X48" s="604" t="s">
        <v>1815</v>
      </c>
      <c r="Y48" s="607" t="s">
        <v>1816</v>
      </c>
      <c r="AB48" s="10"/>
    </row>
    <row r="49" spans="1:30" ht="120" customHeight="1" x14ac:dyDescent="0.25">
      <c r="A49" s="35">
        <v>72</v>
      </c>
      <c r="B49" s="392" t="str">
        <f>+VLOOKUP(A49,Tabla_Riesgos[[Número]:[Área]],2,FALSE)</f>
        <v>MANTENIMIENTO Y SOPORTE DE APLICACIONES</v>
      </c>
      <c r="C49" s="392" t="str">
        <f>+VLOOKUP(A49,Tabla_Riesgos[[Número]:[Área]],3,FALSE)</f>
        <v>Puede ocurrir que se genere un soporte inadecuado o inoportuno a los usuarios</v>
      </c>
      <c r="D49" s="392" t="str">
        <f>+VLOOKUP(A49,Tabla_Riesgos[[Número]:[Área]],6,FALSE)</f>
        <v>Operativo</v>
      </c>
      <c r="E49" s="392" t="str">
        <f>+VLOOKUP(A49,Tabla_Riesgos[[Número]:[Área]],4,FALSE)</f>
        <v>Debido a la falta de conocimiento del desarrollador acerca del soporte requerido
Debido a la falta de claridad en la solicitud de soporte
Debido a la cantidad de solicitudes de soporte de aplicaciones
Debido a la ausencia de acuerdos de nivel de servicio o insuficiencia de los mismos</v>
      </c>
      <c r="F49" s="392" t="str">
        <f>+VLOOKUP(A49,Tabla_Riesgos[[Número]:[Área]],5,FALSE)</f>
        <v>Lo cual generaría reprocesos
Lo cual generaría perdidas económicas
Lo cual generaría sanciones legales y de entes de control
Lo cual generaría perdida de credibilidad</v>
      </c>
      <c r="G49" s="123">
        <f ca="1">IFERROR(ROUND(AVERAGEIF('Valoración 2.0'!$C$377:$AK$1471,'Mapa de riesgos operativos 1.0'!A49,'Valoración 2.0'!$Z$377:$Z$1471),0),0)</f>
        <v>2</v>
      </c>
      <c r="H49" s="123">
        <f ca="1">IFERROR(ROUND(AVERAGEIF('Valoración 2.0'!$C$377:$AK$1471,'Mapa de riesgos operativos 1.0'!A49,'Valoración 2.0'!$AA$377:$AA$1471),0),0)</f>
        <v>3</v>
      </c>
      <c r="I49" s="233" t="str">
        <f t="shared" ca="1" si="0"/>
        <v>ImprobableModerado</v>
      </c>
      <c r="J49" s="35" t="str">
        <f ca="1">+IFERROR(VLOOKUP(G49,'Tablas de calculos'!$V$22:$X$26,2,FALSE),"")</f>
        <v>Improbable</v>
      </c>
      <c r="K49" s="35" t="str">
        <f ca="1">+IFERROR(VLOOKUP(H49,'Tablas de calculos'!$V$22:$X$26,3,FALSE),"")</f>
        <v>Moderado</v>
      </c>
      <c r="L49" s="484" t="str">
        <f ca="1">IFERROR(VLOOKUP(I49,'Tablas de calculos'!$AF$4:$AI$28,4,FALSE),"")</f>
        <v>Moderado</v>
      </c>
      <c r="M49" s="430" t="s">
        <v>544</v>
      </c>
      <c r="N49" s="488" t="s">
        <v>995</v>
      </c>
      <c r="O49" s="289">
        <f ca="1">+G49-'Promedio de Controles'!E68</f>
        <v>0</v>
      </c>
      <c r="P49" s="289">
        <f ca="1">+H49-'Promedio de Controles'!F68</f>
        <v>1</v>
      </c>
      <c r="Q49" s="233" t="str">
        <f t="shared" ca="1" si="1"/>
        <v>Rara VezInsignificante</v>
      </c>
      <c r="R49" s="35" t="str">
        <f ca="1">+IFERROR(VLOOKUP(O49,'Tablas de calculos'!$V$22:$X$26,2,FALSE),"Rara Vez")</f>
        <v>Rara Vez</v>
      </c>
      <c r="S49" s="516" t="str">
        <f ca="1">+IFERROR(VLOOKUP(P49,'Tablas de calculos'!$V$22:$X$26,3,FALSE),"Insignificante")</f>
        <v>Insignificante</v>
      </c>
      <c r="T49" s="484" t="str">
        <f ca="1">IFERROR(VLOOKUP(Q49,'Tablas de calculos'!$AF$4:$AI$28,4,FALSE),"")</f>
        <v>Bajo</v>
      </c>
      <c r="U49" s="241" t="s">
        <v>1680</v>
      </c>
      <c r="V49" s="241" t="s">
        <v>1434</v>
      </c>
      <c r="W49" s="241" t="s">
        <v>1439</v>
      </c>
      <c r="X49" s="392" t="s">
        <v>1627</v>
      </c>
      <c r="Z49"/>
      <c r="AA49"/>
      <c r="AB49" s="10"/>
    </row>
    <row r="50" spans="1:30" ht="90" x14ac:dyDescent="0.25">
      <c r="A50" s="35">
        <v>76</v>
      </c>
      <c r="B50" s="392" t="str">
        <f>+VLOOKUP(A50,Tabla_Riesgos[[Número]:[Área]],2,FALSE)</f>
        <v>RECEPCIÓN Y REGISTRO</v>
      </c>
      <c r="C50" s="392" t="str">
        <f>+VLOOKUP(A50,Tabla_Riesgos[[Número]:[Área]],3,FALSE)</f>
        <v>Puede ocurrir que no se efectué la entrega física del activo una vez posesionado el depositario provisional</v>
      </c>
      <c r="D50" s="392" t="str">
        <f>+VLOOKUP(A50,Tabla_Riesgos[[Número]:[Área]],6,FALSE)</f>
        <v>Operativo</v>
      </c>
      <c r="E50" s="392" t="str">
        <f>+VLOOKUP(A50,Tabla_Riesgos[[Número]:[Área]],4,FALSE)</f>
        <v>No hay un canal efectivo de comunicación
Por la falta de la capacidad operativa de las regionales
Difícil acceso a los bienes por su ubicación geográfica</v>
      </c>
      <c r="F50" s="392" t="str">
        <f>+VLOOKUP(A50,Tabla_Riesgos[[Número]:[Área]],5,FALSE)</f>
        <v xml:space="preserve">Un activo sin administración
Detrimento patrimonial
Sanciones (disciplinaria y fiscal) para la entidad
Perjuicios económicos para el depositario
</v>
      </c>
      <c r="G50" s="123">
        <f ca="1">IFERROR(ROUND(AVERAGEIF('Valoración 2.0'!$C$377:$AK$1471,'Mapa de riesgos operativos 1.0'!A50,'Valoración 2.0'!$Z$377:$Z$1471),0),0)</f>
        <v>3</v>
      </c>
      <c r="H50" s="123">
        <f ca="1">IFERROR(ROUND(AVERAGEIF('Valoración 2.0'!$C$377:$AK$1471,'Mapa de riesgos operativos 1.0'!A50,'Valoración 2.0'!$AA$377:$AA$1471),0),0)</f>
        <v>2</v>
      </c>
      <c r="I50" s="233" t="str">
        <f t="shared" ca="1" si="0"/>
        <v>PosibleMenor</v>
      </c>
      <c r="J50" s="35" t="str">
        <f ca="1">+IFERROR(VLOOKUP(G50,'Tablas de calculos'!$V$22:$X$26,2,FALSE),"")</f>
        <v>Posible</v>
      </c>
      <c r="K50" s="35" t="str">
        <f ca="1">+IFERROR(VLOOKUP(H50,'Tablas de calculos'!$V$22:$X$26,3,FALSE),"")</f>
        <v>Menor</v>
      </c>
      <c r="L50" s="484" t="str">
        <f ca="1">IFERROR(VLOOKUP(I50,'Tablas de calculos'!$AF$4:$AI$28,4,FALSE),"")</f>
        <v>Moderado</v>
      </c>
      <c r="M50" s="430" t="s">
        <v>544</v>
      </c>
      <c r="N50" s="488" t="s">
        <v>996</v>
      </c>
      <c r="O50" s="289">
        <f ca="1">+G50-'Promedio de Controles'!E72</f>
        <v>1</v>
      </c>
      <c r="P50" s="289">
        <f ca="1">+H50-'Promedio de Controles'!F72</f>
        <v>0</v>
      </c>
      <c r="Q50" s="233" t="str">
        <f t="shared" ca="1" si="1"/>
        <v>Rara VezInsignificante</v>
      </c>
      <c r="R50" s="35" t="str">
        <f ca="1">+IFERROR(VLOOKUP(O50,'Tablas de calculos'!$V$22:$X$26,2,FALSE),"Rara Vez")</f>
        <v>Rara Vez</v>
      </c>
      <c r="S50" s="516" t="str">
        <f ca="1">+IFERROR(VLOOKUP(P50,'Tablas de calculos'!$V$22:$X$26,3,FALSE),"Insignificante")</f>
        <v>Insignificante</v>
      </c>
      <c r="T50" s="484" t="str">
        <f ca="1">IFERROR(VLOOKUP(Q50,'Tablas de calculos'!$AF$4:$AI$28,4,FALSE),"")</f>
        <v>Bajo</v>
      </c>
      <c r="U50" s="392" t="s">
        <v>1681</v>
      </c>
      <c r="V50" s="392" t="s">
        <v>1629</v>
      </c>
      <c r="W50" s="392" t="s">
        <v>964</v>
      </c>
      <c r="X50" s="392" t="s">
        <v>938</v>
      </c>
      <c r="Y50" s="612" t="s">
        <v>1859</v>
      </c>
      <c r="Z50"/>
      <c r="AA50"/>
      <c r="AB50"/>
    </row>
    <row r="51" spans="1:30" ht="150" customHeight="1" x14ac:dyDescent="0.25">
      <c r="A51" s="756">
        <v>81</v>
      </c>
      <c r="B51" s="762" t="str">
        <f>+VLOOKUP(A51,Tabla_Riesgos[[Número]:[Área]],2,FALSE)</f>
        <v>RECEPCIÓN Y REGISTRO</v>
      </c>
      <c r="C51" s="762" t="str">
        <f>+VLOOKUP(A51,Tabla_Riesgos[[Número]:[Área]],3,FALSE)</f>
        <v>Contar con Depositarios Provisionales y/o Liquidadores incorporados en el Registro con características erróneas</v>
      </c>
      <c r="D51" s="762" t="str">
        <f>+VLOOKUP(A51,Tabla_Riesgos[[Número]:[Área]],6,FALSE)</f>
        <v>Operativo</v>
      </c>
      <c r="E51" s="762" t="str">
        <f>+VLOOKUP(A51,Tabla_Riesgos[[Número]:[Área]],4,FALSE)</f>
        <v>Evaluación incorrecta o errónea de las diferentes características de clasificación, calificación, experiencia
Existencia de diferentes criterios de evaluación (evaluadores) frente a los requisitos exigidos en la Convocatoria
Desconocimiento de los requisitos exigidos en la Convocatoria por parte de los evaluadores
Inconsistencias y falta de claridad en los requisitos establecidos en la Convocatoria</v>
      </c>
      <c r="F51" s="762" t="str">
        <f>+VLOOKUP(A51,Tabla_Riesgos[[Número]:[Área]],5,FALSE)</f>
        <v>Depositarios Provisionales y/o Liquidadores que no pueden desarrollar de manera idónea la función para la que fueron seleccionados, así como su gestión y/o administración de los activos</v>
      </c>
      <c r="G51" s="694">
        <f ca="1">IFERROR(ROUND(AVERAGEIF('Valoración 2.0'!$C$377:$AK$1471,'Mapa de riesgos operativos 1.0'!A51,'Valoración 2.0'!$Z$377:$Z$1471),0),0)</f>
        <v>2</v>
      </c>
      <c r="H51" s="694">
        <f ca="1">IFERROR(ROUND(AVERAGEIF('Valoración 2.0'!$C$377:$AK$1471,'Mapa de riesgos operativos 1.0'!A51,'Valoración 2.0'!$AA$377:$AA$1471),0),0)</f>
        <v>2</v>
      </c>
      <c r="I51" s="679" t="str">
        <f t="shared" ca="1" si="0"/>
        <v>ImprobableMenor</v>
      </c>
      <c r="J51" s="756" t="str">
        <f ca="1">+IFERROR(VLOOKUP(G51,'Tablas de calculos'!$V$22:$X$26,2,FALSE),"")</f>
        <v>Improbable</v>
      </c>
      <c r="K51" s="756" t="str">
        <f ca="1">+IFERROR(VLOOKUP(H51,'Tablas de calculos'!$V$22:$X$26,3,FALSE),"")</f>
        <v>Menor</v>
      </c>
      <c r="L51" s="688" t="str">
        <f ca="1">IFERROR(VLOOKUP(I51,'Tablas de calculos'!$AF$4:$AI$28,4,FALSE),"")</f>
        <v>Bajo</v>
      </c>
      <c r="M51" s="760" t="s">
        <v>544</v>
      </c>
      <c r="N51" s="758" t="s">
        <v>997</v>
      </c>
      <c r="O51" s="726">
        <f ca="1">+G51-'Promedio de Controles'!E77</f>
        <v>0</v>
      </c>
      <c r="P51" s="726">
        <f ca="1">+H51-'Promedio de Controles'!F77</f>
        <v>0</v>
      </c>
      <c r="Q51" s="679" t="str">
        <f t="shared" ca="1" si="1"/>
        <v>Rara VezInsignificante</v>
      </c>
      <c r="R51" s="756" t="str">
        <f ca="1">+IFERROR(VLOOKUP(O51,'Tablas de calculos'!$V$22:$X$26,2,FALSE),"Rara Vez")</f>
        <v>Rara Vez</v>
      </c>
      <c r="S51" s="756" t="s">
        <v>463</v>
      </c>
      <c r="T51" s="688" t="str">
        <f ca="1">IFERROR(VLOOKUP(Q51,'Tablas de calculos'!$AF$4:$AI$28,4,FALSE),"")</f>
        <v>Bajo</v>
      </c>
      <c r="U51" s="392" t="s">
        <v>834</v>
      </c>
      <c r="V51" s="392" t="s">
        <v>809</v>
      </c>
      <c r="W51" s="392" t="s">
        <v>828</v>
      </c>
      <c r="X51" s="392" t="s">
        <v>1652</v>
      </c>
      <c r="Y51" s="609" t="s">
        <v>1860</v>
      </c>
      <c r="AB51"/>
    </row>
    <row r="52" spans="1:30" ht="58.5" customHeight="1" x14ac:dyDescent="0.25">
      <c r="A52" s="757"/>
      <c r="B52" s="763"/>
      <c r="C52" s="763"/>
      <c r="D52" s="763"/>
      <c r="E52" s="763"/>
      <c r="F52" s="763"/>
      <c r="G52" s="696"/>
      <c r="H52" s="696"/>
      <c r="I52" s="681"/>
      <c r="J52" s="757"/>
      <c r="K52" s="757"/>
      <c r="L52" s="690"/>
      <c r="M52" s="761"/>
      <c r="N52" s="759"/>
      <c r="O52" s="728"/>
      <c r="P52" s="728"/>
      <c r="Q52" s="681"/>
      <c r="R52" s="757"/>
      <c r="S52" s="757"/>
      <c r="T52" s="690"/>
      <c r="U52" s="392" t="s">
        <v>1832</v>
      </c>
      <c r="V52" s="392" t="s">
        <v>1833</v>
      </c>
      <c r="W52" s="392" t="s">
        <v>937</v>
      </c>
      <c r="X52" s="392" t="s">
        <v>938</v>
      </c>
    </row>
    <row r="53" spans="1:30" ht="58.5" customHeight="1" x14ac:dyDescent="0.25">
      <c r="A53" s="35">
        <v>82</v>
      </c>
      <c r="B53" s="392" t="str">
        <f>+VLOOKUP(A53,Tabla_Riesgos[[Número]:[Área]],2,FALSE)</f>
        <v>RECEPCIÓN Y REGISTRO</v>
      </c>
      <c r="C53" s="392" t="str">
        <f>+VLOOKUP(A53,Tabla_Riesgos[[Número]:[Área]],3,FALSE)</f>
        <v>Puede ocurrir que no se asignen Depositarios Provisionales y/o Liquidadores de acuerdo a las necesidades.</v>
      </c>
      <c r="D53" s="392" t="str">
        <f>+VLOOKUP(A53,Tabla_Riesgos[[Número]:[Área]],6,FALSE)</f>
        <v>Operativo</v>
      </c>
      <c r="E53" s="392" t="str">
        <f>+VLOOKUP(A53,Tabla_Riesgos[[Número]:[Área]],4,FALSE)</f>
        <v xml:space="preserve">Solicitudes no recibidas, dado que el área misional envió el correo a un destinatario diferente al del responsable de la asignación
Solicitudes enviadas sin la oportunidad requerida
Solicitudes enviadas sin el formato establecido o sin la aprobación de la gerencia misional responsable
Olvido en la realización de la asignación
Resolución de designación errónea o no generada
</v>
      </c>
      <c r="F53" s="392" t="str">
        <f>+VLOOKUP(A53,Tabla_Riesgos[[Número]:[Área]],5,FALSE)</f>
        <v xml:space="preserve">Activos (Inmuebles y/o Sociedades) sin Depositarios Provisionales y/o Liquidadores para ser administrados que pueden ser invadidos u ocupados de manera ilegal y que no presenten ninguna gestión.
Activos (Inmuebles y/o Sociedades) que no requieren ser asignados
</v>
      </c>
      <c r="G53" s="123">
        <f ca="1">IFERROR(ROUND(AVERAGEIF('Valoración 2.0'!$C$377:$AK$1471,'Mapa de riesgos operativos 1.0'!A53,'Valoración 2.0'!$Z$377:$Z$1471),0),0)</f>
        <v>2</v>
      </c>
      <c r="H53" s="123">
        <f ca="1">IFERROR(ROUND(AVERAGEIF('Valoración 2.0'!$C$377:$AK$1471,'Mapa de riesgos operativos 1.0'!A53,'Valoración 2.0'!$AA$377:$AA$1471),0),0)</f>
        <v>2</v>
      </c>
      <c r="I53" s="233" t="str">
        <f t="shared" ca="1" si="0"/>
        <v>ImprobableMenor</v>
      </c>
      <c r="J53" s="35" t="str">
        <f ca="1">+IFERROR(VLOOKUP(G53,'Tablas de calculos'!$V$22:$X$26,2,FALSE),"")</f>
        <v>Improbable</v>
      </c>
      <c r="K53" s="35" t="str">
        <f ca="1">+IFERROR(VLOOKUP(H53,'Tablas de calculos'!$V$22:$X$26,3,FALSE),"")</f>
        <v>Menor</v>
      </c>
      <c r="L53" s="484" t="str">
        <f ca="1">IFERROR(VLOOKUP(I53,'Tablas de calculos'!$AF$4:$AI$28,4,FALSE),"")</f>
        <v>Bajo</v>
      </c>
      <c r="M53" s="430" t="s">
        <v>544</v>
      </c>
      <c r="N53" s="488" t="s">
        <v>1831</v>
      </c>
      <c r="O53" s="289">
        <f ca="1">+G53-'Promedio de Controles'!E78</f>
        <v>0</v>
      </c>
      <c r="P53" s="289">
        <f ca="1">+H53-'Promedio de Controles'!F78</f>
        <v>0</v>
      </c>
      <c r="Q53" s="233" t="str">
        <f t="shared" ca="1" si="1"/>
        <v>Rara VezInsignificante</v>
      </c>
      <c r="R53" s="35" t="str">
        <f ca="1">+IFERROR(VLOOKUP(O53,'Tablas de calculos'!$V$22:$X$26,2,FALSE),"Rara Vez")</f>
        <v>Rara Vez</v>
      </c>
      <c r="S53" s="516" t="str">
        <f ca="1">+IFERROR(VLOOKUP(P53,'Tablas de calculos'!$V$22:$X$26,3,FALSE),"Insignificante")</f>
        <v>Insignificante</v>
      </c>
      <c r="T53" s="484" t="str">
        <f ca="1">IFERROR(VLOOKUP(Q53,'Tablas de calculos'!$AF$4:$AI$28,4,FALSE),"")</f>
        <v>Bajo</v>
      </c>
      <c r="U53" s="392" t="s">
        <v>1682</v>
      </c>
      <c r="V53" s="392" t="s">
        <v>939</v>
      </c>
      <c r="W53" s="392" t="s">
        <v>940</v>
      </c>
      <c r="X53" s="392" t="s">
        <v>887</v>
      </c>
      <c r="Y53" s="611" t="s">
        <v>1861</v>
      </c>
      <c r="AB53"/>
    </row>
    <row r="54" spans="1:30" ht="285" customHeight="1" x14ac:dyDescent="0.25">
      <c r="A54" s="35">
        <v>83</v>
      </c>
      <c r="B54" s="392" t="str">
        <f>+VLOOKUP(A54,Tabla_Riesgos[[Número]:[Área]],2,FALSE)</f>
        <v>RECEPCIÓN Y REGISTRO</v>
      </c>
      <c r="C54" s="392" t="str">
        <f>+VLOOKUP(A54,Tabla_Riesgos[[Número]:[Área]],3,FALSE)</f>
        <v>Puede ocurrir que no se acepte la renuncia y/o remoción como Depositarios Provisionales y/o Liquidadores</v>
      </c>
      <c r="D54" s="392" t="str">
        <f>+VLOOKUP(A54,Tabla_Riesgos[[Número]:[Área]],6,FALSE)</f>
        <v>Operativo</v>
      </c>
      <c r="E54" s="392" t="str">
        <f>+VLOOKUP(A54,Tabla_Riesgos[[Número]:[Área]],4,FALSE)</f>
        <v>Depositarios Provisionales y Liquidadores que no reciben el apoyo de las áreas misionales en las diferentes situaciones que se les presentan con los activos
Depositarios Provisionales y Liquidadores que no entregan la póliza de disposiciones legales por los costos frente a la rentabilidad
Dificultades en la expedición de la póliza de disposiciones legales por parte de las  aseguradoras por factores financieros del depositario
Depositarios Provisionales y Liquidadores que llevan mucho tiempo inscritos en el Registro y no se les ha asignado activos o los activos que les han sido asignados no son rentables
Depositarios Provisionales y Liquidadores que no cumplen con su función como administradores de los activos</v>
      </c>
      <c r="F54" s="392" t="str">
        <f>+VLOOKUP(A54,Tabla_Riesgos[[Número]:[Área]],5,FALSE)</f>
        <v>Activos (Inmuebles y/o Sociedades) sin Depositarios Provisionales y/o Liquidadores para ser administrados que pueden ser invadidos u ocupados de manera ilegal y que no presenten ninguna gestión.  
Reprocesos administrativos por la remoción y reasignación de activos</v>
      </c>
      <c r="G54" s="123">
        <v>3</v>
      </c>
      <c r="H54" s="123">
        <v>2</v>
      </c>
      <c r="I54" s="233" t="str">
        <f t="shared" si="0"/>
        <v>PosibleMenor</v>
      </c>
      <c r="J54" s="35" t="str">
        <f>+IFERROR(VLOOKUP(G54,'Tablas de calculos'!$V$22:$X$26,2,FALSE),"")</f>
        <v>Posible</v>
      </c>
      <c r="K54" s="35" t="str">
        <f>+IFERROR(VLOOKUP(H54,'Tablas de calculos'!$V$22:$X$26,3,FALSE),"")</f>
        <v>Menor</v>
      </c>
      <c r="L54" s="484" t="str">
        <f>IFERROR(VLOOKUP(I54,'Tablas de calculos'!$AF$4:$AI$28,4,FALSE),"")</f>
        <v>Moderado</v>
      </c>
      <c r="M54" s="430" t="s">
        <v>544</v>
      </c>
      <c r="N54" s="488" t="s">
        <v>998</v>
      </c>
      <c r="O54" s="289">
        <f>+G54-'Promedio de Controles'!E79</f>
        <v>1</v>
      </c>
      <c r="P54" s="289">
        <f>+H54-'Promedio de Controles'!F79</f>
        <v>0</v>
      </c>
      <c r="Q54" s="233" t="str">
        <f t="shared" si="1"/>
        <v>Rara VezInsignificante</v>
      </c>
      <c r="R54" s="35" t="str">
        <f>+IFERROR(VLOOKUP(O54,'Tablas de calculos'!$V$22:$X$26,2,FALSE),"Rara Vez")</f>
        <v>Rara Vez</v>
      </c>
      <c r="S54" s="516" t="str">
        <f>+IFERROR(VLOOKUP(P54,'Tablas de calculos'!$V$22:$X$26,3,FALSE),"Insignificante")</f>
        <v>Insignificante</v>
      </c>
      <c r="T54" s="484" t="str">
        <f>IFERROR(VLOOKUP(Q54,'Tablas de calculos'!$AF$4:$AI$28,4,FALSE),"")</f>
        <v>Bajo</v>
      </c>
      <c r="U54" s="392" t="s">
        <v>834</v>
      </c>
      <c r="V54" s="392" t="s">
        <v>809</v>
      </c>
      <c r="W54" s="392" t="s">
        <v>835</v>
      </c>
      <c r="X54" s="392" t="s">
        <v>836</v>
      </c>
      <c r="Y54" s="609" t="s">
        <v>1862</v>
      </c>
      <c r="AB54"/>
    </row>
    <row r="55" spans="1:30" ht="270" x14ac:dyDescent="0.25">
      <c r="A55" s="35">
        <v>84</v>
      </c>
      <c r="B55" s="392" t="str">
        <f>+VLOOKUP(A55,Tabla_Riesgos[[Número]:[Área]],2,FALSE)</f>
        <v>RECEPCIÓN Y REGISTRO</v>
      </c>
      <c r="C55" s="392" t="str">
        <f>+VLOOKUP(A55,Tabla_Riesgos[[Número]:[Área]],3,FALSE)</f>
        <v>Puede ocurrir que la designación sea errónea o no generada</v>
      </c>
      <c r="D55" s="392" t="str">
        <f>+VLOOKUP(A55,Tabla_Riesgos[[Número]:[Área]],6,FALSE)</f>
        <v>Operativo</v>
      </c>
      <c r="E55" s="392" t="str">
        <f>+VLOOKUP(A55,Tabla_Riesgos[[Número]:[Área]],4,FALSE)</f>
        <v>Resolución de designación automática de activos a Depositarios Provisionales y Liquidadores se genera de manera errónea por información incompleta o incorrecta en la creación de los activos
Resolución de designación automática de activos a Depositarios Provisionales y Liquidadores se genera con mayor o menor cantidad de activos a los realmente asignados
Resolución de designación automática de activos a Depositarios Provisionales y Liquidadores se genera con información incorrecta de la sesión o fecha del Comité que aprobó la asignación
Desconocimiento del proceso de asignación en el sistema por funcionarios que asuman la función de asignación</v>
      </c>
      <c r="F55" s="392" t="str">
        <f>+VLOOKUP(A55,Tabla_Riesgos[[Número]:[Área]],5,FALSE)</f>
        <v>Depositarios Provisionales y/o Liquidadores que administren Activos (Inmuebles y/o Sociedades) que no correspondan a los requeridos, o sin información de los activos que les han sido asignados</v>
      </c>
      <c r="G55" s="123">
        <v>1</v>
      </c>
      <c r="H55" s="123">
        <v>1</v>
      </c>
      <c r="I55" s="233" t="str">
        <f t="shared" si="0"/>
        <v>Rara VezInsignificante</v>
      </c>
      <c r="J55" s="35" t="str">
        <f>+IFERROR(VLOOKUP(G55,'Tablas de calculos'!$V$22:$X$26,2,FALSE),"")</f>
        <v>Rara Vez</v>
      </c>
      <c r="K55" s="35" t="str">
        <f>+IFERROR(VLOOKUP(H55,'Tablas de calculos'!$V$22:$X$26,3,FALSE),"")</f>
        <v>Insignificante</v>
      </c>
      <c r="L55" s="484" t="str">
        <f>IFERROR(VLOOKUP(I55,'Tablas de calculos'!$AF$4:$AI$28,4,FALSE),"")</f>
        <v>Bajo</v>
      </c>
      <c r="M55" s="430" t="s">
        <v>544</v>
      </c>
      <c r="N55" s="488" t="s">
        <v>999</v>
      </c>
      <c r="O55" s="289">
        <f>+G55-'Promedio de Controles'!E80</f>
        <v>-1</v>
      </c>
      <c r="P55" s="289">
        <f>+H55-'Promedio de Controles'!F80</f>
        <v>-1</v>
      </c>
      <c r="Q55" s="233" t="str">
        <f t="shared" si="1"/>
        <v>Rara VezInsignificante</v>
      </c>
      <c r="R55" s="35" t="str">
        <f>+IFERROR(VLOOKUP(O55,'Tablas de calculos'!$V$22:$X$26,2,FALSE),"Rara Vez")</f>
        <v>Rara Vez</v>
      </c>
      <c r="S55" s="516" t="str">
        <f>+IFERROR(VLOOKUP(P55,'Tablas de calculos'!$V$22:$X$26,3,FALSE),"Insignificante")</f>
        <v>Insignificante</v>
      </c>
      <c r="T55" s="484" t="str">
        <f>IFERROR(VLOOKUP(Q55,'Tablas de calculos'!$AF$4:$AI$28,4,FALSE),"")</f>
        <v>Bajo</v>
      </c>
      <c r="U55" s="392" t="s">
        <v>1764</v>
      </c>
      <c r="V55" s="392" t="s">
        <v>809</v>
      </c>
      <c r="W55" s="392" t="s">
        <v>831</v>
      </c>
      <c r="X55" s="392" t="s">
        <v>832</v>
      </c>
      <c r="Y55" s="607" t="s">
        <v>1863</v>
      </c>
      <c r="AB55"/>
    </row>
    <row r="56" spans="1:30" ht="255" x14ac:dyDescent="0.25">
      <c r="A56" s="35">
        <v>85</v>
      </c>
      <c r="B56" s="392" t="str">
        <f>+VLOOKUP(A56,Tabla_Riesgos[[Número]:[Área]],2,FALSE)</f>
        <v>RECEPCIÓN Y REGISTRO</v>
      </c>
      <c r="C56" s="392" t="str">
        <f>+VLOOKUP(A56,Tabla_Riesgos[[Número]:[Área]],3,FALSE)</f>
        <v>Puede ocurrí que no se presente la garantía (póliza de disposiciones legales) por parte de los Depositarios Provisionales y/o Liquidadores</v>
      </c>
      <c r="D56" s="392" t="str">
        <f>+VLOOKUP(A56,Tabla_Riesgos[[Número]:[Área]],6,FALSE)</f>
        <v>Operativo</v>
      </c>
      <c r="E56" s="392" t="str">
        <f>+VLOOKUP(A56,Tabla_Riesgos[[Número]:[Área]],4,FALSE)</f>
        <v>Desconocimiento de las obligaciones establecidas en la normatividad vigente por parte de los Depositarios
Desconocimiento de los condicionados para las pólizas de disposiciones legales por parte de asesores de seguros
Errores en los términos de expedición de las pólizas de disposiciones legales por parte de las aseguradoras de acuerdo con la normatividad vigente</v>
      </c>
      <c r="F56" s="392" t="str">
        <f>+VLOOKUP(A56,Tabla_Riesgos[[Número]:[Área]],5,FALSE)</f>
        <v>Remoción de activos y retiro del registro del depositario
Posible deterioro de los activos asignados al depositario por falta de gestión oportuna
Activos entregados en diligencia a los depositarios sin contar con la póliza de disposiciones legales que garantice la gestión oportuna del Depositario Provisional o Liquidador asignado</v>
      </c>
      <c r="G56" s="123">
        <v>3</v>
      </c>
      <c r="H56" s="123">
        <v>2</v>
      </c>
      <c r="I56" s="233" t="str">
        <f t="shared" si="0"/>
        <v>PosibleMenor</v>
      </c>
      <c r="J56" s="35" t="str">
        <f>+IFERROR(VLOOKUP(G56,'Tablas de calculos'!$V$22:$X$26,2,FALSE),"")</f>
        <v>Posible</v>
      </c>
      <c r="K56" s="35" t="str">
        <f>+IFERROR(VLOOKUP(H56,'Tablas de calculos'!$V$22:$X$26,3,FALSE),"")</f>
        <v>Menor</v>
      </c>
      <c r="L56" s="484" t="str">
        <f>IFERROR(VLOOKUP(I56,'Tablas de calculos'!$AF$4:$AI$28,4,FALSE),"")</f>
        <v>Moderado</v>
      </c>
      <c r="M56" s="430" t="s">
        <v>544</v>
      </c>
      <c r="N56" s="488" t="s">
        <v>1000</v>
      </c>
      <c r="O56" s="289">
        <f>+G56-'Promedio de Controles'!E81</f>
        <v>1</v>
      </c>
      <c r="P56" s="289">
        <f>+H56-'Promedio de Controles'!F81</f>
        <v>0</v>
      </c>
      <c r="Q56" s="233" t="str">
        <f t="shared" si="1"/>
        <v>Rara VezInsignificante</v>
      </c>
      <c r="R56" s="35" t="str">
        <f>+IFERROR(VLOOKUP(O56,'Tablas de calculos'!$V$22:$X$26,2,FALSE),"Rara Vez")</f>
        <v>Rara Vez</v>
      </c>
      <c r="S56" s="516" t="str">
        <f>+IFERROR(VLOOKUP(P56,'Tablas de calculos'!$V$22:$X$26,3,FALSE),"Insignificante")</f>
        <v>Insignificante</v>
      </c>
      <c r="T56" s="484" t="str">
        <f>IFERROR(VLOOKUP(Q56,'Tablas de calculos'!$AF$4:$AI$28,4,FALSE),"")</f>
        <v>Bajo</v>
      </c>
      <c r="U56" s="392" t="s">
        <v>838</v>
      </c>
      <c r="V56" s="392" t="s">
        <v>809</v>
      </c>
      <c r="W56" s="392" t="s">
        <v>829</v>
      </c>
      <c r="X56" s="392" t="s">
        <v>839</v>
      </c>
      <c r="AB56"/>
    </row>
    <row r="57" spans="1:30" ht="105" x14ac:dyDescent="0.25">
      <c r="A57" s="35">
        <v>87</v>
      </c>
      <c r="B57" s="392" t="str">
        <f>+VLOOKUP(A57,Tabla_Riesgos[[Número]:[Área]],2,FALSE)</f>
        <v>RECEPCIÓN Y REGISTRO</v>
      </c>
      <c r="C57" s="392" t="str">
        <f>+VLOOKUP(A57,Tabla_Riesgos[[Número]:[Área]],3,FALSE)</f>
        <v>Puede ocurrir que se generen y suscriban del Acta de posesión con datos incorrectos o incompletos</v>
      </c>
      <c r="D57" s="392" t="str">
        <f>+VLOOKUP(A57,Tabla_Riesgos[[Número]:[Área]],6,FALSE)</f>
        <v>Operativo</v>
      </c>
      <c r="E57" s="392" t="str">
        <f>+VLOOKUP(A57,Tabla_Riesgos[[Número]:[Área]],4,FALSE)</f>
        <v>Descuido en la elaboración del acta
Inconsistencia en la información de la asignación contenida en la resolución que contiene los datos de los activos asignados</v>
      </c>
      <c r="F57" s="392" t="str">
        <f>+VLOOKUP(A57,Tabla_Riesgos[[Número]:[Área]],5,FALSE)</f>
        <v>Reprocesos en la elaboración y firma de las actas de posesión que demandan mayores tiempos antes de la entrega de los activos a los Depositarios Provisionales y liquidadores y la inscripción en las Oficinas de Registro e Instrumentos Públicos o Cámaras de Comercio</v>
      </c>
      <c r="G57" s="123">
        <v>1</v>
      </c>
      <c r="H57" s="123">
        <v>1</v>
      </c>
      <c r="I57" s="233" t="str">
        <f t="shared" si="0"/>
        <v>Rara VezInsignificante</v>
      </c>
      <c r="J57" s="35" t="str">
        <f>+IFERROR(VLOOKUP(G57,'Tablas de calculos'!$V$22:$X$26,2,FALSE),"")</f>
        <v>Rara Vez</v>
      </c>
      <c r="K57" s="35" t="str">
        <f>+IFERROR(VLOOKUP(H57,'Tablas de calculos'!$V$22:$X$26,3,FALSE),"")</f>
        <v>Insignificante</v>
      </c>
      <c r="L57" s="484" t="str">
        <f>IFERROR(VLOOKUP(I57,'Tablas de calculos'!$AF$4:$AI$28,4,FALSE),"")</f>
        <v>Bajo</v>
      </c>
      <c r="M57" s="430" t="s">
        <v>544</v>
      </c>
      <c r="N57" s="488" t="s">
        <v>1001</v>
      </c>
      <c r="O57" s="289">
        <f>+G57-'Promedio de Controles'!E83</f>
        <v>-1</v>
      </c>
      <c r="P57" s="289">
        <f>+H57-'Promedio de Controles'!F83</f>
        <v>-1</v>
      </c>
      <c r="Q57" s="233" t="str">
        <f t="shared" si="1"/>
        <v>Rara VezInsignificante</v>
      </c>
      <c r="R57" s="35" t="str">
        <f>+IFERROR(VLOOKUP(O57,'Tablas de calculos'!$V$22:$X$26,2,FALSE),"Rara Vez")</f>
        <v>Rara Vez</v>
      </c>
      <c r="S57" s="516" t="str">
        <f>+IFERROR(VLOOKUP(P57,'Tablas de calculos'!$V$22:$X$26,3,FALSE),"Insignificante")</f>
        <v>Insignificante</v>
      </c>
      <c r="T57" s="484" t="str">
        <f>IFERROR(VLOOKUP(Q57,'Tablas de calculos'!$AF$4:$AI$28,4,FALSE),"")</f>
        <v>Bajo</v>
      </c>
      <c r="U57" s="392" t="s">
        <v>830</v>
      </c>
      <c r="V57" s="392" t="s">
        <v>809</v>
      </c>
      <c r="W57" s="392" t="s">
        <v>831</v>
      </c>
      <c r="X57" s="392" t="s">
        <v>841</v>
      </c>
      <c r="AB57"/>
    </row>
    <row r="58" spans="1:30" ht="315" x14ac:dyDescent="0.25">
      <c r="A58" s="35">
        <v>90</v>
      </c>
      <c r="B58" s="392" t="str">
        <f>+VLOOKUP(A58,Tabla_Riesgos[[Número]:[Área]],2,FALSE)</f>
        <v>TODOS LOS PROCESOS</v>
      </c>
      <c r="C58" s="392" t="str">
        <f>+VLOOKUP(A58,Tabla_Riesgos[[Número]:[Área]],3,FALSE)</f>
        <v>Pueden ocurrir fallas e inconsistencias funcionales y técnicas en los sistemas de información relacionados con el proceso de Registro de Depositarios Provisionales y Liquidadores, así como del proceso de Asignación de activos.</v>
      </c>
      <c r="D58" s="392" t="str">
        <f>+VLOOKUP(A58,Tabla_Riesgos[[Número]:[Área]],6,FALSE)</f>
        <v>Operativo</v>
      </c>
      <c r="E58" s="392" t="str">
        <f>+VLOOKUP(A58,Tabla_Riesgos[[Número]:[Área]],4,FALSE)</f>
        <v>Inconsistencias en el diseño funcional y técnico, actualización o mejoras de los sistemas de información de los procesos de Registro relacionado con la realización de Convocatorias, renovación y/o actualización de información de los Depositarios Provisionales y Liquidadores que forman parte del Registro
Inconsistencias en el diseño, actualización o mejoras de los sistemas de información de los procesos de Asignación de activos a los Depositarios Provisionales y Liquidadores que forman parte del Registro
Inconsistencias en el desarrollo de los aplicativos frente a los diseños funcionales y técnicos, así como los requerimientos establecidos por el GIT Depositarios Provisionales y Liquidadores
Inconsistencias en el registro, revisión y/o consulta de la información tanto de los Depositarios Provisionales y Liquidadores como de las asignaciones efectuadas.</v>
      </c>
      <c r="F58" s="392" t="str">
        <f>+VLOOKUP(A58,Tabla_Riesgos[[Número]:[Área]],5,FALSE)</f>
        <v>Dificultad para el uso de los sistemas de información por parte de clientes externos en la participación de los procesos de convocatoria para formar parte del registro
Pérdidas económicas por reprocesos administrativos
Afectación negativa de la imagen institucional frente a entes de control y clientes externos
Posibles sanciones y demandas por falta de transparencia en los procesos de la convocatoria
Perdida de información para la entidad y para los Depositarios que no cuenten con sistemas de información adecuados.
Sistemas de información poco confiables
Realización de estudios de seguridad equivocados o no necesarios generando costos adicionales.
Activos asignados de manera incorrecta a los Depositarios Provisionales y Liquidadores.</v>
      </c>
      <c r="G58" s="123">
        <f ca="1">IFERROR(ROUND(AVERAGEIF('Valoración 2.0'!$C$377:$AK$1471,'Mapa de riesgos operativos 1.0'!A58,'Valoración 2.0'!$Z$377:$Z$1471),0),0)</f>
        <v>4</v>
      </c>
      <c r="H58" s="123">
        <f ca="1">IFERROR(ROUND(AVERAGEIF('Valoración 2.0'!$C$377:$AK$1471,'Mapa de riesgos operativos 1.0'!A58,'Valoración 2.0'!$AA$377:$AA$1471),0),0)</f>
        <v>4</v>
      </c>
      <c r="I58" s="233" t="str">
        <f t="shared" ca="1" si="0"/>
        <v>ProbableMayor</v>
      </c>
      <c r="J58" s="35" t="str">
        <f ca="1">+IFERROR(VLOOKUP(G58,'Tablas de calculos'!$V$22:$X$26,2,FALSE),"")</f>
        <v>Probable</v>
      </c>
      <c r="K58" s="35" t="str">
        <f ca="1">+IFERROR(VLOOKUP(H58,'Tablas de calculos'!$V$22:$X$26,3,FALSE),"")</f>
        <v>Mayor</v>
      </c>
      <c r="L58" s="484" t="str">
        <f ca="1">IFERROR(VLOOKUP(I58,'Tablas de calculos'!$AF$4:$AI$28,4,FALSE),"")</f>
        <v>Extremo</v>
      </c>
      <c r="M58" s="430" t="s">
        <v>544</v>
      </c>
      <c r="N58" s="488" t="s">
        <v>1002</v>
      </c>
      <c r="O58" s="289">
        <f ca="1">+G58</f>
        <v>4</v>
      </c>
      <c r="P58" s="123">
        <f ca="1">+H58</f>
        <v>4</v>
      </c>
      <c r="Q58" s="233" t="str">
        <f t="shared" ca="1" si="1"/>
        <v>ProbableMayor</v>
      </c>
      <c r="R58" s="35" t="str">
        <f ca="1">+IFERROR(VLOOKUP(O58,'Tablas de calculos'!$V$22:$X$26,2,FALSE),"Rara Vez")</f>
        <v>Probable</v>
      </c>
      <c r="S58" s="516" t="str">
        <f ca="1">+IFERROR(VLOOKUP(P58,'Tablas de calculos'!$V$22:$X$26,3,FALSE),"Insignificante")</f>
        <v>Mayor</v>
      </c>
      <c r="T58" s="484" t="str">
        <f ca="1">IFERROR(VLOOKUP(Q58,'Tablas de calculos'!$AF$4:$AI$28,4,FALSE),"")</f>
        <v>Extremo</v>
      </c>
      <c r="U58" s="392" t="s">
        <v>955</v>
      </c>
      <c r="V58" s="392" t="s">
        <v>949</v>
      </c>
      <c r="W58" s="392" t="s">
        <v>954</v>
      </c>
      <c r="X58" s="392" t="s">
        <v>954</v>
      </c>
      <c r="Y58" s="615" t="s">
        <v>1885</v>
      </c>
      <c r="AB58"/>
    </row>
    <row r="59" spans="1:30" ht="255" x14ac:dyDescent="0.25">
      <c r="A59" s="35">
        <v>102</v>
      </c>
      <c r="B59" s="392" t="str">
        <f>+VLOOKUP(A59,Tabla_Riesgos[[Número]:[Área]],2,FALSE)</f>
        <v>INTELIGENCIA DE NEGOCIOS</v>
      </c>
      <c r="C59" s="392" t="str">
        <f>+VLOOKUP(A59,Tabla_Riesgos[[Número]:[Área]],3,FALSE)</f>
        <v>Podría ocurrir que no se ejecuten las etapas del análisis de la información que se requieren para la inteligencia de negocio</v>
      </c>
      <c r="D59" s="392" t="str">
        <f>+VLOOKUP(A59,Tabla_Riesgos[[Número]:[Área]],6,FALSE)</f>
        <v>Operativo</v>
      </c>
      <c r="E59" s="392" t="str">
        <f>+VLOOKUP(A59,Tabla_Riesgos[[Número]:[Área]],4,FALSE)</f>
        <v>Debido a la falta de claridad en los requerimientos de los reportes solicitados por los procesos de negocio 
Debido a no contar con información suficiente para el análisis o contar con información inconsistente, incompleta o inexacta
Debido a la falta de revisión de los atributos del reporte durante el proceso de análisis
Debido al desconocimiento de la herramienta utilizada para analítica del negocio
Debido al desconocimiento de la metodología y mejores prácticas
Debido a constantes cambios en requerimientos de los reportes 
Debido a falta de documentación de la metodología y procedimiento para generación de analítica del negocio.</v>
      </c>
      <c r="F59" s="392" t="str">
        <f>+VLOOKUP(A59,Tabla_Riesgos[[Número]:[Área]],5,FALSE)</f>
        <v>Lo cual generaría pérdida de reputación
Lo cual generaría pérdida de información
Lo cual podría generar sanciones legales y/o económicas
Lo cual generaría toma de decisiones sin contar con los análisis requeridos</v>
      </c>
      <c r="G59" s="123">
        <f ca="1">IFERROR(ROUND(AVERAGEIF('Valoración 2.0'!$C$377:$AK$1471,'Mapa de riesgos operativos 1.0'!A59,'Valoración 2.0'!$Z$377:$Z$1471),0),0)</f>
        <v>3</v>
      </c>
      <c r="H59" s="123">
        <f ca="1">IFERROR(ROUND(AVERAGEIF('Valoración 2.0'!$C$377:$AK$1471,'Mapa de riesgos operativos 1.0'!A59,'Valoración 2.0'!$AA$377:$AA$1471),0),0)</f>
        <v>4</v>
      </c>
      <c r="I59" s="233" t="str">
        <f t="shared" ca="1" si="0"/>
        <v>PosibleMayor</v>
      </c>
      <c r="J59" s="35" t="str">
        <f ca="1">+IFERROR(VLOOKUP(G59,'Tablas de calculos'!$V$22:$X$26,2,FALSE),"")</f>
        <v>Posible</v>
      </c>
      <c r="K59" s="35" t="str">
        <f ca="1">+IFERROR(VLOOKUP(H59,'Tablas de calculos'!$V$22:$X$26,3,FALSE),"")</f>
        <v>Mayor</v>
      </c>
      <c r="L59" s="484" t="str">
        <f ca="1">IFERROR(VLOOKUP(I59,'Tablas de calculos'!$AF$4:$AI$28,4,FALSE),"")</f>
        <v>Extremo</v>
      </c>
      <c r="M59" s="430" t="s">
        <v>544</v>
      </c>
      <c r="N59" s="488" t="s">
        <v>1602</v>
      </c>
      <c r="O59" s="289">
        <f ca="1">+G59-'Promedio de Controles'!E87</f>
        <v>2</v>
      </c>
      <c r="P59" s="289">
        <f ca="1">+H59-'Promedio de Controles'!F87</f>
        <v>3</v>
      </c>
      <c r="Q59" s="233" t="str">
        <f t="shared" ca="1" si="1"/>
        <v>ImprobableModerado</v>
      </c>
      <c r="R59" s="35" t="str">
        <f ca="1">+IFERROR(VLOOKUP(O59,'Tablas de calculos'!$V$22:$X$26,2,FALSE),"Rara Vez")</f>
        <v>Improbable</v>
      </c>
      <c r="S59" s="516" t="str">
        <f ca="1">+IFERROR(VLOOKUP(P59,'Tablas de calculos'!$V$22:$X$26,3,FALSE),"Insignificante")</f>
        <v>Moderado</v>
      </c>
      <c r="T59" s="484" t="str">
        <f ca="1">IFERROR(VLOOKUP(Q59,'Tablas de calculos'!$AF$4:$AI$28,4,FALSE),"")</f>
        <v>Moderado</v>
      </c>
      <c r="U59" s="514" t="s">
        <v>1630</v>
      </c>
      <c r="V59" s="514" t="s">
        <v>1631</v>
      </c>
      <c r="W59" s="514" t="s">
        <v>1439</v>
      </c>
      <c r="X59" s="514" t="s">
        <v>1440</v>
      </c>
      <c r="Y59" s="620" t="s">
        <v>1899</v>
      </c>
      <c r="AB59"/>
    </row>
    <row r="60" spans="1:30" ht="76.5" x14ac:dyDescent="0.25">
      <c r="A60" s="35">
        <v>104</v>
      </c>
      <c r="B60" s="392" t="str">
        <f>+VLOOKUP(A60,Tabla_Riesgos[[Número]:[Área]],2,FALSE)</f>
        <v>TODOS LOS PROCESOS</v>
      </c>
      <c r="C60" s="392" t="str">
        <f>+VLOOKUP(A60,Tabla_Riesgos[[Número]:[Área]],3,FALSE)</f>
        <v>Puede ocurrir que se presenten incumplimientos a la normatividad vigente relacionada con derechos de autor.</v>
      </c>
      <c r="D60" s="392" t="str">
        <f>+VLOOKUP(A60,Tabla_Riesgos[[Número]:[Área]],6,FALSE)</f>
        <v>Cumplimiento</v>
      </c>
      <c r="E60" s="392" t="str">
        <f>+VLOOKUP(A60,Tabla_Riesgos[[Número]:[Área]],4,FALSE)</f>
        <v>Debido al uso de software no licenciado 
Debido a instalación o copia de música y videos ilegales en los computadores de la organización
Debido a la falta de controles para instalación de software</v>
      </c>
      <c r="F60" s="392" t="str">
        <f>+VLOOKUP(A60,Tabla_Riesgos[[Número]:[Área]],5,FALSE)</f>
        <v>Lo cual generaría pérdidas económicas
Lo cual generaría pérdida de credibilidad o imagen reputacional
Lo cual puede ocasionar sanciones legales o de entes de control</v>
      </c>
      <c r="G60" s="123">
        <f ca="1">IFERROR(ROUND(AVERAGEIF('Valoración 2.0'!$C$377:$AK$1471,'Mapa de riesgos operativos 1.0'!A60,'Valoración 2.0'!$Z$377:$Z$1471),0),0)</f>
        <v>2</v>
      </c>
      <c r="H60" s="123">
        <f ca="1">IFERROR(ROUND(AVERAGEIF('Valoración 2.0'!$C$377:$AK$1471,'Mapa de riesgos operativos 1.0'!A60,'Valoración 2.0'!$AA$377:$AA$1471),0),0)</f>
        <v>2</v>
      </c>
      <c r="I60" s="233" t="str">
        <f t="shared" ca="1" si="0"/>
        <v>ImprobableMenor</v>
      </c>
      <c r="J60" s="35" t="str">
        <f ca="1">+IFERROR(VLOOKUP(G60,'Tablas de calculos'!$V$22:$X$26,2,FALSE),"")</f>
        <v>Improbable</v>
      </c>
      <c r="K60" s="35" t="str">
        <f ca="1">+IFERROR(VLOOKUP(H60,'Tablas de calculos'!$V$22:$X$26,3,FALSE),"")</f>
        <v>Menor</v>
      </c>
      <c r="L60" s="484" t="str">
        <f ca="1">IFERROR(VLOOKUP(I60,'Tablas de calculos'!$AF$4:$AI$28,4,FALSE),"")</f>
        <v>Bajo</v>
      </c>
      <c r="M60" s="430" t="s">
        <v>544</v>
      </c>
      <c r="N60" s="392" t="s">
        <v>944</v>
      </c>
      <c r="O60" s="289">
        <f ca="1">+G60</f>
        <v>2</v>
      </c>
      <c r="P60" s="123">
        <f ca="1">+H60</f>
        <v>2</v>
      </c>
      <c r="Q60" s="233" t="str">
        <f t="shared" ca="1" si="1"/>
        <v>ImprobableMenor</v>
      </c>
      <c r="R60" s="35" t="str">
        <f ca="1">+IFERROR(VLOOKUP(O60,'Tablas de calculos'!$V$22:$X$26,2,FALSE),"Rara Vez")</f>
        <v>Improbable</v>
      </c>
      <c r="S60" s="516" t="str">
        <f ca="1">+IFERROR(VLOOKUP(P60,'Tablas de calculos'!$V$22:$X$26,3,FALSE),"Insignificante")</f>
        <v>Menor</v>
      </c>
      <c r="T60" s="484" t="str">
        <f ca="1">IFERROR(VLOOKUP(Q60,'Tablas de calculos'!$AF$4:$AI$28,4,FALSE),"")</f>
        <v>Bajo</v>
      </c>
      <c r="U60" s="392" t="s">
        <v>944</v>
      </c>
      <c r="V60" s="392" t="s">
        <v>945</v>
      </c>
      <c r="W60" s="392" t="s">
        <v>941</v>
      </c>
      <c r="X60" s="392" t="s">
        <v>941</v>
      </c>
      <c r="Y60" s="615" t="s">
        <v>1886</v>
      </c>
      <c r="AB60"/>
    </row>
    <row r="61" spans="1:30" ht="90" customHeight="1" x14ac:dyDescent="0.25">
      <c r="A61" s="35">
        <v>105</v>
      </c>
      <c r="B61" s="392" t="str">
        <f>+VLOOKUP(A61,Tabla_Riesgos[[Número]:[Área]],2,FALSE)</f>
        <v>DIAGNOSTICO Y ALISTAMIENTO DE ACTIVOS</v>
      </c>
      <c r="C61" s="392" t="str">
        <f>+VLOOKUP(A61,Tabla_Riesgos[[Número]:[Área]],3,FALSE)</f>
        <v>Puede ocurrir que se presenten errores en la identificación del estado de los activos</v>
      </c>
      <c r="D61" s="392" t="str">
        <f>+VLOOKUP(A61,Tabla_Riesgos[[Número]:[Área]],6,FALSE)</f>
        <v>Operativo</v>
      </c>
      <c r="E61" s="392" t="str">
        <f>+VLOOKUP(A61,Tabla_Riesgos[[Número]:[Área]],4,FALSE)</f>
        <v>Información incompleta, capacidad operativa de la entidad, desconocimiento por parte de los servidores públicos, rezagos recibidos por la administración anterior, existan activos rurales con potencial de ser urbanos para la disposición final de acuerdo con las marcaciones territoriales</v>
      </c>
      <c r="F61" s="392" t="str">
        <f>+VLOOKUP(A61,Tabla_Riesgos[[Número]:[Área]],5,FALSE)</f>
        <v>Toma de decisiones inadecuadas 
Pérdidas económicas
Sanciones
Pérdida de la imagen reputacional de la entidad
Limitación a la gestión de administración de los activos</v>
      </c>
      <c r="G61" s="123">
        <f ca="1">IFERROR(ROUND(AVERAGEIF('Valoración 2.0'!$C$377:$AK$1471,'Mapa de riesgos operativos 1.0'!A61,'Valoración 2.0'!$Z$377:$Z$1471),0),0)</f>
        <v>3</v>
      </c>
      <c r="H61" s="123">
        <f ca="1">IFERROR(ROUND(AVERAGEIF('Valoración 2.0'!$C$377:$AK$1471,'Mapa de riesgos operativos 1.0'!A61,'Valoración 2.0'!$AA$377:$AA$1471),0),0)</f>
        <v>3</v>
      </c>
      <c r="I61" s="233" t="str">
        <f t="shared" ca="1" si="0"/>
        <v>PosibleModerado</v>
      </c>
      <c r="J61" s="35" t="str">
        <f ca="1">+IFERROR(VLOOKUP(G61,'Tablas de calculos'!$V$22:$X$26,2,FALSE),"")</f>
        <v>Posible</v>
      </c>
      <c r="K61" s="35" t="str">
        <f ca="1">+IFERROR(VLOOKUP(H61,'Tablas de calculos'!$V$22:$X$26,3,FALSE),"")</f>
        <v>Moderado</v>
      </c>
      <c r="L61" s="484" t="str">
        <f ca="1">IFERROR(VLOOKUP(I61,'Tablas de calculos'!$AF$4:$AI$28,4,FALSE),"")</f>
        <v>Alto</v>
      </c>
      <c r="M61" s="430" t="s">
        <v>544</v>
      </c>
      <c r="N61" s="488" t="s">
        <v>1798</v>
      </c>
      <c r="O61" s="289">
        <f ca="1">+G61-'Promedio de Controles'!E88</f>
        <v>3</v>
      </c>
      <c r="P61" s="289">
        <f ca="1">+H61-'Promedio de Controles'!F88</f>
        <v>1</v>
      </c>
      <c r="Q61" s="233" t="str">
        <f t="shared" ca="1" si="1"/>
        <v>PosibleInsignificante</v>
      </c>
      <c r="R61" s="35" t="str">
        <f ca="1">+IFERROR(VLOOKUP(O61,'Tablas de calculos'!$V$22:$X$26,2,FALSE),"Rara Vez")</f>
        <v>Posible</v>
      </c>
      <c r="S61" s="516" t="str">
        <f ca="1">+IFERROR(VLOOKUP(P61,'Tablas de calculos'!$V$22:$X$26,3,FALSE),"Insignificante")</f>
        <v>Insignificante</v>
      </c>
      <c r="T61" s="484" t="str">
        <f ca="1">IFERROR(VLOOKUP(Q61,'Tablas de calculos'!$AF$4:$AI$28,4,FALSE),"")</f>
        <v>Bajo</v>
      </c>
      <c r="U61" s="392" t="s">
        <v>1765</v>
      </c>
      <c r="V61" s="392" t="s">
        <v>1766</v>
      </c>
      <c r="W61" s="392" t="s">
        <v>1683</v>
      </c>
      <c r="X61" s="392" t="s">
        <v>1684</v>
      </c>
      <c r="Y61" s="607" t="s">
        <v>1864</v>
      </c>
      <c r="AB61"/>
    </row>
    <row r="62" spans="1:30" ht="60" customHeight="1" x14ac:dyDescent="0.25">
      <c r="A62" s="35">
        <v>106</v>
      </c>
      <c r="B62" s="392" t="str">
        <f>+VLOOKUP(A62,Tabla_Riesgos[[Número]:[Área]],2,FALSE)</f>
        <v>DIAGNOSTICO Y ALISTAMIENTO DE ACTIVOS</v>
      </c>
      <c r="C62" s="392" t="str">
        <f>+VLOOKUP(A62,Tabla_Riesgos[[Número]:[Área]],3,FALSE)</f>
        <v>Puede ocurrir que el alistamiento sin previo cumplimiento de los requisitos, no permita disponer del activo</v>
      </c>
      <c r="D62" s="392" t="str">
        <f>+VLOOKUP(A62,Tabla_Riesgos[[Número]:[Área]],6,FALSE)</f>
        <v>Operativo</v>
      </c>
      <c r="E62" s="392" t="str">
        <f>+VLOOKUP(A62,Tabla_Riesgos[[Número]:[Área]],4,FALSE)</f>
        <v>Debilidades en el análisis para la disposición de los activos
Que se presente acciones judiciales externas durante el alistamiento
debido a que existen inmuebles que no tienen la medida inscrita</v>
      </c>
      <c r="F62" s="392" t="str">
        <f>+VLOOKUP(A62,Tabla_Riesgos[[Número]:[Área]],5,FALSE)</f>
        <v>Reproceso en el alistamiento
Posible detrimento patrimonial
Sanciones a la SAE</v>
      </c>
      <c r="G62" s="123">
        <f ca="1">IFERROR(ROUND(AVERAGEIF('Valoración 2.0'!$C$377:$AK$1471,'Mapa de riesgos operativos 1.0'!A62,'Valoración 2.0'!$Z$377:$Z$1471),0),0)</f>
        <v>3</v>
      </c>
      <c r="H62" s="123">
        <f ca="1">IFERROR(ROUND(AVERAGEIF('Valoración 2.0'!$C$377:$AK$1471,'Mapa de riesgos operativos 1.0'!A62,'Valoración 2.0'!$AA$377:$AA$1471),0),0)</f>
        <v>3</v>
      </c>
      <c r="I62" s="233" t="str">
        <f t="shared" ca="1" si="0"/>
        <v>PosibleModerado</v>
      </c>
      <c r="J62" s="35" t="str">
        <f ca="1">+IFERROR(VLOOKUP(G62,'Tablas de calculos'!$V$22:$X$26,2,FALSE),"")</f>
        <v>Posible</v>
      </c>
      <c r="K62" s="35" t="str">
        <f ca="1">+IFERROR(VLOOKUP(H62,'Tablas de calculos'!$V$22:$X$26,3,FALSE),"")</f>
        <v>Moderado</v>
      </c>
      <c r="L62" s="484" t="str">
        <f ca="1">IFERROR(VLOOKUP(I62,'Tablas de calculos'!$AF$4:$AI$28,4,FALSE),"")</f>
        <v>Alto</v>
      </c>
      <c r="M62" s="430" t="s">
        <v>544</v>
      </c>
      <c r="N62" s="488" t="s">
        <v>1799</v>
      </c>
      <c r="O62" s="289">
        <f ca="1">+G62-'Promedio de Controles'!E89</f>
        <v>2</v>
      </c>
      <c r="P62" s="289">
        <f ca="1">+H62-'Promedio de Controles'!F89</f>
        <v>1</v>
      </c>
      <c r="Q62" s="233" t="str">
        <f t="shared" ca="1" si="1"/>
        <v>ImprobableInsignificante</v>
      </c>
      <c r="R62" s="35" t="str">
        <f ca="1">+IFERROR(VLOOKUP(O62,'Tablas de calculos'!$V$22:$X$26,2,FALSE),"Rara Vez")</f>
        <v>Improbable</v>
      </c>
      <c r="S62" s="516" t="str">
        <f ca="1">+IFERROR(VLOOKUP(P62,'Tablas de calculos'!$V$22:$X$26,3,FALSE),"Insignificante")</f>
        <v>Insignificante</v>
      </c>
      <c r="T62" s="484" t="str">
        <f ca="1">IFERROR(VLOOKUP(Q62,'Tablas de calculos'!$AF$4:$AI$28,4,FALSE),"")</f>
        <v>Bajo</v>
      </c>
      <c r="U62" s="392" t="s">
        <v>1685</v>
      </c>
      <c r="V62" s="392" t="s">
        <v>1686</v>
      </c>
      <c r="W62" s="392" t="s">
        <v>937</v>
      </c>
      <c r="X62" s="392" t="s">
        <v>938</v>
      </c>
      <c r="Y62" s="607" t="s">
        <v>1865</v>
      </c>
      <c r="AA62" s="512"/>
      <c r="AB62" s="512"/>
      <c r="AC62" s="512"/>
      <c r="AD62" s="512"/>
    </row>
    <row r="63" spans="1:30" ht="255" x14ac:dyDescent="0.25">
      <c r="A63" s="35">
        <v>107</v>
      </c>
      <c r="B63" s="392" t="str">
        <f>+VLOOKUP(A63,Tabla_Riesgos[[Número]:[Área]],2,FALSE)</f>
        <v>DIAGNOSTICO Y ALISTAMIENTO DE ACTIVOS</v>
      </c>
      <c r="C63" s="392" t="str">
        <f>+VLOOKUP(A63,Tabla_Riesgos[[Número]:[Área]],3,FALSE)</f>
        <v>Puede ocurrir que no se gestione oportunamente el alistamiento de los activos</v>
      </c>
      <c r="D63" s="392" t="str">
        <f>+VLOOKUP(A63,Tabla_Riesgos[[Número]:[Área]],6,FALSE)</f>
        <v>Operativo</v>
      </c>
      <c r="E63" s="392" t="str">
        <f>+VLOOKUP(A63,Tabla_Riesgos[[Número]:[Área]],4,FALSE)</f>
        <v>Falta de capacidad operativa
Procesos ineficientes 
Entrega inadecuada de información de los activos por parte de la Fiscalía</v>
      </c>
      <c r="F63" s="392" t="str">
        <f>+VLOOKUP(A63,Tabla_Riesgos[[Número]:[Área]],5,FALSE)</f>
        <v>Impacto ambiental y social
Posible detrimento patrimonial
Deterioro físico e invasión de los activos
Sanciones a la SAE</v>
      </c>
      <c r="G63" s="123">
        <f ca="1">IFERROR(ROUND(AVERAGEIF('Valoración 2.0'!$C$377:$AK$1471,'Mapa de riesgos operativos 1.0'!A63,'Valoración 2.0'!$Z$377:$Z$1471),0),0)</f>
        <v>3</v>
      </c>
      <c r="H63" s="123">
        <f ca="1">IFERROR(ROUND(AVERAGEIF('Valoración 2.0'!$C$377:$AK$1471,'Mapa de riesgos operativos 1.0'!A63,'Valoración 2.0'!$AA$377:$AA$1471),0),0)</f>
        <v>3</v>
      </c>
      <c r="I63" s="233" t="str">
        <f t="shared" ca="1" si="0"/>
        <v>PosibleModerado</v>
      </c>
      <c r="J63" s="35" t="str">
        <f ca="1">+IFERROR(VLOOKUP(G63,'Tablas de calculos'!$V$22:$X$26,2,FALSE),"")</f>
        <v>Posible</v>
      </c>
      <c r="K63" s="35" t="str">
        <f ca="1">+IFERROR(VLOOKUP(H63,'Tablas de calculos'!$V$22:$X$26,3,FALSE),"")</f>
        <v>Moderado</v>
      </c>
      <c r="L63" s="484" t="str">
        <f ca="1">IFERROR(VLOOKUP(I63,'Tablas de calculos'!$AF$4:$AI$28,4,FALSE),"")</f>
        <v>Alto</v>
      </c>
      <c r="M63" s="430" t="s">
        <v>544</v>
      </c>
      <c r="N63" s="488" t="s">
        <v>1800</v>
      </c>
      <c r="O63" s="289">
        <f ca="1">+G63-'Promedio de Controles'!E90</f>
        <v>2</v>
      </c>
      <c r="P63" s="289">
        <f ca="1">+H63-'Promedio de Controles'!F90</f>
        <v>1</v>
      </c>
      <c r="Q63" s="233" t="str">
        <f t="shared" ca="1" si="1"/>
        <v>ImprobableInsignificante</v>
      </c>
      <c r="R63" s="35" t="str">
        <f ca="1">+IFERROR(VLOOKUP(O63,'Tablas de calculos'!$V$22:$X$26,2,FALSE),"Rara Vez")</f>
        <v>Improbable</v>
      </c>
      <c r="S63" s="516" t="str">
        <f ca="1">+IFERROR(VLOOKUP(P63,'Tablas de calculos'!$V$22:$X$26,3,FALSE),"Insignificante")</f>
        <v>Insignificante</v>
      </c>
      <c r="T63" s="484" t="str">
        <f ca="1">IFERROR(VLOOKUP(Q63,'Tablas de calculos'!$AF$4:$AI$28,4,FALSE),"")</f>
        <v>Bajo</v>
      </c>
      <c r="U63" s="392" t="s">
        <v>1801</v>
      </c>
      <c r="V63" s="392" t="s">
        <v>1686</v>
      </c>
      <c r="W63" s="392" t="s">
        <v>937</v>
      </c>
      <c r="X63" s="392" t="s">
        <v>938</v>
      </c>
      <c r="Y63" s="616" t="s">
        <v>1887</v>
      </c>
      <c r="AB63"/>
    </row>
    <row r="64" spans="1:30" ht="75" customHeight="1" x14ac:dyDescent="0.25">
      <c r="A64" s="756">
        <v>108</v>
      </c>
      <c r="B64" s="762" t="str">
        <f>+VLOOKUP(A64,Tabla_Riesgos[[Número]:[Área]],2,FALSE)</f>
        <v>DISPOSICIÓN TEMPORAL DE ACTIVOS</v>
      </c>
      <c r="C64" s="762" t="str">
        <f>+VLOOKUP(A64,Tabla_Riesgos[[Número]:[Área]],3,FALSE)</f>
        <v>Puede ocurrir que no se cuente con la información de las obligaciones vencidas por el arrendatario.</v>
      </c>
      <c r="D64" s="762" t="str">
        <f>+VLOOKUP(A64,Tabla_Riesgos[[Número]:[Área]],6,FALSE)</f>
        <v>Operativo</v>
      </c>
      <c r="E64" s="762" t="str">
        <f>+VLOOKUP(A64,Tabla_Riesgos[[Número]:[Área]],4,FALSE)</f>
        <v>Debilidades en el seguimiento de la administración de los activos y gestión de la cartera</v>
      </c>
      <c r="F64" s="762" t="str">
        <f>+VLOOKUP(A64,Tabla_Riesgos[[Número]:[Área]],5,FALSE)</f>
        <v>Lo que podría generar Perdidas económicas
Lo que podría generar  Sanciones o denuncias</v>
      </c>
      <c r="G64" s="694">
        <f ca="1">IFERROR(ROUND(AVERAGEIF('Valoración 2.0'!$C$377:$AK$1471,'Mapa de riesgos operativos 1.0'!A64,'Valoración 2.0'!$Z$377:$Z$1471),0),0)</f>
        <v>3</v>
      </c>
      <c r="H64" s="694">
        <f ca="1">IFERROR(ROUND(AVERAGEIF('Valoración 2.0'!$C$377:$AK$1471,'Mapa de riesgos operativos 1.0'!A64,'Valoración 2.0'!$AA$377:$AA$1471),0),0)</f>
        <v>3</v>
      </c>
      <c r="I64" s="679" t="str">
        <f t="shared" ca="1" si="0"/>
        <v>PosibleModerado</v>
      </c>
      <c r="J64" s="756" t="str">
        <f ca="1">+IFERROR(VLOOKUP(G64,'Tablas de calculos'!$V$22:$X$26,2,FALSE),"")</f>
        <v>Posible</v>
      </c>
      <c r="K64" s="756" t="str">
        <f ca="1">+IFERROR(VLOOKUP(H64,'Tablas de calculos'!$V$22:$X$26,3,FALSE),"")</f>
        <v>Moderado</v>
      </c>
      <c r="L64" s="688" t="str">
        <f ca="1">IFERROR(VLOOKUP(I64,'Tablas de calculos'!$AF$4:$AI$28,4,FALSE),"")</f>
        <v>Alto</v>
      </c>
      <c r="M64" s="760" t="s">
        <v>544</v>
      </c>
      <c r="N64" s="758" t="s">
        <v>1775</v>
      </c>
      <c r="O64" s="726">
        <f ca="1">+G64-'Promedio de Controles'!E91</f>
        <v>2</v>
      </c>
      <c r="P64" s="726">
        <f ca="1">+H64-'Promedio de Controles'!F91</f>
        <v>1</v>
      </c>
      <c r="Q64" s="679" t="str">
        <f t="shared" ca="1" si="1"/>
        <v>ImprobableInsignificante</v>
      </c>
      <c r="R64" s="756" t="str">
        <f ca="1">+IFERROR(VLOOKUP(O64,'Tablas de calculos'!$V$22:$X$26,2,FALSE),"Rara Vez")</f>
        <v>Improbable</v>
      </c>
      <c r="S64" s="756" t="str">
        <f ca="1">+IFERROR(VLOOKUP(P64,'Tablas de calculos'!$V$22:$X$26,3,FALSE),"Insignificante")</f>
        <v>Insignificante</v>
      </c>
      <c r="T64" s="688" t="str">
        <f ca="1">IFERROR(VLOOKUP(Q64,'Tablas de calculos'!$AF$4:$AI$28,4,FALSE),"")</f>
        <v>Bajo</v>
      </c>
      <c r="U64" s="392" t="s">
        <v>946</v>
      </c>
      <c r="V64" s="392" t="s">
        <v>1687</v>
      </c>
      <c r="W64" s="392" t="s">
        <v>937</v>
      </c>
      <c r="X64" s="392" t="s">
        <v>938</v>
      </c>
      <c r="Y64" s="607" t="s">
        <v>1803</v>
      </c>
      <c r="AB64"/>
    </row>
    <row r="65" spans="1:30" ht="54.75" customHeight="1" x14ac:dyDescent="0.25">
      <c r="A65" s="757"/>
      <c r="B65" s="763"/>
      <c r="C65" s="763"/>
      <c r="D65" s="763"/>
      <c r="E65" s="763"/>
      <c r="F65" s="763"/>
      <c r="G65" s="696"/>
      <c r="H65" s="696"/>
      <c r="I65" s="681"/>
      <c r="J65" s="757"/>
      <c r="K65" s="757"/>
      <c r="L65" s="690"/>
      <c r="M65" s="761"/>
      <c r="N65" s="759"/>
      <c r="O65" s="728"/>
      <c r="P65" s="728"/>
      <c r="Q65" s="681"/>
      <c r="R65" s="757"/>
      <c r="S65" s="757"/>
      <c r="T65" s="690"/>
      <c r="U65" s="392" t="s">
        <v>1767</v>
      </c>
      <c r="V65" s="392" t="s">
        <v>949</v>
      </c>
      <c r="W65" s="392" t="s">
        <v>950</v>
      </c>
      <c r="X65" s="392" t="s">
        <v>874</v>
      </c>
      <c r="Y65" s="607" t="s">
        <v>1866</v>
      </c>
    </row>
    <row r="66" spans="1:30" ht="96.75" customHeight="1" x14ac:dyDescent="0.25">
      <c r="A66" s="756">
        <v>109</v>
      </c>
      <c r="B66" s="762" t="str">
        <f>+VLOOKUP(A66,Tabla_Riesgos[[Número]:[Área]],2,FALSE)</f>
        <v>DISPOSICIÓN TEMPORAL DE ACTIVOS</v>
      </c>
      <c r="C66" s="762" t="str">
        <f>+VLOOKUP(A66,Tabla_Riesgos[[Número]:[Área]],3,FALSE)</f>
        <v>Puede ocurrir que no se cuente con la información del traslado de productividad bajo la administración de deposito provisional</v>
      </c>
      <c r="D66" s="762" t="str">
        <f>+VLOOKUP(A66,Tabla_Riesgos[[Número]:[Área]],6,FALSE)</f>
        <v>Operativo</v>
      </c>
      <c r="E66" s="762" t="str">
        <f>+VLOOKUP(A66,Tabla_Riesgos[[Número]:[Área]],4,FALSE)</f>
        <v>Falta de seguimiento a los depositarios provisionales
Debido al incumplimiento de las obligaciones</v>
      </c>
      <c r="F66" s="762" t="str">
        <f>+VLOOKUP(A66,Tabla_Riesgos[[Número]:[Área]],5,FALSE)</f>
        <v>Lo que podría generar Perdidas económicas</v>
      </c>
      <c r="G66" s="694">
        <f ca="1">IFERROR(ROUND(AVERAGEIF('Valoración 2.0'!$C$377:$AK$1471,'Mapa de riesgos operativos 1.0'!A66,'Valoración 2.0'!$Z$377:$Z$1471),0),0)</f>
        <v>3</v>
      </c>
      <c r="H66" s="694">
        <f ca="1">IFERROR(ROUND(AVERAGEIF('Valoración 2.0'!$C$377:$AK$1471,'Mapa de riesgos operativos 1.0'!A66,'Valoración 2.0'!$AA$377:$AA$1471),0),0)</f>
        <v>3</v>
      </c>
      <c r="I66" s="679" t="str">
        <f t="shared" ca="1" si="0"/>
        <v>PosibleModerado</v>
      </c>
      <c r="J66" s="756" t="str">
        <f ca="1">+IFERROR(VLOOKUP(G66,'Tablas de calculos'!$V$22:$X$26,2,FALSE),"")</f>
        <v>Posible</v>
      </c>
      <c r="K66" s="756" t="str">
        <f ca="1">+IFERROR(VLOOKUP(H66,'Tablas de calculos'!$V$22:$X$26,3,FALSE),"")</f>
        <v>Moderado</v>
      </c>
      <c r="L66" s="688" t="str">
        <f ca="1">IFERROR(VLOOKUP(I66,'Tablas de calculos'!$AF$4:$AI$28,4,FALSE),"")</f>
        <v>Alto</v>
      </c>
      <c r="M66" s="760" t="s">
        <v>544</v>
      </c>
      <c r="N66" s="758" t="s">
        <v>1768</v>
      </c>
      <c r="O66" s="726">
        <f ca="1">+G66-'Promedio de Controles'!E92</f>
        <v>3</v>
      </c>
      <c r="P66" s="726">
        <f ca="1">+H66-'Promedio de Controles'!F92</f>
        <v>1</v>
      </c>
      <c r="Q66" s="679" t="str">
        <f t="shared" ca="1" si="1"/>
        <v>PosibleInsignificante</v>
      </c>
      <c r="R66" s="756" t="str">
        <f ca="1">+IFERROR(VLOOKUP(O66,'Tablas de calculos'!$V$22:$X$26,2,FALSE),"Rara Vez")</f>
        <v>Posible</v>
      </c>
      <c r="S66" s="756" t="str">
        <f ca="1">+IFERROR(VLOOKUP(P66,'Tablas de calculos'!$V$22:$X$26,3,FALSE),"")</f>
        <v>Insignificante</v>
      </c>
      <c r="T66" s="688" t="str">
        <f ca="1">IFERROR(VLOOKUP(Q66,'Tablas de calculos'!$AF$4:$AI$28,4,FALSE),"")</f>
        <v>Bajo</v>
      </c>
      <c r="U66" s="392" t="s">
        <v>1688</v>
      </c>
      <c r="V66" s="392" t="s">
        <v>939</v>
      </c>
      <c r="W66" s="392" t="s">
        <v>940</v>
      </c>
      <c r="X66" s="392" t="s">
        <v>887</v>
      </c>
      <c r="Y66" s="610" t="s">
        <v>1867</v>
      </c>
      <c r="AB66"/>
    </row>
    <row r="67" spans="1:30" ht="95.25" customHeight="1" x14ac:dyDescent="0.25">
      <c r="A67" s="757"/>
      <c r="B67" s="763"/>
      <c r="C67" s="763"/>
      <c r="D67" s="763"/>
      <c r="E67" s="763"/>
      <c r="F67" s="763"/>
      <c r="G67" s="696"/>
      <c r="H67" s="696"/>
      <c r="I67" s="681"/>
      <c r="J67" s="757"/>
      <c r="K67" s="757"/>
      <c r="L67" s="690"/>
      <c r="M67" s="761"/>
      <c r="N67" s="759"/>
      <c r="O67" s="728"/>
      <c r="P67" s="728"/>
      <c r="Q67" s="681"/>
      <c r="R67" s="757"/>
      <c r="S67" s="757"/>
      <c r="T67" s="690"/>
      <c r="U67" s="392" t="s">
        <v>956</v>
      </c>
      <c r="V67" s="392" t="s">
        <v>949</v>
      </c>
      <c r="W67" s="392" t="s">
        <v>950</v>
      </c>
      <c r="X67" s="392" t="s">
        <v>874</v>
      </c>
      <c r="Y67" s="607" t="s">
        <v>1772</v>
      </c>
    </row>
    <row r="68" spans="1:30" ht="75" customHeight="1" x14ac:dyDescent="0.25">
      <c r="A68" s="756">
        <v>110</v>
      </c>
      <c r="B68" s="762" t="str">
        <f>+VLOOKUP(A68,Tabla_Riesgos[[Número]:[Área]],2,FALSE)</f>
        <v>DISPOSICIÓN TEMPORAL DE ACTIVOS</v>
      </c>
      <c r="C68" s="762" t="str">
        <f>+VLOOKUP(A68,Tabla_Riesgos[[Número]:[Área]],3,FALSE)</f>
        <v>Puede ocurrir que no se conserven las condiciones físicas ni se mantengan las obligaciones al día de los activos bajo la administración en destinación provisional</v>
      </c>
      <c r="D68" s="762" t="str">
        <f>+VLOOKUP(A68,Tabla_Riesgos[[Número]:[Área]],6,FALSE)</f>
        <v>Operativo</v>
      </c>
      <c r="E68" s="762" t="str">
        <f>+VLOOKUP(A68,Tabla_Riesgos[[Número]:[Área]],4,FALSE)</f>
        <v>Debido al incumplimiento de las obligaciones del destinario provisional</v>
      </c>
      <c r="F68" s="762" t="str">
        <f>+VLOOKUP(A68,Tabla_Riesgos[[Número]:[Área]],5,FALSE)</f>
        <v>Lo que podría generar Perdidas económicas
Lo que podría generar  Sanciones o denuncias</v>
      </c>
      <c r="G68" s="694">
        <f ca="1">IFERROR(ROUND(AVERAGEIF('Valoración 2.0'!$C$377:$AK$1471,'Mapa de riesgos operativos 1.0'!A68,'Valoración 2.0'!$Z$377:$Z$1471),0),0)</f>
        <v>3</v>
      </c>
      <c r="H68" s="694">
        <f ca="1">IFERROR(ROUND(AVERAGEIF('Valoración 2.0'!$C$377:$AK$1471,'Mapa de riesgos operativos 1.0'!A68,'Valoración 2.0'!$AA$377:$AA$1471),0),0)</f>
        <v>3</v>
      </c>
      <c r="I68" s="679" t="str">
        <f t="shared" ca="1" si="0"/>
        <v>PosibleModerado</v>
      </c>
      <c r="J68" s="756" t="str">
        <f ca="1">+IFERROR(VLOOKUP(G68,'Tablas de calculos'!$V$22:$X$26,2,FALSE),"")</f>
        <v>Posible</v>
      </c>
      <c r="K68" s="756" t="str">
        <f ca="1">+IFERROR(VLOOKUP(H68,'Tablas de calculos'!$V$22:$X$26,3,FALSE),"")</f>
        <v>Moderado</v>
      </c>
      <c r="L68" s="688" t="str">
        <f ca="1">IFERROR(VLOOKUP(I68,'Tablas de calculos'!$AF$4:$AI$28,4,FALSE),"")</f>
        <v>Alto</v>
      </c>
      <c r="M68" s="760" t="s">
        <v>544</v>
      </c>
      <c r="N68" s="758" t="s">
        <v>1788</v>
      </c>
      <c r="O68" s="726">
        <f ca="1">+G68-'Promedio de Controles'!E93</f>
        <v>2</v>
      </c>
      <c r="P68" s="726">
        <f ca="1">+H68-'Promedio de Controles'!F93</f>
        <v>1</v>
      </c>
      <c r="Q68" s="679" t="str">
        <f t="shared" ca="1" si="1"/>
        <v>ImprobableInsignificante</v>
      </c>
      <c r="R68" s="756" t="str">
        <f ca="1">+IFERROR(VLOOKUP(O68,'Tablas de calculos'!$V$22:$X$26,2,FALSE),"Rara Vez")</f>
        <v>Improbable</v>
      </c>
      <c r="S68" s="756" t="str">
        <f ca="1">+IFERROR(VLOOKUP(P68,'Tablas de calculos'!$V$22:$X$26,3,FALSE),"")</f>
        <v>Insignificante</v>
      </c>
      <c r="T68" s="688" t="str">
        <f ca="1">IFERROR(VLOOKUP(Q68,'Tablas de calculos'!$AF$4:$AI$28,4,FALSE),"")</f>
        <v>Bajo</v>
      </c>
      <c r="U68" s="392" t="s">
        <v>1688</v>
      </c>
      <c r="V68" s="392" t="s">
        <v>939</v>
      </c>
      <c r="W68" s="392" t="s">
        <v>940</v>
      </c>
      <c r="X68" s="392" t="s">
        <v>887</v>
      </c>
      <c r="Y68" s="607" t="s">
        <v>1868</v>
      </c>
      <c r="AB68"/>
    </row>
    <row r="69" spans="1:30" ht="84.75" customHeight="1" x14ac:dyDescent="0.25">
      <c r="A69" s="757"/>
      <c r="B69" s="763"/>
      <c r="C69" s="763"/>
      <c r="D69" s="763"/>
      <c r="E69" s="763"/>
      <c r="F69" s="763"/>
      <c r="G69" s="696"/>
      <c r="H69" s="696"/>
      <c r="I69" s="681"/>
      <c r="J69" s="757"/>
      <c r="K69" s="757"/>
      <c r="L69" s="690"/>
      <c r="M69" s="761"/>
      <c r="N69" s="759"/>
      <c r="O69" s="728"/>
      <c r="P69" s="728"/>
      <c r="Q69" s="681"/>
      <c r="R69" s="757"/>
      <c r="S69" s="757"/>
      <c r="T69" s="690"/>
      <c r="U69" s="392" t="s">
        <v>1789</v>
      </c>
      <c r="V69" s="392" t="s">
        <v>1790</v>
      </c>
      <c r="W69" s="392" t="s">
        <v>1683</v>
      </c>
      <c r="X69" s="392" t="s">
        <v>1632</v>
      </c>
      <c r="Y69" s="607" t="s">
        <v>1869</v>
      </c>
      <c r="AA69" s="512"/>
      <c r="AB69" s="512"/>
      <c r="AC69" s="512"/>
      <c r="AD69" s="512"/>
    </row>
    <row r="70" spans="1:30" ht="77.25" customHeight="1" x14ac:dyDescent="0.25">
      <c r="A70" s="756">
        <v>111</v>
      </c>
      <c r="B70" s="762" t="str">
        <f>+VLOOKUP(A70,Tabla_Riesgos[[Número]:[Área]],2,FALSE)</f>
        <v>DISPOSICIÓN TEMPORAL DE ACTIVOS</v>
      </c>
      <c r="C70" s="762" t="str">
        <f>+VLOOKUP(A70,Tabla_Riesgos[[Número]:[Área]],3,FALSE)</f>
        <v>Puede ocurrir que no se tenga identificado los activos productivos dentro del sistema de información</v>
      </c>
      <c r="D70" s="762" t="str">
        <f>+VLOOKUP(A70,Tabla_Riesgos[[Número]:[Área]],6,FALSE)</f>
        <v>Operativo</v>
      </c>
      <c r="E70" s="762" t="str">
        <f>+VLOOKUP(A70,Tabla_Riesgos[[Número]:[Área]],4,FALSE)</f>
        <v>Debido a la omisión de información por parte del depositario provisional</v>
      </c>
      <c r="F70" s="762" t="str">
        <f>+VLOOKUP(A70,Tabla_Riesgos[[Número]:[Área]],5,FALSE)</f>
        <v>Lo que podría generar pérdidas económicas
Lo que podría generar  Sanciones o denuncias
Afectar la generación de productividad</v>
      </c>
      <c r="G70" s="694">
        <f ca="1">IFERROR(ROUND(AVERAGEIF('Valoración 2.0'!$C$377:$AK$1471,'Mapa de riesgos operativos 1.0'!A70,'Valoración 2.0'!$Z$377:$Z$1471),0),0)</f>
        <v>4</v>
      </c>
      <c r="H70" s="694">
        <f ca="1">IFERROR(ROUND(AVERAGEIF('Valoración 2.0'!$C$377:$AK$1471,'Mapa de riesgos operativos 1.0'!A70,'Valoración 2.0'!$AA$377:$AA$1471),0),0)</f>
        <v>3</v>
      </c>
      <c r="I70" s="679" t="str">
        <f t="shared" ca="1" si="0"/>
        <v>ProbableModerado</v>
      </c>
      <c r="J70" s="756" t="str">
        <f ca="1">+IFERROR(VLOOKUP(G70,'Tablas de calculos'!$V$22:$X$26,2,FALSE),"")</f>
        <v>Probable</v>
      </c>
      <c r="K70" s="756" t="str">
        <f ca="1">+IFERROR(VLOOKUP(H70,'Tablas de calculos'!$V$22:$X$26,3,FALSE),"")</f>
        <v>Moderado</v>
      </c>
      <c r="L70" s="688" t="str">
        <f ca="1">IFERROR(VLOOKUP(I70,'Tablas de calculos'!$AF$4:$AI$28,4,FALSE),"")</f>
        <v>Alto</v>
      </c>
      <c r="M70" s="760" t="s">
        <v>544</v>
      </c>
      <c r="N70" s="758" t="s">
        <v>1774</v>
      </c>
      <c r="O70" s="726">
        <f ca="1">IFERROR(ROUND(AVERAGEIF('Valoración 2.0'!$C$377:$AK$1296,'Mapa de riesgos operativos 1.0'!A70,'Valoración 2.0'!$AG$377:$AG$1296),0),0)</f>
        <v>4</v>
      </c>
      <c r="P70" s="694">
        <f ca="1">IFERROR(ROUND(AVERAGEIF('Valoración 2.0'!$C$377:$AK$1296,'Mapa de riesgos operativos 1.0'!A70,'Valoración 2.0'!$AH$377:$AH$1296),0),0)</f>
        <v>3</v>
      </c>
      <c r="Q70" s="679" t="str">
        <f t="shared" ca="1" si="1"/>
        <v>ProbableModerado</v>
      </c>
      <c r="R70" s="756" t="str">
        <f ca="1">+IFERROR(VLOOKUP(O70,'Tablas de calculos'!$V$22:$X$26,2,FALSE),"Rara Vez")</f>
        <v>Probable</v>
      </c>
      <c r="S70" s="756" t="str">
        <f ca="1">+IFERROR(VLOOKUP(P70,'Tablas de calculos'!$V$22:$X$26,3,FALSE),"")</f>
        <v>Moderado</v>
      </c>
      <c r="T70" s="688" t="str">
        <f ca="1">IFERROR(VLOOKUP(Q70,'Tablas de calculos'!$AF$4:$AI$28,4,FALSE),"")</f>
        <v>Alto</v>
      </c>
      <c r="U70" s="392" t="s">
        <v>1769</v>
      </c>
      <c r="V70" s="392" t="s">
        <v>1686</v>
      </c>
      <c r="W70" s="392" t="s">
        <v>940</v>
      </c>
      <c r="X70" s="392" t="s">
        <v>887</v>
      </c>
      <c r="Y70" s="607" t="s">
        <v>1870</v>
      </c>
      <c r="AB70"/>
    </row>
    <row r="71" spans="1:30" ht="70.5" customHeight="1" x14ac:dyDescent="0.25">
      <c r="A71" s="757"/>
      <c r="B71" s="763"/>
      <c r="C71" s="763"/>
      <c r="D71" s="763"/>
      <c r="E71" s="763"/>
      <c r="F71" s="763"/>
      <c r="G71" s="696"/>
      <c r="H71" s="696"/>
      <c r="I71" s="681"/>
      <c r="J71" s="757"/>
      <c r="K71" s="757"/>
      <c r="L71" s="690"/>
      <c r="M71" s="761"/>
      <c r="N71" s="759"/>
      <c r="O71" s="728"/>
      <c r="P71" s="696"/>
      <c r="Q71" s="681"/>
      <c r="R71" s="757"/>
      <c r="S71" s="757"/>
      <c r="T71" s="690"/>
      <c r="U71" s="392" t="s">
        <v>957</v>
      </c>
      <c r="V71" s="392" t="s">
        <v>958</v>
      </c>
      <c r="W71" s="392" t="s">
        <v>950</v>
      </c>
      <c r="X71" s="392" t="s">
        <v>874</v>
      </c>
      <c r="Y71" s="607" t="s">
        <v>1871</v>
      </c>
    </row>
    <row r="72" spans="1:30" ht="60" customHeight="1" x14ac:dyDescent="0.25">
      <c r="A72" s="756">
        <v>112</v>
      </c>
      <c r="B72" s="762" t="str">
        <f>+VLOOKUP(A72,Tabla_Riesgos[[Número]:[Área]],2,FALSE)</f>
        <v>DISPOSICIÓN TEMPORAL DE ACTIVOS</v>
      </c>
      <c r="C72" s="762" t="str">
        <f>+VLOOKUP(A72,Tabla_Riesgos[[Número]:[Área]],3,FALSE)</f>
        <v>Puede ocurrir que las entidades de registro  cuenten con información desactualizada de los  mecanismos de administración.</v>
      </c>
      <c r="D72" s="762" t="str">
        <f>+VLOOKUP(A72,Tabla_Riesgos[[Número]:[Área]],6,FALSE)</f>
        <v>Operativo</v>
      </c>
      <c r="E72" s="762" t="str">
        <f>+VLOOKUP(A72,Tabla_Riesgos[[Número]:[Área]],4,FALSE)</f>
        <v>Debilidad en la comunicación y seguimiento al registro de las anotaciones</v>
      </c>
      <c r="F72" s="762" t="str">
        <f>+VLOOKUP(A72,Tabla_Riesgos[[Número]:[Área]],5,FALSE)</f>
        <v>Impide la administración de los activos
Lo que podría generar Perdidas económicas
Lo que podría generar  Sanciones o denuncias</v>
      </c>
      <c r="G72" s="694">
        <f ca="1">IFERROR(ROUND(AVERAGEIF('Valoración 2.0'!$C$377:$AK$1471,'Mapa de riesgos operativos 1.0'!A72,'Valoración 2.0'!$Z$377:$Z$1471),0),0)</f>
        <v>3</v>
      </c>
      <c r="H72" s="694">
        <f ca="1">IFERROR(ROUND(AVERAGEIF('Valoración 2.0'!$C$377:$AK$1471,'Mapa de riesgos operativos 1.0'!A72,'Valoración 2.0'!$AA$377:$AA$1471),0),0)</f>
        <v>2</v>
      </c>
      <c r="I72" s="679" t="str">
        <f t="shared" ca="1" si="0"/>
        <v>PosibleMenor</v>
      </c>
      <c r="J72" s="756" t="str">
        <f ca="1">+IFERROR(VLOOKUP(G72,'Tablas de calculos'!$V$22:$X$26,2,FALSE),"")</f>
        <v>Posible</v>
      </c>
      <c r="K72" s="756" t="str">
        <f ca="1">+IFERROR(VLOOKUP(H72,'Tablas de calculos'!$V$22:$X$26,3,FALSE),"")</f>
        <v>Menor</v>
      </c>
      <c r="L72" s="688" t="str">
        <f ca="1">IFERROR(VLOOKUP(I72,'Tablas de calculos'!$AF$4:$AI$28,4,FALSE),"")</f>
        <v>Moderado</v>
      </c>
      <c r="M72" s="760" t="s">
        <v>544</v>
      </c>
      <c r="N72" s="758" t="s">
        <v>1802</v>
      </c>
      <c r="O72" s="726">
        <f ca="1">+G72-'Promedio de Controles'!E94</f>
        <v>2</v>
      </c>
      <c r="P72" s="726">
        <f ca="1">+H72-'Promedio de Controles'!F94</f>
        <v>0</v>
      </c>
      <c r="Q72" s="679" t="str">
        <f t="shared" ca="1" si="1"/>
        <v>ImprobableInsignificante</v>
      </c>
      <c r="R72" s="756" t="str">
        <f ca="1">+IFERROR(VLOOKUP(O72,'Tablas de calculos'!$V$22:$X$26,2,FALSE),"Rara Vez")</f>
        <v>Improbable</v>
      </c>
      <c r="S72" s="756" t="str">
        <f ca="1">+IFERROR(VLOOKUP(P72,'Tablas de calculos'!$V$22:$X$26,3,FALSE),"Insignificante")</f>
        <v>Insignificante</v>
      </c>
      <c r="T72" s="688" t="str">
        <f ca="1">IFERROR(VLOOKUP(Q72,'Tablas de calculos'!$AF$4:$AI$28,4,FALSE),"")</f>
        <v>Bajo</v>
      </c>
      <c r="U72" s="392" t="s">
        <v>1689</v>
      </c>
      <c r="V72" s="392" t="s">
        <v>1690</v>
      </c>
      <c r="W72" s="392" t="s">
        <v>937</v>
      </c>
      <c r="X72" s="392" t="s">
        <v>938</v>
      </c>
      <c r="Y72" s="607" t="s">
        <v>1804</v>
      </c>
      <c r="AB72"/>
    </row>
    <row r="73" spans="1:30" ht="66.75" customHeight="1" x14ac:dyDescent="0.25">
      <c r="A73" s="757"/>
      <c r="B73" s="763"/>
      <c r="C73" s="763"/>
      <c r="D73" s="763"/>
      <c r="E73" s="763"/>
      <c r="F73" s="763"/>
      <c r="G73" s="696"/>
      <c r="H73" s="696"/>
      <c r="I73" s="681"/>
      <c r="J73" s="757"/>
      <c r="K73" s="757"/>
      <c r="L73" s="690"/>
      <c r="M73" s="761"/>
      <c r="N73" s="759"/>
      <c r="O73" s="728"/>
      <c r="P73" s="728"/>
      <c r="Q73" s="681"/>
      <c r="R73" s="757"/>
      <c r="S73" s="757"/>
      <c r="T73" s="690"/>
      <c r="U73" s="392" t="s">
        <v>1770</v>
      </c>
      <c r="V73" s="392" t="s">
        <v>958</v>
      </c>
      <c r="W73" s="392" t="s">
        <v>950</v>
      </c>
      <c r="X73" s="392" t="s">
        <v>874</v>
      </c>
      <c r="Y73" s="607" t="s">
        <v>1872</v>
      </c>
    </row>
    <row r="74" spans="1:30" ht="105" x14ac:dyDescent="0.25">
      <c r="A74" s="35">
        <v>113</v>
      </c>
      <c r="B74" s="392" t="str">
        <f>+VLOOKUP(A74,Tabla_Riesgos[[Número]:[Área]],2,FALSE)</f>
        <v>DISPOSICIÓN FINAL DE ACTIVOS</v>
      </c>
      <c r="C74" s="392" t="str">
        <f>+VLOOKUP(A74,Tabla_Riesgos[[Número]:[Área]],3,FALSE)</f>
        <v>Puede ocurrir que no se pueda realizar un estado de cuenta completo de los activos</v>
      </c>
      <c r="D74" s="392" t="str">
        <f>+VLOOKUP(A74,Tabla_Riesgos[[Número]:[Área]],6,FALSE)</f>
        <v>Estratégico</v>
      </c>
      <c r="E74" s="392" t="str">
        <f>+VLOOKUP(A74,Tabla_Riesgos[[Número]:[Área]],4,FALSE)</f>
        <v>Debido a que no exista información histórica del activo
Debido a la perdida de información en la entrega por parte de la administración anterior
Debido a que no se capture en los sistemas de información todas las variables asociadas a los gastos</v>
      </c>
      <c r="F74" s="392" t="str">
        <f>+VLOOKUP(A74,Tabla_Riesgos[[Número]:[Área]],5,FALSE)</f>
        <v>Ocasionado perdida oportunidad de negocios
Ocasionado perdidas económicas
Perdida imagen reputacional de la entidad
Ocasionando sanciones y/o demandas en contra de SAE</v>
      </c>
      <c r="G74" s="123">
        <f ca="1">IFERROR(ROUND(AVERAGEIF('Valoración 2.0'!$C$377:$AK$1471,'Mapa de riesgos operativos 1.0'!A74,'Valoración 2.0'!$Z$377:$Z$1471),0),0)</f>
        <v>4</v>
      </c>
      <c r="H74" s="123">
        <f ca="1">IFERROR(ROUND(AVERAGEIF('Valoración 2.0'!$C$377:$AK$1471,'Mapa de riesgos operativos 1.0'!A74,'Valoración 2.0'!$AA$377:$AA$1471),0),0)</f>
        <v>4</v>
      </c>
      <c r="I74" s="233" t="str">
        <f t="shared" ca="1" si="0"/>
        <v>ProbableMayor</v>
      </c>
      <c r="J74" s="35" t="str">
        <f ca="1">+IFERROR(VLOOKUP(G74,'Tablas de calculos'!$V$22:$X$26,2,FALSE),"")</f>
        <v>Probable</v>
      </c>
      <c r="K74" s="35" t="str">
        <f ca="1">+IFERROR(VLOOKUP(H74,'Tablas de calculos'!$V$22:$X$26,3,FALSE),"")</f>
        <v>Mayor</v>
      </c>
      <c r="L74" s="484" t="str">
        <f ca="1">IFERROR(VLOOKUP(I74,'Tablas de calculos'!$AF$4:$AI$28,4,FALSE),"")</f>
        <v>Extremo</v>
      </c>
      <c r="M74" s="430" t="s">
        <v>544</v>
      </c>
      <c r="N74" s="488" t="s">
        <v>1773</v>
      </c>
      <c r="O74" s="289">
        <f ca="1">IFERROR(ROUND(AVERAGEIF('Valoración 2.0'!$C$377:$AK$1296,'Mapa de riesgos operativos 1.0'!A74,'Valoración 2.0'!$AG$377:$AG$1296),0),0)</f>
        <v>4</v>
      </c>
      <c r="P74" s="123">
        <f ca="1">IFERROR(ROUND(AVERAGEIF('Valoración 2.0'!$C$377:$AK$1296,'Mapa de riesgos operativos 1.0'!A74,'Valoración 2.0'!$AH$377:$AH$1296),0),0)</f>
        <v>4</v>
      </c>
      <c r="Q74" s="233" t="str">
        <f t="shared" ca="1" si="1"/>
        <v>ProbableMayor</v>
      </c>
      <c r="R74" s="35" t="str">
        <f ca="1">+IFERROR(VLOOKUP(O74,'Tablas de calculos'!$V$22:$X$26,2,FALSE),"Rara Vez")</f>
        <v>Probable</v>
      </c>
      <c r="S74" s="35" t="str">
        <f ca="1">+IFERROR(VLOOKUP(P74,'Tablas de calculos'!$V$22:$X$26,3,FALSE),"")</f>
        <v>Mayor</v>
      </c>
      <c r="T74" s="484" t="str">
        <f ca="1">IFERROR(VLOOKUP(Q74,'Tablas de calculos'!$AF$4:$AI$28,4,FALSE),"")</f>
        <v>Extremo</v>
      </c>
      <c r="U74" s="392" t="s">
        <v>1771</v>
      </c>
      <c r="V74" s="392" t="s">
        <v>949</v>
      </c>
      <c r="W74" s="392" t="s">
        <v>950</v>
      </c>
      <c r="X74" s="392" t="s">
        <v>874</v>
      </c>
      <c r="Y74" s="607" t="s">
        <v>1873</v>
      </c>
      <c r="AB74"/>
    </row>
    <row r="75" spans="1:30" ht="105" customHeight="1" x14ac:dyDescent="0.25">
      <c r="A75" s="35">
        <v>114</v>
      </c>
      <c r="B75" s="392" t="str">
        <f>+VLOOKUP(A75,Tabla_Riesgos[[Número]:[Área]],2,FALSE)</f>
        <v>DISPOSICIÓN FINAL DE ACTIVOS</v>
      </c>
      <c r="C75" s="392" t="str">
        <f>+VLOOKUP(A75,Tabla_Riesgos[[Número]:[Área]],3,FALSE)</f>
        <v>Podría ocurrir que se done un activo con potencial de venta</v>
      </c>
      <c r="D75" s="392" t="str">
        <f>+VLOOKUP(A75,Tabla_Riesgos[[Número]:[Área]],6,FALSE)</f>
        <v>Operativo</v>
      </c>
      <c r="E75" s="392" t="str">
        <f>+VLOOKUP(A75,Tabla_Riesgos[[Número]:[Área]],4,FALSE)</f>
        <v>Debilidades en la comunicación entre procesos
Limitaciones en la aplicación de las disposiciones legales</v>
      </c>
      <c r="F75" s="392" t="str">
        <f>+VLOOKUP(A75,Tabla_Riesgos[[Número]:[Área]],5,FALSE)</f>
        <v>Ocasionado perdidas económicas
Ocasionado perdida oportunidad de negocios
Ocasionando perdida de credibilidad de SAE
Ocasionando sanciones y/o demandas en contra de SAE</v>
      </c>
      <c r="G75" s="123">
        <f ca="1">IFERROR(ROUND(AVERAGEIF('Valoración 2.0'!$C$377:$AK$1471,'Mapa de riesgos operativos 1.0'!A75,'Valoración 2.0'!$Z$377:$Z$1471),0),0)</f>
        <v>3</v>
      </c>
      <c r="H75" s="123">
        <f ca="1">IFERROR(ROUND(AVERAGEIF('Valoración 2.0'!$C$377:$AK$1471,'Mapa de riesgos operativos 1.0'!A75,'Valoración 2.0'!$AA$377:$AA$1471),0),0)</f>
        <v>3</v>
      </c>
      <c r="I75" s="233" t="str">
        <f t="shared" ca="1" si="0"/>
        <v>PosibleModerado</v>
      </c>
      <c r="J75" s="35" t="str">
        <f ca="1">+IFERROR(VLOOKUP(G75,'Tablas de calculos'!$V$22:$X$26,2,FALSE),"")</f>
        <v>Posible</v>
      </c>
      <c r="K75" s="35" t="str">
        <f ca="1">+IFERROR(VLOOKUP(H75,'Tablas de calculos'!$V$22:$X$26,3,FALSE),"")</f>
        <v>Moderado</v>
      </c>
      <c r="L75" s="484" t="str">
        <f ca="1">IFERROR(VLOOKUP(I75,'Tablas de calculos'!$AF$4:$AI$28,4,FALSE),"")</f>
        <v>Alto</v>
      </c>
      <c r="M75" s="430" t="s">
        <v>544</v>
      </c>
      <c r="N75" s="488" t="s">
        <v>1111</v>
      </c>
      <c r="O75" s="289">
        <f ca="1">+G75-'Promedio de Controles'!E95</f>
        <v>1</v>
      </c>
      <c r="P75" s="289">
        <f ca="1">+H75-'Promedio de Controles'!F95</f>
        <v>1</v>
      </c>
      <c r="Q75" s="233" t="str">
        <f t="shared" ca="1" si="1"/>
        <v>Rara VezInsignificante</v>
      </c>
      <c r="R75" s="35" t="str">
        <f ca="1">+IFERROR(VLOOKUP(O75,'Tablas de calculos'!$V$22:$X$26,2,FALSE),"Rara Vez")</f>
        <v>Rara Vez</v>
      </c>
      <c r="S75" s="35" t="str">
        <f ca="1">+IFERROR(VLOOKUP(P75,'Tablas de calculos'!$V$22:$X$26,3,FALSE),"")</f>
        <v>Insignificante</v>
      </c>
      <c r="T75" s="484" t="str">
        <f ca="1">IFERROR(VLOOKUP(Q75,'Tablas de calculos'!$AF$4:$AI$28,4,FALSE),"")</f>
        <v>Bajo</v>
      </c>
      <c r="U75" s="392" t="s">
        <v>959</v>
      </c>
      <c r="V75" s="392" t="s">
        <v>949</v>
      </c>
      <c r="W75" s="392" t="s">
        <v>954</v>
      </c>
      <c r="X75" s="392" t="s">
        <v>954</v>
      </c>
      <c r="Y75" s="607" t="s">
        <v>1825</v>
      </c>
      <c r="AB75"/>
    </row>
    <row r="76" spans="1:30" ht="90" customHeight="1" x14ac:dyDescent="0.25">
      <c r="A76" s="35">
        <v>116</v>
      </c>
      <c r="B76" s="392" t="str">
        <f>+VLOOKUP(A76,Tabla_Riesgos[[Número]:[Área]],2,FALSE)</f>
        <v>DISPOSICIÓN FINAL DE ACTIVOS</v>
      </c>
      <c r="C76" s="392" t="str">
        <f>+VLOOKUP(A76,Tabla_Riesgos[[Número]:[Área]],3,FALSE)</f>
        <v>Podría ocurrir que se done un activo con potencial de venta</v>
      </c>
      <c r="D76" s="392" t="str">
        <f>+VLOOKUP(A76,Tabla_Riesgos[[Número]:[Área]],6,FALSE)</f>
        <v>Operativo</v>
      </c>
      <c r="E76" s="392" t="str">
        <f>+VLOOKUP(A76,Tabla_Riesgos[[Número]:[Área]],4,FALSE)</f>
        <v>Debilidades en la comunicación entre procesos
Limitaciones en la aplicación de las disposiciones legales</v>
      </c>
      <c r="F76" s="392" t="str">
        <f>+VLOOKUP(A76,Tabla_Riesgos[[Número]:[Área]],5,FALSE)</f>
        <v>Ocasionado perdidas económicas
Ocasionado perdida oportunidad de negocios
Ocasionando perdida de credibilidad de SAE
Ocasionando sanciones y/o demandas en contra de SAE</v>
      </c>
      <c r="G76" s="123">
        <f ca="1">IFERROR(ROUND(AVERAGEIF('Valoración 2.0'!$C$377:$AK$1471,'Mapa de riesgos operativos 1.0'!A76,'Valoración 2.0'!$Z$377:$Z$1471),0),0)</f>
        <v>2</v>
      </c>
      <c r="H76" s="123">
        <f ca="1">IFERROR(ROUND(AVERAGEIF('Valoración 2.0'!$C$377:$AK$1471,'Mapa de riesgos operativos 1.0'!A76,'Valoración 2.0'!$AA$377:$AA$1471),0),0)</f>
        <v>3</v>
      </c>
      <c r="I76" s="233" t="str">
        <f t="shared" ca="1" si="0"/>
        <v>ImprobableModerado</v>
      </c>
      <c r="J76" s="35" t="str">
        <f ca="1">+IFERROR(VLOOKUP(G76,'Tablas de calculos'!$V$22:$X$26,2,FALSE),"")</f>
        <v>Improbable</v>
      </c>
      <c r="K76" s="35" t="str">
        <f ca="1">+IFERROR(VLOOKUP(H76,'Tablas de calculos'!$V$22:$X$26,3,FALSE),"")</f>
        <v>Moderado</v>
      </c>
      <c r="L76" s="484" t="str">
        <f ca="1">IFERROR(VLOOKUP(I76,'Tablas de calculos'!$AF$4:$AI$28,4,FALSE),"")</f>
        <v>Moderado</v>
      </c>
      <c r="M76" s="430" t="s">
        <v>544</v>
      </c>
      <c r="N76" s="488" t="s">
        <v>1633</v>
      </c>
      <c r="O76" s="289">
        <f ca="1">+G76-'Promedio de Controles'!E96</f>
        <v>0</v>
      </c>
      <c r="P76" s="289">
        <f ca="1">+H76-'Promedio de Controles'!F96</f>
        <v>1</v>
      </c>
      <c r="Q76" s="233" t="str">
        <f t="shared" ca="1" si="1"/>
        <v>Rara VezInsignificante</v>
      </c>
      <c r="R76" s="35" t="str">
        <f ca="1">+IFERROR(VLOOKUP(O76,'Tablas de calculos'!$V$22:$X$26,2,FALSE),"Rara Vez")</f>
        <v>Rara Vez</v>
      </c>
      <c r="S76" s="35" t="str">
        <f ca="1">+IFERROR(VLOOKUP(P76,'Tablas de calculos'!$V$22:$X$26,3,FALSE),"Insignificante")</f>
        <v>Insignificante</v>
      </c>
      <c r="T76" s="484" t="str">
        <f ca="1">IFERROR(VLOOKUP(Q76,'Tablas de calculos'!$AF$4:$AI$28,4,FALSE),"")</f>
        <v>Bajo</v>
      </c>
      <c r="U76" s="392" t="s">
        <v>1384</v>
      </c>
      <c r="V76" s="392" t="s">
        <v>1385</v>
      </c>
      <c r="W76" s="392" t="s">
        <v>943</v>
      </c>
      <c r="X76" s="392" t="s">
        <v>943</v>
      </c>
      <c r="AB76"/>
    </row>
    <row r="77" spans="1:30" ht="135" x14ac:dyDescent="0.25">
      <c r="A77" s="35">
        <v>117</v>
      </c>
      <c r="B77" s="392" t="str">
        <f>+VLOOKUP(A77,Tabla_Riesgos[[Número]:[Área]],2,FALSE)</f>
        <v>GESTIÓN DEL TALENTO HUMANO</v>
      </c>
      <c r="C77" s="392" t="str">
        <f>+VLOOKUP(A77,Tabla_Riesgos[[Número]:[Área]],3,FALSE)</f>
        <v xml:space="preserve">Se podría presentar contratación de personal sin el cumplimiento de requisitos mínimos.     </v>
      </c>
      <c r="D77" s="392" t="str">
        <f>+VLOOKUP(A77,Tabla_Riesgos[[Número]:[Área]],6,FALSE)</f>
        <v>Operativo</v>
      </c>
      <c r="E77" s="392" t="str">
        <f>+VLOOKUP(A77,Tabla_Riesgos[[Número]:[Área]],4,FALSE)</f>
        <v>Mala interpretación del perfil mínimo requerido para el cargo
Desconocimiento de la hoja de vida del candidato
Fraude en la información Suministrada por el candidato
Deficiencias en la validación de la información suministrada por le candidato</v>
      </c>
      <c r="F77" s="392" t="str">
        <f>+VLOOKUP(A77,Tabla_Riesgos[[Número]:[Área]],5,FALSE)</f>
        <v xml:space="preserve">Lo cual generaría Reprocesos
Lo cual Generaría perdida de credibilidad de los funcionarios y de la SAE
Lo cual Generaría pérdidas económicas
</v>
      </c>
      <c r="G77" s="123">
        <f ca="1">IFERROR(ROUND(AVERAGEIF('Valoración 2.0'!$C$377:$AK$1471,'Mapa de riesgos operativos 1.0'!A77,'Valoración 2.0'!$Z$377:$Z$1471),0),0)</f>
        <v>2</v>
      </c>
      <c r="H77" s="123">
        <f ca="1">IFERROR(ROUND(AVERAGEIF('Valoración 2.0'!$C$377:$AK$1471,'Mapa de riesgos operativos 1.0'!A77,'Valoración 2.0'!$AA$377:$AA$1471),0),0)</f>
        <v>2</v>
      </c>
      <c r="I77" s="233" t="str">
        <f t="shared" ref="I77:I96" ca="1" si="4">CONCATENATE(J77,K77)</f>
        <v>ImprobableMenor</v>
      </c>
      <c r="J77" s="35" t="str">
        <f ca="1">+IFERROR(VLOOKUP(G77,'Tablas de calculos'!$V$22:$X$26,2,FALSE),"")</f>
        <v>Improbable</v>
      </c>
      <c r="K77" s="35" t="str">
        <f ca="1">+IFERROR(VLOOKUP(H77,'Tablas de calculos'!$V$22:$X$26,3,FALSE),"")</f>
        <v>Menor</v>
      </c>
      <c r="L77" s="484" t="str">
        <f ca="1">IFERROR(VLOOKUP(I77,'Tablas de calculos'!$AF$4:$AI$28,4,FALSE),"")</f>
        <v>Bajo</v>
      </c>
      <c r="M77" s="430" t="s">
        <v>544</v>
      </c>
      <c r="N77" s="524" t="s">
        <v>1733</v>
      </c>
      <c r="O77" s="289">
        <f ca="1">IFERROR(ROUND(AVERAGEIF('Valoración 2.0'!$C$377:$AK$1296,'Mapa de riesgos operativos 1.0'!A77,'Valoración 2.0'!$AG$377:$AG$1296),0),0)</f>
        <v>2</v>
      </c>
      <c r="P77" s="123">
        <f ca="1">IFERROR(ROUND(AVERAGEIF('Valoración 2.0'!$C$377:$AK$1296,'Mapa de riesgos operativos 1.0'!A77,'Valoración 2.0'!$AH$377:$AH$1296),0),0)</f>
        <v>2</v>
      </c>
      <c r="Q77" s="233" t="str">
        <f t="shared" ref="Q77:Q96" ca="1" si="5">CONCATENATE(R77,S77)</f>
        <v>ImprobableMenor</v>
      </c>
      <c r="R77" s="35" t="str">
        <f ca="1">+IFERROR(VLOOKUP(O77,'Tablas de calculos'!$V$22:$X$26,2,FALSE),"Rara Vez")</f>
        <v>Improbable</v>
      </c>
      <c r="S77" s="35" t="str">
        <f ca="1">+IFERROR(VLOOKUP(P77,'Tablas de calculos'!$V$22:$X$26,3,FALSE),"Insignificante")</f>
        <v>Menor</v>
      </c>
      <c r="T77" s="484" t="str">
        <f ca="1">IFERROR(VLOOKUP(Q77,'Tablas de calculos'!$AF$4:$AI$28,4,FALSE),"")</f>
        <v>Bajo</v>
      </c>
      <c r="U77" s="392" t="s">
        <v>1732</v>
      </c>
      <c r="V77" s="392" t="s">
        <v>127</v>
      </c>
      <c r="W77" s="392" t="s">
        <v>943</v>
      </c>
      <c r="X77" s="392" t="s">
        <v>943</v>
      </c>
      <c r="Y77" s="611" t="s">
        <v>1749</v>
      </c>
      <c r="AB77"/>
    </row>
    <row r="78" spans="1:30" ht="52.15" customHeight="1" x14ac:dyDescent="0.25">
      <c r="A78" s="35">
        <v>118</v>
      </c>
      <c r="B78" s="392" t="str">
        <f>+VLOOKUP(A78,Tabla_Riesgos[[Número]:[Área]],2,FALSE)</f>
        <v>GESTIÓN DEL TALENTO HUMANO</v>
      </c>
      <c r="C78" s="392" t="str">
        <f>+VLOOKUP(A78,Tabla_Riesgos[[Número]:[Área]],3,FALSE)</f>
        <v>Se podría presentar que agotado el procedimiento de selección y escogido el candidato, este desista de la vinculación</v>
      </c>
      <c r="D78" s="392" t="str">
        <f>+VLOOKUP(A78,Tabla_Riesgos[[Número]:[Área]],6,FALSE)</f>
        <v>Operativo</v>
      </c>
      <c r="E78" s="392" t="str">
        <f>+VLOOKUP(A78,Tabla_Riesgos[[Número]:[Área]],4,FALSE)</f>
        <v>Condiciones personales, salariales o cualquier otra del resorte del candidato</v>
      </c>
      <c r="F78" s="392" t="str">
        <f>+VLOOKUP(A78,Tabla_Riesgos[[Número]:[Área]],5,FALSE)</f>
        <v>No se puede proveer la vacante, pérdida económica debido al costo del proceso, reprocesos</v>
      </c>
      <c r="G78" s="123">
        <f ca="1">IFERROR(ROUND(AVERAGEIF('Valoración 2.0'!$C$377:$AK$1471,'Mapa de riesgos operativos 1.0'!A78,'Valoración 2.0'!$Z$377:$Z$1471),0),0)</f>
        <v>4</v>
      </c>
      <c r="H78" s="123">
        <f ca="1">IFERROR(ROUND(AVERAGEIF('Valoración 2.0'!$C$377:$AK$1471,'Mapa de riesgos operativos 1.0'!A78,'Valoración 2.0'!$AA$377:$AA$1471),0),0)</f>
        <v>3</v>
      </c>
      <c r="I78" s="233" t="str">
        <f t="shared" ca="1" si="4"/>
        <v>ProbableModerado</v>
      </c>
      <c r="J78" s="35" t="str">
        <f ca="1">+IFERROR(VLOOKUP(G78,'Tablas de calculos'!$V$22:$X$26,2,FALSE),"")</f>
        <v>Probable</v>
      </c>
      <c r="K78" s="35" t="str">
        <f ca="1">+IFERROR(VLOOKUP(H78,'Tablas de calculos'!$V$22:$X$26,3,FALSE),"")</f>
        <v>Moderado</v>
      </c>
      <c r="L78" s="484" t="str">
        <f ca="1">IFERROR(VLOOKUP(I78,'Tablas de calculos'!$AF$4:$AI$28,4,FALSE),"")</f>
        <v>Alto</v>
      </c>
      <c r="M78" s="430" t="s">
        <v>544</v>
      </c>
      <c r="N78" s="524" t="s">
        <v>1734</v>
      </c>
      <c r="O78" s="289">
        <f ca="1">IFERROR(ROUND(AVERAGEIF('Valoración 2.0'!$C$377:$AK$1296,'Mapa de riesgos operativos 1.0'!A78,'Valoración 2.0'!$AG$377:$AG$1296),0),0)</f>
        <v>4</v>
      </c>
      <c r="P78" s="123">
        <f ca="1">IFERROR(ROUND(AVERAGEIF('Valoración 2.0'!$C$377:$AK$1296,'Mapa de riesgos operativos 1.0'!A78,'Valoración 2.0'!$AH$377:$AH$1296),0),0)</f>
        <v>3</v>
      </c>
      <c r="Q78" s="233" t="str">
        <f t="shared" ca="1" si="5"/>
        <v>ProbableModerado</v>
      </c>
      <c r="R78" s="35" t="str">
        <f ca="1">+IFERROR(VLOOKUP(O78,'Tablas de calculos'!$V$22:$X$26,2,FALSE),"Rara Vez")</f>
        <v>Probable</v>
      </c>
      <c r="S78" s="35" t="str">
        <f ca="1">+IFERROR(VLOOKUP(P78,'Tablas de calculos'!$V$22:$X$26,3,FALSE),"Insignificante")</f>
        <v>Moderado</v>
      </c>
      <c r="T78" s="484" t="str">
        <f ca="1">IFERROR(VLOOKUP(Q78,'Tablas de calculos'!$AF$4:$AI$28,4,FALSE),"")</f>
        <v>Alto</v>
      </c>
      <c r="U78" s="392" t="s">
        <v>1735</v>
      </c>
      <c r="V78" s="392" t="s">
        <v>127</v>
      </c>
      <c r="W78" s="392" t="s">
        <v>943</v>
      </c>
      <c r="X78" s="392" t="s">
        <v>943</v>
      </c>
      <c r="Y78" s="611" t="s">
        <v>1750</v>
      </c>
      <c r="AB78"/>
    </row>
    <row r="79" spans="1:30" ht="60" x14ac:dyDescent="0.25">
      <c r="A79" s="35">
        <v>119</v>
      </c>
      <c r="B79" s="392" t="str">
        <f>+VLOOKUP(A79,Tabla_Riesgos[[Número]:[Área]],2,FALSE)</f>
        <v>GESTIÓN DEL TALENTO HUMANO</v>
      </c>
      <c r="C79" s="392" t="str">
        <f>+VLOOKUP(A79,Tabla_Riesgos[[Número]:[Área]],3,FALSE)</f>
        <v>Se podría presentar que no se realicen las afiliaciones al sistema de seguridad social, arl y caja de compensación o que se hagan extemporáneas.</v>
      </c>
      <c r="D79" s="392" t="str">
        <f>+VLOOKUP(A79,Tabla_Riesgos[[Número]:[Área]],6,FALSE)</f>
        <v>Operativo</v>
      </c>
      <c r="E79" s="392" t="str">
        <f>+VLOOKUP(A79,Tabla_Riesgos[[Número]:[Área]],4,FALSE)</f>
        <v>Desconocimiento de legislación y sanciones para SAE</v>
      </c>
      <c r="F79" s="392" t="str">
        <f>+VLOOKUP(A79,Tabla_Riesgos[[Número]:[Área]],5,FALSE)</f>
        <v>Sanciones económicas para SAE
Negación de servicios médicos y reconocimiento de prestaciones económicas</v>
      </c>
      <c r="G79" s="123">
        <f ca="1">IFERROR(ROUND(AVERAGEIF('Valoración 2.0'!$C$377:$AK$1471,'Mapa de riesgos operativos 1.0'!A79,'Valoración 2.0'!$Z$377:$Z$1471),0),0)</f>
        <v>3</v>
      </c>
      <c r="H79" s="123">
        <f ca="1">IFERROR(ROUND(AVERAGEIF('Valoración 2.0'!$C$377:$AK$1471,'Mapa de riesgos operativos 1.0'!A79,'Valoración 2.0'!$AA$377:$AA$1471),0),0)</f>
        <v>3</v>
      </c>
      <c r="I79" s="233" t="str">
        <f t="shared" ca="1" si="4"/>
        <v>PosibleModerado</v>
      </c>
      <c r="J79" s="35" t="str">
        <f ca="1">+IFERROR(VLOOKUP(G79,'Tablas de calculos'!$V$22:$X$26,2,FALSE),"")</f>
        <v>Posible</v>
      </c>
      <c r="K79" s="35" t="str">
        <f ca="1">+IFERROR(VLOOKUP(H79,'Tablas de calculos'!$V$22:$X$26,3,FALSE),"")</f>
        <v>Moderado</v>
      </c>
      <c r="L79" s="484" t="str">
        <f ca="1">IFERROR(VLOOKUP(I79,'Tablas de calculos'!$AF$4:$AI$28,4,FALSE),"")</f>
        <v>Alto</v>
      </c>
      <c r="M79" s="430" t="s">
        <v>544</v>
      </c>
      <c r="N79" s="488" t="s">
        <v>1736</v>
      </c>
      <c r="O79" s="289">
        <f ca="1">IFERROR(ROUND(AVERAGEIF('Valoración 2.0'!$C$377:$AK$1296,'Mapa de riesgos operativos 1.0'!A79,'Valoración 2.0'!$AG$377:$AG$1296),0),0)</f>
        <v>3</v>
      </c>
      <c r="P79" s="123">
        <f ca="1">IFERROR(ROUND(AVERAGEIF('Valoración 2.0'!$C$377:$AK$1296,'Mapa de riesgos operativos 1.0'!A79,'Valoración 2.0'!$AH$377:$AH$1296),0),0)</f>
        <v>3</v>
      </c>
      <c r="Q79" s="233" t="str">
        <f t="shared" ca="1" si="5"/>
        <v>PosibleModerado</v>
      </c>
      <c r="R79" s="35" t="str">
        <f ca="1">+IFERROR(VLOOKUP(O79,'Tablas de calculos'!$V$22:$X$26,2,FALSE),"Rara Vez")</f>
        <v>Posible</v>
      </c>
      <c r="S79" s="35" t="str">
        <f ca="1">+IFERROR(VLOOKUP(P79,'Tablas de calculos'!$V$22:$X$26,3,FALSE),"Insignificante")</f>
        <v>Moderado</v>
      </c>
      <c r="T79" s="484" t="str">
        <f ca="1">IFERROR(VLOOKUP(Q79,'Tablas de calculos'!$AF$4:$AI$28,4,FALSE),"")</f>
        <v>Alto</v>
      </c>
      <c r="U79" s="392" t="s">
        <v>1737</v>
      </c>
      <c r="V79" s="392" t="s">
        <v>127</v>
      </c>
      <c r="W79" s="392" t="s">
        <v>943</v>
      </c>
      <c r="X79" s="392" t="s">
        <v>943</v>
      </c>
      <c r="Y79" s="611" t="s">
        <v>1751</v>
      </c>
      <c r="AB79"/>
    </row>
    <row r="80" spans="1:30" ht="45" customHeight="1" x14ac:dyDescent="0.25">
      <c r="A80" s="35">
        <v>120</v>
      </c>
      <c r="B80" s="392" t="str">
        <f>+VLOOKUP(A80,Tabla_Riesgos[[Número]:[Área]],2,FALSE)</f>
        <v>GESTIÓN DOCUMENTAL</v>
      </c>
      <c r="C80" s="392" t="str">
        <f>+VLOOKUP(A80,Tabla_Riesgos[[Número]:[Área]],3,FALSE)</f>
        <v>Se podría presentar perdida de los documentos de la historia laboral</v>
      </c>
      <c r="D80" s="392" t="str">
        <f>+VLOOKUP(A80,Tabla_Riesgos[[Número]:[Área]],6,FALSE)</f>
        <v>Operativo</v>
      </c>
      <c r="E80" s="392" t="str">
        <f>+VLOOKUP(A80,Tabla_Riesgos[[Número]:[Área]],4,FALSE)</f>
        <v>Debido al desconocimiento de los métodos adecuados para la actualización y conformación de expedientes
Debido a la falta de capacidad operativa</v>
      </c>
      <c r="F80" s="392" t="str">
        <f>+VLOOKUP(A80,Tabla_Riesgos[[Número]:[Área]],5,FALSE)</f>
        <v>Sanciones, reprocesos, no cobertura</v>
      </c>
      <c r="G80" s="123">
        <f ca="1">IFERROR(ROUND(AVERAGEIF('Valoración 2.0'!$C$377:$AK$1471,'Mapa de riesgos operativos 1.0'!A80,'Valoración 2.0'!$Z$377:$Z$1471),0),0)</f>
        <v>1</v>
      </c>
      <c r="H80" s="123">
        <f ca="1">IFERROR(ROUND(AVERAGEIF('Valoración 2.0'!$C$377:$AK$1471,'Mapa de riesgos operativos 1.0'!A80,'Valoración 2.0'!$AA$377:$AA$1471),0),0)</f>
        <v>3</v>
      </c>
      <c r="I80" s="233" t="str">
        <f t="shared" ca="1" si="4"/>
        <v>Rara VezModerado</v>
      </c>
      <c r="J80" s="35" t="str">
        <f ca="1">+IFERROR(VLOOKUP(G80,'Tablas de calculos'!$V$22:$X$26,2,FALSE),"")</f>
        <v>Rara Vez</v>
      </c>
      <c r="K80" s="35" t="str">
        <f ca="1">+IFERROR(VLOOKUP(H80,'Tablas de calculos'!$V$22:$X$26,3,FALSE),"")</f>
        <v>Moderado</v>
      </c>
      <c r="L80" s="484" t="str">
        <f ca="1">IFERROR(VLOOKUP(I80,'Tablas de calculos'!$AF$4:$AI$28,4,FALSE),"")</f>
        <v>Moderado</v>
      </c>
      <c r="M80" s="430" t="s">
        <v>544</v>
      </c>
      <c r="N80" s="488" t="s">
        <v>1638</v>
      </c>
      <c r="O80" s="289">
        <f ca="1">IFERROR(ROUND(AVERAGEIF('Valoración 2.0'!$C$377:$AK$1296,'Mapa de riesgos operativos 1.0'!A80,'Valoración 2.0'!$AG$377:$AG$1296),0),0)</f>
        <v>1</v>
      </c>
      <c r="P80" s="123">
        <f ca="1">IFERROR(ROUND(AVERAGEIF('Valoración 2.0'!$C$377:$AK$1296,'Mapa de riesgos operativos 1.0'!A80,'Valoración 2.0'!$AH$377:$AH$1296),0),0)</f>
        <v>3</v>
      </c>
      <c r="Q80" s="233" t="str">
        <f t="shared" ca="1" si="5"/>
        <v>Rara VezModerado</v>
      </c>
      <c r="R80" s="35" t="str">
        <f ca="1">+IFERROR(VLOOKUP(O80,'Tablas de calculos'!$V$22:$X$26,2,FALSE),"Rara Vez")</f>
        <v>Rara Vez</v>
      </c>
      <c r="S80" s="35" t="str">
        <f ca="1">+IFERROR(VLOOKUP(P80,'Tablas de calculos'!$V$22:$X$26,3,FALSE),"Insignificante")</f>
        <v>Moderado</v>
      </c>
      <c r="T80" s="484" t="str">
        <f ca="1">IFERROR(VLOOKUP(Q80,'Tablas de calculos'!$AF$4:$AI$28,4,FALSE),"")</f>
        <v>Moderado</v>
      </c>
      <c r="U80" s="392" t="s">
        <v>943</v>
      </c>
      <c r="V80" s="392" t="s">
        <v>943</v>
      </c>
      <c r="W80" s="392" t="s">
        <v>943</v>
      </c>
      <c r="X80" s="392" t="s">
        <v>943</v>
      </c>
      <c r="AB80"/>
    </row>
    <row r="81" spans="1:28" ht="75" x14ac:dyDescent="0.25">
      <c r="A81" s="35">
        <v>121</v>
      </c>
      <c r="B81" s="392" t="str">
        <f>+VLOOKUP(A81,Tabla_Riesgos[[Número]:[Área]],2,FALSE)</f>
        <v>GESTIÓN DEL TALENTO HUMANO</v>
      </c>
      <c r="C81" s="392" t="str">
        <f>+VLOOKUP(A81,Tabla_Riesgos[[Número]:[Área]],3,FALSE)</f>
        <v>Se podría presentar que la persona en el momento del retiro no haga la debida entrega del puesto de trabajo</v>
      </c>
      <c r="D81" s="392" t="str">
        <f>+VLOOKUP(A81,Tabla_Riesgos[[Número]:[Área]],6,FALSE)</f>
        <v>Operativo</v>
      </c>
      <c r="E81" s="392" t="str">
        <f>+VLOOKUP(A81,Tabla_Riesgos[[Número]:[Área]],4,FALSE)</f>
        <v>Desconocimiento del funcionario en la obligación de realizar la entrega del puesto de trabajo
Ineficiencias en la supervisión de la entrega</v>
      </c>
      <c r="F81" s="392" t="str">
        <f>+VLOOKUP(A81,Tabla_Riesgos[[Número]:[Área]],5,FALSE)</f>
        <v>Lo cual generaría pérdida de información sensible
Lo cual generaría reprocesos
Lo cual generaría pérdida de conocimiento
Lo cual generaría pérdidas económicas</v>
      </c>
      <c r="G81" s="123">
        <f ca="1">IFERROR(ROUND(AVERAGEIF('Valoración 2.0'!$C$377:$AK$1471,'Mapa de riesgos operativos 1.0'!A81,'Valoración 2.0'!$Z$377:$Z$1471),0),0)</f>
        <v>4</v>
      </c>
      <c r="H81" s="123">
        <f ca="1">IFERROR(ROUND(AVERAGEIF('Valoración 2.0'!$C$377:$AK$1471,'Mapa de riesgos operativos 1.0'!A81,'Valoración 2.0'!$AA$377:$AA$1471),0),0)</f>
        <v>2</v>
      </c>
      <c r="I81" s="233" t="str">
        <f t="shared" ca="1" si="4"/>
        <v>ProbableMenor</v>
      </c>
      <c r="J81" s="35" t="str">
        <f ca="1">+IFERROR(VLOOKUP(G81,'Tablas de calculos'!$V$22:$X$26,2,FALSE),"")</f>
        <v>Probable</v>
      </c>
      <c r="K81" s="35" t="str">
        <f ca="1">+IFERROR(VLOOKUP(H81,'Tablas de calculos'!$V$22:$X$26,3,FALSE),"")</f>
        <v>Menor</v>
      </c>
      <c r="L81" s="484" t="str">
        <f ca="1">IFERROR(VLOOKUP(I81,'Tablas de calculos'!$AF$4:$AI$28,4,FALSE),"")</f>
        <v>Alto</v>
      </c>
      <c r="M81" s="430" t="s">
        <v>544</v>
      </c>
      <c r="N81" s="488" t="s">
        <v>1738</v>
      </c>
      <c r="O81" s="289">
        <f ca="1">IFERROR(ROUND(AVERAGEIF('Valoración 2.0'!$C$377:$AK$1296,'Mapa de riesgos operativos 1.0'!A81,'Valoración 2.0'!$AG$377:$AG$1296),0),0)</f>
        <v>4</v>
      </c>
      <c r="P81" s="123">
        <f ca="1">IFERROR(ROUND(AVERAGEIF('Valoración 2.0'!$C$377:$AK$1296,'Mapa de riesgos operativos 1.0'!A81,'Valoración 2.0'!$AH$377:$AH$1296),0),0)</f>
        <v>2</v>
      </c>
      <c r="Q81" s="233" t="str">
        <f t="shared" ca="1" si="5"/>
        <v>ProbableMenor</v>
      </c>
      <c r="R81" s="35" t="str">
        <f ca="1">+IFERROR(VLOOKUP(O81,'Tablas de calculos'!$V$22:$X$26,2,FALSE),"Rara Vez")</f>
        <v>Probable</v>
      </c>
      <c r="S81" s="35" t="str">
        <f ca="1">+IFERROR(VLOOKUP(P81,'Tablas de calculos'!$V$22:$X$26,3,FALSE),"Insignificante")</f>
        <v>Menor</v>
      </c>
      <c r="T81" s="484" t="str">
        <f ca="1">IFERROR(VLOOKUP(Q81,'Tablas de calculos'!$AF$4:$AI$28,4,FALSE),"")</f>
        <v>Alto</v>
      </c>
      <c r="U81" s="392" t="s">
        <v>1739</v>
      </c>
      <c r="V81" s="392" t="s">
        <v>127</v>
      </c>
      <c r="W81" s="392" t="s">
        <v>943</v>
      </c>
      <c r="X81" s="392" t="s">
        <v>943</v>
      </c>
      <c r="Y81" s="607" t="s">
        <v>1752</v>
      </c>
      <c r="AB81"/>
    </row>
    <row r="82" spans="1:28" ht="105" customHeight="1" x14ac:dyDescent="0.25">
      <c r="A82" s="35">
        <v>122</v>
      </c>
      <c r="B82" s="392" t="str">
        <f>+VLOOKUP(A82,Tabla_Riesgos[[Número]:[Área]],2,FALSE)</f>
        <v>GESTIÓN DEL TALENTO HUMANO</v>
      </c>
      <c r="C82" s="392" t="str">
        <f>+VLOOKUP(A82,Tabla_Riesgos[[Número]:[Área]],3,FALSE)</f>
        <v xml:space="preserve">Se podrían presentar falencias en la identificación de necesidades de capacitación y bienestar. </v>
      </c>
      <c r="D82" s="392" t="str">
        <f>+VLOOKUP(A82,Tabla_Riesgos[[Número]:[Área]],6,FALSE)</f>
        <v>Operativo</v>
      </c>
      <c r="E82" s="392" t="str">
        <f>+VLOOKUP(A82,Tabla_Riesgos[[Número]:[Área]],4,FALSE)</f>
        <v>Desconocimiento de la plataforma estratégica de la entidad
No contar con la totalidad de la información y/o con las partes interesadas en la misma
Tener desactualizada la caracterización sociodemográfica o no tenerla
No comunicar por parte de lideres de área de las necesidades presentes</v>
      </c>
      <c r="F82" s="392" t="str">
        <f>+VLOOKUP(A82,Tabla_Riesgos[[Número]:[Área]],5,FALSE)</f>
        <v>Perdida económicas
Lo cual generaría perdida de credibilidad de parte de los empleados de SAE
Lo cual generaría disminución en la productividad corporativa
Lo cual generaría sanciones de entes de control
Lo cual generaría afectación en el clima laboral</v>
      </c>
      <c r="G82" s="123">
        <f ca="1">IFERROR(ROUND(AVERAGEIF('Valoración 2.0'!$C$377:$AK$1471,'Mapa de riesgos operativos 1.0'!A82,'Valoración 2.0'!$Z$377:$Z$1471),0),0)</f>
        <v>3</v>
      </c>
      <c r="H82" s="123">
        <f ca="1">IFERROR(ROUND(AVERAGEIF('Valoración 2.0'!$C$377:$AK$1471,'Mapa de riesgos operativos 1.0'!A82,'Valoración 2.0'!$AA$377:$AA$1471),0),0)</f>
        <v>2</v>
      </c>
      <c r="I82" s="233" t="str">
        <f t="shared" ca="1" si="4"/>
        <v>PosibleMenor</v>
      </c>
      <c r="J82" s="35" t="str">
        <f ca="1">+IFERROR(VLOOKUP(G82,'Tablas de calculos'!$V$22:$X$26,2,FALSE),"")</f>
        <v>Posible</v>
      </c>
      <c r="K82" s="35" t="str">
        <f ca="1">+IFERROR(VLOOKUP(H82,'Tablas de calculos'!$V$22:$X$26,3,FALSE),"")</f>
        <v>Menor</v>
      </c>
      <c r="L82" s="484" t="str">
        <f ca="1">IFERROR(VLOOKUP(I82,'Tablas de calculos'!$AF$4:$AI$28,4,FALSE),"")</f>
        <v>Moderado</v>
      </c>
      <c r="M82" s="430" t="s">
        <v>544</v>
      </c>
      <c r="N82" s="488" t="s">
        <v>994</v>
      </c>
      <c r="O82" s="289">
        <f ca="1">IFERROR(ROUND(AVERAGEIF('Valoración 2.0'!$C$377:$AK$1296,'Mapa de riesgos operativos 1.0'!A82,'Valoración 2.0'!$AG$377:$AG$1296),0),0)</f>
        <v>3</v>
      </c>
      <c r="P82" s="123">
        <f ca="1">IFERROR(ROUND(AVERAGEIF('Valoración 2.0'!$C$377:$AK$1296,'Mapa de riesgos operativos 1.0'!A82,'Valoración 2.0'!$AH$377:$AH$1296),0),0)</f>
        <v>2</v>
      </c>
      <c r="Q82" s="233" t="str">
        <f t="shared" ca="1" si="5"/>
        <v>PosibleMenor</v>
      </c>
      <c r="R82" s="35" t="str">
        <f ca="1">+IFERROR(VLOOKUP(O82,'Tablas de calculos'!$V$22:$X$26,2,FALSE),"Rara Vez")</f>
        <v>Posible</v>
      </c>
      <c r="S82" s="35" t="str">
        <f ca="1">+IFERROR(VLOOKUP(P82,'Tablas de calculos'!$V$22:$X$26,3,FALSE),"Insignificante")</f>
        <v>Menor</v>
      </c>
      <c r="T82" s="484" t="str">
        <f ca="1">IFERROR(VLOOKUP(Q82,'Tablas de calculos'!$AF$4:$AI$28,4,FALSE),"")</f>
        <v>Moderado</v>
      </c>
      <c r="U82" s="392" t="s">
        <v>1740</v>
      </c>
      <c r="V82" s="392" t="s">
        <v>127</v>
      </c>
      <c r="W82" s="392" t="s">
        <v>943</v>
      </c>
      <c r="X82" s="392" t="s">
        <v>943</v>
      </c>
      <c r="Y82" s="611" t="s">
        <v>1753</v>
      </c>
      <c r="AB82"/>
    </row>
    <row r="83" spans="1:28" ht="90" x14ac:dyDescent="0.25">
      <c r="A83" s="35">
        <v>123</v>
      </c>
      <c r="B83" s="392" t="str">
        <f>+VLOOKUP(A83,Tabla_Riesgos[[Número]:[Área]],2,FALSE)</f>
        <v>GESTIÓN DEL TALENTO HUMANO</v>
      </c>
      <c r="C83" s="392" t="str">
        <f>+VLOOKUP(A83,Tabla_Riesgos[[Número]:[Área]],3,FALSE)</f>
        <v>Se podrían presentar ineficiencias en la administración de la nómina</v>
      </c>
      <c r="D83" s="392" t="str">
        <f>+VLOOKUP(A83,Tabla_Riesgos[[Número]:[Área]],6,FALSE)</f>
        <v>Financiero</v>
      </c>
      <c r="E83" s="392" t="str">
        <f>+VLOOKUP(A83,Tabla_Riesgos[[Número]:[Área]],4,FALSE)</f>
        <v>Debido a registro y/o modificación de información y/o novedades no autorizada
Debido a modificaciones en la parametrización de conceptos y agrupaciones de nómina
Debido a registro en nómina de funcionarios inexistentes o retirados</v>
      </c>
      <c r="F83" s="392" t="str">
        <f>+VLOOKUP(A83,Tabla_Riesgos[[Número]:[Área]],5,FALSE)</f>
        <v>Errores en pagos, deducciones, aportes a seguridad social, incumplimiento de normatividad aplicable a nómina y seguridad social</v>
      </c>
      <c r="G83" s="123">
        <f ca="1">IFERROR(ROUND(AVERAGEIF('Valoración 2.0'!$C$377:$AK$1471,'Mapa de riesgos operativos 1.0'!A83,'Valoración 2.0'!$Z$377:$Z$1471),0),0)</f>
        <v>2</v>
      </c>
      <c r="H83" s="123">
        <f ca="1">IFERROR(ROUND(AVERAGEIF('Valoración 2.0'!$C$377:$AK$1471,'Mapa de riesgos operativos 1.0'!A83,'Valoración 2.0'!$AA$377:$AA$1471),0),0)</f>
        <v>3</v>
      </c>
      <c r="I83" s="233" t="str">
        <f t="shared" ca="1" si="4"/>
        <v>ImprobableModerado</v>
      </c>
      <c r="J83" s="35" t="str">
        <f ca="1">+IFERROR(VLOOKUP(G83,'Tablas de calculos'!$V$22:$X$26,2,FALSE),"")</f>
        <v>Improbable</v>
      </c>
      <c r="K83" s="35" t="str">
        <f ca="1">+IFERROR(VLOOKUP(H83,'Tablas de calculos'!$V$22:$X$26,3,FALSE),"")</f>
        <v>Moderado</v>
      </c>
      <c r="L83" s="484" t="str">
        <f ca="1">IFERROR(VLOOKUP(I83,'Tablas de calculos'!$AF$4:$AI$28,4,FALSE),"")</f>
        <v>Moderado</v>
      </c>
      <c r="M83" s="430" t="s">
        <v>544</v>
      </c>
      <c r="N83" s="488" t="s">
        <v>1741</v>
      </c>
      <c r="O83" s="289">
        <f ca="1">IFERROR(ROUND(AVERAGEIF('Valoración 2.0'!$C$377:$AK$1296,'Mapa de riesgos operativos 1.0'!A83,'Valoración 2.0'!$AG$377:$AG$1296),0),0)</f>
        <v>2</v>
      </c>
      <c r="P83" s="123">
        <f ca="1">IFERROR(ROUND(AVERAGEIF('Valoración 2.0'!$C$377:$AK$1296,'Mapa de riesgos operativos 1.0'!A83,'Valoración 2.0'!$AH$377:$AH$1296),0),0)</f>
        <v>3</v>
      </c>
      <c r="Q83" s="233" t="str">
        <f t="shared" ca="1" si="5"/>
        <v>ImprobableModerado</v>
      </c>
      <c r="R83" s="35" t="str">
        <f ca="1">+IFERROR(VLOOKUP(O83,'Tablas de calculos'!$V$22:$X$26,2,FALSE),"Rara Vez")</f>
        <v>Improbable</v>
      </c>
      <c r="S83" s="35" t="str">
        <f ca="1">+IFERROR(VLOOKUP(P83,'Tablas de calculos'!$V$22:$X$26,3,FALSE),"Insignificante")</f>
        <v>Moderado</v>
      </c>
      <c r="T83" s="484" t="str">
        <f ca="1">IFERROR(VLOOKUP(Q83,'Tablas de calculos'!$AF$4:$AI$28,4,FALSE),"")</f>
        <v>Moderado</v>
      </c>
      <c r="U83" s="392" t="s">
        <v>1742</v>
      </c>
      <c r="V83" s="392" t="s">
        <v>127</v>
      </c>
      <c r="W83" s="392" t="s">
        <v>943</v>
      </c>
      <c r="X83" s="392" t="s">
        <v>943</v>
      </c>
      <c r="Y83" s="611" t="s">
        <v>1754</v>
      </c>
      <c r="AB83"/>
    </row>
    <row r="84" spans="1:28" ht="60" x14ac:dyDescent="0.25">
      <c r="A84" s="35">
        <v>125</v>
      </c>
      <c r="B84" s="392" t="str">
        <f>+VLOOKUP(A84,Tabla_Riesgos[[Número]:[Área]],2,FALSE)</f>
        <v>GESTIÓN DEL TALENTO HUMANO</v>
      </c>
      <c r="C84" s="392" t="str">
        <f>+VLOOKUP(A84,Tabla_Riesgos[[Número]:[Área]],3,FALSE)</f>
        <v>Podría presentarse que el personal capacitado no adquiera el conocimiento y/o las competencias de acuerdo al objetivo establecido</v>
      </c>
      <c r="D84" s="392" t="str">
        <f>+VLOOKUP(A84,Tabla_Riesgos[[Número]:[Área]],6,FALSE)</f>
        <v>Operativo</v>
      </c>
      <c r="E84" s="392" t="str">
        <f>+VLOOKUP(A84,Tabla_Riesgos[[Número]:[Área]],4,FALSE)</f>
        <v>Falta de adecuada identificación de los perfiles asignados a la capacitación
No contar con las condiciones necesarias para la capacitación</v>
      </c>
      <c r="F84" s="392" t="str">
        <f>+VLOOKUP(A84,Tabla_Riesgos[[Número]:[Área]],5,FALSE)</f>
        <v>Lo cual generaría perdidas Económicas
Lo cual generaría reprocesos</v>
      </c>
      <c r="G84" s="123">
        <f ca="1">IFERROR(ROUND(AVERAGEIF('Valoración 2.0'!$C$377:$AK$1471,'Mapa de riesgos operativos 1.0'!A84,'Valoración 2.0'!$Z$377:$Z$1471),0),0)</f>
        <v>2</v>
      </c>
      <c r="H84" s="123">
        <f ca="1">IFERROR(ROUND(AVERAGEIF('Valoración 2.0'!$C$377:$AK$1471,'Mapa de riesgos operativos 1.0'!A84,'Valoración 2.0'!$AA$377:$AA$1471),0),0)</f>
        <v>3</v>
      </c>
      <c r="I84" s="233" t="str">
        <f t="shared" ca="1" si="4"/>
        <v>ImprobableModerado</v>
      </c>
      <c r="J84" s="35" t="str">
        <f ca="1">+IFERROR(VLOOKUP(G84,'Tablas de calculos'!$V$22:$X$26,2,FALSE),"")</f>
        <v>Improbable</v>
      </c>
      <c r="K84" s="35" t="str">
        <f ca="1">+IFERROR(VLOOKUP(H84,'Tablas de calculos'!$V$22:$X$26,3,FALSE),"")</f>
        <v>Moderado</v>
      </c>
      <c r="L84" s="484" t="str">
        <f ca="1">IFERROR(VLOOKUP(I84,'Tablas de calculos'!$AF$4:$AI$28,4,FALSE),"")</f>
        <v>Moderado</v>
      </c>
      <c r="M84" s="430" t="s">
        <v>544</v>
      </c>
      <c r="N84" s="488" t="s">
        <v>300</v>
      </c>
      <c r="O84" s="289">
        <f ca="1">IFERROR(ROUND(AVERAGEIF('Valoración 2.0'!$C$377:$AK$1296,'Mapa de riesgos operativos 1.0'!A84,'Valoración 2.0'!$AG$377:$AG$1296),0),0)</f>
        <v>2</v>
      </c>
      <c r="P84" s="123">
        <f ca="1">IFERROR(ROUND(AVERAGEIF('Valoración 2.0'!$C$377:$AK$1296,'Mapa de riesgos operativos 1.0'!A84,'Valoración 2.0'!$AH$377:$AH$1296),0),0)</f>
        <v>3</v>
      </c>
      <c r="Q84" s="233" t="str">
        <f t="shared" ca="1" si="5"/>
        <v>ImprobableModerado</v>
      </c>
      <c r="R84" s="35" t="str">
        <f ca="1">+IFERROR(VLOOKUP(O84,'Tablas de calculos'!$V$22:$X$26,2,FALSE),"Rara Vez")</f>
        <v>Improbable</v>
      </c>
      <c r="S84" s="35" t="str">
        <f ca="1">+IFERROR(VLOOKUP(P84,'Tablas de calculos'!$V$22:$X$26,3,FALSE),"Insignificante")</f>
        <v>Moderado</v>
      </c>
      <c r="T84" s="484" t="str">
        <f ca="1">IFERROR(VLOOKUP(Q84,'Tablas de calculos'!$AF$4:$AI$28,4,FALSE),"")</f>
        <v>Moderado</v>
      </c>
      <c r="U84" s="392" t="s">
        <v>1740</v>
      </c>
      <c r="V84" s="392" t="s">
        <v>127</v>
      </c>
      <c r="W84" s="392" t="s">
        <v>943</v>
      </c>
      <c r="X84" s="392" t="s">
        <v>943</v>
      </c>
      <c r="Y84" s="611" t="s">
        <v>1755</v>
      </c>
      <c r="AB84"/>
    </row>
    <row r="85" spans="1:28" ht="60" customHeight="1" x14ac:dyDescent="0.25">
      <c r="A85" s="35">
        <v>126</v>
      </c>
      <c r="B85" s="392" t="str">
        <f>+VLOOKUP(A85,Tabla_Riesgos[[Número]:[Área]],2,FALSE)</f>
        <v>GESTIÓN DEL TALENTO HUMANO</v>
      </c>
      <c r="C85" s="392" t="str">
        <f>+VLOOKUP(A85,Tabla_Riesgos[[Número]:[Área]],3,FALSE)</f>
        <v>Podría presentarse incumplimiento en la cuota reguladora de aprendizaje establecida por el SENA</v>
      </c>
      <c r="D85" s="392" t="str">
        <f>+VLOOKUP(A85,Tabla_Riesgos[[Número]:[Área]],6,FALSE)</f>
        <v>Operativo</v>
      </c>
      <c r="E85" s="392" t="str">
        <f>+VLOOKUP(A85,Tabla_Riesgos[[Número]:[Área]],4,FALSE)</f>
        <v>Por orden del jefe inmediato, por incapacidad médica, por calamidad domestica</v>
      </c>
      <c r="F85" s="392" t="str">
        <f>+VLOOKUP(A85,Tabla_Riesgos[[Número]:[Área]],5,FALSE)</f>
        <v>No completar el programa académico establecido. No recibir certificado de asistencia o diploma de la entidad educativa</v>
      </c>
      <c r="G85" s="123">
        <f ca="1">IFERROR(ROUND(AVERAGEIF('Valoración 2.0'!$C$377:$AK$1471,'Mapa de riesgos operativos 1.0'!A85,'Valoración 2.0'!$Z$377:$Z$1471),0),0)</f>
        <v>2</v>
      </c>
      <c r="H85" s="123">
        <f ca="1">IFERROR(ROUND(AVERAGEIF('Valoración 2.0'!$C$377:$AK$1471,'Mapa de riesgos operativos 1.0'!A85,'Valoración 2.0'!$AA$377:$AA$1471),0),0)</f>
        <v>2</v>
      </c>
      <c r="I85" s="233" t="str">
        <f t="shared" ca="1" si="4"/>
        <v>ImprobableMenor</v>
      </c>
      <c r="J85" s="35" t="str">
        <f ca="1">+IFERROR(VLOOKUP(G85,'Tablas de calculos'!$V$22:$X$26,2,FALSE),"")</f>
        <v>Improbable</v>
      </c>
      <c r="K85" s="35" t="str">
        <f ca="1">+IFERROR(VLOOKUP(H85,'Tablas de calculos'!$V$22:$X$26,3,FALSE),"")</f>
        <v>Menor</v>
      </c>
      <c r="L85" s="484" t="str">
        <f ca="1">IFERROR(VLOOKUP(I85,'Tablas de calculos'!$AF$4:$AI$28,4,FALSE),"")</f>
        <v>Bajo</v>
      </c>
      <c r="M85" s="430" t="s">
        <v>544</v>
      </c>
      <c r="N85" s="488" t="s">
        <v>1743</v>
      </c>
      <c r="O85" s="289">
        <f ca="1">IFERROR(ROUND(AVERAGEIF('Valoración 2.0'!$C$377:$AK$1296,'Mapa de riesgos operativos 1.0'!A85,'Valoración 2.0'!$AG$377:$AG$1296),0),0)</f>
        <v>2</v>
      </c>
      <c r="P85" s="123">
        <f ca="1">IFERROR(ROUND(AVERAGEIF('Valoración 2.0'!$C$377:$AK$1296,'Mapa de riesgos operativos 1.0'!A85,'Valoración 2.0'!$AH$377:$AH$1296),0),0)</f>
        <v>2</v>
      </c>
      <c r="Q85" s="233" t="str">
        <f t="shared" ca="1" si="5"/>
        <v>ImprobableMenor</v>
      </c>
      <c r="R85" s="35" t="str">
        <f ca="1">+IFERROR(VLOOKUP(O85,'Tablas de calculos'!$V$22:$X$26,2,FALSE),"Rara Vez")</f>
        <v>Improbable</v>
      </c>
      <c r="S85" s="35" t="str">
        <f ca="1">+IFERROR(VLOOKUP(P85,'Tablas de calculos'!$V$22:$X$26,3,FALSE),"Insignificante")</f>
        <v>Menor</v>
      </c>
      <c r="T85" s="484" t="str">
        <f ca="1">IFERROR(VLOOKUP(Q85,'Tablas de calculos'!$AF$4:$AI$28,4,FALSE),"")</f>
        <v>Bajo</v>
      </c>
      <c r="U85" s="392" t="s">
        <v>1744</v>
      </c>
      <c r="V85" s="392" t="s">
        <v>127</v>
      </c>
      <c r="W85" s="392" t="s">
        <v>943</v>
      </c>
      <c r="X85" s="392" t="s">
        <v>943</v>
      </c>
      <c r="Y85" s="611" t="s">
        <v>1846</v>
      </c>
      <c r="AB85"/>
    </row>
    <row r="86" spans="1:28" ht="60" x14ac:dyDescent="0.25">
      <c r="A86" s="35">
        <v>127</v>
      </c>
      <c r="B86" s="392" t="str">
        <f>+VLOOKUP(A86,Tabla_Riesgos[[Número]:[Área]],2,FALSE)</f>
        <v>GESTIÓN DEL TALENTO HUMANO</v>
      </c>
      <c r="C86" s="392" t="str">
        <f>+VLOOKUP(A86,Tabla_Riesgos[[Número]:[Área]],3,FALSE)</f>
        <v>No contar con los recursos necesarios para ejecutar la actividad objeto de las comisión</v>
      </c>
      <c r="D86" s="392" t="str">
        <f>+VLOOKUP(A86,Tabla_Riesgos[[Número]:[Área]],6,FALSE)</f>
        <v>Operativo</v>
      </c>
      <c r="E86" s="392" t="str">
        <f>+VLOOKUP(A86,Tabla_Riesgos[[Número]:[Área]],4,FALSE)</f>
        <v>Debido a la falta de programación oportuna
Debido al desconocimiento del procedimiento
Debido a la planeación errónea de la comisión</v>
      </c>
      <c r="F86" s="392" t="str">
        <f>+VLOOKUP(A86,Tabla_Riesgos[[Número]:[Área]],5,FALSE)</f>
        <v>Lo cual generaría incumplimiento del objeto de la comisión
Lo cual generaría pérdidas económicas
Lo cual generaría reprocesos</v>
      </c>
      <c r="G86" s="123">
        <f ca="1">IFERROR(ROUND(AVERAGEIF('Valoración 2.0'!$C$377:$AK$1471,'Mapa de riesgos operativos 1.0'!A86,'Valoración 2.0'!$Z$377:$Z$1471),0),0)</f>
        <v>4</v>
      </c>
      <c r="H86" s="123">
        <f ca="1">IFERROR(ROUND(AVERAGEIF('Valoración 2.0'!$C$377:$AK$1471,'Mapa de riesgos operativos 1.0'!A86,'Valoración 2.0'!$AA$377:$AA$1471),0),0)</f>
        <v>4</v>
      </c>
      <c r="I86" s="233" t="str">
        <f t="shared" ca="1" si="4"/>
        <v>ProbableMayor</v>
      </c>
      <c r="J86" s="35" t="str">
        <f ca="1">+IFERROR(VLOOKUP(G86,'Tablas de calculos'!$V$22:$X$26,2,FALSE),"")</f>
        <v>Probable</v>
      </c>
      <c r="K86" s="35" t="str">
        <f ca="1">+IFERROR(VLOOKUP(H86,'Tablas de calculos'!$V$22:$X$26,3,FALSE),"")</f>
        <v>Mayor</v>
      </c>
      <c r="L86" s="484" t="str">
        <f ca="1">IFERROR(VLOOKUP(I86,'Tablas de calculos'!$AF$4:$AI$28,4,FALSE),"")</f>
        <v>Extremo</v>
      </c>
      <c r="M86" s="430" t="s">
        <v>544</v>
      </c>
      <c r="N86" s="488" t="s">
        <v>1745</v>
      </c>
      <c r="O86" s="289">
        <f ca="1">IFERROR(ROUND(AVERAGEIF('Valoración 2.0'!$C$377:$AK$1296,'Mapa de riesgos operativos 1.0'!A86,'Valoración 2.0'!$AG$377:$AG$1296),0),0)</f>
        <v>4</v>
      </c>
      <c r="P86" s="123">
        <f ca="1">IFERROR(ROUND(AVERAGEIF('Valoración 2.0'!$C$377:$AK$1296,'Mapa de riesgos operativos 1.0'!A86,'Valoración 2.0'!$AH$377:$AH$1296),0),0)</f>
        <v>4</v>
      </c>
      <c r="Q86" s="233" t="str">
        <f t="shared" ca="1" si="5"/>
        <v>ProbableMayor</v>
      </c>
      <c r="R86" s="35" t="str">
        <f ca="1">+IFERROR(VLOOKUP(O86,'Tablas de calculos'!$V$22:$X$26,2,FALSE),"Rara Vez")</f>
        <v>Probable</v>
      </c>
      <c r="S86" s="35" t="str">
        <f ca="1">+IFERROR(VLOOKUP(P86,'Tablas de calculos'!$V$22:$X$26,3,FALSE),"Insignificante")</f>
        <v>Mayor</v>
      </c>
      <c r="T86" s="484" t="str">
        <f ca="1">IFERROR(VLOOKUP(Q86,'Tablas de calculos'!$AF$4:$AI$28,4,FALSE),"")</f>
        <v>Extremo</v>
      </c>
      <c r="U86" s="392" t="s">
        <v>1746</v>
      </c>
      <c r="V86" s="392" t="s">
        <v>127</v>
      </c>
      <c r="W86" s="392" t="s">
        <v>943</v>
      </c>
      <c r="X86" s="392" t="s">
        <v>943</v>
      </c>
      <c r="Y86" s="611" t="s">
        <v>1756</v>
      </c>
      <c r="AB86"/>
    </row>
    <row r="87" spans="1:28" ht="90" customHeight="1" x14ac:dyDescent="0.25">
      <c r="A87" s="35">
        <v>129</v>
      </c>
      <c r="B87" s="392" t="str">
        <f>+VLOOKUP(A87,Tabla_Riesgos[[Número]:[Área]],2,FALSE)</f>
        <v>EVALUACIÒN Y CONTROL</v>
      </c>
      <c r="C87" s="392" t="str">
        <f>+VLOOKUP(A87,Tabla_Riesgos[[Número]:[Área]],3,FALSE)</f>
        <v>Podría ocurrir que se incumpla con la normatividad vigente</v>
      </c>
      <c r="D87" s="392" t="str">
        <f>+VLOOKUP(A87,Tabla_Riesgos[[Número]:[Área]],6,FALSE)</f>
        <v>Operativo</v>
      </c>
      <c r="E87" s="392" t="str">
        <f>+VLOOKUP(A87,Tabla_Riesgos[[Número]:[Área]],4,FALSE)</f>
        <v xml:space="preserve">Debido a que no se presente a tiempo informes de cumplimiento regulatorio
Debido a falta de capacidad operativa de la OCI por el volumen de informes de ley
Debido a falta de planeación para el cumplimiento de los informes de ley
Debido a que se desconozca la normatividad vigente
Debido a la entrega inoportuna de información por parte de la entidad. </v>
      </c>
      <c r="F87" s="392" t="str">
        <f>+VLOOKUP(A87,Tabla_Riesgos[[Número]:[Área]],5,FALSE)</f>
        <v>Lo cual podría generar sanciones económicas para la SAE
Lo cual podría generar sanciones disciplinarias para la Presidencia y Jefe de Control Interno</v>
      </c>
      <c r="G87" s="123">
        <f ca="1">IFERROR(ROUND(AVERAGEIF('Valoración 2.0'!$C$377:$AK$1471,'Mapa de riesgos operativos 1.0'!A87,'Valoración 2.0'!$Z$377:$Z$1471),0),0)</f>
        <v>1</v>
      </c>
      <c r="H87" s="123">
        <f ca="1">IFERROR(ROUND(AVERAGEIF('Valoración 2.0'!$C$377:$AK$1471,'Mapa de riesgos operativos 1.0'!A87,'Valoración 2.0'!$AA$377:$AA$1471),0),0)</f>
        <v>4</v>
      </c>
      <c r="I87" s="233" t="str">
        <f t="shared" ca="1" si="4"/>
        <v>Rara VezMayor</v>
      </c>
      <c r="J87" s="35" t="str">
        <f ca="1">+IFERROR(VLOOKUP(G87,'Tablas de calculos'!$V$22:$X$26,2,FALSE),"")</f>
        <v>Rara Vez</v>
      </c>
      <c r="K87" s="35" t="str">
        <f ca="1">+IFERROR(VLOOKUP(H87,'Tablas de calculos'!$V$22:$X$26,3,FALSE),"")</f>
        <v>Mayor</v>
      </c>
      <c r="L87" s="484" t="str">
        <f ca="1">IFERROR(VLOOKUP(I87,'Tablas de calculos'!$AF$4:$AI$28,4,FALSE),"")</f>
        <v>Alto</v>
      </c>
      <c r="M87" s="430" t="s">
        <v>544</v>
      </c>
      <c r="N87" s="524" t="s">
        <v>1812</v>
      </c>
      <c r="O87" s="289">
        <f ca="1">+G87-'Promedio de Controles'!E98</f>
        <v>-1</v>
      </c>
      <c r="P87" s="289">
        <f ca="1">+H87-'Promedio de Controles'!F98</f>
        <v>2</v>
      </c>
      <c r="Q87" s="233" t="str">
        <f t="shared" ca="1" si="5"/>
        <v>Rara VezMenor</v>
      </c>
      <c r="R87" s="35" t="str">
        <f ca="1">+IFERROR(VLOOKUP(O87,'Tablas de calculos'!$V$22:$X$26,2,FALSE),"Rara Vez")</f>
        <v>Rara Vez</v>
      </c>
      <c r="S87" s="35" t="str">
        <f ca="1">+IFERROR(VLOOKUP(P87,'Tablas de calculos'!$V$22:$X$26,3,FALSE),"Insignificante")</f>
        <v>Menor</v>
      </c>
      <c r="T87" s="484" t="str">
        <f ca="1">IFERROR(VLOOKUP(Q87,'Tablas de calculos'!$AF$4:$AI$28,4,FALSE),"")</f>
        <v>Bajo</v>
      </c>
      <c r="U87" s="392" t="s">
        <v>1809</v>
      </c>
      <c r="V87" s="602" t="s">
        <v>1813</v>
      </c>
      <c r="W87" s="465" t="s">
        <v>1814</v>
      </c>
      <c r="X87" s="604" t="s">
        <v>1815</v>
      </c>
      <c r="Y87" s="607" t="s">
        <v>1816</v>
      </c>
      <c r="AB87"/>
    </row>
    <row r="88" spans="1:28" ht="120" customHeight="1" x14ac:dyDescent="0.25">
      <c r="A88" s="35">
        <v>130</v>
      </c>
      <c r="B88" s="392" t="str">
        <f>+VLOOKUP(A88,Tabla_Riesgos[[Número]:[Área]],2,FALSE)</f>
        <v>INTELIGENCIA DE NEGOCIOS</v>
      </c>
      <c r="C88" s="392" t="str">
        <f>+VLOOKUP(A88,Tabla_Riesgos[[Número]:[Área]],3,FALSE)</f>
        <v>Se podría presentar que no existan reportes de los procesos del negocio o no estén disponibles</v>
      </c>
      <c r="D88" s="392" t="str">
        <f>+VLOOKUP(A88,Tabla_Riesgos[[Número]:[Área]],6,FALSE)</f>
        <v>Operativo</v>
      </c>
      <c r="E88" s="392" t="str">
        <f>+VLOOKUP(A88,Tabla_Riesgos[[Número]:[Área]],4,FALSE)</f>
        <v>Debido a que no se cuente con los recursos necesarios
Debido a la falta de claridad de las necesidades del negocio
Debido a la falta de depuración de la información origen de los reportes
Debido a que no estén centralizados los reportes en un solo lugar</v>
      </c>
      <c r="F88" s="392" t="str">
        <f>+VLOOKUP(A88,Tabla_Riesgos[[Número]:[Área]],5,FALSE)</f>
        <v>Lo cual generaría reprocesos
Lo cual generaría pérdida de reputación
Lo cual generaría pérdidas económicas y sanciones legales o de entes de control
Lo cual generaría perdida de oportunidad en la toma de decisiones
Lo cual generaría toma de decisiones equivocadas</v>
      </c>
      <c r="G88" s="123">
        <f ca="1">IFERROR(ROUND(AVERAGEIF('Valoración 2.0'!$C$377:$AK$1471,'Mapa de riesgos operativos 1.0'!A88,'Valoración 2.0'!$Z$377:$Z$1471),0),0)</f>
        <v>2</v>
      </c>
      <c r="H88" s="123">
        <f ca="1">IFERROR(ROUND(AVERAGEIF('Valoración 2.0'!$C$377:$AK$1471,'Mapa de riesgos operativos 1.0'!A88,'Valoración 2.0'!$AA$377:$AA$1471),0),0)</f>
        <v>4</v>
      </c>
      <c r="I88" s="233" t="str">
        <f t="shared" ca="1" si="4"/>
        <v>ImprobableMayor</v>
      </c>
      <c r="J88" s="35" t="str">
        <f ca="1">+IFERROR(VLOOKUP(G88,'Tablas de calculos'!$V$22:$X$26,2,FALSE),"")</f>
        <v>Improbable</v>
      </c>
      <c r="K88" s="35" t="str">
        <f ca="1">+IFERROR(VLOOKUP(H88,'Tablas de calculos'!$V$22:$X$26,3,FALSE),"")</f>
        <v>Mayor</v>
      </c>
      <c r="L88" s="484" t="str">
        <f ca="1">IFERROR(VLOOKUP(I88,'Tablas de calculos'!$AF$4:$AI$28,4,FALSE),"")</f>
        <v>Alto</v>
      </c>
      <c r="M88" s="430" t="s">
        <v>544</v>
      </c>
      <c r="N88" s="488" t="s">
        <v>1635</v>
      </c>
      <c r="O88" s="289">
        <f ca="1">+G88</f>
        <v>2</v>
      </c>
      <c r="P88" s="289">
        <f ca="1">+H88</f>
        <v>4</v>
      </c>
      <c r="Q88" s="233" t="str">
        <f t="shared" ca="1" si="5"/>
        <v>ImprobableMayor</v>
      </c>
      <c r="R88" s="35" t="str">
        <f ca="1">+IFERROR(VLOOKUP(O88,'Tablas de calculos'!$V$22:$X$26,2,FALSE),"Rara Vez")</f>
        <v>Improbable</v>
      </c>
      <c r="S88" s="35" t="str">
        <f ca="1">+IFERROR(VLOOKUP(P88,'Tablas de calculos'!$V$22:$X$26,3,FALSE),"Insignificante")</f>
        <v>Mayor</v>
      </c>
      <c r="T88" s="484" t="str">
        <f ca="1">IFERROR(VLOOKUP(Q88,'Tablas de calculos'!$AF$4:$AI$28,4,FALSE),"")</f>
        <v>Alto</v>
      </c>
      <c r="U88" s="514" t="s">
        <v>1634</v>
      </c>
      <c r="V88" s="392" t="s">
        <v>1442</v>
      </c>
      <c r="W88" s="392" t="s">
        <v>1439</v>
      </c>
      <c r="X88" s="392" t="s">
        <v>1443</v>
      </c>
      <c r="Y88" s="612" t="s">
        <v>1835</v>
      </c>
      <c r="AB88"/>
    </row>
    <row r="89" spans="1:28" ht="120" customHeight="1" x14ac:dyDescent="0.25">
      <c r="A89" s="35">
        <v>131</v>
      </c>
      <c r="B89" s="392" t="str">
        <f>+VLOOKUP(A89,Tabla_Riesgos[[Número]:[Área]],2,FALSE)</f>
        <v>GESTIÓN JURÍDICA</v>
      </c>
      <c r="C89" s="392" t="str">
        <f>+VLOOKUP(A89,Tabla_Riesgos[[Número]:[Área]],3,FALSE)</f>
        <v xml:space="preserve">Puede ocurrir que se de una interpretación errada de la normatividad </v>
      </c>
      <c r="D89" s="392" t="str">
        <f>+VLOOKUP(A89,Tabla_Riesgos[[Número]:[Área]],6,FALSE)</f>
        <v>Operativo</v>
      </c>
      <c r="E89" s="392" t="str">
        <f>+VLOOKUP(A89,Tabla_Riesgos[[Número]:[Área]],4,FALSE)</f>
        <v>Debido a la mala interpretación de la normatividad vigente
Debido  a no contar con los recursos necesarios y/o información suficiente
Debido al no entendimiento del requerimiento
Debido a la falta de políticas establecidas por SAE</v>
      </c>
      <c r="F89" s="392" t="str">
        <f>+VLOOKUP(A89,Tabla_Riesgos[[Número]:[Área]],5,FALSE)</f>
        <v>Lo que generaría sanciones de tipo legal, administrativo, tributario y por parte de los entes de control
Lo que generaría pérdida de Credibilidad de la SAE
Lo que generaría pérdidas económicas
Lo que generaría pérdida de procesos judiciales</v>
      </c>
      <c r="G89" s="123">
        <f ca="1">IFERROR(ROUND(AVERAGEIF('Valoración 2.0'!$C$377:$AK$1471,'Mapa de riesgos operativos 1.0'!A89,'Valoración 2.0'!$Z$377:$Z$1471),0),0)</f>
        <v>3</v>
      </c>
      <c r="H89" s="123">
        <f ca="1">IFERROR(ROUND(AVERAGEIF('Valoración 2.0'!$C$377:$AK$1471,'Mapa de riesgos operativos 1.0'!A89,'Valoración 2.0'!$AA$377:$AA$1471),0),0)</f>
        <v>3</v>
      </c>
      <c r="I89" s="233" t="str">
        <f t="shared" ca="1" si="4"/>
        <v>PosibleModerado</v>
      </c>
      <c r="J89" s="35" t="str">
        <f ca="1">+IFERROR(VLOOKUP(G89,'Tablas de calculos'!$V$22:$X$26,2,FALSE),"")</f>
        <v>Posible</v>
      </c>
      <c r="K89" s="35" t="str">
        <f ca="1">+IFERROR(VLOOKUP(H89,'Tablas de calculos'!$V$22:$X$26,3,FALSE),"")</f>
        <v>Moderado</v>
      </c>
      <c r="L89" s="484" t="str">
        <f ca="1">IFERROR(VLOOKUP(I89,'Tablas de calculos'!$AF$4:$AI$28,4,FALSE),"")</f>
        <v>Alto</v>
      </c>
      <c r="M89" s="430" t="s">
        <v>544</v>
      </c>
      <c r="N89" s="488" t="s">
        <v>1727</v>
      </c>
      <c r="O89" s="289">
        <f ca="1">+G89</f>
        <v>3</v>
      </c>
      <c r="P89" s="289">
        <f ca="1">+H89</f>
        <v>3</v>
      </c>
      <c r="Q89" s="233" t="str">
        <f t="shared" ca="1" si="5"/>
        <v>PosibleModerado</v>
      </c>
      <c r="R89" s="35" t="str">
        <f ca="1">+IFERROR(VLOOKUP(O89,'Tablas de calculos'!$V$22:$X$26,2,FALSE),"Rara Vez")</f>
        <v>Posible</v>
      </c>
      <c r="S89" s="35" t="str">
        <f ca="1">+IFERROR(VLOOKUP(P89,'Tablas de calculos'!$V$22:$X$26,3,FALSE),"Insignificante")</f>
        <v>Moderado</v>
      </c>
      <c r="T89" s="484" t="str">
        <f ca="1">IFERROR(VLOOKUP(Q89,'Tablas de calculos'!$AF$4:$AI$28,4,FALSE),"")</f>
        <v>Alto</v>
      </c>
      <c r="U89" s="392" t="s">
        <v>1728</v>
      </c>
      <c r="V89" s="392" t="s">
        <v>1387</v>
      </c>
      <c r="W89" s="392" t="s">
        <v>873</v>
      </c>
      <c r="X89" s="392" t="s">
        <v>948</v>
      </c>
      <c r="Y89" s="612" t="s">
        <v>1730</v>
      </c>
      <c r="AB89"/>
    </row>
    <row r="90" spans="1:28" ht="127.5" x14ac:dyDescent="0.25">
      <c r="A90" s="35">
        <v>132</v>
      </c>
      <c r="B90" s="392" t="str">
        <f>+VLOOKUP(A90,Tabla_Riesgos[[Número]:[Área]],2,FALSE)</f>
        <v>TODOS LOS PROCESOS</v>
      </c>
      <c r="C90" s="392" t="str">
        <f>+VLOOKUP(A90,Tabla_Riesgos[[Número]:[Área]],3,FALSE)</f>
        <v>Puede ocurrir que se presente un desastre natural (Terremoto)- incendio, caso fortuito entre otros</v>
      </c>
      <c r="D90" s="392" t="str">
        <f>+VLOOKUP(A90,Tabla_Riesgos[[Número]:[Área]],6,FALSE)</f>
        <v xml:space="preserve">Continuidad del negocio </v>
      </c>
      <c r="E90" s="392" t="str">
        <f>+VLOOKUP(A90,Tabla_Riesgos[[Número]:[Área]],4,FALSE)</f>
        <v>Infraestructura parcialmente sismorresistente
Ausencia de Centro Alterno de Operaciones
Ausencia de plan de continuidad del negocio</v>
      </c>
      <c r="F90" s="392" t="str">
        <f>+VLOOKUP(A90,Tabla_Riesgos[[Número]:[Área]],5,FALSE)</f>
        <v>Perdida de vidas
Afectación de la operación por la no disponibilidad de las instalaciones de la entidad</v>
      </c>
      <c r="G90" s="123">
        <f ca="1">IFERROR(ROUND(AVERAGEIF('Valoración 2.0'!$C$377:$AK$1471,'Mapa de riesgos operativos 1.0'!A90,'Valoración 2.0'!$Z$377:$Z$1471),0),0)</f>
        <v>3</v>
      </c>
      <c r="H90" s="123">
        <f ca="1">IFERROR(ROUND(AVERAGEIF('Valoración 2.0'!$C$377:$AK$1471,'Mapa de riesgos operativos 1.0'!A90,'Valoración 2.0'!$AA$377:$AA$1471),0),0)</f>
        <v>3</v>
      </c>
      <c r="I90" s="233" t="str">
        <f t="shared" ca="1" si="4"/>
        <v>PosibleModerado</v>
      </c>
      <c r="J90" s="35" t="str">
        <f ca="1">+IFERROR(VLOOKUP(G90,'Tablas de calculos'!$V$22:$X$26,2,FALSE),"")</f>
        <v>Posible</v>
      </c>
      <c r="K90" s="35" t="str">
        <f ca="1">+IFERROR(VLOOKUP(H90,'Tablas de calculos'!$V$22:$X$26,3,FALSE),"")</f>
        <v>Moderado</v>
      </c>
      <c r="L90" s="484" t="str">
        <f ca="1">IFERROR(VLOOKUP(I90,'Tablas de calculos'!$AF$4:$AI$28,4,FALSE),"")</f>
        <v>Alto</v>
      </c>
      <c r="M90" s="430" t="s">
        <v>544</v>
      </c>
      <c r="N90" s="488" t="s">
        <v>1003</v>
      </c>
      <c r="O90" s="289">
        <f ca="1">+G90-'Promedio de Controles'!E100</f>
        <v>2</v>
      </c>
      <c r="P90" s="289">
        <f ca="1">+H90-'Promedio de Controles'!F100</f>
        <v>1</v>
      </c>
      <c r="Q90" s="233" t="str">
        <f t="shared" ca="1" si="5"/>
        <v>ImprobableInsignificante</v>
      </c>
      <c r="R90" s="35" t="str">
        <f ca="1">+IFERROR(VLOOKUP(O90,'Tablas de calculos'!$V$22:$X$26,2,FALSE),"Rara Vez")</f>
        <v>Improbable</v>
      </c>
      <c r="S90" s="35" t="str">
        <f ca="1">+IFERROR(VLOOKUP(P90,'Tablas de calculos'!$V$22:$X$26,3,FALSE),"Insignificante")</f>
        <v>Insignificante</v>
      </c>
      <c r="T90" s="484" t="str">
        <f ca="1">IFERROR(VLOOKUP(Q90,'Tablas de calculos'!$AF$4:$AI$28,4,FALSE),"")</f>
        <v>Bajo</v>
      </c>
      <c r="U90" s="392" t="s">
        <v>780</v>
      </c>
      <c r="V90" s="392" t="s">
        <v>960</v>
      </c>
      <c r="W90" s="392" t="s">
        <v>961</v>
      </c>
      <c r="X90" s="392" t="s">
        <v>961</v>
      </c>
      <c r="Y90" s="611" t="s">
        <v>1874</v>
      </c>
      <c r="AB90"/>
    </row>
    <row r="91" spans="1:28" ht="240" customHeight="1" x14ac:dyDescent="0.25">
      <c r="A91" s="35">
        <v>133</v>
      </c>
      <c r="B91" s="392" t="str">
        <f>+VLOOKUP(A91,Tabla_Riesgos[[Número]:[Área]],2,FALSE)</f>
        <v>GESTIÓN DE LA INFRAESTRUCTURA TECNOLOGICA</v>
      </c>
      <c r="C91" s="392" t="str">
        <f>+VLOOKUP(A91,Tabla_Riesgos[[Número]:[Área]],3,FALSE)</f>
        <v>Puede ocurrir que se presente la interrupción de la tecnología (Hardware y Software)</v>
      </c>
      <c r="D91" s="392" t="str">
        <f>+VLOOKUP(A91,Tabla_Riesgos[[Número]:[Área]],6,FALSE)</f>
        <v xml:space="preserve">Continuidad del negocio </v>
      </c>
      <c r="E91" s="392" t="str">
        <f>+VLOOKUP(A91,Tabla_Riesgos[[Número]:[Área]],4,FALSE)</f>
        <v>Ausencia de Centro de Computo Alterno
Ausencia de manuales y procedimientos para recuperar componentes de la infraestructura de Hardware
Ausencia de manuales y procedimientos para recuperar los sistemas de información
La mayoría de la información transaccional de los procesos se encuentra en el file Server, esquema de backups no alienado a las necesidades del negocio
Ausencia de acuerdos de niveles de servicio con los proveedores de tecnología</v>
      </c>
      <c r="F91" s="392" t="str">
        <f>+VLOOKUP(A91,Tabla_Riesgos[[Número]:[Área]],5,FALSE)</f>
        <v>Parálisis de las Regionales a nivel nacional
Parálisis de los procesos de negocio 
Incumplimiento con Entes de control y entidades del sector
Destrucción de infraestructura tecnológica 
Interrupción de la operación
Perdida de información
Imagen reputacional afectada
Impactos Legales
Afectación de los procesos
Parálisis del área financiera
Incumplimiento de obligaciones tributarias
Perdida de la trazabilidad de estados financieros</v>
      </c>
      <c r="G91" s="123">
        <f ca="1">IFERROR(ROUND(AVERAGEIF('Valoración 2.0'!$C$377:$AK$1471,'Mapa de riesgos operativos 1.0'!A91,'Valoración 2.0'!$Z$377:$Z$1471),0),0)</f>
        <v>3</v>
      </c>
      <c r="H91" s="123">
        <v>1</v>
      </c>
      <c r="I91" s="233" t="str">
        <f t="shared" ca="1" si="4"/>
        <v>PosibleInsignificante</v>
      </c>
      <c r="J91" s="35" t="str">
        <f ca="1">+IFERROR(VLOOKUP(G91,'Tablas de calculos'!$V$22:$X$26,2,FALSE),"")</f>
        <v>Posible</v>
      </c>
      <c r="K91" s="35" t="str">
        <f>+IFERROR(VLOOKUP(H91,'Tablas de calculos'!$V$22:$X$26,3,FALSE),"")</f>
        <v>Insignificante</v>
      </c>
      <c r="L91" s="484" t="str">
        <f ca="1">IFERROR(VLOOKUP(I91,'Tablas de calculos'!$AF$4:$AI$28,4,FALSE),"")</f>
        <v>Bajo</v>
      </c>
      <c r="M91" s="430" t="s">
        <v>544</v>
      </c>
      <c r="N91" s="488" t="s">
        <v>1636</v>
      </c>
      <c r="O91" s="289">
        <f ca="1">+G91-'Promedio de Controles'!E101</f>
        <v>1</v>
      </c>
      <c r="P91" s="289">
        <f>+H91-'Promedio de Controles'!F101</f>
        <v>-1</v>
      </c>
      <c r="Q91" s="233" t="str">
        <f t="shared" ca="1" si="5"/>
        <v>Rara VezInsignificante</v>
      </c>
      <c r="R91" s="35" t="str">
        <f ca="1">+IFERROR(VLOOKUP(O91,'Tablas de calculos'!$V$22:$X$26,2,FALSE),"Rara Vez")</f>
        <v>Rara Vez</v>
      </c>
      <c r="S91" s="35" t="str">
        <f>+IFERROR(VLOOKUP(P91,'Tablas de calculos'!$V$22:$X$26,3,FALSE),"Insignificante")</f>
        <v>Insignificante</v>
      </c>
      <c r="T91" s="484" t="str">
        <f ca="1">IFERROR(VLOOKUP(Q91,'Tablas de calculos'!$AF$4:$AI$28,4,FALSE),"")</f>
        <v>Bajo</v>
      </c>
      <c r="U91" s="241" t="s">
        <v>1691</v>
      </c>
      <c r="V91" s="241" t="s">
        <v>1102</v>
      </c>
      <c r="W91" s="241" t="s">
        <v>1100</v>
      </c>
      <c r="X91" s="392" t="s">
        <v>874</v>
      </c>
      <c r="Z91"/>
      <c r="AA91"/>
      <c r="AB91"/>
    </row>
    <row r="92" spans="1:28" ht="90" x14ac:dyDescent="0.25">
      <c r="A92" s="35">
        <v>134</v>
      </c>
      <c r="B92" s="392" t="str">
        <f>+VLOOKUP(A92,Tabla_Riesgos[[Número]:[Área]],2,FALSE)</f>
        <v>DISPOSICIÓN FINAL DE ACTIVOS</v>
      </c>
      <c r="C92" s="392" t="str">
        <f>+VLOOKUP(A92,Tabla_Riesgos[[Número]:[Área]],3,FALSE)</f>
        <v>Puede ocurrir que se destruya la información</v>
      </c>
      <c r="D92" s="392" t="str">
        <f>+VLOOKUP(A92,Tabla_Riesgos[[Número]:[Área]],6,FALSE)</f>
        <v xml:space="preserve">Continuidad del negocio </v>
      </c>
      <c r="E92" s="392" t="str">
        <f>+VLOOKUP(A92,Tabla_Riesgos[[Número]:[Área]],4,FALSE)</f>
        <v>Centralización de información física sin respaldo tecnológico</v>
      </c>
      <c r="F92" s="392" t="str">
        <f>+VLOOKUP(A92,Tabla_Riesgos[[Número]:[Área]],5,FALSE)</f>
        <v>Perdida de información
Afectación de procesos de negocio
Imagen reputacional afectada
Perdida en la trazabilidad de los procesos actuales
Impactos legales (Sanciones)</v>
      </c>
      <c r="G92" s="123">
        <f ca="1">IFERROR(ROUND(AVERAGEIF('Valoración 2.0'!$C$377:$AK$1471,'Mapa de riesgos operativos 1.0'!A92,'Valoración 2.0'!$Z$377:$Z$1471),0),0)</f>
        <v>3</v>
      </c>
      <c r="H92" s="123">
        <f ca="1">IFERROR(ROUND(AVERAGEIF('Valoración 2.0'!$C$377:$AK$1471,'Mapa de riesgos operativos 1.0'!A92,'Valoración 2.0'!$AA$377:$AA$1471),0),0)</f>
        <v>3</v>
      </c>
      <c r="I92" s="233" t="str">
        <f t="shared" ca="1" si="4"/>
        <v>PosibleModerado</v>
      </c>
      <c r="J92" s="35" t="str">
        <f ca="1">+IFERROR(VLOOKUP(G92,'Tablas de calculos'!$V$22:$X$26,2,FALSE),"")</f>
        <v>Posible</v>
      </c>
      <c r="K92" s="35" t="str">
        <f ca="1">+IFERROR(VLOOKUP(H92,'Tablas de calculos'!$V$22:$X$26,3,FALSE),"")</f>
        <v>Moderado</v>
      </c>
      <c r="L92" s="484" t="str">
        <f ca="1">IFERROR(VLOOKUP(I92,'Tablas de calculos'!$AF$4:$AI$28,4,FALSE),"")</f>
        <v>Alto</v>
      </c>
      <c r="M92" s="430" t="s">
        <v>544</v>
      </c>
      <c r="N92" s="488" t="s">
        <v>1004</v>
      </c>
      <c r="O92" s="289">
        <f ca="1">+G92-'Promedio de Controles'!E102</f>
        <v>3</v>
      </c>
      <c r="P92" s="289">
        <f ca="1">+H92-'Promedio de Controles'!F102</f>
        <v>1</v>
      </c>
      <c r="Q92" s="233" t="str">
        <f t="shared" ca="1" si="5"/>
        <v>PosibleInsignificante</v>
      </c>
      <c r="R92" s="35" t="str">
        <f ca="1">+IFERROR(VLOOKUP(O92,'Tablas de calculos'!$V$22:$X$26,2,FALSE),"Rara Vez")</f>
        <v>Posible</v>
      </c>
      <c r="S92" s="35" t="str">
        <f ca="1">+IFERROR(VLOOKUP(P92,'Tablas de calculos'!$V$22:$X$26,3,FALSE),"Insignificante")</f>
        <v>Insignificante</v>
      </c>
      <c r="T92" s="484" t="str">
        <f ca="1">IFERROR(VLOOKUP(Q92,'Tablas de calculos'!$AF$4:$AI$28,4,FALSE),"")</f>
        <v>Bajo</v>
      </c>
      <c r="U92" s="392" t="s">
        <v>1692</v>
      </c>
      <c r="V92" s="392" t="s">
        <v>962</v>
      </c>
      <c r="W92" s="392" t="s">
        <v>950</v>
      </c>
      <c r="X92" s="392" t="s">
        <v>874</v>
      </c>
      <c r="Y92" s="615" t="s">
        <v>1875</v>
      </c>
      <c r="AB92"/>
    </row>
    <row r="93" spans="1:28" ht="45" x14ac:dyDescent="0.25">
      <c r="A93" s="35">
        <v>135</v>
      </c>
      <c r="B93" s="392" t="str">
        <f>+VLOOKUP(A93,Tabla_Riesgos[[Número]:[Área]],2,FALSE)</f>
        <v>GESTIÓN FINANCIERA</v>
      </c>
      <c r="C93" s="392" t="str">
        <f>+VLOOKUP(A93,Tabla_Riesgos[[Número]:[Área]],3,FALSE)</f>
        <v>Puede ocurrir que un proveedor se encuentre suplantado</v>
      </c>
      <c r="D93" s="392" t="str">
        <f>+VLOOKUP(A93,Tabla_Riesgos[[Número]:[Área]],6,FALSE)</f>
        <v xml:space="preserve">Continuidad del negocio </v>
      </c>
      <c r="E93" s="392" t="str">
        <f>+VLOOKUP(A93,Tabla_Riesgos[[Número]:[Área]],4,FALSE)</f>
        <v>Ineficiencia en los procedimientos de contratación</v>
      </c>
      <c r="F93" s="392" t="str">
        <f>+VLOOKUP(A93,Tabla_Riesgos[[Número]:[Área]],5,FALSE)</f>
        <v>Fraude
Lavado de Activos
Impacto reputacional y legal</v>
      </c>
      <c r="G93" s="123">
        <f ca="1">IFERROR(ROUND(AVERAGEIF('Valoración 2.0'!$C$377:$AK$1471,'Mapa de riesgos operativos 1.0'!A93,'Valoración 2.0'!$Z$377:$Z$1471),0),0)</f>
        <v>1</v>
      </c>
      <c r="H93" s="123">
        <f ca="1">IFERROR(ROUND(AVERAGEIF('Valoración 2.0'!$C$377:$AK$1471,'Mapa de riesgos operativos 1.0'!A93,'Valoración 2.0'!$AA$377:$AA$1471),0),0)</f>
        <v>3</v>
      </c>
      <c r="I93" s="233" t="str">
        <f t="shared" ca="1" si="4"/>
        <v>Rara VezModerado</v>
      </c>
      <c r="J93" s="35" t="str">
        <f ca="1">+IFERROR(VLOOKUP(G93,'Tablas de calculos'!$V$22:$X$26,2,FALSE),"")</f>
        <v>Rara Vez</v>
      </c>
      <c r="K93" s="35" t="str">
        <f ca="1">+IFERROR(VLOOKUP(H93,'Tablas de calculos'!$V$22:$X$26,3,FALSE),"")</f>
        <v>Moderado</v>
      </c>
      <c r="L93" s="484" t="str">
        <f ca="1">IFERROR(VLOOKUP(I93,'Tablas de calculos'!$AF$4:$AI$28,4,FALSE),"")</f>
        <v>Moderado</v>
      </c>
      <c r="M93" s="430" t="s">
        <v>544</v>
      </c>
      <c r="N93" s="488" t="s">
        <v>1693</v>
      </c>
      <c r="O93" s="289">
        <f ca="1">+G93-'Promedio de Controles'!E103</f>
        <v>1</v>
      </c>
      <c r="P93" s="289">
        <f ca="1">+H93-'Promedio de Controles'!F103</f>
        <v>1</v>
      </c>
      <c r="Q93" s="233" t="str">
        <f t="shared" ca="1" si="5"/>
        <v>Rara VezInsignificante</v>
      </c>
      <c r="R93" s="35" t="str">
        <f ca="1">+IFERROR(VLOOKUP(O93,'Tablas de calculos'!$V$22:$X$26,2,FALSE),"Rara Vez")</f>
        <v>Rara Vez</v>
      </c>
      <c r="S93" s="35" t="str">
        <f ca="1">+IFERROR(VLOOKUP(P93,'Tablas de calculos'!$V$22:$X$26,3,FALSE),"Insignificante")</f>
        <v>Insignificante</v>
      </c>
      <c r="T93" s="484" t="str">
        <f ca="1">IFERROR(VLOOKUP(Q93,'Tablas de calculos'!$AF$4:$AI$28,4,FALSE),"")</f>
        <v>Bajo</v>
      </c>
      <c r="U93" s="392" t="s">
        <v>943</v>
      </c>
      <c r="V93" s="392" t="s">
        <v>943</v>
      </c>
      <c r="W93" s="392" t="s">
        <v>943</v>
      </c>
      <c r="X93" s="392" t="s">
        <v>943</v>
      </c>
      <c r="Y93" s="611" t="s">
        <v>1787</v>
      </c>
      <c r="AB93"/>
    </row>
    <row r="94" spans="1:28" ht="60" customHeight="1" x14ac:dyDescent="0.25">
      <c r="A94" s="35">
        <v>136</v>
      </c>
      <c r="B94" s="392" t="str">
        <f>+VLOOKUP(A94,Tabla_Riesgos[[Número]:[Área]],2,FALSE)</f>
        <v>ADMINISTRACIÓN DE BIENES DE FUNICIONAMIENTO</v>
      </c>
      <c r="C94" s="392" t="str">
        <f>+VLOOKUP(A94,Tabla_Riesgos[[Número]:[Área]],3,FALSE)</f>
        <v>puede que se cuente con las instalaciones físicas inadecuadas</v>
      </c>
      <c r="D94" s="392" t="str">
        <f>+VLOOKUP(A94,Tabla_Riesgos[[Número]:[Área]],6,FALSE)</f>
        <v xml:space="preserve">Continuidad del negocio </v>
      </c>
      <c r="E94" s="392" t="str">
        <f>+VLOOKUP(A94,Tabla_Riesgos[[Número]:[Área]],4,FALSE)</f>
        <v>No contar con las suficientes rutas de escape
No contar con edificación sismorresistente
No contar con un plan de emergencias
Carencia de sensibilización y capacitaciones</v>
      </c>
      <c r="F94" s="392" t="str">
        <f>+VLOOKUP(A94,Tabla_Riesgos[[Número]:[Área]],5,FALSE)</f>
        <v>Perdida de vidas
Afectación de la operación por la no disponibilidad de las instalaciones</v>
      </c>
      <c r="G94" s="123">
        <f ca="1">IFERROR(ROUND(AVERAGEIF('Valoración 2.0'!$C$377:$AK$1471,'Mapa de riesgos operativos 1.0'!A94,'Valoración 2.0'!$Z$377:$Z$1471),0),0)</f>
        <v>4</v>
      </c>
      <c r="H94" s="123">
        <f ca="1">IFERROR(ROUND(AVERAGEIF('Valoración 2.0'!$C$377:$AK$1471,'Mapa de riesgos operativos 1.0'!A94,'Valoración 2.0'!$AA$377:$AA$1471),0),0)</f>
        <v>3</v>
      </c>
      <c r="I94" s="233" t="str">
        <f t="shared" ca="1" si="4"/>
        <v>ProbableModerado</v>
      </c>
      <c r="J94" s="35" t="str">
        <f ca="1">+IFERROR(VLOOKUP(G94,'Tablas de calculos'!$V$22:$X$26,2,FALSE),"")</f>
        <v>Probable</v>
      </c>
      <c r="K94" s="35" t="str">
        <f ca="1">+IFERROR(VLOOKUP(H94,'Tablas de calculos'!$V$22:$X$26,3,FALSE),"")</f>
        <v>Moderado</v>
      </c>
      <c r="L94" s="484" t="str">
        <f ca="1">IFERROR(VLOOKUP(I94,'Tablas de calculos'!$AF$4:$AI$28,4,FALSE),"")</f>
        <v>Alto</v>
      </c>
      <c r="M94" s="430" t="s">
        <v>544</v>
      </c>
      <c r="N94" s="488" t="s">
        <v>1694</v>
      </c>
      <c r="O94" s="289">
        <f ca="1">+G94-'Promedio de Controles'!E104</f>
        <v>4</v>
      </c>
      <c r="P94" s="289">
        <f ca="1">+H94-'Promedio de Controles'!F104</f>
        <v>1</v>
      </c>
      <c r="Q94" s="233" t="str">
        <f t="shared" ca="1" si="5"/>
        <v>ProbableInsignificante</v>
      </c>
      <c r="R94" s="35" t="str">
        <f ca="1">+IFERROR(VLOOKUP(O94,'Tablas de calculos'!$V$22:$X$26,2,FALSE),"Rara Vez")</f>
        <v>Probable</v>
      </c>
      <c r="S94" s="35" t="str">
        <f ca="1">+IFERROR(VLOOKUP(P94,'Tablas de calculos'!$V$22:$X$26,3,FALSE),"Insignificante")</f>
        <v>Insignificante</v>
      </c>
      <c r="T94" s="484" t="str">
        <f ca="1">IFERROR(VLOOKUP(Q94,'Tablas de calculos'!$AF$4:$AI$28,4,FALSE),"")</f>
        <v>Moderado</v>
      </c>
      <c r="U94" s="392" t="s">
        <v>943</v>
      </c>
      <c r="V94" s="392" t="s">
        <v>943</v>
      </c>
      <c r="W94" s="392" t="s">
        <v>943</v>
      </c>
      <c r="X94" s="392" t="s">
        <v>943</v>
      </c>
      <c r="Y94" s="607" t="s">
        <v>1842</v>
      </c>
      <c r="AB94"/>
    </row>
    <row r="95" spans="1:28" ht="45" customHeight="1" x14ac:dyDescent="0.25">
      <c r="A95" s="35">
        <v>137</v>
      </c>
      <c r="B95" s="392" t="str">
        <f>+VLOOKUP(A95,Tabla_Riesgos[[Número]:[Área]],2,FALSE)</f>
        <v>ADMINISTRACIÓN DE BIENES DE FUNICIONAMIENTO</v>
      </c>
      <c r="C95" s="392" t="str">
        <f>+VLOOKUP(A95,Tabla_Riesgos[[Número]:[Área]],3,FALSE)</f>
        <v>Posibilidad que se presente un evento de desorden publico</v>
      </c>
      <c r="D95" s="392" t="str">
        <f>+VLOOKUP(A95,Tabla_Riesgos[[Número]:[Área]],6,FALSE)</f>
        <v xml:space="preserve">Continuidad del negocio </v>
      </c>
      <c r="E95" s="392" t="str">
        <f>+VLOOKUP(A95,Tabla_Riesgos[[Número]:[Área]],4,FALSE)</f>
        <v>Instalaciones físicas en zona susceptible a congestión vehicular
Paro nacional debido a coyuntura económica</v>
      </c>
      <c r="F95" s="392" t="str">
        <f>+VLOOKUP(A95,Tabla_Riesgos[[Número]:[Área]],5,FALSE)</f>
        <v>Interrupción parcial de las operaciones de la SAE.
Impacto reputacional</v>
      </c>
      <c r="G95" s="123">
        <f ca="1">IFERROR(ROUND(AVERAGEIF('Valoración 2.0'!$C$377:$AK$1471,'Mapa de riesgos operativos 1.0'!A95,'Valoración 2.0'!$Z$377:$Z$1471),0),0)</f>
        <v>5</v>
      </c>
      <c r="H95" s="123">
        <f ca="1">IFERROR(ROUND(AVERAGEIF('Valoración 2.0'!$C$377:$AK$1471,'Mapa de riesgos operativos 1.0'!A95,'Valoración 2.0'!$AA$377:$AA$1471),0),0)</f>
        <v>3</v>
      </c>
      <c r="I95" s="233" t="str">
        <f t="shared" ca="1" si="4"/>
        <v>Casi seguroModerado</v>
      </c>
      <c r="J95" s="35" t="str">
        <f ca="1">+IFERROR(VLOOKUP(G95,'Tablas de calculos'!$V$22:$X$26,2,FALSE),"")</f>
        <v>Casi seguro</v>
      </c>
      <c r="K95" s="35" t="str">
        <f ca="1">+IFERROR(VLOOKUP(H95,'Tablas de calculos'!$V$22:$X$26,3,FALSE),"")</f>
        <v>Moderado</v>
      </c>
      <c r="L95" s="484" t="str">
        <f ca="1">IFERROR(VLOOKUP(I95,'Tablas de calculos'!$AF$4:$AI$28,4,FALSE),"")</f>
        <v>Extremo</v>
      </c>
      <c r="M95" s="430" t="s">
        <v>544</v>
      </c>
      <c r="N95" s="488" t="s">
        <v>1005</v>
      </c>
      <c r="O95" s="289">
        <f ca="1">+G95-'Promedio de Controles'!E105</f>
        <v>5</v>
      </c>
      <c r="P95" s="289">
        <f ca="1">+H95-'Promedio de Controles'!F105</f>
        <v>1</v>
      </c>
      <c r="Q95" s="233" t="str">
        <f t="shared" ca="1" si="5"/>
        <v>Casi seguroInsignificante</v>
      </c>
      <c r="R95" s="35" t="str">
        <f ca="1">+IFERROR(VLOOKUP(O95,'Tablas de calculos'!$V$22:$X$26,2,FALSE),"Rara Vez")</f>
        <v>Casi seguro</v>
      </c>
      <c r="S95" s="35" t="str">
        <f ca="1">+IFERROR(VLOOKUP(P95,'Tablas de calculos'!$V$22:$X$26,3,FALSE),"Insignificante")</f>
        <v>Insignificante</v>
      </c>
      <c r="T95" s="484" t="str">
        <f ca="1">IFERROR(VLOOKUP(Q95,'Tablas de calculos'!$AF$4:$AI$28,4,FALSE),"")</f>
        <v>Alto</v>
      </c>
      <c r="U95" s="392" t="s">
        <v>1637</v>
      </c>
      <c r="V95" s="392" t="s">
        <v>1757</v>
      </c>
      <c r="W95" s="392" t="s">
        <v>1608</v>
      </c>
      <c r="X95" s="392" t="s">
        <v>1146</v>
      </c>
      <c r="Y95" s="612" t="s">
        <v>1844</v>
      </c>
      <c r="AB95"/>
    </row>
    <row r="96" spans="1:28" ht="60" x14ac:dyDescent="0.25">
      <c r="A96" s="35">
        <v>138</v>
      </c>
      <c r="B96" s="392" t="str">
        <f>+VLOOKUP(A96,Tabla_Riesgos[[Número]:[Área]],2,FALSE)</f>
        <v>GESTIÓN DEL TALENTO HUMANO</v>
      </c>
      <c r="C96" s="392" t="str">
        <f>+VLOOKUP(A96,Tabla_Riesgos[[Número]:[Área]],3,FALSE)</f>
        <v>Posibilidad de alta rotación de personal en procesos misionales</v>
      </c>
      <c r="D96" s="392" t="str">
        <f>+VLOOKUP(A96,Tabla_Riesgos[[Número]:[Área]],6,FALSE)</f>
        <v xml:space="preserve">Continuidad del negocio </v>
      </c>
      <c r="E96" s="392" t="str">
        <f>+VLOOKUP(A96,Tabla_Riesgos[[Número]:[Área]],4,FALSE)</f>
        <v>Programa de incentivos no alineado al nivel de responsabilidad y riesgo de los empleados
Falta de espacios de bienestar
Distribución no equitativa de cargas laborales</v>
      </c>
      <c r="F96" s="392" t="str">
        <f>+VLOOKUP(A96,Tabla_Riesgos[[Número]:[Área]],5,FALSE)</f>
        <v>Afectación de las operaciones de la SAE
Parálisis de los procesos de negocio
Imagen reputacional afectada</v>
      </c>
      <c r="G96" s="123">
        <f ca="1">IFERROR(ROUND(AVERAGEIF('Valoración 2.0'!$C$377:$AK$1471,'Mapa de riesgos operativos 1.0'!A96,'Valoración 2.0'!$Z$377:$Z$1471),0),0)</f>
        <v>2</v>
      </c>
      <c r="H96" s="123">
        <f ca="1">IFERROR(ROUND(AVERAGEIF('Valoración 2.0'!$C$377:$AK$1471,'Mapa de riesgos operativos 1.0'!A96,'Valoración 2.0'!$AA$377:$AA$1471),0),0)</f>
        <v>2</v>
      </c>
      <c r="I96" s="233" t="str">
        <f t="shared" ca="1" si="4"/>
        <v>ImprobableMenor</v>
      </c>
      <c r="J96" s="35" t="str">
        <f ca="1">+IFERROR(VLOOKUP(G96,'Tablas de calculos'!$V$22:$X$26,2,FALSE),"")</f>
        <v>Improbable</v>
      </c>
      <c r="K96" s="35" t="str">
        <f ca="1">+IFERROR(VLOOKUP(H96,'Tablas de calculos'!$V$22:$X$26,3,FALSE),"")</f>
        <v>Menor</v>
      </c>
      <c r="L96" s="484" t="str">
        <f ca="1">IFERROR(VLOOKUP(I96,'Tablas de calculos'!$AF$4:$AI$28,4,FALSE),"")</f>
        <v>Bajo</v>
      </c>
      <c r="M96" s="430" t="s">
        <v>544</v>
      </c>
      <c r="N96" s="488" t="s">
        <v>1006</v>
      </c>
      <c r="O96" s="289">
        <f ca="1">+G96-'Promedio de Controles'!E106</f>
        <v>2</v>
      </c>
      <c r="P96" s="289">
        <f ca="1">+H96-'Promedio de Controles'!F106</f>
        <v>0</v>
      </c>
      <c r="Q96" s="233" t="str">
        <f t="shared" ca="1" si="5"/>
        <v>ImprobableInsignificante</v>
      </c>
      <c r="R96" s="35" t="str">
        <f ca="1">+IFERROR(VLOOKUP(O96,'Tablas de calculos'!$V$22:$X$26,2,FALSE),"Rara Vez")</f>
        <v>Improbable</v>
      </c>
      <c r="S96" s="35" t="str">
        <f ca="1">+IFERROR(VLOOKUP(P96,'Tablas de calculos'!$V$22:$X$26,3,FALSE),"Insignificante")</f>
        <v>Insignificante</v>
      </c>
      <c r="T96" s="484" t="str">
        <f ca="1">IFERROR(VLOOKUP(Q96,'Tablas de calculos'!$AF$4:$AI$28,4,FALSE),"")</f>
        <v>Bajo</v>
      </c>
      <c r="U96" s="392" t="s">
        <v>970</v>
      </c>
      <c r="V96" s="392" t="s">
        <v>127</v>
      </c>
      <c r="W96" s="392" t="s">
        <v>964</v>
      </c>
      <c r="X96" s="392" t="s">
        <v>971</v>
      </c>
      <c r="Y96" s="612" t="s">
        <v>1758</v>
      </c>
      <c r="AB96"/>
    </row>
    <row r="97" spans="1:28" ht="65.25" customHeight="1" x14ac:dyDescent="0.25">
      <c r="A97" s="515">
        <v>139</v>
      </c>
      <c r="B97" s="392" t="str">
        <f>+VLOOKUP(A97,Tabla_Riesgos[[Número]:[Área]],2,FALSE)</f>
        <v>INTELIGENCIA DE NEGOCIOS</v>
      </c>
      <c r="C97" s="391" t="str">
        <f>+VLOOKUP(A97,Tabla_Riesgos[[Número]:[Área]],3,FALSE)</f>
        <v>Podría ocurrir que se afecte el desempeño en las aplicaciones</v>
      </c>
      <c r="D97" s="392" t="str">
        <f>+VLOOKUP(A97,Tabla_Riesgos[[Número]:[Área]],6,FALSE)</f>
        <v>Operativo</v>
      </c>
      <c r="E97" s="392" t="str">
        <f>+VLOOKUP(A97,Tabla_Riesgos[[Número]:[Área]],4,FALSE)</f>
        <v>Debido a la consulta directa a la base de datos de producción para la generación de reportes.
Debido a la falta de un repositorio de datos no transaccional y no normalizado</v>
      </c>
      <c r="F97" s="392" t="str">
        <f>+VLOOKUP(A97,Tabla_Riesgos[[Número]:[Área]],5,FALSE)</f>
        <v>Lo cual generaría lentitud y demoras en los tiempos de respuesta de las aplicaciones a los usuarios.
Lo cual generaría sobredimensionamientos de la infraestructura que la soporta</v>
      </c>
      <c r="G97" s="123">
        <f ca="1">IFERROR(ROUND(AVERAGEIF('Valoración 2.0'!$C$377:$AK$1471,'Mapa de riesgos operativos 1.0'!A97,'Valoración 2.0'!$Z$377:$Z$1471),0),0)</f>
        <v>3</v>
      </c>
      <c r="H97" s="123">
        <f ca="1">IFERROR(ROUND(AVERAGEIF('Valoración 2.0'!$C$377:$AK$1471,'Mapa de riesgos operativos 1.0'!A97,'Valoración 2.0'!$AA$377:$AA$1471),0),0)</f>
        <v>2</v>
      </c>
      <c r="I97" s="233" t="str">
        <f t="shared" ref="I97" ca="1" si="6">CONCATENATE(J97,K97)</f>
        <v>PosibleMenor</v>
      </c>
      <c r="J97" s="35" t="str">
        <f ca="1">+IFERROR(VLOOKUP(G97,'Tablas de calculos'!$V$22:$X$26,2,FALSE),"")</f>
        <v>Posible</v>
      </c>
      <c r="K97" s="35" t="str">
        <f ca="1">+IFERROR(VLOOKUP(H97,'Tablas de calculos'!$V$22:$X$26,3,FALSE),"")</f>
        <v>Menor</v>
      </c>
      <c r="L97" s="484" t="str">
        <f ca="1">IFERROR(VLOOKUP(I97,'Tablas de calculos'!$AF$4:$AI$28,4,FALSE),"")</f>
        <v>Moderado</v>
      </c>
      <c r="M97" s="430" t="s">
        <v>544</v>
      </c>
      <c r="N97" s="601" t="s">
        <v>1836</v>
      </c>
      <c r="O97" s="289">
        <f ca="1">+G97-'Promedio de Controles'!E107</f>
        <v>3</v>
      </c>
      <c r="P97" s="289">
        <f ca="1">+H97-'Promedio de Controles'!F107</f>
        <v>2</v>
      </c>
      <c r="Q97" s="233" t="str">
        <f t="shared" ref="Q97" ca="1" si="7">CONCATENATE(R97,S97)</f>
        <v>PosibleMenor</v>
      </c>
      <c r="R97" s="35" t="str">
        <f ca="1">+IFERROR(VLOOKUP(O97,'Tablas de calculos'!$V$22:$X$26,2,FALSE),"Rara Vez")</f>
        <v>Posible</v>
      </c>
      <c r="S97" s="35" t="str">
        <f ca="1">+IFERROR(VLOOKUP(P97,'Tablas de calculos'!$V$22:$X$26,3,FALSE),"Insignificante")</f>
        <v>Menor</v>
      </c>
      <c r="T97" s="484" t="str">
        <f ca="1">IFERROR(VLOOKUP(Q97,'Tablas de calculos'!$AF$4:$AI$28,4,FALSE),"")</f>
        <v>Moderado</v>
      </c>
      <c r="U97" s="392" t="s">
        <v>1837</v>
      </c>
      <c r="V97" s="392" t="s">
        <v>1442</v>
      </c>
      <c r="W97" s="392" t="s">
        <v>1840</v>
      </c>
      <c r="X97" s="392" t="s">
        <v>1838</v>
      </c>
      <c r="Y97" s="610" t="s">
        <v>1839</v>
      </c>
    </row>
    <row r="98" spans="1:28" ht="82.9" customHeight="1" x14ac:dyDescent="0.25">
      <c r="A98" s="515">
        <v>140</v>
      </c>
      <c r="B98" s="392" t="str">
        <f>+VLOOKUP(A98,Tabla_Riesgos[[Número]:[Área]],2,FALSE)</f>
        <v>DISPOSICIÓN FINAL DE ACTIVOS</v>
      </c>
      <c r="C98" s="392" t="str">
        <f>+VLOOKUP(A98,Tabla_Riesgos[[Número]:[Área]],3,FALSE)</f>
        <v>Pueden ocurrir fallas al momento de la marcacion de activo social</v>
      </c>
      <c r="D98" s="392" t="str">
        <f>+VLOOKUP(A98,Tabla_Riesgos[[Número]:[Área]],6,FALSE)</f>
        <v>Operativo</v>
      </c>
      <c r="E98" s="392" t="str">
        <f>+VLOOKUP(A98,Tabla_Riesgos[[Número]:[Área]],4,FALSE)</f>
        <v xml:space="preserve">Debido al desconocimiento del procedimiento de marcacion de activos sociales a no social 
Debido al desconocimiento del procedimiento de marcacion de activos no sociales a sociales </v>
      </c>
      <c r="F98" s="392" t="str">
        <f>+VLOOKUP(A98,Tabla_Riesgos[[Número]:[Área]],5,FALSE)</f>
        <v>Que se cuente con inventario donde no se identifique la gerencia la cual debe administrarlo 
La entrega erronea del activo para su administracion 
Informacion dentro del aplicativo desactualizada
Sanciones, reprocesos, no cobertura 
Lo que generaría pérdida de Credibilidad de la SAE</v>
      </c>
      <c r="G98" s="123">
        <f ca="1">IFERROR(ROUND(AVERAGEIF('Valoración 2.0'!$C$377:$AK$1472,'Mapa de riesgos operativos 1.0'!A98,'Valoración 2.0'!$Z$377:$Z$1472),0),0)</f>
        <v>3</v>
      </c>
      <c r="H98" s="123">
        <f ca="1">IFERROR(ROUND(AVERAGEIF('Valoración 2.0'!$C$377:$AK$1472,'Mapa de riesgos operativos 1.0'!A98,'Valoración 2.0'!$AA$377:$AA$1472),0),0)</f>
        <v>3</v>
      </c>
      <c r="I98" s="233" t="str">
        <f t="shared" ref="I98" ca="1" si="8">CONCATENATE(J98,K98)</f>
        <v>PosibleModerado</v>
      </c>
      <c r="J98" s="35" t="str">
        <f ca="1">+IFERROR(VLOOKUP(G98,'Tablas de calculos'!$V$22:$X$26,2,FALSE),"")</f>
        <v>Posible</v>
      </c>
      <c r="K98" s="35" t="str">
        <f ca="1">+IFERROR(VLOOKUP(H98,'Tablas de calculos'!$V$22:$X$26,3,FALSE),"")</f>
        <v>Moderado</v>
      </c>
      <c r="L98" s="605" t="str">
        <f ca="1">IFERROR(VLOOKUP(I98,'Tablas de calculos'!$AF$4:$AI$28,4,FALSE),"")</f>
        <v>Alto</v>
      </c>
      <c r="M98" s="430" t="s">
        <v>544</v>
      </c>
      <c r="N98" s="617" t="s">
        <v>1895</v>
      </c>
      <c r="O98" s="289">
        <f ca="1">+G98-'Promedio de Controles'!E108</f>
        <v>3</v>
      </c>
      <c r="P98" s="289">
        <f ca="1">+H98-'Promedio de Controles'!F108</f>
        <v>3</v>
      </c>
      <c r="Q98" s="233" t="str">
        <f t="shared" ref="Q98" ca="1" si="9">CONCATENATE(R98,S98)</f>
        <v>PosibleModerado</v>
      </c>
      <c r="R98" s="35" t="str">
        <f ca="1">+IFERROR(VLOOKUP(O98,'Tablas de calculos'!$V$22:$X$26,2,FALSE),"Rara Vez")</f>
        <v>Posible</v>
      </c>
      <c r="S98" s="35" t="str">
        <f ca="1">+IFERROR(VLOOKUP(P98,'Tablas de calculos'!$V$22:$X$26,3,FALSE),"Insignificante")</f>
        <v>Moderado</v>
      </c>
      <c r="T98" s="605" t="str">
        <f ca="1">IFERROR(VLOOKUP(Q98,'Tablas de calculos'!$AF$4:$AI$28,4,FALSE),"")</f>
        <v>Alto</v>
      </c>
      <c r="U98" s="617" t="s">
        <v>1896</v>
      </c>
      <c r="V98" s="392" t="s">
        <v>1422</v>
      </c>
      <c r="W98" s="392" t="s">
        <v>1897</v>
      </c>
      <c r="X98" s="392" t="s">
        <v>1898</v>
      </c>
      <c r="AB98"/>
    </row>
    <row r="99" spans="1:28" x14ac:dyDescent="0.25">
      <c r="AB99"/>
    </row>
    <row r="100" spans="1:28" x14ac:dyDescent="0.25">
      <c r="AB100"/>
    </row>
    <row r="101" spans="1:28" x14ac:dyDescent="0.25">
      <c r="AB101"/>
    </row>
    <row r="102" spans="1:28" x14ac:dyDescent="0.25">
      <c r="AB102"/>
    </row>
    <row r="103" spans="1:28" x14ac:dyDescent="0.25">
      <c r="AB103"/>
    </row>
    <row r="104" spans="1:28" x14ac:dyDescent="0.25">
      <c r="AB104"/>
    </row>
    <row r="105" spans="1:28" x14ac:dyDescent="0.25">
      <c r="AB105"/>
    </row>
    <row r="106" spans="1:28" x14ac:dyDescent="0.25">
      <c r="AB106"/>
    </row>
    <row r="107" spans="1:28" x14ac:dyDescent="0.25">
      <c r="AB107"/>
    </row>
    <row r="108" spans="1:28" x14ac:dyDescent="0.25">
      <c r="AB108"/>
    </row>
    <row r="109" spans="1:28" x14ac:dyDescent="0.25">
      <c r="AB109"/>
    </row>
    <row r="110" spans="1:28" x14ac:dyDescent="0.25">
      <c r="AB110"/>
    </row>
    <row r="111" spans="1:28" x14ac:dyDescent="0.25">
      <c r="AB111"/>
    </row>
    <row r="112" spans="1:28" x14ac:dyDescent="0.25">
      <c r="AB112"/>
    </row>
    <row r="113" spans="28:28" x14ac:dyDescent="0.25">
      <c r="AB113"/>
    </row>
    <row r="114" spans="28:28" x14ac:dyDescent="0.25">
      <c r="AB114"/>
    </row>
    <row r="115" spans="28:28" x14ac:dyDescent="0.25">
      <c r="AB115"/>
    </row>
    <row r="116" spans="28:28" x14ac:dyDescent="0.25">
      <c r="AB116"/>
    </row>
    <row r="117" spans="28:28" x14ac:dyDescent="0.25">
      <c r="AB117"/>
    </row>
    <row r="118" spans="28:28" x14ac:dyDescent="0.25">
      <c r="AB118"/>
    </row>
    <row r="119" spans="28:28" x14ac:dyDescent="0.25">
      <c r="AB119"/>
    </row>
    <row r="120" spans="28:28" x14ac:dyDescent="0.25">
      <c r="AB120"/>
    </row>
    <row r="121" spans="28:28" x14ac:dyDescent="0.25">
      <c r="AB121"/>
    </row>
    <row r="122" spans="28:28" x14ac:dyDescent="0.25">
      <c r="AB122"/>
    </row>
    <row r="123" spans="28:28" x14ac:dyDescent="0.25">
      <c r="AB123"/>
    </row>
    <row r="124" spans="28:28" x14ac:dyDescent="0.25">
      <c r="AB124"/>
    </row>
    <row r="125" spans="28:28" x14ac:dyDescent="0.25">
      <c r="AB125"/>
    </row>
    <row r="126" spans="28:28" x14ac:dyDescent="0.25">
      <c r="AB126"/>
    </row>
    <row r="127" spans="28:28" x14ac:dyDescent="0.25">
      <c r="AB127"/>
    </row>
    <row r="128" spans="28:28" x14ac:dyDescent="0.25">
      <c r="AB128"/>
    </row>
    <row r="129" spans="28:28" x14ac:dyDescent="0.25">
      <c r="AB129"/>
    </row>
    <row r="130" spans="28:28" x14ac:dyDescent="0.25">
      <c r="AB130"/>
    </row>
    <row r="131" spans="28:28" x14ac:dyDescent="0.25">
      <c r="AB131"/>
    </row>
    <row r="132" spans="28:28" x14ac:dyDescent="0.25">
      <c r="AB132"/>
    </row>
    <row r="133" spans="28:28" x14ac:dyDescent="0.25">
      <c r="AB133"/>
    </row>
    <row r="134" spans="28:28" x14ac:dyDescent="0.25">
      <c r="AB134"/>
    </row>
    <row r="135" spans="28:28" x14ac:dyDescent="0.25">
      <c r="AB135"/>
    </row>
    <row r="136" spans="28:28" x14ac:dyDescent="0.25">
      <c r="AB136"/>
    </row>
    <row r="137" spans="28:28" x14ac:dyDescent="0.25">
      <c r="AB137"/>
    </row>
    <row r="138" spans="28:28" x14ac:dyDescent="0.25">
      <c r="AB138"/>
    </row>
    <row r="139" spans="28:28" x14ac:dyDescent="0.25">
      <c r="AB139"/>
    </row>
    <row r="140" spans="28:28" x14ac:dyDescent="0.25">
      <c r="AB140"/>
    </row>
    <row r="141" spans="28:28" x14ac:dyDescent="0.25">
      <c r="AB141"/>
    </row>
    <row r="142" spans="28:28" x14ac:dyDescent="0.25">
      <c r="AB142"/>
    </row>
    <row r="143" spans="28:28" x14ac:dyDescent="0.25">
      <c r="AB143"/>
    </row>
    <row r="144" spans="28:28" x14ac:dyDescent="0.25">
      <c r="AB144"/>
    </row>
    <row r="145" spans="28:28" x14ac:dyDescent="0.25">
      <c r="AB145"/>
    </row>
    <row r="146" spans="28:28" x14ac:dyDescent="0.25">
      <c r="AB146"/>
    </row>
    <row r="147" spans="28:28" x14ac:dyDescent="0.25">
      <c r="AB147"/>
    </row>
    <row r="148" spans="28:28" x14ac:dyDescent="0.25">
      <c r="AB148"/>
    </row>
    <row r="149" spans="28:28" x14ac:dyDescent="0.25">
      <c r="AB149"/>
    </row>
    <row r="150" spans="28:28" x14ac:dyDescent="0.25">
      <c r="AB150"/>
    </row>
    <row r="151" spans="28:28" x14ac:dyDescent="0.25">
      <c r="AB151"/>
    </row>
    <row r="152" spans="28:28" x14ac:dyDescent="0.25">
      <c r="AB152"/>
    </row>
    <row r="153" spans="28:28" x14ac:dyDescent="0.25">
      <c r="AB153"/>
    </row>
    <row r="154" spans="28:28" x14ac:dyDescent="0.25">
      <c r="AB154"/>
    </row>
    <row r="155" spans="28:28" x14ac:dyDescent="0.25">
      <c r="AB155"/>
    </row>
    <row r="156" spans="28:28" x14ac:dyDescent="0.25">
      <c r="AB156"/>
    </row>
    <row r="157" spans="28:28" x14ac:dyDescent="0.25">
      <c r="AB157"/>
    </row>
    <row r="158" spans="28:28" x14ac:dyDescent="0.25">
      <c r="AB158"/>
    </row>
    <row r="159" spans="28:28" x14ac:dyDescent="0.25">
      <c r="AB159"/>
    </row>
    <row r="160" spans="28:28" x14ac:dyDescent="0.25">
      <c r="AB160"/>
    </row>
    <row r="161" spans="28:28" x14ac:dyDescent="0.25">
      <c r="AB161"/>
    </row>
    <row r="162" spans="28:28" x14ac:dyDescent="0.25">
      <c r="AB162"/>
    </row>
    <row r="163" spans="28:28" x14ac:dyDescent="0.25">
      <c r="AB163"/>
    </row>
    <row r="164" spans="28:28" x14ac:dyDescent="0.25">
      <c r="AB164"/>
    </row>
    <row r="165" spans="28:28" x14ac:dyDescent="0.25">
      <c r="AB165"/>
    </row>
    <row r="166" spans="28:28" x14ac:dyDescent="0.25">
      <c r="AB166"/>
    </row>
    <row r="167" spans="28:28" x14ac:dyDescent="0.25">
      <c r="AB167"/>
    </row>
    <row r="168" spans="28:28" x14ac:dyDescent="0.25">
      <c r="AB168"/>
    </row>
    <row r="169" spans="28:28" x14ac:dyDescent="0.25">
      <c r="AB169"/>
    </row>
    <row r="170" spans="28:28" x14ac:dyDescent="0.25">
      <c r="AB170"/>
    </row>
    <row r="171" spans="28:28" x14ac:dyDescent="0.25">
      <c r="AB171"/>
    </row>
    <row r="172" spans="28:28" x14ac:dyDescent="0.25">
      <c r="AB172"/>
    </row>
    <row r="173" spans="28:28" x14ac:dyDescent="0.25">
      <c r="AB173"/>
    </row>
    <row r="174" spans="28:28" x14ac:dyDescent="0.25">
      <c r="AB174"/>
    </row>
    <row r="175" spans="28:28" x14ac:dyDescent="0.25">
      <c r="AB175"/>
    </row>
    <row r="176" spans="28:28" x14ac:dyDescent="0.25">
      <c r="AB176"/>
    </row>
    <row r="177" spans="28:28" x14ac:dyDescent="0.25">
      <c r="AB177"/>
    </row>
    <row r="178" spans="28:28" x14ac:dyDescent="0.25">
      <c r="AB178"/>
    </row>
    <row r="179" spans="28:28" x14ac:dyDescent="0.25">
      <c r="AB179"/>
    </row>
    <row r="180" spans="28:28" x14ac:dyDescent="0.25">
      <c r="AB180"/>
    </row>
    <row r="181" spans="28:28" x14ac:dyDescent="0.25">
      <c r="AB181"/>
    </row>
    <row r="182" spans="28:28" x14ac:dyDescent="0.25">
      <c r="AB182"/>
    </row>
    <row r="183" spans="28:28" x14ac:dyDescent="0.25">
      <c r="AB183"/>
    </row>
    <row r="184" spans="28:28" x14ac:dyDescent="0.25">
      <c r="AB184"/>
    </row>
    <row r="185" spans="28:28" x14ac:dyDescent="0.25">
      <c r="AB185"/>
    </row>
    <row r="186" spans="28:28" x14ac:dyDescent="0.25">
      <c r="AB186"/>
    </row>
    <row r="187" spans="28:28" x14ac:dyDescent="0.25">
      <c r="AB187"/>
    </row>
    <row r="188" spans="28:28" x14ac:dyDescent="0.25">
      <c r="AB188"/>
    </row>
    <row r="189" spans="28:28" x14ac:dyDescent="0.25">
      <c r="AB189"/>
    </row>
    <row r="190" spans="28:28" x14ac:dyDescent="0.25">
      <c r="AB190"/>
    </row>
    <row r="191" spans="28:28" x14ac:dyDescent="0.25">
      <c r="AB191"/>
    </row>
    <row r="192" spans="28:28" x14ac:dyDescent="0.25">
      <c r="AB192"/>
    </row>
    <row r="193" spans="28:28" x14ac:dyDescent="0.25">
      <c r="AB193"/>
    </row>
    <row r="194" spans="28:28" x14ac:dyDescent="0.25">
      <c r="AB194"/>
    </row>
    <row r="195" spans="28:28" x14ac:dyDescent="0.25">
      <c r="AB195"/>
    </row>
    <row r="196" spans="28:28" x14ac:dyDescent="0.25">
      <c r="AB196"/>
    </row>
    <row r="197" spans="28:28" x14ac:dyDescent="0.25">
      <c r="AB197"/>
    </row>
    <row r="198" spans="28:28" x14ac:dyDescent="0.25">
      <c r="AB198"/>
    </row>
    <row r="199" spans="28:28" x14ac:dyDescent="0.25">
      <c r="AB199"/>
    </row>
    <row r="200" spans="28:28" x14ac:dyDescent="0.25">
      <c r="AB200"/>
    </row>
    <row r="201" spans="28:28" x14ac:dyDescent="0.25">
      <c r="AB201"/>
    </row>
    <row r="202" spans="28:28" x14ac:dyDescent="0.25">
      <c r="AB202"/>
    </row>
    <row r="203" spans="28:28" x14ac:dyDescent="0.25">
      <c r="AB203"/>
    </row>
    <row r="204" spans="28:28" x14ac:dyDescent="0.25">
      <c r="AB204"/>
    </row>
    <row r="205" spans="28:28" x14ac:dyDescent="0.25">
      <c r="AB205"/>
    </row>
    <row r="206" spans="28:28" x14ac:dyDescent="0.25">
      <c r="AB206"/>
    </row>
    <row r="207" spans="28:28" x14ac:dyDescent="0.25">
      <c r="AB207"/>
    </row>
    <row r="208" spans="28:28" x14ac:dyDescent="0.25">
      <c r="AB208"/>
    </row>
    <row r="209" spans="28:28" x14ac:dyDescent="0.25">
      <c r="AB209"/>
    </row>
    <row r="210" spans="28:28" x14ac:dyDescent="0.25">
      <c r="AB210"/>
    </row>
    <row r="211" spans="28:28" x14ac:dyDescent="0.25">
      <c r="AB211"/>
    </row>
    <row r="212" spans="28:28" x14ac:dyDescent="0.25">
      <c r="AB212"/>
    </row>
    <row r="213" spans="28:28" x14ac:dyDescent="0.25">
      <c r="AB213"/>
    </row>
    <row r="214" spans="28:28" x14ac:dyDescent="0.25">
      <c r="AB214"/>
    </row>
    <row r="215" spans="28:28" x14ac:dyDescent="0.25">
      <c r="AB215"/>
    </row>
    <row r="216" spans="28:28" x14ac:dyDescent="0.25">
      <c r="AB216"/>
    </row>
    <row r="217" spans="28:28" x14ac:dyDescent="0.25">
      <c r="AB217"/>
    </row>
    <row r="218" spans="28:28" x14ac:dyDescent="0.25">
      <c r="AB218"/>
    </row>
    <row r="219" spans="28:28" x14ac:dyDescent="0.25">
      <c r="AB219"/>
    </row>
    <row r="220" spans="28:28" x14ac:dyDescent="0.25">
      <c r="AB220"/>
    </row>
    <row r="221" spans="28:28" x14ac:dyDescent="0.25">
      <c r="AB221"/>
    </row>
    <row r="222" spans="28:28" x14ac:dyDescent="0.25">
      <c r="AB222"/>
    </row>
    <row r="223" spans="28:28" x14ac:dyDescent="0.25">
      <c r="AB223"/>
    </row>
    <row r="224" spans="28:28" x14ac:dyDescent="0.25">
      <c r="AB224"/>
    </row>
    <row r="225" spans="28:28" x14ac:dyDescent="0.25">
      <c r="AB225"/>
    </row>
    <row r="226" spans="28:28" x14ac:dyDescent="0.25">
      <c r="AB226"/>
    </row>
    <row r="227" spans="28:28" x14ac:dyDescent="0.25">
      <c r="AB227"/>
    </row>
    <row r="228" spans="28:28" x14ac:dyDescent="0.25">
      <c r="AB228"/>
    </row>
    <row r="229" spans="28:28" x14ac:dyDescent="0.25">
      <c r="AB229"/>
    </row>
    <row r="230" spans="28:28" x14ac:dyDescent="0.25">
      <c r="AB230"/>
    </row>
    <row r="231" spans="28:28" x14ac:dyDescent="0.25">
      <c r="AB231"/>
    </row>
    <row r="232" spans="28:28" x14ac:dyDescent="0.25">
      <c r="AB232"/>
    </row>
    <row r="233" spans="28:28" x14ac:dyDescent="0.25">
      <c r="AB233"/>
    </row>
    <row r="234" spans="28:28" x14ac:dyDescent="0.25">
      <c r="AB234"/>
    </row>
    <row r="235" spans="28:28" x14ac:dyDescent="0.25">
      <c r="AB235"/>
    </row>
    <row r="236" spans="28:28" x14ac:dyDescent="0.25">
      <c r="AB236"/>
    </row>
    <row r="237" spans="28:28" x14ac:dyDescent="0.25">
      <c r="AB237"/>
    </row>
    <row r="238" spans="28:28" x14ac:dyDescent="0.25">
      <c r="AB238"/>
    </row>
    <row r="239" spans="28:28" x14ac:dyDescent="0.25">
      <c r="AB239"/>
    </row>
    <row r="240" spans="28:28" x14ac:dyDescent="0.25">
      <c r="AB240"/>
    </row>
    <row r="241" spans="28:28" x14ac:dyDescent="0.25">
      <c r="AB241"/>
    </row>
    <row r="242" spans="28:28" x14ac:dyDescent="0.25">
      <c r="AB242"/>
    </row>
    <row r="243" spans="28:28" x14ac:dyDescent="0.25">
      <c r="AB243"/>
    </row>
    <row r="244" spans="28:28" x14ac:dyDescent="0.25">
      <c r="AB244"/>
    </row>
    <row r="245" spans="28:28" x14ac:dyDescent="0.25">
      <c r="AB245"/>
    </row>
    <row r="246" spans="28:28" x14ac:dyDescent="0.25">
      <c r="AB246"/>
    </row>
    <row r="247" spans="28:28" x14ac:dyDescent="0.25">
      <c r="AB247"/>
    </row>
    <row r="248" spans="28:28" x14ac:dyDescent="0.25">
      <c r="AB248"/>
    </row>
    <row r="249" spans="28:28" x14ac:dyDescent="0.25">
      <c r="AB249"/>
    </row>
    <row r="250" spans="28:28" x14ac:dyDescent="0.25">
      <c r="AB250"/>
    </row>
    <row r="251" spans="28:28" x14ac:dyDescent="0.25">
      <c r="AB251"/>
    </row>
    <row r="252" spans="28:28" x14ac:dyDescent="0.25">
      <c r="AB252"/>
    </row>
    <row r="253" spans="28:28" x14ac:dyDescent="0.25">
      <c r="AB253"/>
    </row>
    <row r="254" spans="28:28" x14ac:dyDescent="0.25">
      <c r="AB254"/>
    </row>
    <row r="255" spans="28:28" x14ac:dyDescent="0.25">
      <c r="AB255"/>
    </row>
    <row r="256" spans="28:28" x14ac:dyDescent="0.25">
      <c r="AB256"/>
    </row>
    <row r="257" spans="28:28" x14ac:dyDescent="0.25">
      <c r="AB257"/>
    </row>
    <row r="258" spans="28:28" x14ac:dyDescent="0.25">
      <c r="AB258"/>
    </row>
    <row r="259" spans="28:28" x14ac:dyDescent="0.25">
      <c r="AB259"/>
    </row>
    <row r="260" spans="28:28" x14ac:dyDescent="0.25">
      <c r="AB260"/>
    </row>
    <row r="261" spans="28:28" x14ac:dyDescent="0.25">
      <c r="AB261"/>
    </row>
    <row r="262" spans="28:28" x14ac:dyDescent="0.25">
      <c r="AB262"/>
    </row>
    <row r="263" spans="28:28" x14ac:dyDescent="0.25">
      <c r="AB263"/>
    </row>
    <row r="264" spans="28:28" x14ac:dyDescent="0.25">
      <c r="AB264"/>
    </row>
    <row r="265" spans="28:28" x14ac:dyDescent="0.25">
      <c r="AB265"/>
    </row>
    <row r="266" spans="28:28" x14ac:dyDescent="0.25">
      <c r="AB266"/>
    </row>
    <row r="267" spans="28:28" x14ac:dyDescent="0.25">
      <c r="AB267"/>
    </row>
    <row r="268" spans="28:28" x14ac:dyDescent="0.25">
      <c r="AB268"/>
    </row>
    <row r="269" spans="28:28" x14ac:dyDescent="0.25">
      <c r="AB269"/>
    </row>
    <row r="270" spans="28:28" x14ac:dyDescent="0.25">
      <c r="AB270"/>
    </row>
    <row r="271" spans="28:28" x14ac:dyDescent="0.25">
      <c r="AB271"/>
    </row>
    <row r="272" spans="28:28" x14ac:dyDescent="0.25">
      <c r="AB272"/>
    </row>
    <row r="273" spans="28:28" x14ac:dyDescent="0.25">
      <c r="AB273"/>
    </row>
    <row r="274" spans="28:28" x14ac:dyDescent="0.25">
      <c r="AB274"/>
    </row>
    <row r="275" spans="28:28" x14ac:dyDescent="0.25">
      <c r="AB275"/>
    </row>
    <row r="276" spans="28:28" x14ac:dyDescent="0.25">
      <c r="AB276"/>
    </row>
    <row r="277" spans="28:28" x14ac:dyDescent="0.25">
      <c r="AB277"/>
    </row>
    <row r="278" spans="28:28" x14ac:dyDescent="0.25">
      <c r="AB278"/>
    </row>
    <row r="279" spans="28:28" x14ac:dyDescent="0.25">
      <c r="AB279"/>
    </row>
    <row r="280" spans="28:28" x14ac:dyDescent="0.25">
      <c r="AB280"/>
    </row>
    <row r="281" spans="28:28" x14ac:dyDescent="0.25">
      <c r="AB281"/>
    </row>
    <row r="282" spans="28:28" x14ac:dyDescent="0.25">
      <c r="AB282"/>
    </row>
    <row r="283" spans="28:28" x14ac:dyDescent="0.25">
      <c r="AB283"/>
    </row>
    <row r="284" spans="28:28" x14ac:dyDescent="0.25">
      <c r="AB284"/>
    </row>
    <row r="285" spans="28:28" x14ac:dyDescent="0.25">
      <c r="AB285"/>
    </row>
    <row r="286" spans="28:28" x14ac:dyDescent="0.25">
      <c r="AB286"/>
    </row>
    <row r="287" spans="28:28" x14ac:dyDescent="0.25">
      <c r="AB287"/>
    </row>
    <row r="288" spans="28:28" x14ac:dyDescent="0.25">
      <c r="AB288"/>
    </row>
    <row r="289" spans="28:28" x14ac:dyDescent="0.25">
      <c r="AB289"/>
    </row>
    <row r="290" spans="28:28" x14ac:dyDescent="0.25">
      <c r="AB290"/>
    </row>
    <row r="291" spans="28:28" x14ac:dyDescent="0.25">
      <c r="AB291"/>
    </row>
    <row r="292" spans="28:28" x14ac:dyDescent="0.25">
      <c r="AB292"/>
    </row>
    <row r="293" spans="28:28" x14ac:dyDescent="0.25">
      <c r="AB293"/>
    </row>
    <row r="294" spans="28:28" x14ac:dyDescent="0.25">
      <c r="AB294"/>
    </row>
    <row r="295" spans="28:28" x14ac:dyDescent="0.25">
      <c r="AB295"/>
    </row>
    <row r="296" spans="28:28" x14ac:dyDescent="0.25">
      <c r="AB296"/>
    </row>
    <row r="297" spans="28:28" x14ac:dyDescent="0.25">
      <c r="AB297"/>
    </row>
    <row r="298" spans="28:28" x14ac:dyDescent="0.25">
      <c r="AB298"/>
    </row>
    <row r="299" spans="28:28" x14ac:dyDescent="0.25">
      <c r="AB299"/>
    </row>
    <row r="300" spans="28:28" x14ac:dyDescent="0.25">
      <c r="AB300"/>
    </row>
    <row r="301" spans="28:28" x14ac:dyDescent="0.25">
      <c r="AB301"/>
    </row>
    <row r="302" spans="28:28" x14ac:dyDescent="0.25">
      <c r="AB302"/>
    </row>
    <row r="303" spans="28:28" x14ac:dyDescent="0.25">
      <c r="AB303"/>
    </row>
    <row r="304" spans="28:28" x14ac:dyDescent="0.25">
      <c r="AB304"/>
    </row>
    <row r="305" spans="28:28" x14ac:dyDescent="0.25">
      <c r="AB305"/>
    </row>
    <row r="306" spans="28:28" x14ac:dyDescent="0.25">
      <c r="AB306"/>
    </row>
    <row r="307" spans="28:28" x14ac:dyDescent="0.25">
      <c r="AB307"/>
    </row>
    <row r="308" spans="28:28" x14ac:dyDescent="0.25">
      <c r="AB308"/>
    </row>
    <row r="309" spans="28:28" x14ac:dyDescent="0.25">
      <c r="AB309"/>
    </row>
    <row r="310" spans="28:28" x14ac:dyDescent="0.25">
      <c r="AB310"/>
    </row>
    <row r="311" spans="28:28" x14ac:dyDescent="0.25">
      <c r="AB311"/>
    </row>
    <row r="312" spans="28:28" x14ac:dyDescent="0.25">
      <c r="AB312"/>
    </row>
    <row r="313" spans="28:28" x14ac:dyDescent="0.25">
      <c r="AB313"/>
    </row>
    <row r="314" spans="28:28" x14ac:dyDescent="0.25">
      <c r="AB314"/>
    </row>
    <row r="315" spans="28:28" x14ac:dyDescent="0.25">
      <c r="AB315"/>
    </row>
    <row r="316" spans="28:28" x14ac:dyDescent="0.25">
      <c r="AB316"/>
    </row>
    <row r="317" spans="28:28" x14ac:dyDescent="0.25">
      <c r="AB317"/>
    </row>
    <row r="318" spans="28:28" x14ac:dyDescent="0.25">
      <c r="AB318"/>
    </row>
    <row r="319" spans="28:28" x14ac:dyDescent="0.25">
      <c r="AB319"/>
    </row>
    <row r="320" spans="28:28" x14ac:dyDescent="0.25">
      <c r="AB320"/>
    </row>
    <row r="321" spans="28:28" x14ac:dyDescent="0.25">
      <c r="AB321"/>
    </row>
    <row r="322" spans="28:28" x14ac:dyDescent="0.25">
      <c r="AB322"/>
    </row>
    <row r="323" spans="28:28" x14ac:dyDescent="0.25">
      <c r="AB323"/>
    </row>
    <row r="324" spans="28:28" x14ac:dyDescent="0.25">
      <c r="AB324"/>
    </row>
    <row r="325" spans="28:28" x14ac:dyDescent="0.25">
      <c r="AB325"/>
    </row>
    <row r="326" spans="28:28" x14ac:dyDescent="0.25">
      <c r="AB326"/>
    </row>
    <row r="327" spans="28:28" x14ac:dyDescent="0.25">
      <c r="AB327"/>
    </row>
    <row r="328" spans="28:28" x14ac:dyDescent="0.25">
      <c r="AB328"/>
    </row>
    <row r="329" spans="28:28" x14ac:dyDescent="0.25">
      <c r="AB329"/>
    </row>
    <row r="330" spans="28:28" x14ac:dyDescent="0.25">
      <c r="AB330"/>
    </row>
    <row r="331" spans="28:28" x14ac:dyDescent="0.25">
      <c r="AB331"/>
    </row>
    <row r="332" spans="28:28" x14ac:dyDescent="0.25">
      <c r="AB332"/>
    </row>
    <row r="333" spans="28:28" x14ac:dyDescent="0.25">
      <c r="AB333"/>
    </row>
    <row r="334" spans="28:28" x14ac:dyDescent="0.25">
      <c r="AB334"/>
    </row>
    <row r="335" spans="28:28" x14ac:dyDescent="0.25">
      <c r="AB335"/>
    </row>
    <row r="336" spans="28:28" x14ac:dyDescent="0.25">
      <c r="AB336"/>
    </row>
    <row r="337" spans="28:28" x14ac:dyDescent="0.25">
      <c r="AB337"/>
    </row>
    <row r="338" spans="28:28" x14ac:dyDescent="0.25">
      <c r="AB338"/>
    </row>
    <row r="339" spans="28:28" x14ac:dyDescent="0.25">
      <c r="AB339"/>
    </row>
    <row r="340" spans="28:28" x14ac:dyDescent="0.25">
      <c r="AB340"/>
    </row>
    <row r="341" spans="28:28" x14ac:dyDescent="0.25">
      <c r="AB341"/>
    </row>
    <row r="342" spans="28:28" x14ac:dyDescent="0.25">
      <c r="AB342"/>
    </row>
    <row r="343" spans="28:28" x14ac:dyDescent="0.25">
      <c r="AB343"/>
    </row>
    <row r="344" spans="28:28" x14ac:dyDescent="0.25">
      <c r="AB344"/>
    </row>
    <row r="345" spans="28:28" x14ac:dyDescent="0.25">
      <c r="AB345"/>
    </row>
    <row r="346" spans="28:28" x14ac:dyDescent="0.25">
      <c r="AB346"/>
    </row>
    <row r="347" spans="28:28" x14ac:dyDescent="0.25">
      <c r="AB347"/>
    </row>
    <row r="348" spans="28:28" x14ac:dyDescent="0.25">
      <c r="AB348"/>
    </row>
    <row r="349" spans="28:28" x14ac:dyDescent="0.25">
      <c r="AB349"/>
    </row>
    <row r="350" spans="28:28" x14ac:dyDescent="0.25">
      <c r="AB350"/>
    </row>
    <row r="351" spans="28:28" x14ac:dyDescent="0.25">
      <c r="AB351"/>
    </row>
    <row r="352" spans="28:28" x14ac:dyDescent="0.25">
      <c r="AB352"/>
    </row>
    <row r="353" spans="28:28" x14ac:dyDescent="0.25">
      <c r="AB353"/>
    </row>
    <row r="354" spans="28:28" x14ac:dyDescent="0.25">
      <c r="AB354"/>
    </row>
    <row r="355" spans="28:28" x14ac:dyDescent="0.25">
      <c r="AB355"/>
    </row>
    <row r="356" spans="28:28" x14ac:dyDescent="0.25">
      <c r="AB356"/>
    </row>
    <row r="357" spans="28:28" x14ac:dyDescent="0.25">
      <c r="AB357"/>
    </row>
    <row r="358" spans="28:28" x14ac:dyDescent="0.25">
      <c r="AB358"/>
    </row>
    <row r="359" spans="28:28" x14ac:dyDescent="0.25">
      <c r="AB359"/>
    </row>
    <row r="360" spans="28:28" x14ac:dyDescent="0.25">
      <c r="AB360"/>
    </row>
    <row r="361" spans="28:28" x14ac:dyDescent="0.25">
      <c r="AB361"/>
    </row>
    <row r="362" spans="28:28" x14ac:dyDescent="0.25">
      <c r="AB362"/>
    </row>
    <row r="363" spans="28:28" x14ac:dyDescent="0.25">
      <c r="AB363"/>
    </row>
    <row r="364" spans="28:28" x14ac:dyDescent="0.25">
      <c r="AB364"/>
    </row>
    <row r="365" spans="28:28" x14ac:dyDescent="0.25">
      <c r="AB365"/>
    </row>
    <row r="366" spans="28:28" x14ac:dyDescent="0.25">
      <c r="AB366"/>
    </row>
    <row r="367" spans="28:28" x14ac:dyDescent="0.25">
      <c r="AB367"/>
    </row>
    <row r="368" spans="28:28" x14ac:dyDescent="0.25">
      <c r="AB368"/>
    </row>
    <row r="369" spans="28:28" x14ac:dyDescent="0.25">
      <c r="AB369"/>
    </row>
    <row r="370" spans="28:28" x14ac:dyDescent="0.25">
      <c r="AB370"/>
    </row>
    <row r="371" spans="28:28" x14ac:dyDescent="0.25">
      <c r="AB371"/>
    </row>
    <row r="372" spans="28:28" x14ac:dyDescent="0.25">
      <c r="AB372"/>
    </row>
    <row r="373" spans="28:28" x14ac:dyDescent="0.25">
      <c r="AB373"/>
    </row>
    <row r="374" spans="28:28" x14ac:dyDescent="0.25">
      <c r="AB374"/>
    </row>
    <row r="375" spans="28:28" x14ac:dyDescent="0.25">
      <c r="AB375"/>
    </row>
    <row r="376" spans="28:28" x14ac:dyDescent="0.25">
      <c r="AB376"/>
    </row>
    <row r="377" spans="28:28" x14ac:dyDescent="0.25">
      <c r="AB377"/>
    </row>
    <row r="378" spans="28:28" x14ac:dyDescent="0.25">
      <c r="AB378"/>
    </row>
    <row r="379" spans="28:28" x14ac:dyDescent="0.25">
      <c r="AB379"/>
    </row>
    <row r="380" spans="28:28" x14ac:dyDescent="0.25">
      <c r="AB380"/>
    </row>
    <row r="381" spans="28:28" x14ac:dyDescent="0.25">
      <c r="AB381"/>
    </row>
    <row r="382" spans="28:28" x14ac:dyDescent="0.25">
      <c r="AB382"/>
    </row>
    <row r="383" spans="28:28" x14ac:dyDescent="0.25">
      <c r="AB383"/>
    </row>
    <row r="384" spans="28:28" x14ac:dyDescent="0.25">
      <c r="AB384"/>
    </row>
    <row r="385" spans="28:28" x14ac:dyDescent="0.25">
      <c r="AB385"/>
    </row>
    <row r="386" spans="28:28" x14ac:dyDescent="0.25">
      <c r="AB386"/>
    </row>
    <row r="387" spans="28:28" x14ac:dyDescent="0.25">
      <c r="AB387"/>
    </row>
    <row r="388" spans="28:28" x14ac:dyDescent="0.25">
      <c r="AB388"/>
    </row>
    <row r="389" spans="28:28" x14ac:dyDescent="0.25">
      <c r="AB389"/>
    </row>
    <row r="390" spans="28:28" x14ac:dyDescent="0.25">
      <c r="AB390"/>
    </row>
    <row r="391" spans="28:28" x14ac:dyDescent="0.25">
      <c r="AB391"/>
    </row>
    <row r="392" spans="28:28" x14ac:dyDescent="0.25">
      <c r="AB392"/>
    </row>
    <row r="393" spans="28:28" x14ac:dyDescent="0.25">
      <c r="AB393"/>
    </row>
    <row r="394" spans="28:28" x14ac:dyDescent="0.25">
      <c r="AB394"/>
    </row>
    <row r="395" spans="28:28" x14ac:dyDescent="0.25">
      <c r="AB395"/>
    </row>
    <row r="396" spans="28:28" x14ac:dyDescent="0.25">
      <c r="AB396"/>
    </row>
    <row r="397" spans="28:28" x14ac:dyDescent="0.25">
      <c r="AB397"/>
    </row>
    <row r="398" spans="28:28" x14ac:dyDescent="0.25">
      <c r="AB398"/>
    </row>
    <row r="399" spans="28:28" x14ac:dyDescent="0.25">
      <c r="AB399"/>
    </row>
    <row r="400" spans="28:28" x14ac:dyDescent="0.25">
      <c r="AB400"/>
    </row>
    <row r="401" spans="28:28" x14ac:dyDescent="0.25">
      <c r="AB401"/>
    </row>
    <row r="402" spans="28:28" x14ac:dyDescent="0.25">
      <c r="AB402"/>
    </row>
    <row r="403" spans="28:28" x14ac:dyDescent="0.25">
      <c r="AB403"/>
    </row>
    <row r="404" spans="28:28" x14ac:dyDescent="0.25">
      <c r="AB404"/>
    </row>
    <row r="405" spans="28:28" x14ac:dyDescent="0.25">
      <c r="AB405"/>
    </row>
    <row r="406" spans="28:28" x14ac:dyDescent="0.25">
      <c r="AB406"/>
    </row>
    <row r="407" spans="28:28" x14ac:dyDescent="0.25">
      <c r="AB407"/>
    </row>
    <row r="408" spans="28:28" x14ac:dyDescent="0.25">
      <c r="AB408"/>
    </row>
    <row r="409" spans="28:28" x14ac:dyDescent="0.25">
      <c r="AB409"/>
    </row>
    <row r="410" spans="28:28" x14ac:dyDescent="0.25">
      <c r="AB410"/>
    </row>
    <row r="411" spans="28:28" x14ac:dyDescent="0.25">
      <c r="AB411"/>
    </row>
    <row r="412" spans="28:28" x14ac:dyDescent="0.25">
      <c r="AB412"/>
    </row>
    <row r="413" spans="28:28" x14ac:dyDescent="0.25">
      <c r="AB413"/>
    </row>
    <row r="414" spans="28:28" x14ac:dyDescent="0.25">
      <c r="AB414"/>
    </row>
    <row r="415" spans="28:28" x14ac:dyDescent="0.25">
      <c r="AB415"/>
    </row>
    <row r="416" spans="28:28" x14ac:dyDescent="0.25">
      <c r="AB416"/>
    </row>
    <row r="417" spans="28:28" x14ac:dyDescent="0.25">
      <c r="AB417"/>
    </row>
    <row r="418" spans="28:28" x14ac:dyDescent="0.25">
      <c r="AB418"/>
    </row>
    <row r="419" spans="28:28" x14ac:dyDescent="0.25">
      <c r="AB419"/>
    </row>
    <row r="420" spans="28:28" x14ac:dyDescent="0.25">
      <c r="AB420"/>
    </row>
    <row r="421" spans="28:28" x14ac:dyDescent="0.25">
      <c r="AB421"/>
    </row>
    <row r="422" spans="28:28" x14ac:dyDescent="0.25">
      <c r="AB422"/>
    </row>
    <row r="423" spans="28:28" x14ac:dyDescent="0.25">
      <c r="AB423"/>
    </row>
    <row r="424" spans="28:28" x14ac:dyDescent="0.25">
      <c r="AB424"/>
    </row>
    <row r="425" spans="28:28" x14ac:dyDescent="0.25">
      <c r="AB425"/>
    </row>
    <row r="426" spans="28:28" x14ac:dyDescent="0.25">
      <c r="AB426"/>
    </row>
    <row r="427" spans="28:28" x14ac:dyDescent="0.25">
      <c r="AB427"/>
    </row>
    <row r="428" spans="28:28" x14ac:dyDescent="0.25">
      <c r="AB428"/>
    </row>
    <row r="429" spans="28:28" x14ac:dyDescent="0.25">
      <c r="AB429"/>
    </row>
    <row r="430" spans="28:28" x14ac:dyDescent="0.25">
      <c r="AB430"/>
    </row>
    <row r="431" spans="28:28" x14ac:dyDescent="0.25">
      <c r="AB431"/>
    </row>
    <row r="432" spans="28:28" x14ac:dyDescent="0.25">
      <c r="AB432"/>
    </row>
    <row r="433" spans="28:28" x14ac:dyDescent="0.25">
      <c r="AB433"/>
    </row>
    <row r="434" spans="28:28" x14ac:dyDescent="0.25">
      <c r="AB434"/>
    </row>
    <row r="435" spans="28:28" x14ac:dyDescent="0.25">
      <c r="AB435"/>
    </row>
    <row r="436" spans="28:28" x14ac:dyDescent="0.25">
      <c r="AB436"/>
    </row>
    <row r="437" spans="28:28" x14ac:dyDescent="0.25">
      <c r="AB437"/>
    </row>
    <row r="438" spans="28:28" x14ac:dyDescent="0.25">
      <c r="AB438"/>
    </row>
    <row r="439" spans="28:28" x14ac:dyDescent="0.25">
      <c r="AB439"/>
    </row>
    <row r="440" spans="28:28" x14ac:dyDescent="0.25">
      <c r="AB440"/>
    </row>
    <row r="441" spans="28:28" x14ac:dyDescent="0.25">
      <c r="AB441"/>
    </row>
    <row r="442" spans="28:28" x14ac:dyDescent="0.25">
      <c r="AB442"/>
    </row>
    <row r="443" spans="28:28" x14ac:dyDescent="0.25">
      <c r="AB443"/>
    </row>
    <row r="444" spans="28:28" x14ac:dyDescent="0.25">
      <c r="AB444"/>
    </row>
    <row r="445" spans="28:28" x14ac:dyDescent="0.25">
      <c r="AB445"/>
    </row>
    <row r="446" spans="28:28" x14ac:dyDescent="0.25">
      <c r="AB446"/>
    </row>
    <row r="447" spans="28:28" x14ac:dyDescent="0.25">
      <c r="AB447"/>
    </row>
    <row r="448" spans="28:28" x14ac:dyDescent="0.25">
      <c r="AB448"/>
    </row>
    <row r="449" spans="28:28" x14ac:dyDescent="0.25">
      <c r="AB449"/>
    </row>
    <row r="450" spans="28:28" x14ac:dyDescent="0.25">
      <c r="AB450"/>
    </row>
    <row r="451" spans="28:28" x14ac:dyDescent="0.25">
      <c r="AB451"/>
    </row>
    <row r="452" spans="28:28" x14ac:dyDescent="0.25">
      <c r="AB452"/>
    </row>
    <row r="453" spans="28:28" x14ac:dyDescent="0.25">
      <c r="AB453"/>
    </row>
    <row r="454" spans="28:28" x14ac:dyDescent="0.25">
      <c r="AB454"/>
    </row>
    <row r="455" spans="28:28" x14ac:dyDescent="0.25">
      <c r="AB455"/>
    </row>
    <row r="456" spans="28:28" x14ac:dyDescent="0.25">
      <c r="AB456"/>
    </row>
    <row r="457" spans="28:28" x14ac:dyDescent="0.25">
      <c r="AB457"/>
    </row>
    <row r="458" spans="28:28" x14ac:dyDescent="0.25">
      <c r="AB458"/>
    </row>
    <row r="459" spans="28:28" x14ac:dyDescent="0.25">
      <c r="AB459"/>
    </row>
    <row r="460" spans="28:28" x14ac:dyDescent="0.25">
      <c r="AB460"/>
    </row>
    <row r="461" spans="28:28" x14ac:dyDescent="0.25">
      <c r="AB461"/>
    </row>
    <row r="462" spans="28:28" x14ac:dyDescent="0.25">
      <c r="AB462"/>
    </row>
    <row r="463" spans="28:28" x14ac:dyDescent="0.25">
      <c r="AB463"/>
    </row>
    <row r="464" spans="28:28" x14ac:dyDescent="0.25">
      <c r="AB464"/>
    </row>
    <row r="465" spans="28:28" x14ac:dyDescent="0.25">
      <c r="AB465"/>
    </row>
    <row r="466" spans="28:28" x14ac:dyDescent="0.25">
      <c r="AB466"/>
    </row>
    <row r="467" spans="28:28" x14ac:dyDescent="0.25">
      <c r="AB467"/>
    </row>
    <row r="468" spans="28:28" x14ac:dyDescent="0.25">
      <c r="AB468"/>
    </row>
    <row r="469" spans="28:28" x14ac:dyDescent="0.25">
      <c r="AB469"/>
    </row>
    <row r="470" spans="28:28" x14ac:dyDescent="0.25">
      <c r="AB470"/>
    </row>
    <row r="471" spans="28:28" x14ac:dyDescent="0.25">
      <c r="AB471"/>
    </row>
    <row r="472" spans="28:28" x14ac:dyDescent="0.25">
      <c r="AB472"/>
    </row>
    <row r="473" spans="28:28" x14ac:dyDescent="0.25">
      <c r="AB473"/>
    </row>
    <row r="474" spans="28:28" x14ac:dyDescent="0.25">
      <c r="AB474"/>
    </row>
    <row r="475" spans="28:28" x14ac:dyDescent="0.25">
      <c r="AB475"/>
    </row>
    <row r="476" spans="28:28" x14ac:dyDescent="0.25">
      <c r="AB476"/>
    </row>
    <row r="477" spans="28:28" x14ac:dyDescent="0.25">
      <c r="AB477"/>
    </row>
    <row r="478" spans="28:28" x14ac:dyDescent="0.25">
      <c r="AB478"/>
    </row>
    <row r="479" spans="28:28" x14ac:dyDescent="0.25">
      <c r="AB479"/>
    </row>
    <row r="480" spans="28:28" x14ac:dyDescent="0.25">
      <c r="AB480"/>
    </row>
    <row r="481" spans="28:28" x14ac:dyDescent="0.25">
      <c r="AB481"/>
    </row>
    <row r="482" spans="28:28" x14ac:dyDescent="0.25">
      <c r="AB482"/>
    </row>
    <row r="483" spans="28:28" x14ac:dyDescent="0.25">
      <c r="AB483"/>
    </row>
    <row r="484" spans="28:28" x14ac:dyDescent="0.25">
      <c r="AB484"/>
    </row>
    <row r="485" spans="28:28" x14ac:dyDescent="0.25">
      <c r="AB485"/>
    </row>
    <row r="486" spans="28:28" x14ac:dyDescent="0.25">
      <c r="AB486"/>
    </row>
    <row r="487" spans="28:28" x14ac:dyDescent="0.25">
      <c r="AB487"/>
    </row>
    <row r="488" spans="28:28" x14ac:dyDescent="0.25">
      <c r="AB488"/>
    </row>
    <row r="489" spans="28:28" x14ac:dyDescent="0.25">
      <c r="AB489"/>
    </row>
    <row r="490" spans="28:28" x14ac:dyDescent="0.25">
      <c r="AB490"/>
    </row>
    <row r="491" spans="28:28" x14ac:dyDescent="0.25">
      <c r="AB491"/>
    </row>
    <row r="492" spans="28:28" x14ac:dyDescent="0.25">
      <c r="AB492"/>
    </row>
    <row r="493" spans="28:28" x14ac:dyDescent="0.25">
      <c r="AB493"/>
    </row>
    <row r="494" spans="28:28" x14ac:dyDescent="0.25">
      <c r="AB494"/>
    </row>
    <row r="495" spans="28:28" x14ac:dyDescent="0.25">
      <c r="AB495"/>
    </row>
    <row r="496" spans="28:28" x14ac:dyDescent="0.25">
      <c r="AB496"/>
    </row>
    <row r="497" spans="28:28" x14ac:dyDescent="0.25">
      <c r="AB497"/>
    </row>
    <row r="498" spans="28:28" x14ac:dyDescent="0.25">
      <c r="AB498"/>
    </row>
    <row r="499" spans="28:28" x14ac:dyDescent="0.25">
      <c r="AB499"/>
    </row>
    <row r="500" spans="28:28" x14ac:dyDescent="0.25">
      <c r="AB500"/>
    </row>
    <row r="501" spans="28:28" x14ac:dyDescent="0.25">
      <c r="AB501"/>
    </row>
    <row r="502" spans="28:28" x14ac:dyDescent="0.25">
      <c r="AB502"/>
    </row>
    <row r="503" spans="28:28" x14ac:dyDescent="0.25">
      <c r="AB503"/>
    </row>
    <row r="504" spans="28:28" x14ac:dyDescent="0.25">
      <c r="AB504"/>
    </row>
    <row r="505" spans="28:28" x14ac:dyDescent="0.25">
      <c r="AB505"/>
    </row>
    <row r="506" spans="28:28" x14ac:dyDescent="0.25">
      <c r="AB506"/>
    </row>
    <row r="507" spans="28:28" x14ac:dyDescent="0.25">
      <c r="AB507"/>
    </row>
    <row r="508" spans="28:28" x14ac:dyDescent="0.25">
      <c r="AB508"/>
    </row>
    <row r="509" spans="28:28" x14ac:dyDescent="0.25">
      <c r="AB509"/>
    </row>
    <row r="510" spans="28:28" x14ac:dyDescent="0.25">
      <c r="AB510"/>
    </row>
    <row r="511" spans="28:28" x14ac:dyDescent="0.25">
      <c r="AB511"/>
    </row>
    <row r="512" spans="28:28" x14ac:dyDescent="0.25">
      <c r="AB512"/>
    </row>
    <row r="513" spans="28:28" x14ac:dyDescent="0.25">
      <c r="AB513"/>
    </row>
    <row r="514" spans="28:28" x14ac:dyDescent="0.25">
      <c r="AB514"/>
    </row>
    <row r="515" spans="28:28" x14ac:dyDescent="0.25">
      <c r="AB515"/>
    </row>
    <row r="516" spans="28:28" x14ac:dyDescent="0.25">
      <c r="AB516"/>
    </row>
    <row r="517" spans="28:28" x14ac:dyDescent="0.25">
      <c r="AB517"/>
    </row>
    <row r="518" spans="28:28" x14ac:dyDescent="0.25">
      <c r="AB518"/>
    </row>
    <row r="519" spans="28:28" x14ac:dyDescent="0.25">
      <c r="AB519"/>
    </row>
    <row r="520" spans="28:28" x14ac:dyDescent="0.25">
      <c r="AB520"/>
    </row>
    <row r="521" spans="28:28" x14ac:dyDescent="0.25">
      <c r="AB521"/>
    </row>
    <row r="522" spans="28:28" x14ac:dyDescent="0.25">
      <c r="AB522"/>
    </row>
    <row r="523" spans="28:28" x14ac:dyDescent="0.25">
      <c r="AB523"/>
    </row>
    <row r="524" spans="28:28" x14ac:dyDescent="0.25">
      <c r="AB524"/>
    </row>
    <row r="525" spans="28:28" x14ac:dyDescent="0.25">
      <c r="AB525"/>
    </row>
    <row r="526" spans="28:28" x14ac:dyDescent="0.25">
      <c r="AB526"/>
    </row>
    <row r="527" spans="28:28" x14ac:dyDescent="0.25">
      <c r="AB527"/>
    </row>
    <row r="528" spans="28:28" x14ac:dyDescent="0.25">
      <c r="AB528"/>
    </row>
    <row r="529" spans="28:28" x14ac:dyDescent="0.25">
      <c r="AB529"/>
    </row>
    <row r="530" spans="28:28" x14ac:dyDescent="0.25">
      <c r="AB530"/>
    </row>
    <row r="531" spans="28:28" x14ac:dyDescent="0.25">
      <c r="AB531"/>
    </row>
    <row r="532" spans="28:28" x14ac:dyDescent="0.25">
      <c r="AB532"/>
    </row>
    <row r="533" spans="28:28" x14ac:dyDescent="0.25">
      <c r="AB533"/>
    </row>
    <row r="534" spans="28:28" x14ac:dyDescent="0.25">
      <c r="AB534"/>
    </row>
    <row r="535" spans="28:28" x14ac:dyDescent="0.25">
      <c r="AB535"/>
    </row>
    <row r="536" spans="28:28" x14ac:dyDescent="0.25">
      <c r="AB536"/>
    </row>
    <row r="537" spans="28:28" x14ac:dyDescent="0.25">
      <c r="AB537"/>
    </row>
    <row r="538" spans="28:28" x14ac:dyDescent="0.25">
      <c r="AB538"/>
    </row>
    <row r="539" spans="28:28" x14ac:dyDescent="0.25">
      <c r="AB539"/>
    </row>
    <row r="540" spans="28:28" x14ac:dyDescent="0.25">
      <c r="AB540"/>
    </row>
    <row r="541" spans="28:28" x14ac:dyDescent="0.25">
      <c r="AB541"/>
    </row>
    <row r="542" spans="28:28" x14ac:dyDescent="0.25">
      <c r="AB542"/>
    </row>
    <row r="543" spans="28:28" x14ac:dyDescent="0.25">
      <c r="AB543"/>
    </row>
    <row r="544" spans="28:28" x14ac:dyDescent="0.25">
      <c r="AB544"/>
    </row>
    <row r="545" spans="28:28" x14ac:dyDescent="0.25">
      <c r="AB545"/>
    </row>
    <row r="546" spans="28:28" x14ac:dyDescent="0.25">
      <c r="AB546"/>
    </row>
    <row r="547" spans="28:28" x14ac:dyDescent="0.25">
      <c r="AB547"/>
    </row>
    <row r="548" spans="28:28" x14ac:dyDescent="0.25">
      <c r="AB548"/>
    </row>
    <row r="549" spans="28:28" x14ac:dyDescent="0.25">
      <c r="AB549"/>
    </row>
    <row r="550" spans="28:28" x14ac:dyDescent="0.25">
      <c r="AB550"/>
    </row>
    <row r="551" spans="28:28" x14ac:dyDescent="0.25">
      <c r="AB551"/>
    </row>
    <row r="552" spans="28:28" x14ac:dyDescent="0.25">
      <c r="AB552"/>
    </row>
    <row r="553" spans="28:28" x14ac:dyDescent="0.25">
      <c r="AB553"/>
    </row>
    <row r="554" spans="28:28" x14ac:dyDescent="0.25">
      <c r="AB554"/>
    </row>
    <row r="555" spans="28:28" x14ac:dyDescent="0.25">
      <c r="AB555"/>
    </row>
    <row r="556" spans="28:28" x14ac:dyDescent="0.25">
      <c r="AB556"/>
    </row>
    <row r="557" spans="28:28" x14ac:dyDescent="0.25">
      <c r="AB557"/>
    </row>
    <row r="558" spans="28:28" x14ac:dyDescent="0.25">
      <c r="AB558"/>
    </row>
    <row r="559" spans="28:28" x14ac:dyDescent="0.25">
      <c r="AB559"/>
    </row>
    <row r="560" spans="28:28" x14ac:dyDescent="0.25">
      <c r="AB560"/>
    </row>
    <row r="561" spans="28:28" x14ac:dyDescent="0.25">
      <c r="AB561"/>
    </row>
    <row r="562" spans="28:28" x14ac:dyDescent="0.25">
      <c r="AB562"/>
    </row>
    <row r="563" spans="28:28" x14ac:dyDescent="0.25">
      <c r="AB563"/>
    </row>
    <row r="564" spans="28:28" x14ac:dyDescent="0.25">
      <c r="AB564"/>
    </row>
    <row r="565" spans="28:28" x14ac:dyDescent="0.25">
      <c r="AB565"/>
    </row>
    <row r="566" spans="28:28" x14ac:dyDescent="0.25">
      <c r="AB566"/>
    </row>
    <row r="567" spans="28:28" x14ac:dyDescent="0.25">
      <c r="AB567"/>
    </row>
    <row r="568" spans="28:28" x14ac:dyDescent="0.25">
      <c r="AB568"/>
    </row>
    <row r="569" spans="28:28" x14ac:dyDescent="0.25">
      <c r="AB569"/>
    </row>
    <row r="570" spans="28:28" x14ac:dyDescent="0.25">
      <c r="AB570"/>
    </row>
    <row r="571" spans="28:28" x14ac:dyDescent="0.25">
      <c r="AB571"/>
    </row>
    <row r="572" spans="28:28" x14ac:dyDescent="0.25">
      <c r="AB572"/>
    </row>
    <row r="573" spans="28:28" x14ac:dyDescent="0.25">
      <c r="AB573"/>
    </row>
    <row r="574" spans="28:28" x14ac:dyDescent="0.25">
      <c r="AB574"/>
    </row>
    <row r="575" spans="28:28" x14ac:dyDescent="0.25">
      <c r="AB575"/>
    </row>
    <row r="576" spans="28:28" x14ac:dyDescent="0.25">
      <c r="AB576"/>
    </row>
    <row r="577" spans="28:28" x14ac:dyDescent="0.25">
      <c r="AB577"/>
    </row>
    <row r="578" spans="28:28" x14ac:dyDescent="0.25">
      <c r="AB578"/>
    </row>
    <row r="579" spans="28:28" x14ac:dyDescent="0.25">
      <c r="AB579"/>
    </row>
    <row r="580" spans="28:28" x14ac:dyDescent="0.25">
      <c r="AB580"/>
    </row>
    <row r="581" spans="28:28" x14ac:dyDescent="0.25">
      <c r="AB581"/>
    </row>
    <row r="582" spans="28:28" x14ac:dyDescent="0.25">
      <c r="AB582"/>
    </row>
    <row r="583" spans="28:28" x14ac:dyDescent="0.25">
      <c r="AB583"/>
    </row>
    <row r="584" spans="28:28" x14ac:dyDescent="0.25">
      <c r="AB584"/>
    </row>
    <row r="585" spans="28:28" x14ac:dyDescent="0.25">
      <c r="AB585"/>
    </row>
    <row r="586" spans="28:28" x14ac:dyDescent="0.25">
      <c r="AB586"/>
    </row>
    <row r="587" spans="28:28" x14ac:dyDescent="0.25">
      <c r="AB587"/>
    </row>
    <row r="588" spans="28:28" x14ac:dyDescent="0.25">
      <c r="AB588"/>
    </row>
    <row r="589" spans="28:28" x14ac:dyDescent="0.25">
      <c r="AB589"/>
    </row>
    <row r="590" spans="28:28" x14ac:dyDescent="0.25">
      <c r="AB590"/>
    </row>
    <row r="591" spans="28:28" x14ac:dyDescent="0.25">
      <c r="AB591"/>
    </row>
    <row r="592" spans="28:28" x14ac:dyDescent="0.25">
      <c r="AB592"/>
    </row>
    <row r="593" spans="28:28" x14ac:dyDescent="0.25">
      <c r="AB593"/>
    </row>
    <row r="594" spans="28:28" x14ac:dyDescent="0.25">
      <c r="AB594"/>
    </row>
    <row r="595" spans="28:28" x14ac:dyDescent="0.25">
      <c r="AB595"/>
    </row>
    <row r="596" spans="28:28" x14ac:dyDescent="0.25">
      <c r="AB596"/>
    </row>
    <row r="597" spans="28:28" x14ac:dyDescent="0.25">
      <c r="AB597"/>
    </row>
    <row r="598" spans="28:28" x14ac:dyDescent="0.25">
      <c r="AB598"/>
    </row>
    <row r="599" spans="28:28" x14ac:dyDescent="0.25">
      <c r="AB599"/>
    </row>
    <row r="600" spans="28:28" x14ac:dyDescent="0.25">
      <c r="AB600"/>
    </row>
    <row r="601" spans="28:28" x14ac:dyDescent="0.25">
      <c r="AB601"/>
    </row>
    <row r="602" spans="28:28" x14ac:dyDescent="0.25">
      <c r="AB602"/>
    </row>
    <row r="603" spans="28:28" x14ac:dyDescent="0.25">
      <c r="AB603"/>
    </row>
    <row r="604" spans="28:28" x14ac:dyDescent="0.25">
      <c r="AB604"/>
    </row>
    <row r="605" spans="28:28" x14ac:dyDescent="0.25">
      <c r="AB605"/>
    </row>
    <row r="606" spans="28:28" x14ac:dyDescent="0.25">
      <c r="AB606"/>
    </row>
    <row r="607" spans="28:28" x14ac:dyDescent="0.25">
      <c r="AB607"/>
    </row>
    <row r="608" spans="28:28" x14ac:dyDescent="0.25">
      <c r="AB608"/>
    </row>
    <row r="609" spans="28:28" x14ac:dyDescent="0.25">
      <c r="AB609"/>
    </row>
    <row r="610" spans="28:28" x14ac:dyDescent="0.25">
      <c r="AB610"/>
    </row>
    <row r="611" spans="28:28" x14ac:dyDescent="0.25">
      <c r="AB611"/>
    </row>
    <row r="612" spans="28:28" x14ac:dyDescent="0.25">
      <c r="AB612"/>
    </row>
    <row r="613" spans="28:28" x14ac:dyDescent="0.25">
      <c r="AB613"/>
    </row>
    <row r="614" spans="28:28" x14ac:dyDescent="0.25">
      <c r="AB614"/>
    </row>
    <row r="615" spans="28:28" x14ac:dyDescent="0.25">
      <c r="AB615"/>
    </row>
    <row r="616" spans="28:28" x14ac:dyDescent="0.25">
      <c r="AB616"/>
    </row>
    <row r="617" spans="28:28" x14ac:dyDescent="0.25">
      <c r="AB617"/>
    </row>
    <row r="618" spans="28:28" x14ac:dyDescent="0.25">
      <c r="AB618"/>
    </row>
    <row r="619" spans="28:28" x14ac:dyDescent="0.25">
      <c r="AB619"/>
    </row>
    <row r="620" spans="28:28" x14ac:dyDescent="0.25">
      <c r="AB620"/>
    </row>
    <row r="621" spans="28:28" x14ac:dyDescent="0.25">
      <c r="AB621"/>
    </row>
    <row r="622" spans="28:28" x14ac:dyDescent="0.25">
      <c r="AB622"/>
    </row>
    <row r="623" spans="28:28" x14ac:dyDescent="0.25">
      <c r="AB623"/>
    </row>
    <row r="624" spans="28:28" x14ac:dyDescent="0.25">
      <c r="AB624"/>
    </row>
    <row r="625" spans="28:28" x14ac:dyDescent="0.25">
      <c r="AB625"/>
    </row>
    <row r="626" spans="28:28" x14ac:dyDescent="0.25">
      <c r="AB626"/>
    </row>
    <row r="627" spans="28:28" x14ac:dyDescent="0.25">
      <c r="AB627"/>
    </row>
    <row r="628" spans="28:28" x14ac:dyDescent="0.25">
      <c r="AB628"/>
    </row>
    <row r="629" spans="28:28" x14ac:dyDescent="0.25">
      <c r="AB629"/>
    </row>
    <row r="630" spans="28:28" x14ac:dyDescent="0.25">
      <c r="AB630"/>
    </row>
    <row r="631" spans="28:28" x14ac:dyDescent="0.25">
      <c r="AB631"/>
    </row>
    <row r="632" spans="28:28" x14ac:dyDescent="0.25">
      <c r="AB632"/>
    </row>
    <row r="633" spans="28:28" x14ac:dyDescent="0.25">
      <c r="AB633"/>
    </row>
    <row r="634" spans="28:28" x14ac:dyDescent="0.25">
      <c r="AB634"/>
    </row>
    <row r="635" spans="28:28" x14ac:dyDescent="0.25">
      <c r="AB635"/>
    </row>
    <row r="636" spans="28:28" x14ac:dyDescent="0.25">
      <c r="AB636"/>
    </row>
    <row r="637" spans="28:28" x14ac:dyDescent="0.25">
      <c r="AB637"/>
    </row>
    <row r="638" spans="28:28" x14ac:dyDescent="0.25">
      <c r="AB638"/>
    </row>
    <row r="639" spans="28:28" x14ac:dyDescent="0.25">
      <c r="AB639"/>
    </row>
    <row r="640" spans="28:28" x14ac:dyDescent="0.25">
      <c r="AB640"/>
    </row>
    <row r="641" spans="28:28" x14ac:dyDescent="0.25">
      <c r="AB641"/>
    </row>
    <row r="642" spans="28:28" x14ac:dyDescent="0.25">
      <c r="AB642"/>
    </row>
    <row r="643" spans="28:28" x14ac:dyDescent="0.25">
      <c r="AB643"/>
    </row>
    <row r="644" spans="28:28" x14ac:dyDescent="0.25">
      <c r="AB644"/>
    </row>
    <row r="645" spans="28:28" x14ac:dyDescent="0.25">
      <c r="AB645"/>
    </row>
    <row r="646" spans="28:28" x14ac:dyDescent="0.25">
      <c r="AB646"/>
    </row>
    <row r="647" spans="28:28" x14ac:dyDescent="0.25">
      <c r="AB647"/>
    </row>
    <row r="648" spans="28:28" x14ac:dyDescent="0.25">
      <c r="AB648"/>
    </row>
    <row r="649" spans="28:28" x14ac:dyDescent="0.25">
      <c r="AB649"/>
    </row>
    <row r="650" spans="28:28" x14ac:dyDescent="0.25">
      <c r="AB650"/>
    </row>
    <row r="651" spans="28:28" x14ac:dyDescent="0.25">
      <c r="AB651"/>
    </row>
    <row r="652" spans="28:28" x14ac:dyDescent="0.25">
      <c r="AB652"/>
    </row>
    <row r="653" spans="28:28" x14ac:dyDescent="0.25">
      <c r="AB653"/>
    </row>
    <row r="654" spans="28:28" x14ac:dyDescent="0.25">
      <c r="AB654"/>
    </row>
    <row r="655" spans="28:28" x14ac:dyDescent="0.25">
      <c r="AB655"/>
    </row>
    <row r="656" spans="28:28" x14ac:dyDescent="0.25">
      <c r="AB656"/>
    </row>
    <row r="657" spans="28:28" x14ac:dyDescent="0.25">
      <c r="AB657"/>
    </row>
    <row r="658" spans="28:28" x14ac:dyDescent="0.25">
      <c r="AB658"/>
    </row>
    <row r="659" spans="28:28" x14ac:dyDescent="0.25">
      <c r="AB659"/>
    </row>
    <row r="660" spans="28:28" x14ac:dyDescent="0.25">
      <c r="AB660"/>
    </row>
    <row r="661" spans="28:28" x14ac:dyDescent="0.25">
      <c r="AB661"/>
    </row>
    <row r="662" spans="28:28" x14ac:dyDescent="0.25">
      <c r="AB662"/>
    </row>
    <row r="663" spans="28:28" x14ac:dyDescent="0.25">
      <c r="AB663"/>
    </row>
    <row r="664" spans="28:28" x14ac:dyDescent="0.25">
      <c r="AB664"/>
    </row>
    <row r="665" spans="28:28" x14ac:dyDescent="0.25">
      <c r="AB665"/>
    </row>
    <row r="666" spans="28:28" x14ac:dyDescent="0.25">
      <c r="AB666"/>
    </row>
    <row r="667" spans="28:28" x14ac:dyDescent="0.25">
      <c r="AB667"/>
    </row>
    <row r="668" spans="28:28" x14ac:dyDescent="0.25">
      <c r="AB668"/>
    </row>
    <row r="669" spans="28:28" x14ac:dyDescent="0.25">
      <c r="AB669"/>
    </row>
    <row r="670" spans="28:28" x14ac:dyDescent="0.25">
      <c r="AB670"/>
    </row>
    <row r="671" spans="28:28" x14ac:dyDescent="0.25">
      <c r="AB671"/>
    </row>
    <row r="672" spans="28:28" x14ac:dyDescent="0.25">
      <c r="AB672"/>
    </row>
    <row r="673" spans="28:28" x14ac:dyDescent="0.25">
      <c r="AB673"/>
    </row>
    <row r="674" spans="28:28" x14ac:dyDescent="0.25">
      <c r="AB674"/>
    </row>
    <row r="675" spans="28:28" x14ac:dyDescent="0.25">
      <c r="AB675"/>
    </row>
    <row r="676" spans="28:28" x14ac:dyDescent="0.25">
      <c r="AB676"/>
    </row>
    <row r="677" spans="28:28" x14ac:dyDescent="0.25">
      <c r="AB677"/>
    </row>
    <row r="678" spans="28:28" x14ac:dyDescent="0.25">
      <c r="AB678"/>
    </row>
    <row r="679" spans="28:28" x14ac:dyDescent="0.25">
      <c r="AB679"/>
    </row>
    <row r="680" spans="28:28" x14ac:dyDescent="0.25">
      <c r="AB680"/>
    </row>
    <row r="681" spans="28:28" x14ac:dyDescent="0.25">
      <c r="AB681"/>
    </row>
    <row r="682" spans="28:28" x14ac:dyDescent="0.25">
      <c r="AB682"/>
    </row>
    <row r="683" spans="28:28" x14ac:dyDescent="0.25">
      <c r="AB683"/>
    </row>
    <row r="684" spans="28:28" x14ac:dyDescent="0.25">
      <c r="AB684"/>
    </row>
    <row r="685" spans="28:28" x14ac:dyDescent="0.25">
      <c r="AB685"/>
    </row>
    <row r="686" spans="28:28" x14ac:dyDescent="0.25">
      <c r="AB686"/>
    </row>
    <row r="687" spans="28:28" x14ac:dyDescent="0.25">
      <c r="AB687"/>
    </row>
    <row r="688" spans="28:28" x14ac:dyDescent="0.25">
      <c r="AB688"/>
    </row>
    <row r="689" spans="28:28" x14ac:dyDescent="0.25">
      <c r="AB689"/>
    </row>
    <row r="690" spans="28:28" x14ac:dyDescent="0.25">
      <c r="AB690"/>
    </row>
    <row r="691" spans="28:28" x14ac:dyDescent="0.25">
      <c r="AB691"/>
    </row>
    <row r="692" spans="28:28" x14ac:dyDescent="0.25">
      <c r="AB692"/>
    </row>
    <row r="693" spans="28:28" x14ac:dyDescent="0.25">
      <c r="AB693"/>
    </row>
    <row r="694" spans="28:28" x14ac:dyDescent="0.25">
      <c r="AB694"/>
    </row>
    <row r="695" spans="28:28" x14ac:dyDescent="0.25">
      <c r="AB695"/>
    </row>
    <row r="696" spans="28:28" x14ac:dyDescent="0.25">
      <c r="AB696"/>
    </row>
    <row r="697" spans="28:28" x14ac:dyDescent="0.25">
      <c r="AB697"/>
    </row>
    <row r="698" spans="28:28" x14ac:dyDescent="0.25">
      <c r="AB698"/>
    </row>
    <row r="699" spans="28:28" x14ac:dyDescent="0.25">
      <c r="AB699"/>
    </row>
    <row r="700" spans="28:28" x14ac:dyDescent="0.25">
      <c r="AB700"/>
    </row>
    <row r="701" spans="28:28" x14ac:dyDescent="0.25">
      <c r="AB701"/>
    </row>
    <row r="702" spans="28:28" x14ac:dyDescent="0.25">
      <c r="AB702"/>
    </row>
    <row r="703" spans="28:28" x14ac:dyDescent="0.25">
      <c r="AB703"/>
    </row>
    <row r="704" spans="28:28" x14ac:dyDescent="0.25">
      <c r="AB704"/>
    </row>
    <row r="705" spans="28:28" x14ac:dyDescent="0.25">
      <c r="AB705"/>
    </row>
    <row r="706" spans="28:28" x14ac:dyDescent="0.25">
      <c r="AB706"/>
    </row>
    <row r="707" spans="28:28" x14ac:dyDescent="0.25">
      <c r="AB707"/>
    </row>
  </sheetData>
  <autoFilter ref="A6:AB98" xr:uid="{76E1E0D8-2D8D-47EA-B121-1C19E97E7F80}"/>
  <mergeCells count="184">
    <mergeCell ref="H9:H10"/>
    <mergeCell ref="I9:I10"/>
    <mergeCell ref="J9:J10"/>
    <mergeCell ref="K9:K10"/>
    <mergeCell ref="L9:L10"/>
    <mergeCell ref="M9:M10"/>
    <mergeCell ref="N9:N10"/>
    <mergeCell ref="O9:O10"/>
    <mergeCell ref="Q9:Q10"/>
    <mergeCell ref="P9:P10"/>
    <mergeCell ref="X5:X6"/>
    <mergeCell ref="G5:I5"/>
    <mergeCell ref="J5:L5"/>
    <mergeCell ref="M5:M6"/>
    <mergeCell ref="N5:N6"/>
    <mergeCell ref="O5:Q5"/>
    <mergeCell ref="R5:T5"/>
    <mergeCell ref="F5:F6"/>
    <mergeCell ref="A1:U2"/>
    <mergeCell ref="V1:X3"/>
    <mergeCell ref="A3:U3"/>
    <mergeCell ref="A4:F4"/>
    <mergeCell ref="G4:T4"/>
    <mergeCell ref="U4:V4"/>
    <mergeCell ref="W4:X4"/>
    <mergeCell ref="A5:A6"/>
    <mergeCell ref="B5:B6"/>
    <mergeCell ref="C5:C6"/>
    <mergeCell ref="D5:D6"/>
    <mergeCell ref="E5:E6"/>
    <mergeCell ref="U5:U6"/>
    <mergeCell ref="V5:V6"/>
    <mergeCell ref="W5:W6"/>
    <mergeCell ref="T9:T10"/>
    <mergeCell ref="A24:A25"/>
    <mergeCell ref="K24:K25"/>
    <mergeCell ref="L24:L25"/>
    <mergeCell ref="M24:M25"/>
    <mergeCell ref="O24:O25"/>
    <mergeCell ref="P24:P25"/>
    <mergeCell ref="Q24:Q25"/>
    <mergeCell ref="R24:R25"/>
    <mergeCell ref="S24:S25"/>
    <mergeCell ref="T24:T25"/>
    <mergeCell ref="B24:B25"/>
    <mergeCell ref="C24:C25"/>
    <mergeCell ref="D24:D25"/>
    <mergeCell ref="E24:E25"/>
    <mergeCell ref="A9:A10"/>
    <mergeCell ref="B9:B10"/>
    <mergeCell ref="C9:C10"/>
    <mergeCell ref="E9:E10"/>
    <mergeCell ref="D9:D10"/>
    <mergeCell ref="S9:S10"/>
    <mergeCell ref="R9:R10"/>
    <mergeCell ref="F9:F10"/>
    <mergeCell ref="G9:G10"/>
    <mergeCell ref="C51:C52"/>
    <mergeCell ref="A51:A52"/>
    <mergeCell ref="N24:N25"/>
    <mergeCell ref="J51:J52"/>
    <mergeCell ref="I51:I52"/>
    <mergeCell ref="H51:H52"/>
    <mergeCell ref="G51:G52"/>
    <mergeCell ref="L51:L52"/>
    <mergeCell ref="K51:K52"/>
    <mergeCell ref="F24:F25"/>
    <mergeCell ref="G24:G25"/>
    <mergeCell ref="H24:H25"/>
    <mergeCell ref="I24:I25"/>
    <mergeCell ref="J24:J25"/>
    <mergeCell ref="T51:T52"/>
    <mergeCell ref="S51:S52"/>
    <mergeCell ref="R51:R52"/>
    <mergeCell ref="B51:B52"/>
    <mergeCell ref="J64:J65"/>
    <mergeCell ref="K64:K65"/>
    <mergeCell ref="L64:L65"/>
    <mergeCell ref="M64:M65"/>
    <mergeCell ref="N64:N65"/>
    <mergeCell ref="O64:O65"/>
    <mergeCell ref="P64:P65"/>
    <mergeCell ref="Q64:Q65"/>
    <mergeCell ref="R64:R65"/>
    <mergeCell ref="S64:S65"/>
    <mergeCell ref="T64:T65"/>
    <mergeCell ref="I64:I65"/>
    <mergeCell ref="Q51:Q52"/>
    <mergeCell ref="P51:P52"/>
    <mergeCell ref="O51:O52"/>
    <mergeCell ref="N51:N52"/>
    <mergeCell ref="M51:M52"/>
    <mergeCell ref="F51:F52"/>
    <mergeCell ref="E51:E52"/>
    <mergeCell ref="D51:D52"/>
    <mergeCell ref="C64:C65"/>
    <mergeCell ref="B64:B65"/>
    <mergeCell ref="A64:A65"/>
    <mergeCell ref="L66:L67"/>
    <mergeCell ref="M66:M67"/>
    <mergeCell ref="F66:F67"/>
    <mergeCell ref="E66:E67"/>
    <mergeCell ref="D66:D67"/>
    <mergeCell ref="C66:C67"/>
    <mergeCell ref="B66:B67"/>
    <mergeCell ref="A66:A67"/>
    <mergeCell ref="H64:H65"/>
    <mergeCell ref="G64:G65"/>
    <mergeCell ref="F64:F65"/>
    <mergeCell ref="E64:E65"/>
    <mergeCell ref="D64:D65"/>
    <mergeCell ref="S66:S67"/>
    <mergeCell ref="T66:T67"/>
    <mergeCell ref="I66:I67"/>
    <mergeCell ref="H66:H67"/>
    <mergeCell ref="G66:G67"/>
    <mergeCell ref="K66:K67"/>
    <mergeCell ref="J66:J67"/>
    <mergeCell ref="N66:N67"/>
    <mergeCell ref="O66:O67"/>
    <mergeCell ref="P66:P67"/>
    <mergeCell ref="Q66:Q67"/>
    <mergeCell ref="R66:R67"/>
    <mergeCell ref="E68:E69"/>
    <mergeCell ref="D68:D69"/>
    <mergeCell ref="C68:C69"/>
    <mergeCell ref="B68:B69"/>
    <mergeCell ref="A68:A69"/>
    <mergeCell ref="S68:S69"/>
    <mergeCell ref="T68:T69"/>
    <mergeCell ref="H68:H69"/>
    <mergeCell ref="G68:G69"/>
    <mergeCell ref="F68:F69"/>
    <mergeCell ref="N68:N69"/>
    <mergeCell ref="O68:O69"/>
    <mergeCell ref="P68:P69"/>
    <mergeCell ref="Q68:Q69"/>
    <mergeCell ref="R68:R69"/>
    <mergeCell ref="I68:I69"/>
    <mergeCell ref="J68:J69"/>
    <mergeCell ref="K68:K69"/>
    <mergeCell ref="L68:L69"/>
    <mergeCell ref="M68:M69"/>
    <mergeCell ref="B70:B71"/>
    <mergeCell ref="A70:A71"/>
    <mergeCell ref="O70:O71"/>
    <mergeCell ref="P70:P71"/>
    <mergeCell ref="Q70:Q71"/>
    <mergeCell ref="R70:R71"/>
    <mergeCell ref="S70:S71"/>
    <mergeCell ref="J70:J71"/>
    <mergeCell ref="K70:K71"/>
    <mergeCell ref="L70:L71"/>
    <mergeCell ref="M70:M71"/>
    <mergeCell ref="N70:N71"/>
    <mergeCell ref="E70:E71"/>
    <mergeCell ref="F70:F71"/>
    <mergeCell ref="G70:G71"/>
    <mergeCell ref="H70:H71"/>
    <mergeCell ref="I70:I71"/>
    <mergeCell ref="Y5:Y6"/>
    <mergeCell ref="R72:R73"/>
    <mergeCell ref="T72:T73"/>
    <mergeCell ref="S72:S73"/>
    <mergeCell ref="A72:A73"/>
    <mergeCell ref="Q72:Q73"/>
    <mergeCell ref="P72:P73"/>
    <mergeCell ref="O72:O73"/>
    <mergeCell ref="N72:N73"/>
    <mergeCell ref="M72:M73"/>
    <mergeCell ref="L72:L73"/>
    <mergeCell ref="F72:F73"/>
    <mergeCell ref="E72:E73"/>
    <mergeCell ref="D72:D73"/>
    <mergeCell ref="C72:C73"/>
    <mergeCell ref="B72:B73"/>
    <mergeCell ref="K72:K73"/>
    <mergeCell ref="J72:J73"/>
    <mergeCell ref="I72:I73"/>
    <mergeCell ref="H72:H73"/>
    <mergeCell ref="G72:G73"/>
    <mergeCell ref="T70:T71"/>
    <mergeCell ref="D70:D71"/>
    <mergeCell ref="C70:C71"/>
  </mergeCells>
  <conditionalFormatting sqref="L7 L53:L64 T53:T64 L74:L75 T74:T75 T77:T79 L77:L79">
    <cfRule type="cellIs" dxfId="96" priority="105" operator="equal">
      <formula>"Extremo"</formula>
    </cfRule>
    <cfRule type="cellIs" dxfId="95" priority="106" operator="equal">
      <formula>"Alto"</formula>
    </cfRule>
    <cfRule type="cellIs" dxfId="94" priority="107" operator="equal">
      <formula>"Moderado"</formula>
    </cfRule>
    <cfRule type="cellIs" dxfId="93" priority="108" operator="equal">
      <formula>"Bajo"</formula>
    </cfRule>
  </conditionalFormatting>
  <conditionalFormatting sqref="L8:L9 L11:L12 L26 L66 L68 L70 L72 L34:L47 L50:L51 L81:L90 L92 L14:L24 L94:L96">
    <cfRule type="cellIs" dxfId="92" priority="101" operator="equal">
      <formula>"Extremo"</formula>
    </cfRule>
    <cfRule type="cellIs" dxfId="91" priority="102" operator="equal">
      <formula>"Alto"</formula>
    </cfRule>
    <cfRule type="cellIs" dxfId="90" priority="103" operator="equal">
      <formula>"Moderado"</formula>
    </cfRule>
    <cfRule type="cellIs" dxfId="89" priority="104" operator="equal">
      <formula>"Bajo"</formula>
    </cfRule>
  </conditionalFormatting>
  <conditionalFormatting sqref="T7:T9 T26 T66 T68 T70 T72 T34:T47 T50:T51 T81:T90 T92 T14:T24 T94:T96 T11:T12">
    <cfRule type="cellIs" dxfId="88" priority="97" operator="equal">
      <formula>"Extremo"</formula>
    </cfRule>
    <cfRule type="cellIs" dxfId="87" priority="98" operator="equal">
      <formula>"Alto"</formula>
    </cfRule>
    <cfRule type="cellIs" dxfId="86" priority="99" operator="equal">
      <formula>"Moderado"</formula>
    </cfRule>
    <cfRule type="cellIs" dxfId="85" priority="100" operator="equal">
      <formula>"Bajo"</formula>
    </cfRule>
  </conditionalFormatting>
  <conditionalFormatting sqref="L32:L33">
    <cfRule type="cellIs" dxfId="84" priority="93" operator="equal">
      <formula>"Extremo"</formula>
    </cfRule>
    <cfRule type="cellIs" dxfId="83" priority="94" operator="equal">
      <formula>"Alto"</formula>
    </cfRule>
    <cfRule type="cellIs" dxfId="82" priority="95" operator="equal">
      <formula>"Moderado"</formula>
    </cfRule>
    <cfRule type="cellIs" dxfId="81" priority="96" operator="equal">
      <formula>"Bajo"</formula>
    </cfRule>
  </conditionalFormatting>
  <conditionalFormatting sqref="T32:T33">
    <cfRule type="cellIs" dxfId="80" priority="89" operator="equal">
      <formula>"Extremo"</formula>
    </cfRule>
    <cfRule type="cellIs" dxfId="79" priority="90" operator="equal">
      <formula>"Alto"</formula>
    </cfRule>
    <cfRule type="cellIs" dxfId="78" priority="91" operator="equal">
      <formula>"Moderado"</formula>
    </cfRule>
    <cfRule type="cellIs" dxfId="77" priority="92" operator="equal">
      <formula>"Bajo"</formula>
    </cfRule>
  </conditionalFormatting>
  <conditionalFormatting sqref="L49">
    <cfRule type="cellIs" dxfId="76" priority="85" operator="equal">
      <formula>"Extremo"</formula>
    </cfRule>
    <cfRule type="cellIs" dxfId="75" priority="86" operator="equal">
      <formula>"Alto"</formula>
    </cfRule>
    <cfRule type="cellIs" dxfId="74" priority="87" operator="equal">
      <formula>"Moderado"</formula>
    </cfRule>
    <cfRule type="cellIs" dxfId="73" priority="88" operator="equal">
      <formula>"Bajo"</formula>
    </cfRule>
  </conditionalFormatting>
  <conditionalFormatting sqref="T49">
    <cfRule type="cellIs" dxfId="72" priority="81" operator="equal">
      <formula>"Extremo"</formula>
    </cfRule>
    <cfRule type="cellIs" dxfId="71" priority="82" operator="equal">
      <formula>"Alto"</formula>
    </cfRule>
    <cfRule type="cellIs" dxfId="70" priority="83" operator="equal">
      <formula>"Moderado"</formula>
    </cfRule>
    <cfRule type="cellIs" dxfId="69" priority="84" operator="equal">
      <formula>"Bajo"</formula>
    </cfRule>
  </conditionalFormatting>
  <conditionalFormatting sqref="L80">
    <cfRule type="cellIs" dxfId="68" priority="77" operator="equal">
      <formula>"Extremo"</formula>
    </cfRule>
    <cfRule type="cellIs" dxfId="67" priority="78" operator="equal">
      <formula>"Alto"</formula>
    </cfRule>
    <cfRule type="cellIs" dxfId="66" priority="79" operator="equal">
      <formula>"Moderado"</formula>
    </cfRule>
    <cfRule type="cellIs" dxfId="65" priority="80" operator="equal">
      <formula>"Bajo"</formula>
    </cfRule>
  </conditionalFormatting>
  <conditionalFormatting sqref="T80">
    <cfRule type="cellIs" dxfId="64" priority="73" operator="equal">
      <formula>"Extremo"</formula>
    </cfRule>
    <cfRule type="cellIs" dxfId="63" priority="74" operator="equal">
      <formula>"Alto"</formula>
    </cfRule>
    <cfRule type="cellIs" dxfId="62" priority="75" operator="equal">
      <formula>"Moderado"</formula>
    </cfRule>
    <cfRule type="cellIs" dxfId="61" priority="76" operator="equal">
      <formula>"Bajo"</formula>
    </cfRule>
  </conditionalFormatting>
  <conditionalFormatting sqref="L91">
    <cfRule type="cellIs" dxfId="60" priority="69" operator="equal">
      <formula>"Extremo"</formula>
    </cfRule>
    <cfRule type="cellIs" dxfId="59" priority="70" operator="equal">
      <formula>"Alto"</formula>
    </cfRule>
    <cfRule type="cellIs" dxfId="58" priority="71" operator="equal">
      <formula>"Moderado"</formula>
    </cfRule>
    <cfRule type="cellIs" dxfId="57" priority="72" operator="equal">
      <formula>"Bajo"</formula>
    </cfRule>
  </conditionalFormatting>
  <conditionalFormatting sqref="T91">
    <cfRule type="cellIs" dxfId="56" priority="65" operator="equal">
      <formula>"Extremo"</formula>
    </cfRule>
    <cfRule type="cellIs" dxfId="55" priority="66" operator="equal">
      <formula>"Alto"</formula>
    </cfRule>
    <cfRule type="cellIs" dxfId="54" priority="67" operator="equal">
      <formula>"Moderado"</formula>
    </cfRule>
    <cfRule type="cellIs" dxfId="53" priority="68" operator="equal">
      <formula>"Bajo"</formula>
    </cfRule>
  </conditionalFormatting>
  <conditionalFormatting sqref="T93">
    <cfRule type="cellIs" dxfId="52" priority="41" operator="equal">
      <formula>"Extremo"</formula>
    </cfRule>
    <cfRule type="cellIs" dxfId="51" priority="42" operator="equal">
      <formula>"Alto"</formula>
    </cfRule>
    <cfRule type="cellIs" dxfId="50" priority="43" operator="equal">
      <formula>"Moderado"</formula>
    </cfRule>
    <cfRule type="cellIs" dxfId="49" priority="44" operator="equal">
      <formula>"Bajo"</formula>
    </cfRule>
  </conditionalFormatting>
  <conditionalFormatting sqref="L13">
    <cfRule type="cellIs" dxfId="48" priority="61" operator="equal">
      <formula>"Extremo"</formula>
    </cfRule>
    <cfRule type="cellIs" dxfId="47" priority="62" operator="equal">
      <formula>"Alto"</formula>
    </cfRule>
    <cfRule type="cellIs" dxfId="46" priority="63" operator="equal">
      <formula>"Moderado"</formula>
    </cfRule>
    <cfRule type="cellIs" dxfId="45" priority="64" operator="equal">
      <formula>"Bajo"</formula>
    </cfRule>
  </conditionalFormatting>
  <conditionalFormatting sqref="T13">
    <cfRule type="cellIs" dxfId="44" priority="57" operator="equal">
      <formula>"Extremo"</formula>
    </cfRule>
    <cfRule type="cellIs" dxfId="43" priority="58" operator="equal">
      <formula>"Alto"</formula>
    </cfRule>
    <cfRule type="cellIs" dxfId="42" priority="59" operator="equal">
      <formula>"Moderado"</formula>
    </cfRule>
    <cfRule type="cellIs" dxfId="41" priority="60" operator="equal">
      <formula>"Bajo"</formula>
    </cfRule>
  </conditionalFormatting>
  <conditionalFormatting sqref="L27:L31">
    <cfRule type="cellIs" dxfId="40" priority="53" operator="equal">
      <formula>"Extremo"</formula>
    </cfRule>
    <cfRule type="cellIs" dxfId="39" priority="54" operator="equal">
      <formula>"Alto"</formula>
    </cfRule>
    <cfRule type="cellIs" dxfId="38" priority="55" operator="equal">
      <formula>"Moderado"</formula>
    </cfRule>
    <cfRule type="cellIs" dxfId="37" priority="56" operator="equal">
      <formula>"Bajo"</formula>
    </cfRule>
  </conditionalFormatting>
  <conditionalFormatting sqref="T27:T31">
    <cfRule type="cellIs" dxfId="36" priority="49" operator="equal">
      <formula>"Extremo"</formula>
    </cfRule>
    <cfRule type="cellIs" dxfId="35" priority="50" operator="equal">
      <formula>"Alto"</formula>
    </cfRule>
    <cfRule type="cellIs" dxfId="34" priority="51" operator="equal">
      <formula>"Moderado"</formula>
    </cfRule>
    <cfRule type="cellIs" dxfId="33" priority="52" operator="equal">
      <formula>"Bajo"</formula>
    </cfRule>
  </conditionalFormatting>
  <conditionalFormatting sqref="L93">
    <cfRule type="cellIs" dxfId="32" priority="45" operator="equal">
      <formula>"Extremo"</formula>
    </cfRule>
    <cfRule type="cellIs" dxfId="31" priority="46" operator="equal">
      <formula>"Alto"</formula>
    </cfRule>
    <cfRule type="cellIs" dxfId="30" priority="47" operator="equal">
      <formula>"Moderado"</formula>
    </cfRule>
    <cfRule type="cellIs" dxfId="29" priority="48" operator="equal">
      <formula>"Bajo"</formula>
    </cfRule>
  </conditionalFormatting>
  <conditionalFormatting sqref="L48">
    <cfRule type="cellIs" dxfId="28" priority="29" operator="equal">
      <formula>"Extremo"</formula>
    </cfRule>
    <cfRule type="cellIs" dxfId="27" priority="30" operator="equal">
      <formula>"Alto"</formula>
    </cfRule>
    <cfRule type="cellIs" dxfId="26" priority="31" operator="equal">
      <formula>"Moderado"</formula>
    </cfRule>
    <cfRule type="cellIs" dxfId="25" priority="32" operator="equal">
      <formula>"Bajo"</formula>
    </cfRule>
  </conditionalFormatting>
  <conditionalFormatting sqref="T48">
    <cfRule type="cellIs" dxfId="24" priority="25" operator="equal">
      <formula>"Extremo"</formula>
    </cfRule>
    <cfRule type="cellIs" dxfId="23" priority="26" operator="equal">
      <formula>"Alto"</formula>
    </cfRule>
    <cfRule type="cellIs" dxfId="22" priority="27" operator="equal">
      <formula>"Moderado"</formula>
    </cfRule>
    <cfRule type="cellIs" dxfId="21" priority="28" operator="equal">
      <formula>"Bajo"</formula>
    </cfRule>
  </conditionalFormatting>
  <conditionalFormatting sqref="L97">
    <cfRule type="cellIs" dxfId="20" priority="21" operator="equal">
      <formula>"Extremo"</formula>
    </cfRule>
    <cfRule type="cellIs" dxfId="19" priority="22" operator="equal">
      <formula>"Alto"</formula>
    </cfRule>
    <cfRule type="cellIs" dxfId="18" priority="23" operator="equal">
      <formula>"Moderado"</formula>
    </cfRule>
    <cfRule type="cellIs" dxfId="17" priority="24" operator="equal">
      <formula>"Bajo"</formula>
    </cfRule>
  </conditionalFormatting>
  <conditionalFormatting sqref="T97">
    <cfRule type="cellIs" dxfId="16" priority="17" operator="equal">
      <formula>"Extremo"</formula>
    </cfRule>
    <cfRule type="cellIs" dxfId="15" priority="18" operator="equal">
      <formula>"Alto"</formula>
    </cfRule>
    <cfRule type="cellIs" dxfId="14" priority="19" operator="equal">
      <formula>"Moderado"</formula>
    </cfRule>
    <cfRule type="cellIs" dxfId="13" priority="20" operator="equal">
      <formula>"Bajo"</formula>
    </cfRule>
  </conditionalFormatting>
  <conditionalFormatting sqref="L76 T76">
    <cfRule type="cellIs" dxfId="12" priority="13" operator="equal">
      <formula>"Extremo"</formula>
    </cfRule>
    <cfRule type="cellIs" dxfId="11" priority="14" operator="equal">
      <formula>"Alto"</formula>
    </cfRule>
    <cfRule type="cellIs" dxfId="10" priority="15" operator="equal">
      <formula>"Moderado"</formula>
    </cfRule>
    <cfRule type="cellIs" dxfId="9" priority="16" operator="equal">
      <formula>"Bajo"</formula>
    </cfRule>
  </conditionalFormatting>
  <conditionalFormatting sqref="L98">
    <cfRule type="cellIs" dxfId="8" priority="5" operator="equal">
      <formula>"Extremo"</formula>
    </cfRule>
    <cfRule type="cellIs" dxfId="7" priority="6" operator="equal">
      <formula>"Alto"</formula>
    </cfRule>
    <cfRule type="cellIs" dxfId="6" priority="7" operator="equal">
      <formula>"Moderado"</formula>
    </cfRule>
    <cfRule type="cellIs" dxfId="5" priority="8" operator="equal">
      <formula>"Bajo"</formula>
    </cfRule>
  </conditionalFormatting>
  <conditionalFormatting sqref="T98">
    <cfRule type="cellIs" dxfId="4" priority="1" operator="equal">
      <formula>"Extremo"</formula>
    </cfRule>
    <cfRule type="cellIs" dxfId="3" priority="2" operator="equal">
      <formula>"Alto"</formula>
    </cfRule>
    <cfRule type="cellIs" dxfId="2" priority="3" operator="equal">
      <formula>"Moderado"</formula>
    </cfRule>
    <cfRule type="cellIs" dxfId="1" priority="4" operator="equal">
      <formula>"Bajo"</formula>
    </cfRule>
  </conditionalFormatting>
  <printOptions horizontalCentered="1" verticalCentered="1"/>
  <pageMargins left="0.70866141732283472" right="0.70866141732283472" top="0.74803149606299213" bottom="0.74803149606299213" header="0.31496062992125984" footer="0.31496062992125984"/>
  <pageSetup scale="26" orientation="landscape"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2577F9-3942-4F25-9706-F01BE0ED841C}">
  <sheetPr>
    <tabColor theme="5" tint="0.39997558519241921"/>
  </sheetPr>
  <dimension ref="B1:BY94"/>
  <sheetViews>
    <sheetView showGridLines="0" topLeftCell="A25" zoomScale="25" zoomScaleNormal="25" workbookViewId="0">
      <selection activeCell="BT57" sqref="BT57"/>
    </sheetView>
  </sheetViews>
  <sheetFormatPr baseColWidth="10" defaultRowHeight="15" x14ac:dyDescent="0.25"/>
  <cols>
    <col min="1" max="1" width="8.5703125" customWidth="1"/>
    <col min="2" max="2" width="18.5703125" customWidth="1"/>
    <col min="3" max="3" width="7" customWidth="1"/>
    <col min="4" max="8" width="7" style="19" customWidth="1"/>
    <col min="9" max="9" width="7" customWidth="1"/>
    <col min="10" max="14" width="7" style="19" customWidth="1"/>
    <col min="15" max="15" width="7" customWidth="1"/>
    <col min="16" max="20" width="7" style="19" customWidth="1"/>
    <col min="21" max="21" width="7" customWidth="1"/>
    <col min="22" max="31" width="7" style="19" customWidth="1"/>
    <col min="32" max="32" width="7" customWidth="1"/>
    <col min="33" max="34" width="7.28515625" customWidth="1"/>
    <col min="35" max="35" width="10.85546875" customWidth="1"/>
    <col min="36" max="37" width="7.28515625" customWidth="1"/>
    <col min="38" max="38" width="19" customWidth="1"/>
    <col min="39" max="63" width="7.28515625" customWidth="1"/>
    <col min="65" max="65" width="27.7109375" customWidth="1"/>
    <col min="66" max="66" width="19.140625" customWidth="1"/>
    <col min="67" max="67" width="14.42578125" customWidth="1"/>
    <col min="75" max="77" width="16.42578125" customWidth="1"/>
  </cols>
  <sheetData>
    <row r="1" spans="2:69" s="19" customFormat="1" ht="39" customHeight="1" thickBot="1" x14ac:dyDescent="0.3"/>
    <row r="2" spans="2:69" ht="15.75" thickBot="1" x14ac:dyDescent="0.3">
      <c r="B2" s="335"/>
      <c r="C2" s="336"/>
      <c r="D2" s="336"/>
      <c r="E2" s="336"/>
      <c r="F2" s="336"/>
      <c r="G2" s="336"/>
      <c r="H2" s="336"/>
      <c r="I2" s="336"/>
      <c r="J2" s="336"/>
      <c r="K2" s="336"/>
      <c r="L2" s="336"/>
      <c r="M2" s="336"/>
      <c r="N2" s="336"/>
      <c r="O2" s="336"/>
      <c r="P2" s="336"/>
      <c r="Q2" s="336"/>
      <c r="R2" s="336"/>
      <c r="S2" s="336"/>
      <c r="T2" s="336"/>
      <c r="U2" s="336"/>
      <c r="V2" s="336"/>
      <c r="W2" s="336"/>
      <c r="X2" s="336"/>
      <c r="Y2" s="336"/>
      <c r="Z2" s="336"/>
      <c r="AA2" s="336"/>
      <c r="AB2" s="336"/>
      <c r="AC2" s="336"/>
      <c r="AD2" s="336"/>
      <c r="AE2" s="336"/>
      <c r="AF2" s="336"/>
      <c r="AG2" s="336"/>
      <c r="AH2" s="336"/>
      <c r="AI2" s="336"/>
      <c r="AJ2" s="336"/>
      <c r="AK2" s="336"/>
      <c r="AL2" s="336"/>
      <c r="AM2" s="336"/>
      <c r="AN2" s="336"/>
      <c r="AO2" s="336"/>
      <c r="AP2" s="336"/>
      <c r="AQ2" s="336"/>
      <c r="AR2" s="336"/>
      <c r="AS2" s="336"/>
      <c r="AT2" s="336"/>
      <c r="AU2" s="336"/>
      <c r="AV2" s="336"/>
      <c r="AW2" s="336"/>
      <c r="AX2" s="336"/>
      <c r="AY2" s="336"/>
      <c r="AZ2" s="336"/>
      <c r="BA2" s="336"/>
      <c r="BB2" s="336"/>
      <c r="BC2" s="336"/>
      <c r="BD2" s="336"/>
      <c r="BE2" s="336"/>
      <c r="BF2" s="336"/>
      <c r="BG2" s="336"/>
      <c r="BH2" s="336"/>
      <c r="BI2" s="336"/>
      <c r="BJ2" s="336"/>
      <c r="BK2" s="336"/>
      <c r="BL2" s="336"/>
      <c r="BM2" s="336"/>
      <c r="BN2" s="336"/>
      <c r="BO2" s="336"/>
      <c r="BP2" s="336"/>
      <c r="BQ2" s="337"/>
    </row>
    <row r="3" spans="2:69" ht="42" customHeight="1" thickBot="1" x14ac:dyDescent="0.3">
      <c r="B3" s="338"/>
      <c r="C3" s="12"/>
      <c r="D3" s="12"/>
      <c r="E3" s="12"/>
      <c r="F3" s="12"/>
      <c r="G3" s="12"/>
      <c r="H3" s="12"/>
      <c r="I3" s="12"/>
      <c r="J3" s="12"/>
      <c r="K3" s="12"/>
      <c r="L3" s="12"/>
      <c r="M3" s="12"/>
      <c r="N3" s="12"/>
      <c r="O3" s="12"/>
      <c r="P3" s="12"/>
      <c r="Q3" s="12"/>
      <c r="R3" s="12"/>
      <c r="S3" s="12"/>
      <c r="T3" s="12"/>
      <c r="U3" s="12"/>
      <c r="V3" s="12"/>
      <c r="W3" s="12"/>
      <c r="X3" s="770" t="s">
        <v>1095</v>
      </c>
      <c r="Y3" s="771"/>
      <c r="Z3" s="772"/>
      <c r="AA3" s="772"/>
      <c r="AB3" s="772"/>
      <c r="AC3" s="772"/>
      <c r="AD3" s="772"/>
      <c r="AE3" s="772"/>
      <c r="AF3" s="772"/>
      <c r="AG3" s="772"/>
      <c r="AH3" s="772"/>
      <c r="AI3" s="772"/>
      <c r="AJ3" s="772"/>
      <c r="AK3" s="772"/>
      <c r="AL3" s="772"/>
      <c r="AM3" s="772"/>
      <c r="AN3" s="772"/>
      <c r="AO3" s="773"/>
      <c r="AP3" s="12"/>
      <c r="AQ3" s="12"/>
      <c r="AR3" s="12"/>
      <c r="AS3" s="12"/>
      <c r="AT3" s="12"/>
      <c r="AU3" s="12"/>
      <c r="AV3" s="12"/>
      <c r="AW3" s="12"/>
      <c r="AX3" s="12"/>
      <c r="AY3" s="12"/>
      <c r="AZ3" s="12"/>
      <c r="BA3" s="12"/>
      <c r="BB3" s="12"/>
      <c r="BC3" s="12"/>
      <c r="BD3" s="12"/>
      <c r="BE3" s="12"/>
      <c r="BF3" s="12"/>
      <c r="BG3" s="12"/>
      <c r="BH3" s="12"/>
      <c r="BI3" s="12"/>
      <c r="BJ3" s="12"/>
      <c r="BK3" s="12"/>
      <c r="BL3" s="12"/>
      <c r="BM3" s="12"/>
      <c r="BN3" s="12"/>
      <c r="BO3" s="12"/>
      <c r="BP3" s="12"/>
      <c r="BQ3" s="339"/>
    </row>
    <row r="4" spans="2:69" ht="42" customHeight="1" thickBot="1" x14ac:dyDescent="0.3">
      <c r="B4" s="338"/>
      <c r="C4" s="12"/>
      <c r="D4" s="12"/>
      <c r="E4" s="12"/>
      <c r="F4" s="12"/>
      <c r="G4" s="12"/>
      <c r="H4" s="12"/>
      <c r="I4" s="12"/>
      <c r="J4" s="12"/>
      <c r="K4" s="12"/>
      <c r="L4" s="12"/>
      <c r="M4" s="12"/>
      <c r="N4" s="12"/>
      <c r="O4" s="12"/>
      <c r="P4" s="12"/>
      <c r="Q4" s="12"/>
      <c r="R4" s="12"/>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12"/>
      <c r="AW4" s="12"/>
      <c r="AX4" s="12"/>
      <c r="AY4" s="12"/>
      <c r="AZ4" s="12"/>
      <c r="BA4" s="12"/>
      <c r="BB4" s="12"/>
      <c r="BC4" s="12"/>
      <c r="BD4" s="12"/>
      <c r="BE4" s="12"/>
      <c r="BF4" s="12"/>
      <c r="BG4" s="12"/>
      <c r="BH4" s="12"/>
      <c r="BI4" s="12"/>
      <c r="BJ4" s="12"/>
      <c r="BK4" s="12"/>
      <c r="BL4" s="12"/>
      <c r="BM4" s="12"/>
      <c r="BN4" s="12"/>
      <c r="BO4" s="12"/>
      <c r="BP4" s="12"/>
      <c r="BQ4" s="339"/>
    </row>
    <row r="5" spans="2:69" ht="24.75" customHeight="1" x14ac:dyDescent="0.25">
      <c r="B5" s="819" t="s">
        <v>148</v>
      </c>
      <c r="C5" s="536"/>
      <c r="D5" s="537"/>
      <c r="E5" s="537"/>
      <c r="F5" s="537"/>
      <c r="G5" s="537"/>
      <c r="H5" s="547"/>
      <c r="I5" s="536"/>
      <c r="J5" s="537"/>
      <c r="K5" s="537"/>
      <c r="L5" s="537"/>
      <c r="M5" s="537"/>
      <c r="N5" s="538"/>
      <c r="O5" s="588" t="s">
        <v>1083</v>
      </c>
      <c r="P5" s="308"/>
      <c r="Q5" s="308"/>
      <c r="R5" s="308"/>
      <c r="S5" s="308"/>
      <c r="T5" s="309"/>
      <c r="U5" s="588" t="s">
        <v>1048</v>
      </c>
      <c r="V5" s="589" t="s">
        <v>1719</v>
      </c>
      <c r="W5" s="308"/>
      <c r="X5" s="308"/>
      <c r="Y5" s="308"/>
      <c r="Z5" s="309"/>
      <c r="AA5" s="307"/>
      <c r="AB5" s="308"/>
      <c r="AC5" s="308"/>
      <c r="AD5" s="308"/>
      <c r="AE5" s="308"/>
      <c r="AF5" s="309"/>
      <c r="AG5" s="12"/>
      <c r="AH5" s="12"/>
      <c r="AI5" s="12"/>
      <c r="AJ5" s="12"/>
      <c r="AK5" s="12"/>
      <c r="AL5" s="819" t="s">
        <v>148</v>
      </c>
      <c r="AM5" s="776">
        <f>COUNTA(C5:H10)/COUNTA($C$5:$AF$34)</f>
        <v>0</v>
      </c>
      <c r="AN5" s="777"/>
      <c r="AO5" s="777"/>
      <c r="AP5" s="777"/>
      <c r="AQ5" s="778"/>
      <c r="AR5" s="776">
        <f>COUNTA(I5:N10)/COUNTA($C$5:$AF$34)</f>
        <v>0</v>
      </c>
      <c r="AS5" s="777"/>
      <c r="AT5" s="777"/>
      <c r="AU5" s="777"/>
      <c r="AV5" s="778"/>
      <c r="AW5" s="785">
        <f>COUNTA(O5:T10)/COUNTA($C$5:$AF$34)</f>
        <v>9.433962264150943E-3</v>
      </c>
      <c r="AX5" s="786"/>
      <c r="AY5" s="786"/>
      <c r="AZ5" s="786"/>
      <c r="BA5" s="787"/>
      <c r="BB5" s="785">
        <f>COUNTA(U5:Z10)/COUNTA($C$5:$AF$34)</f>
        <v>1.8867924528301886E-2</v>
      </c>
      <c r="BC5" s="786"/>
      <c r="BD5" s="786"/>
      <c r="BE5" s="786"/>
      <c r="BF5" s="787"/>
      <c r="BG5" s="785">
        <f>COUNTA(AA5:AF10)/COUNTA($C$5:$AF$34)</f>
        <v>0</v>
      </c>
      <c r="BH5" s="786"/>
      <c r="BI5" s="786"/>
      <c r="BJ5" s="786"/>
      <c r="BK5" s="787"/>
      <c r="BL5" s="12"/>
      <c r="BM5" s="12"/>
      <c r="BN5" s="12"/>
      <c r="BO5" s="12"/>
      <c r="BP5" s="12"/>
      <c r="BQ5" s="339"/>
    </row>
    <row r="6" spans="2:69" s="19" customFormat="1" ht="24.75" customHeight="1" x14ac:dyDescent="0.25">
      <c r="B6" s="798"/>
      <c r="C6" s="527"/>
      <c r="D6" s="528"/>
      <c r="E6" s="528"/>
      <c r="F6" s="528"/>
      <c r="G6" s="528"/>
      <c r="H6" s="542"/>
      <c r="I6" s="527"/>
      <c r="J6" s="528"/>
      <c r="K6" s="528"/>
      <c r="L6" s="528"/>
      <c r="M6" s="528"/>
      <c r="N6" s="529"/>
      <c r="O6" s="311"/>
      <c r="P6" s="312"/>
      <c r="Q6" s="312"/>
      <c r="R6" s="312"/>
      <c r="S6" s="312"/>
      <c r="T6" s="313"/>
      <c r="U6" s="311"/>
      <c r="V6" s="312"/>
      <c r="W6" s="312"/>
      <c r="X6" s="312"/>
      <c r="Y6" s="312"/>
      <c r="Z6" s="313"/>
      <c r="AA6" s="311"/>
      <c r="AB6" s="312"/>
      <c r="AC6" s="312"/>
      <c r="AD6" s="312"/>
      <c r="AE6" s="312"/>
      <c r="AF6" s="313"/>
      <c r="AG6" s="12"/>
      <c r="AH6" s="12"/>
      <c r="AI6" s="12"/>
      <c r="AJ6" s="12"/>
      <c r="AK6" s="12"/>
      <c r="AL6" s="798"/>
      <c r="AM6" s="779"/>
      <c r="AN6" s="780"/>
      <c r="AO6" s="780"/>
      <c r="AP6" s="780"/>
      <c r="AQ6" s="781"/>
      <c r="AR6" s="779"/>
      <c r="AS6" s="780"/>
      <c r="AT6" s="780"/>
      <c r="AU6" s="780"/>
      <c r="AV6" s="781"/>
      <c r="AW6" s="788"/>
      <c r="AX6" s="789"/>
      <c r="AY6" s="789"/>
      <c r="AZ6" s="789"/>
      <c r="BA6" s="790"/>
      <c r="BB6" s="788"/>
      <c r="BC6" s="789"/>
      <c r="BD6" s="789"/>
      <c r="BE6" s="789"/>
      <c r="BF6" s="790"/>
      <c r="BG6" s="788"/>
      <c r="BH6" s="789"/>
      <c r="BI6" s="789"/>
      <c r="BJ6" s="789"/>
      <c r="BK6" s="790"/>
      <c r="BL6" s="12"/>
      <c r="BM6" s="12"/>
      <c r="BN6" s="12"/>
      <c r="BO6" s="12"/>
      <c r="BP6" s="12"/>
      <c r="BQ6" s="339"/>
    </row>
    <row r="7" spans="2:69" s="19" customFormat="1" ht="24.75" customHeight="1" x14ac:dyDescent="0.25">
      <c r="B7" s="798"/>
      <c r="C7" s="527"/>
      <c r="D7" s="528"/>
      <c r="E7" s="528"/>
      <c r="F7" s="528"/>
      <c r="G7" s="528"/>
      <c r="H7" s="542"/>
      <c r="I7" s="527"/>
      <c r="J7" s="528"/>
      <c r="K7" s="528"/>
      <c r="L7" s="528"/>
      <c r="M7" s="528"/>
      <c r="N7" s="529"/>
      <c r="O7" s="311"/>
      <c r="P7" s="312"/>
      <c r="Q7" s="312"/>
      <c r="R7" s="312"/>
      <c r="S7" s="312"/>
      <c r="T7" s="313"/>
      <c r="U7" s="311"/>
      <c r="V7" s="312"/>
      <c r="W7" s="312"/>
      <c r="X7" s="312"/>
      <c r="Y7" s="312"/>
      <c r="Z7" s="313"/>
      <c r="AA7" s="311"/>
      <c r="AB7" s="312"/>
      <c r="AC7" s="312"/>
      <c r="AD7" s="312"/>
      <c r="AE7" s="312"/>
      <c r="AF7" s="313"/>
      <c r="AG7" s="12"/>
      <c r="AH7" s="12"/>
      <c r="AI7" s="12"/>
      <c r="AJ7" s="12"/>
      <c r="AK7" s="12"/>
      <c r="AL7" s="798"/>
      <c r="AM7" s="779"/>
      <c r="AN7" s="780"/>
      <c r="AO7" s="780"/>
      <c r="AP7" s="780"/>
      <c r="AQ7" s="781"/>
      <c r="AR7" s="779"/>
      <c r="AS7" s="780"/>
      <c r="AT7" s="780"/>
      <c r="AU7" s="780"/>
      <c r="AV7" s="781"/>
      <c r="AW7" s="788"/>
      <c r="AX7" s="789"/>
      <c r="AY7" s="789"/>
      <c r="AZ7" s="789"/>
      <c r="BA7" s="790"/>
      <c r="BB7" s="788"/>
      <c r="BC7" s="789"/>
      <c r="BD7" s="789"/>
      <c r="BE7" s="789"/>
      <c r="BF7" s="790"/>
      <c r="BG7" s="788"/>
      <c r="BH7" s="789"/>
      <c r="BI7" s="789"/>
      <c r="BJ7" s="789"/>
      <c r="BK7" s="790"/>
      <c r="BL7" s="12"/>
      <c r="BM7" s="12"/>
      <c r="BN7" s="12"/>
      <c r="BO7" s="12"/>
      <c r="BP7" s="12"/>
      <c r="BQ7" s="339"/>
    </row>
    <row r="8" spans="2:69" s="19" customFormat="1" ht="24.75" customHeight="1" x14ac:dyDescent="0.25">
      <c r="B8" s="798"/>
      <c r="C8" s="527"/>
      <c r="D8" s="528"/>
      <c r="E8" s="528"/>
      <c r="F8" s="528"/>
      <c r="G8" s="528"/>
      <c r="H8" s="542"/>
      <c r="I8" s="527"/>
      <c r="J8" s="528"/>
      <c r="K8" s="528"/>
      <c r="L8" s="528"/>
      <c r="M8" s="528"/>
      <c r="N8" s="529"/>
      <c r="O8" s="311"/>
      <c r="P8" s="312"/>
      <c r="Q8" s="312"/>
      <c r="R8" s="312"/>
      <c r="S8" s="312"/>
      <c r="T8" s="313"/>
      <c r="U8" s="311"/>
      <c r="V8" s="312"/>
      <c r="W8" s="312"/>
      <c r="X8" s="312"/>
      <c r="Y8" s="312"/>
      <c r="Z8" s="313"/>
      <c r="AA8" s="311"/>
      <c r="AB8" s="312"/>
      <c r="AC8" s="312"/>
      <c r="AD8" s="312"/>
      <c r="AE8" s="312"/>
      <c r="AF8" s="313"/>
      <c r="AG8" s="12"/>
      <c r="AH8" s="12"/>
      <c r="AI8" s="12"/>
      <c r="AJ8" s="12"/>
      <c r="AK8" s="12"/>
      <c r="AL8" s="798"/>
      <c r="AM8" s="779"/>
      <c r="AN8" s="780"/>
      <c r="AO8" s="780"/>
      <c r="AP8" s="780"/>
      <c r="AQ8" s="781"/>
      <c r="AR8" s="779"/>
      <c r="AS8" s="780"/>
      <c r="AT8" s="780"/>
      <c r="AU8" s="780"/>
      <c r="AV8" s="781"/>
      <c r="AW8" s="788"/>
      <c r="AX8" s="789"/>
      <c r="AY8" s="789"/>
      <c r="AZ8" s="789"/>
      <c r="BA8" s="790"/>
      <c r="BB8" s="788"/>
      <c r="BC8" s="789"/>
      <c r="BD8" s="789"/>
      <c r="BE8" s="789"/>
      <c r="BF8" s="790"/>
      <c r="BG8" s="788"/>
      <c r="BH8" s="789"/>
      <c r="BI8" s="789"/>
      <c r="BJ8" s="789"/>
      <c r="BK8" s="790"/>
      <c r="BL8" s="12"/>
      <c r="BM8" s="12"/>
      <c r="BN8" s="12"/>
      <c r="BO8" s="12"/>
      <c r="BP8" s="12"/>
      <c r="BQ8" s="339"/>
    </row>
    <row r="9" spans="2:69" s="19" customFormat="1" ht="24.75" customHeight="1" x14ac:dyDescent="0.25">
      <c r="B9" s="798"/>
      <c r="C9" s="527"/>
      <c r="D9" s="528"/>
      <c r="E9" s="528"/>
      <c r="F9" s="528"/>
      <c r="G9" s="528"/>
      <c r="H9" s="542"/>
      <c r="I9" s="527"/>
      <c r="J9" s="528"/>
      <c r="K9" s="528"/>
      <c r="L9" s="528"/>
      <c r="M9" s="528"/>
      <c r="N9" s="529"/>
      <c r="O9" s="311"/>
      <c r="P9" s="312"/>
      <c r="Q9" s="312"/>
      <c r="R9" s="312"/>
      <c r="S9" s="312"/>
      <c r="T9" s="313"/>
      <c r="U9" s="311"/>
      <c r="V9" s="312"/>
      <c r="W9" s="312"/>
      <c r="X9" s="312"/>
      <c r="Y9" s="312"/>
      <c r="Z9" s="313"/>
      <c r="AA9" s="311"/>
      <c r="AB9" s="312"/>
      <c r="AC9" s="312"/>
      <c r="AD9" s="312"/>
      <c r="AE9" s="312"/>
      <c r="AF9" s="313"/>
      <c r="AG9" s="12"/>
      <c r="AH9" s="12"/>
      <c r="AI9" s="12"/>
      <c r="AJ9" s="12"/>
      <c r="AK9" s="12"/>
      <c r="AL9" s="798"/>
      <c r="AM9" s="779"/>
      <c r="AN9" s="780"/>
      <c r="AO9" s="780"/>
      <c r="AP9" s="780"/>
      <c r="AQ9" s="781"/>
      <c r="AR9" s="779"/>
      <c r="AS9" s="780"/>
      <c r="AT9" s="780"/>
      <c r="AU9" s="780"/>
      <c r="AV9" s="781"/>
      <c r="AW9" s="788"/>
      <c r="AX9" s="789"/>
      <c r="AY9" s="789"/>
      <c r="AZ9" s="789"/>
      <c r="BA9" s="790"/>
      <c r="BB9" s="788"/>
      <c r="BC9" s="789"/>
      <c r="BD9" s="789"/>
      <c r="BE9" s="789"/>
      <c r="BF9" s="790"/>
      <c r="BG9" s="788"/>
      <c r="BH9" s="789"/>
      <c r="BI9" s="789"/>
      <c r="BJ9" s="789"/>
      <c r="BK9" s="790"/>
      <c r="BL9" s="12"/>
      <c r="BM9" s="12"/>
      <c r="BN9" s="12"/>
      <c r="BO9" s="12"/>
      <c r="BP9" s="12"/>
      <c r="BQ9" s="339"/>
    </row>
    <row r="10" spans="2:69" s="19" customFormat="1" ht="24.75" customHeight="1" thickBot="1" x14ac:dyDescent="0.3">
      <c r="B10" s="818"/>
      <c r="C10" s="551"/>
      <c r="D10" s="544"/>
      <c r="E10" s="544"/>
      <c r="F10" s="544"/>
      <c r="G10" s="544"/>
      <c r="H10" s="545"/>
      <c r="I10" s="551"/>
      <c r="J10" s="544"/>
      <c r="K10" s="544"/>
      <c r="L10" s="544"/>
      <c r="M10" s="544"/>
      <c r="N10" s="552"/>
      <c r="O10" s="372"/>
      <c r="P10" s="356"/>
      <c r="Q10" s="356"/>
      <c r="R10" s="356"/>
      <c r="S10" s="356"/>
      <c r="T10" s="357"/>
      <c r="U10" s="372"/>
      <c r="V10" s="356"/>
      <c r="W10" s="356"/>
      <c r="X10" s="356"/>
      <c r="Y10" s="356"/>
      <c r="Z10" s="357"/>
      <c r="AA10" s="372"/>
      <c r="AB10" s="356"/>
      <c r="AC10" s="356"/>
      <c r="AD10" s="356"/>
      <c r="AE10" s="356"/>
      <c r="AF10" s="357"/>
      <c r="AG10" s="12"/>
      <c r="AH10" s="12"/>
      <c r="AI10" s="12"/>
      <c r="AJ10" s="12"/>
      <c r="AK10" s="12"/>
      <c r="AL10" s="818"/>
      <c r="AM10" s="782"/>
      <c r="AN10" s="783"/>
      <c r="AO10" s="783"/>
      <c r="AP10" s="783"/>
      <c r="AQ10" s="784"/>
      <c r="AR10" s="782"/>
      <c r="AS10" s="783"/>
      <c r="AT10" s="783"/>
      <c r="AU10" s="783"/>
      <c r="AV10" s="784"/>
      <c r="AW10" s="791"/>
      <c r="AX10" s="792"/>
      <c r="AY10" s="792"/>
      <c r="AZ10" s="792"/>
      <c r="BA10" s="793"/>
      <c r="BB10" s="791"/>
      <c r="BC10" s="792"/>
      <c r="BD10" s="792"/>
      <c r="BE10" s="792"/>
      <c r="BF10" s="793"/>
      <c r="BG10" s="791"/>
      <c r="BH10" s="792"/>
      <c r="BI10" s="792"/>
      <c r="BJ10" s="792"/>
      <c r="BK10" s="793"/>
      <c r="BL10" s="12"/>
      <c r="BM10" s="343" t="s">
        <v>854</v>
      </c>
      <c r="BN10" s="343" t="s">
        <v>1089</v>
      </c>
      <c r="BO10" s="12"/>
      <c r="BP10" s="12"/>
      <c r="BQ10" s="339"/>
    </row>
    <row r="11" spans="2:69" ht="24.75" customHeight="1" x14ac:dyDescent="0.25">
      <c r="B11" s="797" t="s">
        <v>146</v>
      </c>
      <c r="C11" s="332"/>
      <c r="D11" s="319"/>
      <c r="E11" s="319"/>
      <c r="F11" s="319"/>
      <c r="G11" s="319"/>
      <c r="H11" s="420"/>
      <c r="I11" s="588" t="s">
        <v>1074</v>
      </c>
      <c r="J11" s="546"/>
      <c r="K11" s="546"/>
      <c r="L11" s="537"/>
      <c r="M11" s="537"/>
      <c r="N11" s="538"/>
      <c r="O11" s="588" t="s">
        <v>1033</v>
      </c>
      <c r="P11" s="589" t="s">
        <v>1710</v>
      </c>
      <c r="Q11" s="589" t="s">
        <v>1043</v>
      </c>
      <c r="R11" s="589" t="s">
        <v>1118</v>
      </c>
      <c r="S11" s="589" t="s">
        <v>1122</v>
      </c>
      <c r="T11" s="538"/>
      <c r="U11" s="588" t="s">
        <v>1011</v>
      </c>
      <c r="V11" s="589" t="s">
        <v>1034</v>
      </c>
      <c r="W11" s="589" t="s">
        <v>1059</v>
      </c>
      <c r="X11" s="589" t="s">
        <v>1079</v>
      </c>
      <c r="Y11" s="308"/>
      <c r="Z11" s="309"/>
      <c r="AA11" s="307"/>
      <c r="AB11" s="560" t="s">
        <v>1023</v>
      </c>
      <c r="AC11" s="308"/>
      <c r="AD11" s="308"/>
      <c r="AE11" s="308"/>
      <c r="AF11" s="309"/>
      <c r="AG11" s="12"/>
      <c r="AH11" s="12"/>
      <c r="AI11" s="12"/>
      <c r="AJ11" s="12"/>
      <c r="AK11" s="12"/>
      <c r="AL11" s="797" t="s">
        <v>146</v>
      </c>
      <c r="AM11" s="809">
        <f>COUNTA(C11:H16)/COUNTA($C$5:$AF$34)</f>
        <v>0</v>
      </c>
      <c r="AN11" s="810"/>
      <c r="AO11" s="810"/>
      <c r="AP11" s="810"/>
      <c r="AQ11" s="811"/>
      <c r="AR11" s="776">
        <f>COUNTA(I11:N16)/COUNTA($C$5:$AF$34)</f>
        <v>9.433962264150943E-3</v>
      </c>
      <c r="AS11" s="777"/>
      <c r="AT11" s="777"/>
      <c r="AU11" s="777"/>
      <c r="AV11" s="778"/>
      <c r="AW11" s="776">
        <f>COUNTA(O11:T16)/COUNTA($C$5:$AF$34)</f>
        <v>8.4905660377358486E-2</v>
      </c>
      <c r="AX11" s="777"/>
      <c r="AY11" s="777"/>
      <c r="AZ11" s="777"/>
      <c r="BA11" s="778"/>
      <c r="BB11" s="785">
        <f>COUNTA(U11:Z16)/COUNTA($C$5:$AF$34)</f>
        <v>3.7735849056603772E-2</v>
      </c>
      <c r="BC11" s="786"/>
      <c r="BD11" s="786"/>
      <c r="BE11" s="786"/>
      <c r="BF11" s="787"/>
      <c r="BG11" s="785">
        <f>COUNTA(AA11:AF16)/COUNTA($C$5:$AF$34)</f>
        <v>9.433962264150943E-3</v>
      </c>
      <c r="BH11" s="786"/>
      <c r="BI11" s="786"/>
      <c r="BJ11" s="786"/>
      <c r="BK11" s="787"/>
      <c r="BL11" s="12"/>
      <c r="BM11" s="350" t="s">
        <v>1085</v>
      </c>
      <c r="BN11" s="345">
        <f>+SUM(BG5:BK34)+SUM(BB5:BF22)+AW5</f>
        <v>0.23584905660377359</v>
      </c>
      <c r="BO11" s="12"/>
      <c r="BP11" s="12"/>
      <c r="BQ11" s="339"/>
    </row>
    <row r="12" spans="2:69" s="19" customFormat="1" ht="24.75" customHeight="1" x14ac:dyDescent="0.25">
      <c r="B12" s="798"/>
      <c r="C12" s="320"/>
      <c r="D12" s="321"/>
      <c r="E12" s="321"/>
      <c r="F12" s="321"/>
      <c r="G12" s="321"/>
      <c r="H12" s="362"/>
      <c r="I12" s="527"/>
      <c r="J12" s="528"/>
      <c r="K12" s="528"/>
      <c r="L12" s="528"/>
      <c r="M12" s="528"/>
      <c r="N12" s="529"/>
      <c r="O12" s="590" t="s">
        <v>1717</v>
      </c>
      <c r="P12" s="591" t="s">
        <v>1049</v>
      </c>
      <c r="Q12" s="591" t="s">
        <v>1072</v>
      </c>
      <c r="R12" s="591" t="s">
        <v>1082</v>
      </c>
      <c r="S12" s="528"/>
      <c r="T12" s="529"/>
      <c r="U12" s="311"/>
      <c r="V12" s="312"/>
      <c r="W12" s="312"/>
      <c r="X12" s="312"/>
      <c r="Y12" s="312"/>
      <c r="Z12" s="313"/>
      <c r="AA12" s="311"/>
      <c r="AB12" s="312"/>
      <c r="AC12" s="312"/>
      <c r="AD12" s="312"/>
      <c r="AE12" s="312"/>
      <c r="AF12" s="313"/>
      <c r="AG12" s="12"/>
      <c r="AH12" s="12"/>
      <c r="AI12" s="12"/>
      <c r="AJ12" s="12"/>
      <c r="AK12" s="12"/>
      <c r="AL12" s="798"/>
      <c r="AM12" s="812"/>
      <c r="AN12" s="813"/>
      <c r="AO12" s="813"/>
      <c r="AP12" s="813"/>
      <c r="AQ12" s="814"/>
      <c r="AR12" s="779"/>
      <c r="AS12" s="780"/>
      <c r="AT12" s="780"/>
      <c r="AU12" s="780"/>
      <c r="AV12" s="781"/>
      <c r="AW12" s="779"/>
      <c r="AX12" s="780"/>
      <c r="AY12" s="780"/>
      <c r="AZ12" s="780"/>
      <c r="BA12" s="781"/>
      <c r="BB12" s="788"/>
      <c r="BC12" s="789"/>
      <c r="BD12" s="789"/>
      <c r="BE12" s="789"/>
      <c r="BF12" s="790"/>
      <c r="BG12" s="788"/>
      <c r="BH12" s="789"/>
      <c r="BI12" s="789"/>
      <c r="BJ12" s="789"/>
      <c r="BK12" s="790"/>
      <c r="BL12" s="12"/>
      <c r="BM12" s="350" t="s">
        <v>1086</v>
      </c>
      <c r="BN12" s="346">
        <f>+SUM(BB23:BF34)+SUM(AW11:BA22)+SUM(AR5:AV16)+AM5</f>
        <v>0.37735849056603771</v>
      </c>
      <c r="BO12" s="12"/>
      <c r="BP12" s="12"/>
      <c r="BQ12" s="339"/>
    </row>
    <row r="13" spans="2:69" s="19" customFormat="1" ht="24.75" customHeight="1" x14ac:dyDescent="0.25">
      <c r="B13" s="798"/>
      <c r="C13" s="320"/>
      <c r="D13" s="321"/>
      <c r="E13" s="321"/>
      <c r="F13" s="321"/>
      <c r="G13" s="321"/>
      <c r="H13" s="362"/>
      <c r="I13" s="527"/>
      <c r="J13" s="528"/>
      <c r="K13" s="528"/>
      <c r="L13" s="528"/>
      <c r="M13" s="528"/>
      <c r="N13" s="529"/>
      <c r="O13" s="527"/>
      <c r="P13" s="528"/>
      <c r="Q13" s="528"/>
      <c r="R13" s="528"/>
      <c r="S13" s="528"/>
      <c r="T13" s="529"/>
      <c r="U13" s="311"/>
      <c r="V13" s="312"/>
      <c r="W13" s="312"/>
      <c r="X13" s="312"/>
      <c r="Y13" s="312"/>
      <c r="Z13" s="313"/>
      <c r="AA13" s="311"/>
      <c r="AB13" s="312"/>
      <c r="AC13" s="312"/>
      <c r="AD13" s="312"/>
      <c r="AE13" s="312"/>
      <c r="AF13" s="313"/>
      <c r="AG13" s="12"/>
      <c r="AH13" s="12"/>
      <c r="AI13" s="12"/>
      <c r="AJ13" s="12"/>
      <c r="AK13" s="12"/>
      <c r="AL13" s="798"/>
      <c r="AM13" s="812"/>
      <c r="AN13" s="813"/>
      <c r="AO13" s="813"/>
      <c r="AP13" s="813"/>
      <c r="AQ13" s="814"/>
      <c r="AR13" s="779"/>
      <c r="AS13" s="780"/>
      <c r="AT13" s="780"/>
      <c r="AU13" s="780"/>
      <c r="AV13" s="781"/>
      <c r="AW13" s="779"/>
      <c r="AX13" s="780"/>
      <c r="AY13" s="780"/>
      <c r="AZ13" s="780"/>
      <c r="BA13" s="781"/>
      <c r="BB13" s="788"/>
      <c r="BC13" s="789"/>
      <c r="BD13" s="789"/>
      <c r="BE13" s="789"/>
      <c r="BF13" s="790"/>
      <c r="BG13" s="788"/>
      <c r="BH13" s="789"/>
      <c r="BI13" s="789"/>
      <c r="BJ13" s="789"/>
      <c r="BK13" s="790"/>
      <c r="BL13" s="12"/>
      <c r="BM13" s="350" t="s">
        <v>1087</v>
      </c>
      <c r="BN13" s="347">
        <f>+SUM(AW23:BA34)+AR17+AM11</f>
        <v>0.21698113207547171</v>
      </c>
      <c r="BO13" s="12"/>
      <c r="BP13" s="12"/>
      <c r="BQ13" s="339"/>
    </row>
    <row r="14" spans="2:69" s="19" customFormat="1" ht="24.75" customHeight="1" x14ac:dyDescent="0.25">
      <c r="B14" s="798"/>
      <c r="C14" s="320"/>
      <c r="D14" s="321"/>
      <c r="E14" s="321"/>
      <c r="F14" s="321"/>
      <c r="G14" s="321"/>
      <c r="H14" s="362"/>
      <c r="I14" s="527"/>
      <c r="J14" s="528"/>
      <c r="K14" s="528"/>
      <c r="L14" s="528"/>
      <c r="M14" s="528"/>
      <c r="N14" s="529"/>
      <c r="O14" s="527"/>
      <c r="P14" s="528"/>
      <c r="Q14" s="528"/>
      <c r="R14" s="528"/>
      <c r="S14" s="528"/>
      <c r="T14" s="529"/>
      <c r="U14" s="311"/>
      <c r="V14" s="312"/>
      <c r="W14" s="312"/>
      <c r="X14" s="312"/>
      <c r="Y14" s="312"/>
      <c r="Z14" s="313"/>
      <c r="AA14" s="311"/>
      <c r="AB14" s="312"/>
      <c r="AC14" s="312"/>
      <c r="AD14" s="312"/>
      <c r="AE14" s="312"/>
      <c r="AF14" s="313"/>
      <c r="AG14" s="12"/>
      <c r="AH14" s="12"/>
      <c r="AI14" s="12"/>
      <c r="AJ14" s="12"/>
      <c r="AK14" s="12"/>
      <c r="AL14" s="798"/>
      <c r="AM14" s="812"/>
      <c r="AN14" s="813"/>
      <c r="AO14" s="813"/>
      <c r="AP14" s="813"/>
      <c r="AQ14" s="814"/>
      <c r="AR14" s="779"/>
      <c r="AS14" s="780"/>
      <c r="AT14" s="780"/>
      <c r="AU14" s="780"/>
      <c r="AV14" s="781"/>
      <c r="AW14" s="779"/>
      <c r="AX14" s="780"/>
      <c r="AY14" s="780"/>
      <c r="AZ14" s="780"/>
      <c r="BA14" s="781"/>
      <c r="BB14" s="788"/>
      <c r="BC14" s="789"/>
      <c r="BD14" s="789"/>
      <c r="BE14" s="789"/>
      <c r="BF14" s="790"/>
      <c r="BG14" s="788"/>
      <c r="BH14" s="789"/>
      <c r="BI14" s="789"/>
      <c r="BJ14" s="789"/>
      <c r="BK14" s="790"/>
      <c r="BL14" s="12"/>
      <c r="BM14" s="350" t="s">
        <v>1088</v>
      </c>
      <c r="BN14" s="348">
        <f>+SUM(AM17:AQ34)+SUM(AR23:AV34)</f>
        <v>0.169811320754717</v>
      </c>
      <c r="BO14" s="12"/>
      <c r="BP14" s="12"/>
      <c r="BQ14" s="339"/>
    </row>
    <row r="15" spans="2:69" s="19" customFormat="1" ht="24.75" customHeight="1" x14ac:dyDescent="0.25">
      <c r="B15" s="798"/>
      <c r="C15" s="320"/>
      <c r="D15" s="321"/>
      <c r="E15" s="321"/>
      <c r="F15" s="321"/>
      <c r="G15" s="321"/>
      <c r="H15" s="362"/>
      <c r="I15" s="527"/>
      <c r="J15" s="528"/>
      <c r="K15" s="528"/>
      <c r="L15" s="528"/>
      <c r="M15" s="528"/>
      <c r="N15" s="529"/>
      <c r="O15" s="527"/>
      <c r="P15" s="528"/>
      <c r="Q15" s="528"/>
      <c r="R15" s="528"/>
      <c r="S15" s="528"/>
      <c r="T15" s="529"/>
      <c r="U15" s="311"/>
      <c r="V15" s="312"/>
      <c r="W15" s="312"/>
      <c r="X15" s="312"/>
      <c r="Y15" s="312"/>
      <c r="Z15" s="313"/>
      <c r="AA15" s="311"/>
      <c r="AB15" s="312"/>
      <c r="AC15" s="312"/>
      <c r="AD15" s="312"/>
      <c r="AE15" s="312"/>
      <c r="AF15" s="313"/>
      <c r="AG15" s="12"/>
      <c r="AH15" s="12"/>
      <c r="AI15" s="12"/>
      <c r="AJ15" s="12"/>
      <c r="AK15" s="12"/>
      <c r="AL15" s="798"/>
      <c r="AM15" s="812"/>
      <c r="AN15" s="813"/>
      <c r="AO15" s="813"/>
      <c r="AP15" s="813"/>
      <c r="AQ15" s="814"/>
      <c r="AR15" s="779"/>
      <c r="AS15" s="780"/>
      <c r="AT15" s="780"/>
      <c r="AU15" s="780"/>
      <c r="AV15" s="781"/>
      <c r="AW15" s="779"/>
      <c r="AX15" s="780"/>
      <c r="AY15" s="780"/>
      <c r="AZ15" s="780"/>
      <c r="BA15" s="781"/>
      <c r="BB15" s="788"/>
      <c r="BC15" s="789"/>
      <c r="BD15" s="789"/>
      <c r="BE15" s="789"/>
      <c r="BF15" s="790"/>
      <c r="BG15" s="788"/>
      <c r="BH15" s="789"/>
      <c r="BI15" s="789"/>
      <c r="BJ15" s="789"/>
      <c r="BK15" s="790"/>
      <c r="BL15" s="12"/>
      <c r="BM15" s="351" t="s">
        <v>172</v>
      </c>
      <c r="BN15" s="349">
        <f>SUM(BN11:BN14)</f>
        <v>1</v>
      </c>
      <c r="BO15" s="12"/>
      <c r="BP15" s="12"/>
      <c r="BQ15" s="339"/>
    </row>
    <row r="16" spans="2:69" s="19" customFormat="1" ht="24.75" customHeight="1" thickBot="1" x14ac:dyDescent="0.3">
      <c r="B16" s="818"/>
      <c r="C16" s="323"/>
      <c r="D16" s="324"/>
      <c r="E16" s="324"/>
      <c r="F16" s="324"/>
      <c r="G16" s="324"/>
      <c r="H16" s="421"/>
      <c r="I16" s="539"/>
      <c r="J16" s="540"/>
      <c r="K16" s="540"/>
      <c r="L16" s="540"/>
      <c r="M16" s="540"/>
      <c r="N16" s="541"/>
      <c r="O16" s="539"/>
      <c r="P16" s="540"/>
      <c r="Q16" s="540"/>
      <c r="R16" s="540"/>
      <c r="S16" s="540"/>
      <c r="T16" s="541"/>
      <c r="U16" s="315"/>
      <c r="V16" s="316"/>
      <c r="W16" s="316"/>
      <c r="X16" s="316"/>
      <c r="Y16" s="316"/>
      <c r="Z16" s="317"/>
      <c r="AA16" s="315"/>
      <c r="AB16" s="316"/>
      <c r="AC16" s="316"/>
      <c r="AD16" s="316"/>
      <c r="AE16" s="316"/>
      <c r="AF16" s="317"/>
      <c r="AG16" s="12"/>
      <c r="AH16" s="12"/>
      <c r="AI16" s="12"/>
      <c r="AJ16" s="12"/>
      <c r="AK16" s="12"/>
      <c r="AL16" s="818"/>
      <c r="AM16" s="815"/>
      <c r="AN16" s="816"/>
      <c r="AO16" s="816"/>
      <c r="AP16" s="816"/>
      <c r="AQ16" s="817"/>
      <c r="AR16" s="782"/>
      <c r="AS16" s="783"/>
      <c r="AT16" s="783"/>
      <c r="AU16" s="783"/>
      <c r="AV16" s="784"/>
      <c r="AW16" s="782"/>
      <c r="AX16" s="783"/>
      <c r="AY16" s="783"/>
      <c r="AZ16" s="783"/>
      <c r="BA16" s="784"/>
      <c r="BB16" s="791"/>
      <c r="BC16" s="792"/>
      <c r="BD16" s="792"/>
      <c r="BE16" s="792"/>
      <c r="BF16" s="793"/>
      <c r="BG16" s="791"/>
      <c r="BH16" s="792"/>
      <c r="BI16" s="792"/>
      <c r="BJ16" s="792"/>
      <c r="BK16" s="793"/>
      <c r="BL16" s="12"/>
      <c r="BM16" s="12"/>
      <c r="BN16" s="12"/>
      <c r="BO16" s="12"/>
      <c r="BP16" s="12"/>
      <c r="BQ16" s="339"/>
    </row>
    <row r="17" spans="2:69" ht="24.75" customHeight="1" x14ac:dyDescent="0.25">
      <c r="B17" s="797" t="s">
        <v>144</v>
      </c>
      <c r="C17" s="588" t="s">
        <v>1125</v>
      </c>
      <c r="D17" s="325"/>
      <c r="E17" s="325"/>
      <c r="F17" s="325"/>
      <c r="G17" s="325"/>
      <c r="H17" s="363"/>
      <c r="I17" s="563" t="s">
        <v>1029</v>
      </c>
      <c r="J17" s="589" t="s">
        <v>1039</v>
      </c>
      <c r="K17" s="589" t="s">
        <v>1042</v>
      </c>
      <c r="L17" s="589" t="s">
        <v>1046</v>
      </c>
      <c r="M17" s="589" t="s">
        <v>1052</v>
      </c>
      <c r="N17" s="569"/>
      <c r="O17" s="563" t="s">
        <v>1020</v>
      </c>
      <c r="P17" s="560" t="s">
        <v>1021</v>
      </c>
      <c r="Q17" s="560" t="s">
        <v>1028</v>
      </c>
      <c r="R17" s="560" t="s">
        <v>1027</v>
      </c>
      <c r="S17" s="560" t="s">
        <v>1031</v>
      </c>
      <c r="T17" s="586"/>
      <c r="U17" s="563" t="s">
        <v>1025</v>
      </c>
      <c r="V17" s="560" t="s">
        <v>1026</v>
      </c>
      <c r="W17" s="589" t="s">
        <v>1721</v>
      </c>
      <c r="X17" s="589" t="s">
        <v>1069</v>
      </c>
      <c r="Y17" s="308"/>
      <c r="Z17" s="309"/>
      <c r="AA17" s="307"/>
      <c r="AB17" s="308"/>
      <c r="AC17" s="308"/>
      <c r="AD17" s="308"/>
      <c r="AE17" s="308"/>
      <c r="AF17" s="309"/>
      <c r="AG17" s="12"/>
      <c r="AH17" s="12"/>
      <c r="AI17" s="12"/>
      <c r="AJ17" s="12"/>
      <c r="AK17" s="12"/>
      <c r="AL17" s="797" t="s">
        <v>144</v>
      </c>
      <c r="AM17" s="800">
        <f>COUNTA(C17:H22)/COUNTA($C$5:$AF$34)</f>
        <v>9.433962264150943E-3</v>
      </c>
      <c r="AN17" s="801"/>
      <c r="AO17" s="801"/>
      <c r="AP17" s="801"/>
      <c r="AQ17" s="802"/>
      <c r="AR17" s="809">
        <f>COUNTA(I17:N22)/COUNTA($C$5:$AF$34)</f>
        <v>9.4339622641509441E-2</v>
      </c>
      <c r="AS17" s="810"/>
      <c r="AT17" s="810"/>
      <c r="AU17" s="810"/>
      <c r="AV17" s="811"/>
      <c r="AW17" s="776">
        <f>COUNTA(O17:T22)/COUNTA($C$5:$AF$34)</f>
        <v>0.26415094339622641</v>
      </c>
      <c r="AX17" s="777"/>
      <c r="AY17" s="777"/>
      <c r="AZ17" s="777"/>
      <c r="BA17" s="778"/>
      <c r="BB17" s="785">
        <f>COUNTA(U17:Z22)/COUNTA($C$5:$AF$34)</f>
        <v>3.7735849056603772E-2</v>
      </c>
      <c r="BC17" s="786"/>
      <c r="BD17" s="786"/>
      <c r="BE17" s="786"/>
      <c r="BF17" s="787"/>
      <c r="BG17" s="785">
        <f>COUNTA(AA17:AF22)/COUNTA($C$5:$AF$34)</f>
        <v>0</v>
      </c>
      <c r="BH17" s="786"/>
      <c r="BI17" s="786"/>
      <c r="BJ17" s="786"/>
      <c r="BK17" s="787"/>
      <c r="BL17" s="12"/>
      <c r="BM17" s="343" t="s">
        <v>1090</v>
      </c>
      <c r="BN17" s="343" t="s">
        <v>459</v>
      </c>
      <c r="BO17" s="12"/>
      <c r="BP17" s="12"/>
      <c r="BQ17" s="339"/>
    </row>
    <row r="18" spans="2:69" s="19" customFormat="1" ht="24.75" customHeight="1" x14ac:dyDescent="0.25">
      <c r="B18" s="798"/>
      <c r="C18" s="326"/>
      <c r="D18" s="327"/>
      <c r="E18" s="327"/>
      <c r="F18" s="327"/>
      <c r="G18" s="327"/>
      <c r="H18" s="364"/>
      <c r="I18" s="590" t="s">
        <v>1055</v>
      </c>
      <c r="J18" s="591" t="s">
        <v>1057</v>
      </c>
      <c r="K18" s="591" t="s">
        <v>1068</v>
      </c>
      <c r="L18" s="591" t="s">
        <v>1075</v>
      </c>
      <c r="M18" s="591" t="s">
        <v>1726</v>
      </c>
      <c r="N18" s="322"/>
      <c r="O18" s="590" t="s">
        <v>1032</v>
      </c>
      <c r="P18" s="591" t="s">
        <v>1036</v>
      </c>
      <c r="Q18" s="591" t="s">
        <v>1038</v>
      </c>
      <c r="R18" s="591" t="s">
        <v>1044</v>
      </c>
      <c r="S18" s="591" t="s">
        <v>1045</v>
      </c>
      <c r="T18" s="529"/>
      <c r="U18" s="311"/>
      <c r="V18" s="312"/>
      <c r="W18" s="312"/>
      <c r="X18" s="312"/>
      <c r="Y18" s="312"/>
      <c r="Z18" s="313"/>
      <c r="AA18" s="311"/>
      <c r="AB18" s="312"/>
      <c r="AC18" s="312"/>
      <c r="AD18" s="312"/>
      <c r="AE18" s="312"/>
      <c r="AF18" s="313"/>
      <c r="AG18" s="12"/>
      <c r="AH18" s="12"/>
      <c r="AI18" s="12"/>
      <c r="AJ18" s="12"/>
      <c r="AK18" s="12"/>
      <c r="AL18" s="798"/>
      <c r="AM18" s="803"/>
      <c r="AN18" s="804"/>
      <c r="AO18" s="804"/>
      <c r="AP18" s="804"/>
      <c r="AQ18" s="805"/>
      <c r="AR18" s="812"/>
      <c r="AS18" s="813"/>
      <c r="AT18" s="813"/>
      <c r="AU18" s="813"/>
      <c r="AV18" s="814"/>
      <c r="AW18" s="779"/>
      <c r="AX18" s="780"/>
      <c r="AY18" s="780"/>
      <c r="AZ18" s="780"/>
      <c r="BA18" s="781"/>
      <c r="BB18" s="788"/>
      <c r="BC18" s="789"/>
      <c r="BD18" s="789"/>
      <c r="BE18" s="789"/>
      <c r="BF18" s="790"/>
      <c r="BG18" s="788"/>
      <c r="BH18" s="789"/>
      <c r="BI18" s="789"/>
      <c r="BJ18" s="789"/>
      <c r="BK18" s="790"/>
      <c r="BL18" s="12"/>
      <c r="BM18" s="521" t="s">
        <v>1091</v>
      </c>
      <c r="BN18" s="522">
        <v>11</v>
      </c>
      <c r="BO18" s="12"/>
      <c r="BP18" s="12"/>
      <c r="BQ18" s="339"/>
    </row>
    <row r="19" spans="2:69" s="19" customFormat="1" ht="24.75" customHeight="1" x14ac:dyDescent="0.25">
      <c r="B19" s="798"/>
      <c r="C19" s="326"/>
      <c r="D19" s="327"/>
      <c r="E19" s="327"/>
      <c r="F19" s="327"/>
      <c r="G19" s="327"/>
      <c r="H19" s="364"/>
      <c r="I19" s="320"/>
      <c r="J19" s="321"/>
      <c r="K19" s="321"/>
      <c r="L19" s="321"/>
      <c r="M19" s="321"/>
      <c r="N19" s="322"/>
      <c r="O19" s="590" t="s">
        <v>1116</v>
      </c>
      <c r="P19" s="591" t="s">
        <v>1121</v>
      </c>
      <c r="Q19" s="591" t="s">
        <v>1712</v>
      </c>
      <c r="R19" s="591" t="s">
        <v>1713</v>
      </c>
      <c r="S19" s="591" t="s">
        <v>1714</v>
      </c>
      <c r="T19" s="529"/>
      <c r="U19" s="311"/>
      <c r="V19" s="312"/>
      <c r="W19" s="312"/>
      <c r="X19" s="312"/>
      <c r="Y19" s="312"/>
      <c r="Z19" s="313"/>
      <c r="AA19" s="311"/>
      <c r="AB19" s="312"/>
      <c r="AC19" s="312"/>
      <c r="AD19" s="312"/>
      <c r="AE19" s="312"/>
      <c r="AF19" s="313"/>
      <c r="AG19" s="12"/>
      <c r="AH19" s="12"/>
      <c r="AI19" s="12"/>
      <c r="AJ19" s="12"/>
      <c r="AK19" s="12"/>
      <c r="AL19" s="798"/>
      <c r="AM19" s="803"/>
      <c r="AN19" s="804"/>
      <c r="AO19" s="804"/>
      <c r="AP19" s="804"/>
      <c r="AQ19" s="805"/>
      <c r="AR19" s="812"/>
      <c r="AS19" s="813"/>
      <c r="AT19" s="813"/>
      <c r="AU19" s="813"/>
      <c r="AV19" s="814"/>
      <c r="AW19" s="779"/>
      <c r="AX19" s="780"/>
      <c r="AY19" s="780"/>
      <c r="AZ19" s="780"/>
      <c r="BA19" s="781"/>
      <c r="BB19" s="788"/>
      <c r="BC19" s="789"/>
      <c r="BD19" s="789"/>
      <c r="BE19" s="789"/>
      <c r="BF19" s="790"/>
      <c r="BG19" s="788"/>
      <c r="BH19" s="789"/>
      <c r="BI19" s="789"/>
      <c r="BJ19" s="789"/>
      <c r="BK19" s="790"/>
      <c r="BL19" s="12"/>
      <c r="BM19" s="774" t="s">
        <v>1093</v>
      </c>
      <c r="BN19" s="775">
        <v>12</v>
      </c>
      <c r="BO19" s="12"/>
      <c r="BP19" s="12"/>
      <c r="BQ19" s="339"/>
    </row>
    <row r="20" spans="2:69" s="19" customFormat="1" ht="24.75" customHeight="1" x14ac:dyDescent="0.25">
      <c r="B20" s="798"/>
      <c r="C20" s="326"/>
      <c r="D20" s="327"/>
      <c r="E20" s="327"/>
      <c r="F20" s="327"/>
      <c r="G20" s="327"/>
      <c r="H20" s="364"/>
      <c r="I20" s="320"/>
      <c r="J20" s="321"/>
      <c r="K20" s="321"/>
      <c r="L20" s="321"/>
      <c r="M20" s="321"/>
      <c r="N20" s="322"/>
      <c r="O20" s="590" t="s">
        <v>1716</v>
      </c>
      <c r="P20" s="591" t="s">
        <v>1060</v>
      </c>
      <c r="Q20" s="591" t="s">
        <v>1062</v>
      </c>
      <c r="R20" s="591" t="s">
        <v>1063</v>
      </c>
      <c r="S20" s="591" t="s">
        <v>1064</v>
      </c>
      <c r="T20" s="529"/>
      <c r="U20" s="311"/>
      <c r="V20" s="312"/>
      <c r="W20" s="312"/>
      <c r="X20" s="312"/>
      <c r="Y20" s="312"/>
      <c r="Z20" s="313"/>
      <c r="AA20" s="311"/>
      <c r="AB20" s="312"/>
      <c r="AC20" s="312"/>
      <c r="AD20" s="312"/>
      <c r="AE20" s="312"/>
      <c r="AF20" s="313"/>
      <c r="AG20" s="12"/>
      <c r="AH20" s="12"/>
      <c r="AI20" s="12"/>
      <c r="AJ20" s="12"/>
      <c r="AK20" s="12"/>
      <c r="AL20" s="798"/>
      <c r="AM20" s="803"/>
      <c r="AN20" s="804"/>
      <c r="AO20" s="804"/>
      <c r="AP20" s="804"/>
      <c r="AQ20" s="805"/>
      <c r="AR20" s="812"/>
      <c r="AS20" s="813"/>
      <c r="AT20" s="813"/>
      <c r="AU20" s="813"/>
      <c r="AV20" s="814"/>
      <c r="AW20" s="779"/>
      <c r="AX20" s="780"/>
      <c r="AY20" s="780"/>
      <c r="AZ20" s="780"/>
      <c r="BA20" s="781"/>
      <c r="BB20" s="788"/>
      <c r="BC20" s="789"/>
      <c r="BD20" s="789"/>
      <c r="BE20" s="789"/>
      <c r="BF20" s="790"/>
      <c r="BG20" s="788"/>
      <c r="BH20" s="789"/>
      <c r="BI20" s="789"/>
      <c r="BJ20" s="789"/>
      <c r="BK20" s="790"/>
      <c r="BL20" s="12"/>
      <c r="BM20" s="774"/>
      <c r="BN20" s="775"/>
      <c r="BO20" s="12"/>
      <c r="BP20" s="12"/>
      <c r="BQ20" s="339"/>
    </row>
    <row r="21" spans="2:69" s="19" customFormat="1" ht="24.75" customHeight="1" x14ac:dyDescent="0.25">
      <c r="B21" s="798"/>
      <c r="C21" s="326"/>
      <c r="D21" s="327"/>
      <c r="E21" s="327"/>
      <c r="F21" s="327"/>
      <c r="G21" s="327"/>
      <c r="H21" s="364"/>
      <c r="I21" s="320"/>
      <c r="J21" s="321"/>
      <c r="K21" s="321"/>
      <c r="L21" s="321"/>
      <c r="M21" s="321"/>
      <c r="N21" s="322"/>
      <c r="O21" s="590" t="s">
        <v>1725</v>
      </c>
      <c r="P21" s="591" t="s">
        <v>1080</v>
      </c>
      <c r="Q21" s="591" t="s">
        <v>1081</v>
      </c>
      <c r="R21" s="528"/>
      <c r="S21" s="528"/>
      <c r="T21" s="529"/>
      <c r="U21" s="311"/>
      <c r="V21" s="312"/>
      <c r="W21" s="312"/>
      <c r="X21" s="312"/>
      <c r="Y21" s="312"/>
      <c r="Z21" s="313"/>
      <c r="AA21" s="311"/>
      <c r="AB21" s="312"/>
      <c r="AC21" s="312"/>
      <c r="AD21" s="312"/>
      <c r="AE21" s="312"/>
      <c r="AF21" s="313"/>
      <c r="AG21" s="12"/>
      <c r="AH21" s="12"/>
      <c r="AI21" s="12"/>
      <c r="AJ21" s="12"/>
      <c r="AK21" s="12"/>
      <c r="AL21" s="798"/>
      <c r="AM21" s="803"/>
      <c r="AN21" s="804"/>
      <c r="AO21" s="804"/>
      <c r="AP21" s="804"/>
      <c r="AQ21" s="805"/>
      <c r="AR21" s="812"/>
      <c r="AS21" s="813"/>
      <c r="AT21" s="813"/>
      <c r="AU21" s="813"/>
      <c r="AV21" s="814"/>
      <c r="AW21" s="779"/>
      <c r="AX21" s="780"/>
      <c r="AY21" s="780"/>
      <c r="AZ21" s="780"/>
      <c r="BA21" s="781"/>
      <c r="BB21" s="788"/>
      <c r="BC21" s="789"/>
      <c r="BD21" s="789"/>
      <c r="BE21" s="789"/>
      <c r="BF21" s="790"/>
      <c r="BG21" s="788"/>
      <c r="BH21" s="789"/>
      <c r="BI21" s="789"/>
      <c r="BJ21" s="789"/>
      <c r="BK21" s="790"/>
      <c r="BL21" s="12"/>
      <c r="BM21" s="774"/>
      <c r="BN21" s="775"/>
      <c r="BO21" s="12"/>
      <c r="BP21" s="12"/>
      <c r="BQ21" s="339"/>
    </row>
    <row r="22" spans="2:69" s="19" customFormat="1" ht="24.75" customHeight="1" thickBot="1" x14ac:dyDescent="0.3">
      <c r="B22" s="818"/>
      <c r="C22" s="329"/>
      <c r="D22" s="330"/>
      <c r="E22" s="330"/>
      <c r="F22" s="330"/>
      <c r="G22" s="330"/>
      <c r="H22" s="365"/>
      <c r="I22" s="323"/>
      <c r="J22" s="324"/>
      <c r="K22" s="324"/>
      <c r="L22" s="324"/>
      <c r="M22" s="324"/>
      <c r="N22" s="570"/>
      <c r="O22" s="592" t="s">
        <v>1065</v>
      </c>
      <c r="P22" s="593" t="s">
        <v>1066</v>
      </c>
      <c r="Q22" s="593" t="s">
        <v>1067</v>
      </c>
      <c r="R22" s="593" t="s">
        <v>1070</v>
      </c>
      <c r="S22" s="593" t="s">
        <v>1073</v>
      </c>
      <c r="T22" s="541"/>
      <c r="U22" s="315"/>
      <c r="V22" s="316"/>
      <c r="W22" s="316"/>
      <c r="X22" s="316"/>
      <c r="Y22" s="316"/>
      <c r="Z22" s="317"/>
      <c r="AA22" s="315"/>
      <c r="AB22" s="316"/>
      <c r="AC22" s="316"/>
      <c r="AD22" s="316"/>
      <c r="AE22" s="316"/>
      <c r="AF22" s="317"/>
      <c r="AG22" s="12"/>
      <c r="AH22" s="12"/>
      <c r="AI22" s="12"/>
      <c r="AJ22" s="12"/>
      <c r="AK22" s="12"/>
      <c r="AL22" s="818"/>
      <c r="AM22" s="806"/>
      <c r="AN22" s="807"/>
      <c r="AO22" s="807"/>
      <c r="AP22" s="807"/>
      <c r="AQ22" s="808"/>
      <c r="AR22" s="815"/>
      <c r="AS22" s="816"/>
      <c r="AT22" s="816"/>
      <c r="AU22" s="816"/>
      <c r="AV22" s="817"/>
      <c r="AW22" s="782"/>
      <c r="AX22" s="783"/>
      <c r="AY22" s="783"/>
      <c r="AZ22" s="783"/>
      <c r="BA22" s="784"/>
      <c r="BB22" s="791"/>
      <c r="BC22" s="792"/>
      <c r="BD22" s="792"/>
      <c r="BE22" s="792"/>
      <c r="BF22" s="793"/>
      <c r="BG22" s="791"/>
      <c r="BH22" s="792"/>
      <c r="BI22" s="792"/>
      <c r="BJ22" s="792"/>
      <c r="BK22" s="793"/>
      <c r="BL22" s="12"/>
      <c r="BM22" s="521" t="s">
        <v>1092</v>
      </c>
      <c r="BN22" s="522">
        <v>83</v>
      </c>
      <c r="BO22" s="12"/>
      <c r="BP22" s="12"/>
      <c r="BQ22" s="339"/>
    </row>
    <row r="23" spans="2:69" ht="24.75" customHeight="1" x14ac:dyDescent="0.25">
      <c r="B23" s="797" t="s">
        <v>142</v>
      </c>
      <c r="C23" s="588" t="s">
        <v>1718</v>
      </c>
      <c r="D23" s="325"/>
      <c r="E23" s="325"/>
      <c r="F23" s="325"/>
      <c r="G23" s="325"/>
      <c r="H23" s="363"/>
      <c r="I23" s="588" t="s">
        <v>1711</v>
      </c>
      <c r="J23" s="589" t="s">
        <v>1041</v>
      </c>
      <c r="K23" s="589" t="s">
        <v>1117</v>
      </c>
      <c r="L23" s="589" t="s">
        <v>1715</v>
      </c>
      <c r="M23" s="589" t="s">
        <v>1053</v>
      </c>
      <c r="N23" s="550"/>
      <c r="O23" s="563" t="s">
        <v>1022</v>
      </c>
      <c r="P23" s="589" t="s">
        <v>1035</v>
      </c>
      <c r="Q23" s="589" t="s">
        <v>1037</v>
      </c>
      <c r="R23" s="589" t="s">
        <v>1040</v>
      </c>
      <c r="S23" s="589" t="s">
        <v>1120</v>
      </c>
      <c r="T23" s="569"/>
      <c r="U23" s="588" t="s">
        <v>1724</v>
      </c>
      <c r="V23" s="537"/>
      <c r="W23" s="537"/>
      <c r="X23" s="537"/>
      <c r="Y23" s="537"/>
      <c r="Z23" s="538"/>
      <c r="AA23" s="307"/>
      <c r="AB23" s="560" t="s">
        <v>1024</v>
      </c>
      <c r="AC23" s="560" t="s">
        <v>1030</v>
      </c>
      <c r="AD23" s="308"/>
      <c r="AE23" s="308"/>
      <c r="AF23" s="309"/>
      <c r="AG23" s="12"/>
      <c r="AH23" s="12"/>
      <c r="AI23" s="12"/>
      <c r="AJ23" s="12"/>
      <c r="AK23" s="12"/>
      <c r="AL23" s="797" t="s">
        <v>142</v>
      </c>
      <c r="AM23" s="800">
        <f>COUNTA(C23:H28)/COUNTA($C$5:$AF$34)</f>
        <v>9.433962264150943E-3</v>
      </c>
      <c r="AN23" s="801"/>
      <c r="AO23" s="801"/>
      <c r="AP23" s="801"/>
      <c r="AQ23" s="802"/>
      <c r="AR23" s="800">
        <f>COUNTA(I23:N28)/COUNTA($C$5:$AF$34)</f>
        <v>9.4339622641509441E-2</v>
      </c>
      <c r="AS23" s="801"/>
      <c r="AT23" s="801"/>
      <c r="AU23" s="801"/>
      <c r="AV23" s="802"/>
      <c r="AW23" s="809">
        <f>COUNTA(O23:T28)/COUNTA($C$5:$AF$34)</f>
        <v>9.4339622641509441E-2</v>
      </c>
      <c r="AX23" s="810"/>
      <c r="AY23" s="810"/>
      <c r="AZ23" s="810"/>
      <c r="BA23" s="811"/>
      <c r="BB23" s="776">
        <f>COUNTA(U23:Z28)/COUNTA($C$5:$AF$34)</f>
        <v>9.433962264150943E-3</v>
      </c>
      <c r="BC23" s="777"/>
      <c r="BD23" s="777"/>
      <c r="BE23" s="777"/>
      <c r="BF23" s="778"/>
      <c r="BG23" s="785">
        <f>COUNTA(AA23:AF28)/COUNTA($C$5:$AF$34)</f>
        <v>1.8867924528301886E-2</v>
      </c>
      <c r="BH23" s="786"/>
      <c r="BI23" s="786"/>
      <c r="BJ23" s="786"/>
      <c r="BK23" s="787"/>
      <c r="BL23" s="12"/>
      <c r="BM23" s="12"/>
      <c r="BN23" s="12"/>
      <c r="BO23" s="12"/>
      <c r="BP23" s="12"/>
      <c r="BQ23" s="339"/>
    </row>
    <row r="24" spans="2:69" s="19" customFormat="1" ht="24.75" customHeight="1" x14ac:dyDescent="0.25">
      <c r="B24" s="798"/>
      <c r="C24" s="326"/>
      <c r="D24" s="327"/>
      <c r="E24" s="327"/>
      <c r="F24" s="327"/>
      <c r="G24" s="327"/>
      <c r="H24" s="364"/>
      <c r="I24" s="590" t="s">
        <v>1054</v>
      </c>
      <c r="J24" s="591" t="s">
        <v>1061</v>
      </c>
      <c r="K24" s="591" t="s">
        <v>1071</v>
      </c>
      <c r="L24" s="591" t="s">
        <v>1078</v>
      </c>
      <c r="M24" s="591" t="s">
        <v>1084</v>
      </c>
      <c r="N24" s="328"/>
      <c r="O24" s="590" t="s">
        <v>1047</v>
      </c>
      <c r="P24" s="591" t="s">
        <v>1123</v>
      </c>
      <c r="Q24" s="591" t="s">
        <v>1722</v>
      </c>
      <c r="R24" s="591" t="s">
        <v>1076</v>
      </c>
      <c r="S24" s="591" t="s">
        <v>1077</v>
      </c>
      <c r="T24" s="322"/>
      <c r="U24" s="527"/>
      <c r="V24" s="528"/>
      <c r="W24" s="528"/>
      <c r="X24" s="528"/>
      <c r="Y24" s="528"/>
      <c r="Z24" s="529"/>
      <c r="AA24" s="311"/>
      <c r="AB24" s="312"/>
      <c r="AC24" s="312"/>
      <c r="AD24" s="312"/>
      <c r="AE24" s="312"/>
      <c r="AF24" s="313"/>
      <c r="AG24" s="12"/>
      <c r="AH24" s="12"/>
      <c r="AI24" s="12"/>
      <c r="AJ24" s="12"/>
      <c r="AK24" s="12"/>
      <c r="AL24" s="798"/>
      <c r="AM24" s="803"/>
      <c r="AN24" s="804"/>
      <c r="AO24" s="804"/>
      <c r="AP24" s="804"/>
      <c r="AQ24" s="805"/>
      <c r="AR24" s="803"/>
      <c r="AS24" s="804"/>
      <c r="AT24" s="804"/>
      <c r="AU24" s="804"/>
      <c r="AV24" s="805"/>
      <c r="AW24" s="812"/>
      <c r="AX24" s="813"/>
      <c r="AY24" s="813"/>
      <c r="AZ24" s="813"/>
      <c r="BA24" s="814"/>
      <c r="BB24" s="779"/>
      <c r="BC24" s="780"/>
      <c r="BD24" s="780"/>
      <c r="BE24" s="780"/>
      <c r="BF24" s="781"/>
      <c r="BG24" s="788"/>
      <c r="BH24" s="789"/>
      <c r="BI24" s="789"/>
      <c r="BJ24" s="789"/>
      <c r="BK24" s="790"/>
      <c r="BL24" s="12"/>
      <c r="BM24" s="12"/>
      <c r="BN24" s="12"/>
      <c r="BO24" s="12"/>
      <c r="BP24" s="12"/>
      <c r="BQ24" s="339"/>
    </row>
    <row r="25" spans="2:69" s="19" customFormat="1" ht="24.75" customHeight="1" x14ac:dyDescent="0.25">
      <c r="B25" s="798"/>
      <c r="C25" s="326"/>
      <c r="D25" s="327"/>
      <c r="E25" s="327"/>
      <c r="F25" s="327"/>
      <c r="G25" s="327"/>
      <c r="H25" s="364"/>
      <c r="I25" s="326"/>
      <c r="J25" s="327"/>
      <c r="K25" s="327"/>
      <c r="L25" s="327"/>
      <c r="M25" s="327"/>
      <c r="N25" s="328"/>
      <c r="O25" s="320"/>
      <c r="P25" s="321"/>
      <c r="Q25" s="321"/>
      <c r="R25" s="321"/>
      <c r="S25" s="321"/>
      <c r="T25" s="322"/>
      <c r="U25" s="527"/>
      <c r="V25" s="528"/>
      <c r="W25" s="528"/>
      <c r="X25" s="528"/>
      <c r="Y25" s="528"/>
      <c r="Z25" s="529"/>
      <c r="AA25" s="311"/>
      <c r="AB25" s="312"/>
      <c r="AC25" s="312"/>
      <c r="AD25" s="312"/>
      <c r="AE25" s="312"/>
      <c r="AF25" s="313"/>
      <c r="AG25" s="12"/>
      <c r="AH25" s="12"/>
      <c r="AI25" s="564"/>
      <c r="AJ25" s="12"/>
      <c r="AK25" s="12"/>
      <c r="AL25" s="798"/>
      <c r="AM25" s="803"/>
      <c r="AN25" s="804"/>
      <c r="AO25" s="804"/>
      <c r="AP25" s="804"/>
      <c r="AQ25" s="805"/>
      <c r="AR25" s="803"/>
      <c r="AS25" s="804"/>
      <c r="AT25" s="804"/>
      <c r="AU25" s="804"/>
      <c r="AV25" s="805"/>
      <c r="AW25" s="812"/>
      <c r="AX25" s="813"/>
      <c r="AY25" s="813"/>
      <c r="AZ25" s="813"/>
      <c r="BA25" s="814"/>
      <c r="BB25" s="779"/>
      <c r="BC25" s="780"/>
      <c r="BD25" s="780"/>
      <c r="BE25" s="780"/>
      <c r="BF25" s="781"/>
      <c r="BG25" s="788"/>
      <c r="BH25" s="789"/>
      <c r="BI25" s="789"/>
      <c r="BJ25" s="789"/>
      <c r="BK25" s="790"/>
      <c r="BL25" s="12"/>
      <c r="BM25" s="12"/>
      <c r="BN25" s="12"/>
      <c r="BO25" s="12"/>
      <c r="BP25" s="12"/>
      <c r="BQ25" s="339"/>
    </row>
    <row r="26" spans="2:69" s="19" customFormat="1" ht="24.75" customHeight="1" x14ac:dyDescent="0.25">
      <c r="B26" s="798"/>
      <c r="C26" s="326"/>
      <c r="D26" s="327"/>
      <c r="E26" s="327"/>
      <c r="F26" s="327"/>
      <c r="G26" s="327"/>
      <c r="H26" s="364"/>
      <c r="I26" s="326"/>
      <c r="J26" s="327"/>
      <c r="K26" s="327"/>
      <c r="L26" s="327"/>
      <c r="M26" s="327"/>
      <c r="N26" s="328"/>
      <c r="O26" s="320"/>
      <c r="P26" s="321"/>
      <c r="Q26" s="321"/>
      <c r="R26" s="321"/>
      <c r="S26" s="321"/>
      <c r="T26" s="322"/>
      <c r="U26" s="527"/>
      <c r="V26" s="528"/>
      <c r="W26" s="528"/>
      <c r="X26" s="528"/>
      <c r="Y26" s="528"/>
      <c r="Z26" s="529"/>
      <c r="AA26" s="311"/>
      <c r="AB26" s="312"/>
      <c r="AC26" s="312"/>
      <c r="AD26" s="312"/>
      <c r="AE26" s="312"/>
      <c r="AF26" s="313"/>
      <c r="AG26" s="12"/>
      <c r="AH26" s="12"/>
      <c r="AI26" s="564"/>
      <c r="AJ26" s="12"/>
      <c r="AK26" s="12"/>
      <c r="AL26" s="798"/>
      <c r="AM26" s="803"/>
      <c r="AN26" s="804"/>
      <c r="AO26" s="804"/>
      <c r="AP26" s="804"/>
      <c r="AQ26" s="805"/>
      <c r="AR26" s="803"/>
      <c r="AS26" s="804"/>
      <c r="AT26" s="804"/>
      <c r="AU26" s="804"/>
      <c r="AV26" s="805"/>
      <c r="AW26" s="812"/>
      <c r="AX26" s="813"/>
      <c r="AY26" s="813"/>
      <c r="AZ26" s="813"/>
      <c r="BA26" s="814"/>
      <c r="BB26" s="779"/>
      <c r="BC26" s="780"/>
      <c r="BD26" s="780"/>
      <c r="BE26" s="780"/>
      <c r="BF26" s="781"/>
      <c r="BG26" s="788"/>
      <c r="BH26" s="789"/>
      <c r="BI26" s="789"/>
      <c r="BJ26" s="789"/>
      <c r="BK26" s="790"/>
      <c r="BL26" s="12"/>
      <c r="BM26" s="12"/>
      <c r="BN26" s="12"/>
      <c r="BO26" s="12"/>
      <c r="BP26" s="12"/>
      <c r="BQ26" s="339"/>
    </row>
    <row r="27" spans="2:69" s="19" customFormat="1" ht="24.75" customHeight="1" x14ac:dyDescent="0.25">
      <c r="B27" s="798"/>
      <c r="C27" s="326"/>
      <c r="D27" s="327"/>
      <c r="E27" s="327"/>
      <c r="F27" s="327"/>
      <c r="G27" s="327"/>
      <c r="H27" s="364"/>
      <c r="I27" s="326"/>
      <c r="J27" s="327"/>
      <c r="K27" s="327"/>
      <c r="L27" s="327"/>
      <c r="M27" s="327"/>
      <c r="N27" s="328"/>
      <c r="O27" s="320"/>
      <c r="P27" s="321"/>
      <c r="Q27" s="321"/>
      <c r="R27" s="321"/>
      <c r="S27" s="321"/>
      <c r="T27" s="322"/>
      <c r="U27" s="527"/>
      <c r="V27" s="528"/>
      <c r="W27" s="528"/>
      <c r="X27" s="528"/>
      <c r="Y27" s="528"/>
      <c r="Z27" s="529"/>
      <c r="AA27" s="311"/>
      <c r="AB27" s="312"/>
      <c r="AC27" s="312"/>
      <c r="AD27" s="312"/>
      <c r="AE27" s="312"/>
      <c r="AF27" s="313"/>
      <c r="AG27" s="12"/>
      <c r="AH27" s="12"/>
      <c r="AI27" s="564"/>
      <c r="AJ27" s="12"/>
      <c r="AK27" s="12"/>
      <c r="AL27" s="798"/>
      <c r="AM27" s="803"/>
      <c r="AN27" s="804"/>
      <c r="AO27" s="804"/>
      <c r="AP27" s="804"/>
      <c r="AQ27" s="805"/>
      <c r="AR27" s="803"/>
      <c r="AS27" s="804"/>
      <c r="AT27" s="804"/>
      <c r="AU27" s="804"/>
      <c r="AV27" s="805"/>
      <c r="AW27" s="812"/>
      <c r="AX27" s="813"/>
      <c r="AY27" s="813"/>
      <c r="AZ27" s="813"/>
      <c r="BA27" s="814"/>
      <c r="BB27" s="779"/>
      <c r="BC27" s="780"/>
      <c r="BD27" s="780"/>
      <c r="BE27" s="780"/>
      <c r="BF27" s="781"/>
      <c r="BG27" s="788"/>
      <c r="BH27" s="789"/>
      <c r="BI27" s="789"/>
      <c r="BJ27" s="789"/>
      <c r="BK27" s="790"/>
      <c r="BL27" s="12"/>
      <c r="BM27" s="12"/>
      <c r="BN27" s="12"/>
      <c r="BO27" s="12"/>
      <c r="BP27" s="12"/>
      <c r="BQ27" s="339"/>
    </row>
    <row r="28" spans="2:69" s="19" customFormat="1" ht="24.75" customHeight="1" thickBot="1" x14ac:dyDescent="0.3">
      <c r="B28" s="818"/>
      <c r="C28" s="329"/>
      <c r="D28" s="330"/>
      <c r="E28" s="330"/>
      <c r="F28" s="330"/>
      <c r="G28" s="330"/>
      <c r="H28" s="365"/>
      <c r="I28" s="329"/>
      <c r="J28" s="330"/>
      <c r="K28" s="330"/>
      <c r="L28" s="330"/>
      <c r="M28" s="330"/>
      <c r="N28" s="331"/>
      <c r="O28" s="323"/>
      <c r="P28" s="324"/>
      <c r="Q28" s="324"/>
      <c r="R28" s="324"/>
      <c r="S28" s="324"/>
      <c r="T28" s="570"/>
      <c r="U28" s="539"/>
      <c r="V28" s="540"/>
      <c r="W28" s="540"/>
      <c r="X28" s="540"/>
      <c r="Y28" s="540"/>
      <c r="Z28" s="541"/>
      <c r="AA28" s="315"/>
      <c r="AB28" s="316"/>
      <c r="AC28" s="316"/>
      <c r="AD28" s="316"/>
      <c r="AE28" s="316"/>
      <c r="AF28" s="317"/>
      <c r="AG28" s="12"/>
      <c r="AH28" s="12"/>
      <c r="AI28" s="12"/>
      <c r="AJ28" s="12"/>
      <c r="AK28" s="12"/>
      <c r="AL28" s="818"/>
      <c r="AM28" s="806"/>
      <c r="AN28" s="807"/>
      <c r="AO28" s="807"/>
      <c r="AP28" s="807"/>
      <c r="AQ28" s="808"/>
      <c r="AR28" s="806"/>
      <c r="AS28" s="807"/>
      <c r="AT28" s="807"/>
      <c r="AU28" s="807"/>
      <c r="AV28" s="808"/>
      <c r="AW28" s="815"/>
      <c r="AX28" s="816"/>
      <c r="AY28" s="816"/>
      <c r="AZ28" s="816"/>
      <c r="BA28" s="817"/>
      <c r="BB28" s="782"/>
      <c r="BC28" s="783"/>
      <c r="BD28" s="783"/>
      <c r="BE28" s="783"/>
      <c r="BF28" s="784"/>
      <c r="BG28" s="791"/>
      <c r="BH28" s="792"/>
      <c r="BI28" s="792"/>
      <c r="BJ28" s="792"/>
      <c r="BK28" s="793"/>
      <c r="BL28" s="12"/>
      <c r="BM28" s="12"/>
      <c r="BN28" s="12"/>
      <c r="BO28" s="12"/>
      <c r="BP28" s="12"/>
      <c r="BQ28" s="339"/>
    </row>
    <row r="29" spans="2:69" ht="24.75" customHeight="1" x14ac:dyDescent="0.25">
      <c r="B29" s="797" t="s">
        <v>462</v>
      </c>
      <c r="C29" s="588" t="s">
        <v>1115</v>
      </c>
      <c r="D29" s="589" t="s">
        <v>1050</v>
      </c>
      <c r="E29" s="589" t="s">
        <v>1051</v>
      </c>
      <c r="F29" s="589" t="s">
        <v>1056</v>
      </c>
      <c r="G29" s="589" t="s">
        <v>1058</v>
      </c>
      <c r="H29" s="363"/>
      <c r="I29" s="588" t="s">
        <v>1720</v>
      </c>
      <c r="J29" s="325"/>
      <c r="K29" s="325"/>
      <c r="L29" s="325"/>
      <c r="M29" s="325"/>
      <c r="N29" s="550"/>
      <c r="O29" s="588" t="s">
        <v>1119</v>
      </c>
      <c r="P29" s="589" t="s">
        <v>1124</v>
      </c>
      <c r="Q29" s="589" t="s">
        <v>1126</v>
      </c>
      <c r="R29" s="319"/>
      <c r="S29" s="319"/>
      <c r="T29" s="569"/>
      <c r="U29" s="588" t="s">
        <v>1723</v>
      </c>
      <c r="V29" s="537"/>
      <c r="W29" s="537"/>
      <c r="X29" s="537"/>
      <c r="Y29" s="537"/>
      <c r="Z29" s="538"/>
      <c r="AA29" s="307"/>
      <c r="AB29" s="571" t="s">
        <v>1008</v>
      </c>
      <c r="AC29" s="571" t="s">
        <v>1009</v>
      </c>
      <c r="AD29" s="571" t="s">
        <v>1010</v>
      </c>
      <c r="AE29" s="571" t="s">
        <v>1012</v>
      </c>
      <c r="AF29" s="572" t="s">
        <v>1013</v>
      </c>
      <c r="AG29" s="12"/>
      <c r="AH29" s="12"/>
      <c r="AI29" s="12"/>
      <c r="AJ29" s="12"/>
      <c r="AK29" s="12"/>
      <c r="AL29" s="797" t="s">
        <v>462</v>
      </c>
      <c r="AM29" s="800">
        <f>COUNTA(C29:H34)/COUNTA($C$5:$AF$34)</f>
        <v>4.716981132075472E-2</v>
      </c>
      <c r="AN29" s="801"/>
      <c r="AO29" s="801"/>
      <c r="AP29" s="801"/>
      <c r="AQ29" s="802"/>
      <c r="AR29" s="800">
        <f>COUNTA(I29:N34)/COUNTA($C$5:$AF$34)</f>
        <v>9.433962264150943E-3</v>
      </c>
      <c r="AS29" s="801"/>
      <c r="AT29" s="801"/>
      <c r="AU29" s="801"/>
      <c r="AV29" s="802"/>
      <c r="AW29" s="809">
        <f>COUNTA(O29:T34)/COUNTA($C$5:$AF$34)</f>
        <v>2.8301886792452831E-2</v>
      </c>
      <c r="AX29" s="810"/>
      <c r="AY29" s="810"/>
      <c r="AZ29" s="810"/>
      <c r="BA29" s="811"/>
      <c r="BB29" s="776">
        <f>COUNTA(U29:Z34)/COUNTA($C$5:$AF$34)</f>
        <v>9.433962264150943E-3</v>
      </c>
      <c r="BC29" s="777"/>
      <c r="BD29" s="777"/>
      <c r="BE29" s="777"/>
      <c r="BF29" s="778"/>
      <c r="BG29" s="785">
        <f>COUNTA(AA29:AF34)/COUNTA($C$5:$AF$34)</f>
        <v>0.10377358490566038</v>
      </c>
      <c r="BH29" s="786"/>
      <c r="BI29" s="786"/>
      <c r="BJ29" s="786"/>
      <c r="BK29" s="787"/>
      <c r="BL29" s="12"/>
      <c r="BM29" s="12"/>
      <c r="BN29" s="12"/>
      <c r="BO29" s="12"/>
      <c r="BP29" s="12"/>
      <c r="BQ29" s="339"/>
    </row>
    <row r="30" spans="2:69" s="19" customFormat="1" ht="24.75" customHeight="1" x14ac:dyDescent="0.25">
      <c r="B30" s="798"/>
      <c r="C30" s="326"/>
      <c r="D30" s="60"/>
      <c r="E30" s="327"/>
      <c r="F30" s="327"/>
      <c r="G30" s="327"/>
      <c r="H30" s="364"/>
      <c r="I30" s="326"/>
      <c r="J30" s="327"/>
      <c r="K30" s="327"/>
      <c r="L30" s="327"/>
      <c r="M30" s="327"/>
      <c r="N30" s="328"/>
      <c r="O30" s="320"/>
      <c r="P30" s="321"/>
      <c r="Q30" s="321"/>
      <c r="R30" s="321"/>
      <c r="S30" s="321"/>
      <c r="T30" s="322"/>
      <c r="U30" s="527"/>
      <c r="V30" s="528"/>
      <c r="W30" s="528"/>
      <c r="X30" s="528"/>
      <c r="Y30" s="528"/>
      <c r="Z30" s="529"/>
      <c r="AA30" s="311"/>
      <c r="AB30" s="333" t="s">
        <v>1014</v>
      </c>
      <c r="AC30" s="333" t="s">
        <v>1015</v>
      </c>
      <c r="AD30" s="333" t="s">
        <v>1016</v>
      </c>
      <c r="AE30" s="333" t="s">
        <v>1017</v>
      </c>
      <c r="AF30" s="557" t="s">
        <v>1018</v>
      </c>
      <c r="AG30" s="12"/>
      <c r="AH30" s="12"/>
      <c r="AI30" s="12"/>
      <c r="AJ30" s="12"/>
      <c r="AK30" s="12"/>
      <c r="AL30" s="798"/>
      <c r="AM30" s="803"/>
      <c r="AN30" s="804"/>
      <c r="AO30" s="804"/>
      <c r="AP30" s="804"/>
      <c r="AQ30" s="805"/>
      <c r="AR30" s="803"/>
      <c r="AS30" s="804"/>
      <c r="AT30" s="804"/>
      <c r="AU30" s="804"/>
      <c r="AV30" s="805"/>
      <c r="AW30" s="812"/>
      <c r="AX30" s="813"/>
      <c r="AY30" s="813"/>
      <c r="AZ30" s="813"/>
      <c r="BA30" s="814"/>
      <c r="BB30" s="779"/>
      <c r="BC30" s="780"/>
      <c r="BD30" s="780"/>
      <c r="BE30" s="780"/>
      <c r="BF30" s="781"/>
      <c r="BG30" s="788"/>
      <c r="BH30" s="789"/>
      <c r="BI30" s="789"/>
      <c r="BJ30" s="789"/>
      <c r="BK30" s="790"/>
      <c r="BL30" s="12"/>
      <c r="BM30" s="12"/>
      <c r="BN30" s="12"/>
      <c r="BO30" s="12"/>
      <c r="BP30" s="12"/>
      <c r="BQ30" s="339"/>
    </row>
    <row r="31" spans="2:69" s="19" customFormat="1" ht="24.75" customHeight="1" x14ac:dyDescent="0.25">
      <c r="B31" s="798"/>
      <c r="C31" s="295"/>
      <c r="D31" s="60"/>
      <c r="E31" s="60"/>
      <c r="F31" s="60"/>
      <c r="G31" s="60"/>
      <c r="H31" s="366"/>
      <c r="I31" s="295"/>
      <c r="J31" s="60"/>
      <c r="K31" s="60"/>
      <c r="L31" s="60"/>
      <c r="M31" s="60"/>
      <c r="N31" s="296"/>
      <c r="O31" s="575"/>
      <c r="P31" s="59"/>
      <c r="Q31" s="59"/>
      <c r="R31" s="59"/>
      <c r="S31" s="59"/>
      <c r="T31" s="576"/>
      <c r="U31" s="530"/>
      <c r="V31" s="531"/>
      <c r="W31" s="531"/>
      <c r="X31" s="531"/>
      <c r="Y31" s="531"/>
      <c r="Z31" s="532"/>
      <c r="AA31" s="573"/>
      <c r="AB31" s="333" t="s">
        <v>1019</v>
      </c>
      <c r="AC31" s="58"/>
      <c r="AD31" s="58"/>
      <c r="AE31" s="58"/>
      <c r="AF31" s="301"/>
      <c r="AG31" s="12"/>
      <c r="AH31" s="12"/>
      <c r="AI31" s="12"/>
      <c r="AJ31" s="12"/>
      <c r="AK31" s="12"/>
      <c r="AL31" s="798"/>
      <c r="AM31" s="803"/>
      <c r="AN31" s="804"/>
      <c r="AO31" s="804"/>
      <c r="AP31" s="804"/>
      <c r="AQ31" s="805"/>
      <c r="AR31" s="803"/>
      <c r="AS31" s="804"/>
      <c r="AT31" s="804"/>
      <c r="AU31" s="804"/>
      <c r="AV31" s="805"/>
      <c r="AW31" s="812"/>
      <c r="AX31" s="813"/>
      <c r="AY31" s="813"/>
      <c r="AZ31" s="813"/>
      <c r="BA31" s="814"/>
      <c r="BB31" s="779"/>
      <c r="BC31" s="780"/>
      <c r="BD31" s="780"/>
      <c r="BE31" s="780"/>
      <c r="BF31" s="781"/>
      <c r="BG31" s="788"/>
      <c r="BH31" s="789"/>
      <c r="BI31" s="789"/>
      <c r="BJ31" s="789"/>
      <c r="BK31" s="790"/>
      <c r="BL31" s="12"/>
      <c r="BM31" s="12"/>
      <c r="BN31" s="12"/>
      <c r="BO31" s="12"/>
      <c r="BP31" s="12"/>
      <c r="BQ31" s="339"/>
    </row>
    <row r="32" spans="2:69" s="19" customFormat="1" ht="24.75" customHeight="1" x14ac:dyDescent="0.25">
      <c r="B32" s="798"/>
      <c r="C32" s="295"/>
      <c r="D32" s="60"/>
      <c r="E32" s="60"/>
      <c r="F32" s="60"/>
      <c r="G32" s="60"/>
      <c r="H32" s="366"/>
      <c r="I32" s="295"/>
      <c r="J32" s="60"/>
      <c r="K32" s="60"/>
      <c r="L32" s="60"/>
      <c r="M32" s="60"/>
      <c r="N32" s="296"/>
      <c r="O32" s="575"/>
      <c r="P32" s="59"/>
      <c r="Q32" s="59"/>
      <c r="R32" s="59"/>
      <c r="S32" s="59"/>
      <c r="T32" s="576"/>
      <c r="U32" s="530"/>
      <c r="V32" s="531"/>
      <c r="W32" s="531"/>
      <c r="X32" s="531"/>
      <c r="Y32" s="531"/>
      <c r="Z32" s="532"/>
      <c r="AA32" s="573"/>
      <c r="AB32" s="58"/>
      <c r="AC32" s="58"/>
      <c r="AD32" s="58"/>
      <c r="AE32" s="58"/>
      <c r="AF32" s="301"/>
      <c r="AG32" s="12"/>
      <c r="AH32" s="12"/>
      <c r="AI32" s="12"/>
      <c r="AJ32" s="12"/>
      <c r="AK32" s="12"/>
      <c r="AL32" s="798"/>
      <c r="AM32" s="803"/>
      <c r="AN32" s="804"/>
      <c r="AO32" s="804"/>
      <c r="AP32" s="804"/>
      <c r="AQ32" s="805"/>
      <c r="AR32" s="803"/>
      <c r="AS32" s="804"/>
      <c r="AT32" s="804"/>
      <c r="AU32" s="804"/>
      <c r="AV32" s="805"/>
      <c r="AW32" s="812"/>
      <c r="AX32" s="813"/>
      <c r="AY32" s="813"/>
      <c r="AZ32" s="813"/>
      <c r="BA32" s="814"/>
      <c r="BB32" s="779"/>
      <c r="BC32" s="780"/>
      <c r="BD32" s="780"/>
      <c r="BE32" s="780"/>
      <c r="BF32" s="781"/>
      <c r="BG32" s="788"/>
      <c r="BH32" s="789"/>
      <c r="BI32" s="789"/>
      <c r="BJ32" s="789"/>
      <c r="BK32" s="790"/>
      <c r="BL32" s="12"/>
      <c r="BM32" s="12"/>
      <c r="BN32" s="12"/>
      <c r="BO32" s="12"/>
      <c r="BP32" s="12"/>
      <c r="BQ32" s="339"/>
    </row>
    <row r="33" spans="2:69" s="19" customFormat="1" ht="24.75" customHeight="1" x14ac:dyDescent="0.25">
      <c r="B33" s="798"/>
      <c r="C33" s="295"/>
      <c r="D33" s="60"/>
      <c r="E33" s="60"/>
      <c r="F33" s="60"/>
      <c r="G33" s="60"/>
      <c r="H33" s="366"/>
      <c r="I33" s="295"/>
      <c r="J33" s="60"/>
      <c r="K33" s="60"/>
      <c r="L33" s="60"/>
      <c r="M33" s="60"/>
      <c r="N33" s="296"/>
      <c r="O33" s="575"/>
      <c r="P33" s="59"/>
      <c r="Q33" s="59"/>
      <c r="R33" s="59"/>
      <c r="S33" s="59"/>
      <c r="T33" s="576"/>
      <c r="U33" s="530"/>
      <c r="V33" s="531"/>
      <c r="W33" s="531"/>
      <c r="X33" s="531"/>
      <c r="Y33" s="531"/>
      <c r="Z33" s="532"/>
      <c r="AA33" s="573"/>
      <c r="AB33" s="58"/>
      <c r="AC33" s="58"/>
      <c r="AD33" s="58"/>
      <c r="AE33" s="58"/>
      <c r="AF33" s="301"/>
      <c r="AG33" s="12"/>
      <c r="AH33" s="12"/>
      <c r="AI33" s="12"/>
      <c r="AJ33" s="12"/>
      <c r="AK33" s="12"/>
      <c r="AL33" s="798"/>
      <c r="AM33" s="803"/>
      <c r="AN33" s="804"/>
      <c r="AO33" s="804"/>
      <c r="AP33" s="804"/>
      <c r="AQ33" s="805"/>
      <c r="AR33" s="803"/>
      <c r="AS33" s="804"/>
      <c r="AT33" s="804"/>
      <c r="AU33" s="804"/>
      <c r="AV33" s="805"/>
      <c r="AW33" s="812"/>
      <c r="AX33" s="813"/>
      <c r="AY33" s="813"/>
      <c r="AZ33" s="813"/>
      <c r="BA33" s="814"/>
      <c r="BB33" s="779"/>
      <c r="BC33" s="780"/>
      <c r="BD33" s="780"/>
      <c r="BE33" s="780"/>
      <c r="BF33" s="781"/>
      <c r="BG33" s="788"/>
      <c r="BH33" s="789"/>
      <c r="BI33" s="789"/>
      <c r="BJ33" s="789"/>
      <c r="BK33" s="790"/>
      <c r="BL33" s="12"/>
      <c r="BM33" s="12"/>
      <c r="BN33" s="12"/>
      <c r="BO33" s="12"/>
      <c r="BP33" s="12"/>
      <c r="BQ33" s="339"/>
    </row>
    <row r="34" spans="2:69" s="19" customFormat="1" ht="24.75" customHeight="1" thickBot="1" x14ac:dyDescent="0.3">
      <c r="B34" s="799"/>
      <c r="C34" s="297"/>
      <c r="D34" s="298"/>
      <c r="E34" s="298"/>
      <c r="F34" s="298"/>
      <c r="G34" s="298"/>
      <c r="H34" s="367"/>
      <c r="I34" s="297"/>
      <c r="J34" s="298"/>
      <c r="K34" s="298"/>
      <c r="L34" s="298"/>
      <c r="M34" s="298"/>
      <c r="N34" s="299"/>
      <c r="O34" s="577"/>
      <c r="P34" s="300"/>
      <c r="Q34" s="300"/>
      <c r="R34" s="300"/>
      <c r="S34" s="300"/>
      <c r="T34" s="578"/>
      <c r="U34" s="533"/>
      <c r="V34" s="534"/>
      <c r="W34" s="534"/>
      <c r="X34" s="534"/>
      <c r="Y34" s="534"/>
      <c r="Z34" s="535"/>
      <c r="AA34" s="574"/>
      <c r="AB34" s="302"/>
      <c r="AC34" s="302"/>
      <c r="AD34" s="302"/>
      <c r="AE34" s="302"/>
      <c r="AF34" s="303"/>
      <c r="AG34" s="12"/>
      <c r="AH34" s="12"/>
      <c r="AI34" s="12"/>
      <c r="AJ34" s="12"/>
      <c r="AK34" s="12"/>
      <c r="AL34" s="799"/>
      <c r="AM34" s="806"/>
      <c r="AN34" s="807"/>
      <c r="AO34" s="807"/>
      <c r="AP34" s="807"/>
      <c r="AQ34" s="808"/>
      <c r="AR34" s="806"/>
      <c r="AS34" s="807"/>
      <c r="AT34" s="807"/>
      <c r="AU34" s="807"/>
      <c r="AV34" s="808"/>
      <c r="AW34" s="815"/>
      <c r="AX34" s="816"/>
      <c r="AY34" s="816"/>
      <c r="AZ34" s="816"/>
      <c r="BA34" s="817"/>
      <c r="BB34" s="782"/>
      <c r="BC34" s="783"/>
      <c r="BD34" s="783"/>
      <c r="BE34" s="783"/>
      <c r="BF34" s="784"/>
      <c r="BG34" s="791"/>
      <c r="BH34" s="792"/>
      <c r="BI34" s="792"/>
      <c r="BJ34" s="792"/>
      <c r="BK34" s="793"/>
      <c r="BL34" s="12"/>
      <c r="BM34" s="12"/>
      <c r="BN34" s="12"/>
      <c r="BO34" s="12"/>
      <c r="BP34" s="12"/>
      <c r="BQ34" s="339"/>
    </row>
    <row r="35" spans="2:69" ht="24.75" customHeight="1" thickBot="1" x14ac:dyDescent="0.3">
      <c r="B35" s="340"/>
      <c r="C35" s="768" t="s">
        <v>463</v>
      </c>
      <c r="D35" s="765"/>
      <c r="E35" s="765"/>
      <c r="F35" s="765"/>
      <c r="G35" s="765"/>
      <c r="H35" s="767"/>
      <c r="I35" s="764" t="s">
        <v>384</v>
      </c>
      <c r="J35" s="765"/>
      <c r="K35" s="765"/>
      <c r="L35" s="765"/>
      <c r="M35" s="765"/>
      <c r="N35" s="767"/>
      <c r="O35" s="764" t="s">
        <v>371</v>
      </c>
      <c r="P35" s="765"/>
      <c r="Q35" s="765"/>
      <c r="R35" s="765"/>
      <c r="S35" s="765"/>
      <c r="T35" s="767"/>
      <c r="U35" s="769" t="s">
        <v>372</v>
      </c>
      <c r="V35" s="769"/>
      <c r="W35" s="769"/>
      <c r="X35" s="769"/>
      <c r="Y35" s="769"/>
      <c r="Z35" s="769"/>
      <c r="AA35" s="764" t="s">
        <v>464</v>
      </c>
      <c r="AB35" s="765"/>
      <c r="AC35" s="765"/>
      <c r="AD35" s="765"/>
      <c r="AE35" s="765"/>
      <c r="AF35" s="766"/>
      <c r="AG35" s="341"/>
      <c r="AH35" s="341"/>
      <c r="AI35" s="341"/>
      <c r="AJ35" s="341"/>
      <c r="AK35" s="341"/>
      <c r="AL35" s="341"/>
      <c r="AM35" s="796" t="s">
        <v>463</v>
      </c>
      <c r="AN35" s="794"/>
      <c r="AO35" s="794"/>
      <c r="AP35" s="794"/>
      <c r="AQ35" s="794"/>
      <c r="AR35" s="794" t="s">
        <v>384</v>
      </c>
      <c r="AS35" s="794"/>
      <c r="AT35" s="794"/>
      <c r="AU35" s="794"/>
      <c r="AV35" s="794"/>
      <c r="AW35" s="794" t="s">
        <v>371</v>
      </c>
      <c r="AX35" s="794"/>
      <c r="AY35" s="794"/>
      <c r="AZ35" s="794"/>
      <c r="BA35" s="794"/>
      <c r="BB35" s="794" t="s">
        <v>372</v>
      </c>
      <c r="BC35" s="794"/>
      <c r="BD35" s="794"/>
      <c r="BE35" s="794"/>
      <c r="BF35" s="794"/>
      <c r="BG35" s="794" t="s">
        <v>464</v>
      </c>
      <c r="BH35" s="794"/>
      <c r="BI35" s="794"/>
      <c r="BJ35" s="794"/>
      <c r="BK35" s="795"/>
      <c r="BL35" s="341"/>
      <c r="BM35" s="341"/>
      <c r="BN35" s="341"/>
      <c r="BO35" s="341"/>
      <c r="BP35" s="341"/>
      <c r="BQ35" s="342"/>
    </row>
    <row r="36" spans="2:69" x14ac:dyDescent="0.25">
      <c r="B36" s="338"/>
      <c r="C36" s="12"/>
      <c r="D36" s="12"/>
      <c r="E36" s="12"/>
      <c r="F36" s="12"/>
      <c r="G36" s="12"/>
      <c r="H36" s="12"/>
      <c r="I36" s="12"/>
      <c r="J36" s="12"/>
      <c r="K36" s="12"/>
      <c r="L36" s="12"/>
      <c r="M36" s="12"/>
      <c r="N36" s="12"/>
      <c r="O36" s="12"/>
      <c r="P36" s="12"/>
      <c r="Q36" s="12"/>
      <c r="R36" s="12"/>
      <c r="S36" s="12"/>
      <c r="T36" s="12"/>
      <c r="U36" s="12"/>
      <c r="V36" s="12"/>
      <c r="W36" s="12"/>
      <c r="X36" s="12"/>
      <c r="Y36" s="12"/>
      <c r="Z36" s="12"/>
      <c r="AA36" s="12"/>
      <c r="AB36" s="12"/>
      <c r="AC36" s="12"/>
      <c r="AD36" s="12"/>
      <c r="AE36" s="12"/>
      <c r="AF36" s="12"/>
      <c r="AG36" s="12"/>
      <c r="AH36" s="12"/>
      <c r="AI36" s="12"/>
      <c r="AJ36" s="12"/>
      <c r="AK36" s="12"/>
      <c r="AL36" s="12"/>
      <c r="AM36" s="12"/>
      <c r="AN36" s="12"/>
      <c r="AO36" s="12"/>
      <c r="AP36" s="12"/>
      <c r="AQ36" s="12"/>
      <c r="AR36" s="12"/>
      <c r="AS36" s="12"/>
      <c r="AT36" s="12"/>
      <c r="AU36" s="12"/>
      <c r="AV36" s="12"/>
      <c r="AW36" s="12"/>
      <c r="AX36" s="12"/>
      <c r="AY36" s="12"/>
      <c r="AZ36" s="12"/>
      <c r="BA36" s="12"/>
      <c r="BB36" s="12"/>
      <c r="BC36" s="12"/>
      <c r="BD36" s="12"/>
      <c r="BE36" s="12"/>
      <c r="BF36" s="12"/>
      <c r="BG36" s="12"/>
      <c r="BH36" s="12"/>
      <c r="BI36" s="12"/>
      <c r="BJ36" s="12"/>
      <c r="BK36" s="12"/>
      <c r="BL36" s="12"/>
      <c r="BM36" s="12"/>
      <c r="BN36" s="12"/>
      <c r="BO36" s="12"/>
      <c r="BP36" s="12"/>
      <c r="BQ36" s="339"/>
    </row>
    <row r="37" spans="2:69" ht="15.75" thickBot="1" x14ac:dyDescent="0.3">
      <c r="B37" s="338"/>
      <c r="C37" s="12"/>
      <c r="D37" s="12"/>
      <c r="E37" s="12"/>
      <c r="F37" s="12"/>
      <c r="G37" s="12"/>
      <c r="H37" s="12"/>
      <c r="I37" s="12"/>
      <c r="J37" s="12"/>
      <c r="K37" s="12"/>
      <c r="L37" s="12"/>
      <c r="M37" s="12"/>
      <c r="N37" s="12"/>
      <c r="O37" s="12"/>
      <c r="P37" s="12"/>
      <c r="Q37" s="12"/>
      <c r="R37" s="12"/>
      <c r="S37" s="12"/>
      <c r="T37" s="12"/>
      <c r="U37" s="12"/>
      <c r="V37" s="12"/>
      <c r="W37" s="12"/>
      <c r="X37" s="12"/>
      <c r="Y37" s="12"/>
      <c r="Z37" s="12"/>
      <c r="AA37" s="12"/>
      <c r="AB37" s="12"/>
      <c r="AC37" s="12"/>
      <c r="AD37" s="12"/>
      <c r="AE37" s="12"/>
      <c r="AF37" s="12"/>
      <c r="AG37" s="12"/>
      <c r="AH37" s="12"/>
      <c r="AI37" s="12"/>
      <c r="AJ37" s="12"/>
      <c r="AK37" s="12"/>
      <c r="AL37" s="12"/>
      <c r="AM37" s="12"/>
      <c r="AN37" s="12"/>
      <c r="AO37" s="12"/>
      <c r="AP37" s="12"/>
      <c r="AQ37" s="12"/>
      <c r="AR37" s="12"/>
      <c r="AS37" s="12"/>
      <c r="AT37" s="12"/>
      <c r="AU37" s="12"/>
      <c r="AV37" s="12"/>
      <c r="AW37" s="12"/>
      <c r="AX37" s="12"/>
      <c r="AY37" s="12"/>
      <c r="AZ37" s="12"/>
      <c r="BA37" s="12"/>
      <c r="BB37" s="12"/>
      <c r="BC37" s="12"/>
      <c r="BD37" s="12"/>
      <c r="BE37" s="12"/>
      <c r="BF37" s="12"/>
      <c r="BG37" s="12"/>
      <c r="BH37" s="12"/>
      <c r="BI37" s="12"/>
      <c r="BJ37" s="12"/>
      <c r="BK37" s="12"/>
      <c r="BL37" s="12"/>
      <c r="BM37" s="12"/>
      <c r="BN37" s="12"/>
      <c r="BO37" s="12"/>
      <c r="BP37" s="12"/>
      <c r="BQ37" s="339"/>
    </row>
    <row r="38" spans="2:69" ht="28.5" customHeight="1" thickBot="1" x14ac:dyDescent="0.3">
      <c r="B38" s="335"/>
      <c r="C38" s="336"/>
      <c r="D38" s="336"/>
      <c r="E38" s="336"/>
      <c r="F38" s="336"/>
      <c r="G38" s="336"/>
      <c r="H38" s="336"/>
      <c r="I38" s="336"/>
      <c r="J38" s="336"/>
      <c r="K38" s="336"/>
      <c r="L38" s="336"/>
      <c r="M38" s="336"/>
      <c r="N38" s="336"/>
      <c r="O38" s="336"/>
      <c r="P38" s="336"/>
      <c r="Q38" s="336"/>
      <c r="R38" s="336"/>
      <c r="S38" s="336"/>
      <c r="T38" s="336"/>
      <c r="U38" s="336"/>
      <c r="V38" s="336"/>
      <c r="W38" s="336"/>
      <c r="X38" s="336"/>
      <c r="Y38" s="336"/>
      <c r="Z38" s="336"/>
      <c r="AA38" s="336"/>
      <c r="AB38" s="336"/>
      <c r="AC38" s="336"/>
      <c r="AD38" s="336"/>
      <c r="AE38" s="336"/>
      <c r="AF38" s="336"/>
      <c r="AG38" s="336"/>
      <c r="AH38" s="336"/>
      <c r="AI38" s="336"/>
      <c r="AJ38" s="336"/>
      <c r="AK38" s="336"/>
      <c r="AL38" s="336"/>
      <c r="AM38" s="336"/>
      <c r="AN38" s="336"/>
      <c r="AO38" s="336"/>
      <c r="AP38" s="336"/>
      <c r="AQ38" s="336"/>
      <c r="AR38" s="336"/>
      <c r="AS38" s="336"/>
      <c r="AT38" s="336"/>
      <c r="AU38" s="336"/>
      <c r="AV38" s="336"/>
      <c r="AW38" s="336"/>
      <c r="AX38" s="336"/>
      <c r="AY38" s="336"/>
      <c r="AZ38" s="336"/>
      <c r="BA38" s="336"/>
      <c r="BB38" s="336"/>
      <c r="BC38" s="336"/>
      <c r="BD38" s="336"/>
      <c r="BE38" s="336"/>
      <c r="BF38" s="336"/>
      <c r="BG38" s="336"/>
      <c r="BH38" s="336"/>
      <c r="BI38" s="336"/>
      <c r="BJ38" s="336"/>
      <c r="BK38" s="336"/>
      <c r="BL38" s="336"/>
      <c r="BM38" s="336"/>
      <c r="BN38" s="336"/>
      <c r="BO38" s="336"/>
      <c r="BP38" s="336"/>
      <c r="BQ38" s="337"/>
    </row>
    <row r="39" spans="2:69" ht="39.75" customHeight="1" thickBot="1" x14ac:dyDescent="0.3">
      <c r="B39" s="338"/>
      <c r="C39" s="12"/>
      <c r="D39" s="12"/>
      <c r="E39" s="12"/>
      <c r="F39" s="12"/>
      <c r="G39" s="12"/>
      <c r="H39" s="12"/>
      <c r="I39" s="12"/>
      <c r="J39" s="12"/>
      <c r="K39" s="12"/>
      <c r="L39" s="12"/>
      <c r="M39" s="12"/>
      <c r="N39" s="12"/>
      <c r="O39" s="12"/>
      <c r="P39" s="12"/>
      <c r="Q39" s="12"/>
      <c r="R39" s="12"/>
      <c r="S39" s="12"/>
      <c r="T39" s="12"/>
      <c r="U39" s="12"/>
      <c r="V39" s="12"/>
      <c r="W39" s="12"/>
      <c r="X39" s="770" t="s">
        <v>1094</v>
      </c>
      <c r="Y39" s="771"/>
      <c r="Z39" s="772"/>
      <c r="AA39" s="772"/>
      <c r="AB39" s="772"/>
      <c r="AC39" s="772"/>
      <c r="AD39" s="772"/>
      <c r="AE39" s="772"/>
      <c r="AF39" s="772"/>
      <c r="AG39" s="772"/>
      <c r="AH39" s="772"/>
      <c r="AI39" s="772"/>
      <c r="AJ39" s="772"/>
      <c r="AK39" s="772"/>
      <c r="AL39" s="772"/>
      <c r="AM39" s="772"/>
      <c r="AN39" s="772"/>
      <c r="AO39" s="773"/>
      <c r="AP39" s="12"/>
      <c r="AQ39" s="12"/>
      <c r="AR39" s="12"/>
      <c r="AS39" s="12"/>
      <c r="AT39" s="12"/>
      <c r="AU39" s="12"/>
      <c r="AV39" s="12"/>
      <c r="AW39" s="12"/>
      <c r="AX39" s="12"/>
      <c r="AY39" s="12"/>
      <c r="AZ39" s="12"/>
      <c r="BA39" s="12"/>
      <c r="BB39" s="12"/>
      <c r="BC39" s="12"/>
      <c r="BD39" s="12"/>
      <c r="BE39" s="12"/>
      <c r="BF39" s="12"/>
      <c r="BG39" s="12"/>
      <c r="BH39" s="12"/>
      <c r="BI39" s="12"/>
      <c r="BJ39" s="12"/>
      <c r="BK39" s="12"/>
      <c r="BL39" s="12"/>
      <c r="BM39" s="12"/>
      <c r="BN39" s="12"/>
      <c r="BO39" s="12"/>
      <c r="BP39" s="12"/>
      <c r="BQ39" s="339"/>
    </row>
    <row r="40" spans="2:69" ht="28.5" customHeight="1" thickBot="1" x14ac:dyDescent="0.3">
      <c r="B40" s="338"/>
      <c r="C40" s="12"/>
      <c r="D40" s="12"/>
      <c r="E40" s="12"/>
      <c r="F40" s="12"/>
      <c r="G40" s="12"/>
      <c r="H40" s="12"/>
      <c r="I40" s="12"/>
      <c r="J40" s="12"/>
      <c r="K40" s="12"/>
      <c r="L40" s="12"/>
      <c r="M40" s="12"/>
      <c r="N40" s="12"/>
      <c r="O40" s="12"/>
      <c r="P40" s="12"/>
      <c r="Q40" s="12"/>
      <c r="R40" s="12"/>
      <c r="S40" s="12"/>
      <c r="T40" s="12"/>
      <c r="U40" s="12"/>
      <c r="V40" s="12"/>
      <c r="W40" s="12"/>
      <c r="X40" s="12"/>
      <c r="Y40" s="12"/>
      <c r="Z40" s="12"/>
      <c r="AA40" s="12"/>
      <c r="AB40" s="12"/>
      <c r="AC40" s="12"/>
      <c r="AD40" s="12"/>
      <c r="AE40" s="12"/>
      <c r="AF40" s="12"/>
      <c r="AG40" s="12"/>
      <c r="AH40" s="12"/>
      <c r="AI40" s="12"/>
      <c r="AJ40" s="12"/>
      <c r="AK40" s="12"/>
      <c r="AL40" s="12"/>
      <c r="AM40" s="12"/>
      <c r="AN40" s="12"/>
      <c r="AO40" s="12"/>
      <c r="AP40" s="12"/>
      <c r="AQ40" s="12"/>
      <c r="AR40" s="12"/>
      <c r="AS40" s="12"/>
      <c r="AT40" s="12"/>
      <c r="AU40" s="12"/>
      <c r="AV40" s="12"/>
      <c r="AW40" s="12"/>
      <c r="AX40" s="12"/>
      <c r="AY40" s="12"/>
      <c r="AZ40" s="12"/>
      <c r="BA40" s="12"/>
      <c r="BB40" s="12"/>
      <c r="BC40" s="12"/>
      <c r="BD40" s="12"/>
      <c r="BE40" s="12"/>
      <c r="BF40" s="12"/>
      <c r="BG40" s="12"/>
      <c r="BH40" s="12"/>
      <c r="BI40" s="12"/>
      <c r="BJ40" s="12"/>
      <c r="BK40" s="12"/>
      <c r="BL40" s="12"/>
      <c r="BM40" s="12"/>
      <c r="BN40" s="12"/>
      <c r="BO40" s="12"/>
      <c r="BP40" s="12"/>
      <c r="BQ40" s="339"/>
    </row>
    <row r="41" spans="2:69" ht="28.5" customHeight="1" x14ac:dyDescent="0.25">
      <c r="B41" s="819" t="s">
        <v>148</v>
      </c>
      <c r="C41" s="588" t="s">
        <v>1083</v>
      </c>
      <c r="D41" s="537"/>
      <c r="E41" s="537"/>
      <c r="F41" s="537"/>
      <c r="G41" s="537"/>
      <c r="H41" s="538"/>
      <c r="I41" s="536"/>
      <c r="J41" s="537"/>
      <c r="K41" s="537"/>
      <c r="L41" s="537"/>
      <c r="M41" s="537"/>
      <c r="N41" s="538"/>
      <c r="O41" s="310"/>
      <c r="P41" s="308"/>
      <c r="Q41" s="308"/>
      <c r="R41" s="308"/>
      <c r="S41" s="308"/>
      <c r="T41" s="368"/>
      <c r="U41" s="307"/>
      <c r="V41" s="308"/>
      <c r="W41" s="308"/>
      <c r="X41" s="308"/>
      <c r="Y41" s="308"/>
      <c r="Z41" s="309"/>
      <c r="AA41" s="310"/>
      <c r="AB41" s="308"/>
      <c r="AC41" s="308"/>
      <c r="AD41" s="308"/>
      <c r="AE41" s="308"/>
      <c r="AF41" s="309"/>
      <c r="AG41" s="12"/>
      <c r="AH41" s="12"/>
      <c r="AI41" s="12"/>
      <c r="AJ41" s="12"/>
      <c r="AK41" s="12"/>
      <c r="AL41" s="819" t="s">
        <v>148</v>
      </c>
      <c r="AM41" s="776">
        <f>COUNTA(C41:H46)/COUNTA($C$5:$AF$34)</f>
        <v>9.433962264150943E-3</v>
      </c>
      <c r="AN41" s="777"/>
      <c r="AO41" s="777"/>
      <c r="AP41" s="777"/>
      <c r="AQ41" s="778"/>
      <c r="AR41" s="776">
        <f>COUNTA(I41:N46)/COUNTA($C$5:$AF$34)</f>
        <v>0</v>
      </c>
      <c r="AS41" s="777"/>
      <c r="AT41" s="777"/>
      <c r="AU41" s="777"/>
      <c r="AV41" s="778"/>
      <c r="AW41" s="785">
        <f>COUNTA(O41:T46)/COUNTA($C$5:$AF$34)</f>
        <v>0</v>
      </c>
      <c r="AX41" s="786"/>
      <c r="AY41" s="786"/>
      <c r="AZ41" s="786"/>
      <c r="BA41" s="787"/>
      <c r="BB41" s="785">
        <f>COUNTA(U41:Z46)/COUNTA($C$5:$AF$34)</f>
        <v>0</v>
      </c>
      <c r="BC41" s="786"/>
      <c r="BD41" s="786"/>
      <c r="BE41" s="786"/>
      <c r="BF41" s="787"/>
      <c r="BG41" s="785">
        <f>COUNTA(AA41:AF46)/COUNTA($C$5:$AF$34)</f>
        <v>0</v>
      </c>
      <c r="BH41" s="786"/>
      <c r="BI41" s="786"/>
      <c r="BJ41" s="786"/>
      <c r="BK41" s="787"/>
      <c r="BL41" s="12"/>
      <c r="BM41" s="12"/>
      <c r="BN41" s="12"/>
      <c r="BO41" s="12"/>
      <c r="BP41" s="12"/>
      <c r="BQ41" s="339"/>
    </row>
    <row r="42" spans="2:69" ht="28.5" customHeight="1" x14ac:dyDescent="0.25">
      <c r="B42" s="798"/>
      <c r="C42" s="527"/>
      <c r="D42" s="528"/>
      <c r="E42" s="528"/>
      <c r="F42" s="528"/>
      <c r="G42" s="528"/>
      <c r="H42" s="529"/>
      <c r="I42" s="527"/>
      <c r="J42" s="528"/>
      <c r="K42" s="528"/>
      <c r="L42" s="528"/>
      <c r="M42" s="528"/>
      <c r="N42" s="529"/>
      <c r="O42" s="314"/>
      <c r="P42" s="312"/>
      <c r="Q42" s="312"/>
      <c r="R42" s="312"/>
      <c r="S42" s="312"/>
      <c r="T42" s="369"/>
      <c r="U42" s="311"/>
      <c r="V42" s="312"/>
      <c r="W42" s="312"/>
      <c r="X42" s="312"/>
      <c r="Y42" s="312"/>
      <c r="Z42" s="313"/>
      <c r="AA42" s="314"/>
      <c r="AB42" s="312"/>
      <c r="AC42" s="312"/>
      <c r="AD42" s="312"/>
      <c r="AE42" s="312"/>
      <c r="AF42" s="313"/>
      <c r="AG42" s="12"/>
      <c r="AH42" s="12"/>
      <c r="AI42" s="12"/>
      <c r="AJ42" s="12"/>
      <c r="AK42" s="12"/>
      <c r="AL42" s="798"/>
      <c r="AM42" s="779"/>
      <c r="AN42" s="780"/>
      <c r="AO42" s="780"/>
      <c r="AP42" s="780"/>
      <c r="AQ42" s="781"/>
      <c r="AR42" s="779"/>
      <c r="AS42" s="780"/>
      <c r="AT42" s="780"/>
      <c r="AU42" s="780"/>
      <c r="AV42" s="781"/>
      <c r="AW42" s="788"/>
      <c r="AX42" s="789"/>
      <c r="AY42" s="789"/>
      <c r="AZ42" s="789"/>
      <c r="BA42" s="790"/>
      <c r="BB42" s="788"/>
      <c r="BC42" s="789"/>
      <c r="BD42" s="789"/>
      <c r="BE42" s="789"/>
      <c r="BF42" s="790"/>
      <c r="BG42" s="788"/>
      <c r="BH42" s="789"/>
      <c r="BI42" s="789"/>
      <c r="BJ42" s="789"/>
      <c r="BK42" s="790"/>
      <c r="BL42" s="12"/>
      <c r="BM42" s="12"/>
      <c r="BN42" s="12"/>
      <c r="BO42" s="12"/>
      <c r="BP42" s="12"/>
      <c r="BQ42" s="339"/>
    </row>
    <row r="43" spans="2:69" ht="28.5" customHeight="1" x14ac:dyDescent="0.25">
      <c r="B43" s="798"/>
      <c r="C43" s="527"/>
      <c r="D43" s="528"/>
      <c r="E43" s="528"/>
      <c r="F43" s="528"/>
      <c r="G43" s="528"/>
      <c r="H43" s="529"/>
      <c r="I43" s="527"/>
      <c r="J43" s="528"/>
      <c r="K43" s="528"/>
      <c r="L43" s="528"/>
      <c r="M43" s="528"/>
      <c r="N43" s="529"/>
      <c r="O43" s="314"/>
      <c r="P43" s="312"/>
      <c r="Q43" s="312"/>
      <c r="R43" s="312"/>
      <c r="S43" s="312"/>
      <c r="T43" s="369"/>
      <c r="U43" s="311"/>
      <c r="V43" s="312"/>
      <c r="W43" s="312"/>
      <c r="X43" s="312"/>
      <c r="Y43" s="312"/>
      <c r="Z43" s="313"/>
      <c r="AA43" s="314"/>
      <c r="AB43" s="312"/>
      <c r="AC43" s="312"/>
      <c r="AD43" s="312"/>
      <c r="AE43" s="312"/>
      <c r="AF43" s="313"/>
      <c r="AG43" s="12"/>
      <c r="AH43" s="12"/>
      <c r="AI43" s="12"/>
      <c r="AJ43" s="12"/>
      <c r="AK43" s="12"/>
      <c r="AL43" s="798"/>
      <c r="AM43" s="779"/>
      <c r="AN43" s="780"/>
      <c r="AO43" s="780"/>
      <c r="AP43" s="780"/>
      <c r="AQ43" s="781"/>
      <c r="AR43" s="779"/>
      <c r="AS43" s="780"/>
      <c r="AT43" s="780"/>
      <c r="AU43" s="780"/>
      <c r="AV43" s="781"/>
      <c r="AW43" s="788"/>
      <c r="AX43" s="789"/>
      <c r="AY43" s="789"/>
      <c r="AZ43" s="789"/>
      <c r="BA43" s="790"/>
      <c r="BB43" s="788"/>
      <c r="BC43" s="789"/>
      <c r="BD43" s="789"/>
      <c r="BE43" s="789"/>
      <c r="BF43" s="790"/>
      <c r="BG43" s="788"/>
      <c r="BH43" s="789"/>
      <c r="BI43" s="789"/>
      <c r="BJ43" s="789"/>
      <c r="BK43" s="790"/>
      <c r="BL43" s="12"/>
      <c r="BM43" s="12"/>
      <c r="BN43" s="12"/>
      <c r="BO43" s="12"/>
      <c r="BP43" s="12"/>
      <c r="BQ43" s="339"/>
    </row>
    <row r="44" spans="2:69" s="19" customFormat="1" ht="28.5" customHeight="1" x14ac:dyDescent="0.25">
      <c r="B44" s="798"/>
      <c r="C44" s="527"/>
      <c r="D44" s="528"/>
      <c r="E44" s="528"/>
      <c r="F44" s="528"/>
      <c r="G44" s="528"/>
      <c r="H44" s="529"/>
      <c r="I44" s="527"/>
      <c r="J44" s="528"/>
      <c r="K44" s="528"/>
      <c r="L44" s="528"/>
      <c r="M44" s="528"/>
      <c r="N44" s="529"/>
      <c r="O44" s="314"/>
      <c r="P44" s="312"/>
      <c r="Q44" s="312"/>
      <c r="R44" s="312"/>
      <c r="S44" s="312"/>
      <c r="T44" s="369"/>
      <c r="U44" s="311"/>
      <c r="V44" s="312"/>
      <c r="W44" s="312"/>
      <c r="X44" s="312"/>
      <c r="Y44" s="312"/>
      <c r="Z44" s="313"/>
      <c r="AA44" s="314"/>
      <c r="AB44" s="312"/>
      <c r="AC44" s="312"/>
      <c r="AD44" s="312"/>
      <c r="AE44" s="312"/>
      <c r="AF44" s="313"/>
      <c r="AG44" s="12"/>
      <c r="AH44" s="12"/>
      <c r="AI44" s="12"/>
      <c r="AJ44" s="12"/>
      <c r="AK44" s="12"/>
      <c r="AL44" s="798"/>
      <c r="AM44" s="779"/>
      <c r="AN44" s="780"/>
      <c r="AO44" s="780"/>
      <c r="AP44" s="780"/>
      <c r="AQ44" s="781"/>
      <c r="AR44" s="779"/>
      <c r="AS44" s="780"/>
      <c r="AT44" s="780"/>
      <c r="AU44" s="780"/>
      <c r="AV44" s="781"/>
      <c r="AW44" s="788"/>
      <c r="AX44" s="789"/>
      <c r="AY44" s="789"/>
      <c r="AZ44" s="789"/>
      <c r="BA44" s="790"/>
      <c r="BB44" s="788"/>
      <c r="BC44" s="789"/>
      <c r="BD44" s="789"/>
      <c r="BE44" s="789"/>
      <c r="BF44" s="790"/>
      <c r="BG44" s="788"/>
      <c r="BH44" s="789"/>
      <c r="BI44" s="789"/>
      <c r="BJ44" s="789"/>
      <c r="BK44" s="790"/>
      <c r="BL44" s="12"/>
      <c r="BM44" s="12"/>
      <c r="BN44" s="12"/>
      <c r="BO44" s="12"/>
      <c r="BP44" s="12"/>
      <c r="BQ44" s="339"/>
    </row>
    <row r="45" spans="2:69" ht="28.5" customHeight="1" x14ac:dyDescent="0.25">
      <c r="B45" s="798"/>
      <c r="C45" s="527"/>
      <c r="D45" s="528"/>
      <c r="E45" s="528"/>
      <c r="F45" s="528"/>
      <c r="G45" s="528"/>
      <c r="H45" s="529"/>
      <c r="I45" s="527"/>
      <c r="J45" s="528"/>
      <c r="K45" s="528"/>
      <c r="L45" s="528"/>
      <c r="M45" s="528"/>
      <c r="N45" s="529"/>
      <c r="O45" s="314"/>
      <c r="P45" s="312"/>
      <c r="Q45" s="312"/>
      <c r="R45" s="312"/>
      <c r="S45" s="312"/>
      <c r="T45" s="369"/>
      <c r="U45" s="311"/>
      <c r="V45" s="312"/>
      <c r="W45" s="312"/>
      <c r="X45" s="312"/>
      <c r="Y45" s="312"/>
      <c r="Z45" s="313"/>
      <c r="AA45" s="314"/>
      <c r="AB45" s="312"/>
      <c r="AC45" s="312"/>
      <c r="AD45" s="312"/>
      <c r="AE45" s="312"/>
      <c r="AF45" s="313"/>
      <c r="AG45" s="12"/>
      <c r="AH45" s="12"/>
      <c r="AI45" s="12"/>
      <c r="AJ45" s="12"/>
      <c r="AK45" s="12"/>
      <c r="AL45" s="798"/>
      <c r="AM45" s="779"/>
      <c r="AN45" s="780"/>
      <c r="AO45" s="780"/>
      <c r="AP45" s="780"/>
      <c r="AQ45" s="781"/>
      <c r="AR45" s="779"/>
      <c r="AS45" s="780"/>
      <c r="AT45" s="780"/>
      <c r="AU45" s="780"/>
      <c r="AV45" s="781"/>
      <c r="AW45" s="788"/>
      <c r="AX45" s="789"/>
      <c r="AY45" s="789"/>
      <c r="AZ45" s="789"/>
      <c r="BA45" s="790"/>
      <c r="BB45" s="788"/>
      <c r="BC45" s="789"/>
      <c r="BD45" s="789"/>
      <c r="BE45" s="789"/>
      <c r="BF45" s="790"/>
      <c r="BG45" s="788"/>
      <c r="BH45" s="789"/>
      <c r="BI45" s="789"/>
      <c r="BJ45" s="789"/>
      <c r="BK45" s="790"/>
      <c r="BL45" s="12"/>
      <c r="BM45" s="334" t="s">
        <v>854</v>
      </c>
      <c r="BN45" s="334" t="s">
        <v>1089</v>
      </c>
      <c r="BO45" s="12"/>
      <c r="BP45" s="12"/>
      <c r="BQ45" s="339"/>
    </row>
    <row r="46" spans="2:69" ht="28.5" customHeight="1" thickBot="1" x14ac:dyDescent="0.3">
      <c r="B46" s="818"/>
      <c r="C46" s="551"/>
      <c r="D46" s="544"/>
      <c r="E46" s="544"/>
      <c r="F46" s="544"/>
      <c r="G46" s="544"/>
      <c r="H46" s="552"/>
      <c r="I46" s="551"/>
      <c r="J46" s="544"/>
      <c r="K46" s="544"/>
      <c r="L46" s="544"/>
      <c r="M46" s="544"/>
      <c r="N46" s="552"/>
      <c r="O46" s="370"/>
      <c r="P46" s="356"/>
      <c r="Q46" s="356"/>
      <c r="R46" s="356"/>
      <c r="S46" s="356"/>
      <c r="T46" s="377"/>
      <c r="U46" s="372"/>
      <c r="V46" s="356"/>
      <c r="W46" s="356"/>
      <c r="X46" s="356"/>
      <c r="Y46" s="356"/>
      <c r="Z46" s="357"/>
      <c r="AA46" s="370"/>
      <c r="AB46" s="356"/>
      <c r="AC46" s="356"/>
      <c r="AD46" s="356"/>
      <c r="AE46" s="356"/>
      <c r="AF46" s="357"/>
      <c r="AG46" s="12"/>
      <c r="AH46" s="12"/>
      <c r="AI46" s="12"/>
      <c r="AJ46" s="12"/>
      <c r="AK46" s="12"/>
      <c r="AL46" s="818"/>
      <c r="AM46" s="782"/>
      <c r="AN46" s="783"/>
      <c r="AO46" s="783"/>
      <c r="AP46" s="783"/>
      <c r="AQ46" s="784"/>
      <c r="AR46" s="782"/>
      <c r="AS46" s="783"/>
      <c r="AT46" s="783"/>
      <c r="AU46" s="783"/>
      <c r="AV46" s="784"/>
      <c r="AW46" s="791"/>
      <c r="AX46" s="792"/>
      <c r="AY46" s="792"/>
      <c r="AZ46" s="792"/>
      <c r="BA46" s="793"/>
      <c r="BB46" s="791"/>
      <c r="BC46" s="792"/>
      <c r="BD46" s="792"/>
      <c r="BE46" s="792"/>
      <c r="BF46" s="793"/>
      <c r="BG46" s="791"/>
      <c r="BH46" s="792"/>
      <c r="BI46" s="792"/>
      <c r="BJ46" s="792"/>
      <c r="BK46" s="793"/>
      <c r="BL46" s="12"/>
      <c r="BM46" s="350" t="s">
        <v>1085</v>
      </c>
      <c r="BN46" s="345">
        <f>+SUM(BG41:BK70)+SUM(BB41:BF58)+AW41</f>
        <v>2.8301886792452831E-2</v>
      </c>
      <c r="BO46" s="12"/>
      <c r="BP46" s="12"/>
      <c r="BQ46" s="339"/>
    </row>
    <row r="47" spans="2:69" ht="28.5" customHeight="1" x14ac:dyDescent="0.25">
      <c r="B47" s="797" t="s">
        <v>146</v>
      </c>
      <c r="C47" s="588" t="s">
        <v>1082</v>
      </c>
      <c r="D47" s="319"/>
      <c r="E47" s="319"/>
      <c r="F47" s="425"/>
      <c r="G47" s="425"/>
      <c r="H47" s="582"/>
      <c r="I47" s="588" t="s">
        <v>1048</v>
      </c>
      <c r="J47" s="589" t="s">
        <v>1074</v>
      </c>
      <c r="K47" s="537"/>
      <c r="L47" s="537"/>
      <c r="M47" s="537"/>
      <c r="N47" s="538"/>
      <c r="O47" s="594" t="s">
        <v>1067</v>
      </c>
      <c r="P47" s="589" t="s">
        <v>1072</v>
      </c>
      <c r="Q47" s="537"/>
      <c r="R47" s="537"/>
      <c r="S47" s="537"/>
      <c r="T47" s="547"/>
      <c r="U47" s="588" t="s">
        <v>1059</v>
      </c>
      <c r="V47" s="589" t="s">
        <v>1069</v>
      </c>
      <c r="W47" s="308"/>
      <c r="X47" s="308"/>
      <c r="Y47" s="308"/>
      <c r="Z47" s="309"/>
      <c r="AA47" s="310"/>
      <c r="AB47" s="308"/>
      <c r="AC47" s="308"/>
      <c r="AD47" s="308"/>
      <c r="AE47" s="308"/>
      <c r="AF47" s="309"/>
      <c r="AG47" s="12"/>
      <c r="AH47" s="12"/>
      <c r="AI47" s="12"/>
      <c r="AJ47" s="12"/>
      <c r="AK47" s="12"/>
      <c r="AL47" s="797" t="s">
        <v>146</v>
      </c>
      <c r="AM47" s="809">
        <f>COUNTA(C47:H52)/COUNTA($C$5:$AF$34)</f>
        <v>9.433962264150943E-3</v>
      </c>
      <c r="AN47" s="810"/>
      <c r="AO47" s="810"/>
      <c r="AP47" s="810"/>
      <c r="AQ47" s="811"/>
      <c r="AR47" s="776">
        <f>COUNTA(I47:N52)/COUNTA($C$5:$AF$34)</f>
        <v>1.8867924528301886E-2</v>
      </c>
      <c r="AS47" s="777"/>
      <c r="AT47" s="777"/>
      <c r="AU47" s="777"/>
      <c r="AV47" s="778"/>
      <c r="AW47" s="776">
        <f>COUNTA(O47:T52)/COUNTA($C$5:$AF$34)</f>
        <v>1.8867924528301886E-2</v>
      </c>
      <c r="AX47" s="777"/>
      <c r="AY47" s="777"/>
      <c r="AZ47" s="777"/>
      <c r="BA47" s="778"/>
      <c r="BB47" s="785">
        <f>COUNTA(U47:Z52)/COUNTA($C$5:$AF$34)</f>
        <v>1.8867924528301886E-2</v>
      </c>
      <c r="BC47" s="786"/>
      <c r="BD47" s="786"/>
      <c r="BE47" s="786"/>
      <c r="BF47" s="787"/>
      <c r="BG47" s="785">
        <f>COUNTA(AA47:AF52)/COUNTA($C$5:$AF$34)</f>
        <v>0</v>
      </c>
      <c r="BH47" s="786"/>
      <c r="BI47" s="786"/>
      <c r="BJ47" s="786"/>
      <c r="BK47" s="787"/>
      <c r="BL47" s="12"/>
      <c r="BM47" s="350" t="s">
        <v>1086</v>
      </c>
      <c r="BN47" s="346">
        <f>+SUM(BB59:BF70)+SUM(AW47:BA58)+SUM(AR41:AV52)+AM41</f>
        <v>0.11320754716981131</v>
      </c>
      <c r="BO47" s="12"/>
      <c r="BP47" s="12"/>
      <c r="BQ47" s="339"/>
    </row>
    <row r="48" spans="2:69" ht="28.5" customHeight="1" x14ac:dyDescent="0.25">
      <c r="B48" s="798"/>
      <c r="C48" s="374"/>
      <c r="D48" s="373"/>
      <c r="E48" s="373"/>
      <c r="F48" s="373"/>
      <c r="G48" s="373"/>
      <c r="H48" s="583"/>
      <c r="I48" s="527"/>
      <c r="J48" s="528"/>
      <c r="K48" s="528"/>
      <c r="L48" s="528"/>
      <c r="M48" s="528"/>
      <c r="N48" s="529"/>
      <c r="O48" s="543"/>
      <c r="P48" s="528"/>
      <c r="Q48" s="528"/>
      <c r="R48" s="528"/>
      <c r="S48" s="528"/>
      <c r="T48" s="542"/>
      <c r="U48" s="311"/>
      <c r="V48" s="312"/>
      <c r="W48" s="312"/>
      <c r="X48" s="312"/>
      <c r="Y48" s="312"/>
      <c r="Z48" s="313"/>
      <c r="AA48" s="314"/>
      <c r="AB48" s="312"/>
      <c r="AC48" s="312"/>
      <c r="AD48" s="312"/>
      <c r="AE48" s="312"/>
      <c r="AF48" s="313"/>
      <c r="AG48" s="12"/>
      <c r="AH48" s="12"/>
      <c r="AI48" s="12"/>
      <c r="AJ48" s="12"/>
      <c r="AK48" s="12"/>
      <c r="AL48" s="798"/>
      <c r="AM48" s="812"/>
      <c r="AN48" s="813"/>
      <c r="AO48" s="813"/>
      <c r="AP48" s="813"/>
      <c r="AQ48" s="814"/>
      <c r="AR48" s="779"/>
      <c r="AS48" s="780"/>
      <c r="AT48" s="780"/>
      <c r="AU48" s="780"/>
      <c r="AV48" s="781"/>
      <c r="AW48" s="779"/>
      <c r="AX48" s="780"/>
      <c r="AY48" s="780"/>
      <c r="AZ48" s="780"/>
      <c r="BA48" s="781"/>
      <c r="BB48" s="788"/>
      <c r="BC48" s="789"/>
      <c r="BD48" s="789"/>
      <c r="BE48" s="789"/>
      <c r="BF48" s="790"/>
      <c r="BG48" s="788"/>
      <c r="BH48" s="789"/>
      <c r="BI48" s="789"/>
      <c r="BJ48" s="789"/>
      <c r="BK48" s="790"/>
      <c r="BL48" s="12"/>
      <c r="BM48" s="350" t="s">
        <v>1087</v>
      </c>
      <c r="BN48" s="347">
        <f>+SUM(AW59:BA70)+AR53+AM47</f>
        <v>0.20754716981132076</v>
      </c>
      <c r="BO48" s="12"/>
      <c r="BP48" s="12"/>
      <c r="BQ48" s="339"/>
    </row>
    <row r="49" spans="2:69" ht="28.5" customHeight="1" x14ac:dyDescent="0.25">
      <c r="B49" s="798"/>
      <c r="C49" s="374"/>
      <c r="D49" s="373"/>
      <c r="E49" s="373"/>
      <c r="F49" s="373"/>
      <c r="G49" s="373"/>
      <c r="H49" s="583"/>
      <c r="I49" s="527"/>
      <c r="J49" s="528"/>
      <c r="K49" s="528"/>
      <c r="L49" s="528"/>
      <c r="M49" s="528"/>
      <c r="N49" s="529"/>
      <c r="O49" s="543"/>
      <c r="P49" s="528"/>
      <c r="Q49" s="528"/>
      <c r="R49" s="528"/>
      <c r="S49" s="528"/>
      <c r="T49" s="542"/>
      <c r="U49" s="311"/>
      <c r="V49" s="312"/>
      <c r="W49" s="312"/>
      <c r="X49" s="312"/>
      <c r="Y49" s="312"/>
      <c r="Z49" s="313"/>
      <c r="AA49" s="314"/>
      <c r="AB49" s="312"/>
      <c r="AC49" s="312"/>
      <c r="AD49" s="312"/>
      <c r="AE49" s="312"/>
      <c r="AF49" s="313"/>
      <c r="AG49" s="12"/>
      <c r="AH49" s="12"/>
      <c r="AI49" s="12"/>
      <c r="AJ49" s="12"/>
      <c r="AK49" s="12"/>
      <c r="AL49" s="798"/>
      <c r="AM49" s="812"/>
      <c r="AN49" s="813"/>
      <c r="AO49" s="813"/>
      <c r="AP49" s="813"/>
      <c r="AQ49" s="814"/>
      <c r="AR49" s="779"/>
      <c r="AS49" s="780"/>
      <c r="AT49" s="780"/>
      <c r="AU49" s="780"/>
      <c r="AV49" s="781"/>
      <c r="AW49" s="779"/>
      <c r="AX49" s="780"/>
      <c r="AY49" s="780"/>
      <c r="AZ49" s="780"/>
      <c r="BA49" s="781"/>
      <c r="BB49" s="788"/>
      <c r="BC49" s="789"/>
      <c r="BD49" s="789"/>
      <c r="BE49" s="789"/>
      <c r="BF49" s="790"/>
      <c r="BG49" s="788"/>
      <c r="BH49" s="789"/>
      <c r="BI49" s="789"/>
      <c r="BJ49" s="789"/>
      <c r="BK49" s="790"/>
      <c r="BL49" s="12"/>
      <c r="BM49" s="350" t="s">
        <v>1088</v>
      </c>
      <c r="BN49" s="348">
        <f>+SUM(AM53:AQ70)+SUM(AR59:AV70)</f>
        <v>0.65094339622641506</v>
      </c>
      <c r="BO49" s="12"/>
      <c r="BP49" s="12"/>
      <c r="BQ49" s="339"/>
    </row>
    <row r="50" spans="2:69" s="19" customFormat="1" ht="28.5" customHeight="1" x14ac:dyDescent="0.25">
      <c r="B50" s="798"/>
      <c r="C50" s="374"/>
      <c r="D50" s="373"/>
      <c r="E50" s="373"/>
      <c r="F50" s="373"/>
      <c r="G50" s="373"/>
      <c r="H50" s="583"/>
      <c r="I50" s="527"/>
      <c r="J50" s="528"/>
      <c r="K50" s="528"/>
      <c r="L50" s="528"/>
      <c r="M50" s="528"/>
      <c r="N50" s="529"/>
      <c r="O50" s="543"/>
      <c r="P50" s="528"/>
      <c r="Q50" s="528"/>
      <c r="R50" s="528"/>
      <c r="S50" s="528"/>
      <c r="T50" s="542"/>
      <c r="U50" s="311"/>
      <c r="V50" s="312"/>
      <c r="W50" s="312"/>
      <c r="X50" s="312"/>
      <c r="Y50" s="312"/>
      <c r="Z50" s="313"/>
      <c r="AA50" s="314"/>
      <c r="AB50" s="312"/>
      <c r="AC50" s="312"/>
      <c r="AD50" s="312"/>
      <c r="AE50" s="312"/>
      <c r="AF50" s="313"/>
      <c r="AG50" s="12"/>
      <c r="AH50" s="12"/>
      <c r="AI50" s="12"/>
      <c r="AJ50" s="12"/>
      <c r="AK50" s="12"/>
      <c r="AL50" s="798"/>
      <c r="AM50" s="812"/>
      <c r="AN50" s="813"/>
      <c r="AO50" s="813"/>
      <c r="AP50" s="813"/>
      <c r="AQ50" s="814"/>
      <c r="AR50" s="779"/>
      <c r="AS50" s="780"/>
      <c r="AT50" s="780"/>
      <c r="AU50" s="780"/>
      <c r="AV50" s="781"/>
      <c r="AW50" s="779"/>
      <c r="AX50" s="780"/>
      <c r="AY50" s="780"/>
      <c r="AZ50" s="780"/>
      <c r="BA50" s="781"/>
      <c r="BB50" s="788"/>
      <c r="BC50" s="789"/>
      <c r="BD50" s="789"/>
      <c r="BE50" s="789"/>
      <c r="BF50" s="790"/>
      <c r="BG50" s="788"/>
      <c r="BH50" s="789"/>
      <c r="BI50" s="789"/>
      <c r="BJ50" s="789"/>
      <c r="BK50" s="790"/>
      <c r="BL50" s="12"/>
      <c r="BM50" s="351" t="s">
        <v>172</v>
      </c>
      <c r="BN50" s="349">
        <f>SUM(BN46:BN49)</f>
        <v>1</v>
      </c>
      <c r="BO50" s="12"/>
      <c r="BP50" s="12"/>
      <c r="BQ50" s="339"/>
    </row>
    <row r="51" spans="2:69" ht="28.5" customHeight="1" x14ac:dyDescent="0.25">
      <c r="B51" s="798"/>
      <c r="C51" s="374"/>
      <c r="D51" s="373"/>
      <c r="E51" s="373"/>
      <c r="F51" s="373"/>
      <c r="G51" s="373"/>
      <c r="H51" s="583"/>
      <c r="I51" s="527"/>
      <c r="J51" s="528"/>
      <c r="K51" s="528"/>
      <c r="L51" s="528"/>
      <c r="M51" s="528"/>
      <c r="N51" s="529"/>
      <c r="O51" s="543"/>
      <c r="P51" s="528"/>
      <c r="Q51" s="528"/>
      <c r="R51" s="528"/>
      <c r="S51" s="528"/>
      <c r="T51" s="542"/>
      <c r="U51" s="311"/>
      <c r="V51" s="312"/>
      <c r="W51" s="312"/>
      <c r="X51" s="312"/>
      <c r="Y51" s="312"/>
      <c r="Z51" s="313"/>
      <c r="AA51" s="314"/>
      <c r="AB51" s="312"/>
      <c r="AC51" s="312"/>
      <c r="AD51" s="312"/>
      <c r="AE51" s="312"/>
      <c r="AF51" s="313"/>
      <c r="AG51" s="12"/>
      <c r="AH51" s="12"/>
      <c r="AI51" s="12"/>
      <c r="AJ51" s="12"/>
      <c r="AK51" s="12"/>
      <c r="AL51" s="798"/>
      <c r="AM51" s="812"/>
      <c r="AN51" s="813"/>
      <c r="AO51" s="813"/>
      <c r="AP51" s="813"/>
      <c r="AQ51" s="814"/>
      <c r="AR51" s="779"/>
      <c r="AS51" s="780"/>
      <c r="AT51" s="780"/>
      <c r="AU51" s="780"/>
      <c r="AV51" s="781"/>
      <c r="AW51" s="779"/>
      <c r="AX51" s="780"/>
      <c r="AY51" s="780"/>
      <c r="AZ51" s="780"/>
      <c r="BA51" s="781"/>
      <c r="BB51" s="788"/>
      <c r="BC51" s="789"/>
      <c r="BD51" s="789"/>
      <c r="BE51" s="789"/>
      <c r="BF51" s="790"/>
      <c r="BG51" s="788"/>
      <c r="BH51" s="789"/>
      <c r="BI51" s="789"/>
      <c r="BJ51" s="789"/>
      <c r="BK51" s="790"/>
      <c r="BL51" s="12"/>
      <c r="BM51" s="12"/>
      <c r="BN51" s="12"/>
      <c r="BO51" s="12"/>
      <c r="BP51" s="12"/>
      <c r="BQ51" s="339"/>
    </row>
    <row r="52" spans="2:69" ht="28.5" customHeight="1" thickBot="1" x14ac:dyDescent="0.3">
      <c r="B52" s="818"/>
      <c r="C52" s="375"/>
      <c r="D52" s="376"/>
      <c r="E52" s="376"/>
      <c r="F52" s="376"/>
      <c r="G52" s="376"/>
      <c r="H52" s="584"/>
      <c r="I52" s="539"/>
      <c r="J52" s="540"/>
      <c r="K52" s="540"/>
      <c r="L52" s="540"/>
      <c r="M52" s="540"/>
      <c r="N52" s="541"/>
      <c r="O52" s="548"/>
      <c r="P52" s="540"/>
      <c r="Q52" s="540"/>
      <c r="R52" s="540"/>
      <c r="S52" s="540"/>
      <c r="T52" s="549"/>
      <c r="U52" s="315"/>
      <c r="V52" s="316"/>
      <c r="W52" s="316"/>
      <c r="X52" s="316"/>
      <c r="Y52" s="316"/>
      <c r="Z52" s="317"/>
      <c r="AA52" s="318"/>
      <c r="AB52" s="316"/>
      <c r="AC52" s="316"/>
      <c r="AD52" s="316"/>
      <c r="AE52" s="316"/>
      <c r="AF52" s="317"/>
      <c r="AG52" s="12"/>
      <c r="AH52" s="12"/>
      <c r="AI52" s="12"/>
      <c r="AJ52" s="12"/>
      <c r="AK52" s="12"/>
      <c r="AL52" s="818"/>
      <c r="AM52" s="815"/>
      <c r="AN52" s="816"/>
      <c r="AO52" s="816"/>
      <c r="AP52" s="816"/>
      <c r="AQ52" s="817"/>
      <c r="AR52" s="782"/>
      <c r="AS52" s="783"/>
      <c r="AT52" s="783"/>
      <c r="AU52" s="783"/>
      <c r="AV52" s="784"/>
      <c r="AW52" s="782"/>
      <c r="AX52" s="783"/>
      <c r="AY52" s="783"/>
      <c r="AZ52" s="783"/>
      <c r="BA52" s="784"/>
      <c r="BB52" s="791"/>
      <c r="BC52" s="792"/>
      <c r="BD52" s="792"/>
      <c r="BE52" s="792"/>
      <c r="BF52" s="793"/>
      <c r="BG52" s="791"/>
      <c r="BH52" s="792"/>
      <c r="BI52" s="792"/>
      <c r="BJ52" s="792"/>
      <c r="BK52" s="793"/>
      <c r="BL52" s="12"/>
      <c r="BM52" s="12"/>
      <c r="BN52" s="12"/>
      <c r="BO52" s="12"/>
      <c r="BP52" s="12"/>
      <c r="BQ52" s="339"/>
    </row>
    <row r="53" spans="2:69" ht="28.5" customHeight="1" x14ac:dyDescent="0.25">
      <c r="B53" s="797" t="s">
        <v>144</v>
      </c>
      <c r="C53" s="588" t="s">
        <v>1033</v>
      </c>
      <c r="D53" s="589" t="s">
        <v>1043</v>
      </c>
      <c r="E53" s="589" t="s">
        <v>1049</v>
      </c>
      <c r="F53" s="589" t="s">
        <v>1060</v>
      </c>
      <c r="G53" s="589" t="s">
        <v>1065</v>
      </c>
      <c r="H53" s="595" t="s">
        <v>1081</v>
      </c>
      <c r="I53" s="588" t="s">
        <v>1011</v>
      </c>
      <c r="J53" s="589" t="s">
        <v>1710</v>
      </c>
      <c r="K53" s="589" t="s">
        <v>1719</v>
      </c>
      <c r="L53" s="589" t="s">
        <v>1075</v>
      </c>
      <c r="M53" s="589" t="s">
        <v>1726</v>
      </c>
      <c r="N53" s="569"/>
      <c r="O53" s="559" t="s">
        <v>1027</v>
      </c>
      <c r="P53" s="560" t="s">
        <v>1031</v>
      </c>
      <c r="Q53" s="589" t="s">
        <v>1714</v>
      </c>
      <c r="R53" s="589" t="s">
        <v>1073</v>
      </c>
      <c r="S53" s="589" t="s">
        <v>1725</v>
      </c>
      <c r="T53" s="579"/>
      <c r="U53" s="588" t="s">
        <v>1079</v>
      </c>
      <c r="V53" s="308"/>
      <c r="W53" s="308"/>
      <c r="X53" s="308"/>
      <c r="Y53" s="308"/>
      <c r="Z53" s="309"/>
      <c r="AA53" s="310"/>
      <c r="AB53" s="308"/>
      <c r="AC53" s="308"/>
      <c r="AD53" s="308"/>
      <c r="AE53" s="308"/>
      <c r="AF53" s="309"/>
      <c r="AG53" s="12"/>
      <c r="AH53" s="12"/>
      <c r="AI53" s="12"/>
      <c r="AJ53" s="12"/>
      <c r="AK53" s="12"/>
      <c r="AL53" s="797" t="s">
        <v>144</v>
      </c>
      <c r="AM53" s="800">
        <f>COUNTA(C53:H58)/COUNTA($C$5:$AF$34)</f>
        <v>5.6603773584905662E-2</v>
      </c>
      <c r="AN53" s="801"/>
      <c r="AO53" s="801"/>
      <c r="AP53" s="801"/>
      <c r="AQ53" s="802"/>
      <c r="AR53" s="809">
        <f>COUNTA(I53:N58)/COUNTA($C$5:$AF$34)</f>
        <v>4.716981132075472E-2</v>
      </c>
      <c r="AS53" s="810"/>
      <c r="AT53" s="810"/>
      <c r="AU53" s="810"/>
      <c r="AV53" s="811"/>
      <c r="AW53" s="776">
        <f>COUNTA(O53:T58)/COUNTA($C$5:$AF$34)</f>
        <v>4.716981132075472E-2</v>
      </c>
      <c r="AX53" s="777"/>
      <c r="AY53" s="777"/>
      <c r="AZ53" s="777"/>
      <c r="BA53" s="778"/>
      <c r="BB53" s="785">
        <f>COUNTA(U53:Z58)/COUNTA($C$5:$AF$34)</f>
        <v>9.433962264150943E-3</v>
      </c>
      <c r="BC53" s="786"/>
      <c r="BD53" s="786"/>
      <c r="BE53" s="786"/>
      <c r="BF53" s="787"/>
      <c r="BG53" s="785">
        <f>COUNTA(AA53:AF58)/COUNTA($C$5:$AF$34)</f>
        <v>0</v>
      </c>
      <c r="BH53" s="786"/>
      <c r="BI53" s="786"/>
      <c r="BJ53" s="786"/>
      <c r="BK53" s="787"/>
      <c r="BL53" s="12"/>
      <c r="BM53" s="343" t="s">
        <v>1090</v>
      </c>
      <c r="BN53" s="343" t="s">
        <v>459</v>
      </c>
      <c r="BO53" s="343" t="s">
        <v>1113</v>
      </c>
      <c r="BP53" s="412" t="s">
        <v>1114</v>
      </c>
      <c r="BQ53" s="339"/>
    </row>
    <row r="54" spans="2:69" ht="28.5" customHeight="1" x14ac:dyDescent="0.25">
      <c r="B54" s="798"/>
      <c r="C54" s="326"/>
      <c r="D54" s="327"/>
      <c r="E54" s="555"/>
      <c r="F54" s="555"/>
      <c r="G54" s="555"/>
      <c r="H54" s="585"/>
      <c r="I54" s="553"/>
      <c r="J54" s="554"/>
      <c r="K54" s="554"/>
      <c r="L54" s="321"/>
      <c r="M54" s="321"/>
      <c r="N54" s="322"/>
      <c r="O54" s="543"/>
      <c r="P54" s="528"/>
      <c r="Q54" s="528"/>
      <c r="R54" s="528"/>
      <c r="S54" s="528"/>
      <c r="T54" s="542"/>
      <c r="U54" s="311"/>
      <c r="V54" s="312"/>
      <c r="W54" s="312"/>
      <c r="X54" s="312"/>
      <c r="Y54" s="312"/>
      <c r="Z54" s="313"/>
      <c r="AA54" s="314"/>
      <c r="AB54" s="312"/>
      <c r="AC54" s="312"/>
      <c r="AD54" s="312"/>
      <c r="AE54" s="312"/>
      <c r="AF54" s="313"/>
      <c r="AG54" s="12"/>
      <c r="AH54" s="12"/>
      <c r="AI54" s="12"/>
      <c r="AJ54" s="12"/>
      <c r="AK54" s="12"/>
      <c r="AL54" s="798"/>
      <c r="AM54" s="803"/>
      <c r="AN54" s="804"/>
      <c r="AO54" s="804"/>
      <c r="AP54" s="804"/>
      <c r="AQ54" s="805"/>
      <c r="AR54" s="812"/>
      <c r="AS54" s="813"/>
      <c r="AT54" s="813"/>
      <c r="AU54" s="813"/>
      <c r="AV54" s="814"/>
      <c r="AW54" s="779"/>
      <c r="AX54" s="780"/>
      <c r="AY54" s="780"/>
      <c r="AZ54" s="780"/>
      <c r="BA54" s="781"/>
      <c r="BB54" s="788"/>
      <c r="BC54" s="789"/>
      <c r="BD54" s="789"/>
      <c r="BE54" s="789"/>
      <c r="BF54" s="790"/>
      <c r="BG54" s="788"/>
      <c r="BH54" s="789"/>
      <c r="BI54" s="789"/>
      <c r="BJ54" s="789"/>
      <c r="BK54" s="790"/>
      <c r="BL54" s="12"/>
      <c r="BM54" s="521" t="s">
        <v>1091</v>
      </c>
      <c r="BN54" s="522">
        <v>11</v>
      </c>
      <c r="BO54" s="522">
        <v>40</v>
      </c>
      <c r="BP54" s="523">
        <f>+BO54/BN54</f>
        <v>3.6363636363636362</v>
      </c>
      <c r="BQ54" s="339"/>
    </row>
    <row r="55" spans="2:69" ht="28.5" customHeight="1" x14ac:dyDescent="0.25">
      <c r="B55" s="798"/>
      <c r="C55" s="326"/>
      <c r="D55" s="327"/>
      <c r="E55" s="327"/>
      <c r="F55" s="327"/>
      <c r="G55" s="327"/>
      <c r="H55" s="328"/>
      <c r="I55" s="320"/>
      <c r="J55" s="321"/>
      <c r="K55" s="321"/>
      <c r="L55" s="321"/>
      <c r="M55" s="321"/>
      <c r="N55" s="322"/>
      <c r="O55" s="543"/>
      <c r="P55" s="528"/>
      <c r="Q55" s="528"/>
      <c r="R55" s="528"/>
      <c r="S55" s="528"/>
      <c r="T55" s="542"/>
      <c r="U55" s="311"/>
      <c r="V55" s="312"/>
      <c r="W55" s="312"/>
      <c r="X55" s="312"/>
      <c r="Y55" s="312"/>
      <c r="Z55" s="313"/>
      <c r="AA55" s="314"/>
      <c r="AB55" s="312"/>
      <c r="AC55" s="312"/>
      <c r="AD55" s="312"/>
      <c r="AE55" s="312"/>
      <c r="AF55" s="313"/>
      <c r="AG55" s="12"/>
      <c r="AH55" s="12"/>
      <c r="AI55" s="12"/>
      <c r="AJ55" s="12"/>
      <c r="AK55" s="12"/>
      <c r="AL55" s="798"/>
      <c r="AM55" s="803"/>
      <c r="AN55" s="804"/>
      <c r="AO55" s="804"/>
      <c r="AP55" s="804"/>
      <c r="AQ55" s="805"/>
      <c r="AR55" s="812"/>
      <c r="AS55" s="813"/>
      <c r="AT55" s="813"/>
      <c r="AU55" s="813"/>
      <c r="AV55" s="814"/>
      <c r="AW55" s="779"/>
      <c r="AX55" s="780"/>
      <c r="AY55" s="780"/>
      <c r="AZ55" s="780"/>
      <c r="BA55" s="781"/>
      <c r="BB55" s="788"/>
      <c r="BC55" s="789"/>
      <c r="BD55" s="789"/>
      <c r="BE55" s="789"/>
      <c r="BF55" s="790"/>
      <c r="BG55" s="788"/>
      <c r="BH55" s="789"/>
      <c r="BI55" s="789"/>
      <c r="BJ55" s="789"/>
      <c r="BK55" s="790"/>
      <c r="BL55" s="12"/>
      <c r="BM55" s="774" t="s">
        <v>1093</v>
      </c>
      <c r="BN55" s="775">
        <v>12</v>
      </c>
      <c r="BO55" s="775">
        <v>24</v>
      </c>
      <c r="BP55" s="820">
        <f>+BO55/BN55</f>
        <v>2</v>
      </c>
      <c r="BQ55" s="339"/>
    </row>
    <row r="56" spans="2:69" s="19" customFormat="1" ht="28.5" customHeight="1" x14ac:dyDescent="0.25">
      <c r="B56" s="798"/>
      <c r="C56" s="326"/>
      <c r="D56" s="327"/>
      <c r="E56" s="327"/>
      <c r="F56" s="327"/>
      <c r="G56" s="327"/>
      <c r="H56" s="328"/>
      <c r="I56" s="320"/>
      <c r="J56" s="321"/>
      <c r="K56" s="321"/>
      <c r="L56" s="321"/>
      <c r="M56" s="321"/>
      <c r="N56" s="322"/>
      <c r="O56" s="543"/>
      <c r="P56" s="528"/>
      <c r="Q56" s="528"/>
      <c r="R56" s="528"/>
      <c r="S56" s="528"/>
      <c r="T56" s="542"/>
      <c r="U56" s="311"/>
      <c r="V56" s="312"/>
      <c r="W56" s="312"/>
      <c r="X56" s="312"/>
      <c r="Y56" s="312"/>
      <c r="Z56" s="313"/>
      <c r="AA56" s="314"/>
      <c r="AB56" s="312"/>
      <c r="AC56" s="312"/>
      <c r="AD56" s="312"/>
      <c r="AE56" s="312"/>
      <c r="AF56" s="313"/>
      <c r="AG56" s="12"/>
      <c r="AH56" s="12"/>
      <c r="AI56" s="12"/>
      <c r="AJ56" s="12"/>
      <c r="AK56" s="12"/>
      <c r="AL56" s="798"/>
      <c r="AM56" s="803"/>
      <c r="AN56" s="804"/>
      <c r="AO56" s="804"/>
      <c r="AP56" s="804"/>
      <c r="AQ56" s="805"/>
      <c r="AR56" s="812"/>
      <c r="AS56" s="813"/>
      <c r="AT56" s="813"/>
      <c r="AU56" s="813"/>
      <c r="AV56" s="814"/>
      <c r="AW56" s="779"/>
      <c r="AX56" s="780"/>
      <c r="AY56" s="780"/>
      <c r="AZ56" s="780"/>
      <c r="BA56" s="781"/>
      <c r="BB56" s="788"/>
      <c r="BC56" s="789"/>
      <c r="BD56" s="789"/>
      <c r="BE56" s="789"/>
      <c r="BF56" s="790"/>
      <c r="BG56" s="788"/>
      <c r="BH56" s="789"/>
      <c r="BI56" s="789"/>
      <c r="BJ56" s="789"/>
      <c r="BK56" s="790"/>
      <c r="BL56" s="12"/>
      <c r="BM56" s="774"/>
      <c r="BN56" s="775"/>
      <c r="BO56" s="775"/>
      <c r="BP56" s="820"/>
      <c r="BQ56" s="339"/>
    </row>
    <row r="57" spans="2:69" ht="28.5" customHeight="1" x14ac:dyDescent="0.25">
      <c r="B57" s="798"/>
      <c r="C57" s="326"/>
      <c r="D57" s="327"/>
      <c r="E57" s="327"/>
      <c r="F57" s="327"/>
      <c r="G57" s="327"/>
      <c r="H57" s="328"/>
      <c r="I57" s="320"/>
      <c r="J57" s="321"/>
      <c r="K57" s="321"/>
      <c r="L57" s="321"/>
      <c r="M57" s="321"/>
      <c r="N57" s="322"/>
      <c r="O57" s="543"/>
      <c r="P57" s="528"/>
      <c r="Q57" s="528"/>
      <c r="R57" s="528"/>
      <c r="S57" s="528"/>
      <c r="T57" s="542"/>
      <c r="U57" s="311"/>
      <c r="V57" s="312"/>
      <c r="W57" s="312"/>
      <c r="X57" s="312"/>
      <c r="Y57" s="312"/>
      <c r="Z57" s="313"/>
      <c r="AA57" s="314"/>
      <c r="AB57" s="312"/>
      <c r="AC57" s="312"/>
      <c r="AD57" s="312"/>
      <c r="AE57" s="312"/>
      <c r="AF57" s="313"/>
      <c r="AG57" s="12"/>
      <c r="AH57" s="12"/>
      <c r="AI57" s="12"/>
      <c r="AJ57" s="12"/>
      <c r="AK57" s="12"/>
      <c r="AL57" s="798"/>
      <c r="AM57" s="803"/>
      <c r="AN57" s="804"/>
      <c r="AO57" s="804"/>
      <c r="AP57" s="804"/>
      <c r="AQ57" s="805"/>
      <c r="AR57" s="812"/>
      <c r="AS57" s="813"/>
      <c r="AT57" s="813"/>
      <c r="AU57" s="813"/>
      <c r="AV57" s="814"/>
      <c r="AW57" s="779"/>
      <c r="AX57" s="780"/>
      <c r="AY57" s="780"/>
      <c r="AZ57" s="780"/>
      <c r="BA57" s="781"/>
      <c r="BB57" s="788"/>
      <c r="BC57" s="789"/>
      <c r="BD57" s="789"/>
      <c r="BE57" s="789"/>
      <c r="BF57" s="790"/>
      <c r="BG57" s="788"/>
      <c r="BH57" s="789"/>
      <c r="BI57" s="789"/>
      <c r="BJ57" s="789"/>
      <c r="BK57" s="790"/>
      <c r="BL57" s="12"/>
      <c r="BM57" s="521" t="s">
        <v>1092</v>
      </c>
      <c r="BN57" s="522">
        <v>83</v>
      </c>
      <c r="BO57" s="522">
        <v>164</v>
      </c>
      <c r="BP57" s="523">
        <f>+BO57/BN57</f>
        <v>1.9759036144578312</v>
      </c>
      <c r="BQ57" s="339"/>
    </row>
    <row r="58" spans="2:69" ht="28.5" customHeight="1" thickBot="1" x14ac:dyDescent="0.3">
      <c r="B58" s="818"/>
      <c r="C58" s="329"/>
      <c r="D58" s="330"/>
      <c r="E58" s="330"/>
      <c r="F58" s="330"/>
      <c r="G58" s="330"/>
      <c r="H58" s="331"/>
      <c r="I58" s="323"/>
      <c r="J58" s="324"/>
      <c r="K58" s="324"/>
      <c r="L58" s="324"/>
      <c r="M58" s="324"/>
      <c r="N58" s="570"/>
      <c r="O58" s="548"/>
      <c r="P58" s="540"/>
      <c r="Q58" s="540"/>
      <c r="R58" s="540"/>
      <c r="S58" s="540"/>
      <c r="T58" s="549"/>
      <c r="U58" s="315"/>
      <c r="V58" s="316"/>
      <c r="W58" s="316"/>
      <c r="X58" s="316"/>
      <c r="Y58" s="316"/>
      <c r="Z58" s="317"/>
      <c r="AA58" s="318"/>
      <c r="AB58" s="316"/>
      <c r="AC58" s="316"/>
      <c r="AD58" s="316"/>
      <c r="AE58" s="316"/>
      <c r="AF58" s="317"/>
      <c r="AG58" s="12"/>
      <c r="AH58" s="12"/>
      <c r="AI58" s="12"/>
      <c r="AJ58" s="12"/>
      <c r="AK58" s="12"/>
      <c r="AL58" s="818"/>
      <c r="AM58" s="806"/>
      <c r="AN58" s="807"/>
      <c r="AO58" s="807"/>
      <c r="AP58" s="807"/>
      <c r="AQ58" s="808"/>
      <c r="AR58" s="815"/>
      <c r="AS58" s="816"/>
      <c r="AT58" s="816"/>
      <c r="AU58" s="816"/>
      <c r="AV58" s="817"/>
      <c r="AW58" s="782"/>
      <c r="AX58" s="783"/>
      <c r="AY58" s="783"/>
      <c r="AZ58" s="783"/>
      <c r="BA58" s="784"/>
      <c r="BB58" s="791"/>
      <c r="BC58" s="792"/>
      <c r="BD58" s="792"/>
      <c r="BE58" s="792"/>
      <c r="BF58" s="793"/>
      <c r="BG58" s="791"/>
      <c r="BH58" s="792"/>
      <c r="BI58" s="792"/>
      <c r="BJ58" s="792"/>
      <c r="BK58" s="793"/>
      <c r="BL58" s="12"/>
      <c r="BM58" s="12"/>
      <c r="BN58" s="12"/>
      <c r="BO58" s="12"/>
      <c r="BP58" s="12"/>
      <c r="BQ58" s="339"/>
    </row>
    <row r="59" spans="2:69" ht="28.5" customHeight="1" x14ac:dyDescent="0.25">
      <c r="B59" s="797" t="s">
        <v>142</v>
      </c>
      <c r="C59" s="558" t="s">
        <v>1020</v>
      </c>
      <c r="D59" s="597" t="s">
        <v>1032</v>
      </c>
      <c r="E59" s="597" t="s">
        <v>1036</v>
      </c>
      <c r="F59" s="597" t="s">
        <v>1039</v>
      </c>
      <c r="G59" s="597" t="s">
        <v>1044</v>
      </c>
      <c r="H59" s="598" t="s">
        <v>1118</v>
      </c>
      <c r="I59" s="596" t="s">
        <v>1034</v>
      </c>
      <c r="J59" s="597" t="s">
        <v>1061</v>
      </c>
      <c r="K59" s="597" t="s">
        <v>1071</v>
      </c>
      <c r="L59" s="597" t="s">
        <v>1078</v>
      </c>
      <c r="M59" s="360"/>
      <c r="N59" s="378"/>
      <c r="O59" s="561" t="s">
        <v>1023</v>
      </c>
      <c r="P59" s="597" t="s">
        <v>1721</v>
      </c>
      <c r="Q59" s="597" t="s">
        <v>1076</v>
      </c>
      <c r="R59" s="597" t="s">
        <v>1077</v>
      </c>
      <c r="S59" s="352"/>
      <c r="T59" s="361"/>
      <c r="U59" s="596" t="s">
        <v>1724</v>
      </c>
      <c r="V59" s="525"/>
      <c r="W59" s="525"/>
      <c r="X59" s="525"/>
      <c r="Y59" s="525"/>
      <c r="Z59" s="526"/>
      <c r="AA59" s="371"/>
      <c r="AB59" s="353"/>
      <c r="AC59" s="353"/>
      <c r="AD59" s="353"/>
      <c r="AE59" s="353"/>
      <c r="AF59" s="354"/>
      <c r="AG59" s="12"/>
      <c r="AH59" s="12"/>
      <c r="AI59" s="12"/>
      <c r="AJ59" s="12"/>
      <c r="AK59" s="12"/>
      <c r="AL59" s="797" t="s">
        <v>142</v>
      </c>
      <c r="AM59" s="800">
        <f>COUNTA(C59:H64)/COUNTA($C$5:$AF$34)</f>
        <v>0.17924528301886791</v>
      </c>
      <c r="AN59" s="801"/>
      <c r="AO59" s="801"/>
      <c r="AP59" s="801"/>
      <c r="AQ59" s="802"/>
      <c r="AR59" s="800">
        <f>COUNTA(I59:N64)/COUNTA($C$5:$AF$34)</f>
        <v>3.7735849056603772E-2</v>
      </c>
      <c r="AS59" s="801"/>
      <c r="AT59" s="801"/>
      <c r="AU59" s="801"/>
      <c r="AV59" s="802"/>
      <c r="AW59" s="809">
        <f>COUNTA(O59:T64)/COUNTA($C$5:$AF$34)</f>
        <v>3.7735849056603772E-2</v>
      </c>
      <c r="AX59" s="810"/>
      <c r="AY59" s="810"/>
      <c r="AZ59" s="810"/>
      <c r="BA59" s="811"/>
      <c r="BB59" s="776">
        <f>COUNTA(U59:Z64)/COUNTA($C$5:$AF$34)</f>
        <v>9.433962264150943E-3</v>
      </c>
      <c r="BC59" s="777"/>
      <c r="BD59" s="777"/>
      <c r="BE59" s="777"/>
      <c r="BF59" s="778"/>
      <c r="BG59" s="785">
        <f>COUNTA(AA59:AF64)/COUNTA($C$5:$AF$34)</f>
        <v>0</v>
      </c>
      <c r="BH59" s="786"/>
      <c r="BI59" s="786"/>
      <c r="BJ59" s="786"/>
      <c r="BK59" s="787"/>
      <c r="BL59" s="12"/>
      <c r="BM59" s="12"/>
      <c r="BN59" s="12"/>
      <c r="BO59" s="12"/>
      <c r="BP59" s="12"/>
      <c r="BQ59" s="339"/>
    </row>
    <row r="60" spans="2:69" ht="28.5" customHeight="1" x14ac:dyDescent="0.25">
      <c r="B60" s="798"/>
      <c r="C60" s="590" t="s">
        <v>1122</v>
      </c>
      <c r="D60" s="591" t="s">
        <v>1712</v>
      </c>
      <c r="E60" s="591" t="s">
        <v>1046</v>
      </c>
      <c r="F60" s="591" t="s">
        <v>1717</v>
      </c>
      <c r="G60" s="591" t="s">
        <v>1062</v>
      </c>
      <c r="H60" s="599" t="s">
        <v>1063</v>
      </c>
      <c r="I60" s="326"/>
      <c r="J60" s="327"/>
      <c r="K60" s="555"/>
      <c r="L60" s="555"/>
      <c r="M60" s="327"/>
      <c r="N60" s="328"/>
      <c r="O60" s="422"/>
      <c r="P60" s="321"/>
      <c r="Q60" s="321"/>
      <c r="R60" s="321"/>
      <c r="S60" s="321"/>
      <c r="T60" s="362"/>
      <c r="U60" s="527"/>
      <c r="V60" s="528"/>
      <c r="W60" s="528"/>
      <c r="X60" s="528"/>
      <c r="Y60" s="528"/>
      <c r="Z60" s="529"/>
      <c r="AA60" s="314"/>
      <c r="AB60" s="312"/>
      <c r="AC60" s="312"/>
      <c r="AD60" s="312"/>
      <c r="AE60" s="312"/>
      <c r="AF60" s="313"/>
      <c r="AG60" s="12"/>
      <c r="AH60" s="12"/>
      <c r="AI60" s="12"/>
      <c r="AJ60" s="12"/>
      <c r="AK60" s="12"/>
      <c r="AL60" s="798"/>
      <c r="AM60" s="803"/>
      <c r="AN60" s="804"/>
      <c r="AO60" s="804"/>
      <c r="AP60" s="804"/>
      <c r="AQ60" s="805"/>
      <c r="AR60" s="803"/>
      <c r="AS60" s="804"/>
      <c r="AT60" s="804"/>
      <c r="AU60" s="804"/>
      <c r="AV60" s="805"/>
      <c r="AW60" s="812"/>
      <c r="AX60" s="813"/>
      <c r="AY60" s="813"/>
      <c r="AZ60" s="813"/>
      <c r="BA60" s="814"/>
      <c r="BB60" s="779"/>
      <c r="BC60" s="780"/>
      <c r="BD60" s="780"/>
      <c r="BE60" s="780"/>
      <c r="BF60" s="781"/>
      <c r="BG60" s="788"/>
      <c r="BH60" s="789"/>
      <c r="BI60" s="789"/>
      <c r="BJ60" s="789"/>
      <c r="BK60" s="790"/>
      <c r="BL60" s="12"/>
      <c r="BM60" s="12"/>
      <c r="BN60" s="12"/>
      <c r="BO60" s="12"/>
      <c r="BP60" s="12"/>
      <c r="BQ60" s="339"/>
    </row>
    <row r="61" spans="2:69" s="19" customFormat="1" ht="28.5" customHeight="1" x14ac:dyDescent="0.25">
      <c r="B61" s="798"/>
      <c r="C61" s="590" t="s">
        <v>1064</v>
      </c>
      <c r="D61" s="591" t="s">
        <v>1066</v>
      </c>
      <c r="E61" s="591" t="s">
        <v>1068</v>
      </c>
      <c r="F61" s="591" t="s">
        <v>1080</v>
      </c>
      <c r="G61" s="591" t="s">
        <v>1125</v>
      </c>
      <c r="H61" s="599" t="s">
        <v>1126</v>
      </c>
      <c r="I61" s="326"/>
      <c r="J61" s="327"/>
      <c r="K61" s="555"/>
      <c r="L61" s="555"/>
      <c r="M61" s="327"/>
      <c r="N61" s="328"/>
      <c r="O61" s="422"/>
      <c r="P61" s="321"/>
      <c r="Q61" s="321"/>
      <c r="R61" s="321"/>
      <c r="S61" s="321"/>
      <c r="T61" s="362"/>
      <c r="U61" s="527"/>
      <c r="V61" s="528"/>
      <c r="W61" s="528"/>
      <c r="X61" s="528"/>
      <c r="Y61" s="528"/>
      <c r="Z61" s="529"/>
      <c r="AA61" s="314"/>
      <c r="AB61" s="312"/>
      <c r="AC61" s="312"/>
      <c r="AD61" s="312"/>
      <c r="AE61" s="312"/>
      <c r="AF61" s="313"/>
      <c r="AG61" s="12"/>
      <c r="AH61" s="12"/>
      <c r="AI61" s="12"/>
      <c r="AJ61" s="12"/>
      <c r="AK61" s="12"/>
      <c r="AL61" s="798"/>
      <c r="AM61" s="803"/>
      <c r="AN61" s="804"/>
      <c r="AO61" s="804"/>
      <c r="AP61" s="804"/>
      <c r="AQ61" s="805"/>
      <c r="AR61" s="803"/>
      <c r="AS61" s="804"/>
      <c r="AT61" s="804"/>
      <c r="AU61" s="804"/>
      <c r="AV61" s="805"/>
      <c r="AW61" s="812"/>
      <c r="AX61" s="813"/>
      <c r="AY61" s="813"/>
      <c r="AZ61" s="813"/>
      <c r="BA61" s="814"/>
      <c r="BB61" s="779"/>
      <c r="BC61" s="780"/>
      <c r="BD61" s="780"/>
      <c r="BE61" s="780"/>
      <c r="BF61" s="781"/>
      <c r="BG61" s="788"/>
      <c r="BH61" s="789"/>
      <c r="BI61" s="789"/>
      <c r="BJ61" s="789"/>
      <c r="BK61" s="790"/>
      <c r="BL61" s="12"/>
      <c r="BM61" s="12"/>
      <c r="BN61" s="12"/>
      <c r="BO61" s="12"/>
      <c r="BP61" s="12"/>
      <c r="BQ61" s="339"/>
    </row>
    <row r="62" spans="2:69" ht="28.5" customHeight="1" x14ac:dyDescent="0.25">
      <c r="B62" s="798"/>
      <c r="C62" s="590" t="s">
        <v>1084</v>
      </c>
      <c r="D62" s="555"/>
      <c r="E62" s="327"/>
      <c r="F62" s="327"/>
      <c r="G62" s="327"/>
      <c r="H62" s="328"/>
      <c r="I62" s="326"/>
      <c r="J62" s="327"/>
      <c r="K62" s="327"/>
      <c r="L62" s="327"/>
      <c r="M62" s="327"/>
      <c r="N62" s="328"/>
      <c r="O62" s="422"/>
      <c r="P62" s="321"/>
      <c r="Q62" s="321"/>
      <c r="R62" s="321"/>
      <c r="S62" s="321"/>
      <c r="T62" s="362"/>
      <c r="U62" s="527"/>
      <c r="V62" s="528"/>
      <c r="W62" s="528"/>
      <c r="X62" s="528"/>
      <c r="Y62" s="528"/>
      <c r="Z62" s="529"/>
      <c r="AA62" s="314"/>
      <c r="AB62" s="312"/>
      <c r="AC62" s="312"/>
      <c r="AD62" s="312"/>
      <c r="AE62" s="312"/>
      <c r="AF62" s="313"/>
      <c r="AG62" s="12"/>
      <c r="AH62" s="12"/>
      <c r="AI62" s="12"/>
      <c r="AJ62" s="12"/>
      <c r="AK62" s="12"/>
      <c r="AL62" s="798"/>
      <c r="AM62" s="803"/>
      <c r="AN62" s="804"/>
      <c r="AO62" s="804"/>
      <c r="AP62" s="804"/>
      <c r="AQ62" s="805"/>
      <c r="AR62" s="803"/>
      <c r="AS62" s="804"/>
      <c r="AT62" s="804"/>
      <c r="AU62" s="804"/>
      <c r="AV62" s="805"/>
      <c r="AW62" s="812"/>
      <c r="AX62" s="813"/>
      <c r="AY62" s="813"/>
      <c r="AZ62" s="813"/>
      <c r="BA62" s="814"/>
      <c r="BB62" s="779"/>
      <c r="BC62" s="780"/>
      <c r="BD62" s="780"/>
      <c r="BE62" s="780"/>
      <c r="BF62" s="781"/>
      <c r="BG62" s="788"/>
      <c r="BH62" s="789"/>
      <c r="BI62" s="789"/>
      <c r="BJ62" s="789"/>
      <c r="BK62" s="790"/>
      <c r="BL62" s="12"/>
      <c r="BM62" s="12"/>
      <c r="BN62" s="12"/>
      <c r="BO62" s="12"/>
      <c r="BP62" s="12"/>
      <c r="BQ62" s="339"/>
    </row>
    <row r="63" spans="2:69" ht="28.5" customHeight="1" x14ac:dyDescent="0.25">
      <c r="B63" s="798"/>
      <c r="C63" s="326"/>
      <c r="D63" s="327"/>
      <c r="E63" s="327"/>
      <c r="F63" s="327"/>
      <c r="G63" s="327"/>
      <c r="H63" s="328"/>
      <c r="I63" s="326"/>
      <c r="J63" s="327"/>
      <c r="K63" s="327"/>
      <c r="L63" s="327"/>
      <c r="M63" s="327"/>
      <c r="N63" s="328"/>
      <c r="O63" s="422"/>
      <c r="P63" s="321"/>
      <c r="Q63" s="321"/>
      <c r="R63" s="321"/>
      <c r="S63" s="321"/>
      <c r="T63" s="362"/>
      <c r="U63" s="527"/>
      <c r="V63" s="528"/>
      <c r="W63" s="528"/>
      <c r="X63" s="528"/>
      <c r="Y63" s="528"/>
      <c r="Z63" s="529"/>
      <c r="AA63" s="314"/>
      <c r="AB63" s="312"/>
      <c r="AC63" s="312"/>
      <c r="AD63" s="312"/>
      <c r="AE63" s="312"/>
      <c r="AF63" s="313"/>
      <c r="AG63" s="12"/>
      <c r="AH63" s="12"/>
      <c r="AI63" s="12"/>
      <c r="AJ63" s="12"/>
      <c r="AK63" s="12"/>
      <c r="AL63" s="798"/>
      <c r="AM63" s="803"/>
      <c r="AN63" s="804"/>
      <c r="AO63" s="804"/>
      <c r="AP63" s="804"/>
      <c r="AQ63" s="805"/>
      <c r="AR63" s="803"/>
      <c r="AS63" s="804"/>
      <c r="AT63" s="804"/>
      <c r="AU63" s="804"/>
      <c r="AV63" s="805"/>
      <c r="AW63" s="812"/>
      <c r="AX63" s="813"/>
      <c r="AY63" s="813"/>
      <c r="AZ63" s="813"/>
      <c r="BA63" s="814"/>
      <c r="BB63" s="779"/>
      <c r="BC63" s="780"/>
      <c r="BD63" s="780"/>
      <c r="BE63" s="780"/>
      <c r="BF63" s="781"/>
      <c r="BG63" s="788"/>
      <c r="BH63" s="789"/>
      <c r="BI63" s="789"/>
      <c r="BJ63" s="789"/>
      <c r="BK63" s="790"/>
      <c r="BL63" s="12"/>
      <c r="BM63" s="12"/>
      <c r="BN63" s="12"/>
      <c r="BO63" s="12"/>
      <c r="BP63" s="12"/>
      <c r="BQ63" s="339"/>
    </row>
    <row r="64" spans="2:69" ht="28.5" customHeight="1" thickBot="1" x14ac:dyDescent="0.3">
      <c r="B64" s="818"/>
      <c r="C64" s="358"/>
      <c r="D64" s="359"/>
      <c r="E64" s="359"/>
      <c r="F64" s="359"/>
      <c r="G64" s="359"/>
      <c r="H64" s="565"/>
      <c r="I64" s="358"/>
      <c r="J64" s="359"/>
      <c r="K64" s="359"/>
      <c r="L64" s="359"/>
      <c r="M64" s="359"/>
      <c r="N64" s="565"/>
      <c r="O64" s="566"/>
      <c r="P64" s="355"/>
      <c r="Q64" s="355"/>
      <c r="R64" s="355"/>
      <c r="S64" s="355"/>
      <c r="T64" s="567"/>
      <c r="U64" s="551"/>
      <c r="V64" s="544"/>
      <c r="W64" s="544"/>
      <c r="X64" s="544"/>
      <c r="Y64" s="544"/>
      <c r="Z64" s="552"/>
      <c r="AA64" s="370"/>
      <c r="AB64" s="356"/>
      <c r="AC64" s="356"/>
      <c r="AD64" s="356"/>
      <c r="AE64" s="356"/>
      <c r="AF64" s="357"/>
      <c r="AG64" s="12"/>
      <c r="AH64" s="12"/>
      <c r="AI64" s="12"/>
      <c r="AJ64" s="12"/>
      <c r="AK64" s="12"/>
      <c r="AL64" s="818"/>
      <c r="AM64" s="806"/>
      <c r="AN64" s="807"/>
      <c r="AO64" s="807"/>
      <c r="AP64" s="807"/>
      <c r="AQ64" s="808"/>
      <c r="AR64" s="806"/>
      <c r="AS64" s="807"/>
      <c r="AT64" s="807"/>
      <c r="AU64" s="807"/>
      <c r="AV64" s="808"/>
      <c r="AW64" s="815"/>
      <c r="AX64" s="816"/>
      <c r="AY64" s="816"/>
      <c r="AZ64" s="816"/>
      <c r="BA64" s="817"/>
      <c r="BB64" s="782"/>
      <c r="BC64" s="783"/>
      <c r="BD64" s="783"/>
      <c r="BE64" s="783"/>
      <c r="BF64" s="784"/>
      <c r="BG64" s="791"/>
      <c r="BH64" s="792"/>
      <c r="BI64" s="792"/>
      <c r="BJ64" s="792"/>
      <c r="BK64" s="793"/>
      <c r="BL64" s="12"/>
      <c r="BM64" s="12"/>
      <c r="BN64" s="12"/>
      <c r="BO64" s="12"/>
      <c r="BP64" s="12"/>
      <c r="BQ64" s="339"/>
    </row>
    <row r="65" spans="2:77" ht="28.5" customHeight="1" x14ac:dyDescent="0.25">
      <c r="B65" s="797" t="s">
        <v>462</v>
      </c>
      <c r="C65" s="563" t="s">
        <v>1021</v>
      </c>
      <c r="D65" s="560" t="s">
        <v>1022</v>
      </c>
      <c r="E65" s="560" t="s">
        <v>1028</v>
      </c>
      <c r="F65" s="560" t="s">
        <v>1029</v>
      </c>
      <c r="G65" s="589" t="s">
        <v>1115</v>
      </c>
      <c r="H65" s="595" t="s">
        <v>1035</v>
      </c>
      <c r="I65" s="344" t="s">
        <v>1019</v>
      </c>
      <c r="J65" s="560" t="s">
        <v>1025</v>
      </c>
      <c r="K65" s="560" t="s">
        <v>1026</v>
      </c>
      <c r="L65" s="589" t="s">
        <v>1723</v>
      </c>
      <c r="M65" s="325"/>
      <c r="N65" s="550"/>
      <c r="O65" s="581" t="s">
        <v>1009</v>
      </c>
      <c r="P65" s="571" t="s">
        <v>1010</v>
      </c>
      <c r="Q65" s="571" t="s">
        <v>1012</v>
      </c>
      <c r="R65" s="571" t="s">
        <v>1013</v>
      </c>
      <c r="S65" s="571" t="s">
        <v>1014</v>
      </c>
      <c r="T65" s="420" t="s">
        <v>1124</v>
      </c>
      <c r="U65" s="344" t="s">
        <v>1008</v>
      </c>
      <c r="V65" s="537"/>
      <c r="W65" s="537"/>
      <c r="X65" s="537"/>
      <c r="Y65" s="537"/>
      <c r="Z65" s="538"/>
      <c r="AA65" s="310"/>
      <c r="AB65" s="308"/>
      <c r="AC65" s="308"/>
      <c r="AD65" s="308"/>
      <c r="AE65" s="308"/>
      <c r="AF65" s="309"/>
      <c r="AG65" s="12"/>
      <c r="AH65" s="12"/>
      <c r="AI65" s="12"/>
      <c r="AJ65" s="12"/>
      <c r="AK65" s="12"/>
      <c r="AL65" s="797" t="s">
        <v>462</v>
      </c>
      <c r="AM65" s="800">
        <f>COUNTA(C65:H70)/COUNTA($C$5:$AF$34)</f>
        <v>0.33962264150943394</v>
      </c>
      <c r="AN65" s="801"/>
      <c r="AO65" s="801"/>
      <c r="AP65" s="801"/>
      <c r="AQ65" s="802"/>
      <c r="AR65" s="800">
        <f>COUNTA(I65:N70)/COUNTA($C$5:$AF$34)</f>
        <v>3.7735849056603772E-2</v>
      </c>
      <c r="AS65" s="801"/>
      <c r="AT65" s="801"/>
      <c r="AU65" s="801"/>
      <c r="AV65" s="802"/>
      <c r="AW65" s="809">
        <f>COUNTA(O65:T70)/COUNTA($C$5:$AF$34)</f>
        <v>0.11320754716981132</v>
      </c>
      <c r="AX65" s="810"/>
      <c r="AY65" s="810"/>
      <c r="AZ65" s="810"/>
      <c r="BA65" s="811"/>
      <c r="BB65" s="776">
        <f>COUNTA(U65:Z70)/COUNTA($C$5:$AF$34)</f>
        <v>9.433962264150943E-3</v>
      </c>
      <c r="BC65" s="777"/>
      <c r="BD65" s="777"/>
      <c r="BE65" s="777"/>
      <c r="BF65" s="778"/>
      <c r="BG65" s="785">
        <f>COUNTA(AA65:AF70)/COUNTA($C$5:$AF$34)</f>
        <v>0</v>
      </c>
      <c r="BH65" s="786"/>
      <c r="BI65" s="786"/>
      <c r="BJ65" s="786"/>
      <c r="BK65" s="787"/>
      <c r="BL65" s="12"/>
      <c r="BM65" s="12"/>
      <c r="BN65" s="12"/>
      <c r="BO65" s="12"/>
      <c r="BP65" s="12"/>
      <c r="BQ65" s="339"/>
    </row>
    <row r="66" spans="2:77" ht="28.5" customHeight="1" x14ac:dyDescent="0.25">
      <c r="B66" s="798"/>
      <c r="C66" s="590" t="s">
        <v>1037</v>
      </c>
      <c r="D66" s="591" t="s">
        <v>1038</v>
      </c>
      <c r="E66" s="591" t="s">
        <v>1711</v>
      </c>
      <c r="F66" s="591" t="s">
        <v>1040</v>
      </c>
      <c r="G66" s="591" t="s">
        <v>1041</v>
      </c>
      <c r="H66" s="599" t="s">
        <v>1042</v>
      </c>
      <c r="I66" s="326"/>
      <c r="J66" s="327"/>
      <c r="K66" s="327"/>
      <c r="L66" s="327"/>
      <c r="M66" s="327"/>
      <c r="N66" s="328"/>
      <c r="O66" s="556" t="s">
        <v>1015</v>
      </c>
      <c r="P66" s="333" t="s">
        <v>1016</v>
      </c>
      <c r="Q66" s="333" t="s">
        <v>1017</v>
      </c>
      <c r="R66" s="333" t="s">
        <v>1018</v>
      </c>
      <c r="S66" s="568" t="s">
        <v>1024</v>
      </c>
      <c r="T66" s="587"/>
      <c r="U66" s="527"/>
      <c r="V66" s="528"/>
      <c r="W66" s="528"/>
      <c r="X66" s="528"/>
      <c r="Y66" s="528"/>
      <c r="Z66" s="529"/>
      <c r="AA66" s="314"/>
      <c r="AB66" s="312"/>
      <c r="AC66" s="312"/>
      <c r="AD66" s="312"/>
      <c r="AE66" s="312"/>
      <c r="AF66" s="313"/>
      <c r="AG66" s="12"/>
      <c r="AH66" s="12"/>
      <c r="AI66" s="12"/>
      <c r="AJ66" s="12"/>
      <c r="AK66" s="12"/>
      <c r="AL66" s="798"/>
      <c r="AM66" s="803"/>
      <c r="AN66" s="804"/>
      <c r="AO66" s="804"/>
      <c r="AP66" s="804"/>
      <c r="AQ66" s="805"/>
      <c r="AR66" s="803"/>
      <c r="AS66" s="804"/>
      <c r="AT66" s="804"/>
      <c r="AU66" s="804"/>
      <c r="AV66" s="805"/>
      <c r="AW66" s="812"/>
      <c r="AX66" s="813"/>
      <c r="AY66" s="813"/>
      <c r="AZ66" s="813"/>
      <c r="BA66" s="814"/>
      <c r="BB66" s="779"/>
      <c r="BC66" s="780"/>
      <c r="BD66" s="780"/>
      <c r="BE66" s="780"/>
      <c r="BF66" s="781"/>
      <c r="BG66" s="788"/>
      <c r="BH66" s="789"/>
      <c r="BI66" s="789"/>
      <c r="BJ66" s="789"/>
      <c r="BK66" s="790"/>
      <c r="BL66" s="12"/>
      <c r="BM66" s="12"/>
      <c r="BN66" s="12"/>
      <c r="BO66" s="12"/>
      <c r="BP66" s="12"/>
      <c r="BQ66" s="339"/>
    </row>
    <row r="67" spans="2:77" ht="28.5" customHeight="1" x14ac:dyDescent="0.25">
      <c r="B67" s="798"/>
      <c r="C67" s="590" t="s">
        <v>1045</v>
      </c>
      <c r="D67" s="591" t="s">
        <v>1116</v>
      </c>
      <c r="E67" s="591" t="s">
        <v>1117</v>
      </c>
      <c r="F67" s="591" t="s">
        <v>1119</v>
      </c>
      <c r="G67" s="591" t="s">
        <v>1120</v>
      </c>
      <c r="H67" s="599" t="s">
        <v>1121</v>
      </c>
      <c r="I67" s="326"/>
      <c r="J67" s="327"/>
      <c r="K67" s="327"/>
      <c r="L67" s="327"/>
      <c r="M67" s="327"/>
      <c r="N67" s="328"/>
      <c r="O67" s="562" t="s">
        <v>1030</v>
      </c>
      <c r="P67" s="321"/>
      <c r="Q67" s="321"/>
      <c r="R67" s="321"/>
      <c r="S67" s="321"/>
      <c r="T67" s="362"/>
      <c r="U67" s="527"/>
      <c r="V67" s="528"/>
      <c r="W67" s="528"/>
      <c r="X67" s="528"/>
      <c r="Y67" s="528"/>
      <c r="Z67" s="529"/>
      <c r="AA67" s="314"/>
      <c r="AB67" s="312"/>
      <c r="AC67" s="312"/>
      <c r="AD67" s="312"/>
      <c r="AE67" s="312"/>
      <c r="AF67" s="313"/>
      <c r="AG67" s="12"/>
      <c r="AH67" s="12"/>
      <c r="AI67" s="12"/>
      <c r="AJ67" s="12"/>
      <c r="AK67" s="12"/>
      <c r="AL67" s="798"/>
      <c r="AM67" s="803"/>
      <c r="AN67" s="804"/>
      <c r="AO67" s="804"/>
      <c r="AP67" s="804"/>
      <c r="AQ67" s="805"/>
      <c r="AR67" s="803"/>
      <c r="AS67" s="804"/>
      <c r="AT67" s="804"/>
      <c r="AU67" s="804"/>
      <c r="AV67" s="805"/>
      <c r="AW67" s="812"/>
      <c r="AX67" s="813"/>
      <c r="AY67" s="813"/>
      <c r="AZ67" s="813"/>
      <c r="BA67" s="814"/>
      <c r="BB67" s="779"/>
      <c r="BC67" s="780"/>
      <c r="BD67" s="780"/>
      <c r="BE67" s="780"/>
      <c r="BF67" s="781"/>
      <c r="BG67" s="788"/>
      <c r="BH67" s="789"/>
      <c r="BI67" s="789"/>
      <c r="BJ67" s="789"/>
      <c r="BK67" s="790"/>
      <c r="BL67" s="12"/>
      <c r="BM67" s="12"/>
      <c r="BN67" s="12"/>
      <c r="BO67" s="12"/>
      <c r="BP67" s="12"/>
      <c r="BQ67" s="339"/>
    </row>
    <row r="68" spans="2:77" s="19" customFormat="1" ht="28.5" customHeight="1" x14ac:dyDescent="0.25">
      <c r="B68" s="798"/>
      <c r="C68" s="590" t="s">
        <v>1713</v>
      </c>
      <c r="D68" s="591" t="s">
        <v>1715</v>
      </c>
      <c r="E68" s="591" t="s">
        <v>1716</v>
      </c>
      <c r="F68" s="591" t="s">
        <v>1047</v>
      </c>
      <c r="G68" s="591" t="s">
        <v>1050</v>
      </c>
      <c r="H68" s="599" t="s">
        <v>1051</v>
      </c>
      <c r="I68" s="326"/>
      <c r="J68" s="327"/>
      <c r="K68" s="327"/>
      <c r="L68" s="327"/>
      <c r="M68" s="327"/>
      <c r="N68" s="328"/>
      <c r="O68" s="580"/>
      <c r="P68" s="321"/>
      <c r="Q68" s="321"/>
      <c r="R68" s="321"/>
      <c r="S68" s="321"/>
      <c r="T68" s="362"/>
      <c r="U68" s="527"/>
      <c r="V68" s="528"/>
      <c r="W68" s="528"/>
      <c r="X68" s="528"/>
      <c r="Y68" s="528"/>
      <c r="Z68" s="529"/>
      <c r="AA68" s="314"/>
      <c r="AB68" s="312"/>
      <c r="AC68" s="312"/>
      <c r="AD68" s="312"/>
      <c r="AE68" s="312"/>
      <c r="AF68" s="313"/>
      <c r="AG68" s="12"/>
      <c r="AH68" s="12"/>
      <c r="AI68" s="12"/>
      <c r="AJ68" s="12"/>
      <c r="AK68" s="12"/>
      <c r="AL68" s="798"/>
      <c r="AM68" s="803"/>
      <c r="AN68" s="804"/>
      <c r="AO68" s="804"/>
      <c r="AP68" s="804"/>
      <c r="AQ68" s="805"/>
      <c r="AR68" s="803"/>
      <c r="AS68" s="804"/>
      <c r="AT68" s="804"/>
      <c r="AU68" s="804"/>
      <c r="AV68" s="805"/>
      <c r="AW68" s="812"/>
      <c r="AX68" s="813"/>
      <c r="AY68" s="813"/>
      <c r="AZ68" s="813"/>
      <c r="BA68" s="814"/>
      <c r="BB68" s="779"/>
      <c r="BC68" s="780"/>
      <c r="BD68" s="780"/>
      <c r="BE68" s="780"/>
      <c r="BF68" s="781"/>
      <c r="BG68" s="788"/>
      <c r="BH68" s="789"/>
      <c r="BI68" s="789"/>
      <c r="BJ68" s="789"/>
      <c r="BK68" s="790"/>
      <c r="BL68" s="12"/>
      <c r="BM68" s="12"/>
      <c r="BN68" s="12"/>
      <c r="BO68" s="12"/>
      <c r="BP68" s="12"/>
      <c r="BQ68" s="339"/>
    </row>
    <row r="69" spans="2:77" ht="28.5" customHeight="1" x14ac:dyDescent="0.25">
      <c r="B69" s="798"/>
      <c r="C69" s="590" t="s">
        <v>1718</v>
      </c>
      <c r="D69" s="591" t="s">
        <v>1720</v>
      </c>
      <c r="E69" s="591" t="s">
        <v>1123</v>
      </c>
      <c r="F69" s="591" t="s">
        <v>1052</v>
      </c>
      <c r="G69" s="591" t="s">
        <v>1053</v>
      </c>
      <c r="H69" s="599" t="s">
        <v>1054</v>
      </c>
      <c r="I69" s="326"/>
      <c r="J69" s="327"/>
      <c r="K69" s="327"/>
      <c r="L69" s="60"/>
      <c r="M69" s="60"/>
      <c r="N69" s="296"/>
      <c r="O69" s="520"/>
      <c r="P69" s="59"/>
      <c r="Q69" s="59"/>
      <c r="R69" s="59"/>
      <c r="S69" s="59"/>
      <c r="T69" s="519"/>
      <c r="U69" s="530"/>
      <c r="V69" s="531"/>
      <c r="W69" s="531"/>
      <c r="X69" s="531"/>
      <c r="Y69" s="531"/>
      <c r="Z69" s="532"/>
      <c r="AA69" s="304"/>
      <c r="AB69" s="58"/>
      <c r="AC69" s="58"/>
      <c r="AD69" s="58"/>
      <c r="AE69" s="58"/>
      <c r="AF69" s="301"/>
      <c r="AG69" s="12"/>
      <c r="AH69" s="12"/>
      <c r="AI69" s="12"/>
      <c r="AJ69" s="12"/>
      <c r="AK69" s="12"/>
      <c r="AL69" s="798"/>
      <c r="AM69" s="803"/>
      <c r="AN69" s="804"/>
      <c r="AO69" s="804"/>
      <c r="AP69" s="804"/>
      <c r="AQ69" s="805"/>
      <c r="AR69" s="803"/>
      <c r="AS69" s="804"/>
      <c r="AT69" s="804"/>
      <c r="AU69" s="804"/>
      <c r="AV69" s="805"/>
      <c r="AW69" s="812"/>
      <c r="AX69" s="813"/>
      <c r="AY69" s="813"/>
      <c r="AZ69" s="813"/>
      <c r="BA69" s="814"/>
      <c r="BB69" s="779"/>
      <c r="BC69" s="780"/>
      <c r="BD69" s="780"/>
      <c r="BE69" s="780"/>
      <c r="BF69" s="781"/>
      <c r="BG69" s="788"/>
      <c r="BH69" s="789"/>
      <c r="BI69" s="789"/>
      <c r="BJ69" s="789"/>
      <c r="BK69" s="790"/>
      <c r="BL69" s="12"/>
      <c r="BM69" s="12"/>
      <c r="BN69" s="12"/>
      <c r="BO69" s="12"/>
      <c r="BP69" s="12"/>
      <c r="BQ69" s="339"/>
    </row>
    <row r="70" spans="2:77" ht="28.5" customHeight="1" thickBot="1" x14ac:dyDescent="0.3">
      <c r="B70" s="799"/>
      <c r="C70" s="592" t="s">
        <v>1055</v>
      </c>
      <c r="D70" s="593" t="s">
        <v>1056</v>
      </c>
      <c r="E70" s="593" t="s">
        <v>1057</v>
      </c>
      <c r="F70" s="593" t="s">
        <v>1058</v>
      </c>
      <c r="G70" s="593" t="s">
        <v>1070</v>
      </c>
      <c r="H70" s="600" t="s">
        <v>1722</v>
      </c>
      <c r="I70" s="297"/>
      <c r="J70" s="298"/>
      <c r="K70" s="298"/>
      <c r="L70" s="298"/>
      <c r="M70" s="298"/>
      <c r="N70" s="299"/>
      <c r="O70" s="423"/>
      <c r="P70" s="300"/>
      <c r="Q70" s="300"/>
      <c r="R70" s="300"/>
      <c r="S70" s="300"/>
      <c r="T70" s="424"/>
      <c r="U70" s="533"/>
      <c r="V70" s="534"/>
      <c r="W70" s="534"/>
      <c r="X70" s="534"/>
      <c r="Y70" s="534"/>
      <c r="Z70" s="535"/>
      <c r="AA70" s="305"/>
      <c r="AB70" s="302"/>
      <c r="AC70" s="302"/>
      <c r="AD70" s="302"/>
      <c r="AE70" s="302"/>
      <c r="AF70" s="303"/>
      <c r="AG70" s="12"/>
      <c r="AH70" s="12"/>
      <c r="AI70" s="12"/>
      <c r="AJ70" s="12"/>
      <c r="AK70" s="12"/>
      <c r="AL70" s="799"/>
      <c r="AM70" s="806"/>
      <c r="AN70" s="807"/>
      <c r="AO70" s="807"/>
      <c r="AP70" s="807"/>
      <c r="AQ70" s="808"/>
      <c r="AR70" s="806"/>
      <c r="AS70" s="807"/>
      <c r="AT70" s="807"/>
      <c r="AU70" s="807"/>
      <c r="AV70" s="808"/>
      <c r="AW70" s="815"/>
      <c r="AX70" s="816"/>
      <c r="AY70" s="816"/>
      <c r="AZ70" s="816"/>
      <c r="BA70" s="817"/>
      <c r="BB70" s="782"/>
      <c r="BC70" s="783"/>
      <c r="BD70" s="783"/>
      <c r="BE70" s="783"/>
      <c r="BF70" s="784"/>
      <c r="BG70" s="791"/>
      <c r="BH70" s="792"/>
      <c r="BI70" s="792"/>
      <c r="BJ70" s="792"/>
      <c r="BK70" s="793"/>
      <c r="BL70" s="12"/>
      <c r="BM70" s="12"/>
      <c r="BN70" s="12"/>
      <c r="BO70" s="12"/>
      <c r="BP70" s="12"/>
      <c r="BQ70" s="339"/>
    </row>
    <row r="71" spans="2:77" ht="28.5" customHeight="1" thickBot="1" x14ac:dyDescent="0.3">
      <c r="B71" s="340"/>
      <c r="C71" s="768" t="s">
        <v>463</v>
      </c>
      <c r="D71" s="765"/>
      <c r="E71" s="765"/>
      <c r="F71" s="765"/>
      <c r="G71" s="765"/>
      <c r="H71" s="767"/>
      <c r="I71" s="764" t="s">
        <v>384</v>
      </c>
      <c r="J71" s="765"/>
      <c r="K71" s="765"/>
      <c r="L71" s="765"/>
      <c r="M71" s="765"/>
      <c r="N71" s="767"/>
      <c r="O71" s="764" t="s">
        <v>371</v>
      </c>
      <c r="P71" s="765"/>
      <c r="Q71" s="765"/>
      <c r="R71" s="765"/>
      <c r="S71" s="765"/>
      <c r="T71" s="767"/>
      <c r="U71" s="769" t="s">
        <v>372</v>
      </c>
      <c r="V71" s="769"/>
      <c r="W71" s="769"/>
      <c r="X71" s="769"/>
      <c r="Y71" s="769"/>
      <c r="Z71" s="769"/>
      <c r="AA71" s="764" t="s">
        <v>464</v>
      </c>
      <c r="AB71" s="765"/>
      <c r="AC71" s="765"/>
      <c r="AD71" s="765"/>
      <c r="AE71" s="765"/>
      <c r="AF71" s="766"/>
      <c r="AG71" s="341"/>
      <c r="AH71" s="341"/>
      <c r="AI71" s="341"/>
      <c r="AJ71" s="341"/>
      <c r="AK71" s="341"/>
      <c r="AL71" s="341"/>
      <c r="AM71" s="796" t="s">
        <v>463</v>
      </c>
      <c r="AN71" s="794"/>
      <c r="AO71" s="794"/>
      <c r="AP71" s="794"/>
      <c r="AQ71" s="794"/>
      <c r="AR71" s="794" t="s">
        <v>384</v>
      </c>
      <c r="AS71" s="794"/>
      <c r="AT71" s="794"/>
      <c r="AU71" s="794"/>
      <c r="AV71" s="794"/>
      <c r="AW71" s="794" t="s">
        <v>371</v>
      </c>
      <c r="AX71" s="794"/>
      <c r="AY71" s="794"/>
      <c r="AZ71" s="794"/>
      <c r="BA71" s="794"/>
      <c r="BB71" s="794" t="s">
        <v>372</v>
      </c>
      <c r="BC71" s="794"/>
      <c r="BD71" s="794"/>
      <c r="BE71" s="794"/>
      <c r="BF71" s="794"/>
      <c r="BG71" s="794" t="s">
        <v>464</v>
      </c>
      <c r="BH71" s="794"/>
      <c r="BI71" s="794"/>
      <c r="BJ71" s="794"/>
      <c r="BK71" s="795"/>
      <c r="BL71" s="341"/>
      <c r="BM71" s="341"/>
      <c r="BN71" s="341"/>
      <c r="BO71" s="341"/>
      <c r="BP71" s="341"/>
      <c r="BQ71" s="342"/>
    </row>
    <row r="80" spans="2:77" ht="45" customHeight="1" x14ac:dyDescent="0.25">
      <c r="BW80" s="250" t="s">
        <v>9</v>
      </c>
      <c r="BX80" s="250" t="s">
        <v>11</v>
      </c>
      <c r="BY80" s="250" t="s">
        <v>1093</v>
      </c>
    </row>
    <row r="81" spans="59:77" x14ac:dyDescent="0.25">
      <c r="BW81" s="250">
        <v>164</v>
      </c>
      <c r="BX81" s="250">
        <v>40</v>
      </c>
      <c r="BY81" s="250">
        <v>24</v>
      </c>
    </row>
    <row r="93" spans="59:77" x14ac:dyDescent="0.25">
      <c r="BG93" s="10"/>
    </row>
    <row r="94" spans="59:77" x14ac:dyDescent="0.25">
      <c r="BG94" s="10"/>
    </row>
  </sheetData>
  <mergeCells count="98">
    <mergeCell ref="AR29:AV34"/>
    <mergeCell ref="BB29:BF34"/>
    <mergeCell ref="BB17:BF22"/>
    <mergeCell ref="BO55:BO56"/>
    <mergeCell ref="BP55:BP56"/>
    <mergeCell ref="AR35:AV35"/>
    <mergeCell ref="AW35:BA35"/>
    <mergeCell ref="AR41:AV46"/>
    <mergeCell ref="AW41:BA46"/>
    <mergeCell ref="BB41:BF46"/>
    <mergeCell ref="BG41:BK46"/>
    <mergeCell ref="AR47:AV52"/>
    <mergeCell ref="AW47:BA52"/>
    <mergeCell ref="AW29:BA34"/>
    <mergeCell ref="AW23:BA28"/>
    <mergeCell ref="AW17:BA22"/>
    <mergeCell ref="BG5:BK10"/>
    <mergeCell ref="AM11:AQ16"/>
    <mergeCell ref="AR11:AV16"/>
    <mergeCell ref="AW11:BA16"/>
    <mergeCell ref="BB11:BF16"/>
    <mergeCell ref="BG11:BK16"/>
    <mergeCell ref="AM5:AQ10"/>
    <mergeCell ref="AR5:AV10"/>
    <mergeCell ref="AW5:BA10"/>
    <mergeCell ref="BB5:BF10"/>
    <mergeCell ref="BB23:BF28"/>
    <mergeCell ref="AR23:AV28"/>
    <mergeCell ref="X3:AO3"/>
    <mergeCell ref="AM23:AQ28"/>
    <mergeCell ref="AM17:AQ22"/>
    <mergeCell ref="AL23:AL28"/>
    <mergeCell ref="AR17:AV22"/>
    <mergeCell ref="B41:B46"/>
    <mergeCell ref="AL41:AL46"/>
    <mergeCell ref="AM41:AQ46"/>
    <mergeCell ref="AM29:AQ34"/>
    <mergeCell ref="AM35:AQ35"/>
    <mergeCell ref="AL29:AL34"/>
    <mergeCell ref="U35:Z35"/>
    <mergeCell ref="B29:B34"/>
    <mergeCell ref="B23:B28"/>
    <mergeCell ref="B17:B22"/>
    <mergeCell ref="B11:B16"/>
    <mergeCell ref="B5:B10"/>
    <mergeCell ref="AL5:AL10"/>
    <mergeCell ref="AL11:AL16"/>
    <mergeCell ref="AL17:AL22"/>
    <mergeCell ref="BG47:BK52"/>
    <mergeCell ref="B53:B58"/>
    <mergeCell ref="AL53:AL58"/>
    <mergeCell ref="AM53:AQ58"/>
    <mergeCell ref="AR53:AV58"/>
    <mergeCell ref="AW53:BA58"/>
    <mergeCell ref="B47:B52"/>
    <mergeCell ref="AL47:AL52"/>
    <mergeCell ref="AM47:AQ52"/>
    <mergeCell ref="B59:B64"/>
    <mergeCell ref="AL59:AL64"/>
    <mergeCell ref="AM59:AQ64"/>
    <mergeCell ref="AR59:AV64"/>
    <mergeCell ref="AW59:BA64"/>
    <mergeCell ref="AR71:AV71"/>
    <mergeCell ref="AW71:BA71"/>
    <mergeCell ref="BB71:BF71"/>
    <mergeCell ref="BG71:BK71"/>
    <mergeCell ref="B65:B70"/>
    <mergeCell ref="AL65:AL70"/>
    <mergeCell ref="AM65:AQ70"/>
    <mergeCell ref="AR65:AV70"/>
    <mergeCell ref="AW65:BA70"/>
    <mergeCell ref="BM19:BM21"/>
    <mergeCell ref="BN19:BN21"/>
    <mergeCell ref="BM55:BM56"/>
    <mergeCell ref="BN55:BN56"/>
    <mergeCell ref="BB65:BF70"/>
    <mergeCell ref="BG65:BK70"/>
    <mergeCell ref="BB53:BF58"/>
    <mergeCell ref="BG53:BK58"/>
    <mergeCell ref="BB59:BF64"/>
    <mergeCell ref="BG59:BK64"/>
    <mergeCell ref="BG29:BK34"/>
    <mergeCell ref="BG23:BK28"/>
    <mergeCell ref="BG17:BK22"/>
    <mergeCell ref="BB35:BF35"/>
    <mergeCell ref="BG35:BK35"/>
    <mergeCell ref="BB47:BF52"/>
    <mergeCell ref="AA71:AF71"/>
    <mergeCell ref="O71:T71"/>
    <mergeCell ref="I71:N71"/>
    <mergeCell ref="C71:H71"/>
    <mergeCell ref="C35:H35"/>
    <mergeCell ref="I35:N35"/>
    <mergeCell ref="O35:T35"/>
    <mergeCell ref="AA35:AF35"/>
    <mergeCell ref="U71:Z71"/>
    <mergeCell ref="X39:AO39"/>
    <mergeCell ref="AM71:AQ71"/>
  </mergeCells>
  <pageMargins left="0.7" right="0.7" top="0.75" bottom="0.75" header="0.3" footer="0.3"/>
  <pageSetup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100E97-CF8B-42CF-A184-C0DA703E3B03}">
  <dimension ref="A3:O143"/>
  <sheetViews>
    <sheetView zoomScale="55" zoomScaleNormal="55" workbookViewId="0">
      <selection activeCell="C12" sqref="C12"/>
    </sheetView>
  </sheetViews>
  <sheetFormatPr baseColWidth="10" defaultRowHeight="15" x14ac:dyDescent="0.25"/>
  <cols>
    <col min="1" max="1" width="17.5703125" bestFit="1" customWidth="1"/>
    <col min="2" max="2" width="32.42578125" bestFit="1" customWidth="1"/>
    <col min="3" max="3" width="28.140625" bestFit="1" customWidth="1"/>
    <col min="4" max="4" width="32.7109375" bestFit="1" customWidth="1"/>
    <col min="5" max="5" width="28.42578125" bestFit="1" customWidth="1"/>
  </cols>
  <sheetData>
    <row r="3" spans="1:15" x14ac:dyDescent="0.25">
      <c r="A3" s="262" t="s">
        <v>894</v>
      </c>
      <c r="B3" s="19" t="s">
        <v>896</v>
      </c>
      <c r="C3" s="19" t="s">
        <v>897</v>
      </c>
      <c r="D3" s="19" t="s">
        <v>898</v>
      </c>
      <c r="E3" s="19" t="s">
        <v>899</v>
      </c>
      <c r="H3" t="s">
        <v>135</v>
      </c>
      <c r="I3" t="s">
        <v>150</v>
      </c>
      <c r="J3" t="s">
        <v>900</v>
      </c>
      <c r="K3" t="s">
        <v>901</v>
      </c>
    </row>
    <row r="4" spans="1:15" x14ac:dyDescent="0.25">
      <c r="A4" s="263">
        <v>1</v>
      </c>
      <c r="B4" s="265">
        <v>1.3333333333333333</v>
      </c>
      <c r="C4" s="265">
        <v>4.5</v>
      </c>
      <c r="D4" s="265">
        <v>0</v>
      </c>
      <c r="E4" s="265">
        <v>3.1666666666666665</v>
      </c>
      <c r="H4">
        <v>1</v>
      </c>
      <c r="I4">
        <v>5</v>
      </c>
      <c r="J4">
        <v>0</v>
      </c>
      <c r="K4">
        <v>3</v>
      </c>
      <c r="L4" t="str">
        <f>IF(H4=B30,"Verdadero", "Falso")</f>
        <v>Verdadero</v>
      </c>
      <c r="M4" s="19" t="str">
        <f t="shared" ref="M4:O14" si="0">IF(I4=C30,"Verdadero", "Falso")</f>
        <v>Verdadero</v>
      </c>
      <c r="N4" s="19" t="str">
        <f t="shared" si="0"/>
        <v>Verdadero</v>
      </c>
      <c r="O4" s="19" t="str">
        <f t="shared" si="0"/>
        <v>Verdadero</v>
      </c>
    </row>
    <row r="5" spans="1:15" x14ac:dyDescent="0.25">
      <c r="A5" s="263">
        <v>3</v>
      </c>
      <c r="B5" s="265">
        <v>1.3333333333333333</v>
      </c>
      <c r="C5" s="265">
        <v>4.5</v>
      </c>
      <c r="D5" s="265">
        <v>0</v>
      </c>
      <c r="E5" s="265">
        <v>3</v>
      </c>
      <c r="H5">
        <v>1</v>
      </c>
      <c r="I5">
        <v>5</v>
      </c>
      <c r="J5">
        <v>0</v>
      </c>
      <c r="K5">
        <v>3</v>
      </c>
      <c r="L5" s="19" t="str">
        <f t="shared" ref="L5:L14" si="1">IF(H5=B31,"Verdadero", "Falso")</f>
        <v>Verdadero</v>
      </c>
      <c r="M5" s="19" t="str">
        <f t="shared" si="0"/>
        <v>Verdadero</v>
      </c>
      <c r="N5" s="19" t="str">
        <f t="shared" si="0"/>
        <v>Verdadero</v>
      </c>
      <c r="O5" s="19" t="str">
        <f t="shared" si="0"/>
        <v>Verdadero</v>
      </c>
    </row>
    <row r="6" spans="1:15" x14ac:dyDescent="0.25">
      <c r="A6" s="263">
        <v>4</v>
      </c>
      <c r="B6" s="265">
        <v>1</v>
      </c>
      <c r="C6" s="265">
        <v>4.333333333333333</v>
      </c>
      <c r="D6" s="265">
        <v>-0.33333333333333331</v>
      </c>
      <c r="E6" s="265">
        <v>2.6666666666666665</v>
      </c>
      <c r="H6">
        <v>1</v>
      </c>
      <c r="I6">
        <v>4</v>
      </c>
      <c r="J6">
        <v>0</v>
      </c>
      <c r="K6">
        <v>3</v>
      </c>
      <c r="L6" s="19" t="str">
        <f t="shared" si="1"/>
        <v>Verdadero</v>
      </c>
      <c r="M6" s="19" t="str">
        <f t="shared" si="0"/>
        <v>Verdadero</v>
      </c>
      <c r="N6" s="19" t="str">
        <f t="shared" si="0"/>
        <v>Verdadero</v>
      </c>
      <c r="O6" s="19" t="str">
        <f t="shared" si="0"/>
        <v>Verdadero</v>
      </c>
    </row>
    <row r="7" spans="1:15" x14ac:dyDescent="0.25">
      <c r="A7" s="263">
        <v>6</v>
      </c>
      <c r="B7" s="265">
        <v>1</v>
      </c>
      <c r="C7" s="265">
        <v>4.333333333333333</v>
      </c>
      <c r="D7" s="265">
        <v>0.33333333333333331</v>
      </c>
      <c r="E7" s="265">
        <v>2.6666666666666665</v>
      </c>
      <c r="H7">
        <v>1</v>
      </c>
      <c r="I7">
        <v>4</v>
      </c>
      <c r="J7">
        <v>0</v>
      </c>
      <c r="K7">
        <v>3</v>
      </c>
      <c r="L7" s="19" t="str">
        <f t="shared" si="1"/>
        <v>Verdadero</v>
      </c>
      <c r="M7" s="19" t="str">
        <f t="shared" si="0"/>
        <v>Verdadero</v>
      </c>
      <c r="N7" s="19" t="str">
        <f t="shared" si="0"/>
        <v>Verdadero</v>
      </c>
      <c r="O7" s="19" t="str">
        <f t="shared" si="0"/>
        <v>Verdadero</v>
      </c>
    </row>
    <row r="8" spans="1:15" x14ac:dyDescent="0.25">
      <c r="A8" s="263">
        <v>7</v>
      </c>
      <c r="B8" s="265">
        <v>1.3333333333333333</v>
      </c>
      <c r="C8" s="265">
        <v>4.333333333333333</v>
      </c>
      <c r="D8" s="265">
        <v>0.66666666666666663</v>
      </c>
      <c r="E8" s="265">
        <v>3.3333333333333335</v>
      </c>
      <c r="H8">
        <v>1</v>
      </c>
      <c r="I8">
        <v>4</v>
      </c>
      <c r="J8">
        <v>1</v>
      </c>
      <c r="K8">
        <v>3</v>
      </c>
      <c r="L8" s="19" t="str">
        <f t="shared" si="1"/>
        <v>Verdadero</v>
      </c>
      <c r="M8" s="19" t="str">
        <f t="shared" si="0"/>
        <v>Verdadero</v>
      </c>
      <c r="N8" s="19" t="str">
        <f t="shared" si="0"/>
        <v>Verdadero</v>
      </c>
      <c r="O8" s="19" t="str">
        <f t="shared" si="0"/>
        <v>Verdadero</v>
      </c>
    </row>
    <row r="9" spans="1:15" x14ac:dyDescent="0.25">
      <c r="A9" s="263">
        <v>8</v>
      </c>
      <c r="B9" s="265">
        <v>1.1666666666666667</v>
      </c>
      <c r="C9" s="265">
        <v>4.333333333333333</v>
      </c>
      <c r="D9" s="265">
        <v>-0.16666666666666666</v>
      </c>
      <c r="E9" s="265">
        <v>3.1666666666666665</v>
      </c>
      <c r="H9">
        <v>1</v>
      </c>
      <c r="I9">
        <v>4</v>
      </c>
      <c r="J9">
        <v>0</v>
      </c>
      <c r="K9">
        <v>3</v>
      </c>
      <c r="L9" s="19" t="str">
        <f t="shared" si="1"/>
        <v>Verdadero</v>
      </c>
      <c r="M9" s="19" t="str">
        <f t="shared" si="0"/>
        <v>Verdadero</v>
      </c>
      <c r="N9" s="19" t="str">
        <f t="shared" si="0"/>
        <v>Verdadero</v>
      </c>
      <c r="O9" s="19" t="str">
        <f t="shared" si="0"/>
        <v>Verdadero</v>
      </c>
    </row>
    <row r="10" spans="1:15" x14ac:dyDescent="0.25">
      <c r="A10" s="263">
        <v>9</v>
      </c>
      <c r="B10" s="265">
        <v>1.3333333333333333</v>
      </c>
      <c r="C10" s="265">
        <v>4.333333333333333</v>
      </c>
      <c r="D10" s="265">
        <v>0.66666666666666663</v>
      </c>
      <c r="E10" s="265">
        <v>2.8333333333333335</v>
      </c>
      <c r="H10">
        <v>1</v>
      </c>
      <c r="I10">
        <v>4</v>
      </c>
      <c r="J10">
        <v>1</v>
      </c>
      <c r="K10">
        <v>3</v>
      </c>
      <c r="L10" s="19" t="str">
        <f t="shared" si="1"/>
        <v>Verdadero</v>
      </c>
      <c r="M10" s="19" t="str">
        <f t="shared" si="0"/>
        <v>Verdadero</v>
      </c>
      <c r="N10" s="19" t="str">
        <f t="shared" si="0"/>
        <v>Verdadero</v>
      </c>
      <c r="O10" s="19" t="str">
        <f t="shared" si="0"/>
        <v>Verdadero</v>
      </c>
    </row>
    <row r="11" spans="1:15" x14ac:dyDescent="0.25">
      <c r="A11" s="263">
        <v>10</v>
      </c>
      <c r="B11" s="265">
        <v>1.5</v>
      </c>
      <c r="C11" s="265">
        <v>4.333333333333333</v>
      </c>
      <c r="D11" s="265">
        <v>0.83333333333333337</v>
      </c>
      <c r="E11" s="265">
        <v>2.8333333333333335</v>
      </c>
      <c r="H11">
        <v>2</v>
      </c>
      <c r="I11">
        <v>4</v>
      </c>
      <c r="J11">
        <v>1</v>
      </c>
      <c r="K11">
        <v>3</v>
      </c>
      <c r="L11" s="19" t="str">
        <f t="shared" si="1"/>
        <v>Verdadero</v>
      </c>
      <c r="M11" s="19" t="str">
        <f t="shared" si="0"/>
        <v>Verdadero</v>
      </c>
      <c r="N11" s="19" t="str">
        <f t="shared" si="0"/>
        <v>Verdadero</v>
      </c>
      <c r="O11" s="19" t="str">
        <f t="shared" si="0"/>
        <v>Verdadero</v>
      </c>
    </row>
    <row r="12" spans="1:15" x14ac:dyDescent="0.25">
      <c r="A12" s="263">
        <v>11</v>
      </c>
      <c r="B12" s="265">
        <v>1.6666666666666667</v>
      </c>
      <c r="C12" s="265">
        <v>4.333333333333333</v>
      </c>
      <c r="D12" s="265">
        <v>1</v>
      </c>
      <c r="E12" s="265">
        <v>2.8333333333333335</v>
      </c>
      <c r="H12">
        <v>2</v>
      </c>
      <c r="I12">
        <v>4</v>
      </c>
      <c r="J12">
        <v>1</v>
      </c>
      <c r="K12">
        <v>3</v>
      </c>
      <c r="L12" s="19" t="str">
        <f t="shared" si="1"/>
        <v>Verdadero</v>
      </c>
      <c r="M12" s="19" t="str">
        <f t="shared" si="0"/>
        <v>Verdadero</v>
      </c>
      <c r="N12" s="19" t="str">
        <f t="shared" si="0"/>
        <v>Verdadero</v>
      </c>
      <c r="O12" s="19" t="str">
        <f t="shared" si="0"/>
        <v>Verdadero</v>
      </c>
    </row>
    <row r="13" spans="1:15" x14ac:dyDescent="0.25">
      <c r="A13" s="263">
        <v>13</v>
      </c>
      <c r="B13" s="265">
        <v>1.3333333333333333</v>
      </c>
      <c r="C13" s="265">
        <v>4</v>
      </c>
      <c r="D13" s="265">
        <v>0.66666666666666663</v>
      </c>
      <c r="E13" s="265">
        <v>2.3333333333333335</v>
      </c>
      <c r="H13">
        <v>1</v>
      </c>
      <c r="I13">
        <v>4</v>
      </c>
      <c r="J13">
        <v>1</v>
      </c>
      <c r="K13">
        <v>2</v>
      </c>
      <c r="L13" s="19" t="str">
        <f t="shared" si="1"/>
        <v>Verdadero</v>
      </c>
      <c r="M13" s="19" t="str">
        <f t="shared" si="0"/>
        <v>Verdadero</v>
      </c>
      <c r="N13" s="19" t="str">
        <f t="shared" si="0"/>
        <v>Verdadero</v>
      </c>
      <c r="O13" s="19" t="str">
        <f t="shared" si="0"/>
        <v>Verdadero</v>
      </c>
    </row>
    <row r="14" spans="1:15" x14ac:dyDescent="0.25">
      <c r="A14" s="263">
        <v>128</v>
      </c>
      <c r="B14" s="265">
        <v>1.3333333333333333</v>
      </c>
      <c r="C14" s="265">
        <v>3.6666666666666665</v>
      </c>
      <c r="D14" s="265">
        <v>1.3333333333333333</v>
      </c>
      <c r="E14" s="265">
        <v>3.6666666666666665</v>
      </c>
      <c r="H14">
        <v>1</v>
      </c>
      <c r="I14">
        <v>4</v>
      </c>
      <c r="J14">
        <v>1</v>
      </c>
      <c r="K14">
        <v>4</v>
      </c>
      <c r="L14" s="19" t="str">
        <f t="shared" si="1"/>
        <v>Verdadero</v>
      </c>
      <c r="M14" s="19" t="str">
        <f t="shared" si="0"/>
        <v>Verdadero</v>
      </c>
      <c r="N14" s="19" t="str">
        <f t="shared" si="0"/>
        <v>Verdadero</v>
      </c>
      <c r="O14" s="19" t="str">
        <f t="shared" si="0"/>
        <v>Verdadero</v>
      </c>
    </row>
    <row r="15" spans="1:15" x14ac:dyDescent="0.25">
      <c r="A15" s="263" t="s">
        <v>895</v>
      </c>
      <c r="B15" s="264">
        <v>1.3015873015873016</v>
      </c>
      <c r="C15" s="264">
        <v>4.3015873015873014</v>
      </c>
      <c r="D15" s="264">
        <v>0.41269841269841268</v>
      </c>
      <c r="E15" s="264">
        <v>2.9206349206349205</v>
      </c>
    </row>
    <row r="17" spans="2:5" x14ac:dyDescent="0.25">
      <c r="B17" s="265">
        <v>1.3333333333333333</v>
      </c>
      <c r="C17" s="265">
        <v>4.5</v>
      </c>
      <c r="D17" s="265">
        <v>0</v>
      </c>
      <c r="E17" s="265">
        <v>3.1666666666666665</v>
      </c>
    </row>
    <row r="18" spans="2:5" x14ac:dyDescent="0.25">
      <c r="B18" s="265">
        <v>1.3333333333333333</v>
      </c>
      <c r="C18" s="265">
        <v>4.5</v>
      </c>
      <c r="D18" s="265">
        <v>0</v>
      </c>
      <c r="E18" s="265">
        <v>3</v>
      </c>
    </row>
    <row r="19" spans="2:5" x14ac:dyDescent="0.25">
      <c r="B19" s="265">
        <v>1</v>
      </c>
      <c r="C19" s="265">
        <v>4.333333333333333</v>
      </c>
      <c r="D19" s="265">
        <v>-0.33333333333333331</v>
      </c>
      <c r="E19" s="265">
        <v>2.6666666666666665</v>
      </c>
    </row>
    <row r="20" spans="2:5" x14ac:dyDescent="0.25">
      <c r="B20" s="265">
        <v>1</v>
      </c>
      <c r="C20" s="265">
        <v>4.333333333333333</v>
      </c>
      <c r="D20" s="265">
        <v>0.33333333333333331</v>
      </c>
      <c r="E20" s="265">
        <v>2.6666666666666665</v>
      </c>
    </row>
    <row r="21" spans="2:5" x14ac:dyDescent="0.25">
      <c r="B21" s="265">
        <v>1.3333333333333333</v>
      </c>
      <c r="C21" s="265">
        <v>4.333333333333333</v>
      </c>
      <c r="D21" s="265">
        <v>0.66666666666666663</v>
      </c>
      <c r="E21" s="265">
        <v>3.3333333333333335</v>
      </c>
    </row>
    <row r="22" spans="2:5" x14ac:dyDescent="0.25">
      <c r="B22" s="265">
        <v>1.1666666666666667</v>
      </c>
      <c r="C22" s="265">
        <v>4.333333333333333</v>
      </c>
      <c r="D22" s="265">
        <v>-0.16666666666666666</v>
      </c>
      <c r="E22" s="265">
        <v>3.1666666666666665</v>
      </c>
    </row>
    <row r="23" spans="2:5" x14ac:dyDescent="0.25">
      <c r="B23" s="265">
        <v>1.3333333333333333</v>
      </c>
      <c r="C23" s="265">
        <v>4.333333333333333</v>
      </c>
      <c r="D23" s="265">
        <v>0.66666666666666663</v>
      </c>
      <c r="E23" s="265">
        <v>2.8333333333333335</v>
      </c>
    </row>
    <row r="24" spans="2:5" x14ac:dyDescent="0.25">
      <c r="B24" s="265">
        <v>1.5</v>
      </c>
      <c r="C24" s="265">
        <v>4.333333333333333</v>
      </c>
      <c r="D24" s="265">
        <v>0.83333333333333337</v>
      </c>
      <c r="E24" s="265">
        <v>2.8333333333333335</v>
      </c>
    </row>
    <row r="25" spans="2:5" x14ac:dyDescent="0.25">
      <c r="B25" s="265">
        <v>1.6666666666666667</v>
      </c>
      <c r="C25" s="265">
        <v>4.333333333333333</v>
      </c>
      <c r="D25" s="265">
        <v>1</v>
      </c>
      <c r="E25" s="265">
        <v>2.8333333333333335</v>
      </c>
    </row>
    <row r="26" spans="2:5" x14ac:dyDescent="0.25">
      <c r="B26" s="265">
        <v>1.3333333333333333</v>
      </c>
      <c r="C26" s="265">
        <v>4</v>
      </c>
      <c r="D26" s="265">
        <v>0.66666666666666663</v>
      </c>
      <c r="E26" s="265">
        <v>2.3333333333333335</v>
      </c>
    </row>
    <row r="27" spans="2:5" x14ac:dyDescent="0.25">
      <c r="B27" s="265">
        <v>1.3333333333333333</v>
      </c>
      <c r="C27" s="265">
        <v>3.6666666666666665</v>
      </c>
      <c r="D27" s="265">
        <v>1.3333333333333333</v>
      </c>
      <c r="E27" s="265">
        <v>3.6666666666666665</v>
      </c>
    </row>
    <row r="28" spans="2:5" x14ac:dyDescent="0.25">
      <c r="B28" s="19"/>
    </row>
    <row r="29" spans="2:5" x14ac:dyDescent="0.25">
      <c r="B29" s="19"/>
    </row>
    <row r="30" spans="2:5" x14ac:dyDescent="0.25">
      <c r="B30" s="19">
        <f>ROUND(B17,0)</f>
        <v>1</v>
      </c>
      <c r="C30" s="19">
        <f>ROUND(C17,0)</f>
        <v>5</v>
      </c>
      <c r="D30" s="19">
        <f>ROUND(D17,0)</f>
        <v>0</v>
      </c>
      <c r="E30" s="19">
        <f>ROUND(E17,0)</f>
        <v>3</v>
      </c>
    </row>
    <row r="31" spans="2:5" x14ac:dyDescent="0.25">
      <c r="B31" s="19">
        <f t="shared" ref="B31:E31" si="2">ROUND(B18,0)</f>
        <v>1</v>
      </c>
      <c r="C31" s="19">
        <f t="shared" si="2"/>
        <v>5</v>
      </c>
      <c r="D31" s="19">
        <f t="shared" si="2"/>
        <v>0</v>
      </c>
      <c r="E31" s="19">
        <f t="shared" si="2"/>
        <v>3</v>
      </c>
    </row>
    <row r="32" spans="2:5" x14ac:dyDescent="0.25">
      <c r="B32" s="19">
        <f t="shared" ref="B32:E32" si="3">ROUND(B19,0)</f>
        <v>1</v>
      </c>
      <c r="C32" s="19">
        <f t="shared" si="3"/>
        <v>4</v>
      </c>
      <c r="D32" s="19">
        <f t="shared" si="3"/>
        <v>0</v>
      </c>
      <c r="E32" s="19">
        <f t="shared" si="3"/>
        <v>3</v>
      </c>
    </row>
    <row r="33" spans="2:6" x14ac:dyDescent="0.25">
      <c r="B33" s="19">
        <f t="shared" ref="B33:E33" si="4">ROUND(B20,0)</f>
        <v>1</v>
      </c>
      <c r="C33" s="19">
        <f t="shared" si="4"/>
        <v>4</v>
      </c>
      <c r="D33" s="19">
        <f t="shared" si="4"/>
        <v>0</v>
      </c>
      <c r="E33" s="19">
        <f t="shared" si="4"/>
        <v>3</v>
      </c>
    </row>
    <row r="34" spans="2:6" x14ac:dyDescent="0.25">
      <c r="B34" s="19">
        <f t="shared" ref="B34:E34" si="5">ROUND(B21,0)</f>
        <v>1</v>
      </c>
      <c r="C34" s="19">
        <f t="shared" si="5"/>
        <v>4</v>
      </c>
      <c r="D34" s="19">
        <f t="shared" si="5"/>
        <v>1</v>
      </c>
      <c r="E34" s="19">
        <f t="shared" si="5"/>
        <v>3</v>
      </c>
    </row>
    <row r="35" spans="2:6" x14ac:dyDescent="0.25">
      <c r="B35" s="19">
        <f t="shared" ref="B35:E35" si="6">ROUND(B22,0)</f>
        <v>1</v>
      </c>
      <c r="C35" s="19">
        <f t="shared" si="6"/>
        <v>4</v>
      </c>
      <c r="D35" s="19">
        <f t="shared" si="6"/>
        <v>0</v>
      </c>
      <c r="E35" s="19">
        <f t="shared" si="6"/>
        <v>3</v>
      </c>
    </row>
    <row r="36" spans="2:6" x14ac:dyDescent="0.25">
      <c r="B36" s="19">
        <f t="shared" ref="B36:E36" si="7">ROUND(B23,0)</f>
        <v>1</v>
      </c>
      <c r="C36" s="19">
        <f t="shared" si="7"/>
        <v>4</v>
      </c>
      <c r="D36" s="19">
        <f t="shared" si="7"/>
        <v>1</v>
      </c>
      <c r="E36" s="19">
        <f t="shared" si="7"/>
        <v>3</v>
      </c>
    </row>
    <row r="37" spans="2:6" x14ac:dyDescent="0.25">
      <c r="B37" s="19">
        <f t="shared" ref="B37:E37" si="8">ROUND(B24,0)</f>
        <v>2</v>
      </c>
      <c r="C37" s="19">
        <f t="shared" si="8"/>
        <v>4</v>
      </c>
      <c r="D37" s="19">
        <f t="shared" si="8"/>
        <v>1</v>
      </c>
      <c r="E37" s="19">
        <f t="shared" si="8"/>
        <v>3</v>
      </c>
    </row>
    <row r="38" spans="2:6" x14ac:dyDescent="0.25">
      <c r="B38" s="19">
        <f t="shared" ref="B38:E38" si="9">ROUND(B25,0)</f>
        <v>2</v>
      </c>
      <c r="C38" s="19">
        <f t="shared" si="9"/>
        <v>4</v>
      </c>
      <c r="D38" s="19">
        <f t="shared" si="9"/>
        <v>1</v>
      </c>
      <c r="E38" s="19">
        <f t="shared" si="9"/>
        <v>3</v>
      </c>
    </row>
    <row r="39" spans="2:6" x14ac:dyDescent="0.25">
      <c r="B39" s="19">
        <f t="shared" ref="B39:E39" si="10">ROUND(B26,0)</f>
        <v>1</v>
      </c>
      <c r="C39" s="19">
        <f t="shared" si="10"/>
        <v>4</v>
      </c>
      <c r="D39" s="19">
        <f t="shared" si="10"/>
        <v>1</v>
      </c>
      <c r="E39" s="19">
        <f t="shared" si="10"/>
        <v>2</v>
      </c>
    </row>
    <row r="40" spans="2:6" x14ac:dyDescent="0.25">
      <c r="B40" s="19">
        <f t="shared" ref="B40:E40" si="11">ROUND(B27,0)</f>
        <v>1</v>
      </c>
      <c r="C40" s="19">
        <f t="shared" si="11"/>
        <v>4</v>
      </c>
      <c r="D40" s="19">
        <f t="shared" si="11"/>
        <v>1</v>
      </c>
      <c r="E40" s="19">
        <f t="shared" si="11"/>
        <v>4</v>
      </c>
    </row>
    <row r="41" spans="2:6" x14ac:dyDescent="0.25">
      <c r="B41" s="266" t="s">
        <v>377</v>
      </c>
      <c r="C41" s="266" t="s">
        <v>629</v>
      </c>
      <c r="D41" s="266" t="s">
        <v>630</v>
      </c>
      <c r="E41" s="266" t="s">
        <v>631</v>
      </c>
      <c r="F41" s="266" t="s">
        <v>632</v>
      </c>
    </row>
    <row r="42" spans="2:6" ht="90" x14ac:dyDescent="0.25">
      <c r="B42" s="63">
        <v>1</v>
      </c>
      <c r="C42" s="239" t="s">
        <v>863</v>
      </c>
      <c r="D42" s="239" t="s">
        <v>864</v>
      </c>
      <c r="E42" s="239" t="s">
        <v>865</v>
      </c>
      <c r="F42" s="267">
        <v>1</v>
      </c>
    </row>
    <row r="43" spans="2:6" ht="45" x14ac:dyDescent="0.25">
      <c r="B43" s="63">
        <v>3</v>
      </c>
      <c r="C43" s="239" t="s">
        <v>866</v>
      </c>
      <c r="D43" s="239" t="s">
        <v>864</v>
      </c>
      <c r="E43" s="239" t="s">
        <v>867</v>
      </c>
      <c r="F43" s="267">
        <v>1</v>
      </c>
    </row>
    <row r="44" spans="2:6" ht="45" x14ac:dyDescent="0.25">
      <c r="B44" s="63">
        <v>4</v>
      </c>
      <c r="C44" s="239" t="s">
        <v>868</v>
      </c>
      <c r="D44" s="239" t="s">
        <v>864</v>
      </c>
      <c r="E44" s="239" t="s">
        <v>867</v>
      </c>
      <c r="F44" s="267">
        <v>1</v>
      </c>
    </row>
    <row r="45" spans="2:6" ht="45" x14ac:dyDescent="0.25">
      <c r="B45" s="63">
        <v>6</v>
      </c>
      <c r="C45" s="239" t="s">
        <v>869</v>
      </c>
      <c r="D45" s="239" t="s">
        <v>864</v>
      </c>
      <c r="E45" s="239" t="s">
        <v>867</v>
      </c>
      <c r="F45" s="267">
        <v>1</v>
      </c>
    </row>
    <row r="46" spans="2:6" ht="45" x14ac:dyDescent="0.25">
      <c r="B46" s="63">
        <v>7</v>
      </c>
      <c r="C46" s="239" t="s">
        <v>869</v>
      </c>
      <c r="D46" s="239" t="s">
        <v>864</v>
      </c>
      <c r="E46" s="239" t="s">
        <v>867</v>
      </c>
      <c r="F46" s="267">
        <v>1</v>
      </c>
    </row>
    <row r="47" spans="2:6" ht="45" x14ac:dyDescent="0.25">
      <c r="B47" s="63">
        <v>8</v>
      </c>
      <c r="C47" s="239" t="s">
        <v>870</v>
      </c>
      <c r="D47" s="239" t="s">
        <v>864</v>
      </c>
      <c r="E47" s="239" t="s">
        <v>867</v>
      </c>
      <c r="F47" s="267">
        <v>1</v>
      </c>
    </row>
    <row r="48" spans="2:6" ht="45" x14ac:dyDescent="0.25">
      <c r="B48" s="63">
        <v>10</v>
      </c>
      <c r="C48" s="239" t="s">
        <v>869</v>
      </c>
      <c r="D48" s="239" t="s">
        <v>864</v>
      </c>
      <c r="E48" s="239" t="s">
        <v>867</v>
      </c>
      <c r="F48" s="267">
        <v>1</v>
      </c>
    </row>
    <row r="49" spans="2:6" ht="45" x14ac:dyDescent="0.25">
      <c r="B49" s="63">
        <v>13</v>
      </c>
      <c r="C49" s="239" t="s">
        <v>869</v>
      </c>
      <c r="D49" s="239" t="s">
        <v>864</v>
      </c>
      <c r="E49" s="239" t="s">
        <v>867</v>
      </c>
      <c r="F49" s="267">
        <v>1</v>
      </c>
    </row>
    <row r="50" spans="2:6" ht="75" x14ac:dyDescent="0.25">
      <c r="B50" s="63">
        <v>6</v>
      </c>
      <c r="C50" s="239" t="s">
        <v>871</v>
      </c>
      <c r="D50" s="239" t="s">
        <v>872</v>
      </c>
      <c r="E50" s="239" t="s">
        <v>873</v>
      </c>
      <c r="F50" s="239" t="s">
        <v>874</v>
      </c>
    </row>
    <row r="51" spans="2:6" x14ac:dyDescent="0.25">
      <c r="B51" s="63">
        <v>1</v>
      </c>
      <c r="C51" s="239" t="s">
        <v>875</v>
      </c>
      <c r="D51" s="239" t="s">
        <v>876</v>
      </c>
      <c r="E51" s="239" t="s">
        <v>877</v>
      </c>
      <c r="F51" s="239" t="s">
        <v>878</v>
      </c>
    </row>
    <row r="52" spans="2:6" x14ac:dyDescent="0.25">
      <c r="B52" s="63">
        <v>3</v>
      </c>
      <c r="C52" s="239" t="s">
        <v>879</v>
      </c>
      <c r="D52" s="239" t="s">
        <v>876</v>
      </c>
      <c r="E52" s="239" t="s">
        <v>880</v>
      </c>
      <c r="F52" s="239" t="s">
        <v>880</v>
      </c>
    </row>
    <row r="53" spans="2:6" ht="45" x14ac:dyDescent="0.25">
      <c r="B53" s="63">
        <v>4</v>
      </c>
      <c r="C53" s="239" t="s">
        <v>881</v>
      </c>
      <c r="D53" s="239" t="s">
        <v>876</v>
      </c>
      <c r="E53" s="239" t="s">
        <v>882</v>
      </c>
      <c r="F53" s="239" t="s">
        <v>883</v>
      </c>
    </row>
    <row r="54" spans="2:6" ht="45" x14ac:dyDescent="0.25">
      <c r="B54" s="63">
        <v>6</v>
      </c>
      <c r="C54" s="239" t="s">
        <v>884</v>
      </c>
      <c r="D54" s="239" t="s">
        <v>885</v>
      </c>
      <c r="E54" s="239" t="s">
        <v>886</v>
      </c>
      <c r="F54" s="239" t="s">
        <v>887</v>
      </c>
    </row>
    <row r="55" spans="2:6" ht="45" x14ac:dyDescent="0.25">
      <c r="B55" s="63">
        <v>7</v>
      </c>
      <c r="C55" s="239" t="s">
        <v>881</v>
      </c>
      <c r="D55" s="239" t="s">
        <v>876</v>
      </c>
      <c r="E55" s="239" t="s">
        <v>882</v>
      </c>
      <c r="F55" s="239" t="s">
        <v>883</v>
      </c>
    </row>
    <row r="56" spans="2:6" ht="45" x14ac:dyDescent="0.25">
      <c r="B56" s="63">
        <v>8</v>
      </c>
      <c r="C56" s="239" t="s">
        <v>888</v>
      </c>
      <c r="D56" s="239" t="s">
        <v>876</v>
      </c>
      <c r="E56" s="239" t="s">
        <v>882</v>
      </c>
      <c r="F56" s="239" t="s">
        <v>883</v>
      </c>
    </row>
    <row r="57" spans="2:6" ht="45" x14ac:dyDescent="0.25">
      <c r="B57" s="63">
        <v>9</v>
      </c>
      <c r="C57" s="239" t="s">
        <v>889</v>
      </c>
      <c r="D57" s="239" t="s">
        <v>890</v>
      </c>
      <c r="E57" s="239" t="s">
        <v>891</v>
      </c>
      <c r="F57" s="239" t="s">
        <v>880</v>
      </c>
    </row>
    <row r="58" spans="2:6" ht="45" x14ac:dyDescent="0.25">
      <c r="B58" s="63">
        <v>10</v>
      </c>
      <c r="C58" s="239" t="s">
        <v>888</v>
      </c>
      <c r="D58" s="239" t="s">
        <v>890</v>
      </c>
      <c r="E58" s="239" t="s">
        <v>891</v>
      </c>
      <c r="F58" s="239" t="s">
        <v>880</v>
      </c>
    </row>
    <row r="59" spans="2:6" ht="30" x14ac:dyDescent="0.25">
      <c r="B59" s="63">
        <v>11</v>
      </c>
      <c r="C59" s="239" t="s">
        <v>892</v>
      </c>
      <c r="D59" s="239" t="s">
        <v>893</v>
      </c>
      <c r="E59" s="239" t="s">
        <v>880</v>
      </c>
      <c r="F59" s="239" t="s">
        <v>880</v>
      </c>
    </row>
    <row r="60" spans="2:6" ht="45" x14ac:dyDescent="0.25">
      <c r="B60" s="63">
        <v>13</v>
      </c>
      <c r="C60" s="239" t="s">
        <v>881</v>
      </c>
      <c r="D60" s="239" t="s">
        <v>876</v>
      </c>
      <c r="E60" s="239" t="s">
        <v>882</v>
      </c>
      <c r="F60" s="239" t="s">
        <v>883</v>
      </c>
    </row>
    <row r="66" spans="5:5" x14ac:dyDescent="0.25">
      <c r="E66" s="428"/>
    </row>
    <row r="104" spans="2:3" ht="15.75" thickBot="1" x14ac:dyDescent="0.3"/>
    <row r="105" spans="2:3" ht="15.75" thickBot="1" x14ac:dyDescent="0.3">
      <c r="B105" s="383" t="s">
        <v>1096</v>
      </c>
      <c r="C105" s="384" t="s">
        <v>94</v>
      </c>
    </row>
    <row r="106" spans="2:3" ht="15.75" thickBot="1" x14ac:dyDescent="0.3">
      <c r="B106" s="385" t="s">
        <v>106</v>
      </c>
      <c r="C106" s="431"/>
    </row>
    <row r="107" spans="2:3" ht="15.75" thickBot="1" x14ac:dyDescent="0.3">
      <c r="B107" s="385" t="s">
        <v>116</v>
      </c>
      <c r="C107" s="431"/>
    </row>
    <row r="108" spans="2:3" ht="15.75" thickBot="1" x14ac:dyDescent="0.3">
      <c r="B108" s="385" t="s">
        <v>115</v>
      </c>
      <c r="C108" s="431"/>
    </row>
    <row r="109" spans="2:3" ht="15.75" thickBot="1" x14ac:dyDescent="0.3">
      <c r="B109" s="385" t="s">
        <v>118</v>
      </c>
      <c r="C109" s="432"/>
    </row>
    <row r="110" spans="2:3" ht="15.75" thickBot="1" x14ac:dyDescent="0.3">
      <c r="B110" s="385" t="s">
        <v>129</v>
      </c>
      <c r="C110" s="431"/>
    </row>
    <row r="111" spans="2:3" ht="15.75" thickBot="1" x14ac:dyDescent="0.3">
      <c r="B111" s="385" t="s">
        <v>108</v>
      </c>
      <c r="C111" s="431"/>
    </row>
    <row r="112" spans="2:3" ht="15.75" thickBot="1" x14ac:dyDescent="0.3">
      <c r="B112" s="385" t="s">
        <v>123</v>
      </c>
      <c r="C112" s="431"/>
    </row>
    <row r="113" spans="2:3" ht="15.75" thickBot="1" x14ac:dyDescent="0.3">
      <c r="B113" s="385" t="s">
        <v>122</v>
      </c>
      <c r="C113" s="431"/>
    </row>
    <row r="114" spans="2:3" ht="15.75" thickBot="1" x14ac:dyDescent="0.3">
      <c r="B114" s="385" t="s">
        <v>112</v>
      </c>
      <c r="C114" s="431"/>
    </row>
    <row r="115" spans="2:3" ht="15.75" thickBot="1" x14ac:dyDescent="0.3">
      <c r="B115" s="385" t="s">
        <v>121</v>
      </c>
      <c r="C115" s="431"/>
    </row>
    <row r="116" spans="2:3" ht="15.75" thickBot="1" x14ac:dyDescent="0.3">
      <c r="B116" s="385" t="s">
        <v>125</v>
      </c>
      <c r="C116" s="431"/>
    </row>
    <row r="117" spans="2:3" ht="15.75" thickBot="1" x14ac:dyDescent="0.3">
      <c r="B117" s="385" t="s">
        <v>104</v>
      </c>
      <c r="C117" s="431"/>
    </row>
    <row r="118" spans="2:3" ht="15.75" thickBot="1" x14ac:dyDescent="0.3">
      <c r="B118" s="385" t="s">
        <v>127</v>
      </c>
      <c r="C118" s="431"/>
    </row>
    <row r="119" spans="2:3" ht="15.75" thickBot="1" x14ac:dyDescent="0.3">
      <c r="B119" s="385" t="s">
        <v>126</v>
      </c>
      <c r="C119" s="431"/>
    </row>
    <row r="120" spans="2:3" ht="15.75" thickBot="1" x14ac:dyDescent="0.3">
      <c r="B120" s="385" t="s">
        <v>124</v>
      </c>
      <c r="C120" s="431"/>
    </row>
    <row r="121" spans="2:3" ht="15.75" thickBot="1" x14ac:dyDescent="0.3">
      <c r="B121" s="385" t="s">
        <v>120</v>
      </c>
      <c r="C121" s="431"/>
    </row>
    <row r="122" spans="2:3" ht="15.75" thickBot="1" x14ac:dyDescent="0.3">
      <c r="B122" s="385" t="s">
        <v>107</v>
      </c>
      <c r="C122" s="431"/>
    </row>
    <row r="123" spans="2:3" ht="15.75" thickBot="1" x14ac:dyDescent="0.3">
      <c r="B123" s="385" t="s">
        <v>109</v>
      </c>
      <c r="C123" s="431"/>
    </row>
    <row r="124" spans="2:3" ht="15.75" thickBot="1" x14ac:dyDescent="0.3">
      <c r="B124" s="385" t="s">
        <v>119</v>
      </c>
      <c r="C124" s="431"/>
    </row>
    <row r="125" spans="2:3" ht="15.75" thickBot="1" x14ac:dyDescent="0.3">
      <c r="B125" s="385" t="s">
        <v>117</v>
      </c>
      <c r="C125" s="431"/>
    </row>
    <row r="126" spans="2:3" ht="15.75" thickBot="1" x14ac:dyDescent="0.3">
      <c r="B126" s="385" t="s">
        <v>128</v>
      </c>
      <c r="C126" s="431"/>
    </row>
    <row r="127" spans="2:3" ht="15.75" thickBot="1" x14ac:dyDescent="0.3">
      <c r="B127" s="385" t="s">
        <v>130</v>
      </c>
      <c r="C127" s="431"/>
    </row>
    <row r="128" spans="2:3" ht="15.75" thickBot="1" x14ac:dyDescent="0.3">
      <c r="B128" s="385" t="s">
        <v>113</v>
      </c>
      <c r="C128" s="431"/>
    </row>
    <row r="129" spans="2:5" ht="15.75" thickBot="1" x14ac:dyDescent="0.3">
      <c r="B129" s="385" t="s">
        <v>114</v>
      </c>
      <c r="C129" s="431"/>
    </row>
    <row r="130" spans="2:5" ht="15.75" thickBot="1" x14ac:dyDescent="0.3">
      <c r="B130" s="385" t="s">
        <v>111</v>
      </c>
      <c r="C130" s="431"/>
    </row>
    <row r="131" spans="2:5" ht="15.75" thickBot="1" x14ac:dyDescent="0.3">
      <c r="B131" s="385" t="s">
        <v>110</v>
      </c>
      <c r="C131" s="431"/>
    </row>
    <row r="140" spans="2:5" x14ac:dyDescent="0.25">
      <c r="D140" s="248"/>
    </row>
    <row r="141" spans="2:5" x14ac:dyDescent="0.25">
      <c r="D141" s="248"/>
      <c r="E141" s="427"/>
    </row>
    <row r="142" spans="2:5" x14ac:dyDescent="0.25">
      <c r="D142" s="248"/>
    </row>
    <row r="143" spans="2:5" x14ac:dyDescent="0.25">
      <c r="D143" s="426"/>
    </row>
  </sheetData>
  <pageMargins left="0.7" right="0.7" top="0.75" bottom="0.75" header="0.3" footer="0.3"/>
  <pageSetup orientation="portrait"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289C3A-5A4F-48A2-9630-E919ED18F149}">
  <dimension ref="B1:K58"/>
  <sheetViews>
    <sheetView zoomScale="70" zoomScaleNormal="70" workbookViewId="0">
      <selection activeCell="R20" sqref="R20"/>
    </sheetView>
  </sheetViews>
  <sheetFormatPr baseColWidth="10" defaultRowHeight="15" x14ac:dyDescent="0.25"/>
  <cols>
    <col min="2" max="2" width="24.5703125" customWidth="1"/>
    <col min="3" max="3" width="16.85546875" customWidth="1"/>
    <col min="4" max="4" width="13.85546875" customWidth="1"/>
    <col min="5" max="5" width="11.85546875" customWidth="1"/>
    <col min="7" max="8" width="12.5703125" customWidth="1"/>
    <col min="9" max="12" width="7.42578125" customWidth="1"/>
  </cols>
  <sheetData>
    <row r="1" spans="2:9" x14ac:dyDescent="0.25">
      <c r="B1" s="827" t="s">
        <v>607</v>
      </c>
      <c r="C1" s="828"/>
      <c r="D1" s="828"/>
      <c r="E1" s="828"/>
      <c r="F1" s="828"/>
      <c r="G1" s="828"/>
      <c r="H1" s="828"/>
      <c r="I1" s="829"/>
    </row>
    <row r="2" spans="2:9" x14ac:dyDescent="0.25">
      <c r="B2" s="47"/>
      <c r="C2" s="12"/>
      <c r="D2" s="12"/>
      <c r="E2" s="12"/>
      <c r="F2" s="12"/>
      <c r="G2" s="12"/>
      <c r="H2" s="12"/>
      <c r="I2" s="48"/>
    </row>
    <row r="3" spans="2:9" s="19" customFormat="1" x14ac:dyDescent="0.25">
      <c r="B3" s="830" t="s">
        <v>601</v>
      </c>
      <c r="C3" s="830"/>
      <c r="D3" s="830"/>
      <c r="E3" s="830"/>
      <c r="F3" s="12"/>
      <c r="G3" s="12"/>
      <c r="H3" s="12"/>
      <c r="I3" s="48"/>
    </row>
    <row r="4" spans="2:9" x14ac:dyDescent="0.25">
      <c r="B4" s="822" t="s">
        <v>584</v>
      </c>
      <c r="C4" s="822"/>
      <c r="D4" s="823" t="s">
        <v>595</v>
      </c>
      <c r="E4" s="823"/>
      <c r="F4" s="12"/>
      <c r="G4" s="12"/>
      <c r="H4" s="12"/>
      <c r="I4" s="48"/>
    </row>
    <row r="5" spans="2:9" x14ac:dyDescent="0.25">
      <c r="B5" s="145" t="s">
        <v>586</v>
      </c>
      <c r="C5" s="145" t="s">
        <v>587</v>
      </c>
      <c r="D5" s="144" t="s">
        <v>586</v>
      </c>
      <c r="E5" s="144" t="s">
        <v>587</v>
      </c>
      <c r="F5" s="12"/>
      <c r="G5" s="12"/>
      <c r="H5" s="12"/>
      <c r="I5" s="48"/>
    </row>
    <row r="6" spans="2:9" x14ac:dyDescent="0.25">
      <c r="B6" s="76"/>
      <c r="C6" s="76"/>
      <c r="D6" s="61" t="s">
        <v>462</v>
      </c>
      <c r="E6" s="61">
        <v>1</v>
      </c>
      <c r="F6" s="12"/>
      <c r="G6" s="12"/>
      <c r="H6" s="12"/>
      <c r="I6" s="48"/>
    </row>
    <row r="7" spans="2:9" x14ac:dyDescent="0.25">
      <c r="B7" s="76" t="s">
        <v>591</v>
      </c>
      <c r="C7" s="76" t="s">
        <v>594</v>
      </c>
      <c r="D7" s="61" t="s">
        <v>142</v>
      </c>
      <c r="E7" s="61">
        <v>2</v>
      </c>
      <c r="F7" s="12"/>
      <c r="G7" s="12"/>
      <c r="H7" s="12"/>
      <c r="I7" s="48"/>
    </row>
    <row r="8" spans="2:9" x14ac:dyDescent="0.25">
      <c r="B8" s="76" t="s">
        <v>590</v>
      </c>
      <c r="C8" s="76" t="s">
        <v>593</v>
      </c>
      <c r="D8" s="61" t="s">
        <v>144</v>
      </c>
      <c r="E8" s="61">
        <v>3</v>
      </c>
      <c r="F8" s="12"/>
      <c r="G8" s="12"/>
      <c r="H8" s="12"/>
      <c r="I8" s="48"/>
    </row>
    <row r="9" spans="2:9" x14ac:dyDescent="0.25">
      <c r="B9" s="76" t="s">
        <v>589</v>
      </c>
      <c r="C9" s="76" t="s">
        <v>592</v>
      </c>
      <c r="D9" s="61" t="s">
        <v>146</v>
      </c>
      <c r="E9" s="35">
        <v>4</v>
      </c>
      <c r="F9" s="12"/>
      <c r="G9" s="12"/>
      <c r="H9" s="12"/>
      <c r="I9" s="48"/>
    </row>
    <row r="10" spans="2:9" x14ac:dyDescent="0.25">
      <c r="B10" s="76" t="s">
        <v>585</v>
      </c>
      <c r="C10" s="76" t="s">
        <v>588</v>
      </c>
      <c r="D10" s="61" t="s">
        <v>148</v>
      </c>
      <c r="E10" s="35">
        <v>5</v>
      </c>
      <c r="F10" s="12"/>
      <c r="G10" s="12"/>
      <c r="H10" s="12"/>
      <c r="I10" s="48"/>
    </row>
    <row r="11" spans="2:9" x14ac:dyDescent="0.25">
      <c r="B11" s="47"/>
      <c r="C11" s="12"/>
      <c r="D11" s="12"/>
      <c r="E11" s="12"/>
      <c r="F11" s="12"/>
      <c r="G11" s="12"/>
      <c r="H11" s="12"/>
      <c r="I11" s="48"/>
    </row>
    <row r="12" spans="2:9" x14ac:dyDescent="0.25">
      <c r="B12" s="147" t="s">
        <v>600</v>
      </c>
      <c r="C12" s="12"/>
      <c r="D12" s="12"/>
      <c r="E12" s="12"/>
      <c r="F12" s="12"/>
      <c r="G12" s="12"/>
      <c r="H12" s="12"/>
      <c r="I12" s="48"/>
    </row>
    <row r="13" spans="2:9" x14ac:dyDescent="0.25">
      <c r="B13" s="47"/>
      <c r="C13" s="12"/>
      <c r="D13" s="12"/>
      <c r="E13" s="12"/>
      <c r="F13" s="12"/>
      <c r="G13" s="12"/>
      <c r="H13" s="12"/>
      <c r="I13" s="48"/>
    </row>
    <row r="14" spans="2:9" x14ac:dyDescent="0.25">
      <c r="B14" s="830" t="s">
        <v>596</v>
      </c>
      <c r="C14" s="830"/>
      <c r="D14" s="830"/>
      <c r="E14" s="830"/>
      <c r="F14" s="12"/>
      <c r="G14" s="12"/>
      <c r="H14" s="12"/>
      <c r="I14" s="48"/>
    </row>
    <row r="15" spans="2:9" x14ac:dyDescent="0.25">
      <c r="B15" s="822" t="s">
        <v>584</v>
      </c>
      <c r="C15" s="822"/>
      <c r="D15" s="823" t="s">
        <v>595</v>
      </c>
      <c r="E15" s="823"/>
      <c r="F15" s="12"/>
      <c r="G15" s="12"/>
      <c r="H15" s="12"/>
      <c r="I15" s="48"/>
    </row>
    <row r="16" spans="2:9" x14ac:dyDescent="0.25">
      <c r="B16" s="145" t="s">
        <v>586</v>
      </c>
      <c r="C16" s="145" t="s">
        <v>587</v>
      </c>
      <c r="D16" s="144" t="s">
        <v>586</v>
      </c>
      <c r="E16" s="144" t="s">
        <v>587</v>
      </c>
      <c r="F16" s="12"/>
      <c r="G16" s="12"/>
      <c r="H16" s="12"/>
      <c r="I16" s="48"/>
    </row>
    <row r="17" spans="2:9" x14ac:dyDescent="0.25">
      <c r="B17" s="76" t="s">
        <v>591</v>
      </c>
      <c r="C17" s="76" t="s">
        <v>597</v>
      </c>
      <c r="D17" s="61" t="s">
        <v>462</v>
      </c>
      <c r="E17" s="61">
        <v>1</v>
      </c>
      <c r="F17" s="12"/>
      <c r="G17" s="12"/>
      <c r="H17" s="12"/>
      <c r="I17" s="48"/>
    </row>
    <row r="18" spans="2:9" x14ac:dyDescent="0.25">
      <c r="B18" s="76" t="s">
        <v>591</v>
      </c>
      <c r="C18" s="76" t="s">
        <v>598</v>
      </c>
      <c r="D18" s="61" t="s">
        <v>142</v>
      </c>
      <c r="E18" s="61">
        <v>2</v>
      </c>
      <c r="F18" s="12"/>
      <c r="G18" s="12"/>
      <c r="H18" s="12"/>
      <c r="I18" s="48"/>
    </row>
    <row r="19" spans="2:9" x14ac:dyDescent="0.25">
      <c r="B19" s="76" t="s">
        <v>590</v>
      </c>
      <c r="C19" s="76" t="s">
        <v>617</v>
      </c>
      <c r="D19" s="61" t="s">
        <v>144</v>
      </c>
      <c r="E19" s="61">
        <v>3</v>
      </c>
      <c r="F19" s="12"/>
      <c r="G19" s="12"/>
      <c r="H19" s="12"/>
      <c r="I19" s="48"/>
    </row>
    <row r="20" spans="2:9" x14ac:dyDescent="0.25">
      <c r="B20" s="76" t="s">
        <v>589</v>
      </c>
      <c r="C20" s="76" t="s">
        <v>618</v>
      </c>
      <c r="D20" s="61" t="s">
        <v>146</v>
      </c>
      <c r="E20" s="35">
        <v>4</v>
      </c>
      <c r="F20" s="12"/>
      <c r="G20" s="12"/>
      <c r="H20" s="12"/>
      <c r="I20" s="48"/>
    </row>
    <row r="21" spans="2:9" x14ac:dyDescent="0.25">
      <c r="B21" s="76" t="s">
        <v>585</v>
      </c>
      <c r="C21" s="76" t="s">
        <v>599</v>
      </c>
      <c r="D21" s="61" t="s">
        <v>148</v>
      </c>
      <c r="E21" s="35">
        <v>5</v>
      </c>
      <c r="F21" s="12"/>
      <c r="G21" s="12"/>
      <c r="H21" s="12"/>
      <c r="I21" s="48"/>
    </row>
    <row r="22" spans="2:9" x14ac:dyDescent="0.25">
      <c r="B22" s="47"/>
      <c r="C22" s="12"/>
      <c r="D22" s="12"/>
      <c r="E22" s="12"/>
      <c r="F22" s="12"/>
      <c r="G22" s="12"/>
      <c r="H22" s="12"/>
      <c r="I22" s="48"/>
    </row>
    <row r="23" spans="2:9" x14ac:dyDescent="0.25">
      <c r="B23" s="47"/>
      <c r="C23" s="825" t="s">
        <v>605</v>
      </c>
      <c r="D23" s="825"/>
      <c r="E23" s="825"/>
      <c r="F23" s="825"/>
      <c r="G23" s="12"/>
      <c r="H23" s="12"/>
      <c r="I23" s="48"/>
    </row>
    <row r="24" spans="2:9" x14ac:dyDescent="0.25">
      <c r="B24" s="47"/>
      <c r="C24" s="12"/>
      <c r="D24" s="12"/>
      <c r="E24" s="12"/>
      <c r="F24" s="12"/>
      <c r="G24" s="12"/>
      <c r="H24" s="12"/>
      <c r="I24" s="48"/>
    </row>
    <row r="25" spans="2:9" x14ac:dyDescent="0.25">
      <c r="B25" s="83" t="s">
        <v>603</v>
      </c>
      <c r="C25" s="83" t="s">
        <v>602</v>
      </c>
      <c r="D25" s="12"/>
      <c r="E25" s="824" t="s">
        <v>604</v>
      </c>
      <c r="F25" s="824"/>
      <c r="G25" s="824"/>
      <c r="H25" s="12"/>
      <c r="I25" s="48"/>
    </row>
    <row r="26" spans="2:9" x14ac:dyDescent="0.25">
      <c r="B26" s="146">
        <v>10</v>
      </c>
      <c r="C26" s="146">
        <v>4</v>
      </c>
      <c r="D26" s="12"/>
      <c r="E26" s="146">
        <f>$B$28*C26</f>
        <v>8</v>
      </c>
      <c r="F26" s="146">
        <f>$B$27*C26</f>
        <v>24</v>
      </c>
      <c r="G26" s="146">
        <f>$B$26*C26</f>
        <v>40</v>
      </c>
      <c r="H26" s="12"/>
      <c r="I26" s="48"/>
    </row>
    <row r="27" spans="2:9" x14ac:dyDescent="0.25">
      <c r="B27" s="146">
        <v>6</v>
      </c>
      <c r="C27" s="146">
        <v>3</v>
      </c>
      <c r="D27" s="12"/>
      <c r="E27" s="146">
        <f>$B$28*C27</f>
        <v>6</v>
      </c>
      <c r="F27" s="146">
        <f>$B$27*C27</f>
        <v>18</v>
      </c>
      <c r="G27" s="146">
        <f>$B$26*C27</f>
        <v>30</v>
      </c>
      <c r="H27" s="12"/>
      <c r="I27" s="48"/>
    </row>
    <row r="28" spans="2:9" x14ac:dyDescent="0.25">
      <c r="B28" s="146">
        <v>2</v>
      </c>
      <c r="C28" s="146">
        <v>2</v>
      </c>
      <c r="D28" s="12"/>
      <c r="E28" s="146">
        <f>$B$28*C28</f>
        <v>4</v>
      </c>
      <c r="F28" s="146">
        <f>$B$27*C28</f>
        <v>12</v>
      </c>
      <c r="G28" s="146">
        <f>$B$26*C28</f>
        <v>20</v>
      </c>
      <c r="H28" s="12"/>
      <c r="I28" s="48"/>
    </row>
    <row r="29" spans="2:9" x14ac:dyDescent="0.25">
      <c r="B29" s="146">
        <v>0</v>
      </c>
      <c r="C29" s="146">
        <v>1</v>
      </c>
      <c r="D29" s="12"/>
      <c r="E29" s="146">
        <f>$B$28*C29</f>
        <v>2</v>
      </c>
      <c r="F29" s="146">
        <f>$B$27*C29</f>
        <v>6</v>
      </c>
      <c r="G29" s="146">
        <f>$B$26*C29</f>
        <v>10</v>
      </c>
      <c r="H29" s="12"/>
      <c r="I29" s="48"/>
    </row>
    <row r="30" spans="2:9" x14ac:dyDescent="0.25">
      <c r="B30" s="47"/>
      <c r="C30" s="12"/>
      <c r="D30" s="12"/>
      <c r="E30" s="12"/>
      <c r="F30" s="12"/>
      <c r="G30" s="12"/>
      <c r="H30" s="12"/>
      <c r="I30" s="48"/>
    </row>
    <row r="31" spans="2:9" x14ac:dyDescent="0.25">
      <c r="B31" s="826" t="s">
        <v>606</v>
      </c>
      <c r="C31" s="826"/>
      <c r="D31" s="12"/>
      <c r="E31" s="12"/>
      <c r="F31" s="12"/>
      <c r="G31" s="12"/>
      <c r="H31" s="12"/>
      <c r="I31" s="48"/>
    </row>
    <row r="32" spans="2:9" x14ac:dyDescent="0.25">
      <c r="B32" s="61" t="s">
        <v>462</v>
      </c>
      <c r="C32" s="61">
        <f>COUNTIF($E$26:$G$29,"&lt;3")</f>
        <v>1</v>
      </c>
      <c r="D32" s="12"/>
      <c r="E32" s="12"/>
      <c r="F32" s="12"/>
      <c r="G32" s="12"/>
      <c r="H32" s="12"/>
      <c r="I32" s="48"/>
    </row>
    <row r="33" spans="2:11" x14ac:dyDescent="0.25">
      <c r="B33" s="61" t="s">
        <v>142</v>
      </c>
      <c r="C33" s="61">
        <f>COUNTIF($E$26:$G$29,"&gt;=4")-COUNTIF($E$26:$G$29,"&gt;7")</f>
        <v>3</v>
      </c>
      <c r="D33" s="12">
        <f>+C33+C32</f>
        <v>4</v>
      </c>
      <c r="E33" s="12"/>
      <c r="F33" s="12"/>
      <c r="G33" s="12"/>
      <c r="H33" s="12"/>
      <c r="I33" s="48"/>
    </row>
    <row r="34" spans="2:11" x14ac:dyDescent="0.25">
      <c r="B34" s="61" t="s">
        <v>144</v>
      </c>
      <c r="C34" s="61">
        <f>COUNTIF($E$26:$G$29,"&gt;=8")-COUNTIF($E$26:$G$29,"&gt;11")</f>
        <v>2</v>
      </c>
      <c r="D34" s="12">
        <f>+C34</f>
        <v>2</v>
      </c>
      <c r="E34" s="12"/>
      <c r="F34" s="12"/>
      <c r="G34" s="12"/>
      <c r="H34" s="12"/>
      <c r="I34" s="48"/>
    </row>
    <row r="35" spans="2:11" x14ac:dyDescent="0.25">
      <c r="B35" s="61" t="s">
        <v>146</v>
      </c>
      <c r="C35" s="61">
        <f>COUNTIF($E$26:$G$29,"&gt;=12")-COUNTIF($E$26:$G$29,"&gt;20")</f>
        <v>3</v>
      </c>
      <c r="D35" s="12"/>
      <c r="E35" s="12"/>
      <c r="F35" s="12"/>
      <c r="G35" s="12"/>
      <c r="H35" s="12"/>
      <c r="I35" s="48"/>
    </row>
    <row r="36" spans="2:11" x14ac:dyDescent="0.25">
      <c r="B36" s="61" t="s">
        <v>148</v>
      </c>
      <c r="C36" s="61">
        <f>COUNTIF($E$26:$G$29,"&gt;20")</f>
        <v>3</v>
      </c>
      <c r="D36" s="51"/>
      <c r="E36" s="51"/>
      <c r="F36" s="51"/>
      <c r="G36" s="51"/>
      <c r="H36" s="51"/>
      <c r="I36" s="52"/>
    </row>
    <row r="37" spans="2:11" x14ac:dyDescent="0.25">
      <c r="B37" s="827" t="s">
        <v>608</v>
      </c>
      <c r="C37" s="828"/>
      <c r="D37" s="828"/>
      <c r="E37" s="828"/>
      <c r="F37" s="828"/>
      <c r="G37" s="828"/>
      <c r="H37" s="828"/>
      <c r="I37" s="829"/>
    </row>
    <row r="38" spans="2:11" x14ac:dyDescent="0.25">
      <c r="B38" s="47"/>
      <c r="C38" s="12"/>
      <c r="D38" s="12"/>
      <c r="E38" s="12"/>
      <c r="F38" s="12"/>
      <c r="G38" s="12"/>
      <c r="H38" s="12"/>
      <c r="I38" s="48"/>
    </row>
    <row r="39" spans="2:11" x14ac:dyDescent="0.25">
      <c r="B39" s="47"/>
      <c r="C39" s="12"/>
      <c r="D39" s="12"/>
      <c r="E39" s="12"/>
      <c r="F39" s="12"/>
      <c r="G39" s="12"/>
      <c r="H39" s="12"/>
      <c r="I39" s="48"/>
    </row>
    <row r="40" spans="2:11" x14ac:dyDescent="0.25">
      <c r="B40" s="830" t="s">
        <v>609</v>
      </c>
      <c r="C40" s="830"/>
      <c r="D40" s="830"/>
      <c r="E40" s="830"/>
      <c r="F40" s="12"/>
      <c r="G40" s="12"/>
      <c r="H40" s="12"/>
      <c r="I40" s="48"/>
    </row>
    <row r="41" spans="2:11" x14ac:dyDescent="0.25">
      <c r="B41" s="822" t="s">
        <v>611</v>
      </c>
      <c r="C41" s="822"/>
      <c r="D41" s="823" t="s">
        <v>595</v>
      </c>
      <c r="E41" s="823"/>
      <c r="F41" s="12"/>
      <c r="G41" s="12"/>
      <c r="H41" s="12"/>
      <c r="I41" s="48"/>
    </row>
    <row r="42" spans="2:11" x14ac:dyDescent="0.25">
      <c r="B42" s="149" t="s">
        <v>586</v>
      </c>
      <c r="C42" s="149" t="s">
        <v>587</v>
      </c>
      <c r="D42" s="148" t="s">
        <v>586</v>
      </c>
      <c r="E42" s="148" t="s">
        <v>587</v>
      </c>
      <c r="F42" s="12"/>
      <c r="G42" s="12"/>
      <c r="H42" s="12"/>
      <c r="I42" s="48"/>
      <c r="K42" s="19"/>
    </row>
    <row r="43" spans="2:11" x14ac:dyDescent="0.25">
      <c r="B43" s="61"/>
      <c r="C43" s="61"/>
      <c r="D43" s="61" t="s">
        <v>463</v>
      </c>
      <c r="E43" s="61">
        <v>1</v>
      </c>
      <c r="F43" s="12"/>
      <c r="G43" s="12"/>
      <c r="H43" s="151"/>
      <c r="I43" s="48"/>
      <c r="J43" s="19"/>
      <c r="K43" s="19"/>
    </row>
    <row r="44" spans="2:11" x14ac:dyDescent="0.25">
      <c r="B44" s="61" t="s">
        <v>614</v>
      </c>
      <c r="C44" s="61">
        <v>10</v>
      </c>
      <c r="D44" s="61" t="s">
        <v>384</v>
      </c>
      <c r="E44" s="61">
        <v>2</v>
      </c>
      <c r="F44" s="12"/>
      <c r="G44" s="12"/>
      <c r="H44" s="151"/>
      <c r="I44" s="48"/>
      <c r="J44" s="19"/>
      <c r="K44" s="19"/>
    </row>
    <row r="45" spans="2:11" x14ac:dyDescent="0.25">
      <c r="B45" s="61" t="s">
        <v>613</v>
      </c>
      <c r="C45" s="61">
        <v>25</v>
      </c>
      <c r="D45" s="61" t="s">
        <v>371</v>
      </c>
      <c r="E45" s="61">
        <v>3</v>
      </c>
      <c r="F45" s="12"/>
      <c r="G45" s="12"/>
      <c r="H45" s="151"/>
      <c r="I45" s="48"/>
      <c r="J45" s="19"/>
      <c r="K45" s="19"/>
    </row>
    <row r="46" spans="2:11" x14ac:dyDescent="0.25">
      <c r="B46" s="61" t="s">
        <v>612</v>
      </c>
      <c r="C46" s="61">
        <v>60</v>
      </c>
      <c r="D46" s="61" t="s">
        <v>372</v>
      </c>
      <c r="E46" s="35">
        <v>4</v>
      </c>
      <c r="F46" s="12"/>
      <c r="G46" s="12"/>
      <c r="H46" s="151"/>
      <c r="I46" s="48"/>
      <c r="J46" s="19"/>
      <c r="K46" s="19"/>
    </row>
    <row r="47" spans="2:11" x14ac:dyDescent="0.25">
      <c r="B47" s="61" t="s">
        <v>610</v>
      </c>
      <c r="C47" s="61">
        <v>100</v>
      </c>
      <c r="D47" s="61" t="s">
        <v>464</v>
      </c>
      <c r="E47" s="35">
        <v>5</v>
      </c>
      <c r="F47" s="12"/>
      <c r="G47" s="12"/>
      <c r="H47" s="12"/>
      <c r="I47" s="48"/>
    </row>
    <row r="48" spans="2:11" x14ac:dyDescent="0.25">
      <c r="B48" s="54"/>
      <c r="C48" s="20"/>
      <c r="D48" s="20"/>
      <c r="E48" s="20"/>
      <c r="F48" s="12"/>
      <c r="G48" s="12"/>
      <c r="H48" s="12"/>
      <c r="I48" s="48"/>
    </row>
    <row r="49" spans="2:9" x14ac:dyDescent="0.25">
      <c r="B49" s="150" t="s">
        <v>600</v>
      </c>
      <c r="C49" s="20"/>
      <c r="D49" s="20"/>
      <c r="E49" s="20"/>
      <c r="F49" s="12"/>
      <c r="G49" s="12"/>
      <c r="H49" s="12"/>
      <c r="I49" s="48"/>
    </row>
    <row r="50" spans="2:9" x14ac:dyDescent="0.25">
      <c r="B50" s="54"/>
      <c r="C50" s="20"/>
      <c r="D50" s="20"/>
      <c r="E50" s="20"/>
      <c r="F50" s="12"/>
      <c r="G50" s="12"/>
      <c r="H50" s="12"/>
      <c r="I50" s="48"/>
    </row>
    <row r="51" spans="2:9" x14ac:dyDescent="0.25">
      <c r="B51" s="821" t="s">
        <v>609</v>
      </c>
      <c r="C51" s="821"/>
      <c r="D51" s="821"/>
      <c r="E51" s="821"/>
      <c r="F51" s="12"/>
      <c r="G51" s="12"/>
      <c r="H51" s="12"/>
      <c r="I51" s="48"/>
    </row>
    <row r="52" spans="2:9" x14ac:dyDescent="0.25">
      <c r="B52" s="822" t="s">
        <v>611</v>
      </c>
      <c r="C52" s="822"/>
      <c r="D52" s="823" t="s">
        <v>595</v>
      </c>
      <c r="E52" s="823"/>
      <c r="F52" s="12"/>
      <c r="G52" s="12"/>
      <c r="H52" s="12"/>
      <c r="I52" s="48"/>
    </row>
    <row r="53" spans="2:9" x14ac:dyDescent="0.25">
      <c r="B53" s="149" t="s">
        <v>586</v>
      </c>
      <c r="C53" s="149" t="s">
        <v>587</v>
      </c>
      <c r="D53" s="148" t="s">
        <v>586</v>
      </c>
      <c r="E53" s="148" t="s">
        <v>587</v>
      </c>
      <c r="F53" s="12"/>
      <c r="G53" s="12"/>
      <c r="H53" s="12"/>
      <c r="I53" s="48"/>
    </row>
    <row r="54" spans="2:9" x14ac:dyDescent="0.25">
      <c r="B54" s="61"/>
      <c r="C54" s="61" t="s">
        <v>615</v>
      </c>
      <c r="D54" s="61" t="s">
        <v>463</v>
      </c>
      <c r="E54" s="61">
        <v>1</v>
      </c>
      <c r="F54" s="12"/>
      <c r="H54" s="12"/>
      <c r="I54" s="48"/>
    </row>
    <row r="55" spans="2:9" x14ac:dyDescent="0.25">
      <c r="B55" s="61" t="s">
        <v>610</v>
      </c>
      <c r="C55" s="61" t="s">
        <v>619</v>
      </c>
      <c r="D55" s="61" t="s">
        <v>384</v>
      </c>
      <c r="E55" s="61">
        <v>2</v>
      </c>
      <c r="F55" s="12"/>
      <c r="G55" s="12">
        <v>4</v>
      </c>
      <c r="H55" s="12"/>
      <c r="I55" s="48"/>
    </row>
    <row r="56" spans="2:9" x14ac:dyDescent="0.25">
      <c r="B56" s="61" t="s">
        <v>613</v>
      </c>
      <c r="C56" s="61" t="s">
        <v>620</v>
      </c>
      <c r="D56" s="61" t="s">
        <v>371</v>
      </c>
      <c r="E56" s="61">
        <v>3</v>
      </c>
      <c r="F56" s="12"/>
      <c r="G56" s="12">
        <v>2</v>
      </c>
      <c r="H56" s="12"/>
      <c r="I56" s="48"/>
    </row>
    <row r="57" spans="2:9" x14ac:dyDescent="0.25">
      <c r="B57" s="61" t="s">
        <v>612</v>
      </c>
      <c r="C57" s="61" t="s">
        <v>621</v>
      </c>
      <c r="D57" s="61" t="s">
        <v>372</v>
      </c>
      <c r="E57" s="35">
        <v>4</v>
      </c>
      <c r="F57" s="12"/>
      <c r="G57" s="12"/>
      <c r="H57" s="12"/>
      <c r="I57" s="48"/>
    </row>
    <row r="58" spans="2:9" x14ac:dyDescent="0.25">
      <c r="B58" s="61" t="s">
        <v>610</v>
      </c>
      <c r="C58" s="61" t="s">
        <v>616</v>
      </c>
      <c r="D58" s="61" t="s">
        <v>464</v>
      </c>
      <c r="E58" s="35">
        <v>5</v>
      </c>
      <c r="F58" s="51"/>
      <c r="G58" s="51"/>
      <c r="H58" s="51"/>
      <c r="I58" s="52"/>
    </row>
  </sheetData>
  <mergeCells count="17">
    <mergeCell ref="B1:I1"/>
    <mergeCell ref="B37:I37"/>
    <mergeCell ref="D41:E41"/>
    <mergeCell ref="B40:E40"/>
    <mergeCell ref="B41:C41"/>
    <mergeCell ref="B4:C4"/>
    <mergeCell ref="D4:E4"/>
    <mergeCell ref="B3:E3"/>
    <mergeCell ref="B14:E14"/>
    <mergeCell ref="B15:C15"/>
    <mergeCell ref="D15:E15"/>
    <mergeCell ref="B51:E51"/>
    <mergeCell ref="B52:C52"/>
    <mergeCell ref="D52:E52"/>
    <mergeCell ref="E25:G25"/>
    <mergeCell ref="C23:F23"/>
    <mergeCell ref="B31:C31"/>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19</vt:i4>
      </vt:variant>
    </vt:vector>
  </HeadingPairs>
  <TitlesOfParts>
    <vt:vector size="30" baseType="lpstr">
      <vt:lpstr>Riesgos</vt:lpstr>
      <vt:lpstr>Tablas de calculos</vt:lpstr>
      <vt:lpstr>Valoración 2.0</vt:lpstr>
      <vt:lpstr>Control 2.0</vt:lpstr>
      <vt:lpstr>Promedio de Controles</vt:lpstr>
      <vt:lpstr>Mapa de riesgos corrupción 1.0</vt:lpstr>
      <vt:lpstr>Mapa de riesgos SD 1.0</vt:lpstr>
      <vt:lpstr>Mapa de riesgos operativos 1.0</vt:lpstr>
      <vt:lpstr>Matriz de riesgos</vt:lpstr>
      <vt:lpstr>validación de datos</vt:lpstr>
      <vt:lpstr>Homologación - R vs GTC40</vt:lpstr>
      <vt:lpstr>'Mapa de riesgos corrupción 1.0'!Área_de_impresión</vt:lpstr>
      <vt:lpstr>'Mapa de riesgos operativos 1.0'!Área_de_impresión</vt:lpstr>
      <vt:lpstr>'Mapa de riesgos SD 1.0'!Área_de_impresión</vt:lpstr>
      <vt:lpstr>'Mapa de riesgos operativos 1.0'!Probabilidad</vt:lpstr>
      <vt:lpstr>'Mapa de riesgos SD 1.0'!Probabilidad</vt:lpstr>
      <vt:lpstr>'Matriz de riesgos'!Probabilidad</vt:lpstr>
      <vt:lpstr>Probabilidad</vt:lpstr>
      <vt:lpstr>'Mapa de riesgos operativos 1.0'!Procesos</vt:lpstr>
      <vt:lpstr>'Mapa de riesgos SD 1.0'!Procesos</vt:lpstr>
      <vt:lpstr>'Matriz de riesgos'!Procesos</vt:lpstr>
      <vt:lpstr>Procesos</vt:lpstr>
      <vt:lpstr>'Mapa de riesgos operativos 1.0'!Riesgos</vt:lpstr>
      <vt:lpstr>'Mapa de riesgos SD 1.0'!Riesgos</vt:lpstr>
      <vt:lpstr>'Matriz de riesgos'!Riesgos</vt:lpstr>
      <vt:lpstr>Riesgos</vt:lpstr>
      <vt:lpstr>'Mapa de riesgos operativos 1.0'!Tipo</vt:lpstr>
      <vt:lpstr>'Mapa de riesgos SD 1.0'!Tipo</vt:lpstr>
      <vt:lpstr>'Matriz de riesgos'!Tipo</vt:lpstr>
      <vt:lpstr>Tipo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Andres Fernando Murcia Matallana</dc:creator>
  <cp:lastModifiedBy>Paola Andrea Lopez Jaramillo</cp:lastModifiedBy>
  <cp:lastPrinted>2020-01-16T14:08:42Z</cp:lastPrinted>
  <dcterms:created xsi:type="dcterms:W3CDTF">2018-04-17T16:52:50Z</dcterms:created>
  <dcterms:modified xsi:type="dcterms:W3CDTF">2020-07-24T19:56:32Z</dcterms:modified>
</cp:coreProperties>
</file>